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gráficos!$A$7:$A$3005</f>
              <numCache>
                <formatCode>General</formatCode>
                <ptCount val="299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  <pt idx="1439">
                  <v>0</v>
                </pt>
                <pt idx="1440">
                  <v>0</v>
                </pt>
                <pt idx="1441">
                  <v>0</v>
                </pt>
                <pt idx="1442">
                  <v>0</v>
                </pt>
                <pt idx="1443">
                  <v>0</v>
                </pt>
                <pt idx="1444">
                  <v>0</v>
                </pt>
                <pt idx="1445">
                  <v>0</v>
                </pt>
                <pt idx="1446">
                  <v>0</v>
                </pt>
                <pt idx="1447">
                  <v>0</v>
                </pt>
                <pt idx="1448">
                  <v>0</v>
                </pt>
                <pt idx="1449">
                  <v>0</v>
                </pt>
                <pt idx="1450">
                  <v>0</v>
                </pt>
                <pt idx="1451">
                  <v>0</v>
                </pt>
                <pt idx="1452">
                  <v>0</v>
                </pt>
                <pt idx="1453">
                  <v>0</v>
                </pt>
                <pt idx="1454">
                  <v>0</v>
                </pt>
                <pt idx="1455">
                  <v>0</v>
                </pt>
                <pt idx="1456">
                  <v>0</v>
                </pt>
                <pt idx="1457">
                  <v>0</v>
                </pt>
                <pt idx="1458">
                  <v>0</v>
                </pt>
                <pt idx="1459">
                  <v>0</v>
                </pt>
                <pt idx="1460">
                  <v>0</v>
                </pt>
                <pt idx="1461">
                  <v>0</v>
                </pt>
                <pt idx="1462">
                  <v>0</v>
                </pt>
                <pt idx="1463">
                  <v>0</v>
                </pt>
                <pt idx="1464">
                  <v>0</v>
                </pt>
                <pt idx="1465">
                  <v>0</v>
                </pt>
                <pt idx="1466">
                  <v>0</v>
                </pt>
                <pt idx="1467">
                  <v>0</v>
                </pt>
                <pt idx="1468">
                  <v>0</v>
                </pt>
                <pt idx="1469">
                  <v>0</v>
                </pt>
                <pt idx="1470">
                  <v>0</v>
                </pt>
                <pt idx="1471">
                  <v>0</v>
                </pt>
                <pt idx="1472">
                  <v>0</v>
                </pt>
                <pt idx="1473">
                  <v>0</v>
                </pt>
                <pt idx="1474">
                  <v>0</v>
                </pt>
                <pt idx="1475">
                  <v>0</v>
                </pt>
                <pt idx="1476">
                  <v>0</v>
                </pt>
                <pt idx="1477">
                  <v>0</v>
                </pt>
                <pt idx="1478">
                  <v>0</v>
                </pt>
                <pt idx="1479">
                  <v>0</v>
                </pt>
                <pt idx="1480">
                  <v>0</v>
                </pt>
                <pt idx="1481">
                  <v>0</v>
                </pt>
                <pt idx="1482">
                  <v>0</v>
                </pt>
                <pt idx="1483">
                  <v>0</v>
                </pt>
                <pt idx="1484">
                  <v>0</v>
                </pt>
                <pt idx="1485">
                  <v>0</v>
                </pt>
                <pt idx="1486">
                  <v>0</v>
                </pt>
                <pt idx="1487">
                  <v>0</v>
                </pt>
                <pt idx="1488">
                  <v>0</v>
                </pt>
                <pt idx="1489">
                  <v>0</v>
                </pt>
                <pt idx="1490">
                  <v>0</v>
                </pt>
                <pt idx="1491">
                  <v>0</v>
                </pt>
                <pt idx="1492">
                  <v>0</v>
                </pt>
                <pt idx="1493">
                  <v>0</v>
                </pt>
                <pt idx="1494">
                  <v>0</v>
                </pt>
                <pt idx="1495">
                  <v>0</v>
                </pt>
                <pt idx="1496">
                  <v>0</v>
                </pt>
                <pt idx="1497">
                  <v>0</v>
                </pt>
                <pt idx="1498">
                  <v>0</v>
                </pt>
                <pt idx="1499">
                  <v>0</v>
                </pt>
                <pt idx="1500">
                  <v>0</v>
                </pt>
                <pt idx="1501">
                  <v>0</v>
                </pt>
                <pt idx="1502">
                  <v>0</v>
                </pt>
                <pt idx="1503">
                  <v>0</v>
                </pt>
                <pt idx="1504">
                  <v>0</v>
                </pt>
                <pt idx="1505">
                  <v>0</v>
                </pt>
                <pt idx="1506">
                  <v>0</v>
                </pt>
                <pt idx="1507">
                  <v>0</v>
                </pt>
                <pt idx="1508">
                  <v>0</v>
                </pt>
                <pt idx="1509">
                  <v>0</v>
                </pt>
                <pt idx="1510">
                  <v>0</v>
                </pt>
                <pt idx="1511">
                  <v>0</v>
                </pt>
                <pt idx="1512">
                  <v>0</v>
                </pt>
                <pt idx="1513">
                  <v>0</v>
                </pt>
                <pt idx="1514">
                  <v>0</v>
                </pt>
                <pt idx="1515">
                  <v>0</v>
                </pt>
                <pt idx="1516">
                  <v>0</v>
                </pt>
                <pt idx="1517">
                  <v>0</v>
                </pt>
                <pt idx="1518">
                  <v>0</v>
                </pt>
                <pt idx="1519">
                  <v>0</v>
                </pt>
                <pt idx="1520">
                  <v>0</v>
                </pt>
                <pt idx="1521">
                  <v>0</v>
                </pt>
                <pt idx="1522">
                  <v>0</v>
                </pt>
                <pt idx="1523">
                  <v>0</v>
                </pt>
                <pt idx="1524">
                  <v>0</v>
                </pt>
                <pt idx="1525">
                  <v>0</v>
                </pt>
                <pt idx="1526">
                  <v>0</v>
                </pt>
                <pt idx="1527">
                  <v>0</v>
                </pt>
                <pt idx="1528">
                  <v>0</v>
                </pt>
                <pt idx="1529">
                  <v>0</v>
                </pt>
                <pt idx="1530">
                  <v>0</v>
                </pt>
                <pt idx="1531">
                  <v>0</v>
                </pt>
                <pt idx="1532">
                  <v>0</v>
                </pt>
                <pt idx="1533">
                  <v>0</v>
                </pt>
                <pt idx="1534">
                  <v>0</v>
                </pt>
                <pt idx="1535">
                  <v>0</v>
                </pt>
                <pt idx="1536">
                  <v>0</v>
                </pt>
                <pt idx="1537">
                  <v>0</v>
                </pt>
                <pt idx="1538">
                  <v>0</v>
                </pt>
                <pt idx="1539">
                  <v>0</v>
                </pt>
                <pt idx="1540">
                  <v>0</v>
                </pt>
                <pt idx="1541">
                  <v>0</v>
                </pt>
                <pt idx="1542">
                  <v>0</v>
                </pt>
                <pt idx="1543">
                  <v>0</v>
                </pt>
                <pt idx="1544">
                  <v>0</v>
                </pt>
                <pt idx="1545">
                  <v>0</v>
                </pt>
                <pt idx="1546">
                  <v>0</v>
                </pt>
                <pt idx="1547">
                  <v>0</v>
                </pt>
                <pt idx="1548">
                  <v>0</v>
                </pt>
                <pt idx="1549">
                  <v>0</v>
                </pt>
                <pt idx="1550">
                  <v>0</v>
                </pt>
                <pt idx="1551">
                  <v>0</v>
                </pt>
                <pt idx="1552">
                  <v>0</v>
                </pt>
                <pt idx="1553">
                  <v>0</v>
                </pt>
                <pt idx="1554">
                  <v>0</v>
                </pt>
                <pt idx="1555">
                  <v>0</v>
                </pt>
                <pt idx="1556">
                  <v>0</v>
                </pt>
                <pt idx="1557">
                  <v>0</v>
                </pt>
                <pt idx="1558">
                  <v>0</v>
                </pt>
                <pt idx="1559">
                  <v>0</v>
                </pt>
                <pt idx="1560">
                  <v>0</v>
                </pt>
                <pt idx="1561">
                  <v>0</v>
                </pt>
                <pt idx="1562">
                  <v>0</v>
                </pt>
                <pt idx="1563">
                  <v>0</v>
                </pt>
                <pt idx="1564">
                  <v>0</v>
                </pt>
                <pt idx="1565">
                  <v>0</v>
                </pt>
                <pt idx="1566">
                  <v>0</v>
                </pt>
                <pt idx="1567">
                  <v>0</v>
                </pt>
                <pt idx="1568">
                  <v>0</v>
                </pt>
                <pt idx="1569">
                  <v>0</v>
                </pt>
                <pt idx="1570">
                  <v>0</v>
                </pt>
                <pt idx="1571">
                  <v>0</v>
                </pt>
                <pt idx="1572">
                  <v>0</v>
                </pt>
                <pt idx="1573">
                  <v>0</v>
                </pt>
                <pt idx="1574">
                  <v>0</v>
                </pt>
                <pt idx="1575">
                  <v>0</v>
                </pt>
                <pt idx="1576">
                  <v>0</v>
                </pt>
                <pt idx="1577">
                  <v>0</v>
                </pt>
                <pt idx="1578">
                  <v>0</v>
                </pt>
                <pt idx="1579">
                  <v>0</v>
                </pt>
                <pt idx="1580">
                  <v>0</v>
                </pt>
                <pt idx="1581">
                  <v>0</v>
                </pt>
                <pt idx="1582">
                  <v>0</v>
                </pt>
                <pt idx="1583">
                  <v>0</v>
                </pt>
                <pt idx="1584">
                  <v>0</v>
                </pt>
                <pt idx="1585">
                  <v>0</v>
                </pt>
                <pt idx="1586">
                  <v>0</v>
                </pt>
                <pt idx="1587">
                  <v>0</v>
                </pt>
                <pt idx="1588">
                  <v>0</v>
                </pt>
                <pt idx="1589">
                  <v>0</v>
                </pt>
                <pt idx="1590">
                  <v>0</v>
                </pt>
                <pt idx="1591">
                  <v>0</v>
                </pt>
                <pt idx="1592">
                  <v>0</v>
                </pt>
                <pt idx="1593">
                  <v>0</v>
                </pt>
                <pt idx="1594">
                  <v>0</v>
                </pt>
                <pt idx="1595">
                  <v>0</v>
                </pt>
                <pt idx="1596">
                  <v>0</v>
                </pt>
                <pt idx="1597">
                  <v>0</v>
                </pt>
                <pt idx="1598">
                  <v>0</v>
                </pt>
                <pt idx="1599">
                  <v>0</v>
                </pt>
                <pt idx="1600">
                  <v>0</v>
                </pt>
                <pt idx="1601">
                  <v>0</v>
                </pt>
                <pt idx="1602">
                  <v>0</v>
                </pt>
                <pt idx="1603">
                  <v>0</v>
                </pt>
                <pt idx="1604">
                  <v>0</v>
                </pt>
                <pt idx="1605">
                  <v>0</v>
                </pt>
                <pt idx="1606">
                  <v>0</v>
                </pt>
                <pt idx="1607">
                  <v>0</v>
                </pt>
                <pt idx="1608">
                  <v>0</v>
                </pt>
                <pt idx="1609">
                  <v>0</v>
                </pt>
                <pt idx="1610">
                  <v>0</v>
                </pt>
                <pt idx="1611">
                  <v>0</v>
                </pt>
                <pt idx="1612">
                  <v>0</v>
                </pt>
                <pt idx="1613">
                  <v>0</v>
                </pt>
                <pt idx="1614">
                  <v>0</v>
                </pt>
                <pt idx="1615">
                  <v>0</v>
                </pt>
                <pt idx="1616">
                  <v>0</v>
                </pt>
                <pt idx="1617">
                  <v>0</v>
                </pt>
                <pt idx="1618">
                  <v>0</v>
                </pt>
                <pt idx="1619">
                  <v>0</v>
                </pt>
                <pt idx="1620">
                  <v>0</v>
                </pt>
                <pt idx="1621">
                  <v>0</v>
                </pt>
                <pt idx="1622">
                  <v>0</v>
                </pt>
                <pt idx="1623">
                  <v>0</v>
                </pt>
                <pt idx="1624">
                  <v>0</v>
                </pt>
                <pt idx="1625">
                  <v>0</v>
                </pt>
                <pt idx="1626">
                  <v>0</v>
                </pt>
                <pt idx="1627">
                  <v>0</v>
                </pt>
                <pt idx="1628">
                  <v>0</v>
                </pt>
                <pt idx="1629">
                  <v>0</v>
                </pt>
                <pt idx="1630">
                  <v>0</v>
                </pt>
                <pt idx="1631">
                  <v>0</v>
                </pt>
                <pt idx="1632">
                  <v>0</v>
                </pt>
                <pt idx="1633">
                  <v>0</v>
                </pt>
                <pt idx="1634">
                  <v>0</v>
                </pt>
                <pt idx="1635">
                  <v>0</v>
                </pt>
                <pt idx="1636">
                  <v>0</v>
                </pt>
                <pt idx="1637">
                  <v>0</v>
                </pt>
                <pt idx="1638">
                  <v>0</v>
                </pt>
                <pt idx="1639">
                  <v>0</v>
                </pt>
                <pt idx="1640">
                  <v>0</v>
                </pt>
                <pt idx="1641">
                  <v>0</v>
                </pt>
                <pt idx="1642">
                  <v>0</v>
                </pt>
                <pt idx="1643">
                  <v>0</v>
                </pt>
                <pt idx="1644">
                  <v>0</v>
                </pt>
                <pt idx="1645">
                  <v>0</v>
                </pt>
                <pt idx="1646">
                  <v>0</v>
                </pt>
                <pt idx="1647">
                  <v>0</v>
                </pt>
                <pt idx="1648">
                  <v>0</v>
                </pt>
                <pt idx="1649">
                  <v>0</v>
                </pt>
                <pt idx="1650">
                  <v>0</v>
                </pt>
                <pt idx="1651">
                  <v>0</v>
                </pt>
                <pt idx="1652">
                  <v>0</v>
                </pt>
                <pt idx="1653">
                  <v>0</v>
                </pt>
                <pt idx="1654">
                  <v>0</v>
                </pt>
                <pt idx="1655">
                  <v>0</v>
                </pt>
                <pt idx="1656">
                  <v>0</v>
                </pt>
                <pt idx="1657">
                  <v>0</v>
                </pt>
                <pt idx="1658">
                  <v>0</v>
                </pt>
                <pt idx="1659">
                  <v>0</v>
                </pt>
                <pt idx="1660">
                  <v>0</v>
                </pt>
                <pt idx="1661">
                  <v>0</v>
                </pt>
                <pt idx="1662">
                  <v>0</v>
                </pt>
                <pt idx="1663">
                  <v>0</v>
                </pt>
                <pt idx="1664">
                  <v>0</v>
                </pt>
                <pt idx="1665">
                  <v>0</v>
                </pt>
                <pt idx="1666">
                  <v>0</v>
                </pt>
                <pt idx="1667">
                  <v>0</v>
                </pt>
                <pt idx="1668">
                  <v>0</v>
                </pt>
                <pt idx="1669">
                  <v>0</v>
                </pt>
                <pt idx="1670">
                  <v>0</v>
                </pt>
                <pt idx="1671">
                  <v>0</v>
                </pt>
                <pt idx="1672">
                  <v>0</v>
                </pt>
                <pt idx="1673">
                  <v>0</v>
                </pt>
                <pt idx="1674">
                  <v>0</v>
                </pt>
                <pt idx="1675">
                  <v>0</v>
                </pt>
                <pt idx="1676">
                  <v>0</v>
                </pt>
                <pt idx="1677">
                  <v>0</v>
                </pt>
                <pt idx="1678">
                  <v>0</v>
                </pt>
                <pt idx="1679">
                  <v>0</v>
                </pt>
                <pt idx="1680">
                  <v>0</v>
                </pt>
                <pt idx="1681">
                  <v>0</v>
                </pt>
                <pt idx="1682">
                  <v>0</v>
                </pt>
                <pt idx="1683">
                  <v>0</v>
                </pt>
                <pt idx="1684">
                  <v>0</v>
                </pt>
                <pt idx="1685">
                  <v>0</v>
                </pt>
                <pt idx="1686">
                  <v>0</v>
                </pt>
                <pt idx="1687">
                  <v>0</v>
                </pt>
                <pt idx="1688">
                  <v>0</v>
                </pt>
                <pt idx="1689">
                  <v>0</v>
                </pt>
                <pt idx="1690">
                  <v>0</v>
                </pt>
                <pt idx="1691">
                  <v>0</v>
                </pt>
                <pt idx="1692">
                  <v>0</v>
                </pt>
                <pt idx="1693">
                  <v>0</v>
                </pt>
                <pt idx="1694">
                  <v>0</v>
                </pt>
                <pt idx="1695">
                  <v>0</v>
                </pt>
                <pt idx="1696">
                  <v>0</v>
                </pt>
                <pt idx="1697">
                  <v>0</v>
                </pt>
                <pt idx="1698">
                  <v>0</v>
                </pt>
                <pt idx="1699">
                  <v>0</v>
                </pt>
                <pt idx="1700">
                  <v>0</v>
                </pt>
                <pt idx="1701">
                  <v>0</v>
                </pt>
                <pt idx="1702">
                  <v>0</v>
                </pt>
                <pt idx="1703">
                  <v>0</v>
                </pt>
                <pt idx="1704">
                  <v>0</v>
                </pt>
                <pt idx="1705">
                  <v>0</v>
                </pt>
                <pt idx="1706">
                  <v>0</v>
                </pt>
                <pt idx="1707">
                  <v>0</v>
                </pt>
                <pt idx="1708">
                  <v>0</v>
                </pt>
                <pt idx="1709">
                  <v>0</v>
                </pt>
                <pt idx="1710">
                  <v>0</v>
                </pt>
                <pt idx="1711">
                  <v>0</v>
                </pt>
                <pt idx="1712">
                  <v>0</v>
                </pt>
                <pt idx="1713">
                  <v>0</v>
                </pt>
                <pt idx="1714">
                  <v>0</v>
                </pt>
                <pt idx="1715">
                  <v>0</v>
                </pt>
                <pt idx="1716">
                  <v>0</v>
                </pt>
                <pt idx="1717">
                  <v>0</v>
                </pt>
                <pt idx="1718">
                  <v>0</v>
                </pt>
                <pt idx="1719">
                  <v>0</v>
                </pt>
                <pt idx="1720">
                  <v>0</v>
                </pt>
                <pt idx="1721">
                  <v>0</v>
                </pt>
                <pt idx="1722">
                  <v>0</v>
                </pt>
                <pt idx="1723">
                  <v>0</v>
                </pt>
                <pt idx="1724">
                  <v>0</v>
                </pt>
                <pt idx="1725">
                  <v>0</v>
                </pt>
                <pt idx="1726">
                  <v>0</v>
                </pt>
                <pt idx="1727">
                  <v>0</v>
                </pt>
                <pt idx="1728">
                  <v>0</v>
                </pt>
                <pt idx="1729">
                  <v>0</v>
                </pt>
                <pt idx="1730">
                  <v>0</v>
                </pt>
                <pt idx="1731">
                  <v>0</v>
                </pt>
                <pt idx="1732">
                  <v>0</v>
                </pt>
                <pt idx="1733">
                  <v>0</v>
                </pt>
                <pt idx="1734">
                  <v>0</v>
                </pt>
                <pt idx="1735">
                  <v>0</v>
                </pt>
                <pt idx="1736">
                  <v>0</v>
                </pt>
                <pt idx="1737">
                  <v>0</v>
                </pt>
                <pt idx="1738">
                  <v>0</v>
                </pt>
                <pt idx="1739">
                  <v>0</v>
                </pt>
                <pt idx="1740">
                  <v>0</v>
                </pt>
                <pt idx="1741">
                  <v>0</v>
                </pt>
                <pt idx="1742">
                  <v>0</v>
                </pt>
                <pt idx="1743">
                  <v>0</v>
                </pt>
                <pt idx="1744">
                  <v>0</v>
                </pt>
                <pt idx="1745">
                  <v>0</v>
                </pt>
                <pt idx="1746">
                  <v>0</v>
                </pt>
                <pt idx="1747">
                  <v>0</v>
                </pt>
                <pt idx="1748">
                  <v>0</v>
                </pt>
                <pt idx="1749">
                  <v>0</v>
                </pt>
                <pt idx="1750">
                  <v>0</v>
                </pt>
                <pt idx="1751">
                  <v>0</v>
                </pt>
                <pt idx="1752">
                  <v>0</v>
                </pt>
                <pt idx="1753">
                  <v>0</v>
                </pt>
                <pt idx="1754">
                  <v>0</v>
                </pt>
                <pt idx="1755">
                  <v>0</v>
                </pt>
                <pt idx="1756">
                  <v>0</v>
                </pt>
                <pt idx="1757">
                  <v>0</v>
                </pt>
                <pt idx="1758">
                  <v>0</v>
                </pt>
                <pt idx="1759">
                  <v>0</v>
                </pt>
                <pt idx="1760">
                  <v>0</v>
                </pt>
                <pt idx="1761">
                  <v>0</v>
                </pt>
                <pt idx="1762">
                  <v>0</v>
                </pt>
                <pt idx="1763">
                  <v>0</v>
                </pt>
                <pt idx="1764">
                  <v>0</v>
                </pt>
                <pt idx="1765">
                  <v>0</v>
                </pt>
                <pt idx="1766">
                  <v>0</v>
                </pt>
                <pt idx="1767">
                  <v>0</v>
                </pt>
                <pt idx="1768">
                  <v>0</v>
                </pt>
                <pt idx="1769">
                  <v>0</v>
                </pt>
                <pt idx="1770">
                  <v>0</v>
                </pt>
                <pt idx="1771">
                  <v>0</v>
                </pt>
                <pt idx="1772">
                  <v>0</v>
                </pt>
                <pt idx="1773">
                  <v>0</v>
                </pt>
                <pt idx="1774">
                  <v>0</v>
                </pt>
                <pt idx="1775">
                  <v>0</v>
                </pt>
                <pt idx="1776">
                  <v>0</v>
                </pt>
                <pt idx="1777">
                  <v>0</v>
                </pt>
                <pt idx="1778">
                  <v>0</v>
                </pt>
                <pt idx="1779">
                  <v>0</v>
                </pt>
                <pt idx="1780">
                  <v>0</v>
                </pt>
                <pt idx="1781">
                  <v>0</v>
                </pt>
                <pt idx="1782">
                  <v>0</v>
                </pt>
                <pt idx="1783">
                  <v>0</v>
                </pt>
                <pt idx="1784">
                  <v>0</v>
                </pt>
                <pt idx="1785">
                  <v>0</v>
                </pt>
                <pt idx="1786">
                  <v>0</v>
                </pt>
                <pt idx="1787">
                  <v>0</v>
                </pt>
                <pt idx="1788">
                  <v>0</v>
                </pt>
                <pt idx="1789">
                  <v>0</v>
                </pt>
                <pt idx="1790">
                  <v>0</v>
                </pt>
                <pt idx="1791">
                  <v>0</v>
                </pt>
                <pt idx="1792">
                  <v>0</v>
                </pt>
                <pt idx="1793">
                  <v>0</v>
                </pt>
                <pt idx="1794">
                  <v>0</v>
                </pt>
                <pt idx="1795">
                  <v>0</v>
                </pt>
                <pt idx="1796">
                  <v>0</v>
                </pt>
                <pt idx="1797">
                  <v>0</v>
                </pt>
                <pt idx="1798">
                  <v>0</v>
                </pt>
                <pt idx="1799">
                  <v>0</v>
                </pt>
                <pt idx="1800">
                  <v>0</v>
                </pt>
                <pt idx="1801">
                  <v>0</v>
                </pt>
                <pt idx="1802">
                  <v>0</v>
                </pt>
                <pt idx="1803">
                  <v>0</v>
                </pt>
                <pt idx="1804">
                  <v>0</v>
                </pt>
                <pt idx="1805">
                  <v>0</v>
                </pt>
                <pt idx="1806">
                  <v>0</v>
                </pt>
                <pt idx="1807">
                  <v>0</v>
                </pt>
                <pt idx="1808">
                  <v>0</v>
                </pt>
                <pt idx="1809">
                  <v>0</v>
                </pt>
                <pt idx="1810">
                  <v>0</v>
                </pt>
                <pt idx="1811">
                  <v>0</v>
                </pt>
                <pt idx="1812">
                  <v>0</v>
                </pt>
                <pt idx="1813">
                  <v>0</v>
                </pt>
                <pt idx="1814">
                  <v>0</v>
                </pt>
                <pt idx="1815">
                  <v>0</v>
                </pt>
                <pt idx="1816">
                  <v>0</v>
                </pt>
                <pt idx="1817">
                  <v>0</v>
                </pt>
                <pt idx="1818">
                  <v>0</v>
                </pt>
                <pt idx="1819">
                  <v>0</v>
                </pt>
                <pt idx="1820">
                  <v>0</v>
                </pt>
                <pt idx="1821">
                  <v>0</v>
                </pt>
                <pt idx="1822">
                  <v>0</v>
                </pt>
                <pt idx="1823">
                  <v>0</v>
                </pt>
                <pt idx="1824">
                  <v>0</v>
                </pt>
                <pt idx="1825">
                  <v>0</v>
                </pt>
                <pt idx="1826">
                  <v>0</v>
                </pt>
                <pt idx="1827">
                  <v>0</v>
                </pt>
                <pt idx="1828">
                  <v>0</v>
                </pt>
                <pt idx="1829">
                  <v>0</v>
                </pt>
                <pt idx="1830">
                  <v>0</v>
                </pt>
                <pt idx="1831">
                  <v>0</v>
                </pt>
                <pt idx="1832">
                  <v>0</v>
                </pt>
                <pt idx="1833">
                  <v>0</v>
                </pt>
                <pt idx="1834">
                  <v>0</v>
                </pt>
                <pt idx="1835">
                  <v>0</v>
                </pt>
                <pt idx="1836">
                  <v>0</v>
                </pt>
                <pt idx="1837">
                  <v>0</v>
                </pt>
                <pt idx="1838">
                  <v>0</v>
                </pt>
                <pt idx="1839">
                  <v>0</v>
                </pt>
                <pt idx="1840">
                  <v>0</v>
                </pt>
                <pt idx="1841">
                  <v>0</v>
                </pt>
                <pt idx="1842">
                  <v>0</v>
                </pt>
                <pt idx="1843">
                  <v>0</v>
                </pt>
                <pt idx="1844">
                  <v>0</v>
                </pt>
                <pt idx="1845">
                  <v>0</v>
                </pt>
                <pt idx="1846">
                  <v>0</v>
                </pt>
                <pt idx="1847">
                  <v>0</v>
                </pt>
                <pt idx="1848">
                  <v>0</v>
                </pt>
                <pt idx="1849">
                  <v>0</v>
                </pt>
                <pt idx="1850">
                  <v>0</v>
                </pt>
                <pt idx="1851">
                  <v>0</v>
                </pt>
                <pt idx="1852">
                  <v>0</v>
                </pt>
                <pt idx="1853">
                  <v>0</v>
                </pt>
                <pt idx="1854">
                  <v>0</v>
                </pt>
                <pt idx="1855">
                  <v>0</v>
                </pt>
                <pt idx="1856">
                  <v>0</v>
                </pt>
                <pt idx="1857">
                  <v>0</v>
                </pt>
                <pt idx="1858">
                  <v>0</v>
                </pt>
                <pt idx="1859">
                  <v>0</v>
                </pt>
                <pt idx="1860">
                  <v>0</v>
                </pt>
                <pt idx="1861">
                  <v>0</v>
                </pt>
                <pt idx="1862">
                  <v>0</v>
                </pt>
                <pt idx="1863">
                  <v>0</v>
                </pt>
                <pt idx="1864">
                  <v>0</v>
                </pt>
                <pt idx="1865">
                  <v>0</v>
                </pt>
                <pt idx="1866">
                  <v>0</v>
                </pt>
                <pt idx="1867">
                  <v>0</v>
                </pt>
                <pt idx="1868">
                  <v>0</v>
                </pt>
                <pt idx="1869">
                  <v>0</v>
                </pt>
                <pt idx="1870">
                  <v>0</v>
                </pt>
                <pt idx="1871">
                  <v>0</v>
                </pt>
                <pt idx="1872">
                  <v>0</v>
                </pt>
                <pt idx="1873">
                  <v>0</v>
                </pt>
                <pt idx="1874">
                  <v>0</v>
                </pt>
                <pt idx="1875">
                  <v>0</v>
                </pt>
                <pt idx="1876">
                  <v>0</v>
                </pt>
                <pt idx="1877">
                  <v>0</v>
                </pt>
                <pt idx="1878">
                  <v>0</v>
                </pt>
                <pt idx="1879">
                  <v>0</v>
                </pt>
                <pt idx="1880">
                  <v>0</v>
                </pt>
                <pt idx="1881">
                  <v>0</v>
                </pt>
                <pt idx="1882">
                  <v>0</v>
                </pt>
                <pt idx="1883">
                  <v>0</v>
                </pt>
                <pt idx="1884">
                  <v>0</v>
                </pt>
                <pt idx="1885">
                  <v>0</v>
                </pt>
                <pt idx="1886">
                  <v>0</v>
                </pt>
                <pt idx="1887">
                  <v>0</v>
                </pt>
                <pt idx="1888">
                  <v>0</v>
                </pt>
                <pt idx="1889">
                  <v>0</v>
                </pt>
                <pt idx="1890">
                  <v>0</v>
                </pt>
                <pt idx="1891">
                  <v>0</v>
                </pt>
                <pt idx="1892">
                  <v>0</v>
                </pt>
                <pt idx="1893">
                  <v>0</v>
                </pt>
                <pt idx="1894">
                  <v>0</v>
                </pt>
                <pt idx="1895">
                  <v>0</v>
                </pt>
                <pt idx="1896">
                  <v>0</v>
                </pt>
                <pt idx="1897">
                  <v>0</v>
                </pt>
                <pt idx="1898">
                  <v>0</v>
                </pt>
                <pt idx="1899">
                  <v>0</v>
                </pt>
                <pt idx="1900">
                  <v>0</v>
                </pt>
                <pt idx="1901">
                  <v>0</v>
                </pt>
                <pt idx="1902">
                  <v>0</v>
                </pt>
                <pt idx="1903">
                  <v>0</v>
                </pt>
                <pt idx="1904">
                  <v>0</v>
                </pt>
                <pt idx="1905">
                  <v>0</v>
                </pt>
                <pt idx="1906">
                  <v>0</v>
                </pt>
                <pt idx="1907">
                  <v>0</v>
                </pt>
                <pt idx="1908">
                  <v>0</v>
                </pt>
                <pt idx="1909">
                  <v>0</v>
                </pt>
                <pt idx="1910">
                  <v>0</v>
                </pt>
                <pt idx="1911">
                  <v>0</v>
                </pt>
                <pt idx="1912">
                  <v>0</v>
                </pt>
                <pt idx="1913">
                  <v>0</v>
                </pt>
                <pt idx="1914">
                  <v>0</v>
                </pt>
                <pt idx="1915">
                  <v>0</v>
                </pt>
                <pt idx="1916">
                  <v>0</v>
                </pt>
                <pt idx="1917">
                  <v>0</v>
                </pt>
                <pt idx="1918">
                  <v>0</v>
                </pt>
                <pt idx="1919">
                  <v>0</v>
                </pt>
                <pt idx="1920">
                  <v>0</v>
                </pt>
                <pt idx="1921">
                  <v>0</v>
                </pt>
                <pt idx="1922">
                  <v>0</v>
                </pt>
                <pt idx="1923">
                  <v>0</v>
                </pt>
                <pt idx="1924">
                  <v>0</v>
                </pt>
                <pt idx="1925">
                  <v>0</v>
                </pt>
                <pt idx="1926">
                  <v>0</v>
                </pt>
                <pt idx="1927">
                  <v>0</v>
                </pt>
                <pt idx="1928">
                  <v>0</v>
                </pt>
                <pt idx="1929">
                  <v>0</v>
                </pt>
                <pt idx="1930">
                  <v>0</v>
                </pt>
                <pt idx="1931">
                  <v>0</v>
                </pt>
                <pt idx="1932">
                  <v>0</v>
                </pt>
                <pt idx="1933">
                  <v>0</v>
                </pt>
                <pt idx="1934">
                  <v>0</v>
                </pt>
                <pt idx="1935">
                  <v>0</v>
                </pt>
                <pt idx="1936">
                  <v>0</v>
                </pt>
                <pt idx="1937">
                  <v>0</v>
                </pt>
                <pt idx="1938">
                  <v>0</v>
                </pt>
                <pt idx="1939">
                  <v>0</v>
                </pt>
                <pt idx="1940">
                  <v>0</v>
                </pt>
                <pt idx="1941">
                  <v>0</v>
                </pt>
                <pt idx="1942">
                  <v>0</v>
                </pt>
                <pt idx="1943">
                  <v>0</v>
                </pt>
                <pt idx="1944">
                  <v>0</v>
                </pt>
                <pt idx="1945">
                  <v>0</v>
                </pt>
                <pt idx="1946">
                  <v>0</v>
                </pt>
                <pt idx="1947">
                  <v>0</v>
                </pt>
                <pt idx="1948">
                  <v>0</v>
                </pt>
                <pt idx="1949">
                  <v>0</v>
                </pt>
                <pt idx="1950">
                  <v>0</v>
                </pt>
                <pt idx="1951">
                  <v>0</v>
                </pt>
                <pt idx="1952">
                  <v>0</v>
                </pt>
                <pt idx="1953">
                  <v>0</v>
                </pt>
                <pt idx="1954">
                  <v>0</v>
                </pt>
                <pt idx="1955">
                  <v>0</v>
                </pt>
                <pt idx="1956">
                  <v>0</v>
                </pt>
                <pt idx="1957">
                  <v>0</v>
                </pt>
                <pt idx="1958">
                  <v>0</v>
                </pt>
                <pt idx="1959">
                  <v>0</v>
                </pt>
                <pt idx="1960">
                  <v>0</v>
                </pt>
                <pt idx="1961">
                  <v>0</v>
                </pt>
                <pt idx="1962">
                  <v>0</v>
                </pt>
                <pt idx="1963">
                  <v>0</v>
                </pt>
                <pt idx="1964">
                  <v>0</v>
                </pt>
                <pt idx="1965">
                  <v>0</v>
                </pt>
                <pt idx="1966">
                  <v>0</v>
                </pt>
                <pt idx="1967">
                  <v>0</v>
                </pt>
                <pt idx="1968">
                  <v>0</v>
                </pt>
                <pt idx="1969">
                  <v>0</v>
                </pt>
                <pt idx="1970">
                  <v>0</v>
                </pt>
                <pt idx="1971">
                  <v>0</v>
                </pt>
                <pt idx="1972">
                  <v>0</v>
                </pt>
                <pt idx="1973">
                  <v>0</v>
                </pt>
                <pt idx="1974">
                  <v>0</v>
                </pt>
                <pt idx="1975">
                  <v>0</v>
                </pt>
                <pt idx="1976">
                  <v>0</v>
                </pt>
                <pt idx="1977">
                  <v>0</v>
                </pt>
                <pt idx="1978">
                  <v>0</v>
                </pt>
                <pt idx="1979">
                  <v>0</v>
                </pt>
                <pt idx="1980">
                  <v>0</v>
                </pt>
                <pt idx="1981">
                  <v>0</v>
                </pt>
                <pt idx="1982">
                  <v>0</v>
                </pt>
                <pt idx="1983">
                  <v>0</v>
                </pt>
                <pt idx="1984">
                  <v>0</v>
                </pt>
                <pt idx="1985">
                  <v>0</v>
                </pt>
                <pt idx="1986">
                  <v>0</v>
                </pt>
                <pt idx="1987">
                  <v>0</v>
                </pt>
                <pt idx="1988">
                  <v>0</v>
                </pt>
                <pt idx="1989">
                  <v>0</v>
                </pt>
                <pt idx="1990">
                  <v>0</v>
                </pt>
                <pt idx="1991">
                  <v>0</v>
                </pt>
                <pt idx="1992">
                  <v>0</v>
                </pt>
                <pt idx="1993">
                  <v>0</v>
                </pt>
                <pt idx="1994">
                  <v>0</v>
                </pt>
                <pt idx="1995">
                  <v>0</v>
                </pt>
                <pt idx="1996">
                  <v>0</v>
                </pt>
                <pt idx="1997">
                  <v>0</v>
                </pt>
                <pt idx="1998">
                  <v>0</v>
                </pt>
                <pt idx="1999">
                  <v>0</v>
                </pt>
                <pt idx="2000">
                  <v>0</v>
                </pt>
                <pt idx="2001">
                  <v>0</v>
                </pt>
                <pt idx="2002">
                  <v>0</v>
                </pt>
                <pt idx="2003">
                  <v>0</v>
                </pt>
                <pt idx="2004">
                  <v>0</v>
                </pt>
                <pt idx="2005">
                  <v>0</v>
                </pt>
                <pt idx="2006">
                  <v>0</v>
                </pt>
                <pt idx="2007">
                  <v>0</v>
                </pt>
                <pt idx="2008">
                  <v>0</v>
                </pt>
                <pt idx="2009">
                  <v>0</v>
                </pt>
                <pt idx="2010">
                  <v>0</v>
                </pt>
                <pt idx="2011">
                  <v>0</v>
                </pt>
                <pt idx="2012">
                  <v>0</v>
                </pt>
                <pt idx="2013">
                  <v>0</v>
                </pt>
                <pt idx="2014">
                  <v>0</v>
                </pt>
                <pt idx="2015">
                  <v>0</v>
                </pt>
                <pt idx="2016">
                  <v>0</v>
                </pt>
                <pt idx="2017">
                  <v>0</v>
                </pt>
                <pt idx="2018">
                  <v>0</v>
                </pt>
                <pt idx="2019">
                  <v>0</v>
                </pt>
                <pt idx="2020">
                  <v>0</v>
                </pt>
                <pt idx="2021">
                  <v>0</v>
                </pt>
                <pt idx="2022">
                  <v>0</v>
                </pt>
                <pt idx="2023">
                  <v>0</v>
                </pt>
                <pt idx="2024">
                  <v>0</v>
                </pt>
                <pt idx="2025">
                  <v>0</v>
                </pt>
                <pt idx="2026">
                  <v>0</v>
                </pt>
                <pt idx="2027">
                  <v>0</v>
                </pt>
                <pt idx="2028">
                  <v>0</v>
                </pt>
                <pt idx="2029">
                  <v>0</v>
                </pt>
                <pt idx="2030">
                  <v>0</v>
                </pt>
                <pt idx="2031">
                  <v>0</v>
                </pt>
                <pt idx="2032">
                  <v>0</v>
                </pt>
                <pt idx="2033">
                  <v>0</v>
                </pt>
                <pt idx="2034">
                  <v>0</v>
                </pt>
                <pt idx="2035">
                  <v>0</v>
                </pt>
                <pt idx="2036">
                  <v>0</v>
                </pt>
                <pt idx="2037">
                  <v>0</v>
                </pt>
                <pt idx="2038">
                  <v>0</v>
                </pt>
                <pt idx="2039">
                  <v>0</v>
                </pt>
                <pt idx="2040">
                  <v>0</v>
                </pt>
                <pt idx="2041">
                  <v>0</v>
                </pt>
                <pt idx="2042">
                  <v>0</v>
                </pt>
                <pt idx="2043">
                  <v>0</v>
                </pt>
                <pt idx="2044">
                  <v>0</v>
                </pt>
                <pt idx="2045">
                  <v>0</v>
                </pt>
                <pt idx="2046">
                  <v>0</v>
                </pt>
                <pt idx="2047">
                  <v>0</v>
                </pt>
                <pt idx="2048">
                  <v>0</v>
                </pt>
                <pt idx="2049">
                  <v>0</v>
                </pt>
                <pt idx="2050">
                  <v>0</v>
                </pt>
                <pt idx="2051">
                  <v>0</v>
                </pt>
                <pt idx="2052">
                  <v>0</v>
                </pt>
                <pt idx="2053">
                  <v>0</v>
                </pt>
                <pt idx="2054">
                  <v>0</v>
                </pt>
                <pt idx="2055">
                  <v>0</v>
                </pt>
                <pt idx="2056">
                  <v>0</v>
                </pt>
                <pt idx="2057">
                  <v>0</v>
                </pt>
                <pt idx="2058">
                  <v>0</v>
                </pt>
                <pt idx="2059">
                  <v>0</v>
                </pt>
                <pt idx="2060">
                  <v>0</v>
                </pt>
                <pt idx="2061">
                  <v>0</v>
                </pt>
                <pt idx="2062">
                  <v>0</v>
                </pt>
                <pt idx="2063">
                  <v>0</v>
                </pt>
                <pt idx="2064">
                  <v>0</v>
                </pt>
                <pt idx="2065">
                  <v>0</v>
                </pt>
                <pt idx="2066">
                  <v>0</v>
                </pt>
                <pt idx="2067">
                  <v>0</v>
                </pt>
                <pt idx="2068">
                  <v>0</v>
                </pt>
                <pt idx="2069">
                  <v>0</v>
                </pt>
                <pt idx="2070">
                  <v>0</v>
                </pt>
                <pt idx="2071">
                  <v>0</v>
                </pt>
                <pt idx="2072">
                  <v>0</v>
                </pt>
                <pt idx="2073">
                  <v>0</v>
                </pt>
                <pt idx="2074">
                  <v>0</v>
                </pt>
                <pt idx="2075">
                  <v>0</v>
                </pt>
                <pt idx="2076">
                  <v>0</v>
                </pt>
                <pt idx="2077">
                  <v>0</v>
                </pt>
                <pt idx="2078">
                  <v>0</v>
                </pt>
                <pt idx="2079">
                  <v>0</v>
                </pt>
                <pt idx="2080">
                  <v>0</v>
                </pt>
                <pt idx="2081">
                  <v>0</v>
                </pt>
                <pt idx="2082">
                  <v>0</v>
                </pt>
                <pt idx="2083">
                  <v>0</v>
                </pt>
                <pt idx="2084">
                  <v>0</v>
                </pt>
                <pt idx="2085">
                  <v>0</v>
                </pt>
                <pt idx="2086">
                  <v>0</v>
                </pt>
                <pt idx="2087">
                  <v>0</v>
                </pt>
                <pt idx="2088">
                  <v>0</v>
                </pt>
                <pt idx="2089">
                  <v>0</v>
                </pt>
                <pt idx="2090">
                  <v>0</v>
                </pt>
                <pt idx="2091">
                  <v>0</v>
                </pt>
                <pt idx="2092">
                  <v>0</v>
                </pt>
                <pt idx="2093">
                  <v>0</v>
                </pt>
                <pt idx="2094">
                  <v>0</v>
                </pt>
                <pt idx="2095">
                  <v>0</v>
                </pt>
                <pt idx="2096">
                  <v>0</v>
                </pt>
                <pt idx="2097">
                  <v>0</v>
                </pt>
                <pt idx="2098">
                  <v>0</v>
                </pt>
                <pt idx="2099">
                  <v>0</v>
                </pt>
                <pt idx="2100">
                  <v>0</v>
                </pt>
                <pt idx="2101">
                  <v>0</v>
                </pt>
                <pt idx="2102">
                  <v>0</v>
                </pt>
                <pt idx="2103">
                  <v>0</v>
                </pt>
                <pt idx="2104">
                  <v>0</v>
                </pt>
                <pt idx="2105">
                  <v>0</v>
                </pt>
                <pt idx="2106">
                  <v>0</v>
                </pt>
                <pt idx="2107">
                  <v>0</v>
                </pt>
                <pt idx="2108">
                  <v>0</v>
                </pt>
                <pt idx="2109">
                  <v>0</v>
                </pt>
                <pt idx="2110">
                  <v>0</v>
                </pt>
                <pt idx="2111">
                  <v>0</v>
                </pt>
                <pt idx="2112">
                  <v>0</v>
                </pt>
                <pt idx="2113">
                  <v>0</v>
                </pt>
                <pt idx="2114">
                  <v>0</v>
                </pt>
                <pt idx="2115">
                  <v>0</v>
                </pt>
                <pt idx="2116">
                  <v>0</v>
                </pt>
                <pt idx="2117">
                  <v>0</v>
                </pt>
                <pt idx="2118">
                  <v>0</v>
                </pt>
                <pt idx="2119">
                  <v>0</v>
                </pt>
                <pt idx="2120">
                  <v>0</v>
                </pt>
                <pt idx="2121">
                  <v>0</v>
                </pt>
                <pt idx="2122">
                  <v>0</v>
                </pt>
                <pt idx="2123">
                  <v>0</v>
                </pt>
                <pt idx="2124">
                  <v>0</v>
                </pt>
                <pt idx="2125">
                  <v>0</v>
                </pt>
                <pt idx="2126">
                  <v>0</v>
                </pt>
                <pt idx="2127">
                  <v>0</v>
                </pt>
                <pt idx="2128">
                  <v>0</v>
                </pt>
                <pt idx="2129">
                  <v>0</v>
                </pt>
                <pt idx="2130">
                  <v>0</v>
                </pt>
                <pt idx="2131">
                  <v>0</v>
                </pt>
                <pt idx="2132">
                  <v>0</v>
                </pt>
                <pt idx="2133">
                  <v>0</v>
                </pt>
                <pt idx="2134">
                  <v>0</v>
                </pt>
                <pt idx="2135">
                  <v>0</v>
                </pt>
                <pt idx="2136">
                  <v>0</v>
                </pt>
                <pt idx="2137">
                  <v>0</v>
                </pt>
                <pt idx="2138">
                  <v>0</v>
                </pt>
                <pt idx="2139">
                  <v>0</v>
                </pt>
                <pt idx="2140">
                  <v>0</v>
                </pt>
                <pt idx="2141">
                  <v>0</v>
                </pt>
                <pt idx="2142">
                  <v>0</v>
                </pt>
                <pt idx="2143">
                  <v>0</v>
                </pt>
                <pt idx="2144">
                  <v>0</v>
                </pt>
                <pt idx="2145">
                  <v>0</v>
                </pt>
                <pt idx="2146">
                  <v>0</v>
                </pt>
                <pt idx="2147">
                  <v>0</v>
                </pt>
                <pt idx="2148">
                  <v>0</v>
                </pt>
                <pt idx="2149">
                  <v>0</v>
                </pt>
                <pt idx="2150">
                  <v>0</v>
                </pt>
                <pt idx="2151">
                  <v>0</v>
                </pt>
                <pt idx="2152">
                  <v>0</v>
                </pt>
                <pt idx="2153">
                  <v>0</v>
                </pt>
                <pt idx="2154">
                  <v>0</v>
                </pt>
                <pt idx="2155">
                  <v>0</v>
                </pt>
                <pt idx="2156">
                  <v>0</v>
                </pt>
                <pt idx="2157">
                  <v>0</v>
                </pt>
                <pt idx="2158">
                  <v>0</v>
                </pt>
                <pt idx="2159">
                  <v>0</v>
                </pt>
                <pt idx="2160">
                  <v>0</v>
                </pt>
                <pt idx="2161">
                  <v>0</v>
                </pt>
                <pt idx="2162">
                  <v>0</v>
                </pt>
                <pt idx="2163">
                  <v>0</v>
                </pt>
                <pt idx="2164">
                  <v>0</v>
                </pt>
                <pt idx="2165">
                  <v>0</v>
                </pt>
                <pt idx="2166">
                  <v>0</v>
                </pt>
                <pt idx="2167">
                  <v>0</v>
                </pt>
                <pt idx="2168">
                  <v>0</v>
                </pt>
                <pt idx="2169">
                  <v>0</v>
                </pt>
                <pt idx="2170">
                  <v>0</v>
                </pt>
                <pt idx="2171">
                  <v>0</v>
                </pt>
                <pt idx="2172">
                  <v>0</v>
                </pt>
                <pt idx="2173">
                  <v>0</v>
                </pt>
                <pt idx="2174">
                  <v>0</v>
                </pt>
                <pt idx="2175">
                  <v>0</v>
                </pt>
                <pt idx="2176">
                  <v>0</v>
                </pt>
                <pt idx="2177">
                  <v>0</v>
                </pt>
                <pt idx="2178">
                  <v>0</v>
                </pt>
                <pt idx="2179">
                  <v>0</v>
                </pt>
                <pt idx="2180">
                  <v>0</v>
                </pt>
                <pt idx="2181">
                  <v>0</v>
                </pt>
                <pt idx="2182">
                  <v>0</v>
                </pt>
                <pt idx="2183">
                  <v>0</v>
                </pt>
                <pt idx="2184">
                  <v>0</v>
                </pt>
                <pt idx="2185">
                  <v>0</v>
                </pt>
                <pt idx="2186">
                  <v>0</v>
                </pt>
                <pt idx="2187">
                  <v>0</v>
                </pt>
                <pt idx="2188">
                  <v>0</v>
                </pt>
                <pt idx="2189">
                  <v>0</v>
                </pt>
                <pt idx="2190">
                  <v>0</v>
                </pt>
                <pt idx="2191">
                  <v>0</v>
                </pt>
                <pt idx="2192">
                  <v>0</v>
                </pt>
                <pt idx="2193">
                  <v>0</v>
                </pt>
                <pt idx="2194">
                  <v>0</v>
                </pt>
                <pt idx="2195">
                  <v>0</v>
                </pt>
                <pt idx="2196">
                  <v>0</v>
                </pt>
                <pt idx="2197">
                  <v>0</v>
                </pt>
                <pt idx="2198">
                  <v>0</v>
                </pt>
                <pt idx="2199">
                  <v>0</v>
                </pt>
                <pt idx="2200">
                  <v>0</v>
                </pt>
                <pt idx="2201">
                  <v>0</v>
                </pt>
                <pt idx="2202">
                  <v>0</v>
                </pt>
                <pt idx="2203">
                  <v>0</v>
                </pt>
                <pt idx="2204">
                  <v>0</v>
                </pt>
                <pt idx="2205">
                  <v>0</v>
                </pt>
                <pt idx="2206">
                  <v>0</v>
                </pt>
                <pt idx="2207">
                  <v>0</v>
                </pt>
                <pt idx="2208">
                  <v>0</v>
                </pt>
                <pt idx="2209">
                  <v>0</v>
                </pt>
                <pt idx="2210">
                  <v>0</v>
                </pt>
                <pt idx="2211">
                  <v>0</v>
                </pt>
                <pt idx="2212">
                  <v>0</v>
                </pt>
                <pt idx="2213">
                  <v>0</v>
                </pt>
                <pt idx="2214">
                  <v>0</v>
                </pt>
                <pt idx="2215">
                  <v>0</v>
                </pt>
                <pt idx="2216">
                  <v>0</v>
                </pt>
                <pt idx="2217">
                  <v>0</v>
                </pt>
                <pt idx="2218">
                  <v>0</v>
                </pt>
                <pt idx="2219">
                  <v>0</v>
                </pt>
                <pt idx="2220">
                  <v>0</v>
                </pt>
                <pt idx="2221">
                  <v>0</v>
                </pt>
                <pt idx="2222">
                  <v>0</v>
                </pt>
                <pt idx="2223">
                  <v>0</v>
                </pt>
                <pt idx="2224">
                  <v>0</v>
                </pt>
                <pt idx="2225">
                  <v>0</v>
                </pt>
                <pt idx="2226">
                  <v>0</v>
                </pt>
                <pt idx="2227">
                  <v>0</v>
                </pt>
                <pt idx="2228">
                  <v>0</v>
                </pt>
                <pt idx="2229">
                  <v>0</v>
                </pt>
                <pt idx="2230">
                  <v>0</v>
                </pt>
                <pt idx="2231">
                  <v>0</v>
                </pt>
                <pt idx="2232">
                  <v>0</v>
                </pt>
                <pt idx="2233">
                  <v>0</v>
                </pt>
                <pt idx="2234">
                  <v>0</v>
                </pt>
                <pt idx="2235">
                  <v>0</v>
                </pt>
                <pt idx="2236">
                  <v>0</v>
                </pt>
                <pt idx="2237">
                  <v>0</v>
                </pt>
                <pt idx="2238">
                  <v>0</v>
                </pt>
                <pt idx="2239">
                  <v>0</v>
                </pt>
                <pt idx="2240">
                  <v>0</v>
                </pt>
                <pt idx="2241">
                  <v>0</v>
                </pt>
                <pt idx="2242">
                  <v>0</v>
                </pt>
                <pt idx="2243">
                  <v>0</v>
                </pt>
                <pt idx="2244">
                  <v>0</v>
                </pt>
                <pt idx="2245">
                  <v>0</v>
                </pt>
                <pt idx="2246">
                  <v>0</v>
                </pt>
                <pt idx="2247">
                  <v>0</v>
                </pt>
                <pt idx="2248">
                  <v>0</v>
                </pt>
                <pt idx="2249">
                  <v>0</v>
                </pt>
                <pt idx="2250">
                  <v>0</v>
                </pt>
                <pt idx="2251">
                  <v>0</v>
                </pt>
                <pt idx="2252">
                  <v>0</v>
                </pt>
                <pt idx="2253">
                  <v>0</v>
                </pt>
                <pt idx="2254">
                  <v>0</v>
                </pt>
                <pt idx="2255">
                  <v>0</v>
                </pt>
                <pt idx="2256">
                  <v>0</v>
                </pt>
                <pt idx="2257">
                  <v>0</v>
                </pt>
                <pt idx="2258">
                  <v>0</v>
                </pt>
                <pt idx="2259">
                  <v>0</v>
                </pt>
                <pt idx="2260">
                  <v>0</v>
                </pt>
                <pt idx="2261">
                  <v>0</v>
                </pt>
                <pt idx="2262">
                  <v>0</v>
                </pt>
                <pt idx="2263">
                  <v>0</v>
                </pt>
                <pt idx="2264">
                  <v>0</v>
                </pt>
                <pt idx="2265">
                  <v>0</v>
                </pt>
                <pt idx="2266">
                  <v>0</v>
                </pt>
                <pt idx="2267">
                  <v>0</v>
                </pt>
                <pt idx="2268">
                  <v>0</v>
                </pt>
                <pt idx="2269">
                  <v>0</v>
                </pt>
                <pt idx="2270">
                  <v>0</v>
                </pt>
                <pt idx="2271">
                  <v>0</v>
                </pt>
                <pt idx="2272">
                  <v>0</v>
                </pt>
                <pt idx="2273">
                  <v>0</v>
                </pt>
                <pt idx="2274">
                  <v>0</v>
                </pt>
                <pt idx="2275">
                  <v>0</v>
                </pt>
                <pt idx="2276">
                  <v>0</v>
                </pt>
                <pt idx="2277">
                  <v>0</v>
                </pt>
                <pt idx="2278">
                  <v>0</v>
                </pt>
                <pt idx="2279">
                  <v>0</v>
                </pt>
                <pt idx="2280">
                  <v>0</v>
                </pt>
                <pt idx="2281">
                  <v>0</v>
                </pt>
                <pt idx="2282">
                  <v>0</v>
                </pt>
                <pt idx="2283">
                  <v>0</v>
                </pt>
                <pt idx="2284">
                  <v>0</v>
                </pt>
                <pt idx="2285">
                  <v>0</v>
                </pt>
                <pt idx="2286">
                  <v>0</v>
                </pt>
                <pt idx="2287">
                  <v>0</v>
                </pt>
                <pt idx="2288">
                  <v>0</v>
                </pt>
                <pt idx="2289">
                  <v>0</v>
                </pt>
                <pt idx="2290">
                  <v>0</v>
                </pt>
                <pt idx="2291">
                  <v>0</v>
                </pt>
                <pt idx="2292">
                  <v>0</v>
                </pt>
                <pt idx="2293">
                  <v>0</v>
                </pt>
                <pt idx="2294">
                  <v>0</v>
                </pt>
                <pt idx="2295">
                  <v>0</v>
                </pt>
                <pt idx="2296">
                  <v>0</v>
                </pt>
                <pt idx="2297">
                  <v>0</v>
                </pt>
                <pt idx="2298">
                  <v>0</v>
                </pt>
                <pt idx="2299">
                  <v>0</v>
                </pt>
                <pt idx="2300">
                  <v>0</v>
                </pt>
                <pt idx="2301">
                  <v>0</v>
                </pt>
                <pt idx="2302">
                  <v>0</v>
                </pt>
                <pt idx="2303">
                  <v>0</v>
                </pt>
                <pt idx="2304">
                  <v>0</v>
                </pt>
                <pt idx="2305">
                  <v>0</v>
                </pt>
                <pt idx="2306">
                  <v>0</v>
                </pt>
                <pt idx="2307">
                  <v>0</v>
                </pt>
                <pt idx="2308">
                  <v>0</v>
                </pt>
                <pt idx="2309">
                  <v>0</v>
                </pt>
                <pt idx="2310">
                  <v>0</v>
                </pt>
                <pt idx="2311">
                  <v>0</v>
                </pt>
                <pt idx="2312">
                  <v>0</v>
                </pt>
                <pt idx="2313">
                  <v>0</v>
                </pt>
                <pt idx="2314">
                  <v>0</v>
                </pt>
                <pt idx="2315">
                  <v>0</v>
                </pt>
                <pt idx="2316">
                  <v>0</v>
                </pt>
                <pt idx="2317">
                  <v>0</v>
                </pt>
                <pt idx="2318">
                  <v>0</v>
                </pt>
                <pt idx="2319">
                  <v>0</v>
                </pt>
                <pt idx="2320">
                  <v>0</v>
                </pt>
                <pt idx="2321">
                  <v>0</v>
                </pt>
                <pt idx="2322">
                  <v>0</v>
                </pt>
                <pt idx="2323">
                  <v>0</v>
                </pt>
                <pt idx="2324">
                  <v>0</v>
                </pt>
                <pt idx="2325">
                  <v>0</v>
                </pt>
                <pt idx="2326">
                  <v>0</v>
                </pt>
                <pt idx="2327">
                  <v>0</v>
                </pt>
                <pt idx="2328">
                  <v>0</v>
                </pt>
                <pt idx="2329">
                  <v>0</v>
                </pt>
                <pt idx="2330">
                  <v>0</v>
                </pt>
                <pt idx="2331">
                  <v>0</v>
                </pt>
                <pt idx="2332">
                  <v>0</v>
                </pt>
                <pt idx="2333">
                  <v>0</v>
                </pt>
                <pt idx="2334">
                  <v>0</v>
                </pt>
                <pt idx="2335">
                  <v>0</v>
                </pt>
                <pt idx="2336">
                  <v>0</v>
                </pt>
                <pt idx="2337">
                  <v>0</v>
                </pt>
                <pt idx="2338">
                  <v>0</v>
                </pt>
                <pt idx="2339">
                  <v>0</v>
                </pt>
                <pt idx="2340">
                  <v>0</v>
                </pt>
                <pt idx="2341">
                  <v>0</v>
                </pt>
                <pt idx="2342">
                  <v>0</v>
                </pt>
                <pt idx="2343">
                  <v>0</v>
                </pt>
                <pt idx="2344">
                  <v>0</v>
                </pt>
                <pt idx="2345">
                  <v>0</v>
                </pt>
                <pt idx="2346">
                  <v>0</v>
                </pt>
                <pt idx="2347">
                  <v>0</v>
                </pt>
                <pt idx="2348">
                  <v>0</v>
                </pt>
                <pt idx="2349">
                  <v>0</v>
                </pt>
                <pt idx="2350">
                  <v>0</v>
                </pt>
                <pt idx="2351">
                  <v>0</v>
                </pt>
                <pt idx="2352">
                  <v>0</v>
                </pt>
                <pt idx="2353">
                  <v>0</v>
                </pt>
                <pt idx="2354">
                  <v>0</v>
                </pt>
                <pt idx="2355">
                  <v>0</v>
                </pt>
                <pt idx="2356">
                  <v>0</v>
                </pt>
                <pt idx="2357">
                  <v>0</v>
                </pt>
                <pt idx="2358">
                  <v>0</v>
                </pt>
                <pt idx="2359">
                  <v>0</v>
                </pt>
                <pt idx="2360">
                  <v>0</v>
                </pt>
                <pt idx="2361">
                  <v>0</v>
                </pt>
                <pt idx="2362">
                  <v>0</v>
                </pt>
                <pt idx="2363">
                  <v>0</v>
                </pt>
                <pt idx="2364">
                  <v>0</v>
                </pt>
                <pt idx="2365">
                  <v>0</v>
                </pt>
                <pt idx="2366">
                  <v>0</v>
                </pt>
                <pt idx="2367">
                  <v>0</v>
                </pt>
                <pt idx="2368">
                  <v>0</v>
                </pt>
                <pt idx="2369">
                  <v>0</v>
                </pt>
                <pt idx="2370">
                  <v>0</v>
                </pt>
                <pt idx="2371">
                  <v>0</v>
                </pt>
                <pt idx="2372">
                  <v>0</v>
                </pt>
                <pt idx="2373">
                  <v>0</v>
                </pt>
                <pt idx="2374">
                  <v>0</v>
                </pt>
                <pt idx="2375">
                  <v>0</v>
                </pt>
                <pt idx="2376">
                  <v>0</v>
                </pt>
                <pt idx="2377">
                  <v>0</v>
                </pt>
                <pt idx="2378">
                  <v>0</v>
                </pt>
                <pt idx="2379">
                  <v>0</v>
                </pt>
                <pt idx="2380">
                  <v>0</v>
                </pt>
                <pt idx="2381">
                  <v>0</v>
                </pt>
                <pt idx="2382">
                  <v>0</v>
                </pt>
                <pt idx="2383">
                  <v>0</v>
                </pt>
                <pt idx="2384">
                  <v>0</v>
                </pt>
                <pt idx="2385">
                  <v>0</v>
                </pt>
                <pt idx="2386">
                  <v>0</v>
                </pt>
                <pt idx="2387">
                  <v>0</v>
                </pt>
                <pt idx="2388">
                  <v>0</v>
                </pt>
                <pt idx="2389">
                  <v>0</v>
                </pt>
                <pt idx="2390">
                  <v>0</v>
                </pt>
                <pt idx="2391">
                  <v>0</v>
                </pt>
                <pt idx="2392">
                  <v>0</v>
                </pt>
                <pt idx="2393">
                  <v>0</v>
                </pt>
                <pt idx="2394">
                  <v>0</v>
                </pt>
                <pt idx="2395">
                  <v>0</v>
                </pt>
                <pt idx="2396">
                  <v>0</v>
                </pt>
                <pt idx="2397">
                  <v>0</v>
                </pt>
                <pt idx="2398">
                  <v>0</v>
                </pt>
                <pt idx="2399">
                  <v>0</v>
                </pt>
                <pt idx="2400">
                  <v>0</v>
                </pt>
                <pt idx="2401">
                  <v>0</v>
                </pt>
                <pt idx="2402">
                  <v>0</v>
                </pt>
                <pt idx="2403">
                  <v>0</v>
                </pt>
                <pt idx="2404">
                  <v>0</v>
                </pt>
                <pt idx="2405">
                  <v>0</v>
                </pt>
                <pt idx="2406">
                  <v>0</v>
                </pt>
                <pt idx="2407">
                  <v>0</v>
                </pt>
                <pt idx="2408">
                  <v>0</v>
                </pt>
                <pt idx="2409">
                  <v>0</v>
                </pt>
                <pt idx="2410">
                  <v>0</v>
                </pt>
                <pt idx="2411">
                  <v>0</v>
                </pt>
                <pt idx="2412">
                  <v>0</v>
                </pt>
                <pt idx="2413">
                  <v>0</v>
                </pt>
                <pt idx="2414">
                  <v>0</v>
                </pt>
                <pt idx="2415">
                  <v>0</v>
                </pt>
                <pt idx="2416">
                  <v>0</v>
                </pt>
                <pt idx="2417">
                  <v>0</v>
                </pt>
                <pt idx="2418">
                  <v>0</v>
                </pt>
                <pt idx="2419">
                  <v>0</v>
                </pt>
                <pt idx="2420">
                  <v>0</v>
                </pt>
                <pt idx="2421">
                  <v>0</v>
                </pt>
                <pt idx="2422">
                  <v>0</v>
                </pt>
                <pt idx="2423">
                  <v>0</v>
                </pt>
                <pt idx="2424">
                  <v>0</v>
                </pt>
                <pt idx="2425">
                  <v>0</v>
                </pt>
                <pt idx="2426">
                  <v>0</v>
                </pt>
                <pt idx="2427">
                  <v>0</v>
                </pt>
                <pt idx="2428">
                  <v>0</v>
                </pt>
                <pt idx="2429">
                  <v>0</v>
                </pt>
                <pt idx="2430">
                  <v>0</v>
                </pt>
                <pt idx="2431">
                  <v>0</v>
                </pt>
                <pt idx="2432">
                  <v>0</v>
                </pt>
                <pt idx="2433">
                  <v>0</v>
                </pt>
                <pt idx="2434">
                  <v>0</v>
                </pt>
                <pt idx="2435">
                  <v>0</v>
                </pt>
                <pt idx="2436">
                  <v>0</v>
                </pt>
                <pt idx="2437">
                  <v>0</v>
                </pt>
                <pt idx="2438">
                  <v>0</v>
                </pt>
                <pt idx="2439">
                  <v>0</v>
                </pt>
                <pt idx="2440">
                  <v>0</v>
                </pt>
                <pt idx="2441">
                  <v>0</v>
                </pt>
                <pt idx="2442">
                  <v>0</v>
                </pt>
                <pt idx="2443">
                  <v>0</v>
                </pt>
                <pt idx="2444">
                  <v>0</v>
                </pt>
                <pt idx="2445">
                  <v>0</v>
                </pt>
                <pt idx="2446">
                  <v>0</v>
                </pt>
                <pt idx="2447">
                  <v>0</v>
                </pt>
                <pt idx="2448">
                  <v>0</v>
                </pt>
                <pt idx="2449">
                  <v>0</v>
                </pt>
                <pt idx="2450">
                  <v>0</v>
                </pt>
                <pt idx="2451">
                  <v>0</v>
                </pt>
                <pt idx="2452">
                  <v>0</v>
                </pt>
                <pt idx="2453">
                  <v>0</v>
                </pt>
                <pt idx="2454">
                  <v>0</v>
                </pt>
                <pt idx="2455">
                  <v>0</v>
                </pt>
                <pt idx="2456">
                  <v>0</v>
                </pt>
                <pt idx="2457">
                  <v>0</v>
                </pt>
                <pt idx="2458">
                  <v>0</v>
                </pt>
                <pt idx="2459">
                  <v>0</v>
                </pt>
                <pt idx="2460">
                  <v>0</v>
                </pt>
                <pt idx="2461">
                  <v>0</v>
                </pt>
                <pt idx="2462">
                  <v>0</v>
                </pt>
                <pt idx="2463">
                  <v>0</v>
                </pt>
                <pt idx="2464">
                  <v>0</v>
                </pt>
                <pt idx="2465">
                  <v>0</v>
                </pt>
                <pt idx="2466">
                  <v>0</v>
                </pt>
                <pt idx="2467">
                  <v>0</v>
                </pt>
                <pt idx="2468">
                  <v>0</v>
                </pt>
                <pt idx="2469">
                  <v>0</v>
                </pt>
                <pt idx="2470">
                  <v>0</v>
                </pt>
                <pt idx="2471">
                  <v>0</v>
                </pt>
                <pt idx="2472">
                  <v>0</v>
                </pt>
                <pt idx="2473">
                  <v>0</v>
                </pt>
                <pt idx="2474">
                  <v>0</v>
                </pt>
                <pt idx="2475">
                  <v>0</v>
                </pt>
                <pt idx="2476">
                  <v>0</v>
                </pt>
                <pt idx="2477">
                  <v>0</v>
                </pt>
                <pt idx="2478">
                  <v>0</v>
                </pt>
                <pt idx="2479">
                  <v>0</v>
                </pt>
                <pt idx="2480">
                  <v>0</v>
                </pt>
                <pt idx="2481">
                  <v>0</v>
                </pt>
                <pt idx="2482">
                  <v>0</v>
                </pt>
                <pt idx="2483">
                  <v>0</v>
                </pt>
                <pt idx="2484">
                  <v>0</v>
                </pt>
                <pt idx="2485">
                  <v>0</v>
                </pt>
                <pt idx="2486">
                  <v>0</v>
                </pt>
                <pt idx="2487">
                  <v>0</v>
                </pt>
                <pt idx="2488">
                  <v>0</v>
                </pt>
                <pt idx="2489">
                  <v>0</v>
                </pt>
                <pt idx="2490">
                  <v>0</v>
                </pt>
                <pt idx="2491">
                  <v>0</v>
                </pt>
                <pt idx="2492">
                  <v>0</v>
                </pt>
                <pt idx="2493">
                  <v>0</v>
                </pt>
                <pt idx="2494">
                  <v>0</v>
                </pt>
                <pt idx="2495">
                  <v>0</v>
                </pt>
                <pt idx="2496">
                  <v>0</v>
                </pt>
                <pt idx="2497">
                  <v>0</v>
                </pt>
                <pt idx="2498">
                  <v>0</v>
                </pt>
                <pt idx="2499">
                  <v>0</v>
                </pt>
                <pt idx="2500">
                  <v>0</v>
                </pt>
                <pt idx="2501">
                  <v>0</v>
                </pt>
                <pt idx="2502">
                  <v>0</v>
                </pt>
                <pt idx="2503">
                  <v>0</v>
                </pt>
                <pt idx="2504">
                  <v>0</v>
                </pt>
                <pt idx="2505">
                  <v>0</v>
                </pt>
                <pt idx="2506">
                  <v>0</v>
                </pt>
                <pt idx="2507">
                  <v>0</v>
                </pt>
                <pt idx="2508">
                  <v>0</v>
                </pt>
                <pt idx="2509">
                  <v>0</v>
                </pt>
                <pt idx="2510">
                  <v>0</v>
                </pt>
                <pt idx="2511">
                  <v>0</v>
                </pt>
                <pt idx="2512">
                  <v>0</v>
                </pt>
                <pt idx="2513">
                  <v>0</v>
                </pt>
                <pt idx="2514">
                  <v>0</v>
                </pt>
                <pt idx="2515">
                  <v>0</v>
                </pt>
                <pt idx="2516">
                  <v>0</v>
                </pt>
                <pt idx="2517">
                  <v>0</v>
                </pt>
                <pt idx="2518">
                  <v>0</v>
                </pt>
                <pt idx="2519">
                  <v>0</v>
                </pt>
                <pt idx="2520">
                  <v>0</v>
                </pt>
                <pt idx="2521">
                  <v>0</v>
                </pt>
                <pt idx="2522">
                  <v>0</v>
                </pt>
                <pt idx="2523">
                  <v>0</v>
                </pt>
                <pt idx="2524">
                  <v>0</v>
                </pt>
                <pt idx="2525">
                  <v>0</v>
                </pt>
                <pt idx="2526">
                  <v>0</v>
                </pt>
                <pt idx="2527">
                  <v>0</v>
                </pt>
                <pt idx="2528">
                  <v>0</v>
                </pt>
                <pt idx="2529">
                  <v>0</v>
                </pt>
                <pt idx="2530">
                  <v>0</v>
                </pt>
                <pt idx="2531">
                  <v>0</v>
                </pt>
                <pt idx="2532">
                  <v>0</v>
                </pt>
                <pt idx="2533">
                  <v>0</v>
                </pt>
                <pt idx="2534">
                  <v>0</v>
                </pt>
                <pt idx="2535">
                  <v>0</v>
                </pt>
                <pt idx="2536">
                  <v>0</v>
                </pt>
                <pt idx="2537">
                  <v>0</v>
                </pt>
                <pt idx="2538">
                  <v>0</v>
                </pt>
                <pt idx="2539">
                  <v>0</v>
                </pt>
                <pt idx="2540">
                  <v>0</v>
                </pt>
                <pt idx="2541">
                  <v>0</v>
                </pt>
                <pt idx="2542">
                  <v>0</v>
                </pt>
                <pt idx="2543">
                  <v>0</v>
                </pt>
                <pt idx="2544">
                  <v>0</v>
                </pt>
                <pt idx="2545">
                  <v>0</v>
                </pt>
                <pt idx="2546">
                  <v>0</v>
                </pt>
                <pt idx="2547">
                  <v>0</v>
                </pt>
                <pt idx="2548">
                  <v>0</v>
                </pt>
                <pt idx="2549">
                  <v>0</v>
                </pt>
                <pt idx="2550">
                  <v>0</v>
                </pt>
                <pt idx="2551">
                  <v>0</v>
                </pt>
                <pt idx="2552">
                  <v>0</v>
                </pt>
                <pt idx="2553">
                  <v>0</v>
                </pt>
                <pt idx="2554">
                  <v>0</v>
                </pt>
                <pt idx="2555">
                  <v>0</v>
                </pt>
                <pt idx="2556">
                  <v>0</v>
                </pt>
                <pt idx="2557">
                  <v>0</v>
                </pt>
                <pt idx="2558">
                  <v>0</v>
                </pt>
                <pt idx="2559">
                  <v>0</v>
                </pt>
                <pt idx="2560">
                  <v>0</v>
                </pt>
                <pt idx="2561">
                  <v>0</v>
                </pt>
                <pt idx="2562">
                  <v>0</v>
                </pt>
                <pt idx="2563">
                  <v>0</v>
                </pt>
                <pt idx="2564">
                  <v>0</v>
                </pt>
                <pt idx="2565">
                  <v>0</v>
                </pt>
                <pt idx="2566">
                  <v>0</v>
                </pt>
                <pt idx="2567">
                  <v>0</v>
                </pt>
                <pt idx="2568">
                  <v>0</v>
                </pt>
                <pt idx="2569">
                  <v>0</v>
                </pt>
                <pt idx="2570">
                  <v>0</v>
                </pt>
                <pt idx="2571">
                  <v>0</v>
                </pt>
                <pt idx="2572">
                  <v>0</v>
                </pt>
                <pt idx="2573">
                  <v>0</v>
                </pt>
                <pt idx="2574">
                  <v>0</v>
                </pt>
                <pt idx="2575">
                  <v>0</v>
                </pt>
                <pt idx="2576">
                  <v>0</v>
                </pt>
                <pt idx="2577">
                  <v>0</v>
                </pt>
                <pt idx="2578">
                  <v>0</v>
                </pt>
                <pt idx="2579">
                  <v>0</v>
                </pt>
                <pt idx="2580">
                  <v>0</v>
                </pt>
                <pt idx="2581">
                  <v>0</v>
                </pt>
                <pt idx="2582">
                  <v>0</v>
                </pt>
                <pt idx="2583">
                  <v>0</v>
                </pt>
                <pt idx="2584">
                  <v>0</v>
                </pt>
                <pt idx="2585">
                  <v>0</v>
                </pt>
                <pt idx="2586">
                  <v>0</v>
                </pt>
                <pt idx="2587">
                  <v>0</v>
                </pt>
                <pt idx="2588">
                  <v>0</v>
                </pt>
                <pt idx="2589">
                  <v>0</v>
                </pt>
                <pt idx="2590">
                  <v>0</v>
                </pt>
                <pt idx="2591">
                  <v>0</v>
                </pt>
                <pt idx="2592">
                  <v>0</v>
                </pt>
                <pt idx="2593">
                  <v>0</v>
                </pt>
                <pt idx="2594">
                  <v>0</v>
                </pt>
                <pt idx="2595">
                  <v>0</v>
                </pt>
                <pt idx="2596">
                  <v>0</v>
                </pt>
                <pt idx="2597">
                  <v>0</v>
                </pt>
                <pt idx="2598">
                  <v>0</v>
                </pt>
                <pt idx="2599">
                  <v>0</v>
                </pt>
                <pt idx="2600">
                  <v>0</v>
                </pt>
                <pt idx="2601">
                  <v>0</v>
                </pt>
                <pt idx="2602">
                  <v>0</v>
                </pt>
                <pt idx="2603">
                  <v>0</v>
                </pt>
                <pt idx="2604">
                  <v>0</v>
                </pt>
                <pt idx="2605">
                  <v>0</v>
                </pt>
                <pt idx="2606">
                  <v>0</v>
                </pt>
                <pt idx="2607">
                  <v>0</v>
                </pt>
                <pt idx="2608">
                  <v>0</v>
                </pt>
                <pt idx="2609">
                  <v>0</v>
                </pt>
                <pt idx="2610">
                  <v>0</v>
                </pt>
                <pt idx="2611">
                  <v>0</v>
                </pt>
                <pt idx="2612">
                  <v>0</v>
                </pt>
                <pt idx="2613">
                  <v>0</v>
                </pt>
                <pt idx="2614">
                  <v>0</v>
                </pt>
                <pt idx="2615">
                  <v>0</v>
                </pt>
                <pt idx="2616">
                  <v>0</v>
                </pt>
                <pt idx="2617">
                  <v>0</v>
                </pt>
                <pt idx="2618">
                  <v>0</v>
                </pt>
                <pt idx="2619">
                  <v>0</v>
                </pt>
                <pt idx="2620">
                  <v>0</v>
                </pt>
                <pt idx="2621">
                  <v>0</v>
                </pt>
                <pt idx="2622">
                  <v>0</v>
                </pt>
                <pt idx="2623">
                  <v>0</v>
                </pt>
                <pt idx="2624">
                  <v>0</v>
                </pt>
                <pt idx="2625">
                  <v>0</v>
                </pt>
                <pt idx="2626">
                  <v>0</v>
                </pt>
                <pt idx="2627">
                  <v>0</v>
                </pt>
                <pt idx="2628">
                  <v>0</v>
                </pt>
                <pt idx="2629">
                  <v>0</v>
                </pt>
                <pt idx="2630">
                  <v>0</v>
                </pt>
                <pt idx="2631">
                  <v>0</v>
                </pt>
                <pt idx="2632">
                  <v>0</v>
                </pt>
                <pt idx="2633">
                  <v>0</v>
                </pt>
                <pt idx="2634">
                  <v>0</v>
                </pt>
                <pt idx="2635">
                  <v>0</v>
                </pt>
                <pt idx="2636">
                  <v>0</v>
                </pt>
                <pt idx="2637">
                  <v>0</v>
                </pt>
                <pt idx="2638">
                  <v>0</v>
                </pt>
                <pt idx="2639">
                  <v>0</v>
                </pt>
                <pt idx="2640">
                  <v>0</v>
                </pt>
                <pt idx="2641">
                  <v>0</v>
                </pt>
                <pt idx="2642">
                  <v>0</v>
                </pt>
                <pt idx="2643">
                  <v>0</v>
                </pt>
                <pt idx="2644">
                  <v>0</v>
                </pt>
                <pt idx="2645">
                  <v>0</v>
                </pt>
                <pt idx="2646">
                  <v>0</v>
                </pt>
                <pt idx="2647">
                  <v>0</v>
                </pt>
                <pt idx="2648">
                  <v>0</v>
                </pt>
                <pt idx="2649">
                  <v>0</v>
                </pt>
                <pt idx="2650">
                  <v>0</v>
                </pt>
                <pt idx="2651">
                  <v>0</v>
                </pt>
                <pt idx="2652">
                  <v>0</v>
                </pt>
                <pt idx="2653">
                  <v>0</v>
                </pt>
                <pt idx="2654">
                  <v>0</v>
                </pt>
                <pt idx="2655">
                  <v>0</v>
                </pt>
                <pt idx="2656">
                  <v>0</v>
                </pt>
                <pt idx="2657">
                  <v>0</v>
                </pt>
                <pt idx="2658">
                  <v>0</v>
                </pt>
                <pt idx="2659">
                  <v>0</v>
                </pt>
                <pt idx="2660">
                  <v>0</v>
                </pt>
                <pt idx="2661">
                  <v>0</v>
                </pt>
                <pt idx="2662">
                  <v>0</v>
                </pt>
                <pt idx="2663">
                  <v>0</v>
                </pt>
                <pt idx="2664">
                  <v>0</v>
                </pt>
                <pt idx="2665">
                  <v>0</v>
                </pt>
                <pt idx="2666">
                  <v>0</v>
                </pt>
                <pt idx="2667">
                  <v>0</v>
                </pt>
                <pt idx="2668">
                  <v>0</v>
                </pt>
                <pt idx="2669">
                  <v>0</v>
                </pt>
                <pt idx="2670">
                  <v>0</v>
                </pt>
                <pt idx="2671">
                  <v>0</v>
                </pt>
                <pt idx="2672">
                  <v>0</v>
                </pt>
                <pt idx="2673">
                  <v>0</v>
                </pt>
                <pt idx="2674">
                  <v>0</v>
                </pt>
                <pt idx="2675">
                  <v>0</v>
                </pt>
                <pt idx="2676">
                  <v>0</v>
                </pt>
                <pt idx="2677">
                  <v>0</v>
                </pt>
                <pt idx="2678">
                  <v>0</v>
                </pt>
                <pt idx="2679">
                  <v>0</v>
                </pt>
                <pt idx="2680">
                  <v>0</v>
                </pt>
                <pt idx="2681">
                  <v>0</v>
                </pt>
                <pt idx="2682">
                  <v>0</v>
                </pt>
                <pt idx="2683">
                  <v>0</v>
                </pt>
                <pt idx="2684">
                  <v>0</v>
                </pt>
                <pt idx="2685">
                  <v>0</v>
                </pt>
                <pt idx="2686">
                  <v>0</v>
                </pt>
                <pt idx="2687">
                  <v>0</v>
                </pt>
                <pt idx="2688">
                  <v>0</v>
                </pt>
                <pt idx="2689">
                  <v>0</v>
                </pt>
                <pt idx="2690">
                  <v>0</v>
                </pt>
                <pt idx="2691">
                  <v>0</v>
                </pt>
                <pt idx="2692">
                  <v>0</v>
                </pt>
                <pt idx="2693">
                  <v>0</v>
                </pt>
                <pt idx="2694">
                  <v>0</v>
                </pt>
                <pt idx="2695">
                  <v>0</v>
                </pt>
                <pt idx="2696">
                  <v>0</v>
                </pt>
                <pt idx="2697">
                  <v>0</v>
                </pt>
                <pt idx="2698">
                  <v>0</v>
                </pt>
                <pt idx="2699">
                  <v>0</v>
                </pt>
                <pt idx="2700">
                  <v>0</v>
                </pt>
                <pt idx="2701">
                  <v>0</v>
                </pt>
                <pt idx="2702">
                  <v>0</v>
                </pt>
                <pt idx="2703">
                  <v>0</v>
                </pt>
                <pt idx="2704">
                  <v>0</v>
                </pt>
                <pt idx="2705">
                  <v>0</v>
                </pt>
                <pt idx="2706">
                  <v>0</v>
                </pt>
                <pt idx="2707">
                  <v>0</v>
                </pt>
                <pt idx="2708">
                  <v>0</v>
                </pt>
                <pt idx="2709">
                  <v>0</v>
                </pt>
                <pt idx="2710">
                  <v>0</v>
                </pt>
                <pt idx="2711">
                  <v>0</v>
                </pt>
                <pt idx="2712">
                  <v>0</v>
                </pt>
                <pt idx="2713">
                  <v>0</v>
                </pt>
                <pt idx="2714">
                  <v>0</v>
                </pt>
                <pt idx="2715">
                  <v>0</v>
                </pt>
                <pt idx="2716">
                  <v>0</v>
                </pt>
                <pt idx="2717">
                  <v>0</v>
                </pt>
                <pt idx="2718">
                  <v>0</v>
                </pt>
                <pt idx="2719">
                  <v>0</v>
                </pt>
                <pt idx="2720">
                  <v>0</v>
                </pt>
                <pt idx="2721">
                  <v>0</v>
                </pt>
                <pt idx="2722">
                  <v>0</v>
                </pt>
                <pt idx="2723">
                  <v>0</v>
                </pt>
                <pt idx="2724">
                  <v>0</v>
                </pt>
                <pt idx="2725">
                  <v>0</v>
                </pt>
                <pt idx="2726">
                  <v>0</v>
                </pt>
                <pt idx="2727">
                  <v>0</v>
                </pt>
                <pt idx="2728">
                  <v>0</v>
                </pt>
                <pt idx="2729">
                  <v>0</v>
                </pt>
                <pt idx="2730">
                  <v>0</v>
                </pt>
                <pt idx="2731">
                  <v>0</v>
                </pt>
                <pt idx="2732">
                  <v>0</v>
                </pt>
                <pt idx="2733">
                  <v>0</v>
                </pt>
                <pt idx="2734">
                  <v>0</v>
                </pt>
                <pt idx="2735">
                  <v>0</v>
                </pt>
                <pt idx="2736">
                  <v>0</v>
                </pt>
                <pt idx="2737">
                  <v>0</v>
                </pt>
                <pt idx="2738">
                  <v>0</v>
                </pt>
                <pt idx="2739">
                  <v>0</v>
                </pt>
                <pt idx="2740">
                  <v>0</v>
                </pt>
                <pt idx="2741">
                  <v>0</v>
                </pt>
                <pt idx="2742">
                  <v>0</v>
                </pt>
                <pt idx="2743">
                  <v>0</v>
                </pt>
                <pt idx="2744">
                  <v>0</v>
                </pt>
                <pt idx="2745">
                  <v>0</v>
                </pt>
                <pt idx="2746">
                  <v>0</v>
                </pt>
                <pt idx="2747">
                  <v>0</v>
                </pt>
                <pt idx="2748">
                  <v>0</v>
                </pt>
                <pt idx="2749">
                  <v>0</v>
                </pt>
                <pt idx="2750">
                  <v>0</v>
                </pt>
                <pt idx="2751">
                  <v>0</v>
                </pt>
                <pt idx="2752">
                  <v>0</v>
                </pt>
                <pt idx="2753">
                  <v>0</v>
                </pt>
                <pt idx="2754">
                  <v>0</v>
                </pt>
                <pt idx="2755">
                  <v>0</v>
                </pt>
                <pt idx="2756">
                  <v>0</v>
                </pt>
                <pt idx="2757">
                  <v>0</v>
                </pt>
                <pt idx="2758">
                  <v>0</v>
                </pt>
                <pt idx="2759">
                  <v>0</v>
                </pt>
                <pt idx="2760">
                  <v>0</v>
                </pt>
                <pt idx="2761">
                  <v>0</v>
                </pt>
                <pt idx="2762">
                  <v>0</v>
                </pt>
                <pt idx="2763">
                  <v>0</v>
                </pt>
                <pt idx="2764">
                  <v>0</v>
                </pt>
                <pt idx="2765">
                  <v>0</v>
                </pt>
                <pt idx="2766">
                  <v>0</v>
                </pt>
                <pt idx="2767">
                  <v>0</v>
                </pt>
                <pt idx="2768">
                  <v>0</v>
                </pt>
                <pt idx="2769">
                  <v>0</v>
                </pt>
                <pt idx="2770">
                  <v>0</v>
                </pt>
                <pt idx="2771">
                  <v>0</v>
                </pt>
                <pt idx="2772">
                  <v>0</v>
                </pt>
                <pt idx="2773">
                  <v>0</v>
                </pt>
                <pt idx="2774">
                  <v>0</v>
                </pt>
                <pt idx="2775">
                  <v>0</v>
                </pt>
                <pt idx="2776">
                  <v>0</v>
                </pt>
                <pt idx="2777">
                  <v>0</v>
                </pt>
                <pt idx="2778">
                  <v>0</v>
                </pt>
                <pt idx="2779">
                  <v>0</v>
                </pt>
                <pt idx="2780">
                  <v>0</v>
                </pt>
                <pt idx="2781">
                  <v>0</v>
                </pt>
                <pt idx="2782">
                  <v>0</v>
                </pt>
                <pt idx="2783">
                  <v>0</v>
                </pt>
                <pt idx="2784">
                  <v>0</v>
                </pt>
                <pt idx="2785">
                  <v>0</v>
                </pt>
                <pt idx="2786">
                  <v>0</v>
                </pt>
                <pt idx="2787">
                  <v>0</v>
                </pt>
                <pt idx="2788">
                  <v>0</v>
                </pt>
                <pt idx="2789">
                  <v>0</v>
                </pt>
                <pt idx="2790">
                  <v>0</v>
                </pt>
                <pt idx="2791">
                  <v>0</v>
                </pt>
                <pt idx="2792">
                  <v>0</v>
                </pt>
                <pt idx="2793">
                  <v>0</v>
                </pt>
                <pt idx="2794">
                  <v>0</v>
                </pt>
                <pt idx="2795">
                  <v>0</v>
                </pt>
                <pt idx="2796">
                  <v>0</v>
                </pt>
                <pt idx="2797">
                  <v>0</v>
                </pt>
                <pt idx="2798">
                  <v>0</v>
                </pt>
                <pt idx="2799">
                  <v>0</v>
                </pt>
                <pt idx="2800">
                  <v>0</v>
                </pt>
                <pt idx="2801">
                  <v>0</v>
                </pt>
                <pt idx="2802">
                  <v>0</v>
                </pt>
                <pt idx="2803">
                  <v>0</v>
                </pt>
                <pt idx="2804">
                  <v>0</v>
                </pt>
                <pt idx="2805">
                  <v>0</v>
                </pt>
                <pt idx="2806">
                  <v>0</v>
                </pt>
                <pt idx="2807">
                  <v>0</v>
                </pt>
                <pt idx="2808">
                  <v>0</v>
                </pt>
                <pt idx="2809">
                  <v>0</v>
                </pt>
                <pt idx="2810">
                  <v>0</v>
                </pt>
                <pt idx="2811">
                  <v>0</v>
                </pt>
                <pt idx="2812">
                  <v>0</v>
                </pt>
                <pt idx="2813">
                  <v>0</v>
                </pt>
                <pt idx="2814">
                  <v>0</v>
                </pt>
                <pt idx="2815">
                  <v>0</v>
                </pt>
                <pt idx="2816">
                  <v>0</v>
                </pt>
                <pt idx="2817">
                  <v>0</v>
                </pt>
                <pt idx="2818">
                  <v>0</v>
                </pt>
                <pt idx="2819">
                  <v>0</v>
                </pt>
                <pt idx="2820">
                  <v>0</v>
                </pt>
                <pt idx="2821">
                  <v>0</v>
                </pt>
                <pt idx="2822">
                  <v>0</v>
                </pt>
                <pt idx="2823">
                  <v>0</v>
                </pt>
                <pt idx="2824">
                  <v>0</v>
                </pt>
                <pt idx="2825">
                  <v>0</v>
                </pt>
                <pt idx="2826">
                  <v>0</v>
                </pt>
                <pt idx="2827">
                  <v>0</v>
                </pt>
                <pt idx="2828">
                  <v>0</v>
                </pt>
                <pt idx="2829">
                  <v>0</v>
                </pt>
                <pt idx="2830">
                  <v>0</v>
                </pt>
                <pt idx="2831">
                  <v>0</v>
                </pt>
                <pt idx="2832">
                  <v>0</v>
                </pt>
                <pt idx="2833">
                  <v>0</v>
                </pt>
                <pt idx="2834">
                  <v>0</v>
                </pt>
                <pt idx="2835">
                  <v>0</v>
                </pt>
                <pt idx="2836">
                  <v>0</v>
                </pt>
                <pt idx="2837">
                  <v>0</v>
                </pt>
                <pt idx="2838">
                  <v>0</v>
                </pt>
                <pt idx="2839">
                  <v>0</v>
                </pt>
                <pt idx="2840">
                  <v>0</v>
                </pt>
                <pt idx="2841">
                  <v>0</v>
                </pt>
                <pt idx="2842">
                  <v>0</v>
                </pt>
                <pt idx="2843">
                  <v>0</v>
                </pt>
                <pt idx="2844">
                  <v>0</v>
                </pt>
                <pt idx="2845">
                  <v>0</v>
                </pt>
                <pt idx="2846">
                  <v>0</v>
                </pt>
                <pt idx="2847">
                  <v>0</v>
                </pt>
                <pt idx="2848">
                  <v>0</v>
                </pt>
                <pt idx="2849">
                  <v>0</v>
                </pt>
                <pt idx="2850">
                  <v>0</v>
                </pt>
                <pt idx="2851">
                  <v>0</v>
                </pt>
                <pt idx="2852">
                  <v>0</v>
                </pt>
                <pt idx="2853">
                  <v>0</v>
                </pt>
                <pt idx="2854">
                  <v>0</v>
                </pt>
                <pt idx="2855">
                  <v>0</v>
                </pt>
                <pt idx="2856">
                  <v>0</v>
                </pt>
                <pt idx="2857">
                  <v>0</v>
                </pt>
                <pt idx="2858">
                  <v>0</v>
                </pt>
                <pt idx="2859">
                  <v>0</v>
                </pt>
                <pt idx="2860">
                  <v>0</v>
                </pt>
                <pt idx="2861">
                  <v>0</v>
                </pt>
                <pt idx="2862">
                  <v>0</v>
                </pt>
                <pt idx="2863">
                  <v>0</v>
                </pt>
                <pt idx="2864">
                  <v>0</v>
                </pt>
                <pt idx="2865">
                  <v>0</v>
                </pt>
                <pt idx="2866">
                  <v>0</v>
                </pt>
                <pt idx="2867">
                  <v>0</v>
                </pt>
                <pt idx="2868">
                  <v>0</v>
                </pt>
                <pt idx="2869">
                  <v>0</v>
                </pt>
                <pt idx="2870">
                  <v>0</v>
                </pt>
                <pt idx="2871">
                  <v>0</v>
                </pt>
                <pt idx="2872">
                  <v>0</v>
                </pt>
                <pt idx="2873">
                  <v>0</v>
                </pt>
                <pt idx="2874">
                  <v>0</v>
                </pt>
                <pt idx="2875">
                  <v>0</v>
                </pt>
                <pt idx="2876">
                  <v>0</v>
                </pt>
                <pt idx="2877">
                  <v>0</v>
                </pt>
                <pt idx="2878">
                  <v>0</v>
                </pt>
                <pt idx="2879">
                  <v>0</v>
                </pt>
                <pt idx="2880">
                  <v>0</v>
                </pt>
                <pt idx="2881">
                  <v>0</v>
                </pt>
                <pt idx="2882">
                  <v>0</v>
                </pt>
                <pt idx="2883">
                  <v>0</v>
                </pt>
                <pt idx="2884">
                  <v>0</v>
                </pt>
                <pt idx="2885">
                  <v>0</v>
                </pt>
                <pt idx="2886">
                  <v>0</v>
                </pt>
                <pt idx="2887">
                  <v>0</v>
                </pt>
                <pt idx="2888">
                  <v>0</v>
                </pt>
                <pt idx="2889">
                  <v>0</v>
                </pt>
                <pt idx="2890">
                  <v>0</v>
                </pt>
                <pt idx="2891">
                  <v>0</v>
                </pt>
                <pt idx="2892">
                  <v>0</v>
                </pt>
                <pt idx="2893">
                  <v>0</v>
                </pt>
                <pt idx="2894">
                  <v>0</v>
                </pt>
                <pt idx="2895">
                  <v>0</v>
                </pt>
                <pt idx="2896">
                  <v>0</v>
                </pt>
                <pt idx="2897">
                  <v>0</v>
                </pt>
                <pt idx="2898">
                  <v>0</v>
                </pt>
                <pt idx="2899">
                  <v>0</v>
                </pt>
                <pt idx="2900">
                  <v>0</v>
                </pt>
                <pt idx="2901">
                  <v>0</v>
                </pt>
                <pt idx="2902">
                  <v>0</v>
                </pt>
                <pt idx="2903">
                  <v>0</v>
                </pt>
                <pt idx="2904">
                  <v>0</v>
                </pt>
                <pt idx="2905">
                  <v>0</v>
                </pt>
                <pt idx="2906">
                  <v>0</v>
                </pt>
                <pt idx="2907">
                  <v>0</v>
                </pt>
                <pt idx="2908">
                  <v>0</v>
                </pt>
                <pt idx="2909">
                  <v>0</v>
                </pt>
                <pt idx="2910">
                  <v>0</v>
                </pt>
                <pt idx="2911">
                  <v>0</v>
                </pt>
                <pt idx="2912">
                  <v>0</v>
                </pt>
                <pt idx="2913">
                  <v>0</v>
                </pt>
                <pt idx="2914">
                  <v>0</v>
                </pt>
                <pt idx="2915">
                  <v>0</v>
                </pt>
                <pt idx="2916">
                  <v>0</v>
                </pt>
                <pt idx="2917">
                  <v>0</v>
                </pt>
                <pt idx="2918">
                  <v>0</v>
                </pt>
                <pt idx="2919">
                  <v>0</v>
                </pt>
                <pt idx="2920">
                  <v>0</v>
                </pt>
                <pt idx="2921">
                  <v>0</v>
                </pt>
                <pt idx="2922">
                  <v>0</v>
                </pt>
                <pt idx="2923">
                  <v>0</v>
                </pt>
                <pt idx="2924">
                  <v>0</v>
                </pt>
                <pt idx="2925">
                  <v>0</v>
                </pt>
                <pt idx="2926">
                  <v>0</v>
                </pt>
                <pt idx="2927">
                  <v>0</v>
                </pt>
                <pt idx="2928">
                  <v>0</v>
                </pt>
                <pt idx="2929">
                  <v>0</v>
                </pt>
                <pt idx="2930">
                  <v>0</v>
                </pt>
                <pt idx="2931">
                  <v>0</v>
                </pt>
                <pt idx="2932">
                  <v>0</v>
                </pt>
                <pt idx="2933">
                  <v>0</v>
                </pt>
                <pt idx="2934">
                  <v>0</v>
                </pt>
                <pt idx="2935">
                  <v>0</v>
                </pt>
                <pt idx="2936">
                  <v>0</v>
                </pt>
                <pt idx="2937">
                  <v>0</v>
                </pt>
                <pt idx="2938">
                  <v>0</v>
                </pt>
                <pt idx="2939">
                  <v>0</v>
                </pt>
                <pt idx="2940">
                  <v>0</v>
                </pt>
                <pt idx="2941">
                  <v>0</v>
                </pt>
                <pt idx="2942">
                  <v>0</v>
                </pt>
                <pt idx="2943">
                  <v>0</v>
                </pt>
                <pt idx="2944">
                  <v>0</v>
                </pt>
                <pt idx="2945">
                  <v>0</v>
                </pt>
                <pt idx="2946">
                  <v>0</v>
                </pt>
                <pt idx="2947">
                  <v>0</v>
                </pt>
                <pt idx="2948">
                  <v>0</v>
                </pt>
                <pt idx="2949">
                  <v>0</v>
                </pt>
                <pt idx="2950">
                  <v>0</v>
                </pt>
                <pt idx="2951">
                  <v>0</v>
                </pt>
                <pt idx="2952">
                  <v>0</v>
                </pt>
                <pt idx="2953">
                  <v>0</v>
                </pt>
                <pt idx="2954">
                  <v>0</v>
                </pt>
                <pt idx="2955">
                  <v>0</v>
                </pt>
                <pt idx="2956">
                  <v>0</v>
                </pt>
                <pt idx="2957">
                  <v>0</v>
                </pt>
                <pt idx="2958">
                  <v>0</v>
                </pt>
                <pt idx="2959">
                  <v>0</v>
                </pt>
                <pt idx="2960">
                  <v>0</v>
                </pt>
                <pt idx="2961">
                  <v>0</v>
                </pt>
                <pt idx="2962">
                  <v>0</v>
                </pt>
                <pt idx="2963">
                  <v>0</v>
                </pt>
                <pt idx="2964">
                  <v>0</v>
                </pt>
                <pt idx="2965">
                  <v>0</v>
                </pt>
                <pt idx="2966">
                  <v>0</v>
                </pt>
                <pt idx="2967">
                  <v>0</v>
                </pt>
                <pt idx="2968">
                  <v>0</v>
                </pt>
                <pt idx="2969">
                  <v>0</v>
                </pt>
                <pt idx="2970">
                  <v>0</v>
                </pt>
                <pt idx="2971">
                  <v>0</v>
                </pt>
                <pt idx="2972">
                  <v>0</v>
                </pt>
                <pt idx="2973">
                  <v>0</v>
                </pt>
                <pt idx="2974">
                  <v>0</v>
                </pt>
                <pt idx="2975">
                  <v>0</v>
                </pt>
                <pt idx="2976">
                  <v>0</v>
                </pt>
                <pt idx="2977">
                  <v>0</v>
                </pt>
                <pt idx="2978">
                  <v>0</v>
                </pt>
                <pt idx="2979">
                  <v>0</v>
                </pt>
                <pt idx="2980">
                  <v>0</v>
                </pt>
                <pt idx="2981">
                  <v>0</v>
                </pt>
                <pt idx="2982">
                  <v>0</v>
                </pt>
                <pt idx="2983">
                  <v>0</v>
                </pt>
                <pt idx="2984">
                  <v>0</v>
                </pt>
                <pt idx="2985">
                  <v>0</v>
                </pt>
                <pt idx="2986">
                  <v>0</v>
                </pt>
                <pt idx="2987">
                  <v>0</v>
                </pt>
                <pt idx="2988">
                  <v>0</v>
                </pt>
                <pt idx="2989">
                  <v>0</v>
                </pt>
                <pt idx="2990">
                  <v>0</v>
                </pt>
                <pt idx="2991">
                  <v>0</v>
                </pt>
                <pt idx="2992">
                  <v>0</v>
                </pt>
                <pt idx="2993">
                  <v>0</v>
                </pt>
                <pt idx="2994">
                  <v>0</v>
                </pt>
                <pt idx="2995">
                  <v>0</v>
                </pt>
                <pt idx="2996">
                  <v>0</v>
                </pt>
                <pt idx="2997">
                  <v>0</v>
                </pt>
                <pt idx="2998">
                  <v>0</v>
                </pt>
              </numCache>
            </numRef>
          </xVal>
          <yVal>
            <numRef>
              <f>gráficos!$B$7:$B$3005</f>
              <numCache>
                <formatCode>General</formatCode>
                <ptCount val="299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  <pt idx="1439">
                  <v>0</v>
                </pt>
                <pt idx="1440">
                  <v>0</v>
                </pt>
                <pt idx="1441">
                  <v>0</v>
                </pt>
                <pt idx="1442">
                  <v>0</v>
                </pt>
                <pt idx="1443">
                  <v>0</v>
                </pt>
                <pt idx="1444">
                  <v>0</v>
                </pt>
                <pt idx="1445">
                  <v>0</v>
                </pt>
                <pt idx="1446">
                  <v>0</v>
                </pt>
                <pt idx="1447">
                  <v>0</v>
                </pt>
                <pt idx="1448">
                  <v>0</v>
                </pt>
                <pt idx="1449">
                  <v>0</v>
                </pt>
                <pt idx="1450">
                  <v>0</v>
                </pt>
                <pt idx="1451">
                  <v>0</v>
                </pt>
                <pt idx="1452">
                  <v>0</v>
                </pt>
                <pt idx="1453">
                  <v>0</v>
                </pt>
                <pt idx="1454">
                  <v>0</v>
                </pt>
                <pt idx="1455">
                  <v>0</v>
                </pt>
                <pt idx="1456">
                  <v>0</v>
                </pt>
                <pt idx="1457">
                  <v>0</v>
                </pt>
                <pt idx="1458">
                  <v>0</v>
                </pt>
                <pt idx="1459">
                  <v>0</v>
                </pt>
                <pt idx="1460">
                  <v>0</v>
                </pt>
                <pt idx="1461">
                  <v>0</v>
                </pt>
                <pt idx="1462">
                  <v>0</v>
                </pt>
                <pt idx="1463">
                  <v>0</v>
                </pt>
                <pt idx="1464">
                  <v>0</v>
                </pt>
                <pt idx="1465">
                  <v>0</v>
                </pt>
                <pt idx="1466">
                  <v>0</v>
                </pt>
                <pt idx="1467">
                  <v>0</v>
                </pt>
                <pt idx="1468">
                  <v>0</v>
                </pt>
                <pt idx="1469">
                  <v>0</v>
                </pt>
                <pt idx="1470">
                  <v>0</v>
                </pt>
                <pt idx="1471">
                  <v>0</v>
                </pt>
                <pt idx="1472">
                  <v>0</v>
                </pt>
                <pt idx="1473">
                  <v>0</v>
                </pt>
                <pt idx="1474">
                  <v>0</v>
                </pt>
                <pt idx="1475">
                  <v>0</v>
                </pt>
                <pt idx="1476">
                  <v>0</v>
                </pt>
                <pt idx="1477">
                  <v>0</v>
                </pt>
                <pt idx="1478">
                  <v>0</v>
                </pt>
                <pt idx="1479">
                  <v>0</v>
                </pt>
                <pt idx="1480">
                  <v>0</v>
                </pt>
                <pt idx="1481">
                  <v>0</v>
                </pt>
                <pt idx="1482">
                  <v>0</v>
                </pt>
                <pt idx="1483">
                  <v>0</v>
                </pt>
                <pt idx="1484">
                  <v>0</v>
                </pt>
                <pt idx="1485">
                  <v>0</v>
                </pt>
                <pt idx="1486">
                  <v>0</v>
                </pt>
                <pt idx="1487">
                  <v>0</v>
                </pt>
                <pt idx="1488">
                  <v>0</v>
                </pt>
                <pt idx="1489">
                  <v>0</v>
                </pt>
                <pt idx="1490">
                  <v>0</v>
                </pt>
                <pt idx="1491">
                  <v>0</v>
                </pt>
                <pt idx="1492">
                  <v>0</v>
                </pt>
                <pt idx="1493">
                  <v>0</v>
                </pt>
                <pt idx="1494">
                  <v>0</v>
                </pt>
                <pt idx="1495">
                  <v>0</v>
                </pt>
                <pt idx="1496">
                  <v>0</v>
                </pt>
                <pt idx="1497">
                  <v>0</v>
                </pt>
                <pt idx="1498">
                  <v>0</v>
                </pt>
                <pt idx="1499">
                  <v>0</v>
                </pt>
                <pt idx="1500">
                  <v>0</v>
                </pt>
                <pt idx="1501">
                  <v>0</v>
                </pt>
                <pt idx="1502">
                  <v>0</v>
                </pt>
                <pt idx="1503">
                  <v>0</v>
                </pt>
                <pt idx="1504">
                  <v>0</v>
                </pt>
                <pt idx="1505">
                  <v>0</v>
                </pt>
                <pt idx="1506">
                  <v>0</v>
                </pt>
                <pt idx="1507">
                  <v>0</v>
                </pt>
                <pt idx="1508">
                  <v>0</v>
                </pt>
                <pt idx="1509">
                  <v>0</v>
                </pt>
                <pt idx="1510">
                  <v>0</v>
                </pt>
                <pt idx="1511">
                  <v>0</v>
                </pt>
                <pt idx="1512">
                  <v>0</v>
                </pt>
                <pt idx="1513">
                  <v>0</v>
                </pt>
                <pt idx="1514">
                  <v>0</v>
                </pt>
                <pt idx="1515">
                  <v>0</v>
                </pt>
                <pt idx="1516">
                  <v>0</v>
                </pt>
                <pt idx="1517">
                  <v>0</v>
                </pt>
                <pt idx="1518">
                  <v>0</v>
                </pt>
                <pt idx="1519">
                  <v>0</v>
                </pt>
                <pt idx="1520">
                  <v>0</v>
                </pt>
                <pt idx="1521">
                  <v>0</v>
                </pt>
                <pt idx="1522">
                  <v>0</v>
                </pt>
                <pt idx="1523">
                  <v>0</v>
                </pt>
                <pt idx="1524">
                  <v>0</v>
                </pt>
                <pt idx="1525">
                  <v>0</v>
                </pt>
                <pt idx="1526">
                  <v>0</v>
                </pt>
                <pt idx="1527">
                  <v>0</v>
                </pt>
                <pt idx="1528">
                  <v>0</v>
                </pt>
                <pt idx="1529">
                  <v>0</v>
                </pt>
                <pt idx="1530">
                  <v>0</v>
                </pt>
                <pt idx="1531">
                  <v>0</v>
                </pt>
                <pt idx="1532">
                  <v>0</v>
                </pt>
                <pt idx="1533">
                  <v>0</v>
                </pt>
                <pt idx="1534">
                  <v>0</v>
                </pt>
                <pt idx="1535">
                  <v>0</v>
                </pt>
                <pt idx="1536">
                  <v>0</v>
                </pt>
                <pt idx="1537">
                  <v>0</v>
                </pt>
                <pt idx="1538">
                  <v>0</v>
                </pt>
                <pt idx="1539">
                  <v>0</v>
                </pt>
                <pt idx="1540">
                  <v>0</v>
                </pt>
                <pt idx="1541">
                  <v>0</v>
                </pt>
                <pt idx="1542">
                  <v>0</v>
                </pt>
                <pt idx="1543">
                  <v>0</v>
                </pt>
                <pt idx="1544">
                  <v>0</v>
                </pt>
                <pt idx="1545">
                  <v>0</v>
                </pt>
                <pt idx="1546">
                  <v>0</v>
                </pt>
                <pt idx="1547">
                  <v>0</v>
                </pt>
                <pt idx="1548">
                  <v>0</v>
                </pt>
                <pt idx="1549">
                  <v>0</v>
                </pt>
                <pt idx="1550">
                  <v>0</v>
                </pt>
                <pt idx="1551">
                  <v>0</v>
                </pt>
                <pt idx="1552">
                  <v>0</v>
                </pt>
                <pt idx="1553">
                  <v>0</v>
                </pt>
                <pt idx="1554">
                  <v>0</v>
                </pt>
                <pt idx="1555">
                  <v>0</v>
                </pt>
                <pt idx="1556">
                  <v>0</v>
                </pt>
                <pt idx="1557">
                  <v>0</v>
                </pt>
                <pt idx="1558">
                  <v>0</v>
                </pt>
                <pt idx="1559">
                  <v>0</v>
                </pt>
                <pt idx="1560">
                  <v>0</v>
                </pt>
                <pt idx="1561">
                  <v>0</v>
                </pt>
                <pt idx="1562">
                  <v>0</v>
                </pt>
                <pt idx="1563">
                  <v>0</v>
                </pt>
                <pt idx="1564">
                  <v>0</v>
                </pt>
                <pt idx="1565">
                  <v>0</v>
                </pt>
                <pt idx="1566">
                  <v>0</v>
                </pt>
                <pt idx="1567">
                  <v>0</v>
                </pt>
                <pt idx="1568">
                  <v>0</v>
                </pt>
                <pt idx="1569">
                  <v>0</v>
                </pt>
                <pt idx="1570">
                  <v>0</v>
                </pt>
                <pt idx="1571">
                  <v>0</v>
                </pt>
                <pt idx="1572">
                  <v>0</v>
                </pt>
                <pt idx="1573">
                  <v>0</v>
                </pt>
                <pt idx="1574">
                  <v>0</v>
                </pt>
                <pt idx="1575">
                  <v>0</v>
                </pt>
                <pt idx="1576">
                  <v>0</v>
                </pt>
                <pt idx="1577">
                  <v>0</v>
                </pt>
                <pt idx="1578">
                  <v>0</v>
                </pt>
                <pt idx="1579">
                  <v>0</v>
                </pt>
                <pt idx="1580">
                  <v>0</v>
                </pt>
                <pt idx="1581">
                  <v>0</v>
                </pt>
                <pt idx="1582">
                  <v>0</v>
                </pt>
                <pt idx="1583">
                  <v>0</v>
                </pt>
                <pt idx="1584">
                  <v>0</v>
                </pt>
                <pt idx="1585">
                  <v>0</v>
                </pt>
                <pt idx="1586">
                  <v>0</v>
                </pt>
                <pt idx="1587">
                  <v>0</v>
                </pt>
                <pt idx="1588">
                  <v>0</v>
                </pt>
                <pt idx="1589">
                  <v>0</v>
                </pt>
                <pt idx="1590">
                  <v>0</v>
                </pt>
                <pt idx="1591">
                  <v>0</v>
                </pt>
                <pt idx="1592">
                  <v>0</v>
                </pt>
                <pt idx="1593">
                  <v>0</v>
                </pt>
                <pt idx="1594">
                  <v>0</v>
                </pt>
                <pt idx="1595">
                  <v>0</v>
                </pt>
                <pt idx="1596">
                  <v>0</v>
                </pt>
                <pt idx="1597">
                  <v>0</v>
                </pt>
                <pt idx="1598">
                  <v>0</v>
                </pt>
                <pt idx="1599">
                  <v>0</v>
                </pt>
                <pt idx="1600">
                  <v>0</v>
                </pt>
                <pt idx="1601">
                  <v>0</v>
                </pt>
                <pt idx="1602">
                  <v>0</v>
                </pt>
                <pt idx="1603">
                  <v>0</v>
                </pt>
                <pt idx="1604">
                  <v>0</v>
                </pt>
                <pt idx="1605">
                  <v>0</v>
                </pt>
                <pt idx="1606">
                  <v>0</v>
                </pt>
                <pt idx="1607">
                  <v>0</v>
                </pt>
                <pt idx="1608">
                  <v>0</v>
                </pt>
                <pt idx="1609">
                  <v>0</v>
                </pt>
                <pt idx="1610">
                  <v>0</v>
                </pt>
                <pt idx="1611">
                  <v>0</v>
                </pt>
                <pt idx="1612">
                  <v>0</v>
                </pt>
                <pt idx="1613">
                  <v>0</v>
                </pt>
                <pt idx="1614">
                  <v>0</v>
                </pt>
                <pt idx="1615">
                  <v>0</v>
                </pt>
                <pt idx="1616">
                  <v>0</v>
                </pt>
                <pt idx="1617">
                  <v>0</v>
                </pt>
                <pt idx="1618">
                  <v>0</v>
                </pt>
                <pt idx="1619">
                  <v>0</v>
                </pt>
                <pt idx="1620">
                  <v>0</v>
                </pt>
                <pt idx="1621">
                  <v>0</v>
                </pt>
                <pt idx="1622">
                  <v>0</v>
                </pt>
                <pt idx="1623">
                  <v>0</v>
                </pt>
                <pt idx="1624">
                  <v>0</v>
                </pt>
                <pt idx="1625">
                  <v>0</v>
                </pt>
                <pt idx="1626">
                  <v>0</v>
                </pt>
                <pt idx="1627">
                  <v>0</v>
                </pt>
                <pt idx="1628">
                  <v>0</v>
                </pt>
                <pt idx="1629">
                  <v>0</v>
                </pt>
                <pt idx="1630">
                  <v>0</v>
                </pt>
                <pt idx="1631">
                  <v>0</v>
                </pt>
                <pt idx="1632">
                  <v>0</v>
                </pt>
                <pt idx="1633">
                  <v>0</v>
                </pt>
                <pt idx="1634">
                  <v>0</v>
                </pt>
                <pt idx="1635">
                  <v>0</v>
                </pt>
                <pt idx="1636">
                  <v>0</v>
                </pt>
                <pt idx="1637">
                  <v>0</v>
                </pt>
                <pt idx="1638">
                  <v>0</v>
                </pt>
                <pt idx="1639">
                  <v>0</v>
                </pt>
                <pt idx="1640">
                  <v>0</v>
                </pt>
                <pt idx="1641">
                  <v>0</v>
                </pt>
                <pt idx="1642">
                  <v>0</v>
                </pt>
                <pt idx="1643">
                  <v>0</v>
                </pt>
                <pt idx="1644">
                  <v>0</v>
                </pt>
                <pt idx="1645">
                  <v>0</v>
                </pt>
                <pt idx="1646">
                  <v>0</v>
                </pt>
                <pt idx="1647">
                  <v>0</v>
                </pt>
                <pt idx="1648">
                  <v>0</v>
                </pt>
                <pt idx="1649">
                  <v>0</v>
                </pt>
                <pt idx="1650">
                  <v>0</v>
                </pt>
                <pt idx="1651">
                  <v>0</v>
                </pt>
                <pt idx="1652">
                  <v>0</v>
                </pt>
                <pt idx="1653">
                  <v>0</v>
                </pt>
                <pt idx="1654">
                  <v>0</v>
                </pt>
                <pt idx="1655">
                  <v>0</v>
                </pt>
                <pt idx="1656">
                  <v>0</v>
                </pt>
                <pt idx="1657">
                  <v>0</v>
                </pt>
                <pt idx="1658">
                  <v>0</v>
                </pt>
                <pt idx="1659">
                  <v>0</v>
                </pt>
                <pt idx="1660">
                  <v>0</v>
                </pt>
                <pt idx="1661">
                  <v>0</v>
                </pt>
                <pt idx="1662">
                  <v>0</v>
                </pt>
                <pt idx="1663">
                  <v>0</v>
                </pt>
                <pt idx="1664">
                  <v>0</v>
                </pt>
                <pt idx="1665">
                  <v>0</v>
                </pt>
                <pt idx="1666">
                  <v>0</v>
                </pt>
                <pt idx="1667">
                  <v>0</v>
                </pt>
                <pt idx="1668">
                  <v>0</v>
                </pt>
                <pt idx="1669">
                  <v>0</v>
                </pt>
                <pt idx="1670">
                  <v>0</v>
                </pt>
                <pt idx="1671">
                  <v>0</v>
                </pt>
                <pt idx="1672">
                  <v>0</v>
                </pt>
                <pt idx="1673">
                  <v>0</v>
                </pt>
                <pt idx="1674">
                  <v>0</v>
                </pt>
                <pt idx="1675">
                  <v>0</v>
                </pt>
                <pt idx="1676">
                  <v>0</v>
                </pt>
                <pt idx="1677">
                  <v>0</v>
                </pt>
                <pt idx="1678">
                  <v>0</v>
                </pt>
                <pt idx="1679">
                  <v>0</v>
                </pt>
                <pt idx="1680">
                  <v>0</v>
                </pt>
                <pt idx="1681">
                  <v>0</v>
                </pt>
                <pt idx="1682">
                  <v>0</v>
                </pt>
                <pt idx="1683">
                  <v>0</v>
                </pt>
                <pt idx="1684">
                  <v>0</v>
                </pt>
                <pt idx="1685">
                  <v>0</v>
                </pt>
                <pt idx="1686">
                  <v>0</v>
                </pt>
                <pt idx="1687">
                  <v>0</v>
                </pt>
                <pt idx="1688">
                  <v>0</v>
                </pt>
                <pt idx="1689">
                  <v>0</v>
                </pt>
                <pt idx="1690">
                  <v>0</v>
                </pt>
                <pt idx="1691">
                  <v>0</v>
                </pt>
                <pt idx="1692">
                  <v>0</v>
                </pt>
                <pt idx="1693">
                  <v>0</v>
                </pt>
                <pt idx="1694">
                  <v>0</v>
                </pt>
                <pt idx="1695">
                  <v>0</v>
                </pt>
                <pt idx="1696">
                  <v>0</v>
                </pt>
                <pt idx="1697">
                  <v>0</v>
                </pt>
                <pt idx="1698">
                  <v>0</v>
                </pt>
                <pt idx="1699">
                  <v>0</v>
                </pt>
                <pt idx="1700">
                  <v>0</v>
                </pt>
                <pt idx="1701">
                  <v>0</v>
                </pt>
                <pt idx="1702">
                  <v>0</v>
                </pt>
                <pt idx="1703">
                  <v>0</v>
                </pt>
                <pt idx="1704">
                  <v>0</v>
                </pt>
                <pt idx="1705">
                  <v>0</v>
                </pt>
                <pt idx="1706">
                  <v>0</v>
                </pt>
                <pt idx="1707">
                  <v>0</v>
                </pt>
                <pt idx="1708">
                  <v>0</v>
                </pt>
                <pt idx="1709">
                  <v>0</v>
                </pt>
                <pt idx="1710">
                  <v>0</v>
                </pt>
                <pt idx="1711">
                  <v>0</v>
                </pt>
                <pt idx="1712">
                  <v>0</v>
                </pt>
                <pt idx="1713">
                  <v>0</v>
                </pt>
                <pt idx="1714">
                  <v>0</v>
                </pt>
                <pt idx="1715">
                  <v>0</v>
                </pt>
                <pt idx="1716">
                  <v>0</v>
                </pt>
                <pt idx="1717">
                  <v>0</v>
                </pt>
                <pt idx="1718">
                  <v>0</v>
                </pt>
                <pt idx="1719">
                  <v>0</v>
                </pt>
                <pt idx="1720">
                  <v>0</v>
                </pt>
                <pt idx="1721">
                  <v>0</v>
                </pt>
                <pt idx="1722">
                  <v>0</v>
                </pt>
                <pt idx="1723">
                  <v>0</v>
                </pt>
                <pt idx="1724">
                  <v>0</v>
                </pt>
                <pt idx="1725">
                  <v>0</v>
                </pt>
                <pt idx="1726">
                  <v>0</v>
                </pt>
                <pt idx="1727">
                  <v>0</v>
                </pt>
                <pt idx="1728">
                  <v>0</v>
                </pt>
                <pt idx="1729">
                  <v>0</v>
                </pt>
                <pt idx="1730">
                  <v>0</v>
                </pt>
                <pt idx="1731">
                  <v>0</v>
                </pt>
                <pt idx="1732">
                  <v>0</v>
                </pt>
                <pt idx="1733">
                  <v>0</v>
                </pt>
                <pt idx="1734">
                  <v>0</v>
                </pt>
                <pt idx="1735">
                  <v>0</v>
                </pt>
                <pt idx="1736">
                  <v>0</v>
                </pt>
                <pt idx="1737">
                  <v>0</v>
                </pt>
                <pt idx="1738">
                  <v>0</v>
                </pt>
                <pt idx="1739">
                  <v>0</v>
                </pt>
                <pt idx="1740">
                  <v>0</v>
                </pt>
                <pt idx="1741">
                  <v>0</v>
                </pt>
                <pt idx="1742">
                  <v>0</v>
                </pt>
                <pt idx="1743">
                  <v>0</v>
                </pt>
                <pt idx="1744">
                  <v>0</v>
                </pt>
                <pt idx="1745">
                  <v>0</v>
                </pt>
                <pt idx="1746">
                  <v>0</v>
                </pt>
                <pt idx="1747">
                  <v>0</v>
                </pt>
                <pt idx="1748">
                  <v>0</v>
                </pt>
                <pt idx="1749">
                  <v>0</v>
                </pt>
                <pt idx="1750">
                  <v>0</v>
                </pt>
                <pt idx="1751">
                  <v>0</v>
                </pt>
                <pt idx="1752">
                  <v>0</v>
                </pt>
                <pt idx="1753">
                  <v>0</v>
                </pt>
                <pt idx="1754">
                  <v>0</v>
                </pt>
                <pt idx="1755">
                  <v>0</v>
                </pt>
                <pt idx="1756">
                  <v>0</v>
                </pt>
                <pt idx="1757">
                  <v>0</v>
                </pt>
                <pt idx="1758">
                  <v>0</v>
                </pt>
                <pt idx="1759">
                  <v>0</v>
                </pt>
                <pt idx="1760">
                  <v>0</v>
                </pt>
                <pt idx="1761">
                  <v>0</v>
                </pt>
                <pt idx="1762">
                  <v>0</v>
                </pt>
                <pt idx="1763">
                  <v>0</v>
                </pt>
                <pt idx="1764">
                  <v>0</v>
                </pt>
                <pt idx="1765">
                  <v>0</v>
                </pt>
                <pt idx="1766">
                  <v>0</v>
                </pt>
                <pt idx="1767">
                  <v>0</v>
                </pt>
                <pt idx="1768">
                  <v>0</v>
                </pt>
                <pt idx="1769">
                  <v>0</v>
                </pt>
                <pt idx="1770">
                  <v>0</v>
                </pt>
                <pt idx="1771">
                  <v>0</v>
                </pt>
                <pt idx="1772">
                  <v>0</v>
                </pt>
                <pt idx="1773">
                  <v>0</v>
                </pt>
                <pt idx="1774">
                  <v>0</v>
                </pt>
                <pt idx="1775">
                  <v>0</v>
                </pt>
                <pt idx="1776">
                  <v>0</v>
                </pt>
                <pt idx="1777">
                  <v>0</v>
                </pt>
                <pt idx="1778">
                  <v>0</v>
                </pt>
                <pt idx="1779">
                  <v>0</v>
                </pt>
                <pt idx="1780">
                  <v>0</v>
                </pt>
                <pt idx="1781">
                  <v>0</v>
                </pt>
                <pt idx="1782">
                  <v>0</v>
                </pt>
                <pt idx="1783">
                  <v>0</v>
                </pt>
                <pt idx="1784">
                  <v>0</v>
                </pt>
                <pt idx="1785">
                  <v>0</v>
                </pt>
                <pt idx="1786">
                  <v>0</v>
                </pt>
                <pt idx="1787">
                  <v>0</v>
                </pt>
                <pt idx="1788">
                  <v>0</v>
                </pt>
                <pt idx="1789">
                  <v>0</v>
                </pt>
                <pt idx="1790">
                  <v>0</v>
                </pt>
                <pt idx="1791">
                  <v>0</v>
                </pt>
                <pt idx="1792">
                  <v>0</v>
                </pt>
                <pt idx="1793">
                  <v>0</v>
                </pt>
                <pt idx="1794">
                  <v>0</v>
                </pt>
                <pt idx="1795">
                  <v>0</v>
                </pt>
                <pt idx="1796">
                  <v>0</v>
                </pt>
                <pt idx="1797">
                  <v>0</v>
                </pt>
                <pt idx="1798">
                  <v>0</v>
                </pt>
                <pt idx="1799">
                  <v>0</v>
                </pt>
                <pt idx="1800">
                  <v>0</v>
                </pt>
                <pt idx="1801">
                  <v>0</v>
                </pt>
                <pt idx="1802">
                  <v>0</v>
                </pt>
                <pt idx="1803">
                  <v>0</v>
                </pt>
                <pt idx="1804">
                  <v>0</v>
                </pt>
                <pt idx="1805">
                  <v>0</v>
                </pt>
                <pt idx="1806">
                  <v>0</v>
                </pt>
                <pt idx="1807">
                  <v>0</v>
                </pt>
                <pt idx="1808">
                  <v>0</v>
                </pt>
                <pt idx="1809">
                  <v>0</v>
                </pt>
                <pt idx="1810">
                  <v>0</v>
                </pt>
                <pt idx="1811">
                  <v>0</v>
                </pt>
                <pt idx="1812">
                  <v>0</v>
                </pt>
                <pt idx="1813">
                  <v>0</v>
                </pt>
                <pt idx="1814">
                  <v>0</v>
                </pt>
                <pt idx="1815">
                  <v>0</v>
                </pt>
                <pt idx="1816">
                  <v>0</v>
                </pt>
                <pt idx="1817">
                  <v>0</v>
                </pt>
                <pt idx="1818">
                  <v>0</v>
                </pt>
                <pt idx="1819">
                  <v>0</v>
                </pt>
                <pt idx="1820">
                  <v>0</v>
                </pt>
                <pt idx="1821">
                  <v>0</v>
                </pt>
                <pt idx="1822">
                  <v>0</v>
                </pt>
                <pt idx="1823">
                  <v>0</v>
                </pt>
                <pt idx="1824">
                  <v>0</v>
                </pt>
                <pt idx="1825">
                  <v>0</v>
                </pt>
                <pt idx="1826">
                  <v>0</v>
                </pt>
                <pt idx="1827">
                  <v>0</v>
                </pt>
                <pt idx="1828">
                  <v>0</v>
                </pt>
                <pt idx="1829">
                  <v>0</v>
                </pt>
                <pt idx="1830">
                  <v>0</v>
                </pt>
                <pt idx="1831">
                  <v>0</v>
                </pt>
                <pt idx="1832">
                  <v>0</v>
                </pt>
                <pt idx="1833">
                  <v>0</v>
                </pt>
                <pt idx="1834">
                  <v>0</v>
                </pt>
                <pt idx="1835">
                  <v>0</v>
                </pt>
                <pt idx="1836">
                  <v>0</v>
                </pt>
                <pt idx="1837">
                  <v>0</v>
                </pt>
                <pt idx="1838">
                  <v>0</v>
                </pt>
                <pt idx="1839">
                  <v>0</v>
                </pt>
                <pt idx="1840">
                  <v>0</v>
                </pt>
                <pt idx="1841">
                  <v>0</v>
                </pt>
                <pt idx="1842">
                  <v>0</v>
                </pt>
                <pt idx="1843">
                  <v>0</v>
                </pt>
                <pt idx="1844">
                  <v>0</v>
                </pt>
                <pt idx="1845">
                  <v>0</v>
                </pt>
                <pt idx="1846">
                  <v>0</v>
                </pt>
                <pt idx="1847">
                  <v>0</v>
                </pt>
                <pt idx="1848">
                  <v>0</v>
                </pt>
                <pt idx="1849">
                  <v>0</v>
                </pt>
                <pt idx="1850">
                  <v>0</v>
                </pt>
                <pt idx="1851">
                  <v>0</v>
                </pt>
                <pt idx="1852">
                  <v>0</v>
                </pt>
                <pt idx="1853">
                  <v>0</v>
                </pt>
                <pt idx="1854">
                  <v>0</v>
                </pt>
                <pt idx="1855">
                  <v>0</v>
                </pt>
                <pt idx="1856">
                  <v>0</v>
                </pt>
                <pt idx="1857">
                  <v>0</v>
                </pt>
                <pt idx="1858">
                  <v>0</v>
                </pt>
                <pt idx="1859">
                  <v>0</v>
                </pt>
                <pt idx="1860">
                  <v>0</v>
                </pt>
                <pt idx="1861">
                  <v>0</v>
                </pt>
                <pt idx="1862">
                  <v>0</v>
                </pt>
                <pt idx="1863">
                  <v>0</v>
                </pt>
                <pt idx="1864">
                  <v>0</v>
                </pt>
                <pt idx="1865">
                  <v>0</v>
                </pt>
                <pt idx="1866">
                  <v>0</v>
                </pt>
                <pt idx="1867">
                  <v>0</v>
                </pt>
                <pt idx="1868">
                  <v>0</v>
                </pt>
                <pt idx="1869">
                  <v>0</v>
                </pt>
                <pt idx="1870">
                  <v>0</v>
                </pt>
                <pt idx="1871">
                  <v>0</v>
                </pt>
                <pt idx="1872">
                  <v>0</v>
                </pt>
                <pt idx="1873">
                  <v>0</v>
                </pt>
                <pt idx="1874">
                  <v>0</v>
                </pt>
                <pt idx="1875">
                  <v>0</v>
                </pt>
                <pt idx="1876">
                  <v>0</v>
                </pt>
                <pt idx="1877">
                  <v>0</v>
                </pt>
                <pt idx="1878">
                  <v>0</v>
                </pt>
                <pt idx="1879">
                  <v>0</v>
                </pt>
                <pt idx="1880">
                  <v>0</v>
                </pt>
                <pt idx="1881">
                  <v>0</v>
                </pt>
                <pt idx="1882">
                  <v>0</v>
                </pt>
                <pt idx="1883">
                  <v>0</v>
                </pt>
                <pt idx="1884">
                  <v>0</v>
                </pt>
                <pt idx="1885">
                  <v>0</v>
                </pt>
                <pt idx="1886">
                  <v>0</v>
                </pt>
                <pt idx="1887">
                  <v>0</v>
                </pt>
                <pt idx="1888">
                  <v>0</v>
                </pt>
                <pt idx="1889">
                  <v>0</v>
                </pt>
                <pt idx="1890">
                  <v>0</v>
                </pt>
                <pt idx="1891">
                  <v>0</v>
                </pt>
                <pt idx="1892">
                  <v>0</v>
                </pt>
                <pt idx="1893">
                  <v>0</v>
                </pt>
                <pt idx="1894">
                  <v>0</v>
                </pt>
                <pt idx="1895">
                  <v>0</v>
                </pt>
                <pt idx="1896">
                  <v>0</v>
                </pt>
                <pt idx="1897">
                  <v>0</v>
                </pt>
                <pt idx="1898">
                  <v>0</v>
                </pt>
                <pt idx="1899">
                  <v>0</v>
                </pt>
                <pt idx="1900">
                  <v>0</v>
                </pt>
                <pt idx="1901">
                  <v>0</v>
                </pt>
                <pt idx="1902">
                  <v>0</v>
                </pt>
                <pt idx="1903">
                  <v>0</v>
                </pt>
                <pt idx="1904">
                  <v>0</v>
                </pt>
                <pt idx="1905">
                  <v>0</v>
                </pt>
                <pt idx="1906">
                  <v>0</v>
                </pt>
                <pt idx="1907">
                  <v>0</v>
                </pt>
                <pt idx="1908">
                  <v>0</v>
                </pt>
                <pt idx="1909">
                  <v>0</v>
                </pt>
                <pt idx="1910">
                  <v>0</v>
                </pt>
                <pt idx="1911">
                  <v>0</v>
                </pt>
                <pt idx="1912">
                  <v>0</v>
                </pt>
                <pt idx="1913">
                  <v>0</v>
                </pt>
                <pt idx="1914">
                  <v>0</v>
                </pt>
                <pt idx="1915">
                  <v>0</v>
                </pt>
                <pt idx="1916">
                  <v>0</v>
                </pt>
                <pt idx="1917">
                  <v>0</v>
                </pt>
                <pt idx="1918">
                  <v>0</v>
                </pt>
                <pt idx="1919">
                  <v>0</v>
                </pt>
                <pt idx="1920">
                  <v>0</v>
                </pt>
                <pt idx="1921">
                  <v>0</v>
                </pt>
                <pt idx="1922">
                  <v>0</v>
                </pt>
                <pt idx="1923">
                  <v>0</v>
                </pt>
                <pt idx="1924">
                  <v>0</v>
                </pt>
                <pt idx="1925">
                  <v>0</v>
                </pt>
                <pt idx="1926">
                  <v>0</v>
                </pt>
                <pt idx="1927">
                  <v>0</v>
                </pt>
                <pt idx="1928">
                  <v>0</v>
                </pt>
                <pt idx="1929">
                  <v>0</v>
                </pt>
                <pt idx="1930">
                  <v>0</v>
                </pt>
                <pt idx="1931">
                  <v>0</v>
                </pt>
                <pt idx="1932">
                  <v>0</v>
                </pt>
                <pt idx="1933">
                  <v>0</v>
                </pt>
                <pt idx="1934">
                  <v>0</v>
                </pt>
                <pt idx="1935">
                  <v>0</v>
                </pt>
                <pt idx="1936">
                  <v>0</v>
                </pt>
                <pt idx="1937">
                  <v>0</v>
                </pt>
                <pt idx="1938">
                  <v>0</v>
                </pt>
                <pt idx="1939">
                  <v>0</v>
                </pt>
                <pt idx="1940">
                  <v>0</v>
                </pt>
                <pt idx="1941">
                  <v>0</v>
                </pt>
                <pt idx="1942">
                  <v>0</v>
                </pt>
                <pt idx="1943">
                  <v>0</v>
                </pt>
                <pt idx="1944">
                  <v>0</v>
                </pt>
                <pt idx="1945">
                  <v>0</v>
                </pt>
                <pt idx="1946">
                  <v>0</v>
                </pt>
                <pt idx="1947">
                  <v>0</v>
                </pt>
                <pt idx="1948">
                  <v>0</v>
                </pt>
                <pt idx="1949">
                  <v>0</v>
                </pt>
                <pt idx="1950">
                  <v>0</v>
                </pt>
                <pt idx="1951">
                  <v>0</v>
                </pt>
                <pt idx="1952">
                  <v>0</v>
                </pt>
                <pt idx="1953">
                  <v>0</v>
                </pt>
                <pt idx="1954">
                  <v>0</v>
                </pt>
                <pt idx="1955">
                  <v>0</v>
                </pt>
                <pt idx="1956">
                  <v>0</v>
                </pt>
                <pt idx="1957">
                  <v>0</v>
                </pt>
                <pt idx="1958">
                  <v>0</v>
                </pt>
                <pt idx="1959">
                  <v>0</v>
                </pt>
                <pt idx="1960">
                  <v>0</v>
                </pt>
                <pt idx="1961">
                  <v>0</v>
                </pt>
                <pt idx="1962">
                  <v>0</v>
                </pt>
                <pt idx="1963">
                  <v>0</v>
                </pt>
                <pt idx="1964">
                  <v>0</v>
                </pt>
                <pt idx="1965">
                  <v>0</v>
                </pt>
                <pt idx="1966">
                  <v>0</v>
                </pt>
                <pt idx="1967">
                  <v>0</v>
                </pt>
                <pt idx="1968">
                  <v>0</v>
                </pt>
                <pt idx="1969">
                  <v>0</v>
                </pt>
                <pt idx="1970">
                  <v>0</v>
                </pt>
                <pt idx="1971">
                  <v>0</v>
                </pt>
                <pt idx="1972">
                  <v>0</v>
                </pt>
                <pt idx="1973">
                  <v>0</v>
                </pt>
                <pt idx="1974">
                  <v>0</v>
                </pt>
                <pt idx="1975">
                  <v>0</v>
                </pt>
                <pt idx="1976">
                  <v>0</v>
                </pt>
                <pt idx="1977">
                  <v>0</v>
                </pt>
                <pt idx="1978">
                  <v>0</v>
                </pt>
                <pt idx="1979">
                  <v>0</v>
                </pt>
                <pt idx="1980">
                  <v>0</v>
                </pt>
                <pt idx="1981">
                  <v>0</v>
                </pt>
                <pt idx="1982">
                  <v>0</v>
                </pt>
                <pt idx="1983">
                  <v>0</v>
                </pt>
                <pt idx="1984">
                  <v>0</v>
                </pt>
                <pt idx="1985">
                  <v>0</v>
                </pt>
                <pt idx="1986">
                  <v>0</v>
                </pt>
                <pt idx="1987">
                  <v>0</v>
                </pt>
                <pt idx="1988">
                  <v>0</v>
                </pt>
                <pt idx="1989">
                  <v>0</v>
                </pt>
                <pt idx="1990">
                  <v>0</v>
                </pt>
                <pt idx="1991">
                  <v>0</v>
                </pt>
                <pt idx="1992">
                  <v>0</v>
                </pt>
                <pt idx="1993">
                  <v>0</v>
                </pt>
                <pt idx="1994">
                  <v>0</v>
                </pt>
                <pt idx="1995">
                  <v>0</v>
                </pt>
                <pt idx="1996">
                  <v>0</v>
                </pt>
                <pt idx="1997">
                  <v>0</v>
                </pt>
                <pt idx="1998">
                  <v>0</v>
                </pt>
                <pt idx="1999">
                  <v>0</v>
                </pt>
                <pt idx="2000">
                  <v>0</v>
                </pt>
                <pt idx="2001">
                  <v>0</v>
                </pt>
                <pt idx="2002">
                  <v>0</v>
                </pt>
                <pt idx="2003">
                  <v>0</v>
                </pt>
                <pt idx="2004">
                  <v>0</v>
                </pt>
                <pt idx="2005">
                  <v>0</v>
                </pt>
                <pt idx="2006">
                  <v>0</v>
                </pt>
                <pt idx="2007">
                  <v>0</v>
                </pt>
                <pt idx="2008">
                  <v>0</v>
                </pt>
                <pt idx="2009">
                  <v>0</v>
                </pt>
                <pt idx="2010">
                  <v>0</v>
                </pt>
                <pt idx="2011">
                  <v>0</v>
                </pt>
                <pt idx="2012">
                  <v>0</v>
                </pt>
                <pt idx="2013">
                  <v>0</v>
                </pt>
                <pt idx="2014">
                  <v>0</v>
                </pt>
                <pt idx="2015">
                  <v>0</v>
                </pt>
                <pt idx="2016">
                  <v>0</v>
                </pt>
                <pt idx="2017">
                  <v>0</v>
                </pt>
                <pt idx="2018">
                  <v>0</v>
                </pt>
                <pt idx="2019">
                  <v>0</v>
                </pt>
                <pt idx="2020">
                  <v>0</v>
                </pt>
                <pt idx="2021">
                  <v>0</v>
                </pt>
                <pt idx="2022">
                  <v>0</v>
                </pt>
                <pt idx="2023">
                  <v>0</v>
                </pt>
                <pt idx="2024">
                  <v>0</v>
                </pt>
                <pt idx="2025">
                  <v>0</v>
                </pt>
                <pt idx="2026">
                  <v>0</v>
                </pt>
                <pt idx="2027">
                  <v>0</v>
                </pt>
                <pt idx="2028">
                  <v>0</v>
                </pt>
                <pt idx="2029">
                  <v>0</v>
                </pt>
                <pt idx="2030">
                  <v>0</v>
                </pt>
                <pt idx="2031">
                  <v>0</v>
                </pt>
                <pt idx="2032">
                  <v>0</v>
                </pt>
                <pt idx="2033">
                  <v>0</v>
                </pt>
                <pt idx="2034">
                  <v>0</v>
                </pt>
                <pt idx="2035">
                  <v>0</v>
                </pt>
                <pt idx="2036">
                  <v>0</v>
                </pt>
                <pt idx="2037">
                  <v>0</v>
                </pt>
                <pt idx="2038">
                  <v>0</v>
                </pt>
                <pt idx="2039">
                  <v>0</v>
                </pt>
                <pt idx="2040">
                  <v>0</v>
                </pt>
                <pt idx="2041">
                  <v>0</v>
                </pt>
                <pt idx="2042">
                  <v>0</v>
                </pt>
                <pt idx="2043">
                  <v>0</v>
                </pt>
                <pt idx="2044">
                  <v>0</v>
                </pt>
                <pt idx="2045">
                  <v>0</v>
                </pt>
                <pt idx="2046">
                  <v>0</v>
                </pt>
                <pt idx="2047">
                  <v>0</v>
                </pt>
                <pt idx="2048">
                  <v>0</v>
                </pt>
                <pt idx="2049">
                  <v>0</v>
                </pt>
                <pt idx="2050">
                  <v>0</v>
                </pt>
                <pt idx="2051">
                  <v>0</v>
                </pt>
                <pt idx="2052">
                  <v>0</v>
                </pt>
                <pt idx="2053">
                  <v>0</v>
                </pt>
                <pt idx="2054">
                  <v>0</v>
                </pt>
                <pt idx="2055">
                  <v>0</v>
                </pt>
                <pt idx="2056">
                  <v>0</v>
                </pt>
                <pt idx="2057">
                  <v>0</v>
                </pt>
                <pt idx="2058">
                  <v>0</v>
                </pt>
                <pt idx="2059">
                  <v>0</v>
                </pt>
                <pt idx="2060">
                  <v>0</v>
                </pt>
                <pt idx="2061">
                  <v>0</v>
                </pt>
                <pt idx="2062">
                  <v>0</v>
                </pt>
                <pt idx="2063">
                  <v>0</v>
                </pt>
                <pt idx="2064">
                  <v>0</v>
                </pt>
                <pt idx="2065">
                  <v>0</v>
                </pt>
                <pt idx="2066">
                  <v>0</v>
                </pt>
                <pt idx="2067">
                  <v>0</v>
                </pt>
                <pt idx="2068">
                  <v>0</v>
                </pt>
                <pt idx="2069">
                  <v>0</v>
                </pt>
                <pt idx="2070">
                  <v>0</v>
                </pt>
                <pt idx="2071">
                  <v>0</v>
                </pt>
                <pt idx="2072">
                  <v>0</v>
                </pt>
                <pt idx="2073">
                  <v>0</v>
                </pt>
                <pt idx="2074">
                  <v>0</v>
                </pt>
                <pt idx="2075">
                  <v>0</v>
                </pt>
                <pt idx="2076">
                  <v>0</v>
                </pt>
                <pt idx="2077">
                  <v>0</v>
                </pt>
                <pt idx="2078">
                  <v>0</v>
                </pt>
                <pt idx="2079">
                  <v>0</v>
                </pt>
                <pt idx="2080">
                  <v>0</v>
                </pt>
                <pt idx="2081">
                  <v>0</v>
                </pt>
                <pt idx="2082">
                  <v>0</v>
                </pt>
                <pt idx="2083">
                  <v>0</v>
                </pt>
                <pt idx="2084">
                  <v>0</v>
                </pt>
                <pt idx="2085">
                  <v>0</v>
                </pt>
                <pt idx="2086">
                  <v>0</v>
                </pt>
                <pt idx="2087">
                  <v>0</v>
                </pt>
                <pt idx="2088">
                  <v>0</v>
                </pt>
                <pt idx="2089">
                  <v>0</v>
                </pt>
                <pt idx="2090">
                  <v>0</v>
                </pt>
                <pt idx="2091">
                  <v>0</v>
                </pt>
                <pt idx="2092">
                  <v>0</v>
                </pt>
                <pt idx="2093">
                  <v>0</v>
                </pt>
                <pt idx="2094">
                  <v>0</v>
                </pt>
                <pt idx="2095">
                  <v>0</v>
                </pt>
                <pt idx="2096">
                  <v>0</v>
                </pt>
                <pt idx="2097">
                  <v>0</v>
                </pt>
                <pt idx="2098">
                  <v>0</v>
                </pt>
                <pt idx="2099">
                  <v>0</v>
                </pt>
                <pt idx="2100">
                  <v>0</v>
                </pt>
                <pt idx="2101">
                  <v>0</v>
                </pt>
                <pt idx="2102">
                  <v>0</v>
                </pt>
                <pt idx="2103">
                  <v>0</v>
                </pt>
                <pt idx="2104">
                  <v>0</v>
                </pt>
                <pt idx="2105">
                  <v>0</v>
                </pt>
                <pt idx="2106">
                  <v>0</v>
                </pt>
                <pt idx="2107">
                  <v>0</v>
                </pt>
                <pt idx="2108">
                  <v>0</v>
                </pt>
                <pt idx="2109">
                  <v>0</v>
                </pt>
                <pt idx="2110">
                  <v>0</v>
                </pt>
                <pt idx="2111">
                  <v>0</v>
                </pt>
                <pt idx="2112">
                  <v>0</v>
                </pt>
                <pt idx="2113">
                  <v>0</v>
                </pt>
                <pt idx="2114">
                  <v>0</v>
                </pt>
                <pt idx="2115">
                  <v>0</v>
                </pt>
                <pt idx="2116">
                  <v>0</v>
                </pt>
                <pt idx="2117">
                  <v>0</v>
                </pt>
                <pt idx="2118">
                  <v>0</v>
                </pt>
                <pt idx="2119">
                  <v>0</v>
                </pt>
                <pt idx="2120">
                  <v>0</v>
                </pt>
                <pt idx="2121">
                  <v>0</v>
                </pt>
                <pt idx="2122">
                  <v>0</v>
                </pt>
                <pt idx="2123">
                  <v>0</v>
                </pt>
                <pt idx="2124">
                  <v>0</v>
                </pt>
                <pt idx="2125">
                  <v>0</v>
                </pt>
                <pt idx="2126">
                  <v>0</v>
                </pt>
                <pt idx="2127">
                  <v>0</v>
                </pt>
                <pt idx="2128">
                  <v>0</v>
                </pt>
                <pt idx="2129">
                  <v>0</v>
                </pt>
                <pt idx="2130">
                  <v>0</v>
                </pt>
                <pt idx="2131">
                  <v>0</v>
                </pt>
                <pt idx="2132">
                  <v>0</v>
                </pt>
                <pt idx="2133">
                  <v>0</v>
                </pt>
                <pt idx="2134">
                  <v>0</v>
                </pt>
                <pt idx="2135">
                  <v>0</v>
                </pt>
                <pt idx="2136">
                  <v>0</v>
                </pt>
                <pt idx="2137">
                  <v>0</v>
                </pt>
                <pt idx="2138">
                  <v>0</v>
                </pt>
                <pt idx="2139">
                  <v>0</v>
                </pt>
                <pt idx="2140">
                  <v>0</v>
                </pt>
                <pt idx="2141">
                  <v>0</v>
                </pt>
                <pt idx="2142">
                  <v>0</v>
                </pt>
                <pt idx="2143">
                  <v>0</v>
                </pt>
                <pt idx="2144">
                  <v>0</v>
                </pt>
                <pt idx="2145">
                  <v>0</v>
                </pt>
                <pt idx="2146">
                  <v>0</v>
                </pt>
                <pt idx="2147">
                  <v>0</v>
                </pt>
                <pt idx="2148">
                  <v>0</v>
                </pt>
                <pt idx="2149">
                  <v>0</v>
                </pt>
                <pt idx="2150">
                  <v>0</v>
                </pt>
                <pt idx="2151">
                  <v>0</v>
                </pt>
                <pt idx="2152">
                  <v>0</v>
                </pt>
                <pt idx="2153">
                  <v>0</v>
                </pt>
                <pt idx="2154">
                  <v>0</v>
                </pt>
                <pt idx="2155">
                  <v>0</v>
                </pt>
                <pt idx="2156">
                  <v>0</v>
                </pt>
                <pt idx="2157">
                  <v>0</v>
                </pt>
                <pt idx="2158">
                  <v>0</v>
                </pt>
                <pt idx="2159">
                  <v>0</v>
                </pt>
                <pt idx="2160">
                  <v>0</v>
                </pt>
                <pt idx="2161">
                  <v>0</v>
                </pt>
                <pt idx="2162">
                  <v>0</v>
                </pt>
                <pt idx="2163">
                  <v>0</v>
                </pt>
                <pt idx="2164">
                  <v>0</v>
                </pt>
                <pt idx="2165">
                  <v>0</v>
                </pt>
                <pt idx="2166">
                  <v>0</v>
                </pt>
                <pt idx="2167">
                  <v>0</v>
                </pt>
                <pt idx="2168">
                  <v>0</v>
                </pt>
                <pt idx="2169">
                  <v>0</v>
                </pt>
                <pt idx="2170">
                  <v>0</v>
                </pt>
                <pt idx="2171">
                  <v>0</v>
                </pt>
                <pt idx="2172">
                  <v>0</v>
                </pt>
                <pt idx="2173">
                  <v>0</v>
                </pt>
                <pt idx="2174">
                  <v>0</v>
                </pt>
                <pt idx="2175">
                  <v>0</v>
                </pt>
                <pt idx="2176">
                  <v>0</v>
                </pt>
                <pt idx="2177">
                  <v>0</v>
                </pt>
                <pt idx="2178">
                  <v>0</v>
                </pt>
                <pt idx="2179">
                  <v>0</v>
                </pt>
                <pt idx="2180">
                  <v>0</v>
                </pt>
                <pt idx="2181">
                  <v>0</v>
                </pt>
                <pt idx="2182">
                  <v>0</v>
                </pt>
                <pt idx="2183">
                  <v>0</v>
                </pt>
                <pt idx="2184">
                  <v>0</v>
                </pt>
                <pt idx="2185">
                  <v>0</v>
                </pt>
                <pt idx="2186">
                  <v>0</v>
                </pt>
                <pt idx="2187">
                  <v>0</v>
                </pt>
                <pt idx="2188">
                  <v>0</v>
                </pt>
                <pt idx="2189">
                  <v>0</v>
                </pt>
                <pt idx="2190">
                  <v>0</v>
                </pt>
                <pt idx="2191">
                  <v>0</v>
                </pt>
                <pt idx="2192">
                  <v>0</v>
                </pt>
                <pt idx="2193">
                  <v>0</v>
                </pt>
                <pt idx="2194">
                  <v>0</v>
                </pt>
                <pt idx="2195">
                  <v>0</v>
                </pt>
                <pt idx="2196">
                  <v>0</v>
                </pt>
                <pt idx="2197">
                  <v>0</v>
                </pt>
                <pt idx="2198">
                  <v>0</v>
                </pt>
                <pt idx="2199">
                  <v>0</v>
                </pt>
                <pt idx="2200">
                  <v>0</v>
                </pt>
                <pt idx="2201">
                  <v>0</v>
                </pt>
                <pt idx="2202">
                  <v>0</v>
                </pt>
                <pt idx="2203">
                  <v>0</v>
                </pt>
                <pt idx="2204">
                  <v>0</v>
                </pt>
                <pt idx="2205">
                  <v>0</v>
                </pt>
                <pt idx="2206">
                  <v>0</v>
                </pt>
                <pt idx="2207">
                  <v>0</v>
                </pt>
                <pt idx="2208">
                  <v>0</v>
                </pt>
                <pt idx="2209">
                  <v>0</v>
                </pt>
                <pt idx="2210">
                  <v>0</v>
                </pt>
                <pt idx="2211">
                  <v>0</v>
                </pt>
                <pt idx="2212">
                  <v>0</v>
                </pt>
                <pt idx="2213">
                  <v>0</v>
                </pt>
                <pt idx="2214">
                  <v>0</v>
                </pt>
                <pt idx="2215">
                  <v>0</v>
                </pt>
                <pt idx="2216">
                  <v>0</v>
                </pt>
                <pt idx="2217">
                  <v>0</v>
                </pt>
                <pt idx="2218">
                  <v>0</v>
                </pt>
                <pt idx="2219">
                  <v>0</v>
                </pt>
                <pt idx="2220">
                  <v>0</v>
                </pt>
                <pt idx="2221">
                  <v>0</v>
                </pt>
                <pt idx="2222">
                  <v>0</v>
                </pt>
                <pt idx="2223">
                  <v>0</v>
                </pt>
                <pt idx="2224">
                  <v>0</v>
                </pt>
                <pt idx="2225">
                  <v>0</v>
                </pt>
                <pt idx="2226">
                  <v>0</v>
                </pt>
                <pt idx="2227">
                  <v>0</v>
                </pt>
                <pt idx="2228">
                  <v>0</v>
                </pt>
                <pt idx="2229">
                  <v>0</v>
                </pt>
                <pt idx="2230">
                  <v>0</v>
                </pt>
                <pt idx="2231">
                  <v>0</v>
                </pt>
                <pt idx="2232">
                  <v>0</v>
                </pt>
                <pt idx="2233">
                  <v>0</v>
                </pt>
                <pt idx="2234">
                  <v>0</v>
                </pt>
                <pt idx="2235">
                  <v>0</v>
                </pt>
                <pt idx="2236">
                  <v>0</v>
                </pt>
                <pt idx="2237">
                  <v>0</v>
                </pt>
                <pt idx="2238">
                  <v>0</v>
                </pt>
                <pt idx="2239">
                  <v>0</v>
                </pt>
                <pt idx="2240">
                  <v>0</v>
                </pt>
                <pt idx="2241">
                  <v>0</v>
                </pt>
                <pt idx="2242">
                  <v>0</v>
                </pt>
                <pt idx="2243">
                  <v>0</v>
                </pt>
                <pt idx="2244">
                  <v>0</v>
                </pt>
                <pt idx="2245">
                  <v>0</v>
                </pt>
                <pt idx="2246">
                  <v>0</v>
                </pt>
                <pt idx="2247">
                  <v>0</v>
                </pt>
                <pt idx="2248">
                  <v>0</v>
                </pt>
                <pt idx="2249">
                  <v>0</v>
                </pt>
                <pt idx="2250">
                  <v>0</v>
                </pt>
                <pt idx="2251">
                  <v>0</v>
                </pt>
                <pt idx="2252">
                  <v>0</v>
                </pt>
                <pt idx="2253">
                  <v>0</v>
                </pt>
                <pt idx="2254">
                  <v>0</v>
                </pt>
                <pt idx="2255">
                  <v>0</v>
                </pt>
                <pt idx="2256">
                  <v>0</v>
                </pt>
                <pt idx="2257">
                  <v>0</v>
                </pt>
                <pt idx="2258">
                  <v>0</v>
                </pt>
                <pt idx="2259">
                  <v>0</v>
                </pt>
                <pt idx="2260">
                  <v>0</v>
                </pt>
                <pt idx="2261">
                  <v>0</v>
                </pt>
                <pt idx="2262">
                  <v>0</v>
                </pt>
                <pt idx="2263">
                  <v>0</v>
                </pt>
                <pt idx="2264">
                  <v>0</v>
                </pt>
                <pt idx="2265">
                  <v>0</v>
                </pt>
                <pt idx="2266">
                  <v>0</v>
                </pt>
                <pt idx="2267">
                  <v>0</v>
                </pt>
                <pt idx="2268">
                  <v>0</v>
                </pt>
                <pt idx="2269">
                  <v>0</v>
                </pt>
                <pt idx="2270">
                  <v>0</v>
                </pt>
                <pt idx="2271">
                  <v>0</v>
                </pt>
                <pt idx="2272">
                  <v>0</v>
                </pt>
                <pt idx="2273">
                  <v>0</v>
                </pt>
                <pt idx="2274">
                  <v>0</v>
                </pt>
                <pt idx="2275">
                  <v>0</v>
                </pt>
                <pt idx="2276">
                  <v>0</v>
                </pt>
                <pt idx="2277">
                  <v>0</v>
                </pt>
                <pt idx="2278">
                  <v>0</v>
                </pt>
                <pt idx="2279">
                  <v>0</v>
                </pt>
                <pt idx="2280">
                  <v>0</v>
                </pt>
                <pt idx="2281">
                  <v>0</v>
                </pt>
                <pt idx="2282">
                  <v>0</v>
                </pt>
                <pt idx="2283">
                  <v>0</v>
                </pt>
                <pt idx="2284">
                  <v>0</v>
                </pt>
                <pt idx="2285">
                  <v>0</v>
                </pt>
                <pt idx="2286">
                  <v>0</v>
                </pt>
                <pt idx="2287">
                  <v>0</v>
                </pt>
                <pt idx="2288">
                  <v>0</v>
                </pt>
                <pt idx="2289">
                  <v>0</v>
                </pt>
                <pt idx="2290">
                  <v>0</v>
                </pt>
                <pt idx="2291">
                  <v>0</v>
                </pt>
                <pt idx="2292">
                  <v>0</v>
                </pt>
                <pt idx="2293">
                  <v>0</v>
                </pt>
                <pt idx="2294">
                  <v>0</v>
                </pt>
                <pt idx="2295">
                  <v>0</v>
                </pt>
                <pt idx="2296">
                  <v>0</v>
                </pt>
                <pt idx="2297">
                  <v>0</v>
                </pt>
                <pt idx="2298">
                  <v>0</v>
                </pt>
                <pt idx="2299">
                  <v>0</v>
                </pt>
                <pt idx="2300">
                  <v>0</v>
                </pt>
                <pt idx="2301">
                  <v>0</v>
                </pt>
                <pt idx="2302">
                  <v>0</v>
                </pt>
                <pt idx="2303">
                  <v>0</v>
                </pt>
                <pt idx="2304">
                  <v>0</v>
                </pt>
                <pt idx="2305">
                  <v>0</v>
                </pt>
                <pt idx="2306">
                  <v>0</v>
                </pt>
                <pt idx="2307">
                  <v>0</v>
                </pt>
                <pt idx="2308">
                  <v>0</v>
                </pt>
                <pt idx="2309">
                  <v>0</v>
                </pt>
                <pt idx="2310">
                  <v>0</v>
                </pt>
                <pt idx="2311">
                  <v>0</v>
                </pt>
                <pt idx="2312">
                  <v>0</v>
                </pt>
                <pt idx="2313">
                  <v>0</v>
                </pt>
                <pt idx="2314">
                  <v>0</v>
                </pt>
                <pt idx="2315">
                  <v>0</v>
                </pt>
                <pt idx="2316">
                  <v>0</v>
                </pt>
                <pt idx="2317">
                  <v>0</v>
                </pt>
                <pt idx="2318">
                  <v>0</v>
                </pt>
                <pt idx="2319">
                  <v>0</v>
                </pt>
                <pt idx="2320">
                  <v>0</v>
                </pt>
                <pt idx="2321">
                  <v>0</v>
                </pt>
                <pt idx="2322">
                  <v>0</v>
                </pt>
                <pt idx="2323">
                  <v>0</v>
                </pt>
                <pt idx="2324">
                  <v>0</v>
                </pt>
                <pt idx="2325">
                  <v>0</v>
                </pt>
                <pt idx="2326">
                  <v>0</v>
                </pt>
                <pt idx="2327">
                  <v>0</v>
                </pt>
                <pt idx="2328">
                  <v>0</v>
                </pt>
                <pt idx="2329">
                  <v>0</v>
                </pt>
                <pt idx="2330">
                  <v>0</v>
                </pt>
                <pt idx="2331">
                  <v>0</v>
                </pt>
                <pt idx="2332">
                  <v>0</v>
                </pt>
                <pt idx="2333">
                  <v>0</v>
                </pt>
                <pt idx="2334">
                  <v>0</v>
                </pt>
                <pt idx="2335">
                  <v>0</v>
                </pt>
                <pt idx="2336">
                  <v>0</v>
                </pt>
                <pt idx="2337">
                  <v>0</v>
                </pt>
                <pt idx="2338">
                  <v>0</v>
                </pt>
                <pt idx="2339">
                  <v>0</v>
                </pt>
                <pt idx="2340">
                  <v>0</v>
                </pt>
                <pt idx="2341">
                  <v>0</v>
                </pt>
                <pt idx="2342">
                  <v>0</v>
                </pt>
                <pt idx="2343">
                  <v>0</v>
                </pt>
                <pt idx="2344">
                  <v>0</v>
                </pt>
                <pt idx="2345">
                  <v>0</v>
                </pt>
                <pt idx="2346">
                  <v>0</v>
                </pt>
                <pt idx="2347">
                  <v>0</v>
                </pt>
                <pt idx="2348">
                  <v>0</v>
                </pt>
                <pt idx="2349">
                  <v>0</v>
                </pt>
                <pt idx="2350">
                  <v>0</v>
                </pt>
                <pt idx="2351">
                  <v>0</v>
                </pt>
                <pt idx="2352">
                  <v>0</v>
                </pt>
                <pt idx="2353">
                  <v>0</v>
                </pt>
                <pt idx="2354">
                  <v>0</v>
                </pt>
                <pt idx="2355">
                  <v>0</v>
                </pt>
                <pt idx="2356">
                  <v>0</v>
                </pt>
                <pt idx="2357">
                  <v>0</v>
                </pt>
                <pt idx="2358">
                  <v>0</v>
                </pt>
                <pt idx="2359">
                  <v>0</v>
                </pt>
                <pt idx="2360">
                  <v>0</v>
                </pt>
                <pt idx="2361">
                  <v>0</v>
                </pt>
                <pt idx="2362">
                  <v>0</v>
                </pt>
                <pt idx="2363">
                  <v>0</v>
                </pt>
                <pt idx="2364">
                  <v>0</v>
                </pt>
                <pt idx="2365">
                  <v>0</v>
                </pt>
                <pt idx="2366">
                  <v>0</v>
                </pt>
                <pt idx="2367">
                  <v>0</v>
                </pt>
                <pt idx="2368">
                  <v>0</v>
                </pt>
                <pt idx="2369">
                  <v>0</v>
                </pt>
                <pt idx="2370">
                  <v>0</v>
                </pt>
                <pt idx="2371">
                  <v>0</v>
                </pt>
                <pt idx="2372">
                  <v>0</v>
                </pt>
                <pt idx="2373">
                  <v>0</v>
                </pt>
                <pt idx="2374">
                  <v>0</v>
                </pt>
                <pt idx="2375">
                  <v>0</v>
                </pt>
                <pt idx="2376">
                  <v>0</v>
                </pt>
                <pt idx="2377">
                  <v>0</v>
                </pt>
                <pt idx="2378">
                  <v>0</v>
                </pt>
                <pt idx="2379">
                  <v>0</v>
                </pt>
                <pt idx="2380">
                  <v>0</v>
                </pt>
                <pt idx="2381">
                  <v>0</v>
                </pt>
                <pt idx="2382">
                  <v>0</v>
                </pt>
                <pt idx="2383">
                  <v>0</v>
                </pt>
                <pt idx="2384">
                  <v>0</v>
                </pt>
                <pt idx="2385">
                  <v>0</v>
                </pt>
                <pt idx="2386">
                  <v>0</v>
                </pt>
                <pt idx="2387">
                  <v>0</v>
                </pt>
                <pt idx="2388">
                  <v>0</v>
                </pt>
                <pt idx="2389">
                  <v>0</v>
                </pt>
                <pt idx="2390">
                  <v>0</v>
                </pt>
                <pt idx="2391">
                  <v>0</v>
                </pt>
                <pt idx="2392">
                  <v>0</v>
                </pt>
                <pt idx="2393">
                  <v>0</v>
                </pt>
                <pt idx="2394">
                  <v>0</v>
                </pt>
                <pt idx="2395">
                  <v>0</v>
                </pt>
                <pt idx="2396">
                  <v>0</v>
                </pt>
                <pt idx="2397">
                  <v>0</v>
                </pt>
                <pt idx="2398">
                  <v>0</v>
                </pt>
                <pt idx="2399">
                  <v>0</v>
                </pt>
                <pt idx="2400">
                  <v>0</v>
                </pt>
                <pt idx="2401">
                  <v>0</v>
                </pt>
                <pt idx="2402">
                  <v>0</v>
                </pt>
                <pt idx="2403">
                  <v>0</v>
                </pt>
                <pt idx="2404">
                  <v>0</v>
                </pt>
                <pt idx="2405">
                  <v>0</v>
                </pt>
                <pt idx="2406">
                  <v>0</v>
                </pt>
                <pt idx="2407">
                  <v>0</v>
                </pt>
                <pt idx="2408">
                  <v>0</v>
                </pt>
                <pt idx="2409">
                  <v>0</v>
                </pt>
                <pt idx="2410">
                  <v>0</v>
                </pt>
                <pt idx="2411">
                  <v>0</v>
                </pt>
                <pt idx="2412">
                  <v>0</v>
                </pt>
                <pt idx="2413">
                  <v>0</v>
                </pt>
                <pt idx="2414">
                  <v>0</v>
                </pt>
                <pt idx="2415">
                  <v>0</v>
                </pt>
                <pt idx="2416">
                  <v>0</v>
                </pt>
                <pt idx="2417">
                  <v>0</v>
                </pt>
                <pt idx="2418">
                  <v>0</v>
                </pt>
                <pt idx="2419">
                  <v>0</v>
                </pt>
                <pt idx="2420">
                  <v>0</v>
                </pt>
                <pt idx="2421">
                  <v>0</v>
                </pt>
                <pt idx="2422">
                  <v>0</v>
                </pt>
                <pt idx="2423">
                  <v>0</v>
                </pt>
                <pt idx="2424">
                  <v>0</v>
                </pt>
                <pt idx="2425">
                  <v>0</v>
                </pt>
                <pt idx="2426">
                  <v>0</v>
                </pt>
                <pt idx="2427">
                  <v>0</v>
                </pt>
                <pt idx="2428">
                  <v>0</v>
                </pt>
                <pt idx="2429">
                  <v>0</v>
                </pt>
                <pt idx="2430">
                  <v>0</v>
                </pt>
                <pt idx="2431">
                  <v>0</v>
                </pt>
                <pt idx="2432">
                  <v>0</v>
                </pt>
                <pt idx="2433">
                  <v>0</v>
                </pt>
                <pt idx="2434">
                  <v>0</v>
                </pt>
                <pt idx="2435">
                  <v>0</v>
                </pt>
                <pt idx="2436">
                  <v>0</v>
                </pt>
                <pt idx="2437">
                  <v>0</v>
                </pt>
                <pt idx="2438">
                  <v>0</v>
                </pt>
                <pt idx="2439">
                  <v>0</v>
                </pt>
                <pt idx="2440">
                  <v>0</v>
                </pt>
                <pt idx="2441">
                  <v>0</v>
                </pt>
                <pt idx="2442">
                  <v>0</v>
                </pt>
                <pt idx="2443">
                  <v>0</v>
                </pt>
                <pt idx="2444">
                  <v>0</v>
                </pt>
                <pt idx="2445">
                  <v>0</v>
                </pt>
                <pt idx="2446">
                  <v>0</v>
                </pt>
                <pt idx="2447">
                  <v>0</v>
                </pt>
                <pt idx="2448">
                  <v>0</v>
                </pt>
                <pt idx="2449">
                  <v>0</v>
                </pt>
                <pt idx="2450">
                  <v>0</v>
                </pt>
                <pt idx="2451">
                  <v>0</v>
                </pt>
                <pt idx="2452">
                  <v>0</v>
                </pt>
                <pt idx="2453">
                  <v>0</v>
                </pt>
                <pt idx="2454">
                  <v>0</v>
                </pt>
                <pt idx="2455">
                  <v>0</v>
                </pt>
                <pt idx="2456">
                  <v>0</v>
                </pt>
                <pt idx="2457">
                  <v>0</v>
                </pt>
                <pt idx="2458">
                  <v>0</v>
                </pt>
                <pt idx="2459">
                  <v>0</v>
                </pt>
                <pt idx="2460">
                  <v>0</v>
                </pt>
                <pt idx="2461">
                  <v>0</v>
                </pt>
                <pt idx="2462">
                  <v>0</v>
                </pt>
                <pt idx="2463">
                  <v>0</v>
                </pt>
                <pt idx="2464">
                  <v>0</v>
                </pt>
                <pt idx="2465">
                  <v>0</v>
                </pt>
                <pt idx="2466">
                  <v>0</v>
                </pt>
                <pt idx="2467">
                  <v>0</v>
                </pt>
                <pt idx="2468">
                  <v>0</v>
                </pt>
                <pt idx="2469">
                  <v>0</v>
                </pt>
                <pt idx="2470">
                  <v>0</v>
                </pt>
                <pt idx="2471">
                  <v>0</v>
                </pt>
                <pt idx="2472">
                  <v>0</v>
                </pt>
                <pt idx="2473">
                  <v>0</v>
                </pt>
                <pt idx="2474">
                  <v>0</v>
                </pt>
                <pt idx="2475">
                  <v>0</v>
                </pt>
                <pt idx="2476">
                  <v>0</v>
                </pt>
                <pt idx="2477">
                  <v>0</v>
                </pt>
                <pt idx="2478">
                  <v>0</v>
                </pt>
                <pt idx="2479">
                  <v>0</v>
                </pt>
                <pt idx="2480">
                  <v>0</v>
                </pt>
                <pt idx="2481">
                  <v>0</v>
                </pt>
                <pt idx="2482">
                  <v>0</v>
                </pt>
                <pt idx="2483">
                  <v>0</v>
                </pt>
                <pt idx="2484">
                  <v>0</v>
                </pt>
                <pt idx="2485">
                  <v>0</v>
                </pt>
                <pt idx="2486">
                  <v>0</v>
                </pt>
                <pt idx="2487">
                  <v>0</v>
                </pt>
                <pt idx="2488">
                  <v>0</v>
                </pt>
                <pt idx="2489">
                  <v>0</v>
                </pt>
                <pt idx="2490">
                  <v>0</v>
                </pt>
                <pt idx="2491">
                  <v>0</v>
                </pt>
                <pt idx="2492">
                  <v>0</v>
                </pt>
                <pt idx="2493">
                  <v>0</v>
                </pt>
                <pt idx="2494">
                  <v>0</v>
                </pt>
                <pt idx="2495">
                  <v>0</v>
                </pt>
                <pt idx="2496">
                  <v>0</v>
                </pt>
                <pt idx="2497">
                  <v>0</v>
                </pt>
                <pt idx="2498">
                  <v>0</v>
                </pt>
                <pt idx="2499">
                  <v>0</v>
                </pt>
                <pt idx="2500">
                  <v>0</v>
                </pt>
                <pt idx="2501">
                  <v>0</v>
                </pt>
                <pt idx="2502">
                  <v>0</v>
                </pt>
                <pt idx="2503">
                  <v>0</v>
                </pt>
                <pt idx="2504">
                  <v>0</v>
                </pt>
                <pt idx="2505">
                  <v>0</v>
                </pt>
                <pt idx="2506">
                  <v>0</v>
                </pt>
                <pt idx="2507">
                  <v>0</v>
                </pt>
                <pt idx="2508">
                  <v>0</v>
                </pt>
                <pt idx="2509">
                  <v>0</v>
                </pt>
                <pt idx="2510">
                  <v>0</v>
                </pt>
                <pt idx="2511">
                  <v>0</v>
                </pt>
                <pt idx="2512">
                  <v>0</v>
                </pt>
                <pt idx="2513">
                  <v>0</v>
                </pt>
                <pt idx="2514">
                  <v>0</v>
                </pt>
                <pt idx="2515">
                  <v>0</v>
                </pt>
                <pt idx="2516">
                  <v>0</v>
                </pt>
                <pt idx="2517">
                  <v>0</v>
                </pt>
                <pt idx="2518">
                  <v>0</v>
                </pt>
                <pt idx="2519">
                  <v>0</v>
                </pt>
                <pt idx="2520">
                  <v>0</v>
                </pt>
                <pt idx="2521">
                  <v>0</v>
                </pt>
                <pt idx="2522">
                  <v>0</v>
                </pt>
                <pt idx="2523">
                  <v>0</v>
                </pt>
                <pt idx="2524">
                  <v>0</v>
                </pt>
                <pt idx="2525">
                  <v>0</v>
                </pt>
                <pt idx="2526">
                  <v>0</v>
                </pt>
                <pt idx="2527">
                  <v>0</v>
                </pt>
                <pt idx="2528">
                  <v>0</v>
                </pt>
                <pt idx="2529">
                  <v>0</v>
                </pt>
                <pt idx="2530">
                  <v>0</v>
                </pt>
                <pt idx="2531">
                  <v>0</v>
                </pt>
                <pt idx="2532">
                  <v>0</v>
                </pt>
                <pt idx="2533">
                  <v>0</v>
                </pt>
                <pt idx="2534">
                  <v>0</v>
                </pt>
                <pt idx="2535">
                  <v>0</v>
                </pt>
                <pt idx="2536">
                  <v>0</v>
                </pt>
                <pt idx="2537">
                  <v>0</v>
                </pt>
                <pt idx="2538">
                  <v>0</v>
                </pt>
                <pt idx="2539">
                  <v>0</v>
                </pt>
                <pt idx="2540">
                  <v>0</v>
                </pt>
                <pt idx="2541">
                  <v>0</v>
                </pt>
                <pt idx="2542">
                  <v>0</v>
                </pt>
                <pt idx="2543">
                  <v>0</v>
                </pt>
                <pt idx="2544">
                  <v>0</v>
                </pt>
                <pt idx="2545">
                  <v>0</v>
                </pt>
                <pt idx="2546">
                  <v>0</v>
                </pt>
                <pt idx="2547">
                  <v>0</v>
                </pt>
                <pt idx="2548">
                  <v>0</v>
                </pt>
                <pt idx="2549">
                  <v>0</v>
                </pt>
                <pt idx="2550">
                  <v>0</v>
                </pt>
                <pt idx="2551">
                  <v>0</v>
                </pt>
                <pt idx="2552">
                  <v>0</v>
                </pt>
                <pt idx="2553">
                  <v>0</v>
                </pt>
                <pt idx="2554">
                  <v>0</v>
                </pt>
                <pt idx="2555">
                  <v>0</v>
                </pt>
                <pt idx="2556">
                  <v>0</v>
                </pt>
                <pt idx="2557">
                  <v>0</v>
                </pt>
                <pt idx="2558">
                  <v>0</v>
                </pt>
                <pt idx="2559">
                  <v>0</v>
                </pt>
                <pt idx="2560">
                  <v>0</v>
                </pt>
                <pt idx="2561">
                  <v>0</v>
                </pt>
                <pt idx="2562">
                  <v>0</v>
                </pt>
                <pt idx="2563">
                  <v>0</v>
                </pt>
                <pt idx="2564">
                  <v>0</v>
                </pt>
                <pt idx="2565">
                  <v>0</v>
                </pt>
                <pt idx="2566">
                  <v>0</v>
                </pt>
                <pt idx="2567">
                  <v>0</v>
                </pt>
                <pt idx="2568">
                  <v>0</v>
                </pt>
                <pt idx="2569">
                  <v>0</v>
                </pt>
                <pt idx="2570">
                  <v>0</v>
                </pt>
                <pt idx="2571">
                  <v>0</v>
                </pt>
                <pt idx="2572">
                  <v>0</v>
                </pt>
                <pt idx="2573">
                  <v>0</v>
                </pt>
                <pt idx="2574">
                  <v>0</v>
                </pt>
                <pt idx="2575">
                  <v>0</v>
                </pt>
                <pt idx="2576">
                  <v>0</v>
                </pt>
                <pt idx="2577">
                  <v>0</v>
                </pt>
                <pt idx="2578">
                  <v>0</v>
                </pt>
                <pt idx="2579">
                  <v>0</v>
                </pt>
                <pt idx="2580">
                  <v>0</v>
                </pt>
                <pt idx="2581">
                  <v>0</v>
                </pt>
                <pt idx="2582">
                  <v>0</v>
                </pt>
                <pt idx="2583">
                  <v>0</v>
                </pt>
                <pt idx="2584">
                  <v>0</v>
                </pt>
                <pt idx="2585">
                  <v>0</v>
                </pt>
                <pt idx="2586">
                  <v>0</v>
                </pt>
                <pt idx="2587">
                  <v>0</v>
                </pt>
                <pt idx="2588">
                  <v>0</v>
                </pt>
                <pt idx="2589">
                  <v>0</v>
                </pt>
                <pt idx="2590">
                  <v>0</v>
                </pt>
                <pt idx="2591">
                  <v>0</v>
                </pt>
                <pt idx="2592">
                  <v>0</v>
                </pt>
                <pt idx="2593">
                  <v>0</v>
                </pt>
                <pt idx="2594">
                  <v>0</v>
                </pt>
                <pt idx="2595">
                  <v>0</v>
                </pt>
                <pt idx="2596">
                  <v>0</v>
                </pt>
                <pt idx="2597">
                  <v>0</v>
                </pt>
                <pt idx="2598">
                  <v>0</v>
                </pt>
                <pt idx="2599">
                  <v>0</v>
                </pt>
                <pt idx="2600">
                  <v>0</v>
                </pt>
                <pt idx="2601">
                  <v>0</v>
                </pt>
                <pt idx="2602">
                  <v>0</v>
                </pt>
                <pt idx="2603">
                  <v>0</v>
                </pt>
                <pt idx="2604">
                  <v>0</v>
                </pt>
                <pt idx="2605">
                  <v>0</v>
                </pt>
                <pt idx="2606">
                  <v>0</v>
                </pt>
                <pt idx="2607">
                  <v>0</v>
                </pt>
                <pt idx="2608">
                  <v>0</v>
                </pt>
                <pt idx="2609">
                  <v>0</v>
                </pt>
                <pt idx="2610">
                  <v>0</v>
                </pt>
                <pt idx="2611">
                  <v>0</v>
                </pt>
                <pt idx="2612">
                  <v>0</v>
                </pt>
                <pt idx="2613">
                  <v>0</v>
                </pt>
                <pt idx="2614">
                  <v>0</v>
                </pt>
                <pt idx="2615">
                  <v>0</v>
                </pt>
                <pt idx="2616">
                  <v>0</v>
                </pt>
                <pt idx="2617">
                  <v>0</v>
                </pt>
                <pt idx="2618">
                  <v>0</v>
                </pt>
                <pt idx="2619">
                  <v>0</v>
                </pt>
                <pt idx="2620">
                  <v>0</v>
                </pt>
                <pt idx="2621">
                  <v>0</v>
                </pt>
                <pt idx="2622">
                  <v>0</v>
                </pt>
                <pt idx="2623">
                  <v>0</v>
                </pt>
                <pt idx="2624">
                  <v>0</v>
                </pt>
                <pt idx="2625">
                  <v>0</v>
                </pt>
                <pt idx="2626">
                  <v>0</v>
                </pt>
                <pt idx="2627">
                  <v>0</v>
                </pt>
                <pt idx="2628">
                  <v>0</v>
                </pt>
                <pt idx="2629">
                  <v>0</v>
                </pt>
                <pt idx="2630">
                  <v>0</v>
                </pt>
                <pt idx="2631">
                  <v>0</v>
                </pt>
                <pt idx="2632">
                  <v>0</v>
                </pt>
                <pt idx="2633">
                  <v>0</v>
                </pt>
                <pt idx="2634">
                  <v>0</v>
                </pt>
                <pt idx="2635">
                  <v>0</v>
                </pt>
                <pt idx="2636">
                  <v>0</v>
                </pt>
                <pt idx="2637">
                  <v>0</v>
                </pt>
                <pt idx="2638">
                  <v>0</v>
                </pt>
                <pt idx="2639">
                  <v>0</v>
                </pt>
                <pt idx="2640">
                  <v>0</v>
                </pt>
                <pt idx="2641">
                  <v>0</v>
                </pt>
                <pt idx="2642">
                  <v>0</v>
                </pt>
                <pt idx="2643">
                  <v>0</v>
                </pt>
                <pt idx="2644">
                  <v>0</v>
                </pt>
                <pt idx="2645">
                  <v>0</v>
                </pt>
                <pt idx="2646">
                  <v>0</v>
                </pt>
                <pt idx="2647">
                  <v>0</v>
                </pt>
                <pt idx="2648">
                  <v>0</v>
                </pt>
                <pt idx="2649">
                  <v>0</v>
                </pt>
                <pt idx="2650">
                  <v>0</v>
                </pt>
                <pt idx="2651">
                  <v>0</v>
                </pt>
                <pt idx="2652">
                  <v>0</v>
                </pt>
                <pt idx="2653">
                  <v>0</v>
                </pt>
                <pt idx="2654">
                  <v>0</v>
                </pt>
                <pt idx="2655">
                  <v>0</v>
                </pt>
                <pt idx="2656">
                  <v>0</v>
                </pt>
                <pt idx="2657">
                  <v>0</v>
                </pt>
                <pt idx="2658">
                  <v>0</v>
                </pt>
                <pt idx="2659">
                  <v>0</v>
                </pt>
                <pt idx="2660">
                  <v>0</v>
                </pt>
                <pt idx="2661">
                  <v>0</v>
                </pt>
                <pt idx="2662">
                  <v>0</v>
                </pt>
                <pt idx="2663">
                  <v>0</v>
                </pt>
                <pt idx="2664">
                  <v>0</v>
                </pt>
                <pt idx="2665">
                  <v>0</v>
                </pt>
                <pt idx="2666">
                  <v>0</v>
                </pt>
                <pt idx="2667">
                  <v>0</v>
                </pt>
                <pt idx="2668">
                  <v>0</v>
                </pt>
                <pt idx="2669">
                  <v>0</v>
                </pt>
                <pt idx="2670">
                  <v>0</v>
                </pt>
                <pt idx="2671">
                  <v>0</v>
                </pt>
                <pt idx="2672">
                  <v>0</v>
                </pt>
                <pt idx="2673">
                  <v>0</v>
                </pt>
                <pt idx="2674">
                  <v>0</v>
                </pt>
                <pt idx="2675">
                  <v>0</v>
                </pt>
                <pt idx="2676">
                  <v>0</v>
                </pt>
                <pt idx="2677">
                  <v>0</v>
                </pt>
                <pt idx="2678">
                  <v>0</v>
                </pt>
                <pt idx="2679">
                  <v>0</v>
                </pt>
                <pt idx="2680">
                  <v>0</v>
                </pt>
                <pt idx="2681">
                  <v>0</v>
                </pt>
                <pt idx="2682">
                  <v>0</v>
                </pt>
                <pt idx="2683">
                  <v>0</v>
                </pt>
                <pt idx="2684">
                  <v>0</v>
                </pt>
                <pt idx="2685">
                  <v>0</v>
                </pt>
                <pt idx="2686">
                  <v>0</v>
                </pt>
                <pt idx="2687">
                  <v>0</v>
                </pt>
                <pt idx="2688">
                  <v>0</v>
                </pt>
                <pt idx="2689">
                  <v>0</v>
                </pt>
                <pt idx="2690">
                  <v>0</v>
                </pt>
                <pt idx="2691">
                  <v>0</v>
                </pt>
                <pt idx="2692">
                  <v>0</v>
                </pt>
                <pt idx="2693">
                  <v>0</v>
                </pt>
                <pt idx="2694">
                  <v>0</v>
                </pt>
                <pt idx="2695">
                  <v>0</v>
                </pt>
                <pt idx="2696">
                  <v>0</v>
                </pt>
                <pt idx="2697">
                  <v>0</v>
                </pt>
                <pt idx="2698">
                  <v>0</v>
                </pt>
                <pt idx="2699">
                  <v>0</v>
                </pt>
                <pt idx="2700">
                  <v>0</v>
                </pt>
                <pt idx="2701">
                  <v>0</v>
                </pt>
                <pt idx="2702">
                  <v>0</v>
                </pt>
                <pt idx="2703">
                  <v>0</v>
                </pt>
                <pt idx="2704">
                  <v>0</v>
                </pt>
                <pt idx="2705">
                  <v>0</v>
                </pt>
                <pt idx="2706">
                  <v>0</v>
                </pt>
                <pt idx="2707">
                  <v>0</v>
                </pt>
                <pt idx="2708">
                  <v>0</v>
                </pt>
                <pt idx="2709">
                  <v>0</v>
                </pt>
                <pt idx="2710">
                  <v>0</v>
                </pt>
                <pt idx="2711">
                  <v>0</v>
                </pt>
                <pt idx="2712">
                  <v>0</v>
                </pt>
                <pt idx="2713">
                  <v>0</v>
                </pt>
                <pt idx="2714">
                  <v>0</v>
                </pt>
                <pt idx="2715">
                  <v>0</v>
                </pt>
                <pt idx="2716">
                  <v>0</v>
                </pt>
                <pt idx="2717">
                  <v>0</v>
                </pt>
                <pt idx="2718">
                  <v>0</v>
                </pt>
                <pt idx="2719">
                  <v>0</v>
                </pt>
                <pt idx="2720">
                  <v>0</v>
                </pt>
                <pt idx="2721">
                  <v>0</v>
                </pt>
                <pt idx="2722">
                  <v>0</v>
                </pt>
                <pt idx="2723">
                  <v>0</v>
                </pt>
                <pt idx="2724">
                  <v>0</v>
                </pt>
                <pt idx="2725">
                  <v>0</v>
                </pt>
                <pt idx="2726">
                  <v>0</v>
                </pt>
                <pt idx="2727">
                  <v>0</v>
                </pt>
                <pt idx="2728">
                  <v>0</v>
                </pt>
                <pt idx="2729">
                  <v>0</v>
                </pt>
                <pt idx="2730">
                  <v>0</v>
                </pt>
                <pt idx="2731">
                  <v>0</v>
                </pt>
                <pt idx="2732">
                  <v>0</v>
                </pt>
                <pt idx="2733">
                  <v>0</v>
                </pt>
                <pt idx="2734">
                  <v>0</v>
                </pt>
                <pt idx="2735">
                  <v>0</v>
                </pt>
                <pt idx="2736">
                  <v>0</v>
                </pt>
                <pt idx="2737">
                  <v>0</v>
                </pt>
                <pt idx="2738">
                  <v>0</v>
                </pt>
                <pt idx="2739">
                  <v>0</v>
                </pt>
                <pt idx="2740">
                  <v>0</v>
                </pt>
                <pt idx="2741">
                  <v>0</v>
                </pt>
                <pt idx="2742">
                  <v>0</v>
                </pt>
                <pt idx="2743">
                  <v>0</v>
                </pt>
                <pt idx="2744">
                  <v>0</v>
                </pt>
                <pt idx="2745">
                  <v>0</v>
                </pt>
                <pt idx="2746">
                  <v>0</v>
                </pt>
                <pt idx="2747">
                  <v>0</v>
                </pt>
                <pt idx="2748">
                  <v>0</v>
                </pt>
                <pt idx="2749">
                  <v>0</v>
                </pt>
                <pt idx="2750">
                  <v>0</v>
                </pt>
                <pt idx="2751">
                  <v>0</v>
                </pt>
                <pt idx="2752">
                  <v>0</v>
                </pt>
                <pt idx="2753">
                  <v>0</v>
                </pt>
                <pt idx="2754">
                  <v>0</v>
                </pt>
                <pt idx="2755">
                  <v>0</v>
                </pt>
                <pt idx="2756">
                  <v>0</v>
                </pt>
                <pt idx="2757">
                  <v>0</v>
                </pt>
                <pt idx="2758">
                  <v>0</v>
                </pt>
                <pt idx="2759">
                  <v>0</v>
                </pt>
                <pt idx="2760">
                  <v>0</v>
                </pt>
                <pt idx="2761">
                  <v>0</v>
                </pt>
                <pt idx="2762">
                  <v>0</v>
                </pt>
                <pt idx="2763">
                  <v>0</v>
                </pt>
                <pt idx="2764">
                  <v>0</v>
                </pt>
                <pt idx="2765">
                  <v>0</v>
                </pt>
                <pt idx="2766">
                  <v>0</v>
                </pt>
                <pt idx="2767">
                  <v>0</v>
                </pt>
                <pt idx="2768">
                  <v>0</v>
                </pt>
                <pt idx="2769">
                  <v>0</v>
                </pt>
                <pt idx="2770">
                  <v>0</v>
                </pt>
                <pt idx="2771">
                  <v>0</v>
                </pt>
                <pt idx="2772">
                  <v>0</v>
                </pt>
                <pt idx="2773">
                  <v>0</v>
                </pt>
                <pt idx="2774">
                  <v>0</v>
                </pt>
                <pt idx="2775">
                  <v>0</v>
                </pt>
                <pt idx="2776">
                  <v>0</v>
                </pt>
                <pt idx="2777">
                  <v>0</v>
                </pt>
                <pt idx="2778">
                  <v>0</v>
                </pt>
                <pt idx="2779">
                  <v>0</v>
                </pt>
                <pt idx="2780">
                  <v>0</v>
                </pt>
                <pt idx="2781">
                  <v>0</v>
                </pt>
                <pt idx="2782">
                  <v>0</v>
                </pt>
                <pt idx="2783">
                  <v>0</v>
                </pt>
                <pt idx="2784">
                  <v>0</v>
                </pt>
                <pt idx="2785">
                  <v>0</v>
                </pt>
                <pt idx="2786">
                  <v>0</v>
                </pt>
                <pt idx="2787">
                  <v>0</v>
                </pt>
                <pt idx="2788">
                  <v>0</v>
                </pt>
                <pt idx="2789">
                  <v>0</v>
                </pt>
                <pt idx="2790">
                  <v>0</v>
                </pt>
                <pt idx="2791">
                  <v>0</v>
                </pt>
                <pt idx="2792">
                  <v>0</v>
                </pt>
                <pt idx="2793">
                  <v>0</v>
                </pt>
                <pt idx="2794">
                  <v>0</v>
                </pt>
                <pt idx="2795">
                  <v>0</v>
                </pt>
                <pt idx="2796">
                  <v>0</v>
                </pt>
                <pt idx="2797">
                  <v>0</v>
                </pt>
                <pt idx="2798">
                  <v>0</v>
                </pt>
                <pt idx="2799">
                  <v>0</v>
                </pt>
                <pt idx="2800">
                  <v>0</v>
                </pt>
                <pt idx="2801">
                  <v>0</v>
                </pt>
                <pt idx="2802">
                  <v>0</v>
                </pt>
                <pt idx="2803">
                  <v>0</v>
                </pt>
                <pt idx="2804">
                  <v>0</v>
                </pt>
                <pt idx="2805">
                  <v>0</v>
                </pt>
                <pt idx="2806">
                  <v>0</v>
                </pt>
                <pt idx="2807">
                  <v>0</v>
                </pt>
                <pt idx="2808">
                  <v>0</v>
                </pt>
                <pt idx="2809">
                  <v>0</v>
                </pt>
                <pt idx="2810">
                  <v>0</v>
                </pt>
                <pt idx="2811">
                  <v>0</v>
                </pt>
                <pt idx="2812">
                  <v>0</v>
                </pt>
                <pt idx="2813">
                  <v>0</v>
                </pt>
                <pt idx="2814">
                  <v>0</v>
                </pt>
                <pt idx="2815">
                  <v>0</v>
                </pt>
                <pt idx="2816">
                  <v>0</v>
                </pt>
                <pt idx="2817">
                  <v>0</v>
                </pt>
                <pt idx="2818">
                  <v>0</v>
                </pt>
                <pt idx="2819">
                  <v>0</v>
                </pt>
                <pt idx="2820">
                  <v>0</v>
                </pt>
                <pt idx="2821">
                  <v>0</v>
                </pt>
                <pt idx="2822">
                  <v>0</v>
                </pt>
                <pt idx="2823">
                  <v>0</v>
                </pt>
                <pt idx="2824">
                  <v>0</v>
                </pt>
                <pt idx="2825">
                  <v>0</v>
                </pt>
                <pt idx="2826">
                  <v>0</v>
                </pt>
                <pt idx="2827">
                  <v>0</v>
                </pt>
                <pt idx="2828">
                  <v>0</v>
                </pt>
                <pt idx="2829">
                  <v>0</v>
                </pt>
                <pt idx="2830">
                  <v>0</v>
                </pt>
                <pt idx="2831">
                  <v>0</v>
                </pt>
                <pt idx="2832">
                  <v>0</v>
                </pt>
                <pt idx="2833">
                  <v>0</v>
                </pt>
                <pt idx="2834">
                  <v>0</v>
                </pt>
                <pt idx="2835">
                  <v>0</v>
                </pt>
                <pt idx="2836">
                  <v>0</v>
                </pt>
                <pt idx="2837">
                  <v>0</v>
                </pt>
                <pt idx="2838">
                  <v>0</v>
                </pt>
                <pt idx="2839">
                  <v>0</v>
                </pt>
                <pt idx="2840">
                  <v>0</v>
                </pt>
                <pt idx="2841">
                  <v>0</v>
                </pt>
                <pt idx="2842">
                  <v>0</v>
                </pt>
                <pt idx="2843">
                  <v>0</v>
                </pt>
                <pt idx="2844">
                  <v>0</v>
                </pt>
                <pt idx="2845">
                  <v>0</v>
                </pt>
                <pt idx="2846">
                  <v>0</v>
                </pt>
                <pt idx="2847">
                  <v>0</v>
                </pt>
                <pt idx="2848">
                  <v>0</v>
                </pt>
                <pt idx="2849">
                  <v>0</v>
                </pt>
                <pt idx="2850">
                  <v>0</v>
                </pt>
                <pt idx="2851">
                  <v>0</v>
                </pt>
                <pt idx="2852">
                  <v>0</v>
                </pt>
                <pt idx="2853">
                  <v>0</v>
                </pt>
                <pt idx="2854">
                  <v>0</v>
                </pt>
                <pt idx="2855">
                  <v>0</v>
                </pt>
                <pt idx="2856">
                  <v>0</v>
                </pt>
                <pt idx="2857">
                  <v>0</v>
                </pt>
                <pt idx="2858">
                  <v>0</v>
                </pt>
                <pt idx="2859">
                  <v>0</v>
                </pt>
                <pt idx="2860">
                  <v>0</v>
                </pt>
                <pt idx="2861">
                  <v>0</v>
                </pt>
                <pt idx="2862">
                  <v>0</v>
                </pt>
                <pt idx="2863">
                  <v>0</v>
                </pt>
                <pt idx="2864">
                  <v>0</v>
                </pt>
                <pt idx="2865">
                  <v>0</v>
                </pt>
                <pt idx="2866">
                  <v>0</v>
                </pt>
                <pt idx="2867">
                  <v>0</v>
                </pt>
                <pt idx="2868">
                  <v>0</v>
                </pt>
                <pt idx="2869">
                  <v>0</v>
                </pt>
                <pt idx="2870">
                  <v>0</v>
                </pt>
                <pt idx="2871">
                  <v>0</v>
                </pt>
                <pt idx="2872">
                  <v>0</v>
                </pt>
                <pt idx="2873">
                  <v>0</v>
                </pt>
                <pt idx="2874">
                  <v>0</v>
                </pt>
                <pt idx="2875">
                  <v>0</v>
                </pt>
                <pt idx="2876">
                  <v>0</v>
                </pt>
                <pt idx="2877">
                  <v>0</v>
                </pt>
                <pt idx="2878">
                  <v>0</v>
                </pt>
                <pt idx="2879">
                  <v>0</v>
                </pt>
                <pt idx="2880">
                  <v>0</v>
                </pt>
                <pt idx="2881">
                  <v>0</v>
                </pt>
                <pt idx="2882">
                  <v>0</v>
                </pt>
                <pt idx="2883">
                  <v>0</v>
                </pt>
                <pt idx="2884">
                  <v>0</v>
                </pt>
                <pt idx="2885">
                  <v>0</v>
                </pt>
                <pt idx="2886">
                  <v>0</v>
                </pt>
                <pt idx="2887">
                  <v>0</v>
                </pt>
                <pt idx="2888">
                  <v>0</v>
                </pt>
                <pt idx="2889">
                  <v>0</v>
                </pt>
                <pt idx="2890">
                  <v>0</v>
                </pt>
                <pt idx="2891">
                  <v>0</v>
                </pt>
                <pt idx="2892">
                  <v>0</v>
                </pt>
                <pt idx="2893">
                  <v>0</v>
                </pt>
                <pt idx="2894">
                  <v>0</v>
                </pt>
                <pt idx="2895">
                  <v>0</v>
                </pt>
                <pt idx="2896">
                  <v>0</v>
                </pt>
                <pt idx="2897">
                  <v>0</v>
                </pt>
                <pt idx="2898">
                  <v>0</v>
                </pt>
                <pt idx="2899">
                  <v>0</v>
                </pt>
                <pt idx="2900">
                  <v>0</v>
                </pt>
                <pt idx="2901">
                  <v>0</v>
                </pt>
                <pt idx="2902">
                  <v>0</v>
                </pt>
                <pt idx="2903">
                  <v>0</v>
                </pt>
                <pt idx="2904">
                  <v>0</v>
                </pt>
                <pt idx="2905">
                  <v>0</v>
                </pt>
                <pt idx="2906">
                  <v>0</v>
                </pt>
                <pt idx="2907">
                  <v>0</v>
                </pt>
                <pt idx="2908">
                  <v>0</v>
                </pt>
                <pt idx="2909">
                  <v>0</v>
                </pt>
                <pt idx="2910">
                  <v>0</v>
                </pt>
                <pt idx="2911">
                  <v>0</v>
                </pt>
                <pt idx="2912">
                  <v>0</v>
                </pt>
                <pt idx="2913">
                  <v>0</v>
                </pt>
                <pt idx="2914">
                  <v>0</v>
                </pt>
                <pt idx="2915">
                  <v>0</v>
                </pt>
                <pt idx="2916">
                  <v>0</v>
                </pt>
                <pt idx="2917">
                  <v>0</v>
                </pt>
                <pt idx="2918">
                  <v>0</v>
                </pt>
                <pt idx="2919">
                  <v>0</v>
                </pt>
                <pt idx="2920">
                  <v>0</v>
                </pt>
                <pt idx="2921">
                  <v>0</v>
                </pt>
                <pt idx="2922">
                  <v>0</v>
                </pt>
                <pt idx="2923">
                  <v>0</v>
                </pt>
                <pt idx="2924">
                  <v>0</v>
                </pt>
                <pt idx="2925">
                  <v>0</v>
                </pt>
                <pt idx="2926">
                  <v>0</v>
                </pt>
                <pt idx="2927">
                  <v>0</v>
                </pt>
                <pt idx="2928">
                  <v>0</v>
                </pt>
                <pt idx="2929">
                  <v>0</v>
                </pt>
                <pt idx="2930">
                  <v>0</v>
                </pt>
                <pt idx="2931">
                  <v>0</v>
                </pt>
                <pt idx="2932">
                  <v>0</v>
                </pt>
                <pt idx="2933">
                  <v>0</v>
                </pt>
                <pt idx="2934">
                  <v>0</v>
                </pt>
                <pt idx="2935">
                  <v>0</v>
                </pt>
                <pt idx="2936">
                  <v>0</v>
                </pt>
                <pt idx="2937">
                  <v>0</v>
                </pt>
                <pt idx="2938">
                  <v>0</v>
                </pt>
                <pt idx="2939">
                  <v>0</v>
                </pt>
                <pt idx="2940">
                  <v>0</v>
                </pt>
                <pt idx="2941">
                  <v>0</v>
                </pt>
                <pt idx="2942">
                  <v>0</v>
                </pt>
                <pt idx="2943">
                  <v>0</v>
                </pt>
                <pt idx="2944">
                  <v>0</v>
                </pt>
                <pt idx="2945">
                  <v>0</v>
                </pt>
                <pt idx="2946">
                  <v>0</v>
                </pt>
                <pt idx="2947">
                  <v>0</v>
                </pt>
                <pt idx="2948">
                  <v>0</v>
                </pt>
                <pt idx="2949">
                  <v>0</v>
                </pt>
                <pt idx="2950">
                  <v>0</v>
                </pt>
                <pt idx="2951">
                  <v>0</v>
                </pt>
                <pt idx="2952">
                  <v>0</v>
                </pt>
                <pt idx="2953">
                  <v>0</v>
                </pt>
                <pt idx="2954">
                  <v>0</v>
                </pt>
                <pt idx="2955">
                  <v>0</v>
                </pt>
                <pt idx="2956">
                  <v>0</v>
                </pt>
                <pt idx="2957">
                  <v>0</v>
                </pt>
                <pt idx="2958">
                  <v>0</v>
                </pt>
                <pt idx="2959">
                  <v>0</v>
                </pt>
                <pt idx="2960">
                  <v>0</v>
                </pt>
                <pt idx="2961">
                  <v>0</v>
                </pt>
                <pt idx="2962">
                  <v>0</v>
                </pt>
                <pt idx="2963">
                  <v>0</v>
                </pt>
                <pt idx="2964">
                  <v>0</v>
                </pt>
                <pt idx="2965">
                  <v>0</v>
                </pt>
                <pt idx="2966">
                  <v>0</v>
                </pt>
                <pt idx="2967">
                  <v>0</v>
                </pt>
                <pt idx="2968">
                  <v>0</v>
                </pt>
                <pt idx="2969">
                  <v>0</v>
                </pt>
                <pt idx="2970">
                  <v>0</v>
                </pt>
                <pt idx="2971">
                  <v>0</v>
                </pt>
                <pt idx="2972">
                  <v>0</v>
                </pt>
                <pt idx="2973">
                  <v>0</v>
                </pt>
                <pt idx="2974">
                  <v>0</v>
                </pt>
                <pt idx="2975">
                  <v>0</v>
                </pt>
                <pt idx="2976">
                  <v>0</v>
                </pt>
                <pt idx="2977">
                  <v>0</v>
                </pt>
                <pt idx="2978">
                  <v>0</v>
                </pt>
                <pt idx="2979">
                  <v>0</v>
                </pt>
                <pt idx="2980">
                  <v>0</v>
                </pt>
                <pt idx="2981">
                  <v>0</v>
                </pt>
                <pt idx="2982">
                  <v>0</v>
                </pt>
                <pt idx="2983">
                  <v>0</v>
                </pt>
                <pt idx="2984">
                  <v>0</v>
                </pt>
                <pt idx="2985">
                  <v>0</v>
                </pt>
                <pt idx="2986">
                  <v>0</v>
                </pt>
                <pt idx="2987">
                  <v>0</v>
                </pt>
                <pt idx="2988">
                  <v>0</v>
                </pt>
                <pt idx="2989">
                  <v>0</v>
                </pt>
                <pt idx="2990">
                  <v>0</v>
                </pt>
                <pt idx="2991">
                  <v>0</v>
                </pt>
                <pt idx="2992">
                  <v>0</v>
                </pt>
                <pt idx="2993">
                  <v>0</v>
                </pt>
                <pt idx="2994">
                  <v>0</v>
                </pt>
                <pt idx="2995">
                  <v>0</v>
                </pt>
                <pt idx="2996">
                  <v>0</v>
                </pt>
                <pt idx="2997">
                  <v>0</v>
                </pt>
                <pt idx="299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4.7907</v>
      </c>
      <c r="E2" t="n">
        <v>20.87</v>
      </c>
      <c r="F2" t="n">
        <v>13.15</v>
      </c>
      <c r="G2" t="n">
        <v>5.89</v>
      </c>
      <c r="H2" t="n">
        <v>0.09</v>
      </c>
      <c r="I2" t="n">
        <v>134</v>
      </c>
      <c r="J2" t="n">
        <v>194.77</v>
      </c>
      <c r="K2" t="n">
        <v>54.38</v>
      </c>
      <c r="L2" t="n">
        <v>1</v>
      </c>
      <c r="M2" t="n">
        <v>132</v>
      </c>
      <c r="N2" t="n">
        <v>39.4</v>
      </c>
      <c r="O2" t="n">
        <v>24256.19</v>
      </c>
      <c r="P2" t="n">
        <v>185.3</v>
      </c>
      <c r="Q2" t="n">
        <v>198.06</v>
      </c>
      <c r="R2" t="n">
        <v>112.73</v>
      </c>
      <c r="S2" t="n">
        <v>25.4</v>
      </c>
      <c r="T2" t="n">
        <v>42190.71</v>
      </c>
      <c r="U2" t="n">
        <v>0.23</v>
      </c>
      <c r="V2" t="n">
        <v>0.71</v>
      </c>
      <c r="W2" t="n">
        <v>3.17</v>
      </c>
      <c r="X2" t="n">
        <v>2.75</v>
      </c>
      <c r="Y2" t="n">
        <v>1</v>
      </c>
      <c r="Z2" t="n">
        <v>10</v>
      </c>
      <c r="AA2" t="n">
        <v>658.7940172663731</v>
      </c>
      <c r="AB2" t="n">
        <v>901.3910383646642</v>
      </c>
      <c r="AC2" t="n">
        <v>815.3635427734079</v>
      </c>
      <c r="AD2" t="n">
        <v>658794.017266373</v>
      </c>
      <c r="AE2" t="n">
        <v>901391.0383646642</v>
      </c>
      <c r="AF2" t="n">
        <v>1.61210034986482e-06</v>
      </c>
      <c r="AG2" t="n">
        <v>27.17447916666667</v>
      </c>
      <c r="AH2" t="n">
        <v>815363.5427734079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5.281</v>
      </c>
      <c r="E3" t="n">
        <v>18.94</v>
      </c>
      <c r="F3" t="n">
        <v>12.45</v>
      </c>
      <c r="G3" t="n">
        <v>7.33</v>
      </c>
      <c r="H3" t="n">
        <v>0.11</v>
      </c>
      <c r="I3" t="n">
        <v>102</v>
      </c>
      <c r="J3" t="n">
        <v>195.16</v>
      </c>
      <c r="K3" t="n">
        <v>54.38</v>
      </c>
      <c r="L3" t="n">
        <v>1.25</v>
      </c>
      <c r="M3" t="n">
        <v>100</v>
      </c>
      <c r="N3" t="n">
        <v>39.53</v>
      </c>
      <c r="O3" t="n">
        <v>24303.87</v>
      </c>
      <c r="P3" t="n">
        <v>175.46</v>
      </c>
      <c r="Q3" t="n">
        <v>197.99</v>
      </c>
      <c r="R3" t="n">
        <v>91.52</v>
      </c>
      <c r="S3" t="n">
        <v>25.4</v>
      </c>
      <c r="T3" t="n">
        <v>31744.69</v>
      </c>
      <c r="U3" t="n">
        <v>0.28</v>
      </c>
      <c r="V3" t="n">
        <v>0.75</v>
      </c>
      <c r="W3" t="n">
        <v>3.1</v>
      </c>
      <c r="X3" t="n">
        <v>2.06</v>
      </c>
      <c r="Y3" t="n">
        <v>1</v>
      </c>
      <c r="Z3" t="n">
        <v>10</v>
      </c>
      <c r="AA3" t="n">
        <v>582.8314830011458</v>
      </c>
      <c r="AB3" t="n">
        <v>797.4557477524864</v>
      </c>
      <c r="AC3" t="n">
        <v>721.34769042316</v>
      </c>
      <c r="AD3" t="n">
        <v>582831.4830011458</v>
      </c>
      <c r="AE3" t="n">
        <v>797455.7477524865</v>
      </c>
      <c r="AF3" t="n">
        <v>1.777089349705912e-06</v>
      </c>
      <c r="AG3" t="n">
        <v>24.66145833333333</v>
      </c>
      <c r="AH3" t="n">
        <v>721347.69042316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5.6361</v>
      </c>
      <c r="E4" t="n">
        <v>17.74</v>
      </c>
      <c r="F4" t="n">
        <v>12.04</v>
      </c>
      <c r="G4" t="n">
        <v>8.81</v>
      </c>
      <c r="H4" t="n">
        <v>0.14</v>
      </c>
      <c r="I4" t="n">
        <v>82</v>
      </c>
      <c r="J4" t="n">
        <v>195.55</v>
      </c>
      <c r="K4" t="n">
        <v>54.38</v>
      </c>
      <c r="L4" t="n">
        <v>1.5</v>
      </c>
      <c r="M4" t="n">
        <v>80</v>
      </c>
      <c r="N4" t="n">
        <v>39.67</v>
      </c>
      <c r="O4" t="n">
        <v>24351.61</v>
      </c>
      <c r="P4" t="n">
        <v>169.51</v>
      </c>
      <c r="Q4" t="n">
        <v>198.08</v>
      </c>
      <c r="R4" t="n">
        <v>78.56</v>
      </c>
      <c r="S4" t="n">
        <v>25.4</v>
      </c>
      <c r="T4" t="n">
        <v>25365.62</v>
      </c>
      <c r="U4" t="n">
        <v>0.32</v>
      </c>
      <c r="V4" t="n">
        <v>0.77</v>
      </c>
      <c r="W4" t="n">
        <v>3.07</v>
      </c>
      <c r="X4" t="n">
        <v>1.64</v>
      </c>
      <c r="Y4" t="n">
        <v>1</v>
      </c>
      <c r="Z4" t="n">
        <v>10</v>
      </c>
      <c r="AA4" t="n">
        <v>533.1823687568346</v>
      </c>
      <c r="AB4" t="n">
        <v>729.5236392790875</v>
      </c>
      <c r="AC4" t="n">
        <v>659.8989270391493</v>
      </c>
      <c r="AD4" t="n">
        <v>533182.3687568347</v>
      </c>
      <c r="AE4" t="n">
        <v>729523.6392790875</v>
      </c>
      <c r="AF4" t="n">
        <v>1.896582708554723e-06</v>
      </c>
      <c r="AG4" t="n">
        <v>23.09895833333333</v>
      </c>
      <c r="AH4" t="n">
        <v>659898.9270391492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5.8952</v>
      </c>
      <c r="E5" t="n">
        <v>16.96</v>
      </c>
      <c r="F5" t="n">
        <v>11.76</v>
      </c>
      <c r="G5" t="n">
        <v>10.23</v>
      </c>
      <c r="H5" t="n">
        <v>0.16</v>
      </c>
      <c r="I5" t="n">
        <v>69</v>
      </c>
      <c r="J5" t="n">
        <v>195.93</v>
      </c>
      <c r="K5" t="n">
        <v>54.38</v>
      </c>
      <c r="L5" t="n">
        <v>1.75</v>
      </c>
      <c r="M5" t="n">
        <v>67</v>
      </c>
      <c r="N5" t="n">
        <v>39.81</v>
      </c>
      <c r="O5" t="n">
        <v>24399.39</v>
      </c>
      <c r="P5" t="n">
        <v>165.55</v>
      </c>
      <c r="Q5" t="n">
        <v>197.97</v>
      </c>
      <c r="R5" t="n">
        <v>69.93000000000001</v>
      </c>
      <c r="S5" t="n">
        <v>25.4</v>
      </c>
      <c r="T5" t="n">
        <v>21117.93</v>
      </c>
      <c r="U5" t="n">
        <v>0.36</v>
      </c>
      <c r="V5" t="n">
        <v>0.79</v>
      </c>
      <c r="W5" t="n">
        <v>3.05</v>
      </c>
      <c r="X5" t="n">
        <v>1.37</v>
      </c>
      <c r="Y5" t="n">
        <v>1</v>
      </c>
      <c r="Z5" t="n">
        <v>10</v>
      </c>
      <c r="AA5" t="n">
        <v>509.3043973124709</v>
      </c>
      <c r="AB5" t="n">
        <v>696.8527453271558</v>
      </c>
      <c r="AC5" t="n">
        <v>630.3460973521022</v>
      </c>
      <c r="AD5" t="n">
        <v>509304.3973124709</v>
      </c>
      <c r="AE5" t="n">
        <v>696852.7453271558</v>
      </c>
      <c r="AF5" t="n">
        <v>1.98377147024925e-06</v>
      </c>
      <c r="AG5" t="n">
        <v>22.08333333333333</v>
      </c>
      <c r="AH5" t="n">
        <v>630346.0973521022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6.0884</v>
      </c>
      <c r="E6" t="n">
        <v>16.42</v>
      </c>
      <c r="F6" t="n">
        <v>11.57</v>
      </c>
      <c r="G6" t="n">
        <v>11.57</v>
      </c>
      <c r="H6" t="n">
        <v>0.18</v>
      </c>
      <c r="I6" t="n">
        <v>60</v>
      </c>
      <c r="J6" t="n">
        <v>196.32</v>
      </c>
      <c r="K6" t="n">
        <v>54.38</v>
      </c>
      <c r="L6" t="n">
        <v>2</v>
      </c>
      <c r="M6" t="n">
        <v>58</v>
      </c>
      <c r="N6" t="n">
        <v>39.95</v>
      </c>
      <c r="O6" t="n">
        <v>24447.22</v>
      </c>
      <c r="P6" t="n">
        <v>162.81</v>
      </c>
      <c r="Q6" t="n">
        <v>198</v>
      </c>
      <c r="R6" t="n">
        <v>64.13</v>
      </c>
      <c r="S6" t="n">
        <v>25.4</v>
      </c>
      <c r="T6" t="n">
        <v>18263.09</v>
      </c>
      <c r="U6" t="n">
        <v>0.4</v>
      </c>
      <c r="V6" t="n">
        <v>0.8</v>
      </c>
      <c r="W6" t="n">
        <v>3.03</v>
      </c>
      <c r="X6" t="n">
        <v>1.18</v>
      </c>
      <c r="Y6" t="n">
        <v>1</v>
      </c>
      <c r="Z6" t="n">
        <v>10</v>
      </c>
      <c r="AA6" t="n">
        <v>490.3778257359667</v>
      </c>
      <c r="AB6" t="n">
        <v>670.956575114775</v>
      </c>
      <c r="AC6" t="n">
        <v>606.9214212792876</v>
      </c>
      <c r="AD6" t="n">
        <v>490377.8257359667</v>
      </c>
      <c r="AE6" t="n">
        <v>670956.575114775</v>
      </c>
      <c r="AF6" t="n">
        <v>2.048784472022245e-06</v>
      </c>
      <c r="AG6" t="n">
        <v>21.38020833333333</v>
      </c>
      <c r="AH6" t="n">
        <v>606921.4212792877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6.2725</v>
      </c>
      <c r="E7" t="n">
        <v>15.94</v>
      </c>
      <c r="F7" t="n">
        <v>11.4</v>
      </c>
      <c r="G7" t="n">
        <v>13.16</v>
      </c>
      <c r="H7" t="n">
        <v>0.2</v>
      </c>
      <c r="I7" t="n">
        <v>52</v>
      </c>
      <c r="J7" t="n">
        <v>196.71</v>
      </c>
      <c r="K7" t="n">
        <v>54.38</v>
      </c>
      <c r="L7" t="n">
        <v>2.25</v>
      </c>
      <c r="M7" t="n">
        <v>50</v>
      </c>
      <c r="N7" t="n">
        <v>40.08</v>
      </c>
      <c r="O7" t="n">
        <v>24495.09</v>
      </c>
      <c r="P7" t="n">
        <v>160.3</v>
      </c>
      <c r="Q7" t="n">
        <v>197.79</v>
      </c>
      <c r="R7" t="n">
        <v>59.27</v>
      </c>
      <c r="S7" t="n">
        <v>25.4</v>
      </c>
      <c r="T7" t="n">
        <v>15871.69</v>
      </c>
      <c r="U7" t="n">
        <v>0.43</v>
      </c>
      <c r="V7" t="n">
        <v>0.82</v>
      </c>
      <c r="W7" t="n">
        <v>3.01</v>
      </c>
      <c r="X7" t="n">
        <v>1.01</v>
      </c>
      <c r="Y7" t="n">
        <v>1</v>
      </c>
      <c r="Z7" t="n">
        <v>10</v>
      </c>
      <c r="AA7" t="n">
        <v>472.8190792493002</v>
      </c>
      <c r="AB7" t="n">
        <v>646.9319235344941</v>
      </c>
      <c r="AC7" t="n">
        <v>585.1896487270185</v>
      </c>
      <c r="AD7" t="n">
        <v>472819.0792493002</v>
      </c>
      <c r="AE7" t="n">
        <v>646931.9235344941</v>
      </c>
      <c r="AF7" t="n">
        <v>2.110735267189989e-06</v>
      </c>
      <c r="AG7" t="n">
        <v>20.75520833333333</v>
      </c>
      <c r="AH7" t="n">
        <v>585189.6487270185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6.3817</v>
      </c>
      <c r="E8" t="n">
        <v>15.67</v>
      </c>
      <c r="F8" t="n">
        <v>11.33</v>
      </c>
      <c r="G8" t="n">
        <v>14.46</v>
      </c>
      <c r="H8" t="n">
        <v>0.23</v>
      </c>
      <c r="I8" t="n">
        <v>47</v>
      </c>
      <c r="J8" t="n">
        <v>197.1</v>
      </c>
      <c r="K8" t="n">
        <v>54.38</v>
      </c>
      <c r="L8" t="n">
        <v>2.5</v>
      </c>
      <c r="M8" t="n">
        <v>45</v>
      </c>
      <c r="N8" t="n">
        <v>40.22</v>
      </c>
      <c r="O8" t="n">
        <v>24543.01</v>
      </c>
      <c r="P8" t="n">
        <v>159.14</v>
      </c>
      <c r="Q8" t="n">
        <v>197.93</v>
      </c>
      <c r="R8" t="n">
        <v>56.2</v>
      </c>
      <c r="S8" t="n">
        <v>25.4</v>
      </c>
      <c r="T8" t="n">
        <v>14362.51</v>
      </c>
      <c r="U8" t="n">
        <v>0.45</v>
      </c>
      <c r="V8" t="n">
        <v>0.82</v>
      </c>
      <c r="W8" t="n">
        <v>3.02</v>
      </c>
      <c r="X8" t="n">
        <v>0.93</v>
      </c>
      <c r="Y8" t="n">
        <v>1</v>
      </c>
      <c r="Z8" t="n">
        <v>10</v>
      </c>
      <c r="AA8" t="n">
        <v>459.5597221093511</v>
      </c>
      <c r="AB8" t="n">
        <v>628.7898861340633</v>
      </c>
      <c r="AC8" t="n">
        <v>568.7790619135753</v>
      </c>
      <c r="AD8" t="n">
        <v>459559.7221093511</v>
      </c>
      <c r="AE8" t="n">
        <v>628789.8861340632</v>
      </c>
      <c r="AF8" t="n">
        <v>2.147481746452986e-06</v>
      </c>
      <c r="AG8" t="n">
        <v>20.40364583333333</v>
      </c>
      <c r="AH8" t="n">
        <v>568779.0619135753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6.5043</v>
      </c>
      <c r="E9" t="n">
        <v>15.37</v>
      </c>
      <c r="F9" t="n">
        <v>11.22</v>
      </c>
      <c r="G9" t="n">
        <v>16.03</v>
      </c>
      <c r="H9" t="n">
        <v>0.25</v>
      </c>
      <c r="I9" t="n">
        <v>42</v>
      </c>
      <c r="J9" t="n">
        <v>197.49</v>
      </c>
      <c r="K9" t="n">
        <v>54.38</v>
      </c>
      <c r="L9" t="n">
        <v>2.75</v>
      </c>
      <c r="M9" t="n">
        <v>40</v>
      </c>
      <c r="N9" t="n">
        <v>40.36</v>
      </c>
      <c r="O9" t="n">
        <v>24590.98</v>
      </c>
      <c r="P9" t="n">
        <v>157.56</v>
      </c>
      <c r="Q9" t="n">
        <v>197.89</v>
      </c>
      <c r="R9" t="n">
        <v>53.43</v>
      </c>
      <c r="S9" t="n">
        <v>25.4</v>
      </c>
      <c r="T9" t="n">
        <v>13000.73</v>
      </c>
      <c r="U9" t="n">
        <v>0.48</v>
      </c>
      <c r="V9" t="n">
        <v>0.83</v>
      </c>
      <c r="W9" t="n">
        <v>3</v>
      </c>
      <c r="X9" t="n">
        <v>0.83</v>
      </c>
      <c r="Y9" t="n">
        <v>1</v>
      </c>
      <c r="Z9" t="n">
        <v>10</v>
      </c>
      <c r="AA9" t="n">
        <v>454.1744521065089</v>
      </c>
      <c r="AB9" t="n">
        <v>621.4215221348295</v>
      </c>
      <c r="AC9" t="n">
        <v>562.1139242328647</v>
      </c>
      <c r="AD9" t="n">
        <v>454174.4521065089</v>
      </c>
      <c r="AE9" t="n">
        <v>621421.5221348295</v>
      </c>
      <c r="AF9" t="n">
        <v>2.188737409068768e-06</v>
      </c>
      <c r="AG9" t="n">
        <v>20.01302083333333</v>
      </c>
      <c r="AH9" t="n">
        <v>562113.9242328648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6.578</v>
      </c>
      <c r="E10" t="n">
        <v>15.2</v>
      </c>
      <c r="F10" t="n">
        <v>11.17</v>
      </c>
      <c r="G10" t="n">
        <v>17.18</v>
      </c>
      <c r="H10" t="n">
        <v>0.27</v>
      </c>
      <c r="I10" t="n">
        <v>39</v>
      </c>
      <c r="J10" t="n">
        <v>197.88</v>
      </c>
      <c r="K10" t="n">
        <v>54.38</v>
      </c>
      <c r="L10" t="n">
        <v>3</v>
      </c>
      <c r="M10" t="n">
        <v>37</v>
      </c>
      <c r="N10" t="n">
        <v>40.5</v>
      </c>
      <c r="O10" t="n">
        <v>24639</v>
      </c>
      <c r="P10" t="n">
        <v>156.78</v>
      </c>
      <c r="Q10" t="n">
        <v>197.83</v>
      </c>
      <c r="R10" t="n">
        <v>51.57</v>
      </c>
      <c r="S10" t="n">
        <v>25.4</v>
      </c>
      <c r="T10" t="n">
        <v>12084</v>
      </c>
      <c r="U10" t="n">
        <v>0.49</v>
      </c>
      <c r="V10" t="n">
        <v>0.83</v>
      </c>
      <c r="W10" t="n">
        <v>3</v>
      </c>
      <c r="X10" t="n">
        <v>0.78</v>
      </c>
      <c r="Y10" t="n">
        <v>1</v>
      </c>
      <c r="Z10" t="n">
        <v>10</v>
      </c>
      <c r="AA10" t="n">
        <v>442.614205207869</v>
      </c>
      <c r="AB10" t="n">
        <v>605.6042823260115</v>
      </c>
      <c r="AC10" t="n">
        <v>547.8062595917647</v>
      </c>
      <c r="AD10" t="n">
        <v>442614.2052078689</v>
      </c>
      <c r="AE10" t="n">
        <v>605604.2823260115</v>
      </c>
      <c r="AF10" t="n">
        <v>2.213537917509087e-06</v>
      </c>
      <c r="AG10" t="n">
        <v>19.79166666666667</v>
      </c>
      <c r="AH10" t="n">
        <v>547806.2595917648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6.6605</v>
      </c>
      <c r="E11" t="n">
        <v>15.01</v>
      </c>
      <c r="F11" t="n">
        <v>11.1</v>
      </c>
      <c r="G11" t="n">
        <v>18.5</v>
      </c>
      <c r="H11" t="n">
        <v>0.29</v>
      </c>
      <c r="I11" t="n">
        <v>36</v>
      </c>
      <c r="J11" t="n">
        <v>198.27</v>
      </c>
      <c r="K11" t="n">
        <v>54.38</v>
      </c>
      <c r="L11" t="n">
        <v>3.25</v>
      </c>
      <c r="M11" t="n">
        <v>34</v>
      </c>
      <c r="N11" t="n">
        <v>40.64</v>
      </c>
      <c r="O11" t="n">
        <v>24687.06</v>
      </c>
      <c r="P11" t="n">
        <v>155.59</v>
      </c>
      <c r="Q11" t="n">
        <v>197.81</v>
      </c>
      <c r="R11" t="n">
        <v>49.01</v>
      </c>
      <c r="S11" t="n">
        <v>25.4</v>
      </c>
      <c r="T11" t="n">
        <v>10822.59</v>
      </c>
      <c r="U11" t="n">
        <v>0.52</v>
      </c>
      <c r="V11" t="n">
        <v>0.84</v>
      </c>
      <c r="W11" t="n">
        <v>3.01</v>
      </c>
      <c r="X11" t="n">
        <v>0.7</v>
      </c>
      <c r="Y11" t="n">
        <v>1</v>
      </c>
      <c r="Z11" t="n">
        <v>10</v>
      </c>
      <c r="AA11" t="n">
        <v>439.0927446725025</v>
      </c>
      <c r="AB11" t="n">
        <v>600.7860646656486</v>
      </c>
      <c r="AC11" t="n">
        <v>543.447885862496</v>
      </c>
      <c r="AD11" t="n">
        <v>439092.7446725024</v>
      </c>
      <c r="AE11" t="n">
        <v>600786.0646656486</v>
      </c>
      <c r="AF11" t="n">
        <v>2.241299680688549e-06</v>
      </c>
      <c r="AG11" t="n">
        <v>19.54427083333333</v>
      </c>
      <c r="AH11" t="n">
        <v>543447.885862496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6.7417</v>
      </c>
      <c r="E12" t="n">
        <v>14.83</v>
      </c>
      <c r="F12" t="n">
        <v>11.03</v>
      </c>
      <c r="G12" t="n">
        <v>20.06</v>
      </c>
      <c r="H12" t="n">
        <v>0.31</v>
      </c>
      <c r="I12" t="n">
        <v>33</v>
      </c>
      <c r="J12" t="n">
        <v>198.66</v>
      </c>
      <c r="K12" t="n">
        <v>54.38</v>
      </c>
      <c r="L12" t="n">
        <v>3.5</v>
      </c>
      <c r="M12" t="n">
        <v>31</v>
      </c>
      <c r="N12" t="n">
        <v>40.78</v>
      </c>
      <c r="O12" t="n">
        <v>24735.17</v>
      </c>
      <c r="P12" t="n">
        <v>154.61</v>
      </c>
      <c r="Q12" t="n">
        <v>197.87</v>
      </c>
      <c r="R12" t="n">
        <v>47.41</v>
      </c>
      <c r="S12" t="n">
        <v>25.4</v>
      </c>
      <c r="T12" t="n">
        <v>10034.32</v>
      </c>
      <c r="U12" t="n">
        <v>0.54</v>
      </c>
      <c r="V12" t="n">
        <v>0.84</v>
      </c>
      <c r="W12" t="n">
        <v>2.99</v>
      </c>
      <c r="X12" t="n">
        <v>0.64</v>
      </c>
      <c r="Y12" t="n">
        <v>1</v>
      </c>
      <c r="Z12" t="n">
        <v>10</v>
      </c>
      <c r="AA12" t="n">
        <v>435.6898294716544</v>
      </c>
      <c r="AB12" t="n">
        <v>596.130045961825</v>
      </c>
      <c r="AC12" t="n">
        <v>539.236231049002</v>
      </c>
      <c r="AD12" t="n">
        <v>435689.8294716544</v>
      </c>
      <c r="AE12" t="n">
        <v>596130.0459618249</v>
      </c>
      <c r="AF12" t="n">
        <v>2.268623985781547e-06</v>
      </c>
      <c r="AG12" t="n">
        <v>19.30989583333333</v>
      </c>
      <c r="AH12" t="n">
        <v>539236.2310490019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6.8016</v>
      </c>
      <c r="E13" t="n">
        <v>14.7</v>
      </c>
      <c r="F13" t="n">
        <v>10.98</v>
      </c>
      <c r="G13" t="n">
        <v>21.25</v>
      </c>
      <c r="H13" t="n">
        <v>0.33</v>
      </c>
      <c r="I13" t="n">
        <v>31</v>
      </c>
      <c r="J13" t="n">
        <v>199.05</v>
      </c>
      <c r="K13" t="n">
        <v>54.38</v>
      </c>
      <c r="L13" t="n">
        <v>3.75</v>
      </c>
      <c r="M13" t="n">
        <v>29</v>
      </c>
      <c r="N13" t="n">
        <v>40.92</v>
      </c>
      <c r="O13" t="n">
        <v>24783.33</v>
      </c>
      <c r="P13" t="n">
        <v>153.78</v>
      </c>
      <c r="Q13" t="n">
        <v>197.85</v>
      </c>
      <c r="R13" t="n">
        <v>45.64</v>
      </c>
      <c r="S13" t="n">
        <v>25.4</v>
      </c>
      <c r="T13" t="n">
        <v>9160.940000000001</v>
      </c>
      <c r="U13" t="n">
        <v>0.5600000000000001</v>
      </c>
      <c r="V13" t="n">
        <v>0.85</v>
      </c>
      <c r="W13" t="n">
        <v>2.99</v>
      </c>
      <c r="X13" t="n">
        <v>0.59</v>
      </c>
      <c r="Y13" t="n">
        <v>1</v>
      </c>
      <c r="Z13" t="n">
        <v>10</v>
      </c>
      <c r="AA13" t="n">
        <v>433.2763900223197</v>
      </c>
      <c r="AB13" t="n">
        <v>592.8278716338114</v>
      </c>
      <c r="AC13" t="n">
        <v>536.2492116042231</v>
      </c>
      <c r="AD13" t="n">
        <v>433276.3900223197</v>
      </c>
      <c r="AE13" t="n">
        <v>592827.8716338114</v>
      </c>
      <c r="AF13" t="n">
        <v>2.288780708380937e-06</v>
      </c>
      <c r="AG13" t="n">
        <v>19.140625</v>
      </c>
      <c r="AH13" t="n">
        <v>536249.2116042231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6.8462</v>
      </c>
      <c r="E14" t="n">
        <v>14.61</v>
      </c>
      <c r="F14" t="n">
        <v>10.96</v>
      </c>
      <c r="G14" t="n">
        <v>22.68</v>
      </c>
      <c r="H14" t="n">
        <v>0.36</v>
      </c>
      <c r="I14" t="n">
        <v>29</v>
      </c>
      <c r="J14" t="n">
        <v>199.44</v>
      </c>
      <c r="K14" t="n">
        <v>54.38</v>
      </c>
      <c r="L14" t="n">
        <v>4</v>
      </c>
      <c r="M14" t="n">
        <v>27</v>
      </c>
      <c r="N14" t="n">
        <v>41.06</v>
      </c>
      <c r="O14" t="n">
        <v>24831.54</v>
      </c>
      <c r="P14" t="n">
        <v>153.43</v>
      </c>
      <c r="Q14" t="n">
        <v>197.82</v>
      </c>
      <c r="R14" t="n">
        <v>45.18</v>
      </c>
      <c r="S14" t="n">
        <v>25.4</v>
      </c>
      <c r="T14" t="n">
        <v>8943.48</v>
      </c>
      <c r="U14" t="n">
        <v>0.5600000000000001</v>
      </c>
      <c r="V14" t="n">
        <v>0.85</v>
      </c>
      <c r="W14" t="n">
        <v>2.98</v>
      </c>
      <c r="X14" t="n">
        <v>0.57</v>
      </c>
      <c r="Y14" t="n">
        <v>1</v>
      </c>
      <c r="Z14" t="n">
        <v>10</v>
      </c>
      <c r="AA14" t="n">
        <v>423.3323772848839</v>
      </c>
      <c r="AB14" t="n">
        <v>579.2220347075714</v>
      </c>
      <c r="AC14" t="n">
        <v>523.9418966583115</v>
      </c>
      <c r="AD14" t="n">
        <v>423332.3772848839</v>
      </c>
      <c r="AE14" t="n">
        <v>579222.0347075714</v>
      </c>
      <c r="AF14" t="n">
        <v>2.303788885808864e-06</v>
      </c>
      <c r="AG14" t="n">
        <v>19.0234375</v>
      </c>
      <c r="AH14" t="n">
        <v>523941.8966583115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6.9037</v>
      </c>
      <c r="E15" t="n">
        <v>14.48</v>
      </c>
      <c r="F15" t="n">
        <v>10.92</v>
      </c>
      <c r="G15" t="n">
        <v>24.26</v>
      </c>
      <c r="H15" t="n">
        <v>0.38</v>
      </c>
      <c r="I15" t="n">
        <v>27</v>
      </c>
      <c r="J15" t="n">
        <v>199.83</v>
      </c>
      <c r="K15" t="n">
        <v>54.38</v>
      </c>
      <c r="L15" t="n">
        <v>4.25</v>
      </c>
      <c r="M15" t="n">
        <v>25</v>
      </c>
      <c r="N15" t="n">
        <v>41.2</v>
      </c>
      <c r="O15" t="n">
        <v>24879.79</v>
      </c>
      <c r="P15" t="n">
        <v>152.74</v>
      </c>
      <c r="Q15" t="n">
        <v>197.81</v>
      </c>
      <c r="R15" t="n">
        <v>43.84</v>
      </c>
      <c r="S15" t="n">
        <v>25.4</v>
      </c>
      <c r="T15" t="n">
        <v>8283.379999999999</v>
      </c>
      <c r="U15" t="n">
        <v>0.58</v>
      </c>
      <c r="V15" t="n">
        <v>0.85</v>
      </c>
      <c r="W15" t="n">
        <v>2.98</v>
      </c>
      <c r="X15" t="n">
        <v>0.53</v>
      </c>
      <c r="Y15" t="n">
        <v>1</v>
      </c>
      <c r="Z15" t="n">
        <v>10</v>
      </c>
      <c r="AA15" t="n">
        <v>421.0305033731395</v>
      </c>
      <c r="AB15" t="n">
        <v>576.072509270013</v>
      </c>
      <c r="AC15" t="n">
        <v>521.092957508127</v>
      </c>
      <c r="AD15" t="n">
        <v>421030.5033731395</v>
      </c>
      <c r="AE15" t="n">
        <v>576072.5092700131</v>
      </c>
      <c r="AF15" t="n">
        <v>2.323137993479399e-06</v>
      </c>
      <c r="AG15" t="n">
        <v>18.85416666666667</v>
      </c>
      <c r="AH15" t="n">
        <v>521092.957508127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6.9292</v>
      </c>
      <c r="E16" t="n">
        <v>14.43</v>
      </c>
      <c r="F16" t="n">
        <v>10.9</v>
      </c>
      <c r="G16" t="n">
        <v>25.16</v>
      </c>
      <c r="H16" t="n">
        <v>0.4</v>
      </c>
      <c r="I16" t="n">
        <v>26</v>
      </c>
      <c r="J16" t="n">
        <v>200.22</v>
      </c>
      <c r="K16" t="n">
        <v>54.38</v>
      </c>
      <c r="L16" t="n">
        <v>4.5</v>
      </c>
      <c r="M16" t="n">
        <v>24</v>
      </c>
      <c r="N16" t="n">
        <v>41.35</v>
      </c>
      <c r="O16" t="n">
        <v>24928.09</v>
      </c>
      <c r="P16" t="n">
        <v>152.32</v>
      </c>
      <c r="Q16" t="n">
        <v>197.79</v>
      </c>
      <c r="R16" t="n">
        <v>43.2</v>
      </c>
      <c r="S16" t="n">
        <v>25.4</v>
      </c>
      <c r="T16" t="n">
        <v>7968.44</v>
      </c>
      <c r="U16" t="n">
        <v>0.59</v>
      </c>
      <c r="V16" t="n">
        <v>0.85</v>
      </c>
      <c r="W16" t="n">
        <v>2.98</v>
      </c>
      <c r="X16" t="n">
        <v>0.51</v>
      </c>
      <c r="Y16" t="n">
        <v>1</v>
      </c>
      <c r="Z16" t="n">
        <v>10</v>
      </c>
      <c r="AA16" t="n">
        <v>419.9973658257002</v>
      </c>
      <c r="AB16" t="n">
        <v>574.6589248987947</v>
      </c>
      <c r="AC16" t="n">
        <v>519.8142836453196</v>
      </c>
      <c r="AD16" t="n">
        <v>419997.3658257002</v>
      </c>
      <c r="AE16" t="n">
        <v>574658.9248987947</v>
      </c>
      <c r="AF16" t="n">
        <v>2.331718902098505e-06</v>
      </c>
      <c r="AG16" t="n">
        <v>18.7890625</v>
      </c>
      <c r="AH16" t="n">
        <v>519814.2836453196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6.9971</v>
      </c>
      <c r="E17" t="n">
        <v>14.29</v>
      </c>
      <c r="F17" t="n">
        <v>10.84</v>
      </c>
      <c r="G17" t="n">
        <v>27.1</v>
      </c>
      <c r="H17" t="n">
        <v>0.42</v>
      </c>
      <c r="I17" t="n">
        <v>24</v>
      </c>
      <c r="J17" t="n">
        <v>200.61</v>
      </c>
      <c r="K17" t="n">
        <v>54.38</v>
      </c>
      <c r="L17" t="n">
        <v>4.75</v>
      </c>
      <c r="M17" t="n">
        <v>22</v>
      </c>
      <c r="N17" t="n">
        <v>41.49</v>
      </c>
      <c r="O17" t="n">
        <v>24976.45</v>
      </c>
      <c r="P17" t="n">
        <v>151.43</v>
      </c>
      <c r="Q17" t="n">
        <v>197.77</v>
      </c>
      <c r="R17" t="n">
        <v>41.29</v>
      </c>
      <c r="S17" t="n">
        <v>25.4</v>
      </c>
      <c r="T17" t="n">
        <v>7022.32</v>
      </c>
      <c r="U17" t="n">
        <v>0.62</v>
      </c>
      <c r="V17" t="n">
        <v>0.86</v>
      </c>
      <c r="W17" t="n">
        <v>2.98</v>
      </c>
      <c r="X17" t="n">
        <v>0.45</v>
      </c>
      <c r="Y17" t="n">
        <v>1</v>
      </c>
      <c r="Z17" t="n">
        <v>10</v>
      </c>
      <c r="AA17" t="n">
        <v>417.4318984797716</v>
      </c>
      <c r="AB17" t="n">
        <v>571.1487392956637</v>
      </c>
      <c r="AC17" t="n">
        <v>516.639105229575</v>
      </c>
      <c r="AD17" t="n">
        <v>417431.8984797716</v>
      </c>
      <c r="AE17" t="n">
        <v>571148.7392956638</v>
      </c>
      <c r="AF17" t="n">
        <v>2.354567674460753e-06</v>
      </c>
      <c r="AG17" t="n">
        <v>18.60677083333333</v>
      </c>
      <c r="AH17" t="n">
        <v>516639.105229575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7.0166</v>
      </c>
      <c r="E18" t="n">
        <v>14.25</v>
      </c>
      <c r="F18" t="n">
        <v>10.84</v>
      </c>
      <c r="G18" t="n">
        <v>28.28</v>
      </c>
      <c r="H18" t="n">
        <v>0.44</v>
      </c>
      <c r="I18" t="n">
        <v>23</v>
      </c>
      <c r="J18" t="n">
        <v>201.01</v>
      </c>
      <c r="K18" t="n">
        <v>54.38</v>
      </c>
      <c r="L18" t="n">
        <v>5</v>
      </c>
      <c r="M18" t="n">
        <v>21</v>
      </c>
      <c r="N18" t="n">
        <v>41.63</v>
      </c>
      <c r="O18" t="n">
        <v>25024.84</v>
      </c>
      <c r="P18" t="n">
        <v>151.36</v>
      </c>
      <c r="Q18" t="n">
        <v>197.77</v>
      </c>
      <c r="R18" t="n">
        <v>41.3</v>
      </c>
      <c r="S18" t="n">
        <v>25.4</v>
      </c>
      <c r="T18" t="n">
        <v>7028.74</v>
      </c>
      <c r="U18" t="n">
        <v>0.62</v>
      </c>
      <c r="V18" t="n">
        <v>0.86</v>
      </c>
      <c r="W18" t="n">
        <v>2.98</v>
      </c>
      <c r="X18" t="n">
        <v>0.45</v>
      </c>
      <c r="Y18" t="n">
        <v>1</v>
      </c>
      <c r="Z18" t="n">
        <v>10</v>
      </c>
      <c r="AA18" t="n">
        <v>416.9216388027534</v>
      </c>
      <c r="AB18" t="n">
        <v>570.4505794944994</v>
      </c>
      <c r="AC18" t="n">
        <v>516.0075768199603</v>
      </c>
      <c r="AD18" t="n">
        <v>416921.6388027534</v>
      </c>
      <c r="AE18" t="n">
        <v>570450.5794944994</v>
      </c>
      <c r="AF18" t="n">
        <v>2.361129545757717e-06</v>
      </c>
      <c r="AG18" t="n">
        <v>18.5546875</v>
      </c>
      <c r="AH18" t="n">
        <v>516007.5768199603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7.0563</v>
      </c>
      <c r="E19" t="n">
        <v>14.17</v>
      </c>
      <c r="F19" t="n">
        <v>10.8</v>
      </c>
      <c r="G19" t="n">
        <v>29.45</v>
      </c>
      <c r="H19" t="n">
        <v>0.46</v>
      </c>
      <c r="I19" t="n">
        <v>22</v>
      </c>
      <c r="J19" t="n">
        <v>201.4</v>
      </c>
      <c r="K19" t="n">
        <v>54.38</v>
      </c>
      <c r="L19" t="n">
        <v>5.25</v>
      </c>
      <c r="M19" t="n">
        <v>20</v>
      </c>
      <c r="N19" t="n">
        <v>41.77</v>
      </c>
      <c r="O19" t="n">
        <v>25073.29</v>
      </c>
      <c r="P19" t="n">
        <v>150.67</v>
      </c>
      <c r="Q19" t="n">
        <v>197.78</v>
      </c>
      <c r="R19" t="n">
        <v>40.15</v>
      </c>
      <c r="S19" t="n">
        <v>25.4</v>
      </c>
      <c r="T19" t="n">
        <v>6463.48</v>
      </c>
      <c r="U19" t="n">
        <v>0.63</v>
      </c>
      <c r="V19" t="n">
        <v>0.86</v>
      </c>
      <c r="W19" t="n">
        <v>2.97</v>
      </c>
      <c r="X19" t="n">
        <v>0.41</v>
      </c>
      <c r="Y19" t="n">
        <v>1</v>
      </c>
      <c r="Z19" t="n">
        <v>10</v>
      </c>
      <c r="AA19" t="n">
        <v>406.6666082397839</v>
      </c>
      <c r="AB19" t="n">
        <v>556.4191942582262</v>
      </c>
      <c r="AC19" t="n">
        <v>503.3153272974642</v>
      </c>
      <c r="AD19" t="n">
        <v>406666.6082397839</v>
      </c>
      <c r="AE19" t="n">
        <v>556419.1942582262</v>
      </c>
      <c r="AF19" t="n">
        <v>2.374488842705894e-06</v>
      </c>
      <c r="AG19" t="n">
        <v>18.45052083333333</v>
      </c>
      <c r="AH19" t="n">
        <v>503315.3272974642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7.0732</v>
      </c>
      <c r="E20" t="n">
        <v>14.14</v>
      </c>
      <c r="F20" t="n">
        <v>10.8</v>
      </c>
      <c r="G20" t="n">
        <v>30.87</v>
      </c>
      <c r="H20" t="n">
        <v>0.48</v>
      </c>
      <c r="I20" t="n">
        <v>21</v>
      </c>
      <c r="J20" t="n">
        <v>201.79</v>
      </c>
      <c r="K20" t="n">
        <v>54.38</v>
      </c>
      <c r="L20" t="n">
        <v>5.5</v>
      </c>
      <c r="M20" t="n">
        <v>19</v>
      </c>
      <c r="N20" t="n">
        <v>41.92</v>
      </c>
      <c r="O20" t="n">
        <v>25121.79</v>
      </c>
      <c r="P20" t="n">
        <v>150.66</v>
      </c>
      <c r="Q20" t="n">
        <v>197.8</v>
      </c>
      <c r="R20" t="n">
        <v>40.13</v>
      </c>
      <c r="S20" t="n">
        <v>25.4</v>
      </c>
      <c r="T20" t="n">
        <v>6453.68</v>
      </c>
      <c r="U20" t="n">
        <v>0.63</v>
      </c>
      <c r="V20" t="n">
        <v>0.86</v>
      </c>
      <c r="W20" t="n">
        <v>2.98</v>
      </c>
      <c r="X20" t="n">
        <v>0.41</v>
      </c>
      <c r="Y20" t="n">
        <v>1</v>
      </c>
      <c r="Z20" t="n">
        <v>10</v>
      </c>
      <c r="AA20" t="n">
        <v>406.2719976806221</v>
      </c>
      <c r="AB20" t="n">
        <v>555.8792706821918</v>
      </c>
      <c r="AC20" t="n">
        <v>502.8269332697389</v>
      </c>
      <c r="AD20" t="n">
        <v>406271.997680622</v>
      </c>
      <c r="AE20" t="n">
        <v>555879.2706821917</v>
      </c>
      <c r="AF20" t="n">
        <v>2.380175797829929e-06</v>
      </c>
      <c r="AG20" t="n">
        <v>18.41145833333333</v>
      </c>
      <c r="AH20" t="n">
        <v>502826.9332697389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7.1077</v>
      </c>
      <c r="E21" t="n">
        <v>14.07</v>
      </c>
      <c r="F21" t="n">
        <v>10.77</v>
      </c>
      <c r="G21" t="n">
        <v>32.32</v>
      </c>
      <c r="H21" t="n">
        <v>0.51</v>
      </c>
      <c r="I21" t="n">
        <v>20</v>
      </c>
      <c r="J21" t="n">
        <v>202.19</v>
      </c>
      <c r="K21" t="n">
        <v>54.38</v>
      </c>
      <c r="L21" t="n">
        <v>5.75</v>
      </c>
      <c r="M21" t="n">
        <v>18</v>
      </c>
      <c r="N21" t="n">
        <v>42.06</v>
      </c>
      <c r="O21" t="n">
        <v>25170.34</v>
      </c>
      <c r="P21" t="n">
        <v>150.23</v>
      </c>
      <c r="Q21" t="n">
        <v>197.85</v>
      </c>
      <c r="R21" t="n">
        <v>39.17</v>
      </c>
      <c r="S21" t="n">
        <v>25.4</v>
      </c>
      <c r="T21" t="n">
        <v>5983.05</v>
      </c>
      <c r="U21" t="n">
        <v>0.65</v>
      </c>
      <c r="V21" t="n">
        <v>0.86</v>
      </c>
      <c r="W21" t="n">
        <v>2.98</v>
      </c>
      <c r="X21" t="n">
        <v>0.38</v>
      </c>
      <c r="Y21" t="n">
        <v>1</v>
      </c>
      <c r="Z21" t="n">
        <v>10</v>
      </c>
      <c r="AA21" t="n">
        <v>405.0325308467308</v>
      </c>
      <c r="AB21" t="n">
        <v>554.1833774786442</v>
      </c>
      <c r="AC21" t="n">
        <v>501.2928937333369</v>
      </c>
      <c r="AD21" t="n">
        <v>405032.5308467308</v>
      </c>
      <c r="AE21" t="n">
        <v>554183.3774786441</v>
      </c>
      <c r="AF21" t="n">
        <v>2.39178526243225e-06</v>
      </c>
      <c r="AG21" t="n">
        <v>18.3203125</v>
      </c>
      <c r="AH21" t="n">
        <v>501292.8937333369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7.1424</v>
      </c>
      <c r="E22" t="n">
        <v>14</v>
      </c>
      <c r="F22" t="n">
        <v>10.75</v>
      </c>
      <c r="G22" t="n">
        <v>33.93</v>
      </c>
      <c r="H22" t="n">
        <v>0.53</v>
      </c>
      <c r="I22" t="n">
        <v>19</v>
      </c>
      <c r="J22" t="n">
        <v>202.58</v>
      </c>
      <c r="K22" t="n">
        <v>54.38</v>
      </c>
      <c r="L22" t="n">
        <v>6</v>
      </c>
      <c r="M22" t="n">
        <v>17</v>
      </c>
      <c r="N22" t="n">
        <v>42.2</v>
      </c>
      <c r="O22" t="n">
        <v>25218.93</v>
      </c>
      <c r="P22" t="n">
        <v>149.62</v>
      </c>
      <c r="Q22" t="n">
        <v>197.83</v>
      </c>
      <c r="R22" t="n">
        <v>38.37</v>
      </c>
      <c r="S22" t="n">
        <v>25.4</v>
      </c>
      <c r="T22" t="n">
        <v>5584.54</v>
      </c>
      <c r="U22" t="n">
        <v>0.66</v>
      </c>
      <c r="V22" t="n">
        <v>0.87</v>
      </c>
      <c r="W22" t="n">
        <v>2.97</v>
      </c>
      <c r="X22" t="n">
        <v>0.35</v>
      </c>
      <c r="Y22" t="n">
        <v>1</v>
      </c>
      <c r="Z22" t="n">
        <v>10</v>
      </c>
      <c r="AA22" t="n">
        <v>403.7052769170059</v>
      </c>
      <c r="AB22" t="n">
        <v>552.3673700976838</v>
      </c>
      <c r="AC22" t="n">
        <v>499.650203548033</v>
      </c>
      <c r="AD22" t="n">
        <v>403705.2769170059</v>
      </c>
      <c r="AE22" t="n">
        <v>552367.3700976837</v>
      </c>
      <c r="AF22" t="n">
        <v>2.403462028278641e-06</v>
      </c>
      <c r="AG22" t="n">
        <v>18.22916666666667</v>
      </c>
      <c r="AH22" t="n">
        <v>499650.203548033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7.1441</v>
      </c>
      <c r="E23" t="n">
        <v>14</v>
      </c>
      <c r="F23" t="n">
        <v>10.74</v>
      </c>
      <c r="G23" t="n">
        <v>33.92</v>
      </c>
      <c r="H23" t="n">
        <v>0.55</v>
      </c>
      <c r="I23" t="n">
        <v>19</v>
      </c>
      <c r="J23" t="n">
        <v>202.98</v>
      </c>
      <c r="K23" t="n">
        <v>54.38</v>
      </c>
      <c r="L23" t="n">
        <v>6.25</v>
      </c>
      <c r="M23" t="n">
        <v>17</v>
      </c>
      <c r="N23" t="n">
        <v>42.35</v>
      </c>
      <c r="O23" t="n">
        <v>25267.7</v>
      </c>
      <c r="P23" t="n">
        <v>149.42</v>
      </c>
      <c r="Q23" t="n">
        <v>197.78</v>
      </c>
      <c r="R23" t="n">
        <v>38.26</v>
      </c>
      <c r="S23" t="n">
        <v>25.4</v>
      </c>
      <c r="T23" t="n">
        <v>5530.63</v>
      </c>
      <c r="U23" t="n">
        <v>0.66</v>
      </c>
      <c r="V23" t="n">
        <v>0.87</v>
      </c>
      <c r="W23" t="n">
        <v>2.97</v>
      </c>
      <c r="X23" t="n">
        <v>0.35</v>
      </c>
      <c r="Y23" t="n">
        <v>1</v>
      </c>
      <c r="Z23" t="n">
        <v>10</v>
      </c>
      <c r="AA23" t="n">
        <v>403.4732697604919</v>
      </c>
      <c r="AB23" t="n">
        <v>552.0499276707079</v>
      </c>
      <c r="AC23" t="n">
        <v>499.3630573807545</v>
      </c>
      <c r="AD23" t="n">
        <v>403473.2697604919</v>
      </c>
      <c r="AE23" t="n">
        <v>552049.9276707079</v>
      </c>
      <c r="AF23" t="n">
        <v>2.404034088853249e-06</v>
      </c>
      <c r="AG23" t="n">
        <v>18.22916666666667</v>
      </c>
      <c r="AH23" t="n">
        <v>499363.0573807545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7.1746</v>
      </c>
      <c r="E24" t="n">
        <v>13.94</v>
      </c>
      <c r="F24" t="n">
        <v>10.72</v>
      </c>
      <c r="G24" t="n">
        <v>35.74</v>
      </c>
      <c r="H24" t="n">
        <v>0.57</v>
      </c>
      <c r="I24" t="n">
        <v>18</v>
      </c>
      <c r="J24" t="n">
        <v>203.37</v>
      </c>
      <c r="K24" t="n">
        <v>54.38</v>
      </c>
      <c r="L24" t="n">
        <v>6.5</v>
      </c>
      <c r="M24" t="n">
        <v>16</v>
      </c>
      <c r="N24" t="n">
        <v>42.49</v>
      </c>
      <c r="O24" t="n">
        <v>25316.39</v>
      </c>
      <c r="P24" t="n">
        <v>149.18</v>
      </c>
      <c r="Q24" t="n">
        <v>197.8</v>
      </c>
      <c r="R24" t="n">
        <v>37.56</v>
      </c>
      <c r="S24" t="n">
        <v>25.4</v>
      </c>
      <c r="T24" t="n">
        <v>5185.1</v>
      </c>
      <c r="U24" t="n">
        <v>0.68</v>
      </c>
      <c r="V24" t="n">
        <v>0.87</v>
      </c>
      <c r="W24" t="n">
        <v>2.97</v>
      </c>
      <c r="X24" t="n">
        <v>0.33</v>
      </c>
      <c r="Y24" t="n">
        <v>1</v>
      </c>
      <c r="Z24" t="n">
        <v>10</v>
      </c>
      <c r="AA24" t="n">
        <v>402.5330887140011</v>
      </c>
      <c r="AB24" t="n">
        <v>550.7635304850389</v>
      </c>
      <c r="AC24" t="n">
        <v>498.1994321370158</v>
      </c>
      <c r="AD24" t="n">
        <v>402533.0887140011</v>
      </c>
      <c r="AE24" t="n">
        <v>550763.5304850389</v>
      </c>
      <c r="AF24" t="n">
        <v>2.41429752857414e-06</v>
      </c>
      <c r="AG24" t="n">
        <v>18.15104166666667</v>
      </c>
      <c r="AH24" t="n">
        <v>498199.4321370159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7.1987</v>
      </c>
      <c r="E25" t="n">
        <v>13.89</v>
      </c>
      <c r="F25" t="n">
        <v>10.71</v>
      </c>
      <c r="G25" t="n">
        <v>37.81</v>
      </c>
      <c r="H25" t="n">
        <v>0.59</v>
      </c>
      <c r="I25" t="n">
        <v>17</v>
      </c>
      <c r="J25" t="n">
        <v>203.77</v>
      </c>
      <c r="K25" t="n">
        <v>54.38</v>
      </c>
      <c r="L25" t="n">
        <v>6.75</v>
      </c>
      <c r="M25" t="n">
        <v>15</v>
      </c>
      <c r="N25" t="n">
        <v>42.64</v>
      </c>
      <c r="O25" t="n">
        <v>25365.14</v>
      </c>
      <c r="P25" t="n">
        <v>148.74</v>
      </c>
      <c r="Q25" t="n">
        <v>197.78</v>
      </c>
      <c r="R25" t="n">
        <v>37.44</v>
      </c>
      <c r="S25" t="n">
        <v>25.4</v>
      </c>
      <c r="T25" t="n">
        <v>5130.1</v>
      </c>
      <c r="U25" t="n">
        <v>0.68</v>
      </c>
      <c r="V25" t="n">
        <v>0.87</v>
      </c>
      <c r="W25" t="n">
        <v>2.97</v>
      </c>
      <c r="X25" t="n">
        <v>0.32</v>
      </c>
      <c r="Y25" t="n">
        <v>1</v>
      </c>
      <c r="Z25" t="n">
        <v>10</v>
      </c>
      <c r="AA25" t="n">
        <v>401.6306530494431</v>
      </c>
      <c r="AB25" t="n">
        <v>549.528778196139</v>
      </c>
      <c r="AC25" t="n">
        <v>497.0825228735829</v>
      </c>
      <c r="AD25" t="n">
        <v>401630.6530494431</v>
      </c>
      <c r="AE25" t="n">
        <v>549528.778196139</v>
      </c>
      <c r="AF25" t="n">
        <v>2.422407328484747e-06</v>
      </c>
      <c r="AG25" t="n">
        <v>18.0859375</v>
      </c>
      <c r="AH25" t="n">
        <v>497082.5228735829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7.193</v>
      </c>
      <c r="E26" t="n">
        <v>13.9</v>
      </c>
      <c r="F26" t="n">
        <v>10.72</v>
      </c>
      <c r="G26" t="n">
        <v>37.85</v>
      </c>
      <c r="H26" t="n">
        <v>0.61</v>
      </c>
      <c r="I26" t="n">
        <v>17</v>
      </c>
      <c r="J26" t="n">
        <v>204.16</v>
      </c>
      <c r="K26" t="n">
        <v>54.38</v>
      </c>
      <c r="L26" t="n">
        <v>7</v>
      </c>
      <c r="M26" t="n">
        <v>15</v>
      </c>
      <c r="N26" t="n">
        <v>42.78</v>
      </c>
      <c r="O26" t="n">
        <v>25413.94</v>
      </c>
      <c r="P26" t="n">
        <v>148.92</v>
      </c>
      <c r="Q26" t="n">
        <v>197.77</v>
      </c>
      <c r="R26" t="n">
        <v>37.82</v>
      </c>
      <c r="S26" t="n">
        <v>25.4</v>
      </c>
      <c r="T26" t="n">
        <v>5320.7</v>
      </c>
      <c r="U26" t="n">
        <v>0.67</v>
      </c>
      <c r="V26" t="n">
        <v>0.87</v>
      </c>
      <c r="W26" t="n">
        <v>2.97</v>
      </c>
      <c r="X26" t="n">
        <v>0.33</v>
      </c>
      <c r="Y26" t="n">
        <v>1</v>
      </c>
      <c r="Z26" t="n">
        <v>10</v>
      </c>
      <c r="AA26" t="n">
        <v>401.9327136005803</v>
      </c>
      <c r="AB26" t="n">
        <v>549.9420707681758</v>
      </c>
      <c r="AC26" t="n">
        <v>497.4563713826042</v>
      </c>
      <c r="AD26" t="n">
        <v>401932.7136005802</v>
      </c>
      <c r="AE26" t="n">
        <v>549942.0707681758</v>
      </c>
      <c r="AF26" t="n">
        <v>2.420489243028711e-06</v>
      </c>
      <c r="AG26" t="n">
        <v>18.09895833333333</v>
      </c>
      <c r="AH26" t="n">
        <v>497456.3713826042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7.2315</v>
      </c>
      <c r="E27" t="n">
        <v>13.83</v>
      </c>
      <c r="F27" t="n">
        <v>10.69</v>
      </c>
      <c r="G27" t="n">
        <v>40.09</v>
      </c>
      <c r="H27" t="n">
        <v>0.63</v>
      </c>
      <c r="I27" t="n">
        <v>16</v>
      </c>
      <c r="J27" t="n">
        <v>204.56</v>
      </c>
      <c r="K27" t="n">
        <v>54.38</v>
      </c>
      <c r="L27" t="n">
        <v>7.25</v>
      </c>
      <c r="M27" t="n">
        <v>14</v>
      </c>
      <c r="N27" t="n">
        <v>42.93</v>
      </c>
      <c r="O27" t="n">
        <v>25462.78</v>
      </c>
      <c r="P27" t="n">
        <v>148.39</v>
      </c>
      <c r="Q27" t="n">
        <v>197.8</v>
      </c>
      <c r="R27" t="n">
        <v>36.61</v>
      </c>
      <c r="S27" t="n">
        <v>25.4</v>
      </c>
      <c r="T27" t="n">
        <v>4722.85</v>
      </c>
      <c r="U27" t="n">
        <v>0.6899999999999999</v>
      </c>
      <c r="V27" t="n">
        <v>0.87</v>
      </c>
      <c r="W27" t="n">
        <v>2.96</v>
      </c>
      <c r="X27" t="n">
        <v>0.3</v>
      </c>
      <c r="Y27" t="n">
        <v>1</v>
      </c>
      <c r="Z27" t="n">
        <v>10</v>
      </c>
      <c r="AA27" t="n">
        <v>400.5729594053539</v>
      </c>
      <c r="AB27" t="n">
        <v>548.0815950901457</v>
      </c>
      <c r="AC27" t="n">
        <v>495.7734568920914</v>
      </c>
      <c r="AD27" t="n">
        <v>400572.9594053539</v>
      </c>
      <c r="AE27" t="n">
        <v>548081.5950901457</v>
      </c>
      <c r="AF27" t="n">
        <v>2.43344473251246e-06</v>
      </c>
      <c r="AG27" t="n">
        <v>18.0078125</v>
      </c>
      <c r="AH27" t="n">
        <v>495773.4568920914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7.2334</v>
      </c>
      <c r="E28" t="n">
        <v>13.82</v>
      </c>
      <c r="F28" t="n">
        <v>10.69</v>
      </c>
      <c r="G28" t="n">
        <v>40.07</v>
      </c>
      <c r="H28" t="n">
        <v>0.65</v>
      </c>
      <c r="I28" t="n">
        <v>16</v>
      </c>
      <c r="J28" t="n">
        <v>204.95</v>
      </c>
      <c r="K28" t="n">
        <v>54.38</v>
      </c>
      <c r="L28" t="n">
        <v>7.5</v>
      </c>
      <c r="M28" t="n">
        <v>14</v>
      </c>
      <c r="N28" t="n">
        <v>43.08</v>
      </c>
      <c r="O28" t="n">
        <v>25511.67</v>
      </c>
      <c r="P28" t="n">
        <v>148.26</v>
      </c>
      <c r="Q28" t="n">
        <v>197.81</v>
      </c>
      <c r="R28" t="n">
        <v>36.64</v>
      </c>
      <c r="S28" t="n">
        <v>25.4</v>
      </c>
      <c r="T28" t="n">
        <v>4736.64</v>
      </c>
      <c r="U28" t="n">
        <v>0.6899999999999999</v>
      </c>
      <c r="V28" t="n">
        <v>0.87</v>
      </c>
      <c r="W28" t="n">
        <v>2.96</v>
      </c>
      <c r="X28" t="n">
        <v>0.3</v>
      </c>
      <c r="Y28" t="n">
        <v>1</v>
      </c>
      <c r="Z28" t="n">
        <v>10</v>
      </c>
      <c r="AA28" t="n">
        <v>400.2636278167503</v>
      </c>
      <c r="AB28" t="n">
        <v>547.6583539638717</v>
      </c>
      <c r="AC28" t="n">
        <v>495.3906093048864</v>
      </c>
      <c r="AD28" t="n">
        <v>400263.6278167503</v>
      </c>
      <c r="AE28" t="n">
        <v>547658.3539638717</v>
      </c>
      <c r="AF28" t="n">
        <v>2.434084094331138e-06</v>
      </c>
      <c r="AG28" t="n">
        <v>17.99479166666667</v>
      </c>
      <c r="AH28" t="n">
        <v>495390.6093048864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7.2613</v>
      </c>
      <c r="E29" t="n">
        <v>13.77</v>
      </c>
      <c r="F29" t="n">
        <v>10.67</v>
      </c>
      <c r="G29" t="n">
        <v>42.69</v>
      </c>
      <c r="H29" t="n">
        <v>0.67</v>
      </c>
      <c r="I29" t="n">
        <v>15</v>
      </c>
      <c r="J29" t="n">
        <v>205.35</v>
      </c>
      <c r="K29" t="n">
        <v>54.38</v>
      </c>
      <c r="L29" t="n">
        <v>7.75</v>
      </c>
      <c r="M29" t="n">
        <v>13</v>
      </c>
      <c r="N29" t="n">
        <v>43.22</v>
      </c>
      <c r="O29" t="n">
        <v>25560.62</v>
      </c>
      <c r="P29" t="n">
        <v>147.98</v>
      </c>
      <c r="Q29" t="n">
        <v>197.81</v>
      </c>
      <c r="R29" t="n">
        <v>36.19</v>
      </c>
      <c r="S29" t="n">
        <v>25.4</v>
      </c>
      <c r="T29" t="n">
        <v>4515.95</v>
      </c>
      <c r="U29" t="n">
        <v>0.7</v>
      </c>
      <c r="V29" t="n">
        <v>0.87</v>
      </c>
      <c r="W29" t="n">
        <v>2.96</v>
      </c>
      <c r="X29" t="n">
        <v>0.28</v>
      </c>
      <c r="Y29" t="n">
        <v>1</v>
      </c>
      <c r="Z29" t="n">
        <v>10</v>
      </c>
      <c r="AA29" t="n">
        <v>399.3732118340139</v>
      </c>
      <c r="AB29" t="n">
        <v>546.440047533911</v>
      </c>
      <c r="AC29" t="n">
        <v>494.2885763306973</v>
      </c>
      <c r="AD29" t="n">
        <v>399373.2118340139</v>
      </c>
      <c r="AE29" t="n">
        <v>546440.047533911</v>
      </c>
      <c r="AF29" t="n">
        <v>2.443472617879103e-06</v>
      </c>
      <c r="AG29" t="n">
        <v>17.9296875</v>
      </c>
      <c r="AH29" t="n">
        <v>494288.5763306973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7.2664</v>
      </c>
      <c r="E30" t="n">
        <v>13.76</v>
      </c>
      <c r="F30" t="n">
        <v>10.66</v>
      </c>
      <c r="G30" t="n">
        <v>42.65</v>
      </c>
      <c r="H30" t="n">
        <v>0.6899999999999999</v>
      </c>
      <c r="I30" t="n">
        <v>15</v>
      </c>
      <c r="J30" t="n">
        <v>205.75</v>
      </c>
      <c r="K30" t="n">
        <v>54.38</v>
      </c>
      <c r="L30" t="n">
        <v>8</v>
      </c>
      <c r="M30" t="n">
        <v>13</v>
      </c>
      <c r="N30" t="n">
        <v>43.37</v>
      </c>
      <c r="O30" t="n">
        <v>25609.61</v>
      </c>
      <c r="P30" t="n">
        <v>147.65</v>
      </c>
      <c r="Q30" t="n">
        <v>197.8</v>
      </c>
      <c r="R30" t="n">
        <v>35.88</v>
      </c>
      <c r="S30" t="n">
        <v>25.4</v>
      </c>
      <c r="T30" t="n">
        <v>4360.36</v>
      </c>
      <c r="U30" t="n">
        <v>0.71</v>
      </c>
      <c r="V30" t="n">
        <v>0.87</v>
      </c>
      <c r="W30" t="n">
        <v>2.96</v>
      </c>
      <c r="X30" t="n">
        <v>0.27</v>
      </c>
      <c r="Y30" t="n">
        <v>1</v>
      </c>
      <c r="Z30" t="n">
        <v>10</v>
      </c>
      <c r="AA30" t="n">
        <v>398.9762846607247</v>
      </c>
      <c r="AB30" t="n">
        <v>545.8969542642257</v>
      </c>
      <c r="AC30" t="n">
        <v>493.7973151204345</v>
      </c>
      <c r="AD30" t="n">
        <v>398976.2846607247</v>
      </c>
      <c r="AE30" t="n">
        <v>545896.9542642257</v>
      </c>
      <c r="AF30" t="n">
        <v>2.445188799602924e-06</v>
      </c>
      <c r="AG30" t="n">
        <v>17.91666666666667</v>
      </c>
      <c r="AH30" t="n">
        <v>493797.3151204345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7.2914</v>
      </c>
      <c r="E31" t="n">
        <v>13.71</v>
      </c>
      <c r="F31" t="n">
        <v>10.65</v>
      </c>
      <c r="G31" t="n">
        <v>45.66</v>
      </c>
      <c r="H31" t="n">
        <v>0.71</v>
      </c>
      <c r="I31" t="n">
        <v>14</v>
      </c>
      <c r="J31" t="n">
        <v>206.15</v>
      </c>
      <c r="K31" t="n">
        <v>54.38</v>
      </c>
      <c r="L31" t="n">
        <v>8.25</v>
      </c>
      <c r="M31" t="n">
        <v>12</v>
      </c>
      <c r="N31" t="n">
        <v>43.52</v>
      </c>
      <c r="O31" t="n">
        <v>25658.66</v>
      </c>
      <c r="P31" t="n">
        <v>147.53</v>
      </c>
      <c r="Q31" t="n">
        <v>197.87</v>
      </c>
      <c r="R31" t="n">
        <v>35.41</v>
      </c>
      <c r="S31" t="n">
        <v>25.4</v>
      </c>
      <c r="T31" t="n">
        <v>4131.26</v>
      </c>
      <c r="U31" t="n">
        <v>0.72</v>
      </c>
      <c r="V31" t="n">
        <v>0.87</v>
      </c>
      <c r="W31" t="n">
        <v>2.97</v>
      </c>
      <c r="X31" t="n">
        <v>0.26</v>
      </c>
      <c r="Y31" t="n">
        <v>1</v>
      </c>
      <c r="Z31" t="n">
        <v>10</v>
      </c>
      <c r="AA31" t="n">
        <v>398.316287272854</v>
      </c>
      <c r="AB31" t="n">
        <v>544.9939167211112</v>
      </c>
      <c r="AC31" t="n">
        <v>492.9804622130137</v>
      </c>
      <c r="AD31" t="n">
        <v>398316.287272854</v>
      </c>
      <c r="AE31" t="n">
        <v>544993.9167211112</v>
      </c>
      <c r="AF31" t="n">
        <v>2.453601455111852e-06</v>
      </c>
      <c r="AG31" t="n">
        <v>17.8515625</v>
      </c>
      <c r="AH31" t="n">
        <v>492980.4622130137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7.2897</v>
      </c>
      <c r="E32" t="n">
        <v>13.72</v>
      </c>
      <c r="F32" t="n">
        <v>10.66</v>
      </c>
      <c r="G32" t="n">
        <v>45.67</v>
      </c>
      <c r="H32" t="n">
        <v>0.73</v>
      </c>
      <c r="I32" t="n">
        <v>14</v>
      </c>
      <c r="J32" t="n">
        <v>206.54</v>
      </c>
      <c r="K32" t="n">
        <v>54.38</v>
      </c>
      <c r="L32" t="n">
        <v>8.5</v>
      </c>
      <c r="M32" t="n">
        <v>12</v>
      </c>
      <c r="N32" t="n">
        <v>43.67</v>
      </c>
      <c r="O32" t="n">
        <v>25707.76</v>
      </c>
      <c r="P32" t="n">
        <v>147.45</v>
      </c>
      <c r="Q32" t="n">
        <v>197.76</v>
      </c>
      <c r="R32" t="n">
        <v>35.63</v>
      </c>
      <c r="S32" t="n">
        <v>25.4</v>
      </c>
      <c r="T32" t="n">
        <v>4240.77</v>
      </c>
      <c r="U32" t="n">
        <v>0.71</v>
      </c>
      <c r="V32" t="n">
        <v>0.87</v>
      </c>
      <c r="W32" t="n">
        <v>2.96</v>
      </c>
      <c r="X32" t="n">
        <v>0.27</v>
      </c>
      <c r="Y32" t="n">
        <v>1</v>
      </c>
      <c r="Z32" t="n">
        <v>10</v>
      </c>
      <c r="AA32" t="n">
        <v>398.3334159136004</v>
      </c>
      <c r="AB32" t="n">
        <v>545.0173528830428</v>
      </c>
      <c r="AC32" t="n">
        <v>493.0016616605435</v>
      </c>
      <c r="AD32" t="n">
        <v>398333.4159136004</v>
      </c>
      <c r="AE32" t="n">
        <v>545017.3528830428</v>
      </c>
      <c r="AF32" t="n">
        <v>2.453029394537244e-06</v>
      </c>
      <c r="AG32" t="n">
        <v>17.86458333333333</v>
      </c>
      <c r="AH32" t="n">
        <v>493001.6616605435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7.2883</v>
      </c>
      <c r="E33" t="n">
        <v>13.72</v>
      </c>
      <c r="F33" t="n">
        <v>10.66</v>
      </c>
      <c r="G33" t="n">
        <v>45.68</v>
      </c>
      <c r="H33" t="n">
        <v>0.75</v>
      </c>
      <c r="I33" t="n">
        <v>14</v>
      </c>
      <c r="J33" t="n">
        <v>206.94</v>
      </c>
      <c r="K33" t="n">
        <v>54.38</v>
      </c>
      <c r="L33" t="n">
        <v>8.75</v>
      </c>
      <c r="M33" t="n">
        <v>12</v>
      </c>
      <c r="N33" t="n">
        <v>43.81</v>
      </c>
      <c r="O33" t="n">
        <v>25756.9</v>
      </c>
      <c r="P33" t="n">
        <v>147.19</v>
      </c>
      <c r="Q33" t="n">
        <v>197.81</v>
      </c>
      <c r="R33" t="n">
        <v>35.92</v>
      </c>
      <c r="S33" t="n">
        <v>25.4</v>
      </c>
      <c r="T33" t="n">
        <v>4383.76</v>
      </c>
      <c r="U33" t="n">
        <v>0.71</v>
      </c>
      <c r="V33" t="n">
        <v>0.87</v>
      </c>
      <c r="W33" t="n">
        <v>2.96</v>
      </c>
      <c r="X33" t="n">
        <v>0.27</v>
      </c>
      <c r="Y33" t="n">
        <v>1</v>
      </c>
      <c r="Z33" t="n">
        <v>10</v>
      </c>
      <c r="AA33" t="n">
        <v>398.1688199593956</v>
      </c>
      <c r="AB33" t="n">
        <v>544.7921454370387</v>
      </c>
      <c r="AC33" t="n">
        <v>492.7979476971054</v>
      </c>
      <c r="AD33" t="n">
        <v>398168.8199593956</v>
      </c>
      <c r="AE33" t="n">
        <v>544792.1454370387</v>
      </c>
      <c r="AF33" t="n">
        <v>2.452558285828744e-06</v>
      </c>
      <c r="AG33" t="n">
        <v>17.86458333333333</v>
      </c>
      <c r="AH33" t="n">
        <v>492797.9476971054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7.3174</v>
      </c>
      <c r="E34" t="n">
        <v>13.67</v>
      </c>
      <c r="F34" t="n">
        <v>10.64</v>
      </c>
      <c r="G34" t="n">
        <v>49.13</v>
      </c>
      <c r="H34" t="n">
        <v>0.77</v>
      </c>
      <c r="I34" t="n">
        <v>13</v>
      </c>
      <c r="J34" t="n">
        <v>207.34</v>
      </c>
      <c r="K34" t="n">
        <v>54.38</v>
      </c>
      <c r="L34" t="n">
        <v>9</v>
      </c>
      <c r="M34" t="n">
        <v>11</v>
      </c>
      <c r="N34" t="n">
        <v>43.96</v>
      </c>
      <c r="O34" t="n">
        <v>25806.1</v>
      </c>
      <c r="P34" t="n">
        <v>147.24</v>
      </c>
      <c r="Q34" t="n">
        <v>197.76</v>
      </c>
      <c r="R34" t="n">
        <v>35.15</v>
      </c>
      <c r="S34" t="n">
        <v>25.4</v>
      </c>
      <c r="T34" t="n">
        <v>4008.33</v>
      </c>
      <c r="U34" t="n">
        <v>0.72</v>
      </c>
      <c r="V34" t="n">
        <v>0.87</v>
      </c>
      <c r="W34" t="n">
        <v>2.96</v>
      </c>
      <c r="X34" t="n">
        <v>0.25</v>
      </c>
      <c r="Y34" t="n">
        <v>1</v>
      </c>
      <c r="Z34" t="n">
        <v>10</v>
      </c>
      <c r="AA34" t="n">
        <v>389.0507619930327</v>
      </c>
      <c r="AB34" t="n">
        <v>532.3164162671337</v>
      </c>
      <c r="AC34" t="n">
        <v>481.5128846093801</v>
      </c>
      <c r="AD34" t="n">
        <v>389050.7619930326</v>
      </c>
      <c r="AE34" t="n">
        <v>532316.4162671337</v>
      </c>
      <c r="AF34" t="n">
        <v>2.462350616841136e-06</v>
      </c>
      <c r="AG34" t="n">
        <v>17.79947916666667</v>
      </c>
      <c r="AH34" t="n">
        <v>481512.8846093802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7.332</v>
      </c>
      <c r="E35" t="n">
        <v>13.64</v>
      </c>
      <c r="F35" t="n">
        <v>10.62</v>
      </c>
      <c r="G35" t="n">
        <v>49</v>
      </c>
      <c r="H35" t="n">
        <v>0.79</v>
      </c>
      <c r="I35" t="n">
        <v>13</v>
      </c>
      <c r="J35" t="n">
        <v>207.74</v>
      </c>
      <c r="K35" t="n">
        <v>54.38</v>
      </c>
      <c r="L35" t="n">
        <v>9.25</v>
      </c>
      <c r="M35" t="n">
        <v>11</v>
      </c>
      <c r="N35" t="n">
        <v>44.11</v>
      </c>
      <c r="O35" t="n">
        <v>25855.35</v>
      </c>
      <c r="P35" t="n">
        <v>146.67</v>
      </c>
      <c r="Q35" t="n">
        <v>197.76</v>
      </c>
      <c r="R35" t="n">
        <v>34.5</v>
      </c>
      <c r="S35" t="n">
        <v>25.4</v>
      </c>
      <c r="T35" t="n">
        <v>3681.62</v>
      </c>
      <c r="U35" t="n">
        <v>0.74</v>
      </c>
      <c r="V35" t="n">
        <v>0.88</v>
      </c>
      <c r="W35" t="n">
        <v>2.96</v>
      </c>
      <c r="X35" t="n">
        <v>0.23</v>
      </c>
      <c r="Y35" t="n">
        <v>1</v>
      </c>
      <c r="Z35" t="n">
        <v>10</v>
      </c>
      <c r="AA35" t="n">
        <v>388.2416078685375</v>
      </c>
      <c r="AB35" t="n">
        <v>531.2092958966388</v>
      </c>
      <c r="AC35" t="n">
        <v>480.5114262531922</v>
      </c>
      <c r="AD35" t="n">
        <v>388241.6078685375</v>
      </c>
      <c r="AE35" t="n">
        <v>531209.2958966388</v>
      </c>
      <c r="AF35" t="n">
        <v>2.46726360765835e-06</v>
      </c>
      <c r="AG35" t="n">
        <v>17.76041666666667</v>
      </c>
      <c r="AH35" t="n">
        <v>480511.4262531922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7.3235</v>
      </c>
      <c r="E36" t="n">
        <v>13.65</v>
      </c>
      <c r="F36" t="n">
        <v>10.63</v>
      </c>
      <c r="G36" t="n">
        <v>49.07</v>
      </c>
      <c r="H36" t="n">
        <v>0.8100000000000001</v>
      </c>
      <c r="I36" t="n">
        <v>13</v>
      </c>
      <c r="J36" t="n">
        <v>208.14</v>
      </c>
      <c r="K36" t="n">
        <v>54.38</v>
      </c>
      <c r="L36" t="n">
        <v>9.5</v>
      </c>
      <c r="M36" t="n">
        <v>11</v>
      </c>
      <c r="N36" t="n">
        <v>44.26</v>
      </c>
      <c r="O36" t="n">
        <v>25904.65</v>
      </c>
      <c r="P36" t="n">
        <v>146.55</v>
      </c>
      <c r="Q36" t="n">
        <v>197.78</v>
      </c>
      <c r="R36" t="n">
        <v>34.97</v>
      </c>
      <c r="S36" t="n">
        <v>25.4</v>
      </c>
      <c r="T36" t="n">
        <v>3915.45</v>
      </c>
      <c r="U36" t="n">
        <v>0.73</v>
      </c>
      <c r="V36" t="n">
        <v>0.88</v>
      </c>
      <c r="W36" t="n">
        <v>2.96</v>
      </c>
      <c r="X36" t="n">
        <v>0.24</v>
      </c>
      <c r="Y36" t="n">
        <v>1</v>
      </c>
      <c r="Z36" t="n">
        <v>10</v>
      </c>
      <c r="AA36" t="n">
        <v>388.3698298430328</v>
      </c>
      <c r="AB36" t="n">
        <v>531.3847348588977</v>
      </c>
      <c r="AC36" t="n">
        <v>480.6701215671231</v>
      </c>
      <c r="AD36" t="n">
        <v>388369.8298430329</v>
      </c>
      <c r="AE36" t="n">
        <v>531384.7348588976</v>
      </c>
      <c r="AF36" t="n">
        <v>2.464403304785315e-06</v>
      </c>
      <c r="AG36" t="n">
        <v>17.7734375</v>
      </c>
      <c r="AH36" t="n">
        <v>480670.1215671231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7.3534</v>
      </c>
      <c r="E37" t="n">
        <v>13.6</v>
      </c>
      <c r="F37" t="n">
        <v>10.62</v>
      </c>
      <c r="G37" t="n">
        <v>53.08</v>
      </c>
      <c r="H37" t="n">
        <v>0.83</v>
      </c>
      <c r="I37" t="n">
        <v>12</v>
      </c>
      <c r="J37" t="n">
        <v>208.54</v>
      </c>
      <c r="K37" t="n">
        <v>54.38</v>
      </c>
      <c r="L37" t="n">
        <v>9.75</v>
      </c>
      <c r="M37" t="n">
        <v>10</v>
      </c>
      <c r="N37" t="n">
        <v>44.41</v>
      </c>
      <c r="O37" t="n">
        <v>25954</v>
      </c>
      <c r="P37" t="n">
        <v>146.3</v>
      </c>
      <c r="Q37" t="n">
        <v>197.79</v>
      </c>
      <c r="R37" t="n">
        <v>34.26</v>
      </c>
      <c r="S37" t="n">
        <v>25.4</v>
      </c>
      <c r="T37" t="n">
        <v>3566.06</v>
      </c>
      <c r="U37" t="n">
        <v>0.74</v>
      </c>
      <c r="V37" t="n">
        <v>0.88</v>
      </c>
      <c r="W37" t="n">
        <v>2.96</v>
      </c>
      <c r="X37" t="n">
        <v>0.23</v>
      </c>
      <c r="Y37" t="n">
        <v>1</v>
      </c>
      <c r="Z37" t="n">
        <v>10</v>
      </c>
      <c r="AA37" t="n">
        <v>387.5250088337392</v>
      </c>
      <c r="AB37" t="n">
        <v>530.2288134831095</v>
      </c>
      <c r="AC37" t="n">
        <v>479.6245197050944</v>
      </c>
      <c r="AD37" t="n">
        <v>387525.0088337392</v>
      </c>
      <c r="AE37" t="n">
        <v>530228.8134831096</v>
      </c>
      <c r="AF37" t="n">
        <v>2.474464840773992e-06</v>
      </c>
      <c r="AG37" t="n">
        <v>17.70833333333333</v>
      </c>
      <c r="AH37" t="n">
        <v>479624.5197050945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7.3552</v>
      </c>
      <c r="E38" t="n">
        <v>13.6</v>
      </c>
      <c r="F38" t="n">
        <v>10.61</v>
      </c>
      <c r="G38" t="n">
        <v>53.06</v>
      </c>
      <c r="H38" t="n">
        <v>0.85</v>
      </c>
      <c r="I38" t="n">
        <v>12</v>
      </c>
      <c r="J38" t="n">
        <v>208.94</v>
      </c>
      <c r="K38" t="n">
        <v>54.38</v>
      </c>
      <c r="L38" t="n">
        <v>10</v>
      </c>
      <c r="M38" t="n">
        <v>10</v>
      </c>
      <c r="N38" t="n">
        <v>44.56</v>
      </c>
      <c r="O38" t="n">
        <v>26003.41</v>
      </c>
      <c r="P38" t="n">
        <v>146.27</v>
      </c>
      <c r="Q38" t="n">
        <v>197.78</v>
      </c>
      <c r="R38" t="n">
        <v>34.35</v>
      </c>
      <c r="S38" t="n">
        <v>25.4</v>
      </c>
      <c r="T38" t="n">
        <v>3609.71</v>
      </c>
      <c r="U38" t="n">
        <v>0.74</v>
      </c>
      <c r="V38" t="n">
        <v>0.88</v>
      </c>
      <c r="W38" t="n">
        <v>2.96</v>
      </c>
      <c r="X38" t="n">
        <v>0.22</v>
      </c>
      <c r="Y38" t="n">
        <v>1</v>
      </c>
      <c r="Z38" t="n">
        <v>10</v>
      </c>
      <c r="AA38" t="n">
        <v>387.4251254339055</v>
      </c>
      <c r="AB38" t="n">
        <v>530.0921486089125</v>
      </c>
      <c r="AC38" t="n">
        <v>479.5008979346803</v>
      </c>
      <c r="AD38" t="n">
        <v>387425.1254339055</v>
      </c>
      <c r="AE38" t="n">
        <v>530092.1486089125</v>
      </c>
      <c r="AF38" t="n">
        <v>2.475070551970635e-06</v>
      </c>
      <c r="AG38" t="n">
        <v>17.70833333333333</v>
      </c>
      <c r="AH38" t="n">
        <v>479500.8979346803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7.3529</v>
      </c>
      <c r="E39" t="n">
        <v>13.6</v>
      </c>
      <c r="F39" t="n">
        <v>10.62</v>
      </c>
      <c r="G39" t="n">
        <v>53.08</v>
      </c>
      <c r="H39" t="n">
        <v>0.87</v>
      </c>
      <c r="I39" t="n">
        <v>12</v>
      </c>
      <c r="J39" t="n">
        <v>209.34</v>
      </c>
      <c r="K39" t="n">
        <v>54.38</v>
      </c>
      <c r="L39" t="n">
        <v>10.25</v>
      </c>
      <c r="M39" t="n">
        <v>10</v>
      </c>
      <c r="N39" t="n">
        <v>44.71</v>
      </c>
      <c r="O39" t="n">
        <v>26052.86</v>
      </c>
      <c r="P39" t="n">
        <v>146</v>
      </c>
      <c r="Q39" t="n">
        <v>197.75</v>
      </c>
      <c r="R39" t="n">
        <v>34.4</v>
      </c>
      <c r="S39" t="n">
        <v>25.4</v>
      </c>
      <c r="T39" t="n">
        <v>3634.03</v>
      </c>
      <c r="U39" t="n">
        <v>0.74</v>
      </c>
      <c r="V39" t="n">
        <v>0.88</v>
      </c>
      <c r="W39" t="n">
        <v>2.96</v>
      </c>
      <c r="X39" t="n">
        <v>0.23</v>
      </c>
      <c r="Y39" t="n">
        <v>1</v>
      </c>
      <c r="Z39" t="n">
        <v>10</v>
      </c>
      <c r="AA39" t="n">
        <v>387.3132729068427</v>
      </c>
      <c r="AB39" t="n">
        <v>529.9391070467999</v>
      </c>
      <c r="AC39" t="n">
        <v>479.3624624444606</v>
      </c>
      <c r="AD39" t="n">
        <v>387313.2729068426</v>
      </c>
      <c r="AE39" t="n">
        <v>529939.1070467999</v>
      </c>
      <c r="AF39" t="n">
        <v>2.474296587663814e-06</v>
      </c>
      <c r="AG39" t="n">
        <v>17.70833333333333</v>
      </c>
      <c r="AH39" t="n">
        <v>479362.4624444606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7.3881</v>
      </c>
      <c r="E40" t="n">
        <v>13.54</v>
      </c>
      <c r="F40" t="n">
        <v>10.59</v>
      </c>
      <c r="G40" t="n">
        <v>57.77</v>
      </c>
      <c r="H40" t="n">
        <v>0.89</v>
      </c>
      <c r="I40" t="n">
        <v>11</v>
      </c>
      <c r="J40" t="n">
        <v>209.74</v>
      </c>
      <c r="K40" t="n">
        <v>54.38</v>
      </c>
      <c r="L40" t="n">
        <v>10.5</v>
      </c>
      <c r="M40" t="n">
        <v>9</v>
      </c>
      <c r="N40" t="n">
        <v>44.87</v>
      </c>
      <c r="O40" t="n">
        <v>26102.37</v>
      </c>
      <c r="P40" t="n">
        <v>145.57</v>
      </c>
      <c r="Q40" t="n">
        <v>197.75</v>
      </c>
      <c r="R40" t="n">
        <v>33.66</v>
      </c>
      <c r="S40" t="n">
        <v>25.4</v>
      </c>
      <c r="T40" t="n">
        <v>3269.49</v>
      </c>
      <c r="U40" t="n">
        <v>0.75</v>
      </c>
      <c r="V40" t="n">
        <v>0.88</v>
      </c>
      <c r="W40" t="n">
        <v>2.96</v>
      </c>
      <c r="X40" t="n">
        <v>0.2</v>
      </c>
      <c r="Y40" t="n">
        <v>1</v>
      </c>
      <c r="Z40" t="n">
        <v>10</v>
      </c>
      <c r="AA40" t="n">
        <v>386.1547365363554</v>
      </c>
      <c r="AB40" t="n">
        <v>528.3539464736816</v>
      </c>
      <c r="AC40" t="n">
        <v>477.9285873716539</v>
      </c>
      <c r="AD40" t="n">
        <v>386154.7365363553</v>
      </c>
      <c r="AE40" t="n">
        <v>528353.9464736816</v>
      </c>
      <c r="AF40" t="n">
        <v>2.486141606620384e-06</v>
      </c>
      <c r="AG40" t="n">
        <v>17.63020833333333</v>
      </c>
      <c r="AH40" t="n">
        <v>477928.5873716539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7.3898</v>
      </c>
      <c r="E41" t="n">
        <v>13.53</v>
      </c>
      <c r="F41" t="n">
        <v>10.59</v>
      </c>
      <c r="G41" t="n">
        <v>57.75</v>
      </c>
      <c r="H41" t="n">
        <v>0.91</v>
      </c>
      <c r="I41" t="n">
        <v>11</v>
      </c>
      <c r="J41" t="n">
        <v>210.14</v>
      </c>
      <c r="K41" t="n">
        <v>54.38</v>
      </c>
      <c r="L41" t="n">
        <v>10.75</v>
      </c>
      <c r="M41" t="n">
        <v>9</v>
      </c>
      <c r="N41" t="n">
        <v>45.02</v>
      </c>
      <c r="O41" t="n">
        <v>26151.93</v>
      </c>
      <c r="P41" t="n">
        <v>145.45</v>
      </c>
      <c r="Q41" t="n">
        <v>197.75</v>
      </c>
      <c r="R41" t="n">
        <v>33.47</v>
      </c>
      <c r="S41" t="n">
        <v>25.4</v>
      </c>
      <c r="T41" t="n">
        <v>3174.22</v>
      </c>
      <c r="U41" t="n">
        <v>0.76</v>
      </c>
      <c r="V41" t="n">
        <v>0.88</v>
      </c>
      <c r="W41" t="n">
        <v>2.96</v>
      </c>
      <c r="X41" t="n">
        <v>0.2</v>
      </c>
      <c r="Y41" t="n">
        <v>1</v>
      </c>
      <c r="Z41" t="n">
        <v>10</v>
      </c>
      <c r="AA41" t="n">
        <v>386.0318462316053</v>
      </c>
      <c r="AB41" t="n">
        <v>528.1858025371851</v>
      </c>
      <c r="AC41" t="n">
        <v>477.776490856465</v>
      </c>
      <c r="AD41" t="n">
        <v>386031.8462316053</v>
      </c>
      <c r="AE41" t="n">
        <v>528185.802537185</v>
      </c>
      <c r="AF41" t="n">
        <v>2.486713667194991e-06</v>
      </c>
      <c r="AG41" t="n">
        <v>17.6171875</v>
      </c>
      <c r="AH41" t="n">
        <v>477776.4908564651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7.3919</v>
      </c>
      <c r="E42" t="n">
        <v>13.53</v>
      </c>
      <c r="F42" t="n">
        <v>10.58</v>
      </c>
      <c r="G42" t="n">
        <v>57.73</v>
      </c>
      <c r="H42" t="n">
        <v>0.93</v>
      </c>
      <c r="I42" t="n">
        <v>11</v>
      </c>
      <c r="J42" t="n">
        <v>210.55</v>
      </c>
      <c r="K42" t="n">
        <v>54.38</v>
      </c>
      <c r="L42" t="n">
        <v>11</v>
      </c>
      <c r="M42" t="n">
        <v>9</v>
      </c>
      <c r="N42" t="n">
        <v>45.17</v>
      </c>
      <c r="O42" t="n">
        <v>26201.54</v>
      </c>
      <c r="P42" t="n">
        <v>145.43</v>
      </c>
      <c r="Q42" t="n">
        <v>197.78</v>
      </c>
      <c r="R42" t="n">
        <v>33.44</v>
      </c>
      <c r="S42" t="n">
        <v>25.4</v>
      </c>
      <c r="T42" t="n">
        <v>3161.78</v>
      </c>
      <c r="U42" t="n">
        <v>0.76</v>
      </c>
      <c r="V42" t="n">
        <v>0.88</v>
      </c>
      <c r="W42" t="n">
        <v>2.95</v>
      </c>
      <c r="X42" t="n">
        <v>0.19</v>
      </c>
      <c r="Y42" t="n">
        <v>1</v>
      </c>
      <c r="Z42" t="n">
        <v>10</v>
      </c>
      <c r="AA42" t="n">
        <v>385.9340992600217</v>
      </c>
      <c r="AB42" t="n">
        <v>528.0520608183723</v>
      </c>
      <c r="AC42" t="n">
        <v>477.6555132595882</v>
      </c>
      <c r="AD42" t="n">
        <v>385934.0992600217</v>
      </c>
      <c r="AE42" t="n">
        <v>528052.0608183723</v>
      </c>
      <c r="AF42" t="n">
        <v>2.487420330257741e-06</v>
      </c>
      <c r="AG42" t="n">
        <v>17.6171875</v>
      </c>
      <c r="AH42" t="n">
        <v>477655.5132595882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7.3908</v>
      </c>
      <c r="E43" t="n">
        <v>13.53</v>
      </c>
      <c r="F43" t="n">
        <v>10.59</v>
      </c>
      <c r="G43" t="n">
        <v>57.74</v>
      </c>
      <c r="H43" t="n">
        <v>0.95</v>
      </c>
      <c r="I43" t="n">
        <v>11</v>
      </c>
      <c r="J43" t="n">
        <v>210.95</v>
      </c>
      <c r="K43" t="n">
        <v>54.38</v>
      </c>
      <c r="L43" t="n">
        <v>11.25</v>
      </c>
      <c r="M43" t="n">
        <v>9</v>
      </c>
      <c r="N43" t="n">
        <v>45.32</v>
      </c>
      <c r="O43" t="n">
        <v>26251.2</v>
      </c>
      <c r="P43" t="n">
        <v>145.47</v>
      </c>
      <c r="Q43" t="n">
        <v>197.75</v>
      </c>
      <c r="R43" t="n">
        <v>33.38</v>
      </c>
      <c r="S43" t="n">
        <v>25.4</v>
      </c>
      <c r="T43" t="n">
        <v>3130.4</v>
      </c>
      <c r="U43" t="n">
        <v>0.76</v>
      </c>
      <c r="V43" t="n">
        <v>0.88</v>
      </c>
      <c r="W43" t="n">
        <v>2.96</v>
      </c>
      <c r="X43" t="n">
        <v>0.2</v>
      </c>
      <c r="Y43" t="n">
        <v>1</v>
      </c>
      <c r="Z43" t="n">
        <v>10</v>
      </c>
      <c r="AA43" t="n">
        <v>386.0262857222589</v>
      </c>
      <c r="AB43" t="n">
        <v>528.1781944029849</v>
      </c>
      <c r="AC43" t="n">
        <v>477.769608831915</v>
      </c>
      <c r="AD43" t="n">
        <v>386026.2857222589</v>
      </c>
      <c r="AE43" t="n">
        <v>528178.1944029849</v>
      </c>
      <c r="AF43" t="n">
        <v>2.487050173415348e-06</v>
      </c>
      <c r="AG43" t="n">
        <v>17.6171875</v>
      </c>
      <c r="AH43" t="n">
        <v>477769.608831915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7.3911</v>
      </c>
      <c r="E44" t="n">
        <v>13.53</v>
      </c>
      <c r="F44" t="n">
        <v>10.59</v>
      </c>
      <c r="G44" t="n">
        <v>57.74</v>
      </c>
      <c r="H44" t="n">
        <v>0.97</v>
      </c>
      <c r="I44" t="n">
        <v>11</v>
      </c>
      <c r="J44" t="n">
        <v>211.35</v>
      </c>
      <c r="K44" t="n">
        <v>54.38</v>
      </c>
      <c r="L44" t="n">
        <v>11.5</v>
      </c>
      <c r="M44" t="n">
        <v>9</v>
      </c>
      <c r="N44" t="n">
        <v>45.48</v>
      </c>
      <c r="O44" t="n">
        <v>26300.92</v>
      </c>
      <c r="P44" t="n">
        <v>145.16</v>
      </c>
      <c r="Q44" t="n">
        <v>197.79</v>
      </c>
      <c r="R44" t="n">
        <v>33.41</v>
      </c>
      <c r="S44" t="n">
        <v>25.4</v>
      </c>
      <c r="T44" t="n">
        <v>3144.25</v>
      </c>
      <c r="U44" t="n">
        <v>0.76</v>
      </c>
      <c r="V44" t="n">
        <v>0.88</v>
      </c>
      <c r="W44" t="n">
        <v>2.96</v>
      </c>
      <c r="X44" t="n">
        <v>0.19</v>
      </c>
      <c r="Y44" t="n">
        <v>1</v>
      </c>
      <c r="Z44" t="n">
        <v>10</v>
      </c>
      <c r="AA44" t="n">
        <v>385.7919516958285</v>
      </c>
      <c r="AB44" t="n">
        <v>527.8575682499353</v>
      </c>
      <c r="AC44" t="n">
        <v>477.4795827889107</v>
      </c>
      <c r="AD44" t="n">
        <v>385791.9516958285</v>
      </c>
      <c r="AE44" t="n">
        <v>527857.5682499353</v>
      </c>
      <c r="AF44" t="n">
        <v>2.487151125281456e-06</v>
      </c>
      <c r="AG44" t="n">
        <v>17.6171875</v>
      </c>
      <c r="AH44" t="n">
        <v>477479.5827889107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7.4227</v>
      </c>
      <c r="E45" t="n">
        <v>13.47</v>
      </c>
      <c r="F45" t="n">
        <v>10.57</v>
      </c>
      <c r="G45" t="n">
        <v>63.4</v>
      </c>
      <c r="H45" t="n">
        <v>0.99</v>
      </c>
      <c r="I45" t="n">
        <v>10</v>
      </c>
      <c r="J45" t="n">
        <v>211.76</v>
      </c>
      <c r="K45" t="n">
        <v>54.38</v>
      </c>
      <c r="L45" t="n">
        <v>11.75</v>
      </c>
      <c r="M45" t="n">
        <v>8</v>
      </c>
      <c r="N45" t="n">
        <v>45.63</v>
      </c>
      <c r="O45" t="n">
        <v>26350.68</v>
      </c>
      <c r="P45" t="n">
        <v>144.98</v>
      </c>
      <c r="Q45" t="n">
        <v>197.76</v>
      </c>
      <c r="R45" t="n">
        <v>32.82</v>
      </c>
      <c r="S45" t="n">
        <v>25.4</v>
      </c>
      <c r="T45" t="n">
        <v>2856.13</v>
      </c>
      <c r="U45" t="n">
        <v>0.77</v>
      </c>
      <c r="V45" t="n">
        <v>0.88</v>
      </c>
      <c r="W45" t="n">
        <v>2.96</v>
      </c>
      <c r="X45" t="n">
        <v>0.18</v>
      </c>
      <c r="Y45" t="n">
        <v>1</v>
      </c>
      <c r="Z45" t="n">
        <v>10</v>
      </c>
      <c r="AA45" t="n">
        <v>384.9421792832126</v>
      </c>
      <c r="AB45" t="n">
        <v>526.6948721456812</v>
      </c>
      <c r="AC45" t="n">
        <v>476.4278527689925</v>
      </c>
      <c r="AD45" t="n">
        <v>384942.1792832126</v>
      </c>
      <c r="AE45" t="n">
        <v>526694.8721456812</v>
      </c>
      <c r="AF45" t="n">
        <v>2.49778472184474e-06</v>
      </c>
      <c r="AG45" t="n">
        <v>17.5390625</v>
      </c>
      <c r="AH45" t="n">
        <v>476427.8527689925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7.4279</v>
      </c>
      <c r="E46" t="n">
        <v>13.46</v>
      </c>
      <c r="F46" t="n">
        <v>10.56</v>
      </c>
      <c r="G46" t="n">
        <v>63.34</v>
      </c>
      <c r="H46" t="n">
        <v>1</v>
      </c>
      <c r="I46" t="n">
        <v>10</v>
      </c>
      <c r="J46" t="n">
        <v>212.16</v>
      </c>
      <c r="K46" t="n">
        <v>54.38</v>
      </c>
      <c r="L46" t="n">
        <v>12</v>
      </c>
      <c r="M46" t="n">
        <v>8</v>
      </c>
      <c r="N46" t="n">
        <v>45.78</v>
      </c>
      <c r="O46" t="n">
        <v>26400.51</v>
      </c>
      <c r="P46" t="n">
        <v>144.86</v>
      </c>
      <c r="Q46" t="n">
        <v>197.75</v>
      </c>
      <c r="R46" t="n">
        <v>32.52</v>
      </c>
      <c r="S46" t="n">
        <v>25.4</v>
      </c>
      <c r="T46" t="n">
        <v>2703.74</v>
      </c>
      <c r="U46" t="n">
        <v>0.78</v>
      </c>
      <c r="V46" t="n">
        <v>0.88</v>
      </c>
      <c r="W46" t="n">
        <v>2.95</v>
      </c>
      <c r="X46" t="n">
        <v>0.17</v>
      </c>
      <c r="Y46" t="n">
        <v>1</v>
      </c>
      <c r="Z46" t="n">
        <v>10</v>
      </c>
      <c r="AA46" t="n">
        <v>384.7098301188936</v>
      </c>
      <c r="AB46" t="n">
        <v>526.3769617685382</v>
      </c>
      <c r="AC46" t="n">
        <v>476.140283312054</v>
      </c>
      <c r="AD46" t="n">
        <v>384709.8301188936</v>
      </c>
      <c r="AE46" t="n">
        <v>526376.9617685382</v>
      </c>
      <c r="AF46" t="n">
        <v>2.499534554190597e-06</v>
      </c>
      <c r="AG46" t="n">
        <v>17.52604166666667</v>
      </c>
      <c r="AH46" t="n">
        <v>476140.283312054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7.4267</v>
      </c>
      <c r="E47" t="n">
        <v>13.46</v>
      </c>
      <c r="F47" t="n">
        <v>10.56</v>
      </c>
      <c r="G47" t="n">
        <v>63.36</v>
      </c>
      <c r="H47" t="n">
        <v>1.02</v>
      </c>
      <c r="I47" t="n">
        <v>10</v>
      </c>
      <c r="J47" t="n">
        <v>212.56</v>
      </c>
      <c r="K47" t="n">
        <v>54.38</v>
      </c>
      <c r="L47" t="n">
        <v>12.25</v>
      </c>
      <c r="M47" t="n">
        <v>8</v>
      </c>
      <c r="N47" t="n">
        <v>45.94</v>
      </c>
      <c r="O47" t="n">
        <v>26450.38</v>
      </c>
      <c r="P47" t="n">
        <v>144.78</v>
      </c>
      <c r="Q47" t="n">
        <v>197.76</v>
      </c>
      <c r="R47" t="n">
        <v>32.58</v>
      </c>
      <c r="S47" t="n">
        <v>25.4</v>
      </c>
      <c r="T47" t="n">
        <v>2736.57</v>
      </c>
      <c r="U47" t="n">
        <v>0.78</v>
      </c>
      <c r="V47" t="n">
        <v>0.88</v>
      </c>
      <c r="W47" t="n">
        <v>2.95</v>
      </c>
      <c r="X47" t="n">
        <v>0.17</v>
      </c>
      <c r="Y47" t="n">
        <v>1</v>
      </c>
      <c r="Z47" t="n">
        <v>10</v>
      </c>
      <c r="AA47" t="n">
        <v>384.6752225321981</v>
      </c>
      <c r="AB47" t="n">
        <v>526.3296101416425</v>
      </c>
      <c r="AC47" t="n">
        <v>476.0974508579707</v>
      </c>
      <c r="AD47" t="n">
        <v>384675.2225321981</v>
      </c>
      <c r="AE47" t="n">
        <v>526329.6101416425</v>
      </c>
      <c r="AF47" t="n">
        <v>2.499130746726168e-06</v>
      </c>
      <c r="AG47" t="n">
        <v>17.52604166666667</v>
      </c>
      <c r="AH47" t="n">
        <v>476097.4508579707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7.4215</v>
      </c>
      <c r="E48" t="n">
        <v>13.47</v>
      </c>
      <c r="F48" t="n">
        <v>10.57</v>
      </c>
      <c r="G48" t="n">
        <v>63.41</v>
      </c>
      <c r="H48" t="n">
        <v>1.04</v>
      </c>
      <c r="I48" t="n">
        <v>10</v>
      </c>
      <c r="J48" t="n">
        <v>212.97</v>
      </c>
      <c r="K48" t="n">
        <v>54.38</v>
      </c>
      <c r="L48" t="n">
        <v>12.5</v>
      </c>
      <c r="M48" t="n">
        <v>8</v>
      </c>
      <c r="N48" t="n">
        <v>46.09</v>
      </c>
      <c r="O48" t="n">
        <v>26500.31</v>
      </c>
      <c r="P48" t="n">
        <v>144.78</v>
      </c>
      <c r="Q48" t="n">
        <v>197.81</v>
      </c>
      <c r="R48" t="n">
        <v>32.95</v>
      </c>
      <c r="S48" t="n">
        <v>25.4</v>
      </c>
      <c r="T48" t="n">
        <v>2920.37</v>
      </c>
      <c r="U48" t="n">
        <v>0.77</v>
      </c>
      <c r="V48" t="n">
        <v>0.88</v>
      </c>
      <c r="W48" t="n">
        <v>2.95</v>
      </c>
      <c r="X48" t="n">
        <v>0.18</v>
      </c>
      <c r="Y48" t="n">
        <v>1</v>
      </c>
      <c r="Z48" t="n">
        <v>10</v>
      </c>
      <c r="AA48" t="n">
        <v>384.8195926938237</v>
      </c>
      <c r="AB48" t="n">
        <v>526.5271437659408</v>
      </c>
      <c r="AC48" t="n">
        <v>476.2761321504061</v>
      </c>
      <c r="AD48" t="n">
        <v>384819.5926938237</v>
      </c>
      <c r="AE48" t="n">
        <v>526527.1437659408</v>
      </c>
      <c r="AF48" t="n">
        <v>2.497380914380311e-06</v>
      </c>
      <c r="AG48" t="n">
        <v>17.5390625</v>
      </c>
      <c r="AH48" t="n">
        <v>476276.1321504061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7.4228</v>
      </c>
      <c r="E49" t="n">
        <v>13.47</v>
      </c>
      <c r="F49" t="n">
        <v>10.57</v>
      </c>
      <c r="G49" t="n">
        <v>63.4</v>
      </c>
      <c r="H49" t="n">
        <v>1.06</v>
      </c>
      <c r="I49" t="n">
        <v>10</v>
      </c>
      <c r="J49" t="n">
        <v>213.37</v>
      </c>
      <c r="K49" t="n">
        <v>54.38</v>
      </c>
      <c r="L49" t="n">
        <v>12.75</v>
      </c>
      <c r="M49" t="n">
        <v>8</v>
      </c>
      <c r="N49" t="n">
        <v>46.25</v>
      </c>
      <c r="O49" t="n">
        <v>26550.29</v>
      </c>
      <c r="P49" t="n">
        <v>144.36</v>
      </c>
      <c r="Q49" t="n">
        <v>197.77</v>
      </c>
      <c r="R49" t="n">
        <v>32.85</v>
      </c>
      <c r="S49" t="n">
        <v>25.4</v>
      </c>
      <c r="T49" t="n">
        <v>2873.34</v>
      </c>
      <c r="U49" t="n">
        <v>0.77</v>
      </c>
      <c r="V49" t="n">
        <v>0.88</v>
      </c>
      <c r="W49" t="n">
        <v>2.95</v>
      </c>
      <c r="X49" t="n">
        <v>0.18</v>
      </c>
      <c r="Y49" t="n">
        <v>1</v>
      </c>
      <c r="Z49" t="n">
        <v>10</v>
      </c>
      <c r="AA49" t="n">
        <v>384.4856266449627</v>
      </c>
      <c r="AB49" t="n">
        <v>526.0701966843469</v>
      </c>
      <c r="AC49" t="n">
        <v>475.8627954569503</v>
      </c>
      <c r="AD49" t="n">
        <v>384485.6266449628</v>
      </c>
      <c r="AE49" t="n">
        <v>526070.1966843469</v>
      </c>
      <c r="AF49" t="n">
        <v>2.497818372466776e-06</v>
      </c>
      <c r="AG49" t="n">
        <v>17.5390625</v>
      </c>
      <c r="AH49" t="n">
        <v>475862.7954569503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7.454</v>
      </c>
      <c r="E50" t="n">
        <v>13.42</v>
      </c>
      <c r="F50" t="n">
        <v>10.55</v>
      </c>
      <c r="G50" t="n">
        <v>70.33</v>
      </c>
      <c r="H50" t="n">
        <v>1.08</v>
      </c>
      <c r="I50" t="n">
        <v>9</v>
      </c>
      <c r="J50" t="n">
        <v>213.78</v>
      </c>
      <c r="K50" t="n">
        <v>54.38</v>
      </c>
      <c r="L50" t="n">
        <v>13</v>
      </c>
      <c r="M50" t="n">
        <v>7</v>
      </c>
      <c r="N50" t="n">
        <v>46.4</v>
      </c>
      <c r="O50" t="n">
        <v>26600.32</v>
      </c>
      <c r="P50" t="n">
        <v>143.97</v>
      </c>
      <c r="Q50" t="n">
        <v>197.75</v>
      </c>
      <c r="R50" t="n">
        <v>32.21</v>
      </c>
      <c r="S50" t="n">
        <v>25.4</v>
      </c>
      <c r="T50" t="n">
        <v>2558.1</v>
      </c>
      <c r="U50" t="n">
        <v>0.79</v>
      </c>
      <c r="V50" t="n">
        <v>0.88</v>
      </c>
      <c r="W50" t="n">
        <v>2.96</v>
      </c>
      <c r="X50" t="n">
        <v>0.16</v>
      </c>
      <c r="Y50" t="n">
        <v>1</v>
      </c>
      <c r="Z50" t="n">
        <v>10</v>
      </c>
      <c r="AA50" t="n">
        <v>383.3290160262212</v>
      </c>
      <c r="AB50" t="n">
        <v>524.4876710097254</v>
      </c>
      <c r="AC50" t="n">
        <v>474.431303811626</v>
      </c>
      <c r="AD50" t="n">
        <v>383329.0160262212</v>
      </c>
      <c r="AE50" t="n">
        <v>524487.6710097254</v>
      </c>
      <c r="AF50" t="n">
        <v>2.508317366541918e-06</v>
      </c>
      <c r="AG50" t="n">
        <v>17.47395833333333</v>
      </c>
      <c r="AH50" t="n">
        <v>474431.303811626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7.4508</v>
      </c>
      <c r="E51" t="n">
        <v>13.42</v>
      </c>
      <c r="F51" t="n">
        <v>10.55</v>
      </c>
      <c r="G51" t="n">
        <v>70.36</v>
      </c>
      <c r="H51" t="n">
        <v>1.1</v>
      </c>
      <c r="I51" t="n">
        <v>9</v>
      </c>
      <c r="J51" t="n">
        <v>214.19</v>
      </c>
      <c r="K51" t="n">
        <v>54.38</v>
      </c>
      <c r="L51" t="n">
        <v>13.25</v>
      </c>
      <c r="M51" t="n">
        <v>7</v>
      </c>
      <c r="N51" t="n">
        <v>46.56</v>
      </c>
      <c r="O51" t="n">
        <v>26650.41</v>
      </c>
      <c r="P51" t="n">
        <v>144.17</v>
      </c>
      <c r="Q51" t="n">
        <v>197.75</v>
      </c>
      <c r="R51" t="n">
        <v>32.65</v>
      </c>
      <c r="S51" t="n">
        <v>25.4</v>
      </c>
      <c r="T51" t="n">
        <v>2775.22</v>
      </c>
      <c r="U51" t="n">
        <v>0.78</v>
      </c>
      <c r="V51" t="n">
        <v>0.88</v>
      </c>
      <c r="W51" t="n">
        <v>2.95</v>
      </c>
      <c r="X51" t="n">
        <v>0.17</v>
      </c>
      <c r="Y51" t="n">
        <v>1</v>
      </c>
      <c r="Z51" t="n">
        <v>10</v>
      </c>
      <c r="AA51" t="n">
        <v>383.5384006641111</v>
      </c>
      <c r="AB51" t="n">
        <v>524.7741603086847</v>
      </c>
      <c r="AC51" t="n">
        <v>474.6904509739829</v>
      </c>
      <c r="AD51" t="n">
        <v>383538.4006641111</v>
      </c>
      <c r="AE51" t="n">
        <v>524774.1603086847</v>
      </c>
      <c r="AF51" t="n">
        <v>2.507240546636775e-06</v>
      </c>
      <c r="AG51" t="n">
        <v>17.47395833333333</v>
      </c>
      <c r="AH51" t="n">
        <v>474690.4509739829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7.4531</v>
      </c>
      <c r="E52" t="n">
        <v>13.42</v>
      </c>
      <c r="F52" t="n">
        <v>10.55</v>
      </c>
      <c r="G52" t="n">
        <v>70.34</v>
      </c>
      <c r="H52" t="n">
        <v>1.12</v>
      </c>
      <c r="I52" t="n">
        <v>9</v>
      </c>
      <c r="J52" t="n">
        <v>214.59</v>
      </c>
      <c r="K52" t="n">
        <v>54.38</v>
      </c>
      <c r="L52" t="n">
        <v>13.5</v>
      </c>
      <c r="M52" t="n">
        <v>7</v>
      </c>
      <c r="N52" t="n">
        <v>46.72</v>
      </c>
      <c r="O52" t="n">
        <v>26700.55</v>
      </c>
      <c r="P52" t="n">
        <v>144.11</v>
      </c>
      <c r="Q52" t="n">
        <v>197.75</v>
      </c>
      <c r="R52" t="n">
        <v>32.44</v>
      </c>
      <c r="S52" t="n">
        <v>25.4</v>
      </c>
      <c r="T52" t="n">
        <v>2670.49</v>
      </c>
      <c r="U52" t="n">
        <v>0.78</v>
      </c>
      <c r="V52" t="n">
        <v>0.88</v>
      </c>
      <c r="W52" t="n">
        <v>2.95</v>
      </c>
      <c r="X52" t="n">
        <v>0.16</v>
      </c>
      <c r="Y52" t="n">
        <v>1</v>
      </c>
      <c r="Z52" t="n">
        <v>10</v>
      </c>
      <c r="AA52" t="n">
        <v>383.4490382170687</v>
      </c>
      <c r="AB52" t="n">
        <v>524.6518906662484</v>
      </c>
      <c r="AC52" t="n">
        <v>474.5798505746141</v>
      </c>
      <c r="AD52" t="n">
        <v>383449.0382170687</v>
      </c>
      <c r="AE52" t="n">
        <v>524651.8906662484</v>
      </c>
      <c r="AF52" t="n">
        <v>2.508014510943596e-06</v>
      </c>
      <c r="AG52" t="n">
        <v>17.47395833333333</v>
      </c>
      <c r="AH52" t="n">
        <v>474579.8505746141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7.4513</v>
      </c>
      <c r="E53" t="n">
        <v>13.42</v>
      </c>
      <c r="F53" t="n">
        <v>10.55</v>
      </c>
      <c r="G53" t="n">
        <v>70.36</v>
      </c>
      <c r="H53" t="n">
        <v>1.14</v>
      </c>
      <c r="I53" t="n">
        <v>9</v>
      </c>
      <c r="J53" t="n">
        <v>215</v>
      </c>
      <c r="K53" t="n">
        <v>54.38</v>
      </c>
      <c r="L53" t="n">
        <v>13.75</v>
      </c>
      <c r="M53" t="n">
        <v>7</v>
      </c>
      <c r="N53" t="n">
        <v>46.87</v>
      </c>
      <c r="O53" t="n">
        <v>26750.75</v>
      </c>
      <c r="P53" t="n">
        <v>144.17</v>
      </c>
      <c r="Q53" t="n">
        <v>197.8</v>
      </c>
      <c r="R53" t="n">
        <v>32.45</v>
      </c>
      <c r="S53" t="n">
        <v>25.4</v>
      </c>
      <c r="T53" t="n">
        <v>2676.52</v>
      </c>
      <c r="U53" t="n">
        <v>0.78</v>
      </c>
      <c r="V53" t="n">
        <v>0.88</v>
      </c>
      <c r="W53" t="n">
        <v>2.95</v>
      </c>
      <c r="X53" t="n">
        <v>0.16</v>
      </c>
      <c r="Y53" t="n">
        <v>1</v>
      </c>
      <c r="Z53" t="n">
        <v>10</v>
      </c>
      <c r="AA53" t="n">
        <v>383.5284954844479</v>
      </c>
      <c r="AB53" t="n">
        <v>524.7606076048838</v>
      </c>
      <c r="AC53" t="n">
        <v>474.6781917212114</v>
      </c>
      <c r="AD53" t="n">
        <v>383528.4954844479</v>
      </c>
      <c r="AE53" t="n">
        <v>524760.6076048838</v>
      </c>
      <c r="AF53" t="n">
        <v>2.507408799746953e-06</v>
      </c>
      <c r="AG53" t="n">
        <v>17.47395833333333</v>
      </c>
      <c r="AH53" t="n">
        <v>474678.1917212114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7.4513</v>
      </c>
      <c r="E54" t="n">
        <v>13.42</v>
      </c>
      <c r="F54" t="n">
        <v>10.55</v>
      </c>
      <c r="G54" t="n">
        <v>70.36</v>
      </c>
      <c r="H54" t="n">
        <v>1.15</v>
      </c>
      <c r="I54" t="n">
        <v>9</v>
      </c>
      <c r="J54" t="n">
        <v>215.41</v>
      </c>
      <c r="K54" t="n">
        <v>54.38</v>
      </c>
      <c r="L54" t="n">
        <v>14</v>
      </c>
      <c r="M54" t="n">
        <v>7</v>
      </c>
      <c r="N54" t="n">
        <v>47.03</v>
      </c>
      <c r="O54" t="n">
        <v>26801</v>
      </c>
      <c r="P54" t="n">
        <v>143.95</v>
      </c>
      <c r="Q54" t="n">
        <v>197.76</v>
      </c>
      <c r="R54" t="n">
        <v>32.41</v>
      </c>
      <c r="S54" t="n">
        <v>25.4</v>
      </c>
      <c r="T54" t="n">
        <v>2653.74</v>
      </c>
      <c r="U54" t="n">
        <v>0.78</v>
      </c>
      <c r="V54" t="n">
        <v>0.88</v>
      </c>
      <c r="W54" t="n">
        <v>2.96</v>
      </c>
      <c r="X54" t="n">
        <v>0.16</v>
      </c>
      <c r="Y54" t="n">
        <v>1</v>
      </c>
      <c r="Z54" t="n">
        <v>10</v>
      </c>
      <c r="AA54" t="n">
        <v>383.3678213893597</v>
      </c>
      <c r="AB54" t="n">
        <v>524.5407662195433</v>
      </c>
      <c r="AC54" t="n">
        <v>474.4793316891384</v>
      </c>
      <c r="AD54" t="n">
        <v>383367.8213893597</v>
      </c>
      <c r="AE54" t="n">
        <v>524540.7662195433</v>
      </c>
      <c r="AF54" t="n">
        <v>2.507408799746953e-06</v>
      </c>
      <c r="AG54" t="n">
        <v>17.47395833333333</v>
      </c>
      <c r="AH54" t="n">
        <v>474479.3316891384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7.4519</v>
      </c>
      <c r="E55" t="n">
        <v>13.42</v>
      </c>
      <c r="F55" t="n">
        <v>10.55</v>
      </c>
      <c r="G55" t="n">
        <v>70.34999999999999</v>
      </c>
      <c r="H55" t="n">
        <v>1.17</v>
      </c>
      <c r="I55" t="n">
        <v>9</v>
      </c>
      <c r="J55" t="n">
        <v>215.82</v>
      </c>
      <c r="K55" t="n">
        <v>54.38</v>
      </c>
      <c r="L55" t="n">
        <v>14.25</v>
      </c>
      <c r="M55" t="n">
        <v>7</v>
      </c>
      <c r="N55" t="n">
        <v>47.19</v>
      </c>
      <c r="O55" t="n">
        <v>26851.31</v>
      </c>
      <c r="P55" t="n">
        <v>143.83</v>
      </c>
      <c r="Q55" t="n">
        <v>197.75</v>
      </c>
      <c r="R55" t="n">
        <v>32.52</v>
      </c>
      <c r="S55" t="n">
        <v>25.4</v>
      </c>
      <c r="T55" t="n">
        <v>2709.14</v>
      </c>
      <c r="U55" t="n">
        <v>0.78</v>
      </c>
      <c r="V55" t="n">
        <v>0.88</v>
      </c>
      <c r="W55" t="n">
        <v>2.95</v>
      </c>
      <c r="X55" t="n">
        <v>0.16</v>
      </c>
      <c r="Y55" t="n">
        <v>1</v>
      </c>
      <c r="Z55" t="n">
        <v>10</v>
      </c>
      <c r="AA55" t="n">
        <v>383.2683165062103</v>
      </c>
      <c r="AB55" t="n">
        <v>524.4046192485729</v>
      </c>
      <c r="AC55" t="n">
        <v>474.356178393994</v>
      </c>
      <c r="AD55" t="n">
        <v>383268.3165062104</v>
      </c>
      <c r="AE55" t="n">
        <v>524404.6192485729</v>
      </c>
      <c r="AF55" t="n">
        <v>2.507610703479168e-06</v>
      </c>
      <c r="AG55" t="n">
        <v>17.47395833333333</v>
      </c>
      <c r="AH55" t="n">
        <v>474356.1783939939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7.4543</v>
      </c>
      <c r="E56" t="n">
        <v>13.42</v>
      </c>
      <c r="F56" t="n">
        <v>10.55</v>
      </c>
      <c r="G56" t="n">
        <v>70.31999999999999</v>
      </c>
      <c r="H56" t="n">
        <v>1.19</v>
      </c>
      <c r="I56" t="n">
        <v>9</v>
      </c>
      <c r="J56" t="n">
        <v>216.22</v>
      </c>
      <c r="K56" t="n">
        <v>54.38</v>
      </c>
      <c r="L56" t="n">
        <v>14.5</v>
      </c>
      <c r="M56" t="n">
        <v>7</v>
      </c>
      <c r="N56" t="n">
        <v>47.35</v>
      </c>
      <c r="O56" t="n">
        <v>26901.66</v>
      </c>
      <c r="P56" t="n">
        <v>143.58</v>
      </c>
      <c r="Q56" t="n">
        <v>197.8</v>
      </c>
      <c r="R56" t="n">
        <v>32.28</v>
      </c>
      <c r="S56" t="n">
        <v>25.4</v>
      </c>
      <c r="T56" t="n">
        <v>2590.38</v>
      </c>
      <c r="U56" t="n">
        <v>0.79</v>
      </c>
      <c r="V56" t="n">
        <v>0.88</v>
      </c>
      <c r="W56" t="n">
        <v>2.95</v>
      </c>
      <c r="X56" t="n">
        <v>0.16</v>
      </c>
      <c r="Y56" t="n">
        <v>1</v>
      </c>
      <c r="Z56" t="n">
        <v>10</v>
      </c>
      <c r="AA56" t="n">
        <v>383.0383670176144</v>
      </c>
      <c r="AB56" t="n">
        <v>524.0899922136205</v>
      </c>
      <c r="AC56" t="n">
        <v>474.0715789216756</v>
      </c>
      <c r="AD56" t="n">
        <v>383038.3670176144</v>
      </c>
      <c r="AE56" t="n">
        <v>524089.9922136205</v>
      </c>
      <c r="AF56" t="n">
        <v>2.508418318408025e-06</v>
      </c>
      <c r="AG56" t="n">
        <v>17.47395833333333</v>
      </c>
      <c r="AH56" t="n">
        <v>474071.5789216756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7.4906</v>
      </c>
      <c r="E57" t="n">
        <v>13.35</v>
      </c>
      <c r="F57" t="n">
        <v>10.52</v>
      </c>
      <c r="G57" t="n">
        <v>78.92</v>
      </c>
      <c r="H57" t="n">
        <v>1.21</v>
      </c>
      <c r="I57" t="n">
        <v>8</v>
      </c>
      <c r="J57" t="n">
        <v>216.63</v>
      </c>
      <c r="K57" t="n">
        <v>54.38</v>
      </c>
      <c r="L57" t="n">
        <v>14.75</v>
      </c>
      <c r="M57" t="n">
        <v>6</v>
      </c>
      <c r="N57" t="n">
        <v>47.51</v>
      </c>
      <c r="O57" t="n">
        <v>26952.08</v>
      </c>
      <c r="P57" t="n">
        <v>143.12</v>
      </c>
      <c r="Q57" t="n">
        <v>197.75</v>
      </c>
      <c r="R57" t="n">
        <v>31.55</v>
      </c>
      <c r="S57" t="n">
        <v>25.4</v>
      </c>
      <c r="T57" t="n">
        <v>2230.16</v>
      </c>
      <c r="U57" t="n">
        <v>0.8100000000000001</v>
      </c>
      <c r="V57" t="n">
        <v>0.88</v>
      </c>
      <c r="W57" t="n">
        <v>2.95</v>
      </c>
      <c r="X57" t="n">
        <v>0.13</v>
      </c>
      <c r="Y57" t="n">
        <v>1</v>
      </c>
      <c r="Z57" t="n">
        <v>10</v>
      </c>
      <c r="AA57" t="n">
        <v>381.8715721466496</v>
      </c>
      <c r="AB57" t="n">
        <v>522.4935319958096</v>
      </c>
      <c r="AC57" t="n">
        <v>472.6274826264065</v>
      </c>
      <c r="AD57" t="n">
        <v>381871.5721466495</v>
      </c>
      <c r="AE57" t="n">
        <v>522493.5319958095</v>
      </c>
      <c r="AF57" t="n">
        <v>2.520633494206988e-06</v>
      </c>
      <c r="AG57" t="n">
        <v>17.3828125</v>
      </c>
      <c r="AH57" t="n">
        <v>472627.4826264065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7.4903</v>
      </c>
      <c r="E58" t="n">
        <v>13.35</v>
      </c>
      <c r="F58" t="n">
        <v>10.52</v>
      </c>
      <c r="G58" t="n">
        <v>78.92</v>
      </c>
      <c r="H58" t="n">
        <v>1.23</v>
      </c>
      <c r="I58" t="n">
        <v>8</v>
      </c>
      <c r="J58" t="n">
        <v>217.04</v>
      </c>
      <c r="K58" t="n">
        <v>54.38</v>
      </c>
      <c r="L58" t="n">
        <v>15</v>
      </c>
      <c r="M58" t="n">
        <v>6</v>
      </c>
      <c r="N58" t="n">
        <v>47.66</v>
      </c>
      <c r="O58" t="n">
        <v>27002.55</v>
      </c>
      <c r="P58" t="n">
        <v>143.13</v>
      </c>
      <c r="Q58" t="n">
        <v>197.8</v>
      </c>
      <c r="R58" t="n">
        <v>31.48</v>
      </c>
      <c r="S58" t="n">
        <v>25.4</v>
      </c>
      <c r="T58" t="n">
        <v>2197.97</v>
      </c>
      <c r="U58" t="n">
        <v>0.8100000000000001</v>
      </c>
      <c r="V58" t="n">
        <v>0.88</v>
      </c>
      <c r="W58" t="n">
        <v>2.95</v>
      </c>
      <c r="X58" t="n">
        <v>0.13</v>
      </c>
      <c r="Y58" t="n">
        <v>1</v>
      </c>
      <c r="Z58" t="n">
        <v>10</v>
      </c>
      <c r="AA58" t="n">
        <v>381.8846828920467</v>
      </c>
      <c r="AB58" t="n">
        <v>522.5114706960672</v>
      </c>
      <c r="AC58" t="n">
        <v>472.6437092822889</v>
      </c>
      <c r="AD58" t="n">
        <v>381884.6828920468</v>
      </c>
      <c r="AE58" t="n">
        <v>522511.4706960673</v>
      </c>
      <c r="AF58" t="n">
        <v>2.520532542340881e-06</v>
      </c>
      <c r="AG58" t="n">
        <v>17.3828125</v>
      </c>
      <c r="AH58" t="n">
        <v>472643.7092822889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7.492</v>
      </c>
      <c r="E59" t="n">
        <v>13.35</v>
      </c>
      <c r="F59" t="n">
        <v>10.52</v>
      </c>
      <c r="G59" t="n">
        <v>78.90000000000001</v>
      </c>
      <c r="H59" t="n">
        <v>1.25</v>
      </c>
      <c r="I59" t="n">
        <v>8</v>
      </c>
      <c r="J59" t="n">
        <v>217.45</v>
      </c>
      <c r="K59" t="n">
        <v>54.38</v>
      </c>
      <c r="L59" t="n">
        <v>15.25</v>
      </c>
      <c r="M59" t="n">
        <v>6</v>
      </c>
      <c r="N59" t="n">
        <v>47.82</v>
      </c>
      <c r="O59" t="n">
        <v>27053.07</v>
      </c>
      <c r="P59" t="n">
        <v>143.12</v>
      </c>
      <c r="Q59" t="n">
        <v>197.84</v>
      </c>
      <c r="R59" t="n">
        <v>31.39</v>
      </c>
      <c r="S59" t="n">
        <v>25.4</v>
      </c>
      <c r="T59" t="n">
        <v>2150.76</v>
      </c>
      <c r="U59" t="n">
        <v>0.8100000000000001</v>
      </c>
      <c r="V59" t="n">
        <v>0.88</v>
      </c>
      <c r="W59" t="n">
        <v>2.95</v>
      </c>
      <c r="X59" t="n">
        <v>0.13</v>
      </c>
      <c r="Y59" t="n">
        <v>1</v>
      </c>
      <c r="Z59" t="n">
        <v>10</v>
      </c>
      <c r="AA59" t="n">
        <v>381.8442997837683</v>
      </c>
      <c r="AB59" t="n">
        <v>522.4562167457437</v>
      </c>
      <c r="AC59" t="n">
        <v>472.5937286914348</v>
      </c>
      <c r="AD59" t="n">
        <v>381844.2997837684</v>
      </c>
      <c r="AE59" t="n">
        <v>522456.2167457438</v>
      </c>
      <c r="AF59" t="n">
        <v>2.521104602915488e-06</v>
      </c>
      <c r="AG59" t="n">
        <v>17.3828125</v>
      </c>
      <c r="AH59" t="n">
        <v>472593.7286914348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7.49</v>
      </c>
      <c r="E60" t="n">
        <v>13.35</v>
      </c>
      <c r="F60" t="n">
        <v>10.52</v>
      </c>
      <c r="G60" t="n">
        <v>78.92</v>
      </c>
      <c r="H60" t="n">
        <v>1.26</v>
      </c>
      <c r="I60" t="n">
        <v>8</v>
      </c>
      <c r="J60" t="n">
        <v>217.86</v>
      </c>
      <c r="K60" t="n">
        <v>54.38</v>
      </c>
      <c r="L60" t="n">
        <v>15.5</v>
      </c>
      <c r="M60" t="n">
        <v>6</v>
      </c>
      <c r="N60" t="n">
        <v>47.98</v>
      </c>
      <c r="O60" t="n">
        <v>27103.65</v>
      </c>
      <c r="P60" t="n">
        <v>143.19</v>
      </c>
      <c r="Q60" t="n">
        <v>197.75</v>
      </c>
      <c r="R60" t="n">
        <v>31.53</v>
      </c>
      <c r="S60" t="n">
        <v>25.4</v>
      </c>
      <c r="T60" t="n">
        <v>2220.94</v>
      </c>
      <c r="U60" t="n">
        <v>0.8100000000000001</v>
      </c>
      <c r="V60" t="n">
        <v>0.88</v>
      </c>
      <c r="W60" t="n">
        <v>2.95</v>
      </c>
      <c r="X60" t="n">
        <v>0.13</v>
      </c>
      <c r="Y60" t="n">
        <v>1</v>
      </c>
      <c r="Z60" t="n">
        <v>10</v>
      </c>
      <c r="AA60" t="n">
        <v>381.9341228490322</v>
      </c>
      <c r="AB60" t="n">
        <v>522.5791166263517</v>
      </c>
      <c r="AC60" t="n">
        <v>472.7048991799286</v>
      </c>
      <c r="AD60" t="n">
        <v>381934.1228490322</v>
      </c>
      <c r="AE60" t="n">
        <v>522579.1166263517</v>
      </c>
      <c r="AF60" t="n">
        <v>2.520431590474774e-06</v>
      </c>
      <c r="AG60" t="n">
        <v>17.3828125</v>
      </c>
      <c r="AH60" t="n">
        <v>472704.8991799286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7.49</v>
      </c>
      <c r="E61" t="n">
        <v>13.35</v>
      </c>
      <c r="F61" t="n">
        <v>10.52</v>
      </c>
      <c r="G61" t="n">
        <v>78.92</v>
      </c>
      <c r="H61" t="n">
        <v>1.28</v>
      </c>
      <c r="I61" t="n">
        <v>8</v>
      </c>
      <c r="J61" t="n">
        <v>218.27</v>
      </c>
      <c r="K61" t="n">
        <v>54.38</v>
      </c>
      <c r="L61" t="n">
        <v>15.75</v>
      </c>
      <c r="M61" t="n">
        <v>6</v>
      </c>
      <c r="N61" t="n">
        <v>48.15</v>
      </c>
      <c r="O61" t="n">
        <v>27154.29</v>
      </c>
      <c r="P61" t="n">
        <v>143.13</v>
      </c>
      <c r="Q61" t="n">
        <v>197.77</v>
      </c>
      <c r="R61" t="n">
        <v>31.51</v>
      </c>
      <c r="S61" t="n">
        <v>25.4</v>
      </c>
      <c r="T61" t="n">
        <v>2211.51</v>
      </c>
      <c r="U61" t="n">
        <v>0.8100000000000001</v>
      </c>
      <c r="V61" t="n">
        <v>0.88</v>
      </c>
      <c r="W61" t="n">
        <v>2.95</v>
      </c>
      <c r="X61" t="n">
        <v>0.13</v>
      </c>
      <c r="Y61" t="n">
        <v>1</v>
      </c>
      <c r="Z61" t="n">
        <v>10</v>
      </c>
      <c r="AA61" t="n">
        <v>381.8905290554385</v>
      </c>
      <c r="AB61" t="n">
        <v>522.5194696747343</v>
      </c>
      <c r="AC61" t="n">
        <v>472.6509448496585</v>
      </c>
      <c r="AD61" t="n">
        <v>381890.5290554385</v>
      </c>
      <c r="AE61" t="n">
        <v>522519.4696747343</v>
      </c>
      <c r="AF61" t="n">
        <v>2.520431590474774e-06</v>
      </c>
      <c r="AG61" t="n">
        <v>17.3828125</v>
      </c>
      <c r="AH61" t="n">
        <v>472650.9448496585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7.4908</v>
      </c>
      <c r="E62" t="n">
        <v>13.35</v>
      </c>
      <c r="F62" t="n">
        <v>10.52</v>
      </c>
      <c r="G62" t="n">
        <v>78.91</v>
      </c>
      <c r="H62" t="n">
        <v>1.3</v>
      </c>
      <c r="I62" t="n">
        <v>8</v>
      </c>
      <c r="J62" t="n">
        <v>218.68</v>
      </c>
      <c r="K62" t="n">
        <v>54.38</v>
      </c>
      <c r="L62" t="n">
        <v>16</v>
      </c>
      <c r="M62" t="n">
        <v>6</v>
      </c>
      <c r="N62" t="n">
        <v>48.31</v>
      </c>
      <c r="O62" t="n">
        <v>27204.98</v>
      </c>
      <c r="P62" t="n">
        <v>142.94</v>
      </c>
      <c r="Q62" t="n">
        <v>197.75</v>
      </c>
      <c r="R62" t="n">
        <v>31.37</v>
      </c>
      <c r="S62" t="n">
        <v>25.4</v>
      </c>
      <c r="T62" t="n">
        <v>2140.89</v>
      </c>
      <c r="U62" t="n">
        <v>0.8100000000000001</v>
      </c>
      <c r="V62" t="n">
        <v>0.88</v>
      </c>
      <c r="W62" t="n">
        <v>2.95</v>
      </c>
      <c r="X62" t="n">
        <v>0.13</v>
      </c>
      <c r="Y62" t="n">
        <v>1</v>
      </c>
      <c r="Z62" t="n">
        <v>10</v>
      </c>
      <c r="AA62" t="n">
        <v>381.736908057041</v>
      </c>
      <c r="AB62" t="n">
        <v>522.3092786474468</v>
      </c>
      <c r="AC62" t="n">
        <v>472.4608141590104</v>
      </c>
      <c r="AD62" t="n">
        <v>381736.9080570411</v>
      </c>
      <c r="AE62" t="n">
        <v>522309.2786474468</v>
      </c>
      <c r="AF62" t="n">
        <v>2.520700795451059e-06</v>
      </c>
      <c r="AG62" t="n">
        <v>17.3828125</v>
      </c>
      <c r="AH62" t="n">
        <v>472460.8141590104</v>
      </c>
    </row>
    <row r="63">
      <c r="A63" t="n">
        <v>61</v>
      </c>
      <c r="B63" t="n">
        <v>100</v>
      </c>
      <c r="C63" t="inlineStr">
        <is>
          <t xml:space="preserve">CONCLUIDO	</t>
        </is>
      </c>
      <c r="D63" t="n">
        <v>7.4878</v>
      </c>
      <c r="E63" t="n">
        <v>13.36</v>
      </c>
      <c r="F63" t="n">
        <v>10.53</v>
      </c>
      <c r="G63" t="n">
        <v>78.95</v>
      </c>
      <c r="H63" t="n">
        <v>1.32</v>
      </c>
      <c r="I63" t="n">
        <v>8</v>
      </c>
      <c r="J63" t="n">
        <v>219.09</v>
      </c>
      <c r="K63" t="n">
        <v>54.38</v>
      </c>
      <c r="L63" t="n">
        <v>16.25</v>
      </c>
      <c r="M63" t="n">
        <v>6</v>
      </c>
      <c r="N63" t="n">
        <v>48.47</v>
      </c>
      <c r="O63" t="n">
        <v>27255.72</v>
      </c>
      <c r="P63" t="n">
        <v>142.93</v>
      </c>
      <c r="Q63" t="n">
        <v>197.76</v>
      </c>
      <c r="R63" t="n">
        <v>31.71</v>
      </c>
      <c r="S63" t="n">
        <v>25.4</v>
      </c>
      <c r="T63" t="n">
        <v>2309.56</v>
      </c>
      <c r="U63" t="n">
        <v>0.8</v>
      </c>
      <c r="V63" t="n">
        <v>0.88</v>
      </c>
      <c r="W63" t="n">
        <v>2.95</v>
      </c>
      <c r="X63" t="n">
        <v>0.14</v>
      </c>
      <c r="Y63" t="n">
        <v>1</v>
      </c>
      <c r="Z63" t="n">
        <v>10</v>
      </c>
      <c r="AA63" t="n">
        <v>381.8279690161684</v>
      </c>
      <c r="AB63" t="n">
        <v>522.4338722690508</v>
      </c>
      <c r="AC63" t="n">
        <v>472.5735167402367</v>
      </c>
      <c r="AD63" t="n">
        <v>381827.9690161684</v>
      </c>
      <c r="AE63" t="n">
        <v>522433.8722690508</v>
      </c>
      <c r="AF63" t="n">
        <v>2.519691276789988e-06</v>
      </c>
      <c r="AG63" t="n">
        <v>17.39583333333333</v>
      </c>
      <c r="AH63" t="n">
        <v>472573.5167402367</v>
      </c>
    </row>
    <row r="64">
      <c r="A64" t="n">
        <v>62</v>
      </c>
      <c r="B64" t="n">
        <v>100</v>
      </c>
      <c r="C64" t="inlineStr">
        <is>
          <t xml:space="preserve">CONCLUIDO	</t>
        </is>
      </c>
      <c r="D64" t="n">
        <v>7.4886</v>
      </c>
      <c r="E64" t="n">
        <v>13.35</v>
      </c>
      <c r="F64" t="n">
        <v>10.53</v>
      </c>
      <c r="G64" t="n">
        <v>78.94</v>
      </c>
      <c r="H64" t="n">
        <v>1.34</v>
      </c>
      <c r="I64" t="n">
        <v>8</v>
      </c>
      <c r="J64" t="n">
        <v>219.51</v>
      </c>
      <c r="K64" t="n">
        <v>54.38</v>
      </c>
      <c r="L64" t="n">
        <v>16.5</v>
      </c>
      <c r="M64" t="n">
        <v>6</v>
      </c>
      <c r="N64" t="n">
        <v>48.63</v>
      </c>
      <c r="O64" t="n">
        <v>27306.53</v>
      </c>
      <c r="P64" t="n">
        <v>142.61</v>
      </c>
      <c r="Q64" t="n">
        <v>197.82</v>
      </c>
      <c r="R64" t="n">
        <v>31.49</v>
      </c>
      <c r="S64" t="n">
        <v>25.4</v>
      </c>
      <c r="T64" t="n">
        <v>2200.08</v>
      </c>
      <c r="U64" t="n">
        <v>0.8100000000000001</v>
      </c>
      <c r="V64" t="n">
        <v>0.88</v>
      </c>
      <c r="W64" t="n">
        <v>2.95</v>
      </c>
      <c r="X64" t="n">
        <v>0.14</v>
      </c>
      <c r="Y64" t="n">
        <v>1</v>
      </c>
      <c r="Z64" t="n">
        <v>10</v>
      </c>
      <c r="AA64" t="n">
        <v>381.5798386926809</v>
      </c>
      <c r="AB64" t="n">
        <v>522.094369413718</v>
      </c>
      <c r="AC64" t="n">
        <v>472.2664155609216</v>
      </c>
      <c r="AD64" t="n">
        <v>381579.8386926809</v>
      </c>
      <c r="AE64" t="n">
        <v>522094.369413718</v>
      </c>
      <c r="AF64" t="n">
        <v>2.519960481766274e-06</v>
      </c>
      <c r="AG64" t="n">
        <v>17.3828125</v>
      </c>
      <c r="AH64" t="n">
        <v>472266.4155609216</v>
      </c>
    </row>
    <row r="65">
      <c r="A65" t="n">
        <v>63</v>
      </c>
      <c r="B65" t="n">
        <v>100</v>
      </c>
      <c r="C65" t="inlineStr">
        <is>
          <t xml:space="preserve">CONCLUIDO	</t>
        </is>
      </c>
      <c r="D65" t="n">
        <v>7.4874</v>
      </c>
      <c r="E65" t="n">
        <v>13.36</v>
      </c>
      <c r="F65" t="n">
        <v>10.53</v>
      </c>
      <c r="G65" t="n">
        <v>78.95999999999999</v>
      </c>
      <c r="H65" t="n">
        <v>1.35</v>
      </c>
      <c r="I65" t="n">
        <v>8</v>
      </c>
      <c r="J65" t="n">
        <v>219.92</v>
      </c>
      <c r="K65" t="n">
        <v>54.38</v>
      </c>
      <c r="L65" t="n">
        <v>16.75</v>
      </c>
      <c r="M65" t="n">
        <v>6</v>
      </c>
      <c r="N65" t="n">
        <v>48.79</v>
      </c>
      <c r="O65" t="n">
        <v>27357.38</v>
      </c>
      <c r="P65" t="n">
        <v>142.3</v>
      </c>
      <c r="Q65" t="n">
        <v>197.76</v>
      </c>
      <c r="R65" t="n">
        <v>31.68</v>
      </c>
      <c r="S65" t="n">
        <v>25.4</v>
      </c>
      <c r="T65" t="n">
        <v>2295.8</v>
      </c>
      <c r="U65" t="n">
        <v>0.8</v>
      </c>
      <c r="V65" t="n">
        <v>0.88</v>
      </c>
      <c r="W65" t="n">
        <v>2.95</v>
      </c>
      <c r="X65" t="n">
        <v>0.14</v>
      </c>
      <c r="Y65" t="n">
        <v>1</v>
      </c>
      <c r="Z65" t="n">
        <v>10</v>
      </c>
      <c r="AA65" t="n">
        <v>381.3778697964575</v>
      </c>
      <c r="AB65" t="n">
        <v>521.8180266596663</v>
      </c>
      <c r="AC65" t="n">
        <v>472.0164465714672</v>
      </c>
      <c r="AD65" t="n">
        <v>381377.8697964575</v>
      </c>
      <c r="AE65" t="n">
        <v>521818.0266596663</v>
      </c>
      <c r="AF65" t="n">
        <v>2.519556674301845e-06</v>
      </c>
      <c r="AG65" t="n">
        <v>17.39583333333333</v>
      </c>
      <c r="AH65" t="n">
        <v>472016.4465714672</v>
      </c>
    </row>
    <row r="66">
      <c r="A66" t="n">
        <v>64</v>
      </c>
      <c r="B66" t="n">
        <v>100</v>
      </c>
      <c r="C66" t="inlineStr">
        <is>
          <t xml:space="preserve">CONCLUIDO	</t>
        </is>
      </c>
      <c r="D66" t="n">
        <v>7.5177</v>
      </c>
      <c r="E66" t="n">
        <v>13.3</v>
      </c>
      <c r="F66" t="n">
        <v>10.51</v>
      </c>
      <c r="G66" t="n">
        <v>90.11</v>
      </c>
      <c r="H66" t="n">
        <v>1.37</v>
      </c>
      <c r="I66" t="n">
        <v>7</v>
      </c>
      <c r="J66" t="n">
        <v>220.33</v>
      </c>
      <c r="K66" t="n">
        <v>54.38</v>
      </c>
      <c r="L66" t="n">
        <v>17</v>
      </c>
      <c r="M66" t="n">
        <v>5</v>
      </c>
      <c r="N66" t="n">
        <v>48.95</v>
      </c>
      <c r="O66" t="n">
        <v>27408.3</v>
      </c>
      <c r="P66" t="n">
        <v>141.93</v>
      </c>
      <c r="Q66" t="n">
        <v>197.78</v>
      </c>
      <c r="R66" t="n">
        <v>31.1</v>
      </c>
      <c r="S66" t="n">
        <v>25.4</v>
      </c>
      <c r="T66" t="n">
        <v>2013.39</v>
      </c>
      <c r="U66" t="n">
        <v>0.82</v>
      </c>
      <c r="V66" t="n">
        <v>0.89</v>
      </c>
      <c r="W66" t="n">
        <v>2.95</v>
      </c>
      <c r="X66" t="n">
        <v>0.12</v>
      </c>
      <c r="Y66" t="n">
        <v>1</v>
      </c>
      <c r="Z66" t="n">
        <v>10</v>
      </c>
      <c r="AA66" t="n">
        <v>380.4442869957463</v>
      </c>
      <c r="AB66" t="n">
        <v>520.5406574849667</v>
      </c>
      <c r="AC66" t="n">
        <v>470.860987718002</v>
      </c>
      <c r="AD66" t="n">
        <v>380444.2869957463</v>
      </c>
      <c r="AE66" t="n">
        <v>520540.6574849667</v>
      </c>
      <c r="AF66" t="n">
        <v>2.529752812778665e-06</v>
      </c>
      <c r="AG66" t="n">
        <v>17.31770833333333</v>
      </c>
      <c r="AH66" t="n">
        <v>470860.987718002</v>
      </c>
    </row>
    <row r="67">
      <c r="A67" t="n">
        <v>65</v>
      </c>
      <c r="B67" t="n">
        <v>100</v>
      </c>
      <c r="C67" t="inlineStr">
        <is>
          <t xml:space="preserve">CONCLUIDO	</t>
        </is>
      </c>
      <c r="D67" t="n">
        <v>7.5216</v>
      </c>
      <c r="E67" t="n">
        <v>13.3</v>
      </c>
      <c r="F67" t="n">
        <v>10.51</v>
      </c>
      <c r="G67" t="n">
        <v>90.05</v>
      </c>
      <c r="H67" t="n">
        <v>1.39</v>
      </c>
      <c r="I67" t="n">
        <v>7</v>
      </c>
      <c r="J67" t="n">
        <v>220.74</v>
      </c>
      <c r="K67" t="n">
        <v>54.38</v>
      </c>
      <c r="L67" t="n">
        <v>17.25</v>
      </c>
      <c r="M67" t="n">
        <v>5</v>
      </c>
      <c r="N67" t="n">
        <v>49.12</v>
      </c>
      <c r="O67" t="n">
        <v>27459.27</v>
      </c>
      <c r="P67" t="n">
        <v>142.21</v>
      </c>
      <c r="Q67" t="n">
        <v>197.78</v>
      </c>
      <c r="R67" t="n">
        <v>30.99</v>
      </c>
      <c r="S67" t="n">
        <v>25.4</v>
      </c>
      <c r="T67" t="n">
        <v>1955.64</v>
      </c>
      <c r="U67" t="n">
        <v>0.82</v>
      </c>
      <c r="V67" t="n">
        <v>0.89</v>
      </c>
      <c r="W67" t="n">
        <v>2.95</v>
      </c>
      <c r="X67" t="n">
        <v>0.12</v>
      </c>
      <c r="Y67" t="n">
        <v>1</v>
      </c>
      <c r="Z67" t="n">
        <v>10</v>
      </c>
      <c r="AA67" t="n">
        <v>380.5719360349534</v>
      </c>
      <c r="AB67" t="n">
        <v>520.715312531888</v>
      </c>
      <c r="AC67" t="n">
        <v>471.018973932375</v>
      </c>
      <c r="AD67" t="n">
        <v>380571.9360349533</v>
      </c>
      <c r="AE67" t="n">
        <v>520715.312531888</v>
      </c>
      <c r="AF67" t="n">
        <v>2.531065187038059e-06</v>
      </c>
      <c r="AG67" t="n">
        <v>17.31770833333333</v>
      </c>
      <c r="AH67" t="n">
        <v>471018.973932375</v>
      </c>
    </row>
    <row r="68">
      <c r="A68" t="n">
        <v>66</v>
      </c>
      <c r="B68" t="n">
        <v>100</v>
      </c>
      <c r="C68" t="inlineStr">
        <is>
          <t xml:space="preserve">CONCLUIDO	</t>
        </is>
      </c>
      <c r="D68" t="n">
        <v>7.5166</v>
      </c>
      <c r="E68" t="n">
        <v>13.3</v>
      </c>
      <c r="F68" t="n">
        <v>10.52</v>
      </c>
      <c r="G68" t="n">
        <v>90.13</v>
      </c>
      <c r="H68" t="n">
        <v>1.41</v>
      </c>
      <c r="I68" t="n">
        <v>7</v>
      </c>
      <c r="J68" t="n">
        <v>221.16</v>
      </c>
      <c r="K68" t="n">
        <v>54.38</v>
      </c>
      <c r="L68" t="n">
        <v>17.5</v>
      </c>
      <c r="M68" t="n">
        <v>5</v>
      </c>
      <c r="N68" t="n">
        <v>49.28</v>
      </c>
      <c r="O68" t="n">
        <v>27510.3</v>
      </c>
      <c r="P68" t="n">
        <v>142.52</v>
      </c>
      <c r="Q68" t="n">
        <v>197.76</v>
      </c>
      <c r="R68" t="n">
        <v>31.3</v>
      </c>
      <c r="S68" t="n">
        <v>25.4</v>
      </c>
      <c r="T68" t="n">
        <v>2111.13</v>
      </c>
      <c r="U68" t="n">
        <v>0.8100000000000001</v>
      </c>
      <c r="V68" t="n">
        <v>0.88</v>
      </c>
      <c r="W68" t="n">
        <v>2.95</v>
      </c>
      <c r="X68" t="n">
        <v>0.12</v>
      </c>
      <c r="Y68" t="n">
        <v>1</v>
      </c>
      <c r="Z68" t="n">
        <v>10</v>
      </c>
      <c r="AA68" t="n">
        <v>380.932347791167</v>
      </c>
      <c r="AB68" t="n">
        <v>521.2084437969839</v>
      </c>
      <c r="AC68" t="n">
        <v>471.4650414416443</v>
      </c>
      <c r="AD68" t="n">
        <v>380932.347791167</v>
      </c>
      <c r="AE68" t="n">
        <v>521208.443796984</v>
      </c>
      <c r="AF68" t="n">
        <v>2.529382655936273e-06</v>
      </c>
      <c r="AG68" t="n">
        <v>17.31770833333333</v>
      </c>
      <c r="AH68" t="n">
        <v>471465.0414416443</v>
      </c>
    </row>
    <row r="69">
      <c r="A69" t="n">
        <v>67</v>
      </c>
      <c r="B69" t="n">
        <v>100</v>
      </c>
      <c r="C69" t="inlineStr">
        <is>
          <t xml:space="preserve">CONCLUIDO	</t>
        </is>
      </c>
      <c r="D69" t="n">
        <v>7.5218</v>
      </c>
      <c r="E69" t="n">
        <v>13.29</v>
      </c>
      <c r="F69" t="n">
        <v>10.51</v>
      </c>
      <c r="G69" t="n">
        <v>90.05</v>
      </c>
      <c r="H69" t="n">
        <v>1.42</v>
      </c>
      <c r="I69" t="n">
        <v>7</v>
      </c>
      <c r="J69" t="n">
        <v>221.57</v>
      </c>
      <c r="K69" t="n">
        <v>54.38</v>
      </c>
      <c r="L69" t="n">
        <v>17.75</v>
      </c>
      <c r="M69" t="n">
        <v>5</v>
      </c>
      <c r="N69" t="n">
        <v>49.45</v>
      </c>
      <c r="O69" t="n">
        <v>27561.39</v>
      </c>
      <c r="P69" t="n">
        <v>142.41</v>
      </c>
      <c r="Q69" t="n">
        <v>197.75</v>
      </c>
      <c r="R69" t="n">
        <v>30.95</v>
      </c>
      <c r="S69" t="n">
        <v>25.4</v>
      </c>
      <c r="T69" t="n">
        <v>1935.17</v>
      </c>
      <c r="U69" t="n">
        <v>0.82</v>
      </c>
      <c r="V69" t="n">
        <v>0.89</v>
      </c>
      <c r="W69" t="n">
        <v>2.95</v>
      </c>
      <c r="X69" t="n">
        <v>0.12</v>
      </c>
      <c r="Y69" t="n">
        <v>1</v>
      </c>
      <c r="Z69" t="n">
        <v>10</v>
      </c>
      <c r="AA69" t="n">
        <v>380.7127882804567</v>
      </c>
      <c r="AB69" t="n">
        <v>520.9080327881483</v>
      </c>
      <c r="AC69" t="n">
        <v>471.1933012378624</v>
      </c>
      <c r="AD69" t="n">
        <v>380712.7882804567</v>
      </c>
      <c r="AE69" t="n">
        <v>520908.0327881483</v>
      </c>
      <c r="AF69" t="n">
        <v>2.53113248828213e-06</v>
      </c>
      <c r="AG69" t="n">
        <v>17.3046875</v>
      </c>
      <c r="AH69" t="n">
        <v>471193.3012378624</v>
      </c>
    </row>
    <row r="70">
      <c r="A70" t="n">
        <v>68</v>
      </c>
      <c r="B70" t="n">
        <v>100</v>
      </c>
      <c r="C70" t="inlineStr">
        <is>
          <t xml:space="preserve">CONCLUIDO	</t>
        </is>
      </c>
      <c r="D70" t="n">
        <v>7.5227</v>
      </c>
      <c r="E70" t="n">
        <v>13.29</v>
      </c>
      <c r="F70" t="n">
        <v>10.5</v>
      </c>
      <c r="G70" t="n">
        <v>90.04000000000001</v>
      </c>
      <c r="H70" t="n">
        <v>1.44</v>
      </c>
      <c r="I70" t="n">
        <v>7</v>
      </c>
      <c r="J70" t="n">
        <v>221.99</v>
      </c>
      <c r="K70" t="n">
        <v>54.38</v>
      </c>
      <c r="L70" t="n">
        <v>18</v>
      </c>
      <c r="M70" t="n">
        <v>5</v>
      </c>
      <c r="N70" t="n">
        <v>49.61</v>
      </c>
      <c r="O70" t="n">
        <v>27612.53</v>
      </c>
      <c r="P70" t="n">
        <v>142.27</v>
      </c>
      <c r="Q70" t="n">
        <v>197.75</v>
      </c>
      <c r="R70" t="n">
        <v>30.89</v>
      </c>
      <c r="S70" t="n">
        <v>25.4</v>
      </c>
      <c r="T70" t="n">
        <v>1906.42</v>
      </c>
      <c r="U70" t="n">
        <v>0.82</v>
      </c>
      <c r="V70" t="n">
        <v>0.89</v>
      </c>
      <c r="W70" t="n">
        <v>2.95</v>
      </c>
      <c r="X70" t="n">
        <v>0.11</v>
      </c>
      <c r="Y70" t="n">
        <v>1</v>
      </c>
      <c r="Z70" t="n">
        <v>10</v>
      </c>
      <c r="AA70" t="n">
        <v>380.5544655628782</v>
      </c>
      <c r="AB70" t="n">
        <v>520.691408661252</v>
      </c>
      <c r="AC70" t="n">
        <v>470.9973514136032</v>
      </c>
      <c r="AD70" t="n">
        <v>380554.4655628782</v>
      </c>
      <c r="AE70" t="n">
        <v>520691.408661252</v>
      </c>
      <c r="AF70" t="n">
        <v>2.531435343880451e-06</v>
      </c>
      <c r="AG70" t="n">
        <v>17.3046875</v>
      </c>
      <c r="AH70" t="n">
        <v>470997.3514136032</v>
      </c>
    </row>
    <row r="71">
      <c r="A71" t="n">
        <v>69</v>
      </c>
      <c r="B71" t="n">
        <v>100</v>
      </c>
      <c r="C71" t="inlineStr">
        <is>
          <t xml:space="preserve">CONCLUIDO	</t>
        </is>
      </c>
      <c r="D71" t="n">
        <v>7.5193</v>
      </c>
      <c r="E71" t="n">
        <v>13.3</v>
      </c>
      <c r="F71" t="n">
        <v>10.51</v>
      </c>
      <c r="G71" t="n">
        <v>90.09</v>
      </c>
      <c r="H71" t="n">
        <v>1.46</v>
      </c>
      <c r="I71" t="n">
        <v>7</v>
      </c>
      <c r="J71" t="n">
        <v>222.4</v>
      </c>
      <c r="K71" t="n">
        <v>54.38</v>
      </c>
      <c r="L71" t="n">
        <v>18.25</v>
      </c>
      <c r="M71" t="n">
        <v>5</v>
      </c>
      <c r="N71" t="n">
        <v>49.78</v>
      </c>
      <c r="O71" t="n">
        <v>27663.85</v>
      </c>
      <c r="P71" t="n">
        <v>142.41</v>
      </c>
      <c r="Q71" t="n">
        <v>197.75</v>
      </c>
      <c r="R71" t="n">
        <v>31.2</v>
      </c>
      <c r="S71" t="n">
        <v>25.4</v>
      </c>
      <c r="T71" t="n">
        <v>2059.86</v>
      </c>
      <c r="U71" t="n">
        <v>0.8100000000000001</v>
      </c>
      <c r="V71" t="n">
        <v>0.89</v>
      </c>
      <c r="W71" t="n">
        <v>2.95</v>
      </c>
      <c r="X71" t="n">
        <v>0.12</v>
      </c>
      <c r="Y71" t="n">
        <v>1</v>
      </c>
      <c r="Z71" t="n">
        <v>10</v>
      </c>
      <c r="AA71" t="n">
        <v>380.7609268432439</v>
      </c>
      <c r="AB71" t="n">
        <v>520.9738980934773</v>
      </c>
      <c r="AC71" t="n">
        <v>471.2528804508933</v>
      </c>
      <c r="AD71" t="n">
        <v>380760.9268432439</v>
      </c>
      <c r="AE71" t="n">
        <v>520973.8980934772</v>
      </c>
      <c r="AF71" t="n">
        <v>2.530291222731237e-06</v>
      </c>
      <c r="AG71" t="n">
        <v>17.31770833333333</v>
      </c>
      <c r="AH71" t="n">
        <v>471252.8804508933</v>
      </c>
    </row>
    <row r="72">
      <c r="A72" t="n">
        <v>70</v>
      </c>
      <c r="B72" t="n">
        <v>100</v>
      </c>
      <c r="C72" t="inlineStr">
        <is>
          <t xml:space="preserve">CONCLUIDO	</t>
        </is>
      </c>
      <c r="D72" t="n">
        <v>7.5179</v>
      </c>
      <c r="E72" t="n">
        <v>13.3</v>
      </c>
      <c r="F72" t="n">
        <v>10.51</v>
      </c>
      <c r="G72" t="n">
        <v>90.11</v>
      </c>
      <c r="H72" t="n">
        <v>1.48</v>
      </c>
      <c r="I72" t="n">
        <v>7</v>
      </c>
      <c r="J72" t="n">
        <v>222.82</v>
      </c>
      <c r="K72" t="n">
        <v>54.38</v>
      </c>
      <c r="L72" t="n">
        <v>18.5</v>
      </c>
      <c r="M72" t="n">
        <v>5</v>
      </c>
      <c r="N72" t="n">
        <v>49.94</v>
      </c>
      <c r="O72" t="n">
        <v>27715.11</v>
      </c>
      <c r="P72" t="n">
        <v>142.34</v>
      </c>
      <c r="Q72" t="n">
        <v>197.76</v>
      </c>
      <c r="R72" t="n">
        <v>31.23</v>
      </c>
      <c r="S72" t="n">
        <v>25.4</v>
      </c>
      <c r="T72" t="n">
        <v>2076.55</v>
      </c>
      <c r="U72" t="n">
        <v>0.8100000000000001</v>
      </c>
      <c r="V72" t="n">
        <v>0.89</v>
      </c>
      <c r="W72" t="n">
        <v>2.95</v>
      </c>
      <c r="X72" t="n">
        <v>0.12</v>
      </c>
      <c r="Y72" t="n">
        <v>1</v>
      </c>
      <c r="Z72" t="n">
        <v>10</v>
      </c>
      <c r="AA72" t="n">
        <v>380.7372277437074</v>
      </c>
      <c r="AB72" t="n">
        <v>520.9414719399608</v>
      </c>
      <c r="AC72" t="n">
        <v>471.2235490039581</v>
      </c>
      <c r="AD72" t="n">
        <v>380737.2277437074</v>
      </c>
      <c r="AE72" t="n">
        <v>520941.4719399608</v>
      </c>
      <c r="AF72" t="n">
        <v>2.529820114022737e-06</v>
      </c>
      <c r="AG72" t="n">
        <v>17.31770833333333</v>
      </c>
      <c r="AH72" t="n">
        <v>471223.5490039581</v>
      </c>
    </row>
    <row r="73">
      <c r="A73" t="n">
        <v>71</v>
      </c>
      <c r="B73" t="n">
        <v>100</v>
      </c>
      <c r="C73" t="inlineStr">
        <is>
          <t xml:space="preserve">CONCLUIDO	</t>
        </is>
      </c>
      <c r="D73" t="n">
        <v>7.5218</v>
      </c>
      <c r="E73" t="n">
        <v>13.29</v>
      </c>
      <c r="F73" t="n">
        <v>10.51</v>
      </c>
      <c r="G73" t="n">
        <v>90.05</v>
      </c>
      <c r="H73" t="n">
        <v>1.49</v>
      </c>
      <c r="I73" t="n">
        <v>7</v>
      </c>
      <c r="J73" t="n">
        <v>223.23</v>
      </c>
      <c r="K73" t="n">
        <v>54.38</v>
      </c>
      <c r="L73" t="n">
        <v>18.75</v>
      </c>
      <c r="M73" t="n">
        <v>5</v>
      </c>
      <c r="N73" t="n">
        <v>50.11</v>
      </c>
      <c r="O73" t="n">
        <v>27766.43</v>
      </c>
      <c r="P73" t="n">
        <v>142.05</v>
      </c>
      <c r="Q73" t="n">
        <v>197.75</v>
      </c>
      <c r="R73" t="n">
        <v>30.92</v>
      </c>
      <c r="S73" t="n">
        <v>25.4</v>
      </c>
      <c r="T73" t="n">
        <v>1918.6</v>
      </c>
      <c r="U73" t="n">
        <v>0.82</v>
      </c>
      <c r="V73" t="n">
        <v>0.89</v>
      </c>
      <c r="W73" t="n">
        <v>2.95</v>
      </c>
      <c r="X73" t="n">
        <v>0.12</v>
      </c>
      <c r="Y73" t="n">
        <v>1</v>
      </c>
      <c r="Z73" t="n">
        <v>10</v>
      </c>
      <c r="AA73" t="n">
        <v>380.4523313307765</v>
      </c>
      <c r="AB73" t="n">
        <v>520.5516640990461</v>
      </c>
      <c r="AC73" t="n">
        <v>470.8709438762816</v>
      </c>
      <c r="AD73" t="n">
        <v>380452.3313307764</v>
      </c>
      <c r="AE73" t="n">
        <v>520551.6640990461</v>
      </c>
      <c r="AF73" t="n">
        <v>2.53113248828213e-06</v>
      </c>
      <c r="AG73" t="n">
        <v>17.3046875</v>
      </c>
      <c r="AH73" t="n">
        <v>470870.9438762816</v>
      </c>
    </row>
    <row r="74">
      <c r="A74" t="n">
        <v>72</v>
      </c>
      <c r="B74" t="n">
        <v>100</v>
      </c>
      <c r="C74" t="inlineStr">
        <is>
          <t xml:space="preserve">CONCLUIDO	</t>
        </is>
      </c>
      <c r="D74" t="n">
        <v>7.5204</v>
      </c>
      <c r="E74" t="n">
        <v>13.3</v>
      </c>
      <c r="F74" t="n">
        <v>10.51</v>
      </c>
      <c r="G74" t="n">
        <v>90.06999999999999</v>
      </c>
      <c r="H74" t="n">
        <v>1.51</v>
      </c>
      <c r="I74" t="n">
        <v>7</v>
      </c>
      <c r="J74" t="n">
        <v>223.65</v>
      </c>
      <c r="K74" t="n">
        <v>54.38</v>
      </c>
      <c r="L74" t="n">
        <v>19</v>
      </c>
      <c r="M74" t="n">
        <v>5</v>
      </c>
      <c r="N74" t="n">
        <v>50.27</v>
      </c>
      <c r="O74" t="n">
        <v>27817.81</v>
      </c>
      <c r="P74" t="n">
        <v>141.78</v>
      </c>
      <c r="Q74" t="n">
        <v>197.75</v>
      </c>
      <c r="R74" t="n">
        <v>31.12</v>
      </c>
      <c r="S74" t="n">
        <v>25.4</v>
      </c>
      <c r="T74" t="n">
        <v>2021.6</v>
      </c>
      <c r="U74" t="n">
        <v>0.82</v>
      </c>
      <c r="V74" t="n">
        <v>0.89</v>
      </c>
      <c r="W74" t="n">
        <v>2.95</v>
      </c>
      <c r="X74" t="n">
        <v>0.12</v>
      </c>
      <c r="Y74" t="n">
        <v>1</v>
      </c>
      <c r="Z74" t="n">
        <v>10</v>
      </c>
      <c r="AA74" t="n">
        <v>380.2838574188149</v>
      </c>
      <c r="AB74" t="n">
        <v>520.3211506601558</v>
      </c>
      <c r="AC74" t="n">
        <v>470.6624303164713</v>
      </c>
      <c r="AD74" t="n">
        <v>380283.8574188149</v>
      </c>
      <c r="AE74" t="n">
        <v>520321.1506601558</v>
      </c>
      <c r="AF74" t="n">
        <v>2.53066137957363e-06</v>
      </c>
      <c r="AG74" t="n">
        <v>17.31770833333333</v>
      </c>
      <c r="AH74" t="n">
        <v>470662.4303164713</v>
      </c>
    </row>
    <row r="75">
      <c r="A75" t="n">
        <v>73</v>
      </c>
      <c r="B75" t="n">
        <v>100</v>
      </c>
      <c r="C75" t="inlineStr">
        <is>
          <t xml:space="preserve">CONCLUIDO	</t>
        </is>
      </c>
      <c r="D75" t="n">
        <v>7.5157</v>
      </c>
      <c r="E75" t="n">
        <v>13.31</v>
      </c>
      <c r="F75" t="n">
        <v>10.52</v>
      </c>
      <c r="G75" t="n">
        <v>90.14</v>
      </c>
      <c r="H75" t="n">
        <v>1.53</v>
      </c>
      <c r="I75" t="n">
        <v>7</v>
      </c>
      <c r="J75" t="n">
        <v>224.07</v>
      </c>
      <c r="K75" t="n">
        <v>54.38</v>
      </c>
      <c r="L75" t="n">
        <v>19.25</v>
      </c>
      <c r="M75" t="n">
        <v>5</v>
      </c>
      <c r="N75" t="n">
        <v>50.44</v>
      </c>
      <c r="O75" t="n">
        <v>27869.24</v>
      </c>
      <c r="P75" t="n">
        <v>141.62</v>
      </c>
      <c r="Q75" t="n">
        <v>197.75</v>
      </c>
      <c r="R75" t="n">
        <v>31.33</v>
      </c>
      <c r="S75" t="n">
        <v>25.4</v>
      </c>
      <c r="T75" t="n">
        <v>2126.15</v>
      </c>
      <c r="U75" t="n">
        <v>0.8100000000000001</v>
      </c>
      <c r="V75" t="n">
        <v>0.88</v>
      </c>
      <c r="W75" t="n">
        <v>2.95</v>
      </c>
      <c r="X75" t="n">
        <v>0.13</v>
      </c>
      <c r="Y75" t="n">
        <v>1</v>
      </c>
      <c r="Z75" t="n">
        <v>10</v>
      </c>
      <c r="AA75" t="n">
        <v>380.2980414031467</v>
      </c>
      <c r="AB75" t="n">
        <v>520.3405578132719</v>
      </c>
      <c r="AC75" t="n">
        <v>470.679985278132</v>
      </c>
      <c r="AD75" t="n">
        <v>380298.0414031467</v>
      </c>
      <c r="AE75" t="n">
        <v>520340.5578132719</v>
      </c>
      <c r="AF75" t="n">
        <v>2.529079800337952e-06</v>
      </c>
      <c r="AG75" t="n">
        <v>17.33072916666667</v>
      </c>
      <c r="AH75" t="n">
        <v>470679.985278132</v>
      </c>
    </row>
    <row r="76">
      <c r="A76" t="n">
        <v>74</v>
      </c>
      <c r="B76" t="n">
        <v>100</v>
      </c>
      <c r="C76" t="inlineStr">
        <is>
          <t xml:space="preserve">CONCLUIDO	</t>
        </is>
      </c>
      <c r="D76" t="n">
        <v>7.5164</v>
      </c>
      <c r="E76" t="n">
        <v>13.3</v>
      </c>
      <c r="F76" t="n">
        <v>10.52</v>
      </c>
      <c r="G76" t="n">
        <v>90.13</v>
      </c>
      <c r="H76" t="n">
        <v>1.54</v>
      </c>
      <c r="I76" t="n">
        <v>7</v>
      </c>
      <c r="J76" t="n">
        <v>224.49</v>
      </c>
      <c r="K76" t="n">
        <v>54.38</v>
      </c>
      <c r="L76" t="n">
        <v>19.5</v>
      </c>
      <c r="M76" t="n">
        <v>5</v>
      </c>
      <c r="N76" t="n">
        <v>50.61</v>
      </c>
      <c r="O76" t="n">
        <v>27920.73</v>
      </c>
      <c r="P76" t="n">
        <v>141.44</v>
      </c>
      <c r="Q76" t="n">
        <v>197.76</v>
      </c>
      <c r="R76" t="n">
        <v>31.28</v>
      </c>
      <c r="S76" t="n">
        <v>25.4</v>
      </c>
      <c r="T76" t="n">
        <v>2099.89</v>
      </c>
      <c r="U76" t="n">
        <v>0.8100000000000001</v>
      </c>
      <c r="V76" t="n">
        <v>0.88</v>
      </c>
      <c r="W76" t="n">
        <v>2.95</v>
      </c>
      <c r="X76" t="n">
        <v>0.12</v>
      </c>
      <c r="Y76" t="n">
        <v>1</v>
      </c>
      <c r="Z76" t="n">
        <v>10</v>
      </c>
      <c r="AA76" t="n">
        <v>380.1542739956265</v>
      </c>
      <c r="AB76" t="n">
        <v>520.1438489037324</v>
      </c>
      <c r="AC76" t="n">
        <v>470.5020499908363</v>
      </c>
      <c r="AD76" t="n">
        <v>380154.2739956265</v>
      </c>
      <c r="AE76" t="n">
        <v>520143.8489037324</v>
      </c>
      <c r="AF76" t="n">
        <v>2.529315354692201e-06</v>
      </c>
      <c r="AG76" t="n">
        <v>17.31770833333333</v>
      </c>
      <c r="AH76" t="n">
        <v>470502.0499908363</v>
      </c>
    </row>
    <row r="77">
      <c r="A77" t="n">
        <v>75</v>
      </c>
      <c r="B77" t="n">
        <v>100</v>
      </c>
      <c r="C77" t="inlineStr">
        <is>
          <t xml:space="preserve">CONCLUIDO	</t>
        </is>
      </c>
      <c r="D77" t="n">
        <v>7.5166</v>
      </c>
      <c r="E77" t="n">
        <v>13.3</v>
      </c>
      <c r="F77" t="n">
        <v>10.52</v>
      </c>
      <c r="G77" t="n">
        <v>90.13</v>
      </c>
      <c r="H77" t="n">
        <v>1.56</v>
      </c>
      <c r="I77" t="n">
        <v>7</v>
      </c>
      <c r="J77" t="n">
        <v>224.9</v>
      </c>
      <c r="K77" t="n">
        <v>54.38</v>
      </c>
      <c r="L77" t="n">
        <v>19.75</v>
      </c>
      <c r="M77" t="n">
        <v>5</v>
      </c>
      <c r="N77" t="n">
        <v>50.78</v>
      </c>
      <c r="O77" t="n">
        <v>27972.28</v>
      </c>
      <c r="P77" t="n">
        <v>141.13</v>
      </c>
      <c r="Q77" t="n">
        <v>197.77</v>
      </c>
      <c r="R77" t="n">
        <v>31.25</v>
      </c>
      <c r="S77" t="n">
        <v>25.4</v>
      </c>
      <c r="T77" t="n">
        <v>2083.73</v>
      </c>
      <c r="U77" t="n">
        <v>0.8100000000000001</v>
      </c>
      <c r="V77" t="n">
        <v>0.88</v>
      </c>
      <c r="W77" t="n">
        <v>2.95</v>
      </c>
      <c r="X77" t="n">
        <v>0.12</v>
      </c>
      <c r="Y77" t="n">
        <v>1</v>
      </c>
      <c r="Z77" t="n">
        <v>10</v>
      </c>
      <c r="AA77" t="n">
        <v>379.9259988557343</v>
      </c>
      <c r="AB77" t="n">
        <v>519.8315127865435</v>
      </c>
      <c r="AC77" t="n">
        <v>470.2195227943054</v>
      </c>
      <c r="AD77" t="n">
        <v>379925.9988557344</v>
      </c>
      <c r="AE77" t="n">
        <v>519831.5127865435</v>
      </c>
      <c r="AF77" t="n">
        <v>2.529382655936273e-06</v>
      </c>
      <c r="AG77" t="n">
        <v>17.31770833333333</v>
      </c>
      <c r="AH77" t="n">
        <v>470219.5227943054</v>
      </c>
    </row>
    <row r="78">
      <c r="A78" t="n">
        <v>76</v>
      </c>
      <c r="B78" t="n">
        <v>100</v>
      </c>
      <c r="C78" t="inlineStr">
        <is>
          <t xml:space="preserve">CONCLUIDO	</t>
        </is>
      </c>
      <c r="D78" t="n">
        <v>7.5218</v>
      </c>
      <c r="E78" t="n">
        <v>13.29</v>
      </c>
      <c r="F78" t="n">
        <v>10.51</v>
      </c>
      <c r="G78" t="n">
        <v>90.05</v>
      </c>
      <c r="H78" t="n">
        <v>1.58</v>
      </c>
      <c r="I78" t="n">
        <v>7</v>
      </c>
      <c r="J78" t="n">
        <v>225.32</v>
      </c>
      <c r="K78" t="n">
        <v>54.38</v>
      </c>
      <c r="L78" t="n">
        <v>20</v>
      </c>
      <c r="M78" t="n">
        <v>5</v>
      </c>
      <c r="N78" t="n">
        <v>50.95</v>
      </c>
      <c r="O78" t="n">
        <v>28023.89</v>
      </c>
      <c r="P78" t="n">
        <v>140.68</v>
      </c>
      <c r="Q78" t="n">
        <v>197.75</v>
      </c>
      <c r="R78" t="n">
        <v>31.04</v>
      </c>
      <c r="S78" t="n">
        <v>25.4</v>
      </c>
      <c r="T78" t="n">
        <v>1981.23</v>
      </c>
      <c r="U78" t="n">
        <v>0.82</v>
      </c>
      <c r="V78" t="n">
        <v>0.89</v>
      </c>
      <c r="W78" t="n">
        <v>2.95</v>
      </c>
      <c r="X78" t="n">
        <v>0.12</v>
      </c>
      <c r="Y78" t="n">
        <v>1</v>
      </c>
      <c r="Z78" t="n">
        <v>10</v>
      </c>
      <c r="AA78" t="n">
        <v>379.4611479389376</v>
      </c>
      <c r="AB78" t="n">
        <v>519.1954832544072</v>
      </c>
      <c r="AC78" t="n">
        <v>469.6441950280431</v>
      </c>
      <c r="AD78" t="n">
        <v>379461.1479389376</v>
      </c>
      <c r="AE78" t="n">
        <v>519195.4832544072</v>
      </c>
      <c r="AF78" t="n">
        <v>2.53113248828213e-06</v>
      </c>
      <c r="AG78" t="n">
        <v>17.3046875</v>
      </c>
      <c r="AH78" t="n">
        <v>469644.1950280431</v>
      </c>
    </row>
    <row r="79">
      <c r="A79" t="n">
        <v>77</v>
      </c>
      <c r="B79" t="n">
        <v>100</v>
      </c>
      <c r="C79" t="inlineStr">
        <is>
          <t xml:space="preserve">CONCLUIDO	</t>
        </is>
      </c>
      <c r="D79" t="n">
        <v>7.5537</v>
      </c>
      <c r="E79" t="n">
        <v>13.24</v>
      </c>
      <c r="F79" t="n">
        <v>10.49</v>
      </c>
      <c r="G79" t="n">
        <v>104.89</v>
      </c>
      <c r="H79" t="n">
        <v>1.59</v>
      </c>
      <c r="I79" t="n">
        <v>6</v>
      </c>
      <c r="J79" t="n">
        <v>225.74</v>
      </c>
      <c r="K79" t="n">
        <v>54.38</v>
      </c>
      <c r="L79" t="n">
        <v>20.25</v>
      </c>
      <c r="M79" t="n">
        <v>4</v>
      </c>
      <c r="N79" t="n">
        <v>51.11</v>
      </c>
      <c r="O79" t="n">
        <v>28075.56</v>
      </c>
      <c r="P79" t="n">
        <v>140.41</v>
      </c>
      <c r="Q79" t="n">
        <v>197.79</v>
      </c>
      <c r="R79" t="n">
        <v>30.45</v>
      </c>
      <c r="S79" t="n">
        <v>25.4</v>
      </c>
      <c r="T79" t="n">
        <v>1691.71</v>
      </c>
      <c r="U79" t="n">
        <v>0.83</v>
      </c>
      <c r="V79" t="n">
        <v>0.89</v>
      </c>
      <c r="W79" t="n">
        <v>2.95</v>
      </c>
      <c r="X79" t="n">
        <v>0.1</v>
      </c>
      <c r="Y79" t="n">
        <v>1</v>
      </c>
      <c r="Z79" t="n">
        <v>10</v>
      </c>
      <c r="AA79" t="n">
        <v>378.581343343006</v>
      </c>
      <c r="AB79" t="n">
        <v>517.9916957920142</v>
      </c>
      <c r="AC79" t="n">
        <v>468.5552953515346</v>
      </c>
      <c r="AD79" t="n">
        <v>378581.343343006</v>
      </c>
      <c r="AE79" t="n">
        <v>517991.6957920141</v>
      </c>
      <c r="AF79" t="n">
        <v>2.541867036711522e-06</v>
      </c>
      <c r="AG79" t="n">
        <v>17.23958333333333</v>
      </c>
      <c r="AH79" t="n">
        <v>468555.2953515346</v>
      </c>
    </row>
    <row r="80">
      <c r="A80" t="n">
        <v>78</v>
      </c>
      <c r="B80" t="n">
        <v>100</v>
      </c>
      <c r="C80" t="inlineStr">
        <is>
          <t xml:space="preserve">CONCLUIDO	</t>
        </is>
      </c>
      <c r="D80" t="n">
        <v>7.5578</v>
      </c>
      <c r="E80" t="n">
        <v>13.23</v>
      </c>
      <c r="F80" t="n">
        <v>10.48</v>
      </c>
      <c r="G80" t="n">
        <v>104.81</v>
      </c>
      <c r="H80" t="n">
        <v>1.61</v>
      </c>
      <c r="I80" t="n">
        <v>6</v>
      </c>
      <c r="J80" t="n">
        <v>226.16</v>
      </c>
      <c r="K80" t="n">
        <v>54.38</v>
      </c>
      <c r="L80" t="n">
        <v>20.5</v>
      </c>
      <c r="M80" t="n">
        <v>4</v>
      </c>
      <c r="N80" t="n">
        <v>51.28</v>
      </c>
      <c r="O80" t="n">
        <v>28127.29</v>
      </c>
      <c r="P80" t="n">
        <v>140.35</v>
      </c>
      <c r="Q80" t="n">
        <v>197.76</v>
      </c>
      <c r="R80" t="n">
        <v>30.24</v>
      </c>
      <c r="S80" t="n">
        <v>25.4</v>
      </c>
      <c r="T80" t="n">
        <v>1588.35</v>
      </c>
      <c r="U80" t="n">
        <v>0.84</v>
      </c>
      <c r="V80" t="n">
        <v>0.89</v>
      </c>
      <c r="W80" t="n">
        <v>2.95</v>
      </c>
      <c r="X80" t="n">
        <v>0.09</v>
      </c>
      <c r="Y80" t="n">
        <v>1</v>
      </c>
      <c r="Z80" t="n">
        <v>10</v>
      </c>
      <c r="AA80" t="n">
        <v>378.4212123371922</v>
      </c>
      <c r="AB80" t="n">
        <v>517.7725974853782</v>
      </c>
      <c r="AC80" t="n">
        <v>468.3571074797777</v>
      </c>
      <c r="AD80" t="n">
        <v>378421.2123371922</v>
      </c>
      <c r="AE80" t="n">
        <v>517772.5974853783</v>
      </c>
      <c r="AF80" t="n">
        <v>2.543246712214986e-06</v>
      </c>
      <c r="AG80" t="n">
        <v>17.2265625</v>
      </c>
      <c r="AH80" t="n">
        <v>468357.1074797777</v>
      </c>
    </row>
    <row r="81">
      <c r="A81" t="n">
        <v>79</v>
      </c>
      <c r="B81" t="n">
        <v>100</v>
      </c>
      <c r="C81" t="inlineStr">
        <is>
          <t xml:space="preserve">CONCLUIDO	</t>
        </is>
      </c>
      <c r="D81" t="n">
        <v>7.5549</v>
      </c>
      <c r="E81" t="n">
        <v>13.24</v>
      </c>
      <c r="F81" t="n">
        <v>10.49</v>
      </c>
      <c r="G81" t="n">
        <v>104.86</v>
      </c>
      <c r="H81" t="n">
        <v>1.63</v>
      </c>
      <c r="I81" t="n">
        <v>6</v>
      </c>
      <c r="J81" t="n">
        <v>226.58</v>
      </c>
      <c r="K81" t="n">
        <v>54.38</v>
      </c>
      <c r="L81" t="n">
        <v>20.75</v>
      </c>
      <c r="M81" t="n">
        <v>4</v>
      </c>
      <c r="N81" t="n">
        <v>51.45</v>
      </c>
      <c r="O81" t="n">
        <v>28179.08</v>
      </c>
      <c r="P81" t="n">
        <v>140.49</v>
      </c>
      <c r="Q81" t="n">
        <v>197.78</v>
      </c>
      <c r="R81" t="n">
        <v>30.34</v>
      </c>
      <c r="S81" t="n">
        <v>25.4</v>
      </c>
      <c r="T81" t="n">
        <v>1635.69</v>
      </c>
      <c r="U81" t="n">
        <v>0.84</v>
      </c>
      <c r="V81" t="n">
        <v>0.89</v>
      </c>
      <c r="W81" t="n">
        <v>2.95</v>
      </c>
      <c r="X81" t="n">
        <v>0.1</v>
      </c>
      <c r="Y81" t="n">
        <v>1</v>
      </c>
      <c r="Z81" t="n">
        <v>10</v>
      </c>
      <c r="AA81" t="n">
        <v>378.6163100053844</v>
      </c>
      <c r="AB81" t="n">
        <v>518.0395387221005</v>
      </c>
      <c r="AC81" t="n">
        <v>468.5985722195214</v>
      </c>
      <c r="AD81" t="n">
        <v>378616.3100053844</v>
      </c>
      <c r="AE81" t="n">
        <v>518039.5387221004</v>
      </c>
      <c r="AF81" t="n">
        <v>2.542270844175951e-06</v>
      </c>
      <c r="AG81" t="n">
        <v>17.23958333333333</v>
      </c>
      <c r="AH81" t="n">
        <v>468598.5722195214</v>
      </c>
    </row>
    <row r="82">
      <c r="A82" t="n">
        <v>80</v>
      </c>
      <c r="B82" t="n">
        <v>100</v>
      </c>
      <c r="C82" t="inlineStr">
        <is>
          <t xml:space="preserve">CONCLUIDO	</t>
        </is>
      </c>
      <c r="D82" t="n">
        <v>7.5543</v>
      </c>
      <c r="E82" t="n">
        <v>13.24</v>
      </c>
      <c r="F82" t="n">
        <v>10.49</v>
      </c>
      <c r="G82" t="n">
        <v>104.88</v>
      </c>
      <c r="H82" t="n">
        <v>1.64</v>
      </c>
      <c r="I82" t="n">
        <v>6</v>
      </c>
      <c r="J82" t="n">
        <v>227</v>
      </c>
      <c r="K82" t="n">
        <v>54.38</v>
      </c>
      <c r="L82" t="n">
        <v>21</v>
      </c>
      <c r="M82" t="n">
        <v>4</v>
      </c>
      <c r="N82" t="n">
        <v>51.62</v>
      </c>
      <c r="O82" t="n">
        <v>28230.92</v>
      </c>
      <c r="P82" t="n">
        <v>140.65</v>
      </c>
      <c r="Q82" t="n">
        <v>197.77</v>
      </c>
      <c r="R82" t="n">
        <v>30.38</v>
      </c>
      <c r="S82" t="n">
        <v>25.4</v>
      </c>
      <c r="T82" t="n">
        <v>1655.44</v>
      </c>
      <c r="U82" t="n">
        <v>0.84</v>
      </c>
      <c r="V82" t="n">
        <v>0.89</v>
      </c>
      <c r="W82" t="n">
        <v>2.95</v>
      </c>
      <c r="X82" t="n">
        <v>0.1</v>
      </c>
      <c r="Y82" t="n">
        <v>1</v>
      </c>
      <c r="Z82" t="n">
        <v>10</v>
      </c>
      <c r="AA82" t="n">
        <v>378.7429038492333</v>
      </c>
      <c r="AB82" t="n">
        <v>518.2127500041809</v>
      </c>
      <c r="AC82" t="n">
        <v>468.7552524599436</v>
      </c>
      <c r="AD82" t="n">
        <v>378742.9038492333</v>
      </c>
      <c r="AE82" t="n">
        <v>518212.7500041808</v>
      </c>
      <c r="AF82" t="n">
        <v>2.542068940443736e-06</v>
      </c>
      <c r="AG82" t="n">
        <v>17.23958333333333</v>
      </c>
      <c r="AH82" t="n">
        <v>468755.2524599436</v>
      </c>
    </row>
    <row r="83">
      <c r="A83" t="n">
        <v>81</v>
      </c>
      <c r="B83" t="n">
        <v>100</v>
      </c>
      <c r="C83" t="inlineStr">
        <is>
          <t xml:space="preserve">CONCLUIDO	</t>
        </is>
      </c>
      <c r="D83" t="n">
        <v>7.5543</v>
      </c>
      <c r="E83" t="n">
        <v>13.24</v>
      </c>
      <c r="F83" t="n">
        <v>10.49</v>
      </c>
      <c r="G83" t="n">
        <v>104.88</v>
      </c>
      <c r="H83" t="n">
        <v>1.66</v>
      </c>
      <c r="I83" t="n">
        <v>6</v>
      </c>
      <c r="J83" t="n">
        <v>227.42</v>
      </c>
      <c r="K83" t="n">
        <v>54.38</v>
      </c>
      <c r="L83" t="n">
        <v>21.25</v>
      </c>
      <c r="M83" t="n">
        <v>4</v>
      </c>
      <c r="N83" t="n">
        <v>51.8</v>
      </c>
      <c r="O83" t="n">
        <v>28282.83</v>
      </c>
      <c r="P83" t="n">
        <v>140.86</v>
      </c>
      <c r="Q83" t="n">
        <v>197.77</v>
      </c>
      <c r="R83" t="n">
        <v>30.41</v>
      </c>
      <c r="S83" t="n">
        <v>25.4</v>
      </c>
      <c r="T83" t="n">
        <v>1670.02</v>
      </c>
      <c r="U83" t="n">
        <v>0.84</v>
      </c>
      <c r="V83" t="n">
        <v>0.89</v>
      </c>
      <c r="W83" t="n">
        <v>2.95</v>
      </c>
      <c r="X83" t="n">
        <v>0.1</v>
      </c>
      <c r="Y83" t="n">
        <v>1</v>
      </c>
      <c r="Z83" t="n">
        <v>10</v>
      </c>
      <c r="AA83" t="n">
        <v>378.8941834249798</v>
      </c>
      <c r="AB83" t="n">
        <v>518.4197373937009</v>
      </c>
      <c r="AC83" t="n">
        <v>468.9424852635165</v>
      </c>
      <c r="AD83" t="n">
        <v>378894.1834249798</v>
      </c>
      <c r="AE83" t="n">
        <v>518419.7373937009</v>
      </c>
      <c r="AF83" t="n">
        <v>2.542068940443736e-06</v>
      </c>
      <c r="AG83" t="n">
        <v>17.23958333333333</v>
      </c>
      <c r="AH83" t="n">
        <v>468942.4852635165</v>
      </c>
    </row>
    <row r="84">
      <c r="A84" t="n">
        <v>82</v>
      </c>
      <c r="B84" t="n">
        <v>100</v>
      </c>
      <c r="C84" t="inlineStr">
        <is>
          <t xml:space="preserve">CONCLUIDO	</t>
        </is>
      </c>
      <c r="D84" t="n">
        <v>7.5557</v>
      </c>
      <c r="E84" t="n">
        <v>13.24</v>
      </c>
      <c r="F84" t="n">
        <v>10.48</v>
      </c>
      <c r="G84" t="n">
        <v>104.85</v>
      </c>
      <c r="H84" t="n">
        <v>1.68</v>
      </c>
      <c r="I84" t="n">
        <v>6</v>
      </c>
      <c r="J84" t="n">
        <v>227.84</v>
      </c>
      <c r="K84" t="n">
        <v>54.38</v>
      </c>
      <c r="L84" t="n">
        <v>21.5</v>
      </c>
      <c r="M84" t="n">
        <v>4</v>
      </c>
      <c r="N84" t="n">
        <v>51.97</v>
      </c>
      <c r="O84" t="n">
        <v>28334.8</v>
      </c>
      <c r="P84" t="n">
        <v>141.02</v>
      </c>
      <c r="Q84" t="n">
        <v>197.75</v>
      </c>
      <c r="R84" t="n">
        <v>30.43</v>
      </c>
      <c r="S84" t="n">
        <v>25.4</v>
      </c>
      <c r="T84" t="n">
        <v>1681.36</v>
      </c>
      <c r="U84" t="n">
        <v>0.83</v>
      </c>
      <c r="V84" t="n">
        <v>0.89</v>
      </c>
      <c r="W84" t="n">
        <v>2.95</v>
      </c>
      <c r="X84" t="n">
        <v>0.1</v>
      </c>
      <c r="Y84" t="n">
        <v>1</v>
      </c>
      <c r="Z84" t="n">
        <v>10</v>
      </c>
      <c r="AA84" t="n">
        <v>378.9433814675601</v>
      </c>
      <c r="AB84" t="n">
        <v>518.4870523260238</v>
      </c>
      <c r="AC84" t="n">
        <v>469.0033757531756</v>
      </c>
      <c r="AD84" t="n">
        <v>378943.3814675601</v>
      </c>
      <c r="AE84" t="n">
        <v>518487.0523260238</v>
      </c>
      <c r="AF84" t="n">
        <v>2.542540049152236e-06</v>
      </c>
      <c r="AG84" t="n">
        <v>17.23958333333333</v>
      </c>
      <c r="AH84" t="n">
        <v>469003.3757531756</v>
      </c>
    </row>
    <row r="85">
      <c r="A85" t="n">
        <v>83</v>
      </c>
      <c r="B85" t="n">
        <v>100</v>
      </c>
      <c r="C85" t="inlineStr">
        <is>
          <t xml:space="preserve">CONCLUIDO	</t>
        </is>
      </c>
      <c r="D85" t="n">
        <v>7.5564</v>
      </c>
      <c r="E85" t="n">
        <v>13.23</v>
      </c>
      <c r="F85" t="n">
        <v>10.48</v>
      </c>
      <c r="G85" t="n">
        <v>104.84</v>
      </c>
      <c r="H85" t="n">
        <v>1.69</v>
      </c>
      <c r="I85" t="n">
        <v>6</v>
      </c>
      <c r="J85" t="n">
        <v>228.27</v>
      </c>
      <c r="K85" t="n">
        <v>54.38</v>
      </c>
      <c r="L85" t="n">
        <v>21.75</v>
      </c>
      <c r="M85" t="n">
        <v>4</v>
      </c>
      <c r="N85" t="n">
        <v>52.14</v>
      </c>
      <c r="O85" t="n">
        <v>28386.82</v>
      </c>
      <c r="P85" t="n">
        <v>140.87</v>
      </c>
      <c r="Q85" t="n">
        <v>197.75</v>
      </c>
      <c r="R85" t="n">
        <v>30.26</v>
      </c>
      <c r="S85" t="n">
        <v>25.4</v>
      </c>
      <c r="T85" t="n">
        <v>1595.34</v>
      </c>
      <c r="U85" t="n">
        <v>0.84</v>
      </c>
      <c r="V85" t="n">
        <v>0.89</v>
      </c>
      <c r="W85" t="n">
        <v>2.95</v>
      </c>
      <c r="X85" t="n">
        <v>0.09</v>
      </c>
      <c r="Y85" t="n">
        <v>1</v>
      </c>
      <c r="Z85" t="n">
        <v>10</v>
      </c>
      <c r="AA85" t="n">
        <v>378.8221059497313</v>
      </c>
      <c r="AB85" t="n">
        <v>518.3211178122323</v>
      </c>
      <c r="AC85" t="n">
        <v>468.8532777964898</v>
      </c>
      <c r="AD85" t="n">
        <v>378822.1059497313</v>
      </c>
      <c r="AE85" t="n">
        <v>518321.1178122323</v>
      </c>
      <c r="AF85" t="n">
        <v>2.542775603506486e-06</v>
      </c>
      <c r="AG85" t="n">
        <v>17.2265625</v>
      </c>
      <c r="AH85" t="n">
        <v>468853.2777964898</v>
      </c>
    </row>
    <row r="86">
      <c r="A86" t="n">
        <v>84</v>
      </c>
      <c r="B86" t="n">
        <v>100</v>
      </c>
      <c r="C86" t="inlineStr">
        <is>
          <t xml:space="preserve">CONCLUIDO	</t>
        </is>
      </c>
      <c r="D86" t="n">
        <v>7.5554</v>
      </c>
      <c r="E86" t="n">
        <v>13.24</v>
      </c>
      <c r="F86" t="n">
        <v>10.49</v>
      </c>
      <c r="G86" t="n">
        <v>104.86</v>
      </c>
      <c r="H86" t="n">
        <v>1.71</v>
      </c>
      <c r="I86" t="n">
        <v>6</v>
      </c>
      <c r="J86" t="n">
        <v>228.69</v>
      </c>
      <c r="K86" t="n">
        <v>54.38</v>
      </c>
      <c r="L86" t="n">
        <v>22</v>
      </c>
      <c r="M86" t="n">
        <v>4</v>
      </c>
      <c r="N86" t="n">
        <v>52.31</v>
      </c>
      <c r="O86" t="n">
        <v>28438.91</v>
      </c>
      <c r="P86" t="n">
        <v>140.84</v>
      </c>
      <c r="Q86" t="n">
        <v>197.8</v>
      </c>
      <c r="R86" t="n">
        <v>30.21</v>
      </c>
      <c r="S86" t="n">
        <v>25.4</v>
      </c>
      <c r="T86" t="n">
        <v>1570.84</v>
      </c>
      <c r="U86" t="n">
        <v>0.84</v>
      </c>
      <c r="V86" t="n">
        <v>0.89</v>
      </c>
      <c r="W86" t="n">
        <v>2.95</v>
      </c>
      <c r="X86" t="n">
        <v>0.1</v>
      </c>
      <c r="Y86" t="n">
        <v>1</v>
      </c>
      <c r="Z86" t="n">
        <v>10</v>
      </c>
      <c r="AA86" t="n">
        <v>378.8589629527518</v>
      </c>
      <c r="AB86" t="n">
        <v>518.371547189781</v>
      </c>
      <c r="AC86" t="n">
        <v>468.8988942650235</v>
      </c>
      <c r="AD86" t="n">
        <v>378858.9629527518</v>
      </c>
      <c r="AE86" t="n">
        <v>518371.5471897811</v>
      </c>
      <c r="AF86" t="n">
        <v>2.542439097286129e-06</v>
      </c>
      <c r="AG86" t="n">
        <v>17.23958333333333</v>
      </c>
      <c r="AH86" t="n">
        <v>468898.8942650235</v>
      </c>
    </row>
    <row r="87">
      <c r="A87" t="n">
        <v>85</v>
      </c>
      <c r="B87" t="n">
        <v>100</v>
      </c>
      <c r="C87" t="inlineStr">
        <is>
          <t xml:space="preserve">CONCLUIDO	</t>
        </is>
      </c>
      <c r="D87" t="n">
        <v>7.5545</v>
      </c>
      <c r="E87" t="n">
        <v>13.24</v>
      </c>
      <c r="F87" t="n">
        <v>10.49</v>
      </c>
      <c r="G87" t="n">
        <v>104.87</v>
      </c>
      <c r="H87" t="n">
        <v>1.73</v>
      </c>
      <c r="I87" t="n">
        <v>6</v>
      </c>
      <c r="J87" t="n">
        <v>229.11</v>
      </c>
      <c r="K87" t="n">
        <v>54.38</v>
      </c>
      <c r="L87" t="n">
        <v>22.25</v>
      </c>
      <c r="M87" t="n">
        <v>4</v>
      </c>
      <c r="N87" t="n">
        <v>52.48</v>
      </c>
      <c r="O87" t="n">
        <v>28491.06</v>
      </c>
      <c r="P87" t="n">
        <v>140.87</v>
      </c>
      <c r="Q87" t="n">
        <v>197.75</v>
      </c>
      <c r="R87" t="n">
        <v>30.41</v>
      </c>
      <c r="S87" t="n">
        <v>25.4</v>
      </c>
      <c r="T87" t="n">
        <v>1669.54</v>
      </c>
      <c r="U87" t="n">
        <v>0.84</v>
      </c>
      <c r="V87" t="n">
        <v>0.89</v>
      </c>
      <c r="W87" t="n">
        <v>2.95</v>
      </c>
      <c r="X87" t="n">
        <v>0.1</v>
      </c>
      <c r="Y87" t="n">
        <v>1</v>
      </c>
      <c r="Z87" t="n">
        <v>10</v>
      </c>
      <c r="AA87" t="n">
        <v>378.8976020288619</v>
      </c>
      <c r="AB87" t="n">
        <v>518.4244148783506</v>
      </c>
      <c r="AC87" t="n">
        <v>468.9467163355962</v>
      </c>
      <c r="AD87" t="n">
        <v>378897.6020288619</v>
      </c>
      <c r="AE87" t="n">
        <v>518424.4148783506</v>
      </c>
      <c r="AF87" t="n">
        <v>2.542136241687808e-06</v>
      </c>
      <c r="AG87" t="n">
        <v>17.23958333333333</v>
      </c>
      <c r="AH87" t="n">
        <v>468946.7163355962</v>
      </c>
    </row>
    <row r="88">
      <c r="A88" t="n">
        <v>86</v>
      </c>
      <c r="B88" t="n">
        <v>100</v>
      </c>
      <c r="C88" t="inlineStr">
        <is>
          <t xml:space="preserve">CONCLUIDO	</t>
        </is>
      </c>
      <c r="D88" t="n">
        <v>7.5543</v>
      </c>
      <c r="E88" t="n">
        <v>13.24</v>
      </c>
      <c r="F88" t="n">
        <v>10.49</v>
      </c>
      <c r="G88" t="n">
        <v>104.88</v>
      </c>
      <c r="H88" t="n">
        <v>1.74</v>
      </c>
      <c r="I88" t="n">
        <v>6</v>
      </c>
      <c r="J88" t="n">
        <v>229.53</v>
      </c>
      <c r="K88" t="n">
        <v>54.38</v>
      </c>
      <c r="L88" t="n">
        <v>22.5</v>
      </c>
      <c r="M88" t="n">
        <v>4</v>
      </c>
      <c r="N88" t="n">
        <v>52.66</v>
      </c>
      <c r="O88" t="n">
        <v>28543.27</v>
      </c>
      <c r="P88" t="n">
        <v>140.84</v>
      </c>
      <c r="Q88" t="n">
        <v>197.75</v>
      </c>
      <c r="R88" t="n">
        <v>30.26</v>
      </c>
      <c r="S88" t="n">
        <v>25.4</v>
      </c>
      <c r="T88" t="n">
        <v>1598.21</v>
      </c>
      <c r="U88" t="n">
        <v>0.84</v>
      </c>
      <c r="V88" t="n">
        <v>0.89</v>
      </c>
      <c r="W88" t="n">
        <v>2.95</v>
      </c>
      <c r="X88" t="n">
        <v>0.1</v>
      </c>
      <c r="Y88" t="n">
        <v>1</v>
      </c>
      <c r="Z88" t="n">
        <v>10</v>
      </c>
      <c r="AA88" t="n">
        <v>378.8797758463372</v>
      </c>
      <c r="AB88" t="n">
        <v>518.4000243089847</v>
      </c>
      <c r="AC88" t="n">
        <v>468.9246535679382</v>
      </c>
      <c r="AD88" t="n">
        <v>378879.7758463372</v>
      </c>
      <c r="AE88" t="n">
        <v>518400.0243089847</v>
      </c>
      <c r="AF88" t="n">
        <v>2.542068940443736e-06</v>
      </c>
      <c r="AG88" t="n">
        <v>17.23958333333333</v>
      </c>
      <c r="AH88" t="n">
        <v>468924.6535679382</v>
      </c>
    </row>
    <row r="89">
      <c r="A89" t="n">
        <v>87</v>
      </c>
      <c r="B89" t="n">
        <v>100</v>
      </c>
      <c r="C89" t="inlineStr">
        <is>
          <t xml:space="preserve">CONCLUIDO	</t>
        </is>
      </c>
      <c r="D89" t="n">
        <v>7.5533</v>
      </c>
      <c r="E89" t="n">
        <v>13.24</v>
      </c>
      <c r="F89" t="n">
        <v>10.49</v>
      </c>
      <c r="G89" t="n">
        <v>104.89</v>
      </c>
      <c r="H89" t="n">
        <v>1.76</v>
      </c>
      <c r="I89" t="n">
        <v>6</v>
      </c>
      <c r="J89" t="n">
        <v>229.96</v>
      </c>
      <c r="K89" t="n">
        <v>54.38</v>
      </c>
      <c r="L89" t="n">
        <v>22.75</v>
      </c>
      <c r="M89" t="n">
        <v>4</v>
      </c>
      <c r="N89" t="n">
        <v>52.83</v>
      </c>
      <c r="O89" t="n">
        <v>28595.54</v>
      </c>
      <c r="P89" t="n">
        <v>140.7</v>
      </c>
      <c r="Q89" t="n">
        <v>197.76</v>
      </c>
      <c r="R89" t="n">
        <v>30.44</v>
      </c>
      <c r="S89" t="n">
        <v>25.4</v>
      </c>
      <c r="T89" t="n">
        <v>1685.5</v>
      </c>
      <c r="U89" t="n">
        <v>0.83</v>
      </c>
      <c r="V89" t="n">
        <v>0.89</v>
      </c>
      <c r="W89" t="n">
        <v>2.95</v>
      </c>
      <c r="X89" t="n">
        <v>0.1</v>
      </c>
      <c r="Y89" t="n">
        <v>1</v>
      </c>
      <c r="Z89" t="n">
        <v>10</v>
      </c>
      <c r="AA89" t="n">
        <v>378.7978355164494</v>
      </c>
      <c r="AB89" t="n">
        <v>518.2879099346799</v>
      </c>
      <c r="AC89" t="n">
        <v>468.8232392321635</v>
      </c>
      <c r="AD89" t="n">
        <v>378797.8355164494</v>
      </c>
      <c r="AE89" t="n">
        <v>518287.9099346799</v>
      </c>
      <c r="AF89" t="n">
        <v>2.541732434223379e-06</v>
      </c>
      <c r="AG89" t="n">
        <v>17.23958333333333</v>
      </c>
      <c r="AH89" t="n">
        <v>468823.2392321635</v>
      </c>
    </row>
    <row r="90">
      <c r="A90" t="n">
        <v>88</v>
      </c>
      <c r="B90" t="n">
        <v>100</v>
      </c>
      <c r="C90" t="inlineStr">
        <is>
          <t xml:space="preserve">CONCLUIDO	</t>
        </is>
      </c>
      <c r="D90" t="n">
        <v>7.5557</v>
      </c>
      <c r="E90" t="n">
        <v>13.24</v>
      </c>
      <c r="F90" t="n">
        <v>10.48</v>
      </c>
      <c r="G90" t="n">
        <v>104.85</v>
      </c>
      <c r="H90" t="n">
        <v>1.77</v>
      </c>
      <c r="I90" t="n">
        <v>6</v>
      </c>
      <c r="J90" t="n">
        <v>230.38</v>
      </c>
      <c r="K90" t="n">
        <v>54.38</v>
      </c>
      <c r="L90" t="n">
        <v>23</v>
      </c>
      <c r="M90" t="n">
        <v>4</v>
      </c>
      <c r="N90" t="n">
        <v>53</v>
      </c>
      <c r="O90" t="n">
        <v>28647.87</v>
      </c>
      <c r="P90" t="n">
        <v>140.52</v>
      </c>
      <c r="Q90" t="n">
        <v>197.75</v>
      </c>
      <c r="R90" t="n">
        <v>30.37</v>
      </c>
      <c r="S90" t="n">
        <v>25.4</v>
      </c>
      <c r="T90" t="n">
        <v>1649.92</v>
      </c>
      <c r="U90" t="n">
        <v>0.84</v>
      </c>
      <c r="V90" t="n">
        <v>0.89</v>
      </c>
      <c r="W90" t="n">
        <v>2.95</v>
      </c>
      <c r="X90" t="n">
        <v>0.1</v>
      </c>
      <c r="Y90" t="n">
        <v>1</v>
      </c>
      <c r="Z90" t="n">
        <v>10</v>
      </c>
      <c r="AA90" t="n">
        <v>378.5832587412106</v>
      </c>
      <c r="AB90" t="n">
        <v>517.994316524339</v>
      </c>
      <c r="AC90" t="n">
        <v>468.5576659648445</v>
      </c>
      <c r="AD90" t="n">
        <v>378583.2587412106</v>
      </c>
      <c r="AE90" t="n">
        <v>517994.3165243389</v>
      </c>
      <c r="AF90" t="n">
        <v>2.542540049152236e-06</v>
      </c>
      <c r="AG90" t="n">
        <v>17.23958333333333</v>
      </c>
      <c r="AH90" t="n">
        <v>468557.6659648445</v>
      </c>
    </row>
    <row r="91">
      <c r="A91" t="n">
        <v>89</v>
      </c>
      <c r="B91" t="n">
        <v>100</v>
      </c>
      <c r="C91" t="inlineStr">
        <is>
          <t xml:space="preserve">CONCLUIDO	</t>
        </is>
      </c>
      <c r="D91" t="n">
        <v>7.5532</v>
      </c>
      <c r="E91" t="n">
        <v>13.24</v>
      </c>
      <c r="F91" t="n">
        <v>10.49</v>
      </c>
      <c r="G91" t="n">
        <v>104.89</v>
      </c>
      <c r="H91" t="n">
        <v>1.79</v>
      </c>
      <c r="I91" t="n">
        <v>6</v>
      </c>
      <c r="J91" t="n">
        <v>230.81</v>
      </c>
      <c r="K91" t="n">
        <v>54.38</v>
      </c>
      <c r="L91" t="n">
        <v>23.25</v>
      </c>
      <c r="M91" t="n">
        <v>4</v>
      </c>
      <c r="N91" t="n">
        <v>53.18</v>
      </c>
      <c r="O91" t="n">
        <v>28700.26</v>
      </c>
      <c r="P91" t="n">
        <v>140.4</v>
      </c>
      <c r="Q91" t="n">
        <v>197.77</v>
      </c>
      <c r="R91" t="n">
        <v>30.43</v>
      </c>
      <c r="S91" t="n">
        <v>25.4</v>
      </c>
      <c r="T91" t="n">
        <v>1680.4</v>
      </c>
      <c r="U91" t="n">
        <v>0.83</v>
      </c>
      <c r="V91" t="n">
        <v>0.89</v>
      </c>
      <c r="W91" t="n">
        <v>2.95</v>
      </c>
      <c r="X91" t="n">
        <v>0.1</v>
      </c>
      <c r="Y91" t="n">
        <v>1</v>
      </c>
      <c r="Z91" t="n">
        <v>10</v>
      </c>
      <c r="AA91" t="n">
        <v>378.5835819108839</v>
      </c>
      <c r="AB91" t="n">
        <v>517.9947586993432</v>
      </c>
      <c r="AC91" t="n">
        <v>468.558065939287</v>
      </c>
      <c r="AD91" t="n">
        <v>378583.5819108839</v>
      </c>
      <c r="AE91" t="n">
        <v>517994.7586993432</v>
      </c>
      <c r="AF91" t="n">
        <v>2.541698783601344e-06</v>
      </c>
      <c r="AG91" t="n">
        <v>17.23958333333333</v>
      </c>
      <c r="AH91" t="n">
        <v>468558.065939287</v>
      </c>
    </row>
    <row r="92">
      <c r="A92" t="n">
        <v>90</v>
      </c>
      <c r="B92" t="n">
        <v>100</v>
      </c>
      <c r="C92" t="inlineStr">
        <is>
          <t xml:space="preserve">CONCLUIDO	</t>
        </is>
      </c>
      <c r="D92" t="n">
        <v>7.5556</v>
      </c>
      <c r="E92" t="n">
        <v>13.24</v>
      </c>
      <c r="F92" t="n">
        <v>10.49</v>
      </c>
      <c r="G92" t="n">
        <v>104.85</v>
      </c>
      <c r="H92" t="n">
        <v>1.81</v>
      </c>
      <c r="I92" t="n">
        <v>6</v>
      </c>
      <c r="J92" t="n">
        <v>231.23</v>
      </c>
      <c r="K92" t="n">
        <v>54.38</v>
      </c>
      <c r="L92" t="n">
        <v>23.5</v>
      </c>
      <c r="M92" t="n">
        <v>4</v>
      </c>
      <c r="N92" t="n">
        <v>53.36</v>
      </c>
      <c r="O92" t="n">
        <v>28752.71</v>
      </c>
      <c r="P92" t="n">
        <v>140.14</v>
      </c>
      <c r="Q92" t="n">
        <v>197.76</v>
      </c>
      <c r="R92" t="n">
        <v>30.33</v>
      </c>
      <c r="S92" t="n">
        <v>25.4</v>
      </c>
      <c r="T92" t="n">
        <v>1630.13</v>
      </c>
      <c r="U92" t="n">
        <v>0.84</v>
      </c>
      <c r="V92" t="n">
        <v>0.89</v>
      </c>
      <c r="W92" t="n">
        <v>2.95</v>
      </c>
      <c r="X92" t="n">
        <v>0.1</v>
      </c>
      <c r="Y92" t="n">
        <v>1</v>
      </c>
      <c r="Z92" t="n">
        <v>10</v>
      </c>
      <c r="AA92" t="n">
        <v>378.351000951664</v>
      </c>
      <c r="AB92" t="n">
        <v>517.676531170191</v>
      </c>
      <c r="AC92" t="n">
        <v>468.2702095988819</v>
      </c>
      <c r="AD92" t="n">
        <v>378351.0009516641</v>
      </c>
      <c r="AE92" t="n">
        <v>517676.531170191</v>
      </c>
      <c r="AF92" t="n">
        <v>2.5425063985302e-06</v>
      </c>
      <c r="AG92" t="n">
        <v>17.23958333333333</v>
      </c>
      <c r="AH92" t="n">
        <v>468270.2095988819</v>
      </c>
    </row>
    <row r="93">
      <c r="A93" t="n">
        <v>91</v>
      </c>
      <c r="B93" t="n">
        <v>100</v>
      </c>
      <c r="C93" t="inlineStr">
        <is>
          <t xml:space="preserve">CONCLUIDO	</t>
        </is>
      </c>
      <c r="D93" t="n">
        <v>7.5559</v>
      </c>
      <c r="E93" t="n">
        <v>13.23</v>
      </c>
      <c r="F93" t="n">
        <v>10.48</v>
      </c>
      <c r="G93" t="n">
        <v>104.85</v>
      </c>
      <c r="H93" t="n">
        <v>1.82</v>
      </c>
      <c r="I93" t="n">
        <v>6</v>
      </c>
      <c r="J93" t="n">
        <v>231.66</v>
      </c>
      <c r="K93" t="n">
        <v>54.38</v>
      </c>
      <c r="L93" t="n">
        <v>23.75</v>
      </c>
      <c r="M93" t="n">
        <v>4</v>
      </c>
      <c r="N93" t="n">
        <v>53.53</v>
      </c>
      <c r="O93" t="n">
        <v>28805.23</v>
      </c>
      <c r="P93" t="n">
        <v>139.85</v>
      </c>
      <c r="Q93" t="n">
        <v>197.79</v>
      </c>
      <c r="R93" t="n">
        <v>30.4</v>
      </c>
      <c r="S93" t="n">
        <v>25.4</v>
      </c>
      <c r="T93" t="n">
        <v>1668.06</v>
      </c>
      <c r="U93" t="n">
        <v>0.84</v>
      </c>
      <c r="V93" t="n">
        <v>0.89</v>
      </c>
      <c r="W93" t="n">
        <v>2.95</v>
      </c>
      <c r="X93" t="n">
        <v>0.09</v>
      </c>
      <c r="Y93" t="n">
        <v>1</v>
      </c>
      <c r="Z93" t="n">
        <v>10</v>
      </c>
      <c r="AA93" t="n">
        <v>378.0969309976501</v>
      </c>
      <c r="AB93" t="n">
        <v>517.3289014503339</v>
      </c>
      <c r="AC93" t="n">
        <v>467.9557571715866</v>
      </c>
      <c r="AD93" t="n">
        <v>378096.9309976501</v>
      </c>
      <c r="AE93" t="n">
        <v>517328.9014503339</v>
      </c>
      <c r="AF93" t="n">
        <v>2.542607350396307e-06</v>
      </c>
      <c r="AG93" t="n">
        <v>17.2265625</v>
      </c>
      <c r="AH93" t="n">
        <v>467955.7571715866</v>
      </c>
    </row>
    <row r="94">
      <c r="A94" t="n">
        <v>92</v>
      </c>
      <c r="B94" t="n">
        <v>100</v>
      </c>
      <c r="C94" t="inlineStr">
        <is>
          <t xml:space="preserve">CONCLUIDO	</t>
        </is>
      </c>
      <c r="D94" t="n">
        <v>7.5548</v>
      </c>
      <c r="E94" t="n">
        <v>13.24</v>
      </c>
      <c r="F94" t="n">
        <v>10.49</v>
      </c>
      <c r="G94" t="n">
        <v>104.87</v>
      </c>
      <c r="H94" t="n">
        <v>1.84</v>
      </c>
      <c r="I94" t="n">
        <v>6</v>
      </c>
      <c r="J94" t="n">
        <v>232.08</v>
      </c>
      <c r="K94" t="n">
        <v>54.38</v>
      </c>
      <c r="L94" t="n">
        <v>24</v>
      </c>
      <c r="M94" t="n">
        <v>4</v>
      </c>
      <c r="N94" t="n">
        <v>53.71</v>
      </c>
      <c r="O94" t="n">
        <v>28857.81</v>
      </c>
      <c r="P94" t="n">
        <v>139.64</v>
      </c>
      <c r="Q94" t="n">
        <v>197.8</v>
      </c>
      <c r="R94" t="n">
        <v>30.37</v>
      </c>
      <c r="S94" t="n">
        <v>25.4</v>
      </c>
      <c r="T94" t="n">
        <v>1651.62</v>
      </c>
      <c r="U94" t="n">
        <v>0.84</v>
      </c>
      <c r="V94" t="n">
        <v>0.89</v>
      </c>
      <c r="W94" t="n">
        <v>2.95</v>
      </c>
      <c r="X94" t="n">
        <v>0.1</v>
      </c>
      <c r="Y94" t="n">
        <v>1</v>
      </c>
      <c r="Z94" t="n">
        <v>10</v>
      </c>
      <c r="AA94" t="n">
        <v>378.0059171825517</v>
      </c>
      <c r="AB94" t="n">
        <v>517.20437233327</v>
      </c>
      <c r="AC94" t="n">
        <v>467.8431129386776</v>
      </c>
      <c r="AD94" t="n">
        <v>378005.9171825518</v>
      </c>
      <c r="AE94" t="n">
        <v>517204.37233327</v>
      </c>
      <c r="AF94" t="n">
        <v>2.542237193553915e-06</v>
      </c>
      <c r="AG94" t="n">
        <v>17.23958333333333</v>
      </c>
      <c r="AH94" t="n">
        <v>467843.1129386776</v>
      </c>
    </row>
    <row r="95">
      <c r="A95" t="n">
        <v>93</v>
      </c>
      <c r="B95" t="n">
        <v>100</v>
      </c>
      <c r="C95" t="inlineStr">
        <is>
          <t xml:space="preserve">CONCLUIDO	</t>
        </is>
      </c>
      <c r="D95" t="n">
        <v>7.5572</v>
      </c>
      <c r="E95" t="n">
        <v>13.23</v>
      </c>
      <c r="F95" t="n">
        <v>10.48</v>
      </c>
      <c r="G95" t="n">
        <v>104.83</v>
      </c>
      <c r="H95" t="n">
        <v>1.85</v>
      </c>
      <c r="I95" t="n">
        <v>6</v>
      </c>
      <c r="J95" t="n">
        <v>232.51</v>
      </c>
      <c r="K95" t="n">
        <v>54.38</v>
      </c>
      <c r="L95" t="n">
        <v>24.25</v>
      </c>
      <c r="M95" t="n">
        <v>4</v>
      </c>
      <c r="N95" t="n">
        <v>53.88</v>
      </c>
      <c r="O95" t="n">
        <v>28910.45</v>
      </c>
      <c r="P95" t="n">
        <v>139.33</v>
      </c>
      <c r="Q95" t="n">
        <v>197.78</v>
      </c>
      <c r="R95" t="n">
        <v>30.25</v>
      </c>
      <c r="S95" t="n">
        <v>25.4</v>
      </c>
      <c r="T95" t="n">
        <v>1588.98</v>
      </c>
      <c r="U95" t="n">
        <v>0.84</v>
      </c>
      <c r="V95" t="n">
        <v>0.89</v>
      </c>
      <c r="W95" t="n">
        <v>2.95</v>
      </c>
      <c r="X95" t="n">
        <v>0.09</v>
      </c>
      <c r="Y95" t="n">
        <v>1</v>
      </c>
      <c r="Z95" t="n">
        <v>10</v>
      </c>
      <c r="AA95" t="n">
        <v>377.6980211694285</v>
      </c>
      <c r="AB95" t="n">
        <v>516.7830954247013</v>
      </c>
      <c r="AC95" t="n">
        <v>467.4620421069969</v>
      </c>
      <c r="AD95" t="n">
        <v>377698.0211694285</v>
      </c>
      <c r="AE95" t="n">
        <v>516783.0954247013</v>
      </c>
      <c r="AF95" t="n">
        <v>2.543044808482772e-06</v>
      </c>
      <c r="AG95" t="n">
        <v>17.2265625</v>
      </c>
      <c r="AH95" t="n">
        <v>467462.0421069969</v>
      </c>
    </row>
    <row r="96">
      <c r="A96" t="n">
        <v>94</v>
      </c>
      <c r="B96" t="n">
        <v>100</v>
      </c>
      <c r="C96" t="inlineStr">
        <is>
          <t xml:space="preserve">CONCLUIDO	</t>
        </is>
      </c>
      <c r="D96" t="n">
        <v>7.5543</v>
      </c>
      <c r="E96" t="n">
        <v>13.24</v>
      </c>
      <c r="F96" t="n">
        <v>10.49</v>
      </c>
      <c r="G96" t="n">
        <v>104.88</v>
      </c>
      <c r="H96" t="n">
        <v>1.87</v>
      </c>
      <c r="I96" t="n">
        <v>6</v>
      </c>
      <c r="J96" t="n">
        <v>232.94</v>
      </c>
      <c r="K96" t="n">
        <v>54.38</v>
      </c>
      <c r="L96" t="n">
        <v>24.5</v>
      </c>
      <c r="M96" t="n">
        <v>4</v>
      </c>
      <c r="N96" t="n">
        <v>54.06</v>
      </c>
      <c r="O96" t="n">
        <v>28963.15</v>
      </c>
      <c r="P96" t="n">
        <v>139.03</v>
      </c>
      <c r="Q96" t="n">
        <v>197.75</v>
      </c>
      <c r="R96" t="n">
        <v>30.46</v>
      </c>
      <c r="S96" t="n">
        <v>25.4</v>
      </c>
      <c r="T96" t="n">
        <v>1697.76</v>
      </c>
      <c r="U96" t="n">
        <v>0.83</v>
      </c>
      <c r="V96" t="n">
        <v>0.89</v>
      </c>
      <c r="W96" t="n">
        <v>2.95</v>
      </c>
      <c r="X96" t="n">
        <v>0.1</v>
      </c>
      <c r="Y96" t="n">
        <v>1</v>
      </c>
      <c r="Z96" t="n">
        <v>10</v>
      </c>
      <c r="AA96" t="n">
        <v>377.5758899791894</v>
      </c>
      <c r="AB96" t="n">
        <v>516.6159901421685</v>
      </c>
      <c r="AC96" t="n">
        <v>467.3108851180951</v>
      </c>
      <c r="AD96" t="n">
        <v>377575.8899791894</v>
      </c>
      <c r="AE96" t="n">
        <v>516615.9901421684</v>
      </c>
      <c r="AF96" t="n">
        <v>2.542068940443736e-06</v>
      </c>
      <c r="AG96" t="n">
        <v>17.23958333333333</v>
      </c>
      <c r="AH96" t="n">
        <v>467310.8851180951</v>
      </c>
    </row>
    <row r="97">
      <c r="A97" t="n">
        <v>95</v>
      </c>
      <c r="B97" t="n">
        <v>100</v>
      </c>
      <c r="C97" t="inlineStr">
        <is>
          <t xml:space="preserve">CONCLUIDO	</t>
        </is>
      </c>
      <c r="D97" t="n">
        <v>7.5847</v>
      </c>
      <c r="E97" t="n">
        <v>13.18</v>
      </c>
      <c r="F97" t="n">
        <v>10.47</v>
      </c>
      <c r="G97" t="n">
        <v>125.68</v>
      </c>
      <c r="H97" t="n">
        <v>1.89</v>
      </c>
      <c r="I97" t="n">
        <v>5</v>
      </c>
      <c r="J97" t="n">
        <v>233.37</v>
      </c>
      <c r="K97" t="n">
        <v>54.38</v>
      </c>
      <c r="L97" t="n">
        <v>24.75</v>
      </c>
      <c r="M97" t="n">
        <v>3</v>
      </c>
      <c r="N97" t="n">
        <v>54.24</v>
      </c>
      <c r="O97" t="n">
        <v>29015.91</v>
      </c>
      <c r="P97" t="n">
        <v>138.36</v>
      </c>
      <c r="Q97" t="n">
        <v>197.78</v>
      </c>
      <c r="R97" t="n">
        <v>30.03</v>
      </c>
      <c r="S97" t="n">
        <v>25.4</v>
      </c>
      <c r="T97" t="n">
        <v>1487.79</v>
      </c>
      <c r="U97" t="n">
        <v>0.85</v>
      </c>
      <c r="V97" t="n">
        <v>0.89</v>
      </c>
      <c r="W97" t="n">
        <v>2.95</v>
      </c>
      <c r="X97" t="n">
        <v>0.08</v>
      </c>
      <c r="Y97" t="n">
        <v>1</v>
      </c>
      <c r="Z97" t="n">
        <v>10</v>
      </c>
      <c r="AA97" t="n">
        <v>376.4486274579944</v>
      </c>
      <c r="AB97" t="n">
        <v>515.0736198293567</v>
      </c>
      <c r="AC97" t="n">
        <v>465.9157164632079</v>
      </c>
      <c r="AD97" t="n">
        <v>376448.6274579944</v>
      </c>
      <c r="AE97" t="n">
        <v>515073.6198293568</v>
      </c>
      <c r="AF97" t="n">
        <v>2.552298729542592e-06</v>
      </c>
      <c r="AG97" t="n">
        <v>17.16145833333333</v>
      </c>
      <c r="AH97" t="n">
        <v>465915.7164632079</v>
      </c>
    </row>
    <row r="98">
      <c r="A98" t="n">
        <v>96</v>
      </c>
      <c r="B98" t="n">
        <v>100</v>
      </c>
      <c r="C98" t="inlineStr">
        <is>
          <t xml:space="preserve">CONCLUIDO	</t>
        </is>
      </c>
      <c r="D98" t="n">
        <v>7.5839</v>
      </c>
      <c r="E98" t="n">
        <v>13.19</v>
      </c>
      <c r="F98" t="n">
        <v>10.47</v>
      </c>
      <c r="G98" t="n">
        <v>125.7</v>
      </c>
      <c r="H98" t="n">
        <v>1.9</v>
      </c>
      <c r="I98" t="n">
        <v>5</v>
      </c>
      <c r="J98" t="n">
        <v>233.79</v>
      </c>
      <c r="K98" t="n">
        <v>54.38</v>
      </c>
      <c r="L98" t="n">
        <v>25</v>
      </c>
      <c r="M98" t="n">
        <v>3</v>
      </c>
      <c r="N98" t="n">
        <v>54.42</v>
      </c>
      <c r="O98" t="n">
        <v>29068.74</v>
      </c>
      <c r="P98" t="n">
        <v>138.69</v>
      </c>
      <c r="Q98" t="n">
        <v>197.79</v>
      </c>
      <c r="R98" t="n">
        <v>29.99</v>
      </c>
      <c r="S98" t="n">
        <v>25.4</v>
      </c>
      <c r="T98" t="n">
        <v>1468.41</v>
      </c>
      <c r="U98" t="n">
        <v>0.85</v>
      </c>
      <c r="V98" t="n">
        <v>0.89</v>
      </c>
      <c r="W98" t="n">
        <v>2.95</v>
      </c>
      <c r="X98" t="n">
        <v>0.08</v>
      </c>
      <c r="Y98" t="n">
        <v>1</v>
      </c>
      <c r="Z98" t="n">
        <v>10</v>
      </c>
      <c r="AA98" t="n">
        <v>376.7002479768423</v>
      </c>
      <c r="AB98" t="n">
        <v>515.4178981239584</v>
      </c>
      <c r="AC98" t="n">
        <v>466.2271373205704</v>
      </c>
      <c r="AD98" t="n">
        <v>376700.2479768423</v>
      </c>
      <c r="AE98" t="n">
        <v>515417.8981239584</v>
      </c>
      <c r="AF98" t="n">
        <v>2.552029524566307e-06</v>
      </c>
      <c r="AG98" t="n">
        <v>17.17447916666667</v>
      </c>
      <c r="AH98" t="n">
        <v>466227.1373205704</v>
      </c>
    </row>
    <row r="99">
      <c r="A99" t="n">
        <v>97</v>
      </c>
      <c r="B99" t="n">
        <v>100</v>
      </c>
      <c r="C99" t="inlineStr">
        <is>
          <t xml:space="preserve">CONCLUIDO	</t>
        </is>
      </c>
      <c r="D99" t="n">
        <v>7.5831</v>
      </c>
      <c r="E99" t="n">
        <v>13.19</v>
      </c>
      <c r="F99" t="n">
        <v>10.48</v>
      </c>
      <c r="G99" t="n">
        <v>125.71</v>
      </c>
      <c r="H99" t="n">
        <v>1.92</v>
      </c>
      <c r="I99" t="n">
        <v>5</v>
      </c>
      <c r="J99" t="n">
        <v>234.22</v>
      </c>
      <c r="K99" t="n">
        <v>54.38</v>
      </c>
      <c r="L99" t="n">
        <v>25.25</v>
      </c>
      <c r="M99" t="n">
        <v>3</v>
      </c>
      <c r="N99" t="n">
        <v>54.6</v>
      </c>
      <c r="O99" t="n">
        <v>29121.63</v>
      </c>
      <c r="P99" t="n">
        <v>138.91</v>
      </c>
      <c r="Q99" t="n">
        <v>197.75</v>
      </c>
      <c r="R99" t="n">
        <v>30.19</v>
      </c>
      <c r="S99" t="n">
        <v>25.4</v>
      </c>
      <c r="T99" t="n">
        <v>1564.73</v>
      </c>
      <c r="U99" t="n">
        <v>0.84</v>
      </c>
      <c r="V99" t="n">
        <v>0.89</v>
      </c>
      <c r="W99" t="n">
        <v>2.94</v>
      </c>
      <c r="X99" t="n">
        <v>0.09</v>
      </c>
      <c r="Y99" t="n">
        <v>1</v>
      </c>
      <c r="Z99" t="n">
        <v>10</v>
      </c>
      <c r="AA99" t="n">
        <v>376.9123884245267</v>
      </c>
      <c r="AB99" t="n">
        <v>515.7081580434561</v>
      </c>
      <c r="AC99" t="n">
        <v>466.4896952407337</v>
      </c>
      <c r="AD99" t="n">
        <v>376912.3884245267</v>
      </c>
      <c r="AE99" t="n">
        <v>515708.1580434561</v>
      </c>
      <c r="AF99" t="n">
        <v>2.551760319590021e-06</v>
      </c>
      <c r="AG99" t="n">
        <v>17.17447916666667</v>
      </c>
      <c r="AH99" t="n">
        <v>466489.6952407337</v>
      </c>
    </row>
    <row r="100">
      <c r="A100" t="n">
        <v>98</v>
      </c>
      <c r="B100" t="n">
        <v>100</v>
      </c>
      <c r="C100" t="inlineStr">
        <is>
          <t xml:space="preserve">CONCLUIDO	</t>
        </is>
      </c>
      <c r="D100" t="n">
        <v>7.5809</v>
      </c>
      <c r="E100" t="n">
        <v>13.19</v>
      </c>
      <c r="F100" t="n">
        <v>10.48</v>
      </c>
      <c r="G100" t="n">
        <v>125.76</v>
      </c>
      <c r="H100" t="n">
        <v>1.93</v>
      </c>
      <c r="I100" t="n">
        <v>5</v>
      </c>
      <c r="J100" t="n">
        <v>234.65</v>
      </c>
      <c r="K100" t="n">
        <v>54.38</v>
      </c>
      <c r="L100" t="n">
        <v>25.5</v>
      </c>
      <c r="M100" t="n">
        <v>3</v>
      </c>
      <c r="N100" t="n">
        <v>54.78</v>
      </c>
      <c r="O100" t="n">
        <v>29174.59</v>
      </c>
      <c r="P100" t="n">
        <v>139.16</v>
      </c>
      <c r="Q100" t="n">
        <v>197.76</v>
      </c>
      <c r="R100" t="n">
        <v>30.17</v>
      </c>
      <c r="S100" t="n">
        <v>25.4</v>
      </c>
      <c r="T100" t="n">
        <v>1555.79</v>
      </c>
      <c r="U100" t="n">
        <v>0.84</v>
      </c>
      <c r="V100" t="n">
        <v>0.89</v>
      </c>
      <c r="W100" t="n">
        <v>2.95</v>
      </c>
      <c r="X100" t="n">
        <v>0.09</v>
      </c>
      <c r="Y100" t="n">
        <v>1</v>
      </c>
      <c r="Z100" t="n">
        <v>10</v>
      </c>
      <c r="AA100" t="n">
        <v>377.1327660659416</v>
      </c>
      <c r="AB100" t="n">
        <v>516.0096884548154</v>
      </c>
      <c r="AC100" t="n">
        <v>466.7624480128334</v>
      </c>
      <c r="AD100" t="n">
        <v>377132.7660659415</v>
      </c>
      <c r="AE100" t="n">
        <v>516009.6884548154</v>
      </c>
      <c r="AF100" t="n">
        <v>2.551020005905235e-06</v>
      </c>
      <c r="AG100" t="n">
        <v>17.17447916666667</v>
      </c>
      <c r="AH100" t="n">
        <v>466762.4480128334</v>
      </c>
    </row>
    <row r="101">
      <c r="A101" t="n">
        <v>99</v>
      </c>
      <c r="B101" t="n">
        <v>100</v>
      </c>
      <c r="C101" t="inlineStr">
        <is>
          <t xml:space="preserve">CONCLUIDO	</t>
        </is>
      </c>
      <c r="D101" t="n">
        <v>7.582</v>
      </c>
      <c r="E101" t="n">
        <v>13.19</v>
      </c>
      <c r="F101" t="n">
        <v>10.48</v>
      </c>
      <c r="G101" t="n">
        <v>125.74</v>
      </c>
      <c r="H101" t="n">
        <v>1.95</v>
      </c>
      <c r="I101" t="n">
        <v>5</v>
      </c>
      <c r="J101" t="n">
        <v>235.08</v>
      </c>
      <c r="K101" t="n">
        <v>54.38</v>
      </c>
      <c r="L101" t="n">
        <v>25.75</v>
      </c>
      <c r="M101" t="n">
        <v>3</v>
      </c>
      <c r="N101" t="n">
        <v>54.96</v>
      </c>
      <c r="O101" t="n">
        <v>29227.61</v>
      </c>
      <c r="P101" t="n">
        <v>139.15</v>
      </c>
      <c r="Q101" t="n">
        <v>197.75</v>
      </c>
      <c r="R101" t="n">
        <v>30.1</v>
      </c>
      <c r="S101" t="n">
        <v>25.4</v>
      </c>
      <c r="T101" t="n">
        <v>1520.26</v>
      </c>
      <c r="U101" t="n">
        <v>0.84</v>
      </c>
      <c r="V101" t="n">
        <v>0.89</v>
      </c>
      <c r="W101" t="n">
        <v>2.95</v>
      </c>
      <c r="X101" t="n">
        <v>0.09</v>
      </c>
      <c r="Y101" t="n">
        <v>1</v>
      </c>
      <c r="Z101" t="n">
        <v>10</v>
      </c>
      <c r="AA101" t="n">
        <v>377.1051021763206</v>
      </c>
      <c r="AB101" t="n">
        <v>515.9718375005913</v>
      </c>
      <c r="AC101" t="n">
        <v>466.7282095005562</v>
      </c>
      <c r="AD101" t="n">
        <v>377105.1021763206</v>
      </c>
      <c r="AE101" t="n">
        <v>515971.8375005913</v>
      </c>
      <c r="AF101" t="n">
        <v>2.551390162747628e-06</v>
      </c>
      <c r="AG101" t="n">
        <v>17.17447916666667</v>
      </c>
      <c r="AH101" t="n">
        <v>466728.2095005562</v>
      </c>
    </row>
    <row r="102">
      <c r="A102" t="n">
        <v>100</v>
      </c>
      <c r="B102" t="n">
        <v>100</v>
      </c>
      <c r="C102" t="inlineStr">
        <is>
          <t xml:space="preserve">CONCLUIDO	</t>
        </is>
      </c>
      <c r="D102" t="n">
        <v>7.5858</v>
      </c>
      <c r="E102" t="n">
        <v>13.18</v>
      </c>
      <c r="F102" t="n">
        <v>10.47</v>
      </c>
      <c r="G102" t="n">
        <v>125.66</v>
      </c>
      <c r="H102" t="n">
        <v>1.96</v>
      </c>
      <c r="I102" t="n">
        <v>5</v>
      </c>
      <c r="J102" t="n">
        <v>235.51</v>
      </c>
      <c r="K102" t="n">
        <v>54.38</v>
      </c>
      <c r="L102" t="n">
        <v>26</v>
      </c>
      <c r="M102" t="n">
        <v>3</v>
      </c>
      <c r="N102" t="n">
        <v>55.14</v>
      </c>
      <c r="O102" t="n">
        <v>29280.69</v>
      </c>
      <c r="P102" t="n">
        <v>139.17</v>
      </c>
      <c r="Q102" t="n">
        <v>197.75</v>
      </c>
      <c r="R102" t="n">
        <v>29.9</v>
      </c>
      <c r="S102" t="n">
        <v>25.4</v>
      </c>
      <c r="T102" t="n">
        <v>1420.77</v>
      </c>
      <c r="U102" t="n">
        <v>0.85</v>
      </c>
      <c r="V102" t="n">
        <v>0.89</v>
      </c>
      <c r="W102" t="n">
        <v>2.95</v>
      </c>
      <c r="X102" t="n">
        <v>0.08</v>
      </c>
      <c r="Y102" t="n">
        <v>1</v>
      </c>
      <c r="Z102" t="n">
        <v>10</v>
      </c>
      <c r="AA102" t="n">
        <v>377.0093344323765</v>
      </c>
      <c r="AB102" t="n">
        <v>515.8408038483523</v>
      </c>
      <c r="AC102" t="n">
        <v>466.60968151618</v>
      </c>
      <c r="AD102" t="n">
        <v>377009.3344323765</v>
      </c>
      <c r="AE102" t="n">
        <v>515840.8038483523</v>
      </c>
      <c r="AF102" t="n">
        <v>2.552668886384985e-06</v>
      </c>
      <c r="AG102" t="n">
        <v>17.16145833333333</v>
      </c>
      <c r="AH102" t="n">
        <v>466609.68151618</v>
      </c>
    </row>
    <row r="103">
      <c r="A103" t="n">
        <v>101</v>
      </c>
      <c r="B103" t="n">
        <v>100</v>
      </c>
      <c r="C103" t="inlineStr">
        <is>
          <t xml:space="preserve">CONCLUIDO	</t>
        </is>
      </c>
      <c r="D103" t="n">
        <v>7.5836</v>
      </c>
      <c r="E103" t="n">
        <v>13.19</v>
      </c>
      <c r="F103" t="n">
        <v>10.48</v>
      </c>
      <c r="G103" t="n">
        <v>125.7</v>
      </c>
      <c r="H103" t="n">
        <v>1.98</v>
      </c>
      <c r="I103" t="n">
        <v>5</v>
      </c>
      <c r="J103" t="n">
        <v>235.94</v>
      </c>
      <c r="K103" t="n">
        <v>54.38</v>
      </c>
      <c r="L103" t="n">
        <v>26.25</v>
      </c>
      <c r="M103" t="n">
        <v>3</v>
      </c>
      <c r="N103" t="n">
        <v>55.32</v>
      </c>
      <c r="O103" t="n">
        <v>29333.84</v>
      </c>
      <c r="P103" t="n">
        <v>139.36</v>
      </c>
      <c r="Q103" t="n">
        <v>197.78</v>
      </c>
      <c r="R103" t="n">
        <v>29.97</v>
      </c>
      <c r="S103" t="n">
        <v>25.4</v>
      </c>
      <c r="T103" t="n">
        <v>1458.5</v>
      </c>
      <c r="U103" t="n">
        <v>0.85</v>
      </c>
      <c r="V103" t="n">
        <v>0.89</v>
      </c>
      <c r="W103" t="n">
        <v>2.95</v>
      </c>
      <c r="X103" t="n">
        <v>0.09</v>
      </c>
      <c r="Y103" t="n">
        <v>1</v>
      </c>
      <c r="Z103" t="n">
        <v>10</v>
      </c>
      <c r="AA103" t="n">
        <v>377.2260109647485</v>
      </c>
      <c r="AB103" t="n">
        <v>516.1372702390375</v>
      </c>
      <c r="AC103" t="n">
        <v>466.8778535706315</v>
      </c>
      <c r="AD103" t="n">
        <v>377226.0109647484</v>
      </c>
      <c r="AE103" t="n">
        <v>516137.2702390376</v>
      </c>
      <c r="AF103" t="n">
        <v>2.551928572700199e-06</v>
      </c>
      <c r="AG103" t="n">
        <v>17.17447916666667</v>
      </c>
      <c r="AH103" t="n">
        <v>466877.8535706315</v>
      </c>
    </row>
    <row r="104">
      <c r="A104" t="n">
        <v>102</v>
      </c>
      <c r="B104" t="n">
        <v>100</v>
      </c>
      <c r="C104" t="inlineStr">
        <is>
          <t xml:space="preserve">CONCLUIDO	</t>
        </is>
      </c>
      <c r="D104" t="n">
        <v>7.5858</v>
      </c>
      <c r="E104" t="n">
        <v>13.18</v>
      </c>
      <c r="F104" t="n">
        <v>10.47</v>
      </c>
      <c r="G104" t="n">
        <v>125.66</v>
      </c>
      <c r="H104" t="n">
        <v>1.99</v>
      </c>
      <c r="I104" t="n">
        <v>5</v>
      </c>
      <c r="J104" t="n">
        <v>236.37</v>
      </c>
      <c r="K104" t="n">
        <v>54.38</v>
      </c>
      <c r="L104" t="n">
        <v>26.5</v>
      </c>
      <c r="M104" t="n">
        <v>3</v>
      </c>
      <c r="N104" t="n">
        <v>55.5</v>
      </c>
      <c r="O104" t="n">
        <v>29387.05</v>
      </c>
      <c r="P104" t="n">
        <v>139.37</v>
      </c>
      <c r="Q104" t="n">
        <v>197.75</v>
      </c>
      <c r="R104" t="n">
        <v>29.95</v>
      </c>
      <c r="S104" t="n">
        <v>25.4</v>
      </c>
      <c r="T104" t="n">
        <v>1444.04</v>
      </c>
      <c r="U104" t="n">
        <v>0.85</v>
      </c>
      <c r="V104" t="n">
        <v>0.89</v>
      </c>
      <c r="W104" t="n">
        <v>2.95</v>
      </c>
      <c r="X104" t="n">
        <v>0.08</v>
      </c>
      <c r="Y104" t="n">
        <v>1</v>
      </c>
      <c r="Z104" t="n">
        <v>10</v>
      </c>
      <c r="AA104" t="n">
        <v>377.1528119447538</v>
      </c>
      <c r="AB104" t="n">
        <v>516.037116110568</v>
      </c>
      <c r="AC104" t="n">
        <v>466.787258011616</v>
      </c>
      <c r="AD104" t="n">
        <v>377152.8119447538</v>
      </c>
      <c r="AE104" t="n">
        <v>516037.1161105681</v>
      </c>
      <c r="AF104" t="n">
        <v>2.552668886384985e-06</v>
      </c>
      <c r="AG104" t="n">
        <v>17.16145833333333</v>
      </c>
      <c r="AH104" t="n">
        <v>466787.258011616</v>
      </c>
    </row>
    <row r="105">
      <c r="A105" t="n">
        <v>103</v>
      </c>
      <c r="B105" t="n">
        <v>100</v>
      </c>
      <c r="C105" t="inlineStr">
        <is>
          <t xml:space="preserve">CONCLUIDO	</t>
        </is>
      </c>
      <c r="D105" t="n">
        <v>7.5911</v>
      </c>
      <c r="E105" t="n">
        <v>13.17</v>
      </c>
      <c r="F105" t="n">
        <v>10.46</v>
      </c>
      <c r="G105" t="n">
        <v>125.55</v>
      </c>
      <c r="H105" t="n">
        <v>2.01</v>
      </c>
      <c r="I105" t="n">
        <v>5</v>
      </c>
      <c r="J105" t="n">
        <v>236.81</v>
      </c>
      <c r="K105" t="n">
        <v>54.38</v>
      </c>
      <c r="L105" t="n">
        <v>26.75</v>
      </c>
      <c r="M105" t="n">
        <v>3</v>
      </c>
      <c r="N105" t="n">
        <v>55.68</v>
      </c>
      <c r="O105" t="n">
        <v>29440.33</v>
      </c>
      <c r="P105" t="n">
        <v>139.19</v>
      </c>
      <c r="Q105" t="n">
        <v>197.75</v>
      </c>
      <c r="R105" t="n">
        <v>29.68</v>
      </c>
      <c r="S105" t="n">
        <v>25.4</v>
      </c>
      <c r="T105" t="n">
        <v>1311.48</v>
      </c>
      <c r="U105" t="n">
        <v>0.86</v>
      </c>
      <c r="V105" t="n">
        <v>0.89</v>
      </c>
      <c r="W105" t="n">
        <v>2.94</v>
      </c>
      <c r="X105" t="n">
        <v>0.07000000000000001</v>
      </c>
      <c r="Y105" t="n">
        <v>1</v>
      </c>
      <c r="Z105" t="n">
        <v>10</v>
      </c>
      <c r="AA105" t="n">
        <v>368.4231172595123</v>
      </c>
      <c r="AB105" t="n">
        <v>504.092762715272</v>
      </c>
      <c r="AC105" t="n">
        <v>455.9828569403617</v>
      </c>
      <c r="AD105" t="n">
        <v>368423.1172595123</v>
      </c>
      <c r="AE105" t="n">
        <v>504092.762715272</v>
      </c>
      <c r="AF105" t="n">
        <v>2.554452369352878e-06</v>
      </c>
      <c r="AG105" t="n">
        <v>17.1484375</v>
      </c>
      <c r="AH105" t="n">
        <v>455982.8569403617</v>
      </c>
    </row>
    <row r="106">
      <c r="A106" t="n">
        <v>104</v>
      </c>
      <c r="B106" t="n">
        <v>100</v>
      </c>
      <c r="C106" t="inlineStr">
        <is>
          <t xml:space="preserve">CONCLUIDO	</t>
        </is>
      </c>
      <c r="D106" t="n">
        <v>7.5874</v>
      </c>
      <c r="E106" t="n">
        <v>13.18</v>
      </c>
      <c r="F106" t="n">
        <v>10.47</v>
      </c>
      <c r="G106" t="n">
        <v>125.62</v>
      </c>
      <c r="H106" t="n">
        <v>2.02</v>
      </c>
      <c r="I106" t="n">
        <v>5</v>
      </c>
      <c r="J106" t="n">
        <v>237.24</v>
      </c>
      <c r="K106" t="n">
        <v>54.38</v>
      </c>
      <c r="L106" t="n">
        <v>27</v>
      </c>
      <c r="M106" t="n">
        <v>3</v>
      </c>
      <c r="N106" t="n">
        <v>55.86</v>
      </c>
      <c r="O106" t="n">
        <v>29493.67</v>
      </c>
      <c r="P106" t="n">
        <v>139.34</v>
      </c>
      <c r="Q106" t="n">
        <v>197.75</v>
      </c>
      <c r="R106" t="n">
        <v>29.82</v>
      </c>
      <c r="S106" t="n">
        <v>25.4</v>
      </c>
      <c r="T106" t="n">
        <v>1381.03</v>
      </c>
      <c r="U106" t="n">
        <v>0.85</v>
      </c>
      <c r="V106" t="n">
        <v>0.89</v>
      </c>
      <c r="W106" t="n">
        <v>2.95</v>
      </c>
      <c r="X106" t="n">
        <v>0.08</v>
      </c>
      <c r="Y106" t="n">
        <v>1</v>
      </c>
      <c r="Z106" t="n">
        <v>10</v>
      </c>
      <c r="AA106" t="n">
        <v>377.1015134098436</v>
      </c>
      <c r="AB106" t="n">
        <v>515.9669271919722</v>
      </c>
      <c r="AC106" t="n">
        <v>466.7237678249001</v>
      </c>
      <c r="AD106" t="n">
        <v>377101.5134098436</v>
      </c>
      <c r="AE106" t="n">
        <v>515966.9271919722</v>
      </c>
      <c r="AF106" t="n">
        <v>2.553207296337556e-06</v>
      </c>
      <c r="AG106" t="n">
        <v>17.16145833333333</v>
      </c>
      <c r="AH106" t="n">
        <v>466723.7678249001</v>
      </c>
    </row>
    <row r="107">
      <c r="A107" t="n">
        <v>105</v>
      </c>
      <c r="B107" t="n">
        <v>100</v>
      </c>
      <c r="C107" t="inlineStr">
        <is>
          <t xml:space="preserve">CONCLUIDO	</t>
        </is>
      </c>
      <c r="D107" t="n">
        <v>7.5853</v>
      </c>
      <c r="E107" t="n">
        <v>13.18</v>
      </c>
      <c r="F107" t="n">
        <v>10.47</v>
      </c>
      <c r="G107" t="n">
        <v>125.67</v>
      </c>
      <c r="H107" t="n">
        <v>2.04</v>
      </c>
      <c r="I107" t="n">
        <v>5</v>
      </c>
      <c r="J107" t="n">
        <v>237.67</v>
      </c>
      <c r="K107" t="n">
        <v>54.38</v>
      </c>
      <c r="L107" t="n">
        <v>27.25</v>
      </c>
      <c r="M107" t="n">
        <v>3</v>
      </c>
      <c r="N107" t="n">
        <v>56.05</v>
      </c>
      <c r="O107" t="n">
        <v>29547.07</v>
      </c>
      <c r="P107" t="n">
        <v>139.39</v>
      </c>
      <c r="Q107" t="n">
        <v>197.78</v>
      </c>
      <c r="R107" t="n">
        <v>29.89</v>
      </c>
      <c r="S107" t="n">
        <v>25.4</v>
      </c>
      <c r="T107" t="n">
        <v>1416.97</v>
      </c>
      <c r="U107" t="n">
        <v>0.85</v>
      </c>
      <c r="V107" t="n">
        <v>0.89</v>
      </c>
      <c r="W107" t="n">
        <v>2.95</v>
      </c>
      <c r="X107" t="n">
        <v>0.08</v>
      </c>
      <c r="Y107" t="n">
        <v>1</v>
      </c>
      <c r="Z107" t="n">
        <v>10</v>
      </c>
      <c r="AA107" t="n">
        <v>377.1764699203387</v>
      </c>
      <c r="AB107" t="n">
        <v>516.0694859964796</v>
      </c>
      <c r="AC107" t="n">
        <v>466.8165385610475</v>
      </c>
      <c r="AD107" t="n">
        <v>377176.4699203387</v>
      </c>
      <c r="AE107" t="n">
        <v>516069.4859964795</v>
      </c>
      <c r="AF107" t="n">
        <v>2.552500633274807e-06</v>
      </c>
      <c r="AG107" t="n">
        <v>17.16145833333333</v>
      </c>
      <c r="AH107" t="n">
        <v>466816.5385610475</v>
      </c>
    </row>
    <row r="108">
      <c r="A108" t="n">
        <v>106</v>
      </c>
      <c r="B108" t="n">
        <v>100</v>
      </c>
      <c r="C108" t="inlineStr">
        <is>
          <t xml:space="preserve">CONCLUIDO	</t>
        </is>
      </c>
      <c r="D108" t="n">
        <v>7.5874</v>
      </c>
      <c r="E108" t="n">
        <v>13.18</v>
      </c>
      <c r="F108" t="n">
        <v>10.47</v>
      </c>
      <c r="G108" t="n">
        <v>125.62</v>
      </c>
      <c r="H108" t="n">
        <v>2.05</v>
      </c>
      <c r="I108" t="n">
        <v>5</v>
      </c>
      <c r="J108" t="n">
        <v>238.11</v>
      </c>
      <c r="K108" t="n">
        <v>54.38</v>
      </c>
      <c r="L108" t="n">
        <v>27.5</v>
      </c>
      <c r="M108" t="n">
        <v>3</v>
      </c>
      <c r="N108" t="n">
        <v>56.23</v>
      </c>
      <c r="O108" t="n">
        <v>29600.54</v>
      </c>
      <c r="P108" t="n">
        <v>139.36</v>
      </c>
      <c r="Q108" t="n">
        <v>197.75</v>
      </c>
      <c r="R108" t="n">
        <v>29.92</v>
      </c>
      <c r="S108" t="n">
        <v>25.4</v>
      </c>
      <c r="T108" t="n">
        <v>1430.59</v>
      </c>
      <c r="U108" t="n">
        <v>0.85</v>
      </c>
      <c r="V108" t="n">
        <v>0.89</v>
      </c>
      <c r="W108" t="n">
        <v>2.94</v>
      </c>
      <c r="X108" t="n">
        <v>0.08</v>
      </c>
      <c r="Y108" t="n">
        <v>1</v>
      </c>
      <c r="Z108" t="n">
        <v>10</v>
      </c>
      <c r="AA108" t="n">
        <v>377.115858135486</v>
      </c>
      <c r="AB108" t="n">
        <v>515.9865542784407</v>
      </c>
      <c r="AC108" t="n">
        <v>466.7415217297829</v>
      </c>
      <c r="AD108" t="n">
        <v>377115.858135486</v>
      </c>
      <c r="AE108" t="n">
        <v>515986.5542784408</v>
      </c>
      <c r="AF108" t="n">
        <v>2.553207296337556e-06</v>
      </c>
      <c r="AG108" t="n">
        <v>17.16145833333333</v>
      </c>
      <c r="AH108" t="n">
        <v>466741.5217297829</v>
      </c>
    </row>
    <row r="109">
      <c r="A109" t="n">
        <v>107</v>
      </c>
      <c r="B109" t="n">
        <v>100</v>
      </c>
      <c r="C109" t="inlineStr">
        <is>
          <t xml:space="preserve">CONCLUIDO	</t>
        </is>
      </c>
      <c r="D109" t="n">
        <v>7.5861</v>
      </c>
      <c r="E109" t="n">
        <v>13.18</v>
      </c>
      <c r="F109" t="n">
        <v>10.47</v>
      </c>
      <c r="G109" t="n">
        <v>125.65</v>
      </c>
      <c r="H109" t="n">
        <v>2.07</v>
      </c>
      <c r="I109" t="n">
        <v>5</v>
      </c>
      <c r="J109" t="n">
        <v>238.54</v>
      </c>
      <c r="K109" t="n">
        <v>54.38</v>
      </c>
      <c r="L109" t="n">
        <v>27.75</v>
      </c>
      <c r="M109" t="n">
        <v>3</v>
      </c>
      <c r="N109" t="n">
        <v>56.41</v>
      </c>
      <c r="O109" t="n">
        <v>29654.08</v>
      </c>
      <c r="P109" t="n">
        <v>139.38</v>
      </c>
      <c r="Q109" t="n">
        <v>197.75</v>
      </c>
      <c r="R109" t="n">
        <v>29.89</v>
      </c>
      <c r="S109" t="n">
        <v>25.4</v>
      </c>
      <c r="T109" t="n">
        <v>1418.35</v>
      </c>
      <c r="U109" t="n">
        <v>0.85</v>
      </c>
      <c r="V109" t="n">
        <v>0.89</v>
      </c>
      <c r="W109" t="n">
        <v>2.95</v>
      </c>
      <c r="X109" t="n">
        <v>0.08</v>
      </c>
      <c r="Y109" t="n">
        <v>1</v>
      </c>
      <c r="Z109" t="n">
        <v>10</v>
      </c>
      <c r="AA109" t="n">
        <v>377.1544005585541</v>
      </c>
      <c r="AB109" t="n">
        <v>516.0392897220544</v>
      </c>
      <c r="AC109" t="n">
        <v>466.7892241766726</v>
      </c>
      <c r="AD109" t="n">
        <v>377154.4005585541</v>
      </c>
      <c r="AE109" t="n">
        <v>516039.2897220543</v>
      </c>
      <c r="AF109" t="n">
        <v>2.552769838251092e-06</v>
      </c>
      <c r="AG109" t="n">
        <v>17.16145833333333</v>
      </c>
      <c r="AH109" t="n">
        <v>466789.2241766726</v>
      </c>
    </row>
    <row r="110">
      <c r="A110" t="n">
        <v>108</v>
      </c>
      <c r="B110" t="n">
        <v>100</v>
      </c>
      <c r="C110" t="inlineStr">
        <is>
          <t xml:space="preserve">CONCLUIDO	</t>
        </is>
      </c>
      <c r="D110" t="n">
        <v>7.5865</v>
      </c>
      <c r="E110" t="n">
        <v>13.18</v>
      </c>
      <c r="F110" t="n">
        <v>10.47</v>
      </c>
      <c r="G110" t="n">
        <v>125.64</v>
      </c>
      <c r="H110" t="n">
        <v>2.08</v>
      </c>
      <c r="I110" t="n">
        <v>5</v>
      </c>
      <c r="J110" t="n">
        <v>238.97</v>
      </c>
      <c r="K110" t="n">
        <v>54.38</v>
      </c>
      <c r="L110" t="n">
        <v>28</v>
      </c>
      <c r="M110" t="n">
        <v>3</v>
      </c>
      <c r="N110" t="n">
        <v>56.6</v>
      </c>
      <c r="O110" t="n">
        <v>29707.68</v>
      </c>
      <c r="P110" t="n">
        <v>139.26</v>
      </c>
      <c r="Q110" t="n">
        <v>197.75</v>
      </c>
      <c r="R110" t="n">
        <v>29.86</v>
      </c>
      <c r="S110" t="n">
        <v>25.4</v>
      </c>
      <c r="T110" t="n">
        <v>1398.66</v>
      </c>
      <c r="U110" t="n">
        <v>0.85</v>
      </c>
      <c r="V110" t="n">
        <v>0.89</v>
      </c>
      <c r="W110" t="n">
        <v>2.95</v>
      </c>
      <c r="X110" t="n">
        <v>0.08</v>
      </c>
      <c r="Y110" t="n">
        <v>1</v>
      </c>
      <c r="Z110" t="n">
        <v>10</v>
      </c>
      <c r="AA110" t="n">
        <v>377.0608756656294</v>
      </c>
      <c r="AB110" t="n">
        <v>515.9113248375277</v>
      </c>
      <c r="AC110" t="n">
        <v>466.6734720811253</v>
      </c>
      <c r="AD110" t="n">
        <v>377060.8756656294</v>
      </c>
      <c r="AE110" t="n">
        <v>515911.3248375277</v>
      </c>
      <c r="AF110" t="n">
        <v>2.552904440739235e-06</v>
      </c>
      <c r="AG110" t="n">
        <v>17.16145833333333</v>
      </c>
      <c r="AH110" t="n">
        <v>466673.4720811254</v>
      </c>
    </row>
    <row r="111">
      <c r="A111" t="n">
        <v>109</v>
      </c>
      <c r="B111" t="n">
        <v>100</v>
      </c>
      <c r="C111" t="inlineStr">
        <is>
          <t xml:space="preserve">CONCLUIDO	</t>
        </is>
      </c>
      <c r="D111" t="n">
        <v>7.5876</v>
      </c>
      <c r="E111" t="n">
        <v>13.18</v>
      </c>
      <c r="F111" t="n">
        <v>10.47</v>
      </c>
      <c r="G111" t="n">
        <v>125.62</v>
      </c>
      <c r="H111" t="n">
        <v>2.1</v>
      </c>
      <c r="I111" t="n">
        <v>5</v>
      </c>
      <c r="J111" t="n">
        <v>239.41</v>
      </c>
      <c r="K111" t="n">
        <v>54.38</v>
      </c>
      <c r="L111" t="n">
        <v>28.25</v>
      </c>
      <c r="M111" t="n">
        <v>3</v>
      </c>
      <c r="N111" t="n">
        <v>56.78</v>
      </c>
      <c r="O111" t="n">
        <v>29761.35</v>
      </c>
      <c r="P111" t="n">
        <v>139.22</v>
      </c>
      <c r="Q111" t="n">
        <v>197.78</v>
      </c>
      <c r="R111" t="n">
        <v>29.84</v>
      </c>
      <c r="S111" t="n">
        <v>25.4</v>
      </c>
      <c r="T111" t="n">
        <v>1392.14</v>
      </c>
      <c r="U111" t="n">
        <v>0.85</v>
      </c>
      <c r="V111" t="n">
        <v>0.89</v>
      </c>
      <c r="W111" t="n">
        <v>2.95</v>
      </c>
      <c r="X111" t="n">
        <v>0.08</v>
      </c>
      <c r="Y111" t="n">
        <v>1</v>
      </c>
      <c r="Z111" t="n">
        <v>10</v>
      </c>
      <c r="AA111" t="n">
        <v>377.0117260941345</v>
      </c>
      <c r="AB111" t="n">
        <v>515.8440762254822</v>
      </c>
      <c r="AC111" t="n">
        <v>466.6126415822295</v>
      </c>
      <c r="AD111" t="n">
        <v>377011.7260941345</v>
      </c>
      <c r="AE111" t="n">
        <v>515844.0762254823</v>
      </c>
      <c r="AF111" t="n">
        <v>2.553274597581628e-06</v>
      </c>
      <c r="AG111" t="n">
        <v>17.16145833333333</v>
      </c>
      <c r="AH111" t="n">
        <v>466612.6415822295</v>
      </c>
    </row>
    <row r="112">
      <c r="A112" t="n">
        <v>110</v>
      </c>
      <c r="B112" t="n">
        <v>100</v>
      </c>
      <c r="C112" t="inlineStr">
        <is>
          <t xml:space="preserve">CONCLUIDO	</t>
        </is>
      </c>
      <c r="D112" t="n">
        <v>7.5897</v>
      </c>
      <c r="E112" t="n">
        <v>13.18</v>
      </c>
      <c r="F112" t="n">
        <v>10.46</v>
      </c>
      <c r="G112" t="n">
        <v>125.58</v>
      </c>
      <c r="H112" t="n">
        <v>2.11</v>
      </c>
      <c r="I112" t="n">
        <v>5</v>
      </c>
      <c r="J112" t="n">
        <v>239.85</v>
      </c>
      <c r="K112" t="n">
        <v>54.38</v>
      </c>
      <c r="L112" t="n">
        <v>28.5</v>
      </c>
      <c r="M112" t="n">
        <v>3</v>
      </c>
      <c r="N112" t="n">
        <v>56.97</v>
      </c>
      <c r="O112" t="n">
        <v>29815.09</v>
      </c>
      <c r="P112" t="n">
        <v>139.03</v>
      </c>
      <c r="Q112" t="n">
        <v>197.75</v>
      </c>
      <c r="R112" t="n">
        <v>29.71</v>
      </c>
      <c r="S112" t="n">
        <v>25.4</v>
      </c>
      <c r="T112" t="n">
        <v>1323.78</v>
      </c>
      <c r="U112" t="n">
        <v>0.85</v>
      </c>
      <c r="V112" t="n">
        <v>0.89</v>
      </c>
      <c r="W112" t="n">
        <v>2.95</v>
      </c>
      <c r="X112" t="n">
        <v>0.07000000000000001</v>
      </c>
      <c r="Y112" t="n">
        <v>1</v>
      </c>
      <c r="Z112" t="n">
        <v>10</v>
      </c>
      <c r="AA112" t="n">
        <v>376.7970819333687</v>
      </c>
      <c r="AB112" t="n">
        <v>515.5503906152906</v>
      </c>
      <c r="AC112" t="n">
        <v>466.3469849144841</v>
      </c>
      <c r="AD112" t="n">
        <v>376797.0819333687</v>
      </c>
      <c r="AE112" t="n">
        <v>515550.3906152905</v>
      </c>
      <c r="AF112" t="n">
        <v>2.553981260644378e-06</v>
      </c>
      <c r="AG112" t="n">
        <v>17.16145833333333</v>
      </c>
      <c r="AH112" t="n">
        <v>466346.9849144841</v>
      </c>
    </row>
    <row r="113">
      <c r="A113" t="n">
        <v>111</v>
      </c>
      <c r="B113" t="n">
        <v>100</v>
      </c>
      <c r="C113" t="inlineStr">
        <is>
          <t xml:space="preserve">CONCLUIDO	</t>
        </is>
      </c>
      <c r="D113" t="n">
        <v>7.5879</v>
      </c>
      <c r="E113" t="n">
        <v>13.18</v>
      </c>
      <c r="F113" t="n">
        <v>10.47</v>
      </c>
      <c r="G113" t="n">
        <v>125.61</v>
      </c>
      <c r="H113" t="n">
        <v>2.13</v>
      </c>
      <c r="I113" t="n">
        <v>5</v>
      </c>
      <c r="J113" t="n">
        <v>240.28</v>
      </c>
      <c r="K113" t="n">
        <v>54.38</v>
      </c>
      <c r="L113" t="n">
        <v>28.75</v>
      </c>
      <c r="M113" t="n">
        <v>3</v>
      </c>
      <c r="N113" t="n">
        <v>57.16</v>
      </c>
      <c r="O113" t="n">
        <v>29869.01</v>
      </c>
      <c r="P113" t="n">
        <v>138.96</v>
      </c>
      <c r="Q113" t="n">
        <v>197.78</v>
      </c>
      <c r="R113" t="n">
        <v>29.81</v>
      </c>
      <c r="S113" t="n">
        <v>25.4</v>
      </c>
      <c r="T113" t="n">
        <v>1375.21</v>
      </c>
      <c r="U113" t="n">
        <v>0.85</v>
      </c>
      <c r="V113" t="n">
        <v>0.89</v>
      </c>
      <c r="W113" t="n">
        <v>2.95</v>
      </c>
      <c r="X113" t="n">
        <v>0.08</v>
      </c>
      <c r="Y113" t="n">
        <v>1</v>
      </c>
      <c r="Z113" t="n">
        <v>10</v>
      </c>
      <c r="AA113" t="n">
        <v>376.8196788736686</v>
      </c>
      <c r="AB113" t="n">
        <v>515.5813087459154</v>
      </c>
      <c r="AC113" t="n">
        <v>466.3749522621161</v>
      </c>
      <c r="AD113" t="n">
        <v>376819.6788736686</v>
      </c>
      <c r="AE113" t="n">
        <v>515581.3087459154</v>
      </c>
      <c r="AF113" t="n">
        <v>2.553375549447735e-06</v>
      </c>
      <c r="AG113" t="n">
        <v>17.16145833333333</v>
      </c>
      <c r="AH113" t="n">
        <v>466374.9522621161</v>
      </c>
    </row>
    <row r="114">
      <c r="A114" t="n">
        <v>112</v>
      </c>
      <c r="B114" t="n">
        <v>100</v>
      </c>
      <c r="C114" t="inlineStr">
        <is>
          <t xml:space="preserve">CONCLUIDO	</t>
        </is>
      </c>
      <c r="D114" t="n">
        <v>7.5898</v>
      </c>
      <c r="E114" t="n">
        <v>13.18</v>
      </c>
      <c r="F114" t="n">
        <v>10.46</v>
      </c>
      <c r="G114" t="n">
        <v>125.57</v>
      </c>
      <c r="H114" t="n">
        <v>2.14</v>
      </c>
      <c r="I114" t="n">
        <v>5</v>
      </c>
      <c r="J114" t="n">
        <v>240.72</v>
      </c>
      <c r="K114" t="n">
        <v>54.38</v>
      </c>
      <c r="L114" t="n">
        <v>29</v>
      </c>
      <c r="M114" t="n">
        <v>3</v>
      </c>
      <c r="N114" t="n">
        <v>57.34</v>
      </c>
      <c r="O114" t="n">
        <v>29922.88</v>
      </c>
      <c r="P114" t="n">
        <v>138.75</v>
      </c>
      <c r="Q114" t="n">
        <v>197.75</v>
      </c>
      <c r="R114" t="n">
        <v>29.68</v>
      </c>
      <c r="S114" t="n">
        <v>25.4</v>
      </c>
      <c r="T114" t="n">
        <v>1311.54</v>
      </c>
      <c r="U114" t="n">
        <v>0.86</v>
      </c>
      <c r="V114" t="n">
        <v>0.89</v>
      </c>
      <c r="W114" t="n">
        <v>2.95</v>
      </c>
      <c r="X114" t="n">
        <v>0.07000000000000001</v>
      </c>
      <c r="Y114" t="n">
        <v>1</v>
      </c>
      <c r="Z114" t="n">
        <v>10</v>
      </c>
      <c r="AA114" t="n">
        <v>376.5944632135183</v>
      </c>
      <c r="AB114" t="n">
        <v>515.2731587438841</v>
      </c>
      <c r="AC114" t="n">
        <v>466.0962116637874</v>
      </c>
      <c r="AD114" t="n">
        <v>376594.4632135183</v>
      </c>
      <c r="AE114" t="n">
        <v>515273.1587438841</v>
      </c>
      <c r="AF114" t="n">
        <v>2.554014911266414e-06</v>
      </c>
      <c r="AG114" t="n">
        <v>17.16145833333333</v>
      </c>
      <c r="AH114" t="n">
        <v>466096.2116637874</v>
      </c>
    </row>
    <row r="115">
      <c r="A115" t="n">
        <v>113</v>
      </c>
      <c r="B115" t="n">
        <v>100</v>
      </c>
      <c r="C115" t="inlineStr">
        <is>
          <t xml:space="preserve">CONCLUIDO	</t>
        </is>
      </c>
      <c r="D115" t="n">
        <v>7.5906</v>
      </c>
      <c r="E115" t="n">
        <v>13.17</v>
      </c>
      <c r="F115" t="n">
        <v>10.46</v>
      </c>
      <c r="G115" t="n">
        <v>125.56</v>
      </c>
      <c r="H115" t="n">
        <v>2.16</v>
      </c>
      <c r="I115" t="n">
        <v>5</v>
      </c>
      <c r="J115" t="n">
        <v>241.16</v>
      </c>
      <c r="K115" t="n">
        <v>54.38</v>
      </c>
      <c r="L115" t="n">
        <v>29.25</v>
      </c>
      <c r="M115" t="n">
        <v>3</v>
      </c>
      <c r="N115" t="n">
        <v>57.53</v>
      </c>
      <c r="O115" t="n">
        <v>29976.82</v>
      </c>
      <c r="P115" t="n">
        <v>138.54</v>
      </c>
      <c r="Q115" t="n">
        <v>197.76</v>
      </c>
      <c r="R115" t="n">
        <v>29.65</v>
      </c>
      <c r="S115" t="n">
        <v>25.4</v>
      </c>
      <c r="T115" t="n">
        <v>1296.45</v>
      </c>
      <c r="U115" t="n">
        <v>0.86</v>
      </c>
      <c r="V115" t="n">
        <v>0.89</v>
      </c>
      <c r="W115" t="n">
        <v>2.95</v>
      </c>
      <c r="X115" t="n">
        <v>0.07000000000000001</v>
      </c>
      <c r="Y115" t="n">
        <v>1</v>
      </c>
      <c r="Z115" t="n">
        <v>10</v>
      </c>
      <c r="AA115" t="n">
        <v>367.9663954059095</v>
      </c>
      <c r="AB115" t="n">
        <v>503.4678557260266</v>
      </c>
      <c r="AC115" t="n">
        <v>455.4175901971073</v>
      </c>
      <c r="AD115" t="n">
        <v>367966.3954059095</v>
      </c>
      <c r="AE115" t="n">
        <v>503467.8557260266</v>
      </c>
      <c r="AF115" t="n">
        <v>2.554284116242699e-06</v>
      </c>
      <c r="AG115" t="n">
        <v>17.1484375</v>
      </c>
      <c r="AH115" t="n">
        <v>455417.5901971073</v>
      </c>
    </row>
    <row r="116">
      <c r="A116" t="n">
        <v>114</v>
      </c>
      <c r="B116" t="n">
        <v>100</v>
      </c>
      <c r="C116" t="inlineStr">
        <is>
          <t xml:space="preserve">CONCLUIDO	</t>
        </is>
      </c>
      <c r="D116" t="n">
        <v>7.5884</v>
      </c>
      <c r="E116" t="n">
        <v>13.18</v>
      </c>
      <c r="F116" t="n">
        <v>10.47</v>
      </c>
      <c r="G116" t="n">
        <v>125.6</v>
      </c>
      <c r="H116" t="n">
        <v>2.17</v>
      </c>
      <c r="I116" t="n">
        <v>5</v>
      </c>
      <c r="J116" t="n">
        <v>241.59</v>
      </c>
      <c r="K116" t="n">
        <v>54.38</v>
      </c>
      <c r="L116" t="n">
        <v>29.5</v>
      </c>
      <c r="M116" t="n">
        <v>3</v>
      </c>
      <c r="N116" t="n">
        <v>57.72</v>
      </c>
      <c r="O116" t="n">
        <v>30030.83</v>
      </c>
      <c r="P116" t="n">
        <v>138.55</v>
      </c>
      <c r="Q116" t="n">
        <v>197.78</v>
      </c>
      <c r="R116" t="n">
        <v>29.69</v>
      </c>
      <c r="S116" t="n">
        <v>25.4</v>
      </c>
      <c r="T116" t="n">
        <v>1316.66</v>
      </c>
      <c r="U116" t="n">
        <v>0.86</v>
      </c>
      <c r="V116" t="n">
        <v>0.89</v>
      </c>
      <c r="W116" t="n">
        <v>2.95</v>
      </c>
      <c r="X116" t="n">
        <v>0.08</v>
      </c>
      <c r="Y116" t="n">
        <v>1</v>
      </c>
      <c r="Z116" t="n">
        <v>10</v>
      </c>
      <c r="AA116" t="n">
        <v>376.516367224733</v>
      </c>
      <c r="AB116" t="n">
        <v>515.1663043666762</v>
      </c>
      <c r="AC116" t="n">
        <v>465.9995553183691</v>
      </c>
      <c r="AD116" t="n">
        <v>376516.367224733</v>
      </c>
      <c r="AE116" t="n">
        <v>515166.3043666761</v>
      </c>
      <c r="AF116" t="n">
        <v>2.553543802557914e-06</v>
      </c>
      <c r="AG116" t="n">
        <v>17.16145833333333</v>
      </c>
      <c r="AH116" t="n">
        <v>465999.5553183691</v>
      </c>
    </row>
    <row r="117">
      <c r="A117" t="n">
        <v>115</v>
      </c>
      <c r="B117" t="n">
        <v>100</v>
      </c>
      <c r="C117" t="inlineStr">
        <is>
          <t xml:space="preserve">CONCLUIDO	</t>
        </is>
      </c>
      <c r="D117" t="n">
        <v>7.594</v>
      </c>
      <c r="E117" t="n">
        <v>13.17</v>
      </c>
      <c r="F117" t="n">
        <v>10.46</v>
      </c>
      <c r="G117" t="n">
        <v>125.49</v>
      </c>
      <c r="H117" t="n">
        <v>2.19</v>
      </c>
      <c r="I117" t="n">
        <v>5</v>
      </c>
      <c r="J117" t="n">
        <v>242.03</v>
      </c>
      <c r="K117" t="n">
        <v>54.38</v>
      </c>
      <c r="L117" t="n">
        <v>29.75</v>
      </c>
      <c r="M117" t="n">
        <v>3</v>
      </c>
      <c r="N117" t="n">
        <v>57.91</v>
      </c>
      <c r="O117" t="n">
        <v>30084.9</v>
      </c>
      <c r="P117" t="n">
        <v>138.13</v>
      </c>
      <c r="Q117" t="n">
        <v>197.75</v>
      </c>
      <c r="R117" t="n">
        <v>29.44</v>
      </c>
      <c r="S117" t="n">
        <v>25.4</v>
      </c>
      <c r="T117" t="n">
        <v>1192.93</v>
      </c>
      <c r="U117" t="n">
        <v>0.86</v>
      </c>
      <c r="V117" t="n">
        <v>0.89</v>
      </c>
      <c r="W117" t="n">
        <v>2.95</v>
      </c>
      <c r="X117" t="n">
        <v>0.07000000000000001</v>
      </c>
      <c r="Y117" t="n">
        <v>1</v>
      </c>
      <c r="Z117" t="n">
        <v>10</v>
      </c>
      <c r="AA117" t="n">
        <v>367.6096775640872</v>
      </c>
      <c r="AB117" t="n">
        <v>502.9797786375648</v>
      </c>
      <c r="AC117" t="n">
        <v>454.9760945009479</v>
      </c>
      <c r="AD117" t="n">
        <v>367609.6775640872</v>
      </c>
      <c r="AE117" t="n">
        <v>502979.7786375648</v>
      </c>
      <c r="AF117" t="n">
        <v>2.555428237391914e-06</v>
      </c>
      <c r="AG117" t="n">
        <v>17.1484375</v>
      </c>
      <c r="AH117" t="n">
        <v>454976.0945009479</v>
      </c>
    </row>
    <row r="118">
      <c r="A118" t="n">
        <v>116</v>
      </c>
      <c r="B118" t="n">
        <v>100</v>
      </c>
      <c r="C118" t="inlineStr">
        <is>
          <t xml:space="preserve">CONCLUIDO	</t>
        </is>
      </c>
      <c r="D118" t="n">
        <v>7.5905</v>
      </c>
      <c r="E118" t="n">
        <v>13.17</v>
      </c>
      <c r="F118" t="n">
        <v>10.46</v>
      </c>
      <c r="G118" t="n">
        <v>125.56</v>
      </c>
      <c r="H118" t="n">
        <v>2.2</v>
      </c>
      <c r="I118" t="n">
        <v>5</v>
      </c>
      <c r="J118" t="n">
        <v>242.47</v>
      </c>
      <c r="K118" t="n">
        <v>54.38</v>
      </c>
      <c r="L118" t="n">
        <v>30</v>
      </c>
      <c r="M118" t="n">
        <v>3</v>
      </c>
      <c r="N118" t="n">
        <v>58.1</v>
      </c>
      <c r="O118" t="n">
        <v>30139.04</v>
      </c>
      <c r="P118" t="n">
        <v>138.11</v>
      </c>
      <c r="Q118" t="n">
        <v>197.79</v>
      </c>
      <c r="R118" t="n">
        <v>29.61</v>
      </c>
      <c r="S118" t="n">
        <v>25.4</v>
      </c>
      <c r="T118" t="n">
        <v>1273.59</v>
      </c>
      <c r="U118" t="n">
        <v>0.86</v>
      </c>
      <c r="V118" t="n">
        <v>0.89</v>
      </c>
      <c r="W118" t="n">
        <v>2.95</v>
      </c>
      <c r="X118" t="n">
        <v>0.07000000000000001</v>
      </c>
      <c r="Y118" t="n">
        <v>1</v>
      </c>
      <c r="Z118" t="n">
        <v>10</v>
      </c>
      <c r="AA118" t="n">
        <v>367.6599608070472</v>
      </c>
      <c r="AB118" t="n">
        <v>503.0485783889229</v>
      </c>
      <c r="AC118" t="n">
        <v>455.0383281005973</v>
      </c>
      <c r="AD118" t="n">
        <v>367659.9608070472</v>
      </c>
      <c r="AE118" t="n">
        <v>503048.5783889228</v>
      </c>
      <c r="AF118" t="n">
        <v>2.554250465620663e-06</v>
      </c>
      <c r="AG118" t="n">
        <v>17.1484375</v>
      </c>
      <c r="AH118" t="n">
        <v>455038.3281005973</v>
      </c>
    </row>
    <row r="119">
      <c r="A119" t="n">
        <v>117</v>
      </c>
      <c r="B119" t="n">
        <v>100</v>
      </c>
      <c r="C119" t="inlineStr">
        <is>
          <t xml:space="preserve">CONCLUIDO	</t>
        </is>
      </c>
      <c r="D119" t="n">
        <v>7.5916</v>
      </c>
      <c r="E119" t="n">
        <v>13.17</v>
      </c>
      <c r="F119" t="n">
        <v>10.46</v>
      </c>
      <c r="G119" t="n">
        <v>125.54</v>
      </c>
      <c r="H119" t="n">
        <v>2.21</v>
      </c>
      <c r="I119" t="n">
        <v>5</v>
      </c>
      <c r="J119" t="n">
        <v>242.91</v>
      </c>
      <c r="K119" t="n">
        <v>54.38</v>
      </c>
      <c r="L119" t="n">
        <v>30.25</v>
      </c>
      <c r="M119" t="n">
        <v>3</v>
      </c>
      <c r="N119" t="n">
        <v>58.28</v>
      </c>
      <c r="O119" t="n">
        <v>30193.25</v>
      </c>
      <c r="P119" t="n">
        <v>137.61</v>
      </c>
      <c r="Q119" t="n">
        <v>197.75</v>
      </c>
      <c r="R119" t="n">
        <v>29.62</v>
      </c>
      <c r="S119" t="n">
        <v>25.4</v>
      </c>
      <c r="T119" t="n">
        <v>1280.79</v>
      </c>
      <c r="U119" t="n">
        <v>0.86</v>
      </c>
      <c r="V119" t="n">
        <v>0.89</v>
      </c>
      <c r="W119" t="n">
        <v>2.95</v>
      </c>
      <c r="X119" t="n">
        <v>0.07000000000000001</v>
      </c>
      <c r="Y119" t="n">
        <v>1</v>
      </c>
      <c r="Z119" t="n">
        <v>10</v>
      </c>
      <c r="AA119" t="n">
        <v>367.281226919879</v>
      </c>
      <c r="AB119" t="n">
        <v>502.5303779759393</v>
      </c>
      <c r="AC119" t="n">
        <v>454.5695840077301</v>
      </c>
      <c r="AD119" t="n">
        <v>367281.226919879</v>
      </c>
      <c r="AE119" t="n">
        <v>502530.3779759393</v>
      </c>
      <c r="AF119" t="n">
        <v>2.554620622463056e-06</v>
      </c>
      <c r="AG119" t="n">
        <v>17.1484375</v>
      </c>
      <c r="AH119" t="n">
        <v>454569.5840077301</v>
      </c>
    </row>
    <row r="120">
      <c r="A120" t="n">
        <v>118</v>
      </c>
      <c r="B120" t="n">
        <v>100</v>
      </c>
      <c r="C120" t="inlineStr">
        <is>
          <t xml:space="preserve">CONCLUIDO	</t>
        </is>
      </c>
      <c r="D120" t="n">
        <v>7.5935</v>
      </c>
      <c r="E120" t="n">
        <v>13.17</v>
      </c>
      <c r="F120" t="n">
        <v>10.46</v>
      </c>
      <c r="G120" t="n">
        <v>125.5</v>
      </c>
      <c r="H120" t="n">
        <v>2.23</v>
      </c>
      <c r="I120" t="n">
        <v>5</v>
      </c>
      <c r="J120" t="n">
        <v>243.35</v>
      </c>
      <c r="K120" t="n">
        <v>54.38</v>
      </c>
      <c r="L120" t="n">
        <v>30.5</v>
      </c>
      <c r="M120" t="n">
        <v>3</v>
      </c>
      <c r="N120" t="n">
        <v>58.47</v>
      </c>
      <c r="O120" t="n">
        <v>30247.52</v>
      </c>
      <c r="P120" t="n">
        <v>137.22</v>
      </c>
      <c r="Q120" t="n">
        <v>197.75</v>
      </c>
      <c r="R120" t="n">
        <v>29.54</v>
      </c>
      <c r="S120" t="n">
        <v>25.4</v>
      </c>
      <c r="T120" t="n">
        <v>1242.14</v>
      </c>
      <c r="U120" t="n">
        <v>0.86</v>
      </c>
      <c r="V120" t="n">
        <v>0.89</v>
      </c>
      <c r="W120" t="n">
        <v>2.94</v>
      </c>
      <c r="X120" t="n">
        <v>0.07000000000000001</v>
      </c>
      <c r="Y120" t="n">
        <v>1</v>
      </c>
      <c r="Z120" t="n">
        <v>10</v>
      </c>
      <c r="AA120" t="n">
        <v>366.9667449441868</v>
      </c>
      <c r="AB120" t="n">
        <v>502.1000898628317</v>
      </c>
      <c r="AC120" t="n">
        <v>454.1803619882243</v>
      </c>
      <c r="AD120" t="n">
        <v>366966.7449441868</v>
      </c>
      <c r="AE120" t="n">
        <v>502100.0898628318</v>
      </c>
      <c r="AF120" t="n">
        <v>2.555259984281735e-06</v>
      </c>
      <c r="AG120" t="n">
        <v>17.1484375</v>
      </c>
      <c r="AH120" t="n">
        <v>454180.3619882243</v>
      </c>
    </row>
    <row r="121">
      <c r="A121" t="n">
        <v>119</v>
      </c>
      <c r="B121" t="n">
        <v>100</v>
      </c>
      <c r="C121" t="inlineStr">
        <is>
          <t xml:space="preserve">CONCLUIDO	</t>
        </is>
      </c>
      <c r="D121" t="n">
        <v>7.5887</v>
      </c>
      <c r="E121" t="n">
        <v>13.18</v>
      </c>
      <c r="F121" t="n">
        <v>10.47</v>
      </c>
      <c r="G121" t="n">
        <v>125.6</v>
      </c>
      <c r="H121" t="n">
        <v>2.24</v>
      </c>
      <c r="I121" t="n">
        <v>5</v>
      </c>
      <c r="J121" t="n">
        <v>243.79</v>
      </c>
      <c r="K121" t="n">
        <v>54.38</v>
      </c>
      <c r="L121" t="n">
        <v>30.75</v>
      </c>
      <c r="M121" t="n">
        <v>3</v>
      </c>
      <c r="N121" t="n">
        <v>58.67</v>
      </c>
      <c r="O121" t="n">
        <v>30301.87</v>
      </c>
      <c r="P121" t="n">
        <v>137.17</v>
      </c>
      <c r="Q121" t="n">
        <v>197.75</v>
      </c>
      <c r="R121" t="n">
        <v>29.69</v>
      </c>
      <c r="S121" t="n">
        <v>25.4</v>
      </c>
      <c r="T121" t="n">
        <v>1317.25</v>
      </c>
      <c r="U121" t="n">
        <v>0.86</v>
      </c>
      <c r="V121" t="n">
        <v>0.89</v>
      </c>
      <c r="W121" t="n">
        <v>2.95</v>
      </c>
      <c r="X121" t="n">
        <v>0.08</v>
      </c>
      <c r="Y121" t="n">
        <v>1</v>
      </c>
      <c r="Z121" t="n">
        <v>10</v>
      </c>
      <c r="AA121" t="n">
        <v>375.5211928086266</v>
      </c>
      <c r="AB121" t="n">
        <v>513.8046628265628</v>
      </c>
      <c r="AC121" t="n">
        <v>464.7678669357683</v>
      </c>
      <c r="AD121" t="n">
        <v>375521.1928086266</v>
      </c>
      <c r="AE121" t="n">
        <v>513804.6628265628</v>
      </c>
      <c r="AF121" t="n">
        <v>2.553644754424021e-06</v>
      </c>
      <c r="AG121" t="n">
        <v>17.16145833333333</v>
      </c>
      <c r="AH121" t="n">
        <v>464767.8669357683</v>
      </c>
    </row>
    <row r="122">
      <c r="A122" t="n">
        <v>120</v>
      </c>
      <c r="B122" t="n">
        <v>100</v>
      </c>
      <c r="C122" t="inlineStr">
        <is>
          <t xml:space="preserve">CONCLUIDO	</t>
        </is>
      </c>
      <c r="D122" t="n">
        <v>7.5865</v>
      </c>
      <c r="E122" t="n">
        <v>13.18</v>
      </c>
      <c r="F122" t="n">
        <v>10.47</v>
      </c>
      <c r="G122" t="n">
        <v>125.64</v>
      </c>
      <c r="H122" t="n">
        <v>2.26</v>
      </c>
      <c r="I122" t="n">
        <v>5</v>
      </c>
      <c r="J122" t="n">
        <v>244.23</v>
      </c>
      <c r="K122" t="n">
        <v>54.38</v>
      </c>
      <c r="L122" t="n">
        <v>31</v>
      </c>
      <c r="M122" t="n">
        <v>3</v>
      </c>
      <c r="N122" t="n">
        <v>58.86</v>
      </c>
      <c r="O122" t="n">
        <v>30356.28</v>
      </c>
      <c r="P122" t="n">
        <v>137.15</v>
      </c>
      <c r="Q122" t="n">
        <v>197.75</v>
      </c>
      <c r="R122" t="n">
        <v>29.86</v>
      </c>
      <c r="S122" t="n">
        <v>25.4</v>
      </c>
      <c r="T122" t="n">
        <v>1402.13</v>
      </c>
      <c r="U122" t="n">
        <v>0.85</v>
      </c>
      <c r="V122" t="n">
        <v>0.89</v>
      </c>
      <c r="W122" t="n">
        <v>2.95</v>
      </c>
      <c r="X122" t="n">
        <v>0.08</v>
      </c>
      <c r="Y122" t="n">
        <v>1</v>
      </c>
      <c r="Z122" t="n">
        <v>10</v>
      </c>
      <c r="AA122" t="n">
        <v>375.5473275767502</v>
      </c>
      <c r="AB122" t="n">
        <v>513.8404215692941</v>
      </c>
      <c r="AC122" t="n">
        <v>464.800212914281</v>
      </c>
      <c r="AD122" t="n">
        <v>375547.3275767502</v>
      </c>
      <c r="AE122" t="n">
        <v>513840.4215692941</v>
      </c>
      <c r="AF122" t="n">
        <v>2.552904440739235e-06</v>
      </c>
      <c r="AG122" t="n">
        <v>17.16145833333333</v>
      </c>
      <c r="AH122" t="n">
        <v>464800.2129142809</v>
      </c>
    </row>
    <row r="123">
      <c r="A123" t="n">
        <v>121</v>
      </c>
      <c r="B123" t="n">
        <v>100</v>
      </c>
      <c r="C123" t="inlineStr">
        <is>
          <t xml:space="preserve">CONCLUIDO	</t>
        </is>
      </c>
      <c r="D123" t="n">
        <v>7.5858</v>
      </c>
      <c r="E123" t="n">
        <v>13.18</v>
      </c>
      <c r="F123" t="n">
        <v>10.47</v>
      </c>
      <c r="G123" t="n">
        <v>125.66</v>
      </c>
      <c r="H123" t="n">
        <v>2.27</v>
      </c>
      <c r="I123" t="n">
        <v>5</v>
      </c>
      <c r="J123" t="n">
        <v>244.68</v>
      </c>
      <c r="K123" t="n">
        <v>54.38</v>
      </c>
      <c r="L123" t="n">
        <v>31.25</v>
      </c>
      <c r="M123" t="n">
        <v>3</v>
      </c>
      <c r="N123" t="n">
        <v>59.05</v>
      </c>
      <c r="O123" t="n">
        <v>30410.77</v>
      </c>
      <c r="P123" t="n">
        <v>136.96</v>
      </c>
      <c r="Q123" t="n">
        <v>197.76</v>
      </c>
      <c r="R123" t="n">
        <v>29.87</v>
      </c>
      <c r="S123" t="n">
        <v>25.4</v>
      </c>
      <c r="T123" t="n">
        <v>1406.64</v>
      </c>
      <c r="U123" t="n">
        <v>0.85</v>
      </c>
      <c r="V123" t="n">
        <v>0.89</v>
      </c>
      <c r="W123" t="n">
        <v>2.95</v>
      </c>
      <c r="X123" t="n">
        <v>0.08</v>
      </c>
      <c r="Y123" t="n">
        <v>1</v>
      </c>
      <c r="Z123" t="n">
        <v>10</v>
      </c>
      <c r="AA123" t="n">
        <v>375.4239079206073</v>
      </c>
      <c r="AB123" t="n">
        <v>513.6715533508685</v>
      </c>
      <c r="AC123" t="n">
        <v>464.6474612416138</v>
      </c>
      <c r="AD123" t="n">
        <v>375423.9079206074</v>
      </c>
      <c r="AE123" t="n">
        <v>513671.5533508685</v>
      </c>
      <c r="AF123" t="n">
        <v>2.552668886384985e-06</v>
      </c>
      <c r="AG123" t="n">
        <v>17.16145833333333</v>
      </c>
      <c r="AH123" t="n">
        <v>464647.4612416138</v>
      </c>
    </row>
    <row r="124">
      <c r="A124" t="n">
        <v>122</v>
      </c>
      <c r="B124" t="n">
        <v>100</v>
      </c>
      <c r="C124" t="inlineStr">
        <is>
          <t xml:space="preserve">CONCLUIDO	</t>
        </is>
      </c>
      <c r="D124" t="n">
        <v>7.5898</v>
      </c>
      <c r="E124" t="n">
        <v>13.18</v>
      </c>
      <c r="F124" t="n">
        <v>10.46</v>
      </c>
      <c r="G124" t="n">
        <v>125.57</v>
      </c>
      <c r="H124" t="n">
        <v>2.29</v>
      </c>
      <c r="I124" t="n">
        <v>5</v>
      </c>
      <c r="J124" t="n">
        <v>245.12</v>
      </c>
      <c r="K124" t="n">
        <v>54.38</v>
      </c>
      <c r="L124" t="n">
        <v>31.5</v>
      </c>
      <c r="M124" t="n">
        <v>3</v>
      </c>
      <c r="N124" t="n">
        <v>59.24</v>
      </c>
      <c r="O124" t="n">
        <v>30465.32</v>
      </c>
      <c r="P124" t="n">
        <v>136.62</v>
      </c>
      <c r="Q124" t="n">
        <v>197.75</v>
      </c>
      <c r="R124" t="n">
        <v>29.8</v>
      </c>
      <c r="S124" t="n">
        <v>25.4</v>
      </c>
      <c r="T124" t="n">
        <v>1370.03</v>
      </c>
      <c r="U124" t="n">
        <v>0.85</v>
      </c>
      <c r="V124" t="n">
        <v>0.89</v>
      </c>
      <c r="W124" t="n">
        <v>2.94</v>
      </c>
      <c r="X124" t="n">
        <v>0.07000000000000001</v>
      </c>
      <c r="Y124" t="n">
        <v>1</v>
      </c>
      <c r="Z124" t="n">
        <v>10</v>
      </c>
      <c r="AA124" t="n">
        <v>375.067233016725</v>
      </c>
      <c r="AB124" t="n">
        <v>513.1835350119904</v>
      </c>
      <c r="AC124" t="n">
        <v>464.2060186880603</v>
      </c>
      <c r="AD124" t="n">
        <v>375067.233016725</v>
      </c>
      <c r="AE124" t="n">
        <v>513183.5350119905</v>
      </c>
      <c r="AF124" t="n">
        <v>2.554014911266414e-06</v>
      </c>
      <c r="AG124" t="n">
        <v>17.16145833333333</v>
      </c>
      <c r="AH124" t="n">
        <v>464206.0186880603</v>
      </c>
    </row>
    <row r="125">
      <c r="A125" t="n">
        <v>123</v>
      </c>
      <c r="B125" t="n">
        <v>100</v>
      </c>
      <c r="C125" t="inlineStr">
        <is>
          <t xml:space="preserve">CONCLUIDO	</t>
        </is>
      </c>
      <c r="D125" t="n">
        <v>7.5863</v>
      </c>
      <c r="E125" t="n">
        <v>13.18</v>
      </c>
      <c r="F125" t="n">
        <v>10.47</v>
      </c>
      <c r="G125" t="n">
        <v>125.65</v>
      </c>
      <c r="H125" t="n">
        <v>2.3</v>
      </c>
      <c r="I125" t="n">
        <v>5</v>
      </c>
      <c r="J125" t="n">
        <v>245.56</v>
      </c>
      <c r="K125" t="n">
        <v>54.38</v>
      </c>
      <c r="L125" t="n">
        <v>31.75</v>
      </c>
      <c r="M125" t="n">
        <v>3</v>
      </c>
      <c r="N125" t="n">
        <v>59.43</v>
      </c>
      <c r="O125" t="n">
        <v>30519.94</v>
      </c>
      <c r="P125" t="n">
        <v>136.33</v>
      </c>
      <c r="Q125" t="n">
        <v>197.75</v>
      </c>
      <c r="R125" t="n">
        <v>29.8</v>
      </c>
      <c r="S125" t="n">
        <v>25.4</v>
      </c>
      <c r="T125" t="n">
        <v>1370.01</v>
      </c>
      <c r="U125" t="n">
        <v>0.85</v>
      </c>
      <c r="V125" t="n">
        <v>0.89</v>
      </c>
      <c r="W125" t="n">
        <v>2.95</v>
      </c>
      <c r="X125" t="n">
        <v>0.08</v>
      </c>
      <c r="Y125" t="n">
        <v>1</v>
      </c>
      <c r="Z125" t="n">
        <v>10</v>
      </c>
      <c r="AA125" t="n">
        <v>374.9627894417656</v>
      </c>
      <c r="AB125" t="n">
        <v>513.0406307050057</v>
      </c>
      <c r="AC125" t="n">
        <v>464.0767529675667</v>
      </c>
      <c r="AD125" t="n">
        <v>374962.7894417656</v>
      </c>
      <c r="AE125" t="n">
        <v>513040.6307050057</v>
      </c>
      <c r="AF125" t="n">
        <v>2.552837139495164e-06</v>
      </c>
      <c r="AG125" t="n">
        <v>17.16145833333333</v>
      </c>
      <c r="AH125" t="n">
        <v>464076.7529675667</v>
      </c>
    </row>
    <row r="126">
      <c r="A126" t="n">
        <v>124</v>
      </c>
      <c r="B126" t="n">
        <v>100</v>
      </c>
      <c r="C126" t="inlineStr">
        <is>
          <t xml:space="preserve">CONCLUIDO	</t>
        </is>
      </c>
      <c r="D126" t="n">
        <v>7.5884</v>
      </c>
      <c r="E126" t="n">
        <v>13.18</v>
      </c>
      <c r="F126" t="n">
        <v>10.47</v>
      </c>
      <c r="G126" t="n">
        <v>125.6</v>
      </c>
      <c r="H126" t="n">
        <v>2.31</v>
      </c>
      <c r="I126" t="n">
        <v>5</v>
      </c>
      <c r="J126" t="n">
        <v>246</v>
      </c>
      <c r="K126" t="n">
        <v>54.38</v>
      </c>
      <c r="L126" t="n">
        <v>32</v>
      </c>
      <c r="M126" t="n">
        <v>3</v>
      </c>
      <c r="N126" t="n">
        <v>59.63</v>
      </c>
      <c r="O126" t="n">
        <v>30574.64</v>
      </c>
      <c r="P126" t="n">
        <v>136.1</v>
      </c>
      <c r="Q126" t="n">
        <v>197.82</v>
      </c>
      <c r="R126" t="n">
        <v>29.75</v>
      </c>
      <c r="S126" t="n">
        <v>25.4</v>
      </c>
      <c r="T126" t="n">
        <v>1347.02</v>
      </c>
      <c r="U126" t="n">
        <v>0.85</v>
      </c>
      <c r="V126" t="n">
        <v>0.89</v>
      </c>
      <c r="W126" t="n">
        <v>2.95</v>
      </c>
      <c r="X126" t="n">
        <v>0.08</v>
      </c>
      <c r="Y126" t="n">
        <v>1</v>
      </c>
      <c r="Z126" t="n">
        <v>10</v>
      </c>
      <c r="AA126" t="n">
        <v>374.7593699013119</v>
      </c>
      <c r="AB126" t="n">
        <v>512.7623031155201</v>
      </c>
      <c r="AC126" t="n">
        <v>463.8249885725864</v>
      </c>
      <c r="AD126" t="n">
        <v>374759.3699013119</v>
      </c>
      <c r="AE126" t="n">
        <v>512762.3031155202</v>
      </c>
      <c r="AF126" t="n">
        <v>2.553543802557914e-06</v>
      </c>
      <c r="AG126" t="n">
        <v>17.16145833333333</v>
      </c>
      <c r="AH126" t="n">
        <v>463824.9885725864</v>
      </c>
    </row>
    <row r="127">
      <c r="A127" t="n">
        <v>125</v>
      </c>
      <c r="B127" t="n">
        <v>100</v>
      </c>
      <c r="C127" t="inlineStr">
        <is>
          <t xml:space="preserve">CONCLUIDO	</t>
        </is>
      </c>
      <c r="D127" t="n">
        <v>7.5853</v>
      </c>
      <c r="E127" t="n">
        <v>13.18</v>
      </c>
      <c r="F127" t="n">
        <v>10.47</v>
      </c>
      <c r="G127" t="n">
        <v>125.67</v>
      </c>
      <c r="H127" t="n">
        <v>2.33</v>
      </c>
      <c r="I127" t="n">
        <v>5</v>
      </c>
      <c r="J127" t="n">
        <v>246.45</v>
      </c>
      <c r="K127" t="n">
        <v>54.38</v>
      </c>
      <c r="L127" t="n">
        <v>32.25</v>
      </c>
      <c r="M127" t="n">
        <v>3</v>
      </c>
      <c r="N127" t="n">
        <v>59.82</v>
      </c>
      <c r="O127" t="n">
        <v>30629.4</v>
      </c>
      <c r="P127" t="n">
        <v>135.96</v>
      </c>
      <c r="Q127" t="n">
        <v>197.75</v>
      </c>
      <c r="R127" t="n">
        <v>29.83</v>
      </c>
      <c r="S127" t="n">
        <v>25.4</v>
      </c>
      <c r="T127" t="n">
        <v>1387</v>
      </c>
      <c r="U127" t="n">
        <v>0.85</v>
      </c>
      <c r="V127" t="n">
        <v>0.89</v>
      </c>
      <c r="W127" t="n">
        <v>2.95</v>
      </c>
      <c r="X127" t="n">
        <v>0.08</v>
      </c>
      <c r="Y127" t="n">
        <v>1</v>
      </c>
      <c r="Z127" t="n">
        <v>10</v>
      </c>
      <c r="AA127" t="n">
        <v>374.7156683851763</v>
      </c>
      <c r="AB127" t="n">
        <v>512.7025087731686</v>
      </c>
      <c r="AC127" t="n">
        <v>463.770900918347</v>
      </c>
      <c r="AD127" t="n">
        <v>374715.6683851763</v>
      </c>
      <c r="AE127" t="n">
        <v>512702.5087731685</v>
      </c>
      <c r="AF127" t="n">
        <v>2.552500633274807e-06</v>
      </c>
      <c r="AG127" t="n">
        <v>17.16145833333333</v>
      </c>
      <c r="AH127" t="n">
        <v>463770.900918347</v>
      </c>
    </row>
    <row r="128">
      <c r="A128" t="n">
        <v>126</v>
      </c>
      <c r="B128" t="n">
        <v>100</v>
      </c>
      <c r="C128" t="inlineStr">
        <is>
          <t xml:space="preserve">CONCLUIDO	</t>
        </is>
      </c>
      <c r="D128" t="n">
        <v>7.6249</v>
      </c>
      <c r="E128" t="n">
        <v>13.12</v>
      </c>
      <c r="F128" t="n">
        <v>10.44</v>
      </c>
      <c r="G128" t="n">
        <v>156.64</v>
      </c>
      <c r="H128" t="n">
        <v>2.34</v>
      </c>
      <c r="I128" t="n">
        <v>4</v>
      </c>
      <c r="J128" t="n">
        <v>246.89</v>
      </c>
      <c r="K128" t="n">
        <v>54.38</v>
      </c>
      <c r="L128" t="n">
        <v>32.5</v>
      </c>
      <c r="M128" t="n">
        <v>2</v>
      </c>
      <c r="N128" t="n">
        <v>60.02</v>
      </c>
      <c r="O128" t="n">
        <v>30684.23</v>
      </c>
      <c r="P128" t="n">
        <v>135.62</v>
      </c>
      <c r="Q128" t="n">
        <v>197.75</v>
      </c>
      <c r="R128" t="n">
        <v>29.04</v>
      </c>
      <c r="S128" t="n">
        <v>25.4</v>
      </c>
      <c r="T128" t="n">
        <v>998.09</v>
      </c>
      <c r="U128" t="n">
        <v>0.87</v>
      </c>
      <c r="V128" t="n">
        <v>0.89</v>
      </c>
      <c r="W128" t="n">
        <v>2.94</v>
      </c>
      <c r="X128" t="n">
        <v>0.05</v>
      </c>
      <c r="Y128" t="n">
        <v>1</v>
      </c>
      <c r="Z128" t="n">
        <v>10</v>
      </c>
      <c r="AA128" t="n">
        <v>365.1719383079612</v>
      </c>
      <c r="AB128" t="n">
        <v>499.6443562418674</v>
      </c>
      <c r="AC128" t="n">
        <v>451.9590001374011</v>
      </c>
      <c r="AD128" t="n">
        <v>365171.9383079612</v>
      </c>
      <c r="AE128" t="n">
        <v>499644.3562418674</v>
      </c>
      <c r="AF128" t="n">
        <v>2.565826279600948e-06</v>
      </c>
      <c r="AG128" t="n">
        <v>17.08333333333333</v>
      </c>
      <c r="AH128" t="n">
        <v>451959.000137401</v>
      </c>
    </row>
    <row r="129">
      <c r="A129" t="n">
        <v>127</v>
      </c>
      <c r="B129" t="n">
        <v>100</v>
      </c>
      <c r="C129" t="inlineStr">
        <is>
          <t xml:space="preserve">CONCLUIDO	</t>
        </is>
      </c>
      <c r="D129" t="n">
        <v>7.6252</v>
      </c>
      <c r="E129" t="n">
        <v>13.11</v>
      </c>
      <c r="F129" t="n">
        <v>10.44</v>
      </c>
      <c r="G129" t="n">
        <v>156.63</v>
      </c>
      <c r="H129" t="n">
        <v>2.36</v>
      </c>
      <c r="I129" t="n">
        <v>4</v>
      </c>
      <c r="J129" t="n">
        <v>247.34</v>
      </c>
      <c r="K129" t="n">
        <v>54.38</v>
      </c>
      <c r="L129" t="n">
        <v>32.75</v>
      </c>
      <c r="M129" t="n">
        <v>2</v>
      </c>
      <c r="N129" t="n">
        <v>60.21</v>
      </c>
      <c r="O129" t="n">
        <v>30739.14</v>
      </c>
      <c r="P129" t="n">
        <v>135.88</v>
      </c>
      <c r="Q129" t="n">
        <v>197.75</v>
      </c>
      <c r="R129" t="n">
        <v>28.94</v>
      </c>
      <c r="S129" t="n">
        <v>25.4</v>
      </c>
      <c r="T129" t="n">
        <v>945.88</v>
      </c>
      <c r="U129" t="n">
        <v>0.88</v>
      </c>
      <c r="V129" t="n">
        <v>0.89</v>
      </c>
      <c r="W129" t="n">
        <v>2.95</v>
      </c>
      <c r="X129" t="n">
        <v>0.05</v>
      </c>
      <c r="Y129" t="n">
        <v>1</v>
      </c>
      <c r="Z129" t="n">
        <v>10</v>
      </c>
      <c r="AA129" t="n">
        <v>365.352077383809</v>
      </c>
      <c r="AB129" t="n">
        <v>499.8908304726176</v>
      </c>
      <c r="AC129" t="n">
        <v>452.1819512134972</v>
      </c>
      <c r="AD129" t="n">
        <v>365352.077383809</v>
      </c>
      <c r="AE129" t="n">
        <v>499890.8304726175</v>
      </c>
      <c r="AF129" t="n">
        <v>2.565927231467055e-06</v>
      </c>
      <c r="AG129" t="n">
        <v>17.0703125</v>
      </c>
      <c r="AH129" t="n">
        <v>452181.9512134972</v>
      </c>
    </row>
    <row r="130">
      <c r="A130" t="n">
        <v>128</v>
      </c>
      <c r="B130" t="n">
        <v>100</v>
      </c>
      <c r="C130" t="inlineStr">
        <is>
          <t xml:space="preserve">CONCLUIDO	</t>
        </is>
      </c>
      <c r="D130" t="n">
        <v>7.6242</v>
      </c>
      <c r="E130" t="n">
        <v>13.12</v>
      </c>
      <c r="F130" t="n">
        <v>10.44</v>
      </c>
      <c r="G130" t="n">
        <v>156.66</v>
      </c>
      <c r="H130" t="n">
        <v>2.37</v>
      </c>
      <c r="I130" t="n">
        <v>4</v>
      </c>
      <c r="J130" t="n">
        <v>247.78</v>
      </c>
      <c r="K130" t="n">
        <v>54.38</v>
      </c>
      <c r="L130" t="n">
        <v>33</v>
      </c>
      <c r="M130" t="n">
        <v>2</v>
      </c>
      <c r="N130" t="n">
        <v>60.41</v>
      </c>
      <c r="O130" t="n">
        <v>30794.11</v>
      </c>
      <c r="P130" t="n">
        <v>135.97</v>
      </c>
      <c r="Q130" t="n">
        <v>197.75</v>
      </c>
      <c r="R130" t="n">
        <v>29.05</v>
      </c>
      <c r="S130" t="n">
        <v>25.4</v>
      </c>
      <c r="T130" t="n">
        <v>1001.03</v>
      </c>
      <c r="U130" t="n">
        <v>0.87</v>
      </c>
      <c r="V130" t="n">
        <v>0.89</v>
      </c>
      <c r="W130" t="n">
        <v>2.94</v>
      </c>
      <c r="X130" t="n">
        <v>0.05</v>
      </c>
      <c r="Y130" t="n">
        <v>1</v>
      </c>
      <c r="Z130" t="n">
        <v>10</v>
      </c>
      <c r="AA130" t="n">
        <v>365.4344028165472</v>
      </c>
      <c r="AB130" t="n">
        <v>500.0034717616317</v>
      </c>
      <c r="AC130" t="n">
        <v>452.2838421759808</v>
      </c>
      <c r="AD130" t="n">
        <v>365434.4028165472</v>
      </c>
      <c r="AE130" t="n">
        <v>500003.4717616317</v>
      </c>
      <c r="AF130" t="n">
        <v>2.565590725246699e-06</v>
      </c>
      <c r="AG130" t="n">
        <v>17.08333333333333</v>
      </c>
      <c r="AH130" t="n">
        <v>452283.8421759808</v>
      </c>
    </row>
    <row r="131">
      <c r="A131" t="n">
        <v>129</v>
      </c>
      <c r="B131" t="n">
        <v>100</v>
      </c>
      <c r="C131" t="inlineStr">
        <is>
          <t xml:space="preserve">CONCLUIDO	</t>
        </is>
      </c>
      <c r="D131" t="n">
        <v>7.6239</v>
      </c>
      <c r="E131" t="n">
        <v>13.12</v>
      </c>
      <c r="F131" t="n">
        <v>10.44</v>
      </c>
      <c r="G131" t="n">
        <v>156.67</v>
      </c>
      <c r="H131" t="n">
        <v>2.38</v>
      </c>
      <c r="I131" t="n">
        <v>4</v>
      </c>
      <c r="J131" t="n">
        <v>248.23</v>
      </c>
      <c r="K131" t="n">
        <v>54.38</v>
      </c>
      <c r="L131" t="n">
        <v>33.25</v>
      </c>
      <c r="M131" t="n">
        <v>2</v>
      </c>
      <c r="N131" t="n">
        <v>60.6</v>
      </c>
      <c r="O131" t="n">
        <v>30849.16</v>
      </c>
      <c r="P131" t="n">
        <v>136.2</v>
      </c>
      <c r="Q131" t="n">
        <v>197.75</v>
      </c>
      <c r="R131" t="n">
        <v>29.1</v>
      </c>
      <c r="S131" t="n">
        <v>25.4</v>
      </c>
      <c r="T131" t="n">
        <v>1028.22</v>
      </c>
      <c r="U131" t="n">
        <v>0.87</v>
      </c>
      <c r="V131" t="n">
        <v>0.89</v>
      </c>
      <c r="W131" t="n">
        <v>2.94</v>
      </c>
      <c r="X131" t="n">
        <v>0.05</v>
      </c>
      <c r="Y131" t="n">
        <v>1</v>
      </c>
      <c r="Z131" t="n">
        <v>10</v>
      </c>
      <c r="AA131" t="n">
        <v>365.6040065568909</v>
      </c>
      <c r="AB131" t="n">
        <v>500.2355310815589</v>
      </c>
      <c r="AC131" t="n">
        <v>452.4937540801115</v>
      </c>
      <c r="AD131" t="n">
        <v>365604.0065568909</v>
      </c>
      <c r="AE131" t="n">
        <v>500235.5310815589</v>
      </c>
      <c r="AF131" t="n">
        <v>2.565489773380591e-06</v>
      </c>
      <c r="AG131" t="n">
        <v>17.08333333333333</v>
      </c>
      <c r="AH131" t="n">
        <v>452493.7540801115</v>
      </c>
    </row>
    <row r="132">
      <c r="A132" t="n">
        <v>130</v>
      </c>
      <c r="B132" t="n">
        <v>100</v>
      </c>
      <c r="C132" t="inlineStr">
        <is>
          <t xml:space="preserve">CONCLUIDO	</t>
        </is>
      </c>
      <c r="D132" t="n">
        <v>7.6245</v>
      </c>
      <c r="E132" t="n">
        <v>13.12</v>
      </c>
      <c r="F132" t="n">
        <v>10.44</v>
      </c>
      <c r="G132" t="n">
        <v>156.65</v>
      </c>
      <c r="H132" t="n">
        <v>2.4</v>
      </c>
      <c r="I132" t="n">
        <v>4</v>
      </c>
      <c r="J132" t="n">
        <v>248.68</v>
      </c>
      <c r="K132" t="n">
        <v>54.38</v>
      </c>
      <c r="L132" t="n">
        <v>33.5</v>
      </c>
      <c r="M132" t="n">
        <v>2</v>
      </c>
      <c r="N132" t="n">
        <v>60.8</v>
      </c>
      <c r="O132" t="n">
        <v>30904.28</v>
      </c>
      <c r="P132" t="n">
        <v>136.31</v>
      </c>
      <c r="Q132" t="n">
        <v>197.75</v>
      </c>
      <c r="R132" t="n">
        <v>29</v>
      </c>
      <c r="S132" t="n">
        <v>25.4</v>
      </c>
      <c r="T132" t="n">
        <v>973.89</v>
      </c>
      <c r="U132" t="n">
        <v>0.88</v>
      </c>
      <c r="V132" t="n">
        <v>0.89</v>
      </c>
      <c r="W132" t="n">
        <v>2.95</v>
      </c>
      <c r="X132" t="n">
        <v>0.05</v>
      </c>
      <c r="Y132" t="n">
        <v>1</v>
      </c>
      <c r="Z132" t="n">
        <v>10</v>
      </c>
      <c r="AA132" t="n">
        <v>365.6716478066658</v>
      </c>
      <c r="AB132" t="n">
        <v>500.3280808236222</v>
      </c>
      <c r="AC132" t="n">
        <v>452.5774710046867</v>
      </c>
      <c r="AD132" t="n">
        <v>365671.6478066658</v>
      </c>
      <c r="AE132" t="n">
        <v>500328.0808236222</v>
      </c>
      <c r="AF132" t="n">
        <v>2.565691677112806e-06</v>
      </c>
      <c r="AG132" t="n">
        <v>17.08333333333333</v>
      </c>
      <c r="AH132" t="n">
        <v>452577.4710046867</v>
      </c>
    </row>
    <row r="133">
      <c r="A133" t="n">
        <v>131</v>
      </c>
      <c r="B133" t="n">
        <v>100</v>
      </c>
      <c r="C133" t="inlineStr">
        <is>
          <t xml:space="preserve">CONCLUIDO	</t>
        </is>
      </c>
      <c r="D133" t="n">
        <v>7.6245</v>
      </c>
      <c r="E133" t="n">
        <v>13.12</v>
      </c>
      <c r="F133" t="n">
        <v>10.44</v>
      </c>
      <c r="G133" t="n">
        <v>156.65</v>
      </c>
      <c r="H133" t="n">
        <v>2.41</v>
      </c>
      <c r="I133" t="n">
        <v>4</v>
      </c>
      <c r="J133" t="n">
        <v>249.12</v>
      </c>
      <c r="K133" t="n">
        <v>54.38</v>
      </c>
      <c r="L133" t="n">
        <v>33.75</v>
      </c>
      <c r="M133" t="n">
        <v>2</v>
      </c>
      <c r="N133" t="n">
        <v>61</v>
      </c>
      <c r="O133" t="n">
        <v>30959.46</v>
      </c>
      <c r="P133" t="n">
        <v>136.54</v>
      </c>
      <c r="Q133" t="n">
        <v>197.75</v>
      </c>
      <c r="R133" t="n">
        <v>29.05</v>
      </c>
      <c r="S133" t="n">
        <v>25.4</v>
      </c>
      <c r="T133" t="n">
        <v>1001</v>
      </c>
      <c r="U133" t="n">
        <v>0.87</v>
      </c>
      <c r="V133" t="n">
        <v>0.89</v>
      </c>
      <c r="W133" t="n">
        <v>2.94</v>
      </c>
      <c r="X133" t="n">
        <v>0.05</v>
      </c>
      <c r="Y133" t="n">
        <v>1</v>
      </c>
      <c r="Z133" t="n">
        <v>10</v>
      </c>
      <c r="AA133" t="n">
        <v>365.8358094527279</v>
      </c>
      <c r="AB133" t="n">
        <v>500.552694030065</v>
      </c>
      <c r="AC133" t="n">
        <v>452.7806474419532</v>
      </c>
      <c r="AD133" t="n">
        <v>365835.8094527279</v>
      </c>
      <c r="AE133" t="n">
        <v>500552.694030065</v>
      </c>
      <c r="AF133" t="n">
        <v>2.565691677112806e-06</v>
      </c>
      <c r="AG133" t="n">
        <v>17.08333333333333</v>
      </c>
      <c r="AH133" t="n">
        <v>452780.6474419532</v>
      </c>
    </row>
    <row r="134">
      <c r="A134" t="n">
        <v>132</v>
      </c>
      <c r="B134" t="n">
        <v>100</v>
      </c>
      <c r="C134" t="inlineStr">
        <is>
          <t xml:space="preserve">CONCLUIDO	</t>
        </is>
      </c>
      <c r="D134" t="n">
        <v>7.6244</v>
      </c>
      <c r="E134" t="n">
        <v>13.12</v>
      </c>
      <c r="F134" t="n">
        <v>10.44</v>
      </c>
      <c r="G134" t="n">
        <v>156.65</v>
      </c>
      <c r="H134" t="n">
        <v>2.42</v>
      </c>
      <c r="I134" t="n">
        <v>4</v>
      </c>
      <c r="J134" t="n">
        <v>249.57</v>
      </c>
      <c r="K134" t="n">
        <v>54.38</v>
      </c>
      <c r="L134" t="n">
        <v>34</v>
      </c>
      <c r="M134" t="n">
        <v>2</v>
      </c>
      <c r="N134" t="n">
        <v>61.2</v>
      </c>
      <c r="O134" t="n">
        <v>31014.73</v>
      </c>
      <c r="P134" t="n">
        <v>136.65</v>
      </c>
      <c r="Q134" t="n">
        <v>197.75</v>
      </c>
      <c r="R134" t="n">
        <v>29.04</v>
      </c>
      <c r="S134" t="n">
        <v>25.4</v>
      </c>
      <c r="T134" t="n">
        <v>997.09</v>
      </c>
      <c r="U134" t="n">
        <v>0.87</v>
      </c>
      <c r="V134" t="n">
        <v>0.89</v>
      </c>
      <c r="W134" t="n">
        <v>2.95</v>
      </c>
      <c r="X134" t="n">
        <v>0.05</v>
      </c>
      <c r="Y134" t="n">
        <v>1</v>
      </c>
      <c r="Z134" t="n">
        <v>10</v>
      </c>
      <c r="AA134" t="n">
        <v>365.9161374450811</v>
      </c>
      <c r="AB134" t="n">
        <v>500.6626023330237</v>
      </c>
      <c r="AC134" t="n">
        <v>452.8800662507347</v>
      </c>
      <c r="AD134" t="n">
        <v>365916.1374450811</v>
      </c>
      <c r="AE134" t="n">
        <v>500662.6023330237</v>
      </c>
      <c r="AF134" t="n">
        <v>2.565658026490769e-06</v>
      </c>
      <c r="AG134" t="n">
        <v>17.08333333333333</v>
      </c>
      <c r="AH134" t="n">
        <v>452880.0662507347</v>
      </c>
    </row>
    <row r="135">
      <c r="A135" t="n">
        <v>133</v>
      </c>
      <c r="B135" t="n">
        <v>100</v>
      </c>
      <c r="C135" t="inlineStr">
        <is>
          <t xml:space="preserve">CONCLUIDO	</t>
        </is>
      </c>
      <c r="D135" t="n">
        <v>7.6234</v>
      </c>
      <c r="E135" t="n">
        <v>13.12</v>
      </c>
      <c r="F135" t="n">
        <v>10.45</v>
      </c>
      <c r="G135" t="n">
        <v>156.68</v>
      </c>
      <c r="H135" t="n">
        <v>2.44</v>
      </c>
      <c r="I135" t="n">
        <v>4</v>
      </c>
      <c r="J135" t="n">
        <v>250.02</v>
      </c>
      <c r="K135" t="n">
        <v>54.38</v>
      </c>
      <c r="L135" t="n">
        <v>34.25</v>
      </c>
      <c r="M135" t="n">
        <v>2</v>
      </c>
      <c r="N135" t="n">
        <v>61.39</v>
      </c>
      <c r="O135" t="n">
        <v>31070.06</v>
      </c>
      <c r="P135" t="n">
        <v>136.69</v>
      </c>
      <c r="Q135" t="n">
        <v>197.75</v>
      </c>
      <c r="R135" t="n">
        <v>29.07</v>
      </c>
      <c r="S135" t="n">
        <v>25.4</v>
      </c>
      <c r="T135" t="n">
        <v>1008.61</v>
      </c>
      <c r="U135" t="n">
        <v>0.87</v>
      </c>
      <c r="V135" t="n">
        <v>0.89</v>
      </c>
      <c r="W135" t="n">
        <v>2.95</v>
      </c>
      <c r="X135" t="n">
        <v>0.06</v>
      </c>
      <c r="Y135" t="n">
        <v>1</v>
      </c>
      <c r="Z135" t="n">
        <v>10</v>
      </c>
      <c r="AA135" t="n">
        <v>366.0020522885748</v>
      </c>
      <c r="AB135" t="n">
        <v>500.780154812187</v>
      </c>
      <c r="AC135" t="n">
        <v>452.9863996862727</v>
      </c>
      <c r="AD135" t="n">
        <v>366002.0522885747</v>
      </c>
      <c r="AE135" t="n">
        <v>500780.1548121871</v>
      </c>
      <c r="AF135" t="n">
        <v>2.565321520270413e-06</v>
      </c>
      <c r="AG135" t="n">
        <v>17.08333333333333</v>
      </c>
      <c r="AH135" t="n">
        <v>452986.3996862727</v>
      </c>
    </row>
    <row r="136">
      <c r="A136" t="n">
        <v>134</v>
      </c>
      <c r="B136" t="n">
        <v>100</v>
      </c>
      <c r="C136" t="inlineStr">
        <is>
          <t xml:space="preserve">CONCLUIDO	</t>
        </is>
      </c>
      <c r="D136" t="n">
        <v>7.6211</v>
      </c>
      <c r="E136" t="n">
        <v>13.12</v>
      </c>
      <c r="F136" t="n">
        <v>10.45</v>
      </c>
      <c r="G136" t="n">
        <v>156.74</v>
      </c>
      <c r="H136" t="n">
        <v>2.45</v>
      </c>
      <c r="I136" t="n">
        <v>4</v>
      </c>
      <c r="J136" t="n">
        <v>250.47</v>
      </c>
      <c r="K136" t="n">
        <v>54.38</v>
      </c>
      <c r="L136" t="n">
        <v>34.5</v>
      </c>
      <c r="M136" t="n">
        <v>2</v>
      </c>
      <c r="N136" t="n">
        <v>61.59</v>
      </c>
      <c r="O136" t="n">
        <v>31125.47</v>
      </c>
      <c r="P136" t="n">
        <v>136.86</v>
      </c>
      <c r="Q136" t="n">
        <v>197.75</v>
      </c>
      <c r="R136" t="n">
        <v>29.19</v>
      </c>
      <c r="S136" t="n">
        <v>25.4</v>
      </c>
      <c r="T136" t="n">
        <v>1071.2</v>
      </c>
      <c r="U136" t="n">
        <v>0.87</v>
      </c>
      <c r="V136" t="n">
        <v>0.89</v>
      </c>
      <c r="W136" t="n">
        <v>2.95</v>
      </c>
      <c r="X136" t="n">
        <v>0.06</v>
      </c>
      <c r="Y136" t="n">
        <v>1</v>
      </c>
      <c r="Z136" t="n">
        <v>10</v>
      </c>
      <c r="AA136" t="n">
        <v>366.1652535683314</v>
      </c>
      <c r="AB136" t="n">
        <v>501.0034540030824</v>
      </c>
      <c r="AC136" t="n">
        <v>453.1883875157914</v>
      </c>
      <c r="AD136" t="n">
        <v>366165.2535683314</v>
      </c>
      <c r="AE136" t="n">
        <v>501003.4540030824</v>
      </c>
      <c r="AF136" t="n">
        <v>2.564547555963591e-06</v>
      </c>
      <c r="AG136" t="n">
        <v>17.08333333333333</v>
      </c>
      <c r="AH136" t="n">
        <v>453188.3875157913</v>
      </c>
    </row>
    <row r="137">
      <c r="A137" t="n">
        <v>135</v>
      </c>
      <c r="B137" t="n">
        <v>100</v>
      </c>
      <c r="C137" t="inlineStr">
        <is>
          <t xml:space="preserve">CONCLUIDO	</t>
        </is>
      </c>
      <c r="D137" t="n">
        <v>7.6229</v>
      </c>
      <c r="E137" t="n">
        <v>13.12</v>
      </c>
      <c r="F137" t="n">
        <v>10.45</v>
      </c>
      <c r="G137" t="n">
        <v>156.69</v>
      </c>
      <c r="H137" t="n">
        <v>2.46</v>
      </c>
      <c r="I137" t="n">
        <v>4</v>
      </c>
      <c r="J137" t="n">
        <v>250.92</v>
      </c>
      <c r="K137" t="n">
        <v>54.38</v>
      </c>
      <c r="L137" t="n">
        <v>34.75</v>
      </c>
      <c r="M137" t="n">
        <v>2</v>
      </c>
      <c r="N137" t="n">
        <v>61.79</v>
      </c>
      <c r="O137" t="n">
        <v>31180.95</v>
      </c>
      <c r="P137" t="n">
        <v>136.9</v>
      </c>
      <c r="Q137" t="n">
        <v>197.75</v>
      </c>
      <c r="R137" t="n">
        <v>29.2</v>
      </c>
      <c r="S137" t="n">
        <v>25.4</v>
      </c>
      <c r="T137" t="n">
        <v>1078.06</v>
      </c>
      <c r="U137" t="n">
        <v>0.87</v>
      </c>
      <c r="V137" t="n">
        <v>0.89</v>
      </c>
      <c r="W137" t="n">
        <v>2.94</v>
      </c>
      <c r="X137" t="n">
        <v>0.06</v>
      </c>
      <c r="Y137" t="n">
        <v>1</v>
      </c>
      <c r="Z137" t="n">
        <v>10</v>
      </c>
      <c r="AA137" t="n">
        <v>366.1610575140325</v>
      </c>
      <c r="AB137" t="n">
        <v>500.9977127764738</v>
      </c>
      <c r="AC137" t="n">
        <v>453.1831942237924</v>
      </c>
      <c r="AD137" t="n">
        <v>366161.0575140325</v>
      </c>
      <c r="AE137" t="n">
        <v>500997.7127764738</v>
      </c>
      <c r="AF137" t="n">
        <v>2.565153267160234e-06</v>
      </c>
      <c r="AG137" t="n">
        <v>17.08333333333333</v>
      </c>
      <c r="AH137" t="n">
        <v>453183.1942237924</v>
      </c>
    </row>
    <row r="138">
      <c r="A138" t="n">
        <v>136</v>
      </c>
      <c r="B138" t="n">
        <v>100</v>
      </c>
      <c r="C138" t="inlineStr">
        <is>
          <t xml:space="preserve">CONCLUIDO	</t>
        </is>
      </c>
      <c r="D138" t="n">
        <v>7.6213</v>
      </c>
      <c r="E138" t="n">
        <v>13.12</v>
      </c>
      <c r="F138" t="n">
        <v>10.45</v>
      </c>
      <c r="G138" t="n">
        <v>156.73</v>
      </c>
      <c r="H138" t="n">
        <v>2.48</v>
      </c>
      <c r="I138" t="n">
        <v>4</v>
      </c>
      <c r="J138" t="n">
        <v>251.37</v>
      </c>
      <c r="K138" t="n">
        <v>54.38</v>
      </c>
      <c r="L138" t="n">
        <v>35</v>
      </c>
      <c r="M138" t="n">
        <v>2</v>
      </c>
      <c r="N138" t="n">
        <v>61.99</v>
      </c>
      <c r="O138" t="n">
        <v>31236.5</v>
      </c>
      <c r="P138" t="n">
        <v>136.94</v>
      </c>
      <c r="Q138" t="n">
        <v>197.75</v>
      </c>
      <c r="R138" t="n">
        <v>29.25</v>
      </c>
      <c r="S138" t="n">
        <v>25.4</v>
      </c>
      <c r="T138" t="n">
        <v>1101.73</v>
      </c>
      <c r="U138" t="n">
        <v>0.87</v>
      </c>
      <c r="V138" t="n">
        <v>0.89</v>
      </c>
      <c r="W138" t="n">
        <v>2.94</v>
      </c>
      <c r="X138" t="n">
        <v>0.06</v>
      </c>
      <c r="Y138" t="n">
        <v>1</v>
      </c>
      <c r="Z138" t="n">
        <v>10</v>
      </c>
      <c r="AA138" t="n">
        <v>366.2187373823091</v>
      </c>
      <c r="AB138" t="n">
        <v>501.076632916906</v>
      </c>
      <c r="AC138" t="n">
        <v>453.2545823367869</v>
      </c>
      <c r="AD138" t="n">
        <v>366218.7373823092</v>
      </c>
      <c r="AE138" t="n">
        <v>501076.632916906</v>
      </c>
      <c r="AF138" t="n">
        <v>2.564614857207663e-06</v>
      </c>
      <c r="AG138" t="n">
        <v>17.08333333333333</v>
      </c>
      <c r="AH138" t="n">
        <v>453254.582336787</v>
      </c>
    </row>
    <row r="139">
      <c r="A139" t="n">
        <v>137</v>
      </c>
      <c r="B139" t="n">
        <v>100</v>
      </c>
      <c r="C139" t="inlineStr">
        <is>
          <t xml:space="preserve">CONCLUIDO	</t>
        </is>
      </c>
      <c r="D139" t="n">
        <v>7.6258</v>
      </c>
      <c r="E139" t="n">
        <v>13.11</v>
      </c>
      <c r="F139" t="n">
        <v>10.44</v>
      </c>
      <c r="G139" t="n">
        <v>156.62</v>
      </c>
      <c r="H139" t="n">
        <v>2.49</v>
      </c>
      <c r="I139" t="n">
        <v>4</v>
      </c>
      <c r="J139" t="n">
        <v>251.82</v>
      </c>
      <c r="K139" t="n">
        <v>54.38</v>
      </c>
      <c r="L139" t="n">
        <v>35.25</v>
      </c>
      <c r="M139" t="n">
        <v>2</v>
      </c>
      <c r="N139" t="n">
        <v>62.19</v>
      </c>
      <c r="O139" t="n">
        <v>31292.13</v>
      </c>
      <c r="P139" t="n">
        <v>136.76</v>
      </c>
      <c r="Q139" t="n">
        <v>197.75</v>
      </c>
      <c r="R139" t="n">
        <v>28.99</v>
      </c>
      <c r="S139" t="n">
        <v>25.4</v>
      </c>
      <c r="T139" t="n">
        <v>972.6799999999999</v>
      </c>
      <c r="U139" t="n">
        <v>0.88</v>
      </c>
      <c r="V139" t="n">
        <v>0.89</v>
      </c>
      <c r="W139" t="n">
        <v>2.94</v>
      </c>
      <c r="X139" t="n">
        <v>0.05</v>
      </c>
      <c r="Y139" t="n">
        <v>1</v>
      </c>
      <c r="Z139" t="n">
        <v>10</v>
      </c>
      <c r="AA139" t="n">
        <v>365.9692178756879</v>
      </c>
      <c r="AB139" t="n">
        <v>500.7352293199231</v>
      </c>
      <c r="AC139" t="n">
        <v>452.9457618199372</v>
      </c>
      <c r="AD139" t="n">
        <v>365969.2178756879</v>
      </c>
      <c r="AE139" t="n">
        <v>500735.2293199231</v>
      </c>
      <c r="AF139" t="n">
        <v>2.56612913519927e-06</v>
      </c>
      <c r="AG139" t="n">
        <v>17.0703125</v>
      </c>
      <c r="AH139" t="n">
        <v>452945.7618199371</v>
      </c>
    </row>
    <row r="140">
      <c r="A140" t="n">
        <v>138</v>
      </c>
      <c r="B140" t="n">
        <v>100</v>
      </c>
      <c r="C140" t="inlineStr">
        <is>
          <t xml:space="preserve">CONCLUIDO	</t>
        </is>
      </c>
      <c r="D140" t="n">
        <v>7.6257</v>
      </c>
      <c r="E140" t="n">
        <v>13.11</v>
      </c>
      <c r="F140" t="n">
        <v>10.44</v>
      </c>
      <c r="G140" t="n">
        <v>156.62</v>
      </c>
      <c r="H140" t="n">
        <v>2.5</v>
      </c>
      <c r="I140" t="n">
        <v>4</v>
      </c>
      <c r="J140" t="n">
        <v>252.27</v>
      </c>
      <c r="K140" t="n">
        <v>54.38</v>
      </c>
      <c r="L140" t="n">
        <v>35.5</v>
      </c>
      <c r="M140" t="n">
        <v>2</v>
      </c>
      <c r="N140" t="n">
        <v>62.4</v>
      </c>
      <c r="O140" t="n">
        <v>31347.83</v>
      </c>
      <c r="P140" t="n">
        <v>136.81</v>
      </c>
      <c r="Q140" t="n">
        <v>197.75</v>
      </c>
      <c r="R140" t="n">
        <v>28.98</v>
      </c>
      <c r="S140" t="n">
        <v>25.4</v>
      </c>
      <c r="T140" t="n">
        <v>967.76</v>
      </c>
      <c r="U140" t="n">
        <v>0.88</v>
      </c>
      <c r="V140" t="n">
        <v>0.89</v>
      </c>
      <c r="W140" t="n">
        <v>2.94</v>
      </c>
      <c r="X140" t="n">
        <v>0.05</v>
      </c>
      <c r="Y140" t="n">
        <v>1</v>
      </c>
      <c r="Z140" t="n">
        <v>10</v>
      </c>
      <c r="AA140" t="n">
        <v>366.0067158852769</v>
      </c>
      <c r="AB140" t="n">
        <v>500.7865357509383</v>
      </c>
      <c r="AC140" t="n">
        <v>452.9921716371852</v>
      </c>
      <c r="AD140" t="n">
        <v>366006.7158852769</v>
      </c>
      <c r="AE140" t="n">
        <v>500786.5357509383</v>
      </c>
      <c r="AF140" t="n">
        <v>2.566095484577234e-06</v>
      </c>
      <c r="AG140" t="n">
        <v>17.0703125</v>
      </c>
      <c r="AH140" t="n">
        <v>452992.1716371852</v>
      </c>
    </row>
    <row r="141">
      <c r="A141" t="n">
        <v>139</v>
      </c>
      <c r="B141" t="n">
        <v>100</v>
      </c>
      <c r="C141" t="inlineStr">
        <is>
          <t xml:space="preserve">CONCLUIDO	</t>
        </is>
      </c>
      <c r="D141" t="n">
        <v>7.6242</v>
      </c>
      <c r="E141" t="n">
        <v>13.12</v>
      </c>
      <c r="F141" t="n">
        <v>10.44</v>
      </c>
      <c r="G141" t="n">
        <v>156.66</v>
      </c>
      <c r="H141" t="n">
        <v>2.52</v>
      </c>
      <c r="I141" t="n">
        <v>4</v>
      </c>
      <c r="J141" t="n">
        <v>252.73</v>
      </c>
      <c r="K141" t="n">
        <v>54.38</v>
      </c>
      <c r="L141" t="n">
        <v>35.75</v>
      </c>
      <c r="M141" t="n">
        <v>2</v>
      </c>
      <c r="N141" t="n">
        <v>62.6</v>
      </c>
      <c r="O141" t="n">
        <v>31403.6</v>
      </c>
      <c r="P141" t="n">
        <v>136.79</v>
      </c>
      <c r="Q141" t="n">
        <v>197.75</v>
      </c>
      <c r="R141" t="n">
        <v>29.01</v>
      </c>
      <c r="S141" t="n">
        <v>25.4</v>
      </c>
      <c r="T141" t="n">
        <v>982.5599999999999</v>
      </c>
      <c r="U141" t="n">
        <v>0.88</v>
      </c>
      <c r="V141" t="n">
        <v>0.89</v>
      </c>
      <c r="W141" t="n">
        <v>2.95</v>
      </c>
      <c r="X141" t="n">
        <v>0.05</v>
      </c>
      <c r="Y141" t="n">
        <v>1</v>
      </c>
      <c r="Z141" t="n">
        <v>10</v>
      </c>
      <c r="AA141" t="n">
        <v>366.0196978015825</v>
      </c>
      <c r="AB141" t="n">
        <v>500.8042981815493</v>
      </c>
      <c r="AC141" t="n">
        <v>453.0082388463484</v>
      </c>
      <c r="AD141" t="n">
        <v>366019.6978015825</v>
      </c>
      <c r="AE141" t="n">
        <v>500804.2981815493</v>
      </c>
      <c r="AF141" t="n">
        <v>2.565590725246699e-06</v>
      </c>
      <c r="AG141" t="n">
        <v>17.08333333333333</v>
      </c>
      <c r="AH141" t="n">
        <v>453008.2388463484</v>
      </c>
    </row>
    <row r="142">
      <c r="A142" t="n">
        <v>140</v>
      </c>
      <c r="B142" t="n">
        <v>100</v>
      </c>
      <c r="C142" t="inlineStr">
        <is>
          <t xml:space="preserve">CONCLUIDO	</t>
        </is>
      </c>
      <c r="D142" t="n">
        <v>7.6226</v>
      </c>
      <c r="E142" t="n">
        <v>13.12</v>
      </c>
      <c r="F142" t="n">
        <v>10.45</v>
      </c>
      <c r="G142" t="n">
        <v>156.7</v>
      </c>
      <c r="H142" t="n">
        <v>2.53</v>
      </c>
      <c r="I142" t="n">
        <v>4</v>
      </c>
      <c r="J142" t="n">
        <v>253.18</v>
      </c>
      <c r="K142" t="n">
        <v>54.38</v>
      </c>
      <c r="L142" t="n">
        <v>36</v>
      </c>
      <c r="M142" t="n">
        <v>2</v>
      </c>
      <c r="N142" t="n">
        <v>62.8</v>
      </c>
      <c r="O142" t="n">
        <v>31459.45</v>
      </c>
      <c r="P142" t="n">
        <v>136.88</v>
      </c>
      <c r="Q142" t="n">
        <v>197.75</v>
      </c>
      <c r="R142" t="n">
        <v>29.12</v>
      </c>
      <c r="S142" t="n">
        <v>25.4</v>
      </c>
      <c r="T142" t="n">
        <v>1035.31</v>
      </c>
      <c r="U142" t="n">
        <v>0.87</v>
      </c>
      <c r="V142" t="n">
        <v>0.89</v>
      </c>
      <c r="W142" t="n">
        <v>2.95</v>
      </c>
      <c r="X142" t="n">
        <v>0.06</v>
      </c>
      <c r="Y142" t="n">
        <v>1</v>
      </c>
      <c r="Z142" t="n">
        <v>10</v>
      </c>
      <c r="AA142" t="n">
        <v>366.1522377295333</v>
      </c>
      <c r="AB142" t="n">
        <v>500.9856451582206</v>
      </c>
      <c r="AC142" t="n">
        <v>453.1722783220883</v>
      </c>
      <c r="AD142" t="n">
        <v>366152.2377295333</v>
      </c>
      <c r="AE142" t="n">
        <v>500985.6451582206</v>
      </c>
      <c r="AF142" t="n">
        <v>2.565052315294127e-06</v>
      </c>
      <c r="AG142" t="n">
        <v>17.08333333333333</v>
      </c>
      <c r="AH142" t="n">
        <v>453172.2783220884</v>
      </c>
    </row>
    <row r="143">
      <c r="A143" t="n">
        <v>141</v>
      </c>
      <c r="B143" t="n">
        <v>100</v>
      </c>
      <c r="C143" t="inlineStr">
        <is>
          <t xml:space="preserve">CONCLUIDO	</t>
        </is>
      </c>
      <c r="D143" t="n">
        <v>7.6242</v>
      </c>
      <c r="E143" t="n">
        <v>13.12</v>
      </c>
      <c r="F143" t="n">
        <v>10.44</v>
      </c>
      <c r="G143" t="n">
        <v>156.66</v>
      </c>
      <c r="H143" t="n">
        <v>2.54</v>
      </c>
      <c r="I143" t="n">
        <v>4</v>
      </c>
      <c r="J143" t="n">
        <v>253.63</v>
      </c>
      <c r="K143" t="n">
        <v>54.38</v>
      </c>
      <c r="L143" t="n">
        <v>36.25</v>
      </c>
      <c r="M143" t="n">
        <v>2</v>
      </c>
      <c r="N143" t="n">
        <v>63</v>
      </c>
      <c r="O143" t="n">
        <v>31515.37</v>
      </c>
      <c r="P143" t="n">
        <v>136.83</v>
      </c>
      <c r="Q143" t="n">
        <v>197.75</v>
      </c>
      <c r="R143" t="n">
        <v>29.04</v>
      </c>
      <c r="S143" t="n">
        <v>25.4</v>
      </c>
      <c r="T143" t="n">
        <v>998.47</v>
      </c>
      <c r="U143" t="n">
        <v>0.87</v>
      </c>
      <c r="V143" t="n">
        <v>0.89</v>
      </c>
      <c r="W143" t="n">
        <v>2.95</v>
      </c>
      <c r="X143" t="n">
        <v>0.05</v>
      </c>
      <c r="Y143" t="n">
        <v>1</v>
      </c>
      <c r="Z143" t="n">
        <v>10</v>
      </c>
      <c r="AA143" t="n">
        <v>366.0482487764623</v>
      </c>
      <c r="AB143" t="n">
        <v>500.8433628849599</v>
      </c>
      <c r="AC143" t="n">
        <v>453.0435752692933</v>
      </c>
      <c r="AD143" t="n">
        <v>366048.2487764623</v>
      </c>
      <c r="AE143" t="n">
        <v>500843.3628849599</v>
      </c>
      <c r="AF143" t="n">
        <v>2.565590725246699e-06</v>
      </c>
      <c r="AG143" t="n">
        <v>17.08333333333333</v>
      </c>
      <c r="AH143" t="n">
        <v>453043.5752692933</v>
      </c>
    </row>
    <row r="144">
      <c r="A144" t="n">
        <v>142</v>
      </c>
      <c r="B144" t="n">
        <v>100</v>
      </c>
      <c r="C144" t="inlineStr">
        <is>
          <t xml:space="preserve">CONCLUIDO	</t>
        </is>
      </c>
      <c r="D144" t="n">
        <v>7.6211</v>
      </c>
      <c r="E144" t="n">
        <v>13.12</v>
      </c>
      <c r="F144" t="n">
        <v>10.45</v>
      </c>
      <c r="G144" t="n">
        <v>156.74</v>
      </c>
      <c r="H144" t="n">
        <v>2.56</v>
      </c>
      <c r="I144" t="n">
        <v>4</v>
      </c>
      <c r="J144" t="n">
        <v>254.09</v>
      </c>
      <c r="K144" t="n">
        <v>54.38</v>
      </c>
      <c r="L144" t="n">
        <v>36.5</v>
      </c>
      <c r="M144" t="n">
        <v>2</v>
      </c>
      <c r="N144" t="n">
        <v>63.21</v>
      </c>
      <c r="O144" t="n">
        <v>31571.37</v>
      </c>
      <c r="P144" t="n">
        <v>136.87</v>
      </c>
      <c r="Q144" t="n">
        <v>197.75</v>
      </c>
      <c r="R144" t="n">
        <v>29.23</v>
      </c>
      <c r="S144" t="n">
        <v>25.4</v>
      </c>
      <c r="T144" t="n">
        <v>1093.13</v>
      </c>
      <c r="U144" t="n">
        <v>0.87</v>
      </c>
      <c r="V144" t="n">
        <v>0.89</v>
      </c>
      <c r="W144" t="n">
        <v>2.95</v>
      </c>
      <c r="X144" t="n">
        <v>0.06</v>
      </c>
      <c r="Y144" t="n">
        <v>1</v>
      </c>
      <c r="Z144" t="n">
        <v>10</v>
      </c>
      <c r="AA144" t="n">
        <v>366.1723942154388</v>
      </c>
      <c r="AB144" t="n">
        <v>501.0132241514778</v>
      </c>
      <c r="AC144" t="n">
        <v>453.1972252149363</v>
      </c>
      <c r="AD144" t="n">
        <v>366172.3942154387</v>
      </c>
      <c r="AE144" t="n">
        <v>501013.2241514778</v>
      </c>
      <c r="AF144" t="n">
        <v>2.564547555963591e-06</v>
      </c>
      <c r="AG144" t="n">
        <v>17.08333333333333</v>
      </c>
      <c r="AH144" t="n">
        <v>453197.2252149364</v>
      </c>
    </row>
    <row r="145">
      <c r="A145" t="n">
        <v>143</v>
      </c>
      <c r="B145" t="n">
        <v>100</v>
      </c>
      <c r="C145" t="inlineStr">
        <is>
          <t xml:space="preserve">CONCLUIDO	</t>
        </is>
      </c>
      <c r="D145" t="n">
        <v>7.6221</v>
      </c>
      <c r="E145" t="n">
        <v>13.12</v>
      </c>
      <c r="F145" t="n">
        <v>10.45</v>
      </c>
      <c r="G145" t="n">
        <v>156.71</v>
      </c>
      <c r="H145" t="n">
        <v>2.57</v>
      </c>
      <c r="I145" t="n">
        <v>4</v>
      </c>
      <c r="J145" t="n">
        <v>254.54</v>
      </c>
      <c r="K145" t="n">
        <v>54.38</v>
      </c>
      <c r="L145" t="n">
        <v>36.75</v>
      </c>
      <c r="M145" t="n">
        <v>2</v>
      </c>
      <c r="N145" t="n">
        <v>63.41</v>
      </c>
      <c r="O145" t="n">
        <v>31627.44</v>
      </c>
      <c r="P145" t="n">
        <v>136.9</v>
      </c>
      <c r="Q145" t="n">
        <v>197.75</v>
      </c>
      <c r="R145" t="n">
        <v>29.15</v>
      </c>
      <c r="S145" t="n">
        <v>25.4</v>
      </c>
      <c r="T145" t="n">
        <v>1052.65</v>
      </c>
      <c r="U145" t="n">
        <v>0.87</v>
      </c>
      <c r="V145" t="n">
        <v>0.89</v>
      </c>
      <c r="W145" t="n">
        <v>2.95</v>
      </c>
      <c r="X145" t="n">
        <v>0.06</v>
      </c>
      <c r="Y145" t="n">
        <v>1</v>
      </c>
      <c r="Z145" t="n">
        <v>10</v>
      </c>
      <c r="AA145" t="n">
        <v>366.175615000645</v>
      </c>
      <c r="AB145" t="n">
        <v>501.017630971888</v>
      </c>
      <c r="AC145" t="n">
        <v>453.2012114545917</v>
      </c>
      <c r="AD145" t="n">
        <v>366175.615000645</v>
      </c>
      <c r="AE145" t="n">
        <v>501017.630971888</v>
      </c>
      <c r="AF145" t="n">
        <v>2.564884062183948e-06</v>
      </c>
      <c r="AG145" t="n">
        <v>17.08333333333333</v>
      </c>
      <c r="AH145" t="n">
        <v>453201.2114545917</v>
      </c>
    </row>
    <row r="146">
      <c r="A146" t="n">
        <v>144</v>
      </c>
      <c r="B146" t="n">
        <v>100</v>
      </c>
      <c r="C146" t="inlineStr">
        <is>
          <t xml:space="preserve">CONCLUIDO	</t>
        </is>
      </c>
      <c r="D146" t="n">
        <v>7.6239</v>
      </c>
      <c r="E146" t="n">
        <v>13.12</v>
      </c>
      <c r="F146" t="n">
        <v>10.44</v>
      </c>
      <c r="G146" t="n">
        <v>156.67</v>
      </c>
      <c r="H146" t="n">
        <v>2.58</v>
      </c>
      <c r="I146" t="n">
        <v>4</v>
      </c>
      <c r="J146" t="n">
        <v>255</v>
      </c>
      <c r="K146" t="n">
        <v>54.38</v>
      </c>
      <c r="L146" t="n">
        <v>37</v>
      </c>
      <c r="M146" t="n">
        <v>2</v>
      </c>
      <c r="N146" t="n">
        <v>63.62</v>
      </c>
      <c r="O146" t="n">
        <v>31683.59</v>
      </c>
      <c r="P146" t="n">
        <v>136.85</v>
      </c>
      <c r="Q146" t="n">
        <v>197.75</v>
      </c>
      <c r="R146" t="n">
        <v>29.06</v>
      </c>
      <c r="S146" t="n">
        <v>25.4</v>
      </c>
      <c r="T146" t="n">
        <v>1003.86</v>
      </c>
      <c r="U146" t="n">
        <v>0.87</v>
      </c>
      <c r="V146" t="n">
        <v>0.89</v>
      </c>
      <c r="W146" t="n">
        <v>2.94</v>
      </c>
      <c r="X146" t="n">
        <v>0.05</v>
      </c>
      <c r="Y146" t="n">
        <v>1</v>
      </c>
      <c r="Z146" t="n">
        <v>10</v>
      </c>
      <c r="AA146" t="n">
        <v>366.0679781552229</v>
      </c>
      <c r="AB146" t="n">
        <v>500.8703574913791</v>
      </c>
      <c r="AC146" t="n">
        <v>453.0679935483629</v>
      </c>
      <c r="AD146" t="n">
        <v>366067.978155223</v>
      </c>
      <c r="AE146" t="n">
        <v>500870.3574913791</v>
      </c>
      <c r="AF146" t="n">
        <v>2.565489773380591e-06</v>
      </c>
      <c r="AG146" t="n">
        <v>17.08333333333333</v>
      </c>
      <c r="AH146" t="n">
        <v>453067.9935483629</v>
      </c>
    </row>
    <row r="147">
      <c r="A147" t="n">
        <v>145</v>
      </c>
      <c r="B147" t="n">
        <v>100</v>
      </c>
      <c r="C147" t="inlineStr">
        <is>
          <t xml:space="preserve">CONCLUIDO	</t>
        </is>
      </c>
      <c r="D147" t="n">
        <v>7.6239</v>
      </c>
      <c r="E147" t="n">
        <v>13.12</v>
      </c>
      <c r="F147" t="n">
        <v>10.44</v>
      </c>
      <c r="G147" t="n">
        <v>156.67</v>
      </c>
      <c r="H147" t="n">
        <v>2.59</v>
      </c>
      <c r="I147" t="n">
        <v>4</v>
      </c>
      <c r="J147" t="n">
        <v>255.45</v>
      </c>
      <c r="K147" t="n">
        <v>54.38</v>
      </c>
      <c r="L147" t="n">
        <v>37.25</v>
      </c>
      <c r="M147" t="n">
        <v>2</v>
      </c>
      <c r="N147" t="n">
        <v>63.82</v>
      </c>
      <c r="O147" t="n">
        <v>31739.82</v>
      </c>
      <c r="P147" t="n">
        <v>136.78</v>
      </c>
      <c r="Q147" t="n">
        <v>197.77</v>
      </c>
      <c r="R147" t="n">
        <v>29.04</v>
      </c>
      <c r="S147" t="n">
        <v>25.4</v>
      </c>
      <c r="T147" t="n">
        <v>993.62</v>
      </c>
      <c r="U147" t="n">
        <v>0.87</v>
      </c>
      <c r="V147" t="n">
        <v>0.89</v>
      </c>
      <c r="W147" t="n">
        <v>2.95</v>
      </c>
      <c r="X147" t="n">
        <v>0.05</v>
      </c>
      <c r="Y147" t="n">
        <v>1</v>
      </c>
      <c r="Z147" t="n">
        <v>10</v>
      </c>
      <c r="AA147" t="n">
        <v>366.0180119830949</v>
      </c>
      <c r="AB147" t="n">
        <v>500.8019915703215</v>
      </c>
      <c r="AC147" t="n">
        <v>453.0061523748589</v>
      </c>
      <c r="AD147" t="n">
        <v>366018.0119830949</v>
      </c>
      <c r="AE147" t="n">
        <v>500801.9915703215</v>
      </c>
      <c r="AF147" t="n">
        <v>2.565489773380591e-06</v>
      </c>
      <c r="AG147" t="n">
        <v>17.08333333333333</v>
      </c>
      <c r="AH147" t="n">
        <v>453006.1523748589</v>
      </c>
    </row>
    <row r="148">
      <c r="A148" t="n">
        <v>146</v>
      </c>
      <c r="B148" t="n">
        <v>100</v>
      </c>
      <c r="C148" t="inlineStr">
        <is>
          <t xml:space="preserve">CONCLUIDO	</t>
        </is>
      </c>
      <c r="D148" t="n">
        <v>7.624</v>
      </c>
      <c r="E148" t="n">
        <v>13.12</v>
      </c>
      <c r="F148" t="n">
        <v>10.44</v>
      </c>
      <c r="G148" t="n">
        <v>156.66</v>
      </c>
      <c r="H148" t="n">
        <v>2.61</v>
      </c>
      <c r="I148" t="n">
        <v>4</v>
      </c>
      <c r="J148" t="n">
        <v>255.91</v>
      </c>
      <c r="K148" t="n">
        <v>54.38</v>
      </c>
      <c r="L148" t="n">
        <v>37.5</v>
      </c>
      <c r="M148" t="n">
        <v>2</v>
      </c>
      <c r="N148" t="n">
        <v>64.03</v>
      </c>
      <c r="O148" t="n">
        <v>31796.12</v>
      </c>
      <c r="P148" t="n">
        <v>136.83</v>
      </c>
      <c r="Q148" t="n">
        <v>197.75</v>
      </c>
      <c r="R148" t="n">
        <v>29.04</v>
      </c>
      <c r="S148" t="n">
        <v>25.4</v>
      </c>
      <c r="T148" t="n">
        <v>997.72</v>
      </c>
      <c r="U148" t="n">
        <v>0.87</v>
      </c>
      <c r="V148" t="n">
        <v>0.89</v>
      </c>
      <c r="W148" t="n">
        <v>2.95</v>
      </c>
      <c r="X148" t="n">
        <v>0.05</v>
      </c>
      <c r="Y148" t="n">
        <v>1</v>
      </c>
      <c r="Z148" t="n">
        <v>10</v>
      </c>
      <c r="AA148" t="n">
        <v>366.0518842818307</v>
      </c>
      <c r="AB148" t="n">
        <v>500.8483371437923</v>
      </c>
      <c r="AC148" t="n">
        <v>453.0480747918441</v>
      </c>
      <c r="AD148" t="n">
        <v>366051.8842818307</v>
      </c>
      <c r="AE148" t="n">
        <v>500848.3371437923</v>
      </c>
      <c r="AF148" t="n">
        <v>2.565523424002627e-06</v>
      </c>
      <c r="AG148" t="n">
        <v>17.08333333333333</v>
      </c>
      <c r="AH148" t="n">
        <v>453048.0747918441</v>
      </c>
    </row>
    <row r="149">
      <c r="A149" t="n">
        <v>147</v>
      </c>
      <c r="B149" t="n">
        <v>100</v>
      </c>
      <c r="C149" t="inlineStr">
        <is>
          <t xml:space="preserve">CONCLUIDO	</t>
        </is>
      </c>
      <c r="D149" t="n">
        <v>7.6237</v>
      </c>
      <c r="E149" t="n">
        <v>13.12</v>
      </c>
      <c r="F149" t="n">
        <v>10.44</v>
      </c>
      <c r="G149" t="n">
        <v>156.67</v>
      </c>
      <c r="H149" t="n">
        <v>2.62</v>
      </c>
      <c r="I149" t="n">
        <v>4</v>
      </c>
      <c r="J149" t="n">
        <v>256.36</v>
      </c>
      <c r="K149" t="n">
        <v>54.38</v>
      </c>
      <c r="L149" t="n">
        <v>37.75</v>
      </c>
      <c r="M149" t="n">
        <v>2</v>
      </c>
      <c r="N149" t="n">
        <v>64.23999999999999</v>
      </c>
      <c r="O149" t="n">
        <v>31852.5</v>
      </c>
      <c r="P149" t="n">
        <v>136.85</v>
      </c>
      <c r="Q149" t="n">
        <v>197.75</v>
      </c>
      <c r="R149" t="n">
        <v>29.06</v>
      </c>
      <c r="S149" t="n">
        <v>25.4</v>
      </c>
      <c r="T149" t="n">
        <v>1006.06</v>
      </c>
      <c r="U149" t="n">
        <v>0.87</v>
      </c>
      <c r="V149" t="n">
        <v>0.89</v>
      </c>
      <c r="W149" t="n">
        <v>2.95</v>
      </c>
      <c r="X149" t="n">
        <v>0.06</v>
      </c>
      <c r="Y149" t="n">
        <v>1</v>
      </c>
      <c r="Z149" t="n">
        <v>10</v>
      </c>
      <c r="AA149" t="n">
        <v>366.0716143212323</v>
      </c>
      <c r="AB149" t="n">
        <v>500.8753326541294</v>
      </c>
      <c r="AC149" t="n">
        <v>453.072493888563</v>
      </c>
      <c r="AD149" t="n">
        <v>366071.6143212323</v>
      </c>
      <c r="AE149" t="n">
        <v>500875.3326541294</v>
      </c>
      <c r="AF149" t="n">
        <v>2.56542247213652e-06</v>
      </c>
      <c r="AG149" t="n">
        <v>17.08333333333333</v>
      </c>
      <c r="AH149" t="n">
        <v>453072.493888563</v>
      </c>
    </row>
    <row r="150">
      <c r="A150" t="n">
        <v>148</v>
      </c>
      <c r="B150" t="n">
        <v>100</v>
      </c>
      <c r="C150" t="inlineStr">
        <is>
          <t xml:space="preserve">CONCLUIDO	</t>
        </is>
      </c>
      <c r="D150" t="n">
        <v>7.6223</v>
      </c>
      <c r="E150" t="n">
        <v>13.12</v>
      </c>
      <c r="F150" t="n">
        <v>10.45</v>
      </c>
      <c r="G150" t="n">
        <v>156.71</v>
      </c>
      <c r="H150" t="n">
        <v>2.63</v>
      </c>
      <c r="I150" t="n">
        <v>4</v>
      </c>
      <c r="J150" t="n">
        <v>256.82</v>
      </c>
      <c r="K150" t="n">
        <v>54.38</v>
      </c>
      <c r="L150" t="n">
        <v>38</v>
      </c>
      <c r="M150" t="n">
        <v>2</v>
      </c>
      <c r="N150" t="n">
        <v>64.45</v>
      </c>
      <c r="O150" t="n">
        <v>31909.08</v>
      </c>
      <c r="P150" t="n">
        <v>136.76</v>
      </c>
      <c r="Q150" t="n">
        <v>197.77</v>
      </c>
      <c r="R150" t="n">
        <v>29.13</v>
      </c>
      <c r="S150" t="n">
        <v>25.4</v>
      </c>
      <c r="T150" t="n">
        <v>1041.75</v>
      </c>
      <c r="U150" t="n">
        <v>0.87</v>
      </c>
      <c r="V150" t="n">
        <v>0.89</v>
      </c>
      <c r="W150" t="n">
        <v>2.95</v>
      </c>
      <c r="X150" t="n">
        <v>0.06</v>
      </c>
      <c r="Y150" t="n">
        <v>1</v>
      </c>
      <c r="Z150" t="n">
        <v>10</v>
      </c>
      <c r="AA150" t="n">
        <v>366.0720220214197</v>
      </c>
      <c r="AB150" t="n">
        <v>500.8758904875122</v>
      </c>
      <c r="AC150" t="n">
        <v>453.0729984831107</v>
      </c>
      <c r="AD150" t="n">
        <v>366072.0220214197</v>
      </c>
      <c r="AE150" t="n">
        <v>500875.8904875122</v>
      </c>
      <c r="AF150" t="n">
        <v>2.56495136342802e-06</v>
      </c>
      <c r="AG150" t="n">
        <v>17.08333333333333</v>
      </c>
      <c r="AH150" t="n">
        <v>453072.9984831107</v>
      </c>
    </row>
    <row r="151">
      <c r="A151" t="n">
        <v>149</v>
      </c>
      <c r="B151" t="n">
        <v>100</v>
      </c>
      <c r="C151" t="inlineStr">
        <is>
          <t xml:space="preserve">CONCLUIDO	</t>
        </is>
      </c>
      <c r="D151" t="n">
        <v>7.6242</v>
      </c>
      <c r="E151" t="n">
        <v>13.12</v>
      </c>
      <c r="F151" t="n">
        <v>10.44</v>
      </c>
      <c r="G151" t="n">
        <v>156.66</v>
      </c>
      <c r="H151" t="n">
        <v>2.65</v>
      </c>
      <c r="I151" t="n">
        <v>4</v>
      </c>
      <c r="J151" t="n">
        <v>257.28</v>
      </c>
      <c r="K151" t="n">
        <v>54.38</v>
      </c>
      <c r="L151" t="n">
        <v>38.25</v>
      </c>
      <c r="M151" t="n">
        <v>2</v>
      </c>
      <c r="N151" t="n">
        <v>64.66</v>
      </c>
      <c r="O151" t="n">
        <v>31965.61</v>
      </c>
      <c r="P151" t="n">
        <v>136.58</v>
      </c>
      <c r="Q151" t="n">
        <v>197.75</v>
      </c>
      <c r="R151" t="n">
        <v>29.09</v>
      </c>
      <c r="S151" t="n">
        <v>25.4</v>
      </c>
      <c r="T151" t="n">
        <v>1021.82</v>
      </c>
      <c r="U151" t="n">
        <v>0.87</v>
      </c>
      <c r="V151" t="n">
        <v>0.89</v>
      </c>
      <c r="W151" t="n">
        <v>2.94</v>
      </c>
      <c r="X151" t="n">
        <v>0.05</v>
      </c>
      <c r="Y151" t="n">
        <v>1</v>
      </c>
      <c r="Z151" t="n">
        <v>10</v>
      </c>
      <c r="AA151" t="n">
        <v>365.8698051834637</v>
      </c>
      <c r="AB151" t="n">
        <v>500.5992084886435</v>
      </c>
      <c r="AC151" t="n">
        <v>452.8227226258884</v>
      </c>
      <c r="AD151" t="n">
        <v>365869.8051834637</v>
      </c>
      <c r="AE151" t="n">
        <v>500599.2084886435</v>
      </c>
      <c r="AF151" t="n">
        <v>2.565590725246699e-06</v>
      </c>
      <c r="AG151" t="n">
        <v>17.08333333333333</v>
      </c>
      <c r="AH151" t="n">
        <v>452822.7226258884</v>
      </c>
    </row>
    <row r="152">
      <c r="A152" t="n">
        <v>150</v>
      </c>
      <c r="B152" t="n">
        <v>100</v>
      </c>
      <c r="C152" t="inlineStr">
        <is>
          <t xml:space="preserve">CONCLUIDO	</t>
        </is>
      </c>
      <c r="D152" t="n">
        <v>7.625</v>
      </c>
      <c r="E152" t="n">
        <v>13.11</v>
      </c>
      <c r="F152" t="n">
        <v>10.44</v>
      </c>
      <c r="G152" t="n">
        <v>156.64</v>
      </c>
      <c r="H152" t="n">
        <v>2.66</v>
      </c>
      <c r="I152" t="n">
        <v>4</v>
      </c>
      <c r="J152" t="n">
        <v>257.74</v>
      </c>
      <c r="K152" t="n">
        <v>54.38</v>
      </c>
      <c r="L152" t="n">
        <v>38.5</v>
      </c>
      <c r="M152" t="n">
        <v>2</v>
      </c>
      <c r="N152" t="n">
        <v>64.86</v>
      </c>
      <c r="O152" t="n">
        <v>32022.22</v>
      </c>
      <c r="P152" t="n">
        <v>136.36</v>
      </c>
      <c r="Q152" t="n">
        <v>197.75</v>
      </c>
      <c r="R152" t="n">
        <v>28.98</v>
      </c>
      <c r="S152" t="n">
        <v>25.4</v>
      </c>
      <c r="T152" t="n">
        <v>967.61</v>
      </c>
      <c r="U152" t="n">
        <v>0.88</v>
      </c>
      <c r="V152" t="n">
        <v>0.89</v>
      </c>
      <c r="W152" t="n">
        <v>2.95</v>
      </c>
      <c r="X152" t="n">
        <v>0.05</v>
      </c>
      <c r="Y152" t="n">
        <v>1</v>
      </c>
      <c r="Z152" t="n">
        <v>10</v>
      </c>
      <c r="AA152" t="n">
        <v>365.6982699045686</v>
      </c>
      <c r="AB152" t="n">
        <v>500.3645063524569</v>
      </c>
      <c r="AC152" t="n">
        <v>452.6104201321729</v>
      </c>
      <c r="AD152" t="n">
        <v>365698.2699045686</v>
      </c>
      <c r="AE152" t="n">
        <v>500364.5063524569</v>
      </c>
      <c r="AF152" t="n">
        <v>2.565859930222984e-06</v>
      </c>
      <c r="AG152" t="n">
        <v>17.0703125</v>
      </c>
      <c r="AH152" t="n">
        <v>452610.4201321729</v>
      </c>
    </row>
    <row r="153">
      <c r="A153" t="n">
        <v>151</v>
      </c>
      <c r="B153" t="n">
        <v>100</v>
      </c>
      <c r="C153" t="inlineStr">
        <is>
          <t xml:space="preserve">CONCLUIDO	</t>
        </is>
      </c>
      <c r="D153" t="n">
        <v>7.6245</v>
      </c>
      <c r="E153" t="n">
        <v>13.12</v>
      </c>
      <c r="F153" t="n">
        <v>10.44</v>
      </c>
      <c r="G153" t="n">
        <v>156.65</v>
      </c>
      <c r="H153" t="n">
        <v>2.67</v>
      </c>
      <c r="I153" t="n">
        <v>4</v>
      </c>
      <c r="J153" t="n">
        <v>258.2</v>
      </c>
      <c r="K153" t="n">
        <v>54.38</v>
      </c>
      <c r="L153" t="n">
        <v>38.75</v>
      </c>
      <c r="M153" t="n">
        <v>2</v>
      </c>
      <c r="N153" t="n">
        <v>65.06999999999999</v>
      </c>
      <c r="O153" t="n">
        <v>32078.91</v>
      </c>
      <c r="P153" t="n">
        <v>136.32</v>
      </c>
      <c r="Q153" t="n">
        <v>197.75</v>
      </c>
      <c r="R153" t="n">
        <v>28.99</v>
      </c>
      <c r="S153" t="n">
        <v>25.4</v>
      </c>
      <c r="T153" t="n">
        <v>973.13</v>
      </c>
      <c r="U153" t="n">
        <v>0.88</v>
      </c>
      <c r="V153" t="n">
        <v>0.89</v>
      </c>
      <c r="W153" t="n">
        <v>2.95</v>
      </c>
      <c r="X153" t="n">
        <v>0.05</v>
      </c>
      <c r="Y153" t="n">
        <v>1</v>
      </c>
      <c r="Z153" t="n">
        <v>10</v>
      </c>
      <c r="AA153" t="n">
        <v>365.6787852695381</v>
      </c>
      <c r="AB153" t="n">
        <v>500.3378466152067</v>
      </c>
      <c r="AC153" t="n">
        <v>452.5863047628287</v>
      </c>
      <c r="AD153" t="n">
        <v>365678.7852695381</v>
      </c>
      <c r="AE153" t="n">
        <v>500337.8466152067</v>
      </c>
      <c r="AF153" t="n">
        <v>2.565691677112806e-06</v>
      </c>
      <c r="AG153" t="n">
        <v>17.08333333333333</v>
      </c>
      <c r="AH153" t="n">
        <v>452586.3047628287</v>
      </c>
    </row>
    <row r="154">
      <c r="A154" t="n">
        <v>152</v>
      </c>
      <c r="B154" t="n">
        <v>100</v>
      </c>
      <c r="C154" t="inlineStr">
        <is>
          <t xml:space="preserve">CONCLUIDO	</t>
        </is>
      </c>
      <c r="D154" t="n">
        <v>7.625</v>
      </c>
      <c r="E154" t="n">
        <v>13.11</v>
      </c>
      <c r="F154" t="n">
        <v>10.44</v>
      </c>
      <c r="G154" t="n">
        <v>156.64</v>
      </c>
      <c r="H154" t="n">
        <v>2.68</v>
      </c>
      <c r="I154" t="n">
        <v>4</v>
      </c>
      <c r="J154" t="n">
        <v>258.66</v>
      </c>
      <c r="K154" t="n">
        <v>54.38</v>
      </c>
      <c r="L154" t="n">
        <v>39</v>
      </c>
      <c r="M154" t="n">
        <v>2</v>
      </c>
      <c r="N154" t="n">
        <v>65.28</v>
      </c>
      <c r="O154" t="n">
        <v>32135.68</v>
      </c>
      <c r="P154" t="n">
        <v>136.32</v>
      </c>
      <c r="Q154" t="n">
        <v>197.75</v>
      </c>
      <c r="R154" t="n">
        <v>29.01</v>
      </c>
      <c r="S154" t="n">
        <v>25.4</v>
      </c>
      <c r="T154" t="n">
        <v>982.51</v>
      </c>
      <c r="U154" t="n">
        <v>0.88</v>
      </c>
      <c r="V154" t="n">
        <v>0.89</v>
      </c>
      <c r="W154" t="n">
        <v>2.94</v>
      </c>
      <c r="X154" t="n">
        <v>0.05</v>
      </c>
      <c r="Y154" t="n">
        <v>1</v>
      </c>
      <c r="Z154" t="n">
        <v>10</v>
      </c>
      <c r="AA154" t="n">
        <v>365.6697219252009</v>
      </c>
      <c r="AB154" t="n">
        <v>500.3254457476381</v>
      </c>
      <c r="AC154" t="n">
        <v>452.5750874166561</v>
      </c>
      <c r="AD154" t="n">
        <v>365669.7219252009</v>
      </c>
      <c r="AE154" t="n">
        <v>500325.4457476381</v>
      </c>
      <c r="AF154" t="n">
        <v>2.565859930222984e-06</v>
      </c>
      <c r="AG154" t="n">
        <v>17.0703125</v>
      </c>
      <c r="AH154" t="n">
        <v>452575.0874166561</v>
      </c>
    </row>
    <row r="155">
      <c r="A155" t="n">
        <v>153</v>
      </c>
      <c r="B155" t="n">
        <v>100</v>
      </c>
      <c r="C155" t="inlineStr">
        <is>
          <t xml:space="preserve">CONCLUIDO	</t>
        </is>
      </c>
      <c r="D155" t="n">
        <v>7.6236</v>
      </c>
      <c r="E155" t="n">
        <v>13.12</v>
      </c>
      <c r="F155" t="n">
        <v>10.45</v>
      </c>
      <c r="G155" t="n">
        <v>156.68</v>
      </c>
      <c r="H155" t="n">
        <v>2.7</v>
      </c>
      <c r="I155" t="n">
        <v>4</v>
      </c>
      <c r="J155" t="n">
        <v>259.12</v>
      </c>
      <c r="K155" t="n">
        <v>54.38</v>
      </c>
      <c r="L155" t="n">
        <v>39.25</v>
      </c>
      <c r="M155" t="n">
        <v>2</v>
      </c>
      <c r="N155" t="n">
        <v>65.48999999999999</v>
      </c>
      <c r="O155" t="n">
        <v>32192.53</v>
      </c>
      <c r="P155" t="n">
        <v>136.37</v>
      </c>
      <c r="Q155" t="n">
        <v>197.75</v>
      </c>
      <c r="R155" t="n">
        <v>29.11</v>
      </c>
      <c r="S155" t="n">
        <v>25.4</v>
      </c>
      <c r="T155" t="n">
        <v>1029.22</v>
      </c>
      <c r="U155" t="n">
        <v>0.87</v>
      </c>
      <c r="V155" t="n">
        <v>0.89</v>
      </c>
      <c r="W155" t="n">
        <v>2.94</v>
      </c>
      <c r="X155" t="n">
        <v>0.06</v>
      </c>
      <c r="Y155" t="n">
        <v>1</v>
      </c>
      <c r="Z155" t="n">
        <v>10</v>
      </c>
      <c r="AA155" t="n">
        <v>365.7699920289784</v>
      </c>
      <c r="AB155" t="n">
        <v>500.4626397272312</v>
      </c>
      <c r="AC155" t="n">
        <v>452.6991877953898</v>
      </c>
      <c r="AD155" t="n">
        <v>365769.9920289784</v>
      </c>
      <c r="AE155" t="n">
        <v>500462.6397272312</v>
      </c>
      <c r="AF155" t="n">
        <v>2.565388821514484e-06</v>
      </c>
      <c r="AG155" t="n">
        <v>17.08333333333333</v>
      </c>
      <c r="AH155" t="n">
        <v>452699.1877953898</v>
      </c>
    </row>
    <row r="156">
      <c r="A156" t="n">
        <v>154</v>
      </c>
      <c r="B156" t="n">
        <v>100</v>
      </c>
      <c r="C156" t="inlineStr">
        <is>
          <t xml:space="preserve">CONCLUIDO	</t>
        </is>
      </c>
      <c r="D156" t="n">
        <v>7.6237</v>
      </c>
      <c r="E156" t="n">
        <v>13.12</v>
      </c>
      <c r="F156" t="n">
        <v>10.44</v>
      </c>
      <c r="G156" t="n">
        <v>156.67</v>
      </c>
      <c r="H156" t="n">
        <v>2.71</v>
      </c>
      <c r="I156" t="n">
        <v>4</v>
      </c>
      <c r="J156" t="n">
        <v>259.58</v>
      </c>
      <c r="K156" t="n">
        <v>54.38</v>
      </c>
      <c r="L156" t="n">
        <v>39.5</v>
      </c>
      <c r="M156" t="n">
        <v>2</v>
      </c>
      <c r="N156" t="n">
        <v>65.70999999999999</v>
      </c>
      <c r="O156" t="n">
        <v>32249.46</v>
      </c>
      <c r="P156" t="n">
        <v>136.36</v>
      </c>
      <c r="Q156" t="n">
        <v>197.75</v>
      </c>
      <c r="R156" t="n">
        <v>29.05</v>
      </c>
      <c r="S156" t="n">
        <v>25.4</v>
      </c>
      <c r="T156" t="n">
        <v>1001.7</v>
      </c>
      <c r="U156" t="n">
        <v>0.87</v>
      </c>
      <c r="V156" t="n">
        <v>0.89</v>
      </c>
      <c r="W156" t="n">
        <v>2.95</v>
      </c>
      <c r="X156" t="n">
        <v>0.06</v>
      </c>
      <c r="Y156" t="n">
        <v>1</v>
      </c>
      <c r="Z156" t="n">
        <v>10</v>
      </c>
      <c r="AA156" t="n">
        <v>365.7218419406547</v>
      </c>
      <c r="AB156" t="n">
        <v>500.3967586521547</v>
      </c>
      <c r="AC156" t="n">
        <v>452.6395943176539</v>
      </c>
      <c r="AD156" t="n">
        <v>365721.8419406547</v>
      </c>
      <c r="AE156" t="n">
        <v>500396.7586521547</v>
      </c>
      <c r="AF156" t="n">
        <v>2.56542247213652e-06</v>
      </c>
      <c r="AG156" t="n">
        <v>17.08333333333333</v>
      </c>
      <c r="AH156" t="n">
        <v>452639.5943176539</v>
      </c>
    </row>
    <row r="157">
      <c r="A157" t="n">
        <v>155</v>
      </c>
      <c r="B157" t="n">
        <v>100</v>
      </c>
      <c r="C157" t="inlineStr">
        <is>
          <t xml:space="preserve">CONCLUIDO	</t>
        </is>
      </c>
      <c r="D157" t="n">
        <v>7.6245</v>
      </c>
      <c r="E157" t="n">
        <v>13.12</v>
      </c>
      <c r="F157" t="n">
        <v>10.44</v>
      </c>
      <c r="G157" t="n">
        <v>156.65</v>
      </c>
      <c r="H157" t="n">
        <v>2.72</v>
      </c>
      <c r="I157" t="n">
        <v>4</v>
      </c>
      <c r="J157" t="n">
        <v>260.05</v>
      </c>
      <c r="K157" t="n">
        <v>54.38</v>
      </c>
      <c r="L157" t="n">
        <v>39.75</v>
      </c>
      <c r="M157" t="n">
        <v>2</v>
      </c>
      <c r="N157" t="n">
        <v>65.92</v>
      </c>
      <c r="O157" t="n">
        <v>32306.46</v>
      </c>
      <c r="P157" t="n">
        <v>136.35</v>
      </c>
      <c r="Q157" t="n">
        <v>197.76</v>
      </c>
      <c r="R157" t="n">
        <v>28.94</v>
      </c>
      <c r="S157" t="n">
        <v>25.4</v>
      </c>
      <c r="T157" t="n">
        <v>944.75</v>
      </c>
      <c r="U157" t="n">
        <v>0.88</v>
      </c>
      <c r="V157" t="n">
        <v>0.89</v>
      </c>
      <c r="W157" t="n">
        <v>2.95</v>
      </c>
      <c r="X157" t="n">
        <v>0.05</v>
      </c>
      <c r="Y157" t="n">
        <v>1</v>
      </c>
      <c r="Z157" t="n">
        <v>10</v>
      </c>
      <c r="AA157" t="n">
        <v>365.7001976581549</v>
      </c>
      <c r="AB157" t="n">
        <v>500.3671439899601</v>
      </c>
      <c r="AC157" t="n">
        <v>452.6128060372548</v>
      </c>
      <c r="AD157" t="n">
        <v>365700.1976581549</v>
      </c>
      <c r="AE157" t="n">
        <v>500367.1439899601</v>
      </c>
      <c r="AF157" t="n">
        <v>2.565691677112806e-06</v>
      </c>
      <c r="AG157" t="n">
        <v>17.08333333333333</v>
      </c>
      <c r="AH157" t="n">
        <v>452612.8060372547</v>
      </c>
    </row>
    <row r="158">
      <c r="A158" t="n">
        <v>156</v>
      </c>
      <c r="B158" t="n">
        <v>100</v>
      </c>
      <c r="C158" t="inlineStr">
        <is>
          <t xml:space="preserve">CONCLUIDO	</t>
        </is>
      </c>
      <c r="D158" t="n">
        <v>7.6255</v>
      </c>
      <c r="E158" t="n">
        <v>13.11</v>
      </c>
      <c r="F158" t="n">
        <v>10.44</v>
      </c>
      <c r="G158" t="n">
        <v>156.62</v>
      </c>
      <c r="H158" t="n">
        <v>2.73</v>
      </c>
      <c r="I158" t="n">
        <v>4</v>
      </c>
      <c r="J158" t="n">
        <v>260.51</v>
      </c>
      <c r="K158" t="n">
        <v>54.38</v>
      </c>
      <c r="L158" t="n">
        <v>40</v>
      </c>
      <c r="M158" t="n">
        <v>2</v>
      </c>
      <c r="N158" t="n">
        <v>66.13</v>
      </c>
      <c r="O158" t="n">
        <v>32363.54</v>
      </c>
      <c r="P158" t="n">
        <v>136.21</v>
      </c>
      <c r="Q158" t="n">
        <v>197.75</v>
      </c>
      <c r="R158" t="n">
        <v>28.94</v>
      </c>
      <c r="S158" t="n">
        <v>25.4</v>
      </c>
      <c r="T158" t="n">
        <v>948.26</v>
      </c>
      <c r="U158" t="n">
        <v>0.88</v>
      </c>
      <c r="V158" t="n">
        <v>0.89</v>
      </c>
      <c r="W158" t="n">
        <v>2.95</v>
      </c>
      <c r="X158" t="n">
        <v>0.05</v>
      </c>
      <c r="Y158" t="n">
        <v>1</v>
      </c>
      <c r="Z158" t="n">
        <v>10</v>
      </c>
      <c r="AA158" t="n">
        <v>365.5821579738188</v>
      </c>
      <c r="AB158" t="n">
        <v>500.2056368863081</v>
      </c>
      <c r="AC158" t="n">
        <v>452.4667129448987</v>
      </c>
      <c r="AD158" t="n">
        <v>365582.1579738188</v>
      </c>
      <c r="AE158" t="n">
        <v>500205.6368863081</v>
      </c>
      <c r="AF158" t="n">
        <v>2.566028183333163e-06</v>
      </c>
      <c r="AG158" t="n">
        <v>17.0703125</v>
      </c>
      <c r="AH158" t="n">
        <v>452466.7129448988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3.5967</v>
      </c>
      <c r="E2" t="n">
        <v>27.8</v>
      </c>
      <c r="F2" t="n">
        <v>14.31</v>
      </c>
      <c r="G2" t="n">
        <v>4.54</v>
      </c>
      <c r="H2" t="n">
        <v>0.06</v>
      </c>
      <c r="I2" t="n">
        <v>189</v>
      </c>
      <c r="J2" t="n">
        <v>296.65</v>
      </c>
      <c r="K2" t="n">
        <v>61.82</v>
      </c>
      <c r="L2" t="n">
        <v>1</v>
      </c>
      <c r="M2" t="n">
        <v>187</v>
      </c>
      <c r="N2" t="n">
        <v>83.83</v>
      </c>
      <c r="O2" t="n">
        <v>36821.52</v>
      </c>
      <c r="P2" t="n">
        <v>262.37</v>
      </c>
      <c r="Q2" t="n">
        <v>198.31</v>
      </c>
      <c r="R2" t="n">
        <v>149.13</v>
      </c>
      <c r="S2" t="n">
        <v>25.4</v>
      </c>
      <c r="T2" t="n">
        <v>60115.78</v>
      </c>
      <c r="U2" t="n">
        <v>0.17</v>
      </c>
      <c r="V2" t="n">
        <v>0.65</v>
      </c>
      <c r="W2" t="n">
        <v>3.25</v>
      </c>
      <c r="X2" t="n">
        <v>3.9</v>
      </c>
      <c r="Y2" t="n">
        <v>1</v>
      </c>
      <c r="Z2" t="n">
        <v>10</v>
      </c>
      <c r="AA2" t="n">
        <v>1040.877668740805</v>
      </c>
      <c r="AB2" t="n">
        <v>1424.174746653024</v>
      </c>
      <c r="AC2" t="n">
        <v>1288.25350767427</v>
      </c>
      <c r="AD2" t="n">
        <v>1040877.668740805</v>
      </c>
      <c r="AE2" t="n">
        <v>1424174.746653024</v>
      </c>
      <c r="AF2" t="n">
        <v>1.101075819590704e-06</v>
      </c>
      <c r="AG2" t="n">
        <v>36.19791666666666</v>
      </c>
      <c r="AH2" t="n">
        <v>1288253.50767427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4.1432</v>
      </c>
      <c r="E3" t="n">
        <v>24.14</v>
      </c>
      <c r="F3" t="n">
        <v>13.31</v>
      </c>
      <c r="G3" t="n">
        <v>5.66</v>
      </c>
      <c r="H3" t="n">
        <v>0.07000000000000001</v>
      </c>
      <c r="I3" t="n">
        <v>141</v>
      </c>
      <c r="J3" t="n">
        <v>297.17</v>
      </c>
      <c r="K3" t="n">
        <v>61.82</v>
      </c>
      <c r="L3" t="n">
        <v>1.25</v>
      </c>
      <c r="M3" t="n">
        <v>139</v>
      </c>
      <c r="N3" t="n">
        <v>84.09999999999999</v>
      </c>
      <c r="O3" t="n">
        <v>36885.7</v>
      </c>
      <c r="P3" t="n">
        <v>244.1</v>
      </c>
      <c r="Q3" t="n">
        <v>198.15</v>
      </c>
      <c r="R3" t="n">
        <v>117.69</v>
      </c>
      <c r="S3" t="n">
        <v>25.4</v>
      </c>
      <c r="T3" t="n">
        <v>44635.64</v>
      </c>
      <c r="U3" t="n">
        <v>0.22</v>
      </c>
      <c r="V3" t="n">
        <v>0.7</v>
      </c>
      <c r="W3" t="n">
        <v>3.18</v>
      </c>
      <c r="X3" t="n">
        <v>2.91</v>
      </c>
      <c r="Y3" t="n">
        <v>1</v>
      </c>
      <c r="Z3" t="n">
        <v>10</v>
      </c>
      <c r="AA3" t="n">
        <v>873.4898819208989</v>
      </c>
      <c r="AB3" t="n">
        <v>1195.147392098055</v>
      </c>
      <c r="AC3" t="n">
        <v>1081.084202396116</v>
      </c>
      <c r="AD3" t="n">
        <v>873489.8819208989</v>
      </c>
      <c r="AE3" t="n">
        <v>1195147.392098055</v>
      </c>
      <c r="AF3" t="n">
        <v>1.2683786069809e-06</v>
      </c>
      <c r="AG3" t="n">
        <v>31.43229166666667</v>
      </c>
      <c r="AH3" t="n">
        <v>1081084.202396116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4.5677</v>
      </c>
      <c r="E4" t="n">
        <v>21.89</v>
      </c>
      <c r="F4" t="n">
        <v>12.67</v>
      </c>
      <c r="G4" t="n">
        <v>6.79</v>
      </c>
      <c r="H4" t="n">
        <v>0.09</v>
      </c>
      <c r="I4" t="n">
        <v>112</v>
      </c>
      <c r="J4" t="n">
        <v>297.7</v>
      </c>
      <c r="K4" t="n">
        <v>61.82</v>
      </c>
      <c r="L4" t="n">
        <v>1.5</v>
      </c>
      <c r="M4" t="n">
        <v>110</v>
      </c>
      <c r="N4" t="n">
        <v>84.37</v>
      </c>
      <c r="O4" t="n">
        <v>36949.99</v>
      </c>
      <c r="P4" t="n">
        <v>232.54</v>
      </c>
      <c r="Q4" t="n">
        <v>198.04</v>
      </c>
      <c r="R4" t="n">
        <v>98.23999999999999</v>
      </c>
      <c r="S4" t="n">
        <v>25.4</v>
      </c>
      <c r="T4" t="n">
        <v>35057.83</v>
      </c>
      <c r="U4" t="n">
        <v>0.26</v>
      </c>
      <c r="V4" t="n">
        <v>0.73</v>
      </c>
      <c r="W4" t="n">
        <v>3.12</v>
      </c>
      <c r="X4" t="n">
        <v>2.27</v>
      </c>
      <c r="Y4" t="n">
        <v>1</v>
      </c>
      <c r="Z4" t="n">
        <v>10</v>
      </c>
      <c r="AA4" t="n">
        <v>777.9958586816792</v>
      </c>
      <c r="AB4" t="n">
        <v>1064.488256603181</v>
      </c>
      <c r="AC4" t="n">
        <v>962.894991411624</v>
      </c>
      <c r="AD4" t="n">
        <v>777995.8586816792</v>
      </c>
      <c r="AE4" t="n">
        <v>1064488.256603181</v>
      </c>
      <c r="AF4" t="n">
        <v>1.398332922163222e-06</v>
      </c>
      <c r="AG4" t="n">
        <v>28.50260416666667</v>
      </c>
      <c r="AH4" t="n">
        <v>962894.991411624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4.8747</v>
      </c>
      <c r="E5" t="n">
        <v>20.51</v>
      </c>
      <c r="F5" t="n">
        <v>12.29</v>
      </c>
      <c r="G5" t="n">
        <v>7.85</v>
      </c>
      <c r="H5" t="n">
        <v>0.1</v>
      </c>
      <c r="I5" t="n">
        <v>94</v>
      </c>
      <c r="J5" t="n">
        <v>298.22</v>
      </c>
      <c r="K5" t="n">
        <v>61.82</v>
      </c>
      <c r="L5" t="n">
        <v>1.75</v>
      </c>
      <c r="M5" t="n">
        <v>92</v>
      </c>
      <c r="N5" t="n">
        <v>84.65000000000001</v>
      </c>
      <c r="O5" t="n">
        <v>37014.39</v>
      </c>
      <c r="P5" t="n">
        <v>225.62</v>
      </c>
      <c r="Q5" t="n">
        <v>197.93</v>
      </c>
      <c r="R5" t="n">
        <v>86.68000000000001</v>
      </c>
      <c r="S5" t="n">
        <v>25.4</v>
      </c>
      <c r="T5" t="n">
        <v>29368.35</v>
      </c>
      <c r="U5" t="n">
        <v>0.29</v>
      </c>
      <c r="V5" t="n">
        <v>0.76</v>
      </c>
      <c r="W5" t="n">
        <v>3.09</v>
      </c>
      <c r="X5" t="n">
        <v>1.9</v>
      </c>
      <c r="Y5" t="n">
        <v>1</v>
      </c>
      <c r="Z5" t="n">
        <v>10</v>
      </c>
      <c r="AA5" t="n">
        <v>716.523559958036</v>
      </c>
      <c r="AB5" t="n">
        <v>980.3791455230731</v>
      </c>
      <c r="AC5" t="n">
        <v>886.813135845123</v>
      </c>
      <c r="AD5" t="n">
        <v>716523.5599580361</v>
      </c>
      <c r="AE5" t="n">
        <v>980379.1455230732</v>
      </c>
      <c r="AF5" t="n">
        <v>1.492316372719105e-06</v>
      </c>
      <c r="AG5" t="n">
        <v>26.70572916666667</v>
      </c>
      <c r="AH5" t="n">
        <v>886813.1358451231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5.1457</v>
      </c>
      <c r="E6" t="n">
        <v>19.43</v>
      </c>
      <c r="F6" t="n">
        <v>11.99</v>
      </c>
      <c r="G6" t="n">
        <v>8.99</v>
      </c>
      <c r="H6" t="n">
        <v>0.12</v>
      </c>
      <c r="I6" t="n">
        <v>80</v>
      </c>
      <c r="J6" t="n">
        <v>298.74</v>
      </c>
      <c r="K6" t="n">
        <v>61.82</v>
      </c>
      <c r="L6" t="n">
        <v>2</v>
      </c>
      <c r="M6" t="n">
        <v>78</v>
      </c>
      <c r="N6" t="n">
        <v>84.92</v>
      </c>
      <c r="O6" t="n">
        <v>37078.91</v>
      </c>
      <c r="P6" t="n">
        <v>220.09</v>
      </c>
      <c r="Q6" t="n">
        <v>197.9</v>
      </c>
      <c r="R6" t="n">
        <v>77.41</v>
      </c>
      <c r="S6" t="n">
        <v>25.4</v>
      </c>
      <c r="T6" t="n">
        <v>24800.57</v>
      </c>
      <c r="U6" t="n">
        <v>0.33</v>
      </c>
      <c r="V6" t="n">
        <v>0.78</v>
      </c>
      <c r="W6" t="n">
        <v>3.06</v>
      </c>
      <c r="X6" t="n">
        <v>1.6</v>
      </c>
      <c r="Y6" t="n">
        <v>1</v>
      </c>
      <c r="Z6" t="n">
        <v>10</v>
      </c>
      <c r="AA6" t="n">
        <v>672.356744703072</v>
      </c>
      <c r="AB6" t="n">
        <v>919.9481603888611</v>
      </c>
      <c r="AC6" t="n">
        <v>832.1495991166997</v>
      </c>
      <c r="AD6" t="n">
        <v>672356.744703072</v>
      </c>
      <c r="AE6" t="n">
        <v>919948.1603888611</v>
      </c>
      <c r="AF6" t="n">
        <v>1.575278962623484e-06</v>
      </c>
      <c r="AG6" t="n">
        <v>25.29947916666667</v>
      </c>
      <c r="AH6" t="n">
        <v>832149.5991166998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5.3493</v>
      </c>
      <c r="E7" t="n">
        <v>18.69</v>
      </c>
      <c r="F7" t="n">
        <v>11.81</v>
      </c>
      <c r="G7" t="n">
        <v>10.12</v>
      </c>
      <c r="H7" t="n">
        <v>0.13</v>
      </c>
      <c r="I7" t="n">
        <v>70</v>
      </c>
      <c r="J7" t="n">
        <v>299.26</v>
      </c>
      <c r="K7" t="n">
        <v>61.82</v>
      </c>
      <c r="L7" t="n">
        <v>2.25</v>
      </c>
      <c r="M7" t="n">
        <v>68</v>
      </c>
      <c r="N7" t="n">
        <v>85.19</v>
      </c>
      <c r="O7" t="n">
        <v>37143.54</v>
      </c>
      <c r="P7" t="n">
        <v>216.71</v>
      </c>
      <c r="Q7" t="n">
        <v>197.92</v>
      </c>
      <c r="R7" t="n">
        <v>71.34</v>
      </c>
      <c r="S7" t="n">
        <v>25.4</v>
      </c>
      <c r="T7" t="n">
        <v>21814.76</v>
      </c>
      <c r="U7" t="n">
        <v>0.36</v>
      </c>
      <c r="V7" t="n">
        <v>0.79</v>
      </c>
      <c r="W7" t="n">
        <v>3.06</v>
      </c>
      <c r="X7" t="n">
        <v>1.41</v>
      </c>
      <c r="Y7" t="n">
        <v>1</v>
      </c>
      <c r="Z7" t="n">
        <v>10</v>
      </c>
      <c r="AA7" t="n">
        <v>637.5956145759383</v>
      </c>
      <c r="AB7" t="n">
        <v>872.3864485960883</v>
      </c>
      <c r="AC7" t="n">
        <v>789.1271103441476</v>
      </c>
      <c r="AD7" t="n">
        <v>637595.6145759383</v>
      </c>
      <c r="AE7" t="n">
        <v>872386.4485960882</v>
      </c>
      <c r="AF7" t="n">
        <v>1.637608052308103e-06</v>
      </c>
      <c r="AG7" t="n">
        <v>24.3359375</v>
      </c>
      <c r="AH7" t="n">
        <v>789127.1103441475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5.5116</v>
      </c>
      <c r="E8" t="n">
        <v>18.14</v>
      </c>
      <c r="F8" t="n">
        <v>11.65</v>
      </c>
      <c r="G8" t="n">
        <v>11.09</v>
      </c>
      <c r="H8" t="n">
        <v>0.15</v>
      </c>
      <c r="I8" t="n">
        <v>63</v>
      </c>
      <c r="J8" t="n">
        <v>299.79</v>
      </c>
      <c r="K8" t="n">
        <v>61.82</v>
      </c>
      <c r="L8" t="n">
        <v>2.5</v>
      </c>
      <c r="M8" t="n">
        <v>61</v>
      </c>
      <c r="N8" t="n">
        <v>85.47</v>
      </c>
      <c r="O8" t="n">
        <v>37208.42</v>
      </c>
      <c r="P8" t="n">
        <v>213.77</v>
      </c>
      <c r="Q8" t="n">
        <v>197.9</v>
      </c>
      <c r="R8" t="n">
        <v>66.38</v>
      </c>
      <c r="S8" t="n">
        <v>25.4</v>
      </c>
      <c r="T8" t="n">
        <v>19371.48</v>
      </c>
      <c r="U8" t="n">
        <v>0.38</v>
      </c>
      <c r="V8" t="n">
        <v>0.8</v>
      </c>
      <c r="W8" t="n">
        <v>3.04</v>
      </c>
      <c r="X8" t="n">
        <v>1.25</v>
      </c>
      <c r="Y8" t="n">
        <v>1</v>
      </c>
      <c r="Z8" t="n">
        <v>10</v>
      </c>
      <c r="AA8" t="n">
        <v>615.8121161216698</v>
      </c>
      <c r="AB8" t="n">
        <v>842.5813049908318</v>
      </c>
      <c r="AC8" t="n">
        <v>762.1665278127949</v>
      </c>
      <c r="AD8" t="n">
        <v>615812.1161216698</v>
      </c>
      <c r="AE8" t="n">
        <v>842581.3049908318</v>
      </c>
      <c r="AF8" t="n">
        <v>1.687293765745301e-06</v>
      </c>
      <c r="AG8" t="n">
        <v>23.61979166666667</v>
      </c>
      <c r="AH8" t="n">
        <v>762166.5278127949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5.6722</v>
      </c>
      <c r="E9" t="n">
        <v>17.63</v>
      </c>
      <c r="F9" t="n">
        <v>11.52</v>
      </c>
      <c r="G9" t="n">
        <v>12.34</v>
      </c>
      <c r="H9" t="n">
        <v>0.16</v>
      </c>
      <c r="I9" t="n">
        <v>56</v>
      </c>
      <c r="J9" t="n">
        <v>300.32</v>
      </c>
      <c r="K9" t="n">
        <v>61.82</v>
      </c>
      <c r="L9" t="n">
        <v>2.75</v>
      </c>
      <c r="M9" t="n">
        <v>54</v>
      </c>
      <c r="N9" t="n">
        <v>85.73999999999999</v>
      </c>
      <c r="O9" t="n">
        <v>37273.29</v>
      </c>
      <c r="P9" t="n">
        <v>211.47</v>
      </c>
      <c r="Q9" t="n">
        <v>197.92</v>
      </c>
      <c r="R9" t="n">
        <v>62.45</v>
      </c>
      <c r="S9" t="n">
        <v>25.4</v>
      </c>
      <c r="T9" t="n">
        <v>17439.47</v>
      </c>
      <c r="U9" t="n">
        <v>0.41</v>
      </c>
      <c r="V9" t="n">
        <v>0.8100000000000001</v>
      </c>
      <c r="W9" t="n">
        <v>3.03</v>
      </c>
      <c r="X9" t="n">
        <v>1.13</v>
      </c>
      <c r="Y9" t="n">
        <v>1</v>
      </c>
      <c r="Z9" t="n">
        <v>10</v>
      </c>
      <c r="AA9" t="n">
        <v>595.4669581164119</v>
      </c>
      <c r="AB9" t="n">
        <v>814.7441622430138</v>
      </c>
      <c r="AC9" t="n">
        <v>736.9861228991535</v>
      </c>
      <c r="AD9" t="n">
        <v>595466.9581164119</v>
      </c>
      <c r="AE9" t="n">
        <v>814744.1622430137</v>
      </c>
      <c r="AF9" t="n">
        <v>1.736459049651734e-06</v>
      </c>
      <c r="AG9" t="n">
        <v>22.95572916666667</v>
      </c>
      <c r="AH9" t="n">
        <v>736986.1228991535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5.7997</v>
      </c>
      <c r="E10" t="n">
        <v>17.24</v>
      </c>
      <c r="F10" t="n">
        <v>11.41</v>
      </c>
      <c r="G10" t="n">
        <v>13.43</v>
      </c>
      <c r="H10" t="n">
        <v>0.18</v>
      </c>
      <c r="I10" t="n">
        <v>51</v>
      </c>
      <c r="J10" t="n">
        <v>300.84</v>
      </c>
      <c r="K10" t="n">
        <v>61.82</v>
      </c>
      <c r="L10" t="n">
        <v>3</v>
      </c>
      <c r="M10" t="n">
        <v>49</v>
      </c>
      <c r="N10" t="n">
        <v>86.02</v>
      </c>
      <c r="O10" t="n">
        <v>37338.27</v>
      </c>
      <c r="P10" t="n">
        <v>209.48</v>
      </c>
      <c r="Q10" t="n">
        <v>198.02</v>
      </c>
      <c r="R10" t="n">
        <v>59.19</v>
      </c>
      <c r="S10" t="n">
        <v>25.4</v>
      </c>
      <c r="T10" t="n">
        <v>15837.35</v>
      </c>
      <c r="U10" t="n">
        <v>0.43</v>
      </c>
      <c r="V10" t="n">
        <v>0.82</v>
      </c>
      <c r="W10" t="n">
        <v>3.02</v>
      </c>
      <c r="X10" t="n">
        <v>1.02</v>
      </c>
      <c r="Y10" t="n">
        <v>1</v>
      </c>
      <c r="Z10" t="n">
        <v>10</v>
      </c>
      <c r="AA10" t="n">
        <v>586.7300895401486</v>
      </c>
      <c r="AB10" t="n">
        <v>802.7899932135318</v>
      </c>
      <c r="AC10" t="n">
        <v>726.1728429840635</v>
      </c>
      <c r="AD10" t="n">
        <v>586730.0895401486</v>
      </c>
      <c r="AE10" t="n">
        <v>802789.9932135318</v>
      </c>
      <c r="AF10" t="n">
        <v>1.775491264459145e-06</v>
      </c>
      <c r="AG10" t="n">
        <v>22.44791666666667</v>
      </c>
      <c r="AH10" t="n">
        <v>726172.8429840636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5.9132</v>
      </c>
      <c r="E11" t="n">
        <v>16.91</v>
      </c>
      <c r="F11" t="n">
        <v>11.3</v>
      </c>
      <c r="G11" t="n">
        <v>14.43</v>
      </c>
      <c r="H11" t="n">
        <v>0.19</v>
      </c>
      <c r="I11" t="n">
        <v>47</v>
      </c>
      <c r="J11" t="n">
        <v>301.37</v>
      </c>
      <c r="K11" t="n">
        <v>61.82</v>
      </c>
      <c r="L11" t="n">
        <v>3.25</v>
      </c>
      <c r="M11" t="n">
        <v>45</v>
      </c>
      <c r="N11" t="n">
        <v>86.3</v>
      </c>
      <c r="O11" t="n">
        <v>37403.38</v>
      </c>
      <c r="P11" t="n">
        <v>207.51</v>
      </c>
      <c r="Q11" t="n">
        <v>197.84</v>
      </c>
      <c r="R11" t="n">
        <v>55.82</v>
      </c>
      <c r="S11" t="n">
        <v>25.4</v>
      </c>
      <c r="T11" t="n">
        <v>14171.97</v>
      </c>
      <c r="U11" t="n">
        <v>0.45</v>
      </c>
      <c r="V11" t="n">
        <v>0.82</v>
      </c>
      <c r="W11" t="n">
        <v>3.01</v>
      </c>
      <c r="X11" t="n">
        <v>0.91</v>
      </c>
      <c r="Y11" t="n">
        <v>1</v>
      </c>
      <c r="Z11" t="n">
        <v>10</v>
      </c>
      <c r="AA11" t="n">
        <v>570.2521884678861</v>
      </c>
      <c r="AB11" t="n">
        <v>780.2442020127727</v>
      </c>
      <c r="AC11" t="n">
        <v>705.7787904522884</v>
      </c>
      <c r="AD11" t="n">
        <v>570252.1884678861</v>
      </c>
      <c r="AE11" t="n">
        <v>780244.2020127727</v>
      </c>
      <c r="AF11" t="n">
        <v>1.810237589013193e-06</v>
      </c>
      <c r="AG11" t="n">
        <v>22.01822916666667</v>
      </c>
      <c r="AH11" t="n">
        <v>705778.7904522883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5.9921</v>
      </c>
      <c r="E12" t="n">
        <v>16.69</v>
      </c>
      <c r="F12" t="n">
        <v>11.25</v>
      </c>
      <c r="G12" t="n">
        <v>15.34</v>
      </c>
      <c r="H12" t="n">
        <v>0.21</v>
      </c>
      <c r="I12" t="n">
        <v>44</v>
      </c>
      <c r="J12" t="n">
        <v>301.9</v>
      </c>
      <c r="K12" t="n">
        <v>61.82</v>
      </c>
      <c r="L12" t="n">
        <v>3.5</v>
      </c>
      <c r="M12" t="n">
        <v>42</v>
      </c>
      <c r="N12" t="n">
        <v>86.58</v>
      </c>
      <c r="O12" t="n">
        <v>37468.6</v>
      </c>
      <c r="P12" t="n">
        <v>206.44</v>
      </c>
      <c r="Q12" t="n">
        <v>197.83</v>
      </c>
      <c r="R12" t="n">
        <v>53.96</v>
      </c>
      <c r="S12" t="n">
        <v>25.4</v>
      </c>
      <c r="T12" t="n">
        <v>13258.54</v>
      </c>
      <c r="U12" t="n">
        <v>0.47</v>
      </c>
      <c r="V12" t="n">
        <v>0.83</v>
      </c>
      <c r="W12" t="n">
        <v>3.01</v>
      </c>
      <c r="X12" t="n">
        <v>0.85</v>
      </c>
      <c r="Y12" t="n">
        <v>1</v>
      </c>
      <c r="Z12" t="n">
        <v>10</v>
      </c>
      <c r="AA12" t="n">
        <v>556.5075718745652</v>
      </c>
      <c r="AB12" t="n">
        <v>761.4382112201025</v>
      </c>
      <c r="AC12" t="n">
        <v>688.7676170264966</v>
      </c>
      <c r="AD12" t="n">
        <v>556507.5718745652</v>
      </c>
      <c r="AE12" t="n">
        <v>761438.2112201025</v>
      </c>
      <c r="AF12" t="n">
        <v>1.834391641941073e-06</v>
      </c>
      <c r="AG12" t="n">
        <v>21.73177083333333</v>
      </c>
      <c r="AH12" t="n">
        <v>688767.6170264967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6.0717</v>
      </c>
      <c r="E13" t="n">
        <v>16.47</v>
      </c>
      <c r="F13" t="n">
        <v>11.19</v>
      </c>
      <c r="G13" t="n">
        <v>16.38</v>
      </c>
      <c r="H13" t="n">
        <v>0.22</v>
      </c>
      <c r="I13" t="n">
        <v>41</v>
      </c>
      <c r="J13" t="n">
        <v>302.43</v>
      </c>
      <c r="K13" t="n">
        <v>61.82</v>
      </c>
      <c r="L13" t="n">
        <v>3.75</v>
      </c>
      <c r="M13" t="n">
        <v>39</v>
      </c>
      <c r="N13" t="n">
        <v>86.86</v>
      </c>
      <c r="O13" t="n">
        <v>37533.94</v>
      </c>
      <c r="P13" t="n">
        <v>205.55</v>
      </c>
      <c r="Q13" t="n">
        <v>197.81</v>
      </c>
      <c r="R13" t="n">
        <v>52.33</v>
      </c>
      <c r="S13" t="n">
        <v>25.4</v>
      </c>
      <c r="T13" t="n">
        <v>12455.15</v>
      </c>
      <c r="U13" t="n">
        <v>0.49</v>
      </c>
      <c r="V13" t="n">
        <v>0.83</v>
      </c>
      <c r="W13" t="n">
        <v>3.01</v>
      </c>
      <c r="X13" t="n">
        <v>0.8</v>
      </c>
      <c r="Y13" t="n">
        <v>1</v>
      </c>
      <c r="Z13" t="n">
        <v>10</v>
      </c>
      <c r="AA13" t="n">
        <v>551.867337801232</v>
      </c>
      <c r="AB13" t="n">
        <v>755.0892382482887</v>
      </c>
      <c r="AC13" t="n">
        <v>683.0245811242731</v>
      </c>
      <c r="AD13" t="n">
        <v>551867.337801232</v>
      </c>
      <c r="AE13" t="n">
        <v>755089.2382482886</v>
      </c>
      <c r="AF13" t="n">
        <v>1.858759989381621e-06</v>
      </c>
      <c r="AG13" t="n">
        <v>21.4453125</v>
      </c>
      <c r="AH13" t="n">
        <v>683024.5811242731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6.1572</v>
      </c>
      <c r="E14" t="n">
        <v>16.24</v>
      </c>
      <c r="F14" t="n">
        <v>11.13</v>
      </c>
      <c r="G14" t="n">
        <v>17.58</v>
      </c>
      <c r="H14" t="n">
        <v>0.24</v>
      </c>
      <c r="I14" t="n">
        <v>38</v>
      </c>
      <c r="J14" t="n">
        <v>302.96</v>
      </c>
      <c r="K14" t="n">
        <v>61.82</v>
      </c>
      <c r="L14" t="n">
        <v>4</v>
      </c>
      <c r="M14" t="n">
        <v>36</v>
      </c>
      <c r="N14" t="n">
        <v>87.14</v>
      </c>
      <c r="O14" t="n">
        <v>37599.4</v>
      </c>
      <c r="P14" t="n">
        <v>204.39</v>
      </c>
      <c r="Q14" t="n">
        <v>197.85</v>
      </c>
      <c r="R14" t="n">
        <v>50.42</v>
      </c>
      <c r="S14" t="n">
        <v>25.4</v>
      </c>
      <c r="T14" t="n">
        <v>11517.55</v>
      </c>
      <c r="U14" t="n">
        <v>0.5</v>
      </c>
      <c r="V14" t="n">
        <v>0.84</v>
      </c>
      <c r="W14" t="n">
        <v>3</v>
      </c>
      <c r="X14" t="n">
        <v>0.74</v>
      </c>
      <c r="Y14" t="n">
        <v>1</v>
      </c>
      <c r="Z14" t="n">
        <v>10</v>
      </c>
      <c r="AA14" t="n">
        <v>547.040224018062</v>
      </c>
      <c r="AB14" t="n">
        <v>748.484568212925</v>
      </c>
      <c r="AC14" t="n">
        <v>677.0502515273721</v>
      </c>
      <c r="AD14" t="n">
        <v>547040.224018062</v>
      </c>
      <c r="AE14" t="n">
        <v>748484.568212925</v>
      </c>
      <c r="AF14" t="n">
        <v>1.884934533428944e-06</v>
      </c>
      <c r="AG14" t="n">
        <v>21.14583333333333</v>
      </c>
      <c r="AH14" t="n">
        <v>677050.251527372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6.2144</v>
      </c>
      <c r="E15" t="n">
        <v>16.09</v>
      </c>
      <c r="F15" t="n">
        <v>11.09</v>
      </c>
      <c r="G15" t="n">
        <v>18.49</v>
      </c>
      <c r="H15" t="n">
        <v>0.25</v>
      </c>
      <c r="I15" t="n">
        <v>36</v>
      </c>
      <c r="J15" t="n">
        <v>303.49</v>
      </c>
      <c r="K15" t="n">
        <v>61.82</v>
      </c>
      <c r="L15" t="n">
        <v>4.25</v>
      </c>
      <c r="M15" t="n">
        <v>34</v>
      </c>
      <c r="N15" t="n">
        <v>87.42</v>
      </c>
      <c r="O15" t="n">
        <v>37664.98</v>
      </c>
      <c r="P15" t="n">
        <v>203.71</v>
      </c>
      <c r="Q15" t="n">
        <v>197.81</v>
      </c>
      <c r="R15" t="n">
        <v>48.84</v>
      </c>
      <c r="S15" t="n">
        <v>25.4</v>
      </c>
      <c r="T15" t="n">
        <v>10733.96</v>
      </c>
      <c r="U15" t="n">
        <v>0.52</v>
      </c>
      <c r="V15" t="n">
        <v>0.84</v>
      </c>
      <c r="W15" t="n">
        <v>3.01</v>
      </c>
      <c r="X15" t="n">
        <v>0.7</v>
      </c>
      <c r="Y15" t="n">
        <v>1</v>
      </c>
      <c r="Z15" t="n">
        <v>10</v>
      </c>
      <c r="AA15" t="n">
        <v>534.8908696179263</v>
      </c>
      <c r="AB15" t="n">
        <v>731.8612855309716</v>
      </c>
      <c r="AC15" t="n">
        <v>662.0134716136605</v>
      </c>
      <c r="AD15" t="n">
        <v>534890.8696179263</v>
      </c>
      <c r="AE15" t="n">
        <v>731861.2855309716</v>
      </c>
      <c r="AF15" t="n">
        <v>1.902445456464112e-06</v>
      </c>
      <c r="AG15" t="n">
        <v>20.95052083333333</v>
      </c>
      <c r="AH15" t="n">
        <v>662013.4716136605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6.2678</v>
      </c>
      <c r="E16" t="n">
        <v>15.95</v>
      </c>
      <c r="F16" t="n">
        <v>11.07</v>
      </c>
      <c r="G16" t="n">
        <v>19.53</v>
      </c>
      <c r="H16" t="n">
        <v>0.26</v>
      </c>
      <c r="I16" t="n">
        <v>34</v>
      </c>
      <c r="J16" t="n">
        <v>304.03</v>
      </c>
      <c r="K16" t="n">
        <v>61.82</v>
      </c>
      <c r="L16" t="n">
        <v>4.5</v>
      </c>
      <c r="M16" t="n">
        <v>32</v>
      </c>
      <c r="N16" t="n">
        <v>87.7</v>
      </c>
      <c r="O16" t="n">
        <v>37730.68</v>
      </c>
      <c r="P16" t="n">
        <v>203.2</v>
      </c>
      <c r="Q16" t="n">
        <v>197.82</v>
      </c>
      <c r="R16" t="n">
        <v>48.38</v>
      </c>
      <c r="S16" t="n">
        <v>25.4</v>
      </c>
      <c r="T16" t="n">
        <v>10514.35</v>
      </c>
      <c r="U16" t="n">
        <v>0.52</v>
      </c>
      <c r="V16" t="n">
        <v>0.84</v>
      </c>
      <c r="W16" t="n">
        <v>3</v>
      </c>
      <c r="X16" t="n">
        <v>0.68</v>
      </c>
      <c r="Y16" t="n">
        <v>1</v>
      </c>
      <c r="Z16" t="n">
        <v>10</v>
      </c>
      <c r="AA16" t="n">
        <v>532.2808662388965</v>
      </c>
      <c r="AB16" t="n">
        <v>728.2901637625604</v>
      </c>
      <c r="AC16" t="n">
        <v>658.7831726947255</v>
      </c>
      <c r="AD16" t="n">
        <v>532280.8662388965</v>
      </c>
      <c r="AE16" t="n">
        <v>728290.1637625603</v>
      </c>
      <c r="AF16" t="n">
        <v>1.91879306643051e-06</v>
      </c>
      <c r="AG16" t="n">
        <v>20.76822916666667</v>
      </c>
      <c r="AH16" t="n">
        <v>658783.1726947256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6.3283</v>
      </c>
      <c r="E17" t="n">
        <v>15.8</v>
      </c>
      <c r="F17" t="n">
        <v>11.03</v>
      </c>
      <c r="G17" t="n">
        <v>20.68</v>
      </c>
      <c r="H17" t="n">
        <v>0.28</v>
      </c>
      <c r="I17" t="n">
        <v>32</v>
      </c>
      <c r="J17" t="n">
        <v>304.56</v>
      </c>
      <c r="K17" t="n">
        <v>61.82</v>
      </c>
      <c r="L17" t="n">
        <v>4.75</v>
      </c>
      <c r="M17" t="n">
        <v>30</v>
      </c>
      <c r="N17" t="n">
        <v>87.98999999999999</v>
      </c>
      <c r="O17" t="n">
        <v>37796.51</v>
      </c>
      <c r="P17" t="n">
        <v>202.48</v>
      </c>
      <c r="Q17" t="n">
        <v>197.81</v>
      </c>
      <c r="R17" t="n">
        <v>47.3</v>
      </c>
      <c r="S17" t="n">
        <v>25.4</v>
      </c>
      <c r="T17" t="n">
        <v>9984.73</v>
      </c>
      <c r="U17" t="n">
        <v>0.54</v>
      </c>
      <c r="V17" t="n">
        <v>0.84</v>
      </c>
      <c r="W17" t="n">
        <v>2.99</v>
      </c>
      <c r="X17" t="n">
        <v>0.64</v>
      </c>
      <c r="Y17" t="n">
        <v>1</v>
      </c>
      <c r="Z17" t="n">
        <v>10</v>
      </c>
      <c r="AA17" t="n">
        <v>529.1583503933646</v>
      </c>
      <c r="AB17" t="n">
        <v>724.017799827027</v>
      </c>
      <c r="AC17" t="n">
        <v>654.9185571768992</v>
      </c>
      <c r="AD17" t="n">
        <v>529158.3503933646</v>
      </c>
      <c r="AE17" t="n">
        <v>724017.799827027</v>
      </c>
      <c r="AF17" t="n">
        <v>1.937314235025398e-06</v>
      </c>
      <c r="AG17" t="n">
        <v>20.57291666666667</v>
      </c>
      <c r="AH17" t="n">
        <v>654918.5571768992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6.395</v>
      </c>
      <c r="E18" t="n">
        <v>15.64</v>
      </c>
      <c r="F18" t="n">
        <v>10.97</v>
      </c>
      <c r="G18" t="n">
        <v>21.95</v>
      </c>
      <c r="H18" t="n">
        <v>0.29</v>
      </c>
      <c r="I18" t="n">
        <v>30</v>
      </c>
      <c r="J18" t="n">
        <v>305.09</v>
      </c>
      <c r="K18" t="n">
        <v>61.82</v>
      </c>
      <c r="L18" t="n">
        <v>5</v>
      </c>
      <c r="M18" t="n">
        <v>28</v>
      </c>
      <c r="N18" t="n">
        <v>88.27</v>
      </c>
      <c r="O18" t="n">
        <v>37862.45</v>
      </c>
      <c r="P18" t="n">
        <v>201.54</v>
      </c>
      <c r="Q18" t="n">
        <v>197.81</v>
      </c>
      <c r="R18" t="n">
        <v>45.61</v>
      </c>
      <c r="S18" t="n">
        <v>25.4</v>
      </c>
      <c r="T18" t="n">
        <v>9152.290000000001</v>
      </c>
      <c r="U18" t="n">
        <v>0.5600000000000001</v>
      </c>
      <c r="V18" t="n">
        <v>0.85</v>
      </c>
      <c r="W18" t="n">
        <v>2.99</v>
      </c>
      <c r="X18" t="n">
        <v>0.58</v>
      </c>
      <c r="Y18" t="n">
        <v>1</v>
      </c>
      <c r="Z18" t="n">
        <v>10</v>
      </c>
      <c r="AA18" t="n">
        <v>516.4933390203474</v>
      </c>
      <c r="AB18" t="n">
        <v>706.6889725255971</v>
      </c>
      <c r="AC18" t="n">
        <v>639.2435688319558</v>
      </c>
      <c r="AD18" t="n">
        <v>516493.3390203475</v>
      </c>
      <c r="AE18" t="n">
        <v>706688.9725255971</v>
      </c>
      <c r="AF18" t="n">
        <v>1.957733440732491e-06</v>
      </c>
      <c r="AG18" t="n">
        <v>20.36458333333333</v>
      </c>
      <c r="AH18" t="n">
        <v>639243.5688319558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6.4224</v>
      </c>
      <c r="E19" t="n">
        <v>15.57</v>
      </c>
      <c r="F19" t="n">
        <v>10.96</v>
      </c>
      <c r="G19" t="n">
        <v>22.68</v>
      </c>
      <c r="H19" t="n">
        <v>0.31</v>
      </c>
      <c r="I19" t="n">
        <v>29</v>
      </c>
      <c r="J19" t="n">
        <v>305.63</v>
      </c>
      <c r="K19" t="n">
        <v>61.82</v>
      </c>
      <c r="L19" t="n">
        <v>5.25</v>
      </c>
      <c r="M19" t="n">
        <v>27</v>
      </c>
      <c r="N19" t="n">
        <v>88.56</v>
      </c>
      <c r="O19" t="n">
        <v>37928.52</v>
      </c>
      <c r="P19" t="n">
        <v>201.34</v>
      </c>
      <c r="Q19" t="n">
        <v>197.82</v>
      </c>
      <c r="R19" t="n">
        <v>45.19</v>
      </c>
      <c r="S19" t="n">
        <v>25.4</v>
      </c>
      <c r="T19" t="n">
        <v>8944.33</v>
      </c>
      <c r="U19" t="n">
        <v>0.5600000000000001</v>
      </c>
      <c r="V19" t="n">
        <v>0.85</v>
      </c>
      <c r="W19" t="n">
        <v>2.98</v>
      </c>
      <c r="X19" t="n">
        <v>0.57</v>
      </c>
      <c r="Y19" t="n">
        <v>1</v>
      </c>
      <c r="Z19" t="n">
        <v>10</v>
      </c>
      <c r="AA19" t="n">
        <v>515.2798221625513</v>
      </c>
      <c r="AB19" t="n">
        <v>705.0285852241752</v>
      </c>
      <c r="AC19" t="n">
        <v>637.7416465642133</v>
      </c>
      <c r="AD19" t="n">
        <v>515279.8221625513</v>
      </c>
      <c r="AE19" t="n">
        <v>705028.5852241752</v>
      </c>
      <c r="AF19" t="n">
        <v>1.966121540228359e-06</v>
      </c>
      <c r="AG19" t="n">
        <v>20.2734375</v>
      </c>
      <c r="AH19" t="n">
        <v>637741.6465642133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6.4594</v>
      </c>
      <c r="E20" t="n">
        <v>15.48</v>
      </c>
      <c r="F20" t="n">
        <v>10.93</v>
      </c>
      <c r="G20" t="n">
        <v>23.42</v>
      </c>
      <c r="H20" t="n">
        <v>0.32</v>
      </c>
      <c r="I20" t="n">
        <v>28</v>
      </c>
      <c r="J20" t="n">
        <v>306.17</v>
      </c>
      <c r="K20" t="n">
        <v>61.82</v>
      </c>
      <c r="L20" t="n">
        <v>5.5</v>
      </c>
      <c r="M20" t="n">
        <v>26</v>
      </c>
      <c r="N20" t="n">
        <v>88.84</v>
      </c>
      <c r="O20" t="n">
        <v>37994.72</v>
      </c>
      <c r="P20" t="n">
        <v>200.73</v>
      </c>
      <c r="Q20" t="n">
        <v>197.84</v>
      </c>
      <c r="R20" t="n">
        <v>44.15</v>
      </c>
      <c r="S20" t="n">
        <v>25.4</v>
      </c>
      <c r="T20" t="n">
        <v>8428.959999999999</v>
      </c>
      <c r="U20" t="n">
        <v>0.58</v>
      </c>
      <c r="V20" t="n">
        <v>0.85</v>
      </c>
      <c r="W20" t="n">
        <v>2.98</v>
      </c>
      <c r="X20" t="n">
        <v>0.54</v>
      </c>
      <c r="Y20" t="n">
        <v>1</v>
      </c>
      <c r="Z20" t="n">
        <v>10</v>
      </c>
      <c r="AA20" t="n">
        <v>513.2812075800584</v>
      </c>
      <c r="AB20" t="n">
        <v>702.293992579756</v>
      </c>
      <c r="AC20" t="n">
        <v>635.2680396037526</v>
      </c>
      <c r="AD20" t="n">
        <v>513281.2075800585</v>
      </c>
      <c r="AE20" t="n">
        <v>702293.9925797561</v>
      </c>
      <c r="AF20" t="n">
        <v>1.97744853589796e-06</v>
      </c>
      <c r="AG20" t="n">
        <v>20.15625</v>
      </c>
      <c r="AH20" t="n">
        <v>635268.0396037527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6.518</v>
      </c>
      <c r="E21" t="n">
        <v>15.34</v>
      </c>
      <c r="F21" t="n">
        <v>10.9</v>
      </c>
      <c r="G21" t="n">
        <v>25.16</v>
      </c>
      <c r="H21" t="n">
        <v>0.33</v>
      </c>
      <c r="I21" t="n">
        <v>26</v>
      </c>
      <c r="J21" t="n">
        <v>306.7</v>
      </c>
      <c r="K21" t="n">
        <v>61.82</v>
      </c>
      <c r="L21" t="n">
        <v>5.75</v>
      </c>
      <c r="M21" t="n">
        <v>24</v>
      </c>
      <c r="N21" t="n">
        <v>89.13</v>
      </c>
      <c r="O21" t="n">
        <v>38061.04</v>
      </c>
      <c r="P21" t="n">
        <v>200.2</v>
      </c>
      <c r="Q21" t="n">
        <v>197.87</v>
      </c>
      <c r="R21" t="n">
        <v>43.28</v>
      </c>
      <c r="S21" t="n">
        <v>25.4</v>
      </c>
      <c r="T21" t="n">
        <v>8006.99</v>
      </c>
      <c r="U21" t="n">
        <v>0.59</v>
      </c>
      <c r="V21" t="n">
        <v>0.85</v>
      </c>
      <c r="W21" t="n">
        <v>2.98</v>
      </c>
      <c r="X21" t="n">
        <v>0.51</v>
      </c>
      <c r="Y21" t="n">
        <v>1</v>
      </c>
      <c r="Z21" t="n">
        <v>10</v>
      </c>
      <c r="AA21" t="n">
        <v>510.4503424434421</v>
      </c>
      <c r="AB21" t="n">
        <v>698.4206780108818</v>
      </c>
      <c r="AC21" t="n">
        <v>631.7643887411007</v>
      </c>
      <c r="AD21" t="n">
        <v>510450.3424434421</v>
      </c>
      <c r="AE21" t="n">
        <v>698420.6780108819</v>
      </c>
      <c r="AF21" t="n">
        <v>1.995388047958464e-06</v>
      </c>
      <c r="AG21" t="n">
        <v>19.97395833333333</v>
      </c>
      <c r="AH21" t="n">
        <v>631764.3887411007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6.5503</v>
      </c>
      <c r="E22" t="n">
        <v>15.27</v>
      </c>
      <c r="F22" t="n">
        <v>10.88</v>
      </c>
      <c r="G22" t="n">
        <v>26.11</v>
      </c>
      <c r="H22" t="n">
        <v>0.35</v>
      </c>
      <c r="I22" t="n">
        <v>25</v>
      </c>
      <c r="J22" t="n">
        <v>307.24</v>
      </c>
      <c r="K22" t="n">
        <v>61.82</v>
      </c>
      <c r="L22" t="n">
        <v>6</v>
      </c>
      <c r="M22" t="n">
        <v>23</v>
      </c>
      <c r="N22" t="n">
        <v>89.42</v>
      </c>
      <c r="O22" t="n">
        <v>38127.48</v>
      </c>
      <c r="P22" t="n">
        <v>199.88</v>
      </c>
      <c r="Q22" t="n">
        <v>197.89</v>
      </c>
      <c r="R22" t="n">
        <v>42.43</v>
      </c>
      <c r="S22" t="n">
        <v>25.4</v>
      </c>
      <c r="T22" t="n">
        <v>7587.31</v>
      </c>
      <c r="U22" t="n">
        <v>0.6</v>
      </c>
      <c r="V22" t="n">
        <v>0.86</v>
      </c>
      <c r="W22" t="n">
        <v>2.98</v>
      </c>
      <c r="X22" t="n">
        <v>0.49</v>
      </c>
      <c r="Y22" t="n">
        <v>1</v>
      </c>
      <c r="Z22" t="n">
        <v>10</v>
      </c>
      <c r="AA22" t="n">
        <v>508.962599400836</v>
      </c>
      <c r="AB22" t="n">
        <v>696.3850823453974</v>
      </c>
      <c r="AC22" t="n">
        <v>629.9230674689536</v>
      </c>
      <c r="AD22" t="n">
        <v>508962.599400836</v>
      </c>
      <c r="AE22" t="n">
        <v>696385.0823453974</v>
      </c>
      <c r="AF22" t="n">
        <v>2.005276209043009e-06</v>
      </c>
      <c r="AG22" t="n">
        <v>19.8828125</v>
      </c>
      <c r="AH22" t="n">
        <v>629923.0674689536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6.5904</v>
      </c>
      <c r="E23" t="n">
        <v>15.17</v>
      </c>
      <c r="F23" t="n">
        <v>10.84</v>
      </c>
      <c r="G23" t="n">
        <v>27.11</v>
      </c>
      <c r="H23" t="n">
        <v>0.36</v>
      </c>
      <c r="I23" t="n">
        <v>24</v>
      </c>
      <c r="J23" t="n">
        <v>307.78</v>
      </c>
      <c r="K23" t="n">
        <v>61.82</v>
      </c>
      <c r="L23" t="n">
        <v>6.25</v>
      </c>
      <c r="M23" t="n">
        <v>22</v>
      </c>
      <c r="N23" t="n">
        <v>89.70999999999999</v>
      </c>
      <c r="O23" t="n">
        <v>38194.05</v>
      </c>
      <c r="P23" t="n">
        <v>199.19</v>
      </c>
      <c r="Q23" t="n">
        <v>197.77</v>
      </c>
      <c r="R23" t="n">
        <v>41.29</v>
      </c>
      <c r="S23" t="n">
        <v>25.4</v>
      </c>
      <c r="T23" t="n">
        <v>7019.42</v>
      </c>
      <c r="U23" t="n">
        <v>0.62</v>
      </c>
      <c r="V23" t="n">
        <v>0.86</v>
      </c>
      <c r="W23" t="n">
        <v>2.98</v>
      </c>
      <c r="X23" t="n">
        <v>0.45</v>
      </c>
      <c r="Y23" t="n">
        <v>1</v>
      </c>
      <c r="Z23" t="n">
        <v>10</v>
      </c>
      <c r="AA23" t="n">
        <v>497.9047003322866</v>
      </c>
      <c r="AB23" t="n">
        <v>681.2551769997311</v>
      </c>
      <c r="AC23" t="n">
        <v>616.2371390545221</v>
      </c>
      <c r="AD23" t="n">
        <v>497904.7003322865</v>
      </c>
      <c r="AE23" t="n">
        <v>681255.1769997311</v>
      </c>
      <c r="AF23" t="n">
        <v>2.017552223268712e-06</v>
      </c>
      <c r="AG23" t="n">
        <v>19.75260416666667</v>
      </c>
      <c r="AH23" t="n">
        <v>616237.1390545222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6.6125</v>
      </c>
      <c r="E24" t="n">
        <v>15.12</v>
      </c>
      <c r="F24" t="n">
        <v>10.85</v>
      </c>
      <c r="G24" t="n">
        <v>28.3</v>
      </c>
      <c r="H24" t="n">
        <v>0.38</v>
      </c>
      <c r="I24" t="n">
        <v>23</v>
      </c>
      <c r="J24" t="n">
        <v>308.32</v>
      </c>
      <c r="K24" t="n">
        <v>61.82</v>
      </c>
      <c r="L24" t="n">
        <v>6.5</v>
      </c>
      <c r="M24" t="n">
        <v>21</v>
      </c>
      <c r="N24" t="n">
        <v>90</v>
      </c>
      <c r="O24" t="n">
        <v>38260.74</v>
      </c>
      <c r="P24" t="n">
        <v>199.25</v>
      </c>
      <c r="Q24" t="n">
        <v>197.75</v>
      </c>
      <c r="R24" t="n">
        <v>41.64</v>
      </c>
      <c r="S24" t="n">
        <v>25.4</v>
      </c>
      <c r="T24" t="n">
        <v>7200.73</v>
      </c>
      <c r="U24" t="n">
        <v>0.61</v>
      </c>
      <c r="V24" t="n">
        <v>0.86</v>
      </c>
      <c r="W24" t="n">
        <v>2.98</v>
      </c>
      <c r="X24" t="n">
        <v>0.46</v>
      </c>
      <c r="Y24" t="n">
        <v>1</v>
      </c>
      <c r="Z24" t="n">
        <v>10</v>
      </c>
      <c r="AA24" t="n">
        <v>497.2641221028917</v>
      </c>
      <c r="AB24" t="n">
        <v>680.3787096059563</v>
      </c>
      <c r="AC24" t="n">
        <v>615.4443204786794</v>
      </c>
      <c r="AD24" t="n">
        <v>497264.1221028917</v>
      </c>
      <c r="AE24" t="n">
        <v>680378.7096059562</v>
      </c>
      <c r="AF24" t="n">
        <v>2.024317807168663e-06</v>
      </c>
      <c r="AG24" t="n">
        <v>19.6875</v>
      </c>
      <c r="AH24" t="n">
        <v>615444.3204786794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6.6207</v>
      </c>
      <c r="E25" t="n">
        <v>15.1</v>
      </c>
      <c r="F25" t="n">
        <v>10.83</v>
      </c>
      <c r="G25" t="n">
        <v>28.25</v>
      </c>
      <c r="H25" t="n">
        <v>0.39</v>
      </c>
      <c r="I25" t="n">
        <v>23</v>
      </c>
      <c r="J25" t="n">
        <v>308.86</v>
      </c>
      <c r="K25" t="n">
        <v>61.82</v>
      </c>
      <c r="L25" t="n">
        <v>6.75</v>
      </c>
      <c r="M25" t="n">
        <v>21</v>
      </c>
      <c r="N25" t="n">
        <v>90.29000000000001</v>
      </c>
      <c r="O25" t="n">
        <v>38327.57</v>
      </c>
      <c r="P25" t="n">
        <v>198.87</v>
      </c>
      <c r="Q25" t="n">
        <v>197.87</v>
      </c>
      <c r="R25" t="n">
        <v>40.97</v>
      </c>
      <c r="S25" t="n">
        <v>25.4</v>
      </c>
      <c r="T25" t="n">
        <v>6864.04</v>
      </c>
      <c r="U25" t="n">
        <v>0.62</v>
      </c>
      <c r="V25" t="n">
        <v>0.86</v>
      </c>
      <c r="W25" t="n">
        <v>2.98</v>
      </c>
      <c r="X25" t="n">
        <v>0.44</v>
      </c>
      <c r="Y25" t="n">
        <v>1</v>
      </c>
      <c r="Z25" t="n">
        <v>10</v>
      </c>
      <c r="AA25" t="n">
        <v>496.5708501491721</v>
      </c>
      <c r="AB25" t="n">
        <v>679.4301443338769</v>
      </c>
      <c r="AC25" t="n">
        <v>614.5862849448476</v>
      </c>
      <c r="AD25" t="n">
        <v>496570.8501491721</v>
      </c>
      <c r="AE25" t="n">
        <v>679430.1443338769</v>
      </c>
      <c r="AF25" t="n">
        <v>2.026828114317061e-06</v>
      </c>
      <c r="AG25" t="n">
        <v>19.66145833333333</v>
      </c>
      <c r="AH25" t="n">
        <v>614586.2849448477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6.6519</v>
      </c>
      <c r="E26" t="n">
        <v>15.03</v>
      </c>
      <c r="F26" t="n">
        <v>10.81</v>
      </c>
      <c r="G26" t="n">
        <v>29.49</v>
      </c>
      <c r="H26" t="n">
        <v>0.4</v>
      </c>
      <c r="I26" t="n">
        <v>22</v>
      </c>
      <c r="J26" t="n">
        <v>309.41</v>
      </c>
      <c r="K26" t="n">
        <v>61.82</v>
      </c>
      <c r="L26" t="n">
        <v>7</v>
      </c>
      <c r="M26" t="n">
        <v>20</v>
      </c>
      <c r="N26" t="n">
        <v>90.59</v>
      </c>
      <c r="O26" t="n">
        <v>38394.52</v>
      </c>
      <c r="P26" t="n">
        <v>198.72</v>
      </c>
      <c r="Q26" t="n">
        <v>197.81</v>
      </c>
      <c r="R26" t="n">
        <v>40.57</v>
      </c>
      <c r="S26" t="n">
        <v>25.4</v>
      </c>
      <c r="T26" t="n">
        <v>6670.17</v>
      </c>
      <c r="U26" t="n">
        <v>0.63</v>
      </c>
      <c r="V26" t="n">
        <v>0.86</v>
      </c>
      <c r="W26" t="n">
        <v>2.97</v>
      </c>
      <c r="X26" t="n">
        <v>0.42</v>
      </c>
      <c r="Y26" t="n">
        <v>1</v>
      </c>
      <c r="Z26" t="n">
        <v>10</v>
      </c>
      <c r="AA26" t="n">
        <v>495.3055979270954</v>
      </c>
      <c r="AB26" t="n">
        <v>677.698970424643</v>
      </c>
      <c r="AC26" t="n">
        <v>613.0203318437932</v>
      </c>
      <c r="AD26" t="n">
        <v>495305.5979270954</v>
      </c>
      <c r="AE26" t="n">
        <v>677698.970424643</v>
      </c>
      <c r="AF26" t="n">
        <v>2.036379526881698e-06</v>
      </c>
      <c r="AG26" t="n">
        <v>19.5703125</v>
      </c>
      <c r="AH26" t="n">
        <v>613020.3318437932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6.6842</v>
      </c>
      <c r="E27" t="n">
        <v>14.96</v>
      </c>
      <c r="F27" t="n">
        <v>10.8</v>
      </c>
      <c r="G27" t="n">
        <v>30.85</v>
      </c>
      <c r="H27" t="n">
        <v>0.42</v>
      </c>
      <c r="I27" t="n">
        <v>21</v>
      </c>
      <c r="J27" t="n">
        <v>309.95</v>
      </c>
      <c r="K27" t="n">
        <v>61.82</v>
      </c>
      <c r="L27" t="n">
        <v>7.25</v>
      </c>
      <c r="M27" t="n">
        <v>19</v>
      </c>
      <c r="N27" t="n">
        <v>90.88</v>
      </c>
      <c r="O27" t="n">
        <v>38461.6</v>
      </c>
      <c r="P27" t="n">
        <v>198.42</v>
      </c>
      <c r="Q27" t="n">
        <v>197.75</v>
      </c>
      <c r="R27" t="n">
        <v>40.1</v>
      </c>
      <c r="S27" t="n">
        <v>25.4</v>
      </c>
      <c r="T27" t="n">
        <v>6440.82</v>
      </c>
      <c r="U27" t="n">
        <v>0.63</v>
      </c>
      <c r="V27" t="n">
        <v>0.86</v>
      </c>
      <c r="W27" t="n">
        <v>2.97</v>
      </c>
      <c r="X27" t="n">
        <v>0.41</v>
      </c>
      <c r="Y27" t="n">
        <v>1</v>
      </c>
      <c r="Z27" t="n">
        <v>10</v>
      </c>
      <c r="AA27" t="n">
        <v>493.7761352381179</v>
      </c>
      <c r="AB27" t="n">
        <v>675.6062920984524</v>
      </c>
      <c r="AC27" t="n">
        <v>611.1273757999619</v>
      </c>
      <c r="AD27" t="n">
        <v>493776.1352381179</v>
      </c>
      <c r="AE27" t="n">
        <v>675606.2920984525</v>
      </c>
      <c r="AF27" t="n">
        <v>2.046267687966242e-06</v>
      </c>
      <c r="AG27" t="n">
        <v>19.47916666666667</v>
      </c>
      <c r="AH27" t="n">
        <v>611127.3757999619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6.7226</v>
      </c>
      <c r="E28" t="n">
        <v>14.88</v>
      </c>
      <c r="F28" t="n">
        <v>10.77</v>
      </c>
      <c r="G28" t="n">
        <v>32.3</v>
      </c>
      <c r="H28" t="n">
        <v>0.43</v>
      </c>
      <c r="I28" t="n">
        <v>20</v>
      </c>
      <c r="J28" t="n">
        <v>310.5</v>
      </c>
      <c r="K28" t="n">
        <v>61.82</v>
      </c>
      <c r="L28" t="n">
        <v>7.5</v>
      </c>
      <c r="M28" t="n">
        <v>18</v>
      </c>
      <c r="N28" t="n">
        <v>91.18000000000001</v>
      </c>
      <c r="O28" t="n">
        <v>38528.81</v>
      </c>
      <c r="P28" t="n">
        <v>197.81</v>
      </c>
      <c r="Q28" t="n">
        <v>197.81</v>
      </c>
      <c r="R28" t="n">
        <v>39.01</v>
      </c>
      <c r="S28" t="n">
        <v>25.4</v>
      </c>
      <c r="T28" t="n">
        <v>5900.62</v>
      </c>
      <c r="U28" t="n">
        <v>0.65</v>
      </c>
      <c r="V28" t="n">
        <v>0.86</v>
      </c>
      <c r="W28" t="n">
        <v>2.97</v>
      </c>
      <c r="X28" t="n">
        <v>0.38</v>
      </c>
      <c r="Y28" t="n">
        <v>1</v>
      </c>
      <c r="Z28" t="n">
        <v>10</v>
      </c>
      <c r="AA28" t="n">
        <v>491.8777296624222</v>
      </c>
      <c r="AB28" t="n">
        <v>673.0088098380423</v>
      </c>
      <c r="AC28" t="n">
        <v>608.7777936008962</v>
      </c>
      <c r="AD28" t="n">
        <v>491877.7296624222</v>
      </c>
      <c r="AE28" t="n">
        <v>673008.8098380424</v>
      </c>
      <c r="AF28" t="n">
        <v>2.05802327266118e-06</v>
      </c>
      <c r="AG28" t="n">
        <v>19.375</v>
      </c>
      <c r="AH28" t="n">
        <v>608777.7936008961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6.7222</v>
      </c>
      <c r="E29" t="n">
        <v>14.88</v>
      </c>
      <c r="F29" t="n">
        <v>10.77</v>
      </c>
      <c r="G29" t="n">
        <v>32.3</v>
      </c>
      <c r="H29" t="n">
        <v>0.44</v>
      </c>
      <c r="I29" t="n">
        <v>20</v>
      </c>
      <c r="J29" t="n">
        <v>311.04</v>
      </c>
      <c r="K29" t="n">
        <v>61.82</v>
      </c>
      <c r="L29" t="n">
        <v>7.75</v>
      </c>
      <c r="M29" t="n">
        <v>18</v>
      </c>
      <c r="N29" t="n">
        <v>91.47</v>
      </c>
      <c r="O29" t="n">
        <v>38596.15</v>
      </c>
      <c r="P29" t="n">
        <v>197.85</v>
      </c>
      <c r="Q29" t="n">
        <v>197.77</v>
      </c>
      <c r="R29" t="n">
        <v>38.86</v>
      </c>
      <c r="S29" t="n">
        <v>25.4</v>
      </c>
      <c r="T29" t="n">
        <v>5826.1</v>
      </c>
      <c r="U29" t="n">
        <v>0.65</v>
      </c>
      <c r="V29" t="n">
        <v>0.86</v>
      </c>
      <c r="W29" t="n">
        <v>2.98</v>
      </c>
      <c r="X29" t="n">
        <v>0.38</v>
      </c>
      <c r="Y29" t="n">
        <v>1</v>
      </c>
      <c r="Z29" t="n">
        <v>10</v>
      </c>
      <c r="AA29" t="n">
        <v>491.9229948835282</v>
      </c>
      <c r="AB29" t="n">
        <v>673.0707437105204</v>
      </c>
      <c r="AC29" t="n">
        <v>608.8338165915094</v>
      </c>
      <c r="AD29" t="n">
        <v>491922.9948835282</v>
      </c>
      <c r="AE29" t="n">
        <v>673070.7437105204</v>
      </c>
      <c r="AF29" t="n">
        <v>2.057900818653941e-06</v>
      </c>
      <c r="AG29" t="n">
        <v>19.375</v>
      </c>
      <c r="AH29" t="n">
        <v>608833.8165915094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6.7542</v>
      </c>
      <c r="E30" t="n">
        <v>14.81</v>
      </c>
      <c r="F30" t="n">
        <v>10.75</v>
      </c>
      <c r="G30" t="n">
        <v>33.96</v>
      </c>
      <c r="H30" t="n">
        <v>0.46</v>
      </c>
      <c r="I30" t="n">
        <v>19</v>
      </c>
      <c r="J30" t="n">
        <v>311.59</v>
      </c>
      <c r="K30" t="n">
        <v>61.82</v>
      </c>
      <c r="L30" t="n">
        <v>8</v>
      </c>
      <c r="M30" t="n">
        <v>17</v>
      </c>
      <c r="N30" t="n">
        <v>91.77</v>
      </c>
      <c r="O30" t="n">
        <v>38663.62</v>
      </c>
      <c r="P30" t="n">
        <v>197.67</v>
      </c>
      <c r="Q30" t="n">
        <v>197.85</v>
      </c>
      <c r="R30" t="n">
        <v>38.47</v>
      </c>
      <c r="S30" t="n">
        <v>25.4</v>
      </c>
      <c r="T30" t="n">
        <v>5635.77</v>
      </c>
      <c r="U30" t="n">
        <v>0.66</v>
      </c>
      <c r="V30" t="n">
        <v>0.87</v>
      </c>
      <c r="W30" t="n">
        <v>2.97</v>
      </c>
      <c r="X30" t="n">
        <v>0.36</v>
      </c>
      <c r="Y30" t="n">
        <v>1</v>
      </c>
      <c r="Z30" t="n">
        <v>10</v>
      </c>
      <c r="AA30" t="n">
        <v>490.6477672220923</v>
      </c>
      <c r="AB30" t="n">
        <v>671.3259209650699</v>
      </c>
      <c r="AC30" t="n">
        <v>607.2555172800106</v>
      </c>
      <c r="AD30" t="n">
        <v>490647.7672220923</v>
      </c>
      <c r="AE30" t="n">
        <v>671325.9209650699</v>
      </c>
      <c r="AF30" t="n">
        <v>2.067697139233056e-06</v>
      </c>
      <c r="AG30" t="n">
        <v>19.28385416666667</v>
      </c>
      <c r="AH30" t="n">
        <v>607255.5172800106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6.7599</v>
      </c>
      <c r="E31" t="n">
        <v>14.79</v>
      </c>
      <c r="F31" t="n">
        <v>10.74</v>
      </c>
      <c r="G31" t="n">
        <v>33.92</v>
      </c>
      <c r="H31" t="n">
        <v>0.47</v>
      </c>
      <c r="I31" t="n">
        <v>19</v>
      </c>
      <c r="J31" t="n">
        <v>312.14</v>
      </c>
      <c r="K31" t="n">
        <v>61.82</v>
      </c>
      <c r="L31" t="n">
        <v>8.25</v>
      </c>
      <c r="M31" t="n">
        <v>17</v>
      </c>
      <c r="N31" t="n">
        <v>92.06999999999999</v>
      </c>
      <c r="O31" t="n">
        <v>38731.35</v>
      </c>
      <c r="P31" t="n">
        <v>197.4</v>
      </c>
      <c r="Q31" t="n">
        <v>197.77</v>
      </c>
      <c r="R31" t="n">
        <v>38.27</v>
      </c>
      <c r="S31" t="n">
        <v>25.4</v>
      </c>
      <c r="T31" t="n">
        <v>5535.83</v>
      </c>
      <c r="U31" t="n">
        <v>0.66</v>
      </c>
      <c r="V31" t="n">
        <v>0.87</v>
      </c>
      <c r="W31" t="n">
        <v>2.97</v>
      </c>
      <c r="X31" t="n">
        <v>0.35</v>
      </c>
      <c r="Y31" t="n">
        <v>1</v>
      </c>
      <c r="Z31" t="n">
        <v>10</v>
      </c>
      <c r="AA31" t="n">
        <v>490.1968214925661</v>
      </c>
      <c r="AB31" t="n">
        <v>670.7089171236106</v>
      </c>
      <c r="AC31" t="n">
        <v>606.6973994192099</v>
      </c>
      <c r="AD31" t="n">
        <v>490196.8214925661</v>
      </c>
      <c r="AE31" t="n">
        <v>670708.9171236106</v>
      </c>
      <c r="AF31" t="n">
        <v>2.069442108836211e-06</v>
      </c>
      <c r="AG31" t="n">
        <v>19.2578125</v>
      </c>
      <c r="AH31" t="n">
        <v>606697.3994192099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6.7907</v>
      </c>
      <c r="E32" t="n">
        <v>14.73</v>
      </c>
      <c r="F32" t="n">
        <v>10.73</v>
      </c>
      <c r="G32" t="n">
        <v>35.76</v>
      </c>
      <c r="H32" t="n">
        <v>0.48</v>
      </c>
      <c r="I32" t="n">
        <v>18</v>
      </c>
      <c r="J32" t="n">
        <v>312.69</v>
      </c>
      <c r="K32" t="n">
        <v>61.82</v>
      </c>
      <c r="L32" t="n">
        <v>8.5</v>
      </c>
      <c r="M32" t="n">
        <v>16</v>
      </c>
      <c r="N32" t="n">
        <v>92.37</v>
      </c>
      <c r="O32" t="n">
        <v>38799.09</v>
      </c>
      <c r="P32" t="n">
        <v>197.3</v>
      </c>
      <c r="Q32" t="n">
        <v>197.82</v>
      </c>
      <c r="R32" t="n">
        <v>37.81</v>
      </c>
      <c r="S32" t="n">
        <v>25.4</v>
      </c>
      <c r="T32" t="n">
        <v>5308.85</v>
      </c>
      <c r="U32" t="n">
        <v>0.67</v>
      </c>
      <c r="V32" t="n">
        <v>0.87</v>
      </c>
      <c r="W32" t="n">
        <v>2.97</v>
      </c>
      <c r="X32" t="n">
        <v>0.34</v>
      </c>
      <c r="Y32" t="n">
        <v>1</v>
      </c>
      <c r="Z32" t="n">
        <v>10</v>
      </c>
      <c r="AA32" t="n">
        <v>489.0904811754166</v>
      </c>
      <c r="AB32" t="n">
        <v>669.1951734933966</v>
      </c>
      <c r="AC32" t="n">
        <v>605.328125356511</v>
      </c>
      <c r="AD32" t="n">
        <v>489090.4811754166</v>
      </c>
      <c r="AE32" t="n">
        <v>669195.1734933966</v>
      </c>
      <c r="AF32" t="n">
        <v>2.078871067393609e-06</v>
      </c>
      <c r="AG32" t="n">
        <v>19.1796875</v>
      </c>
      <c r="AH32" t="n">
        <v>605328.125356511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6.7904</v>
      </c>
      <c r="E33" t="n">
        <v>14.73</v>
      </c>
      <c r="F33" t="n">
        <v>10.73</v>
      </c>
      <c r="G33" t="n">
        <v>35.76</v>
      </c>
      <c r="H33" t="n">
        <v>0.5</v>
      </c>
      <c r="I33" t="n">
        <v>18</v>
      </c>
      <c r="J33" t="n">
        <v>313.24</v>
      </c>
      <c r="K33" t="n">
        <v>61.82</v>
      </c>
      <c r="L33" t="n">
        <v>8.75</v>
      </c>
      <c r="M33" t="n">
        <v>16</v>
      </c>
      <c r="N33" t="n">
        <v>92.67</v>
      </c>
      <c r="O33" t="n">
        <v>38866.96</v>
      </c>
      <c r="P33" t="n">
        <v>197.13</v>
      </c>
      <c r="Q33" t="n">
        <v>197.76</v>
      </c>
      <c r="R33" t="n">
        <v>37.92</v>
      </c>
      <c r="S33" t="n">
        <v>25.4</v>
      </c>
      <c r="T33" t="n">
        <v>5366.09</v>
      </c>
      <c r="U33" t="n">
        <v>0.67</v>
      </c>
      <c r="V33" t="n">
        <v>0.87</v>
      </c>
      <c r="W33" t="n">
        <v>2.97</v>
      </c>
      <c r="X33" t="n">
        <v>0.34</v>
      </c>
      <c r="Y33" t="n">
        <v>1</v>
      </c>
      <c r="Z33" t="n">
        <v>10</v>
      </c>
      <c r="AA33" t="n">
        <v>488.963682093485</v>
      </c>
      <c r="AB33" t="n">
        <v>669.0216813955172</v>
      </c>
      <c r="AC33" t="n">
        <v>605.1711911009555</v>
      </c>
      <c r="AD33" t="n">
        <v>488963.682093485</v>
      </c>
      <c r="AE33" t="n">
        <v>669021.6813955172</v>
      </c>
      <c r="AF33" t="n">
        <v>2.07877922688818e-06</v>
      </c>
      <c r="AG33" t="n">
        <v>19.1796875</v>
      </c>
      <c r="AH33" t="n">
        <v>605171.1911009555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6.8152</v>
      </c>
      <c r="E34" t="n">
        <v>14.67</v>
      </c>
      <c r="F34" t="n">
        <v>10.73</v>
      </c>
      <c r="G34" t="n">
        <v>37.88</v>
      </c>
      <c r="H34" t="n">
        <v>0.51</v>
      </c>
      <c r="I34" t="n">
        <v>17</v>
      </c>
      <c r="J34" t="n">
        <v>313.79</v>
      </c>
      <c r="K34" t="n">
        <v>61.82</v>
      </c>
      <c r="L34" t="n">
        <v>9</v>
      </c>
      <c r="M34" t="n">
        <v>15</v>
      </c>
      <c r="N34" t="n">
        <v>92.97</v>
      </c>
      <c r="O34" t="n">
        <v>38934.97</v>
      </c>
      <c r="P34" t="n">
        <v>197.23</v>
      </c>
      <c r="Q34" t="n">
        <v>197.82</v>
      </c>
      <c r="R34" t="n">
        <v>37.95</v>
      </c>
      <c r="S34" t="n">
        <v>25.4</v>
      </c>
      <c r="T34" t="n">
        <v>5384.81</v>
      </c>
      <c r="U34" t="n">
        <v>0.67</v>
      </c>
      <c r="V34" t="n">
        <v>0.87</v>
      </c>
      <c r="W34" t="n">
        <v>2.97</v>
      </c>
      <c r="X34" t="n">
        <v>0.34</v>
      </c>
      <c r="Y34" t="n">
        <v>1</v>
      </c>
      <c r="Z34" t="n">
        <v>10</v>
      </c>
      <c r="AA34" t="n">
        <v>479.3578238349988</v>
      </c>
      <c r="AB34" t="n">
        <v>655.8785223456987</v>
      </c>
      <c r="AC34" t="n">
        <v>593.2823967043122</v>
      </c>
      <c r="AD34" t="n">
        <v>479357.8238349988</v>
      </c>
      <c r="AE34" t="n">
        <v>655878.5223456987</v>
      </c>
      <c r="AF34" t="n">
        <v>2.086371375336994e-06</v>
      </c>
      <c r="AG34" t="n">
        <v>19.1015625</v>
      </c>
      <c r="AH34" t="n">
        <v>593282.3967043122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6.8187</v>
      </c>
      <c r="E35" t="n">
        <v>14.67</v>
      </c>
      <c r="F35" t="n">
        <v>10.72</v>
      </c>
      <c r="G35" t="n">
        <v>37.85</v>
      </c>
      <c r="H35" t="n">
        <v>0.52</v>
      </c>
      <c r="I35" t="n">
        <v>17</v>
      </c>
      <c r="J35" t="n">
        <v>314.34</v>
      </c>
      <c r="K35" t="n">
        <v>61.82</v>
      </c>
      <c r="L35" t="n">
        <v>9.25</v>
      </c>
      <c r="M35" t="n">
        <v>15</v>
      </c>
      <c r="N35" t="n">
        <v>93.27</v>
      </c>
      <c r="O35" t="n">
        <v>39003.11</v>
      </c>
      <c r="P35" t="n">
        <v>197.18</v>
      </c>
      <c r="Q35" t="n">
        <v>197.87</v>
      </c>
      <c r="R35" t="n">
        <v>37.67</v>
      </c>
      <c r="S35" t="n">
        <v>25.4</v>
      </c>
      <c r="T35" t="n">
        <v>5245.42</v>
      </c>
      <c r="U35" t="n">
        <v>0.67</v>
      </c>
      <c r="V35" t="n">
        <v>0.87</v>
      </c>
      <c r="W35" t="n">
        <v>2.97</v>
      </c>
      <c r="X35" t="n">
        <v>0.33</v>
      </c>
      <c r="Y35" t="n">
        <v>1</v>
      </c>
      <c r="Z35" t="n">
        <v>10</v>
      </c>
      <c r="AA35" t="n">
        <v>479.157027721699</v>
      </c>
      <c r="AB35" t="n">
        <v>655.6037842449828</v>
      </c>
      <c r="AC35" t="n">
        <v>593.0338792223311</v>
      </c>
      <c r="AD35" t="n">
        <v>479157.027721699</v>
      </c>
      <c r="AE35" t="n">
        <v>655603.7842449828</v>
      </c>
      <c r="AF35" t="n">
        <v>2.087442847900334e-06</v>
      </c>
      <c r="AG35" t="n">
        <v>19.1015625</v>
      </c>
      <c r="AH35" t="n">
        <v>593033.8792223311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6.8625</v>
      </c>
      <c r="E36" t="n">
        <v>14.57</v>
      </c>
      <c r="F36" t="n">
        <v>10.69</v>
      </c>
      <c r="G36" t="n">
        <v>40.07</v>
      </c>
      <c r="H36" t="n">
        <v>0.54</v>
      </c>
      <c r="I36" t="n">
        <v>16</v>
      </c>
      <c r="J36" t="n">
        <v>314.9</v>
      </c>
      <c r="K36" t="n">
        <v>61.82</v>
      </c>
      <c r="L36" t="n">
        <v>9.5</v>
      </c>
      <c r="M36" t="n">
        <v>14</v>
      </c>
      <c r="N36" t="n">
        <v>93.56999999999999</v>
      </c>
      <c r="O36" t="n">
        <v>39071.38</v>
      </c>
      <c r="P36" t="n">
        <v>196.47</v>
      </c>
      <c r="Q36" t="n">
        <v>197.76</v>
      </c>
      <c r="R36" t="n">
        <v>36.38</v>
      </c>
      <c r="S36" t="n">
        <v>25.4</v>
      </c>
      <c r="T36" t="n">
        <v>4606.25</v>
      </c>
      <c r="U36" t="n">
        <v>0.7</v>
      </c>
      <c r="V36" t="n">
        <v>0.87</v>
      </c>
      <c r="W36" t="n">
        <v>2.97</v>
      </c>
      <c r="X36" t="n">
        <v>0.3</v>
      </c>
      <c r="Y36" t="n">
        <v>1</v>
      </c>
      <c r="Z36" t="n">
        <v>10</v>
      </c>
      <c r="AA36" t="n">
        <v>476.9120181041243</v>
      </c>
      <c r="AB36" t="n">
        <v>652.5320630433827</v>
      </c>
      <c r="AC36" t="n">
        <v>590.2553187810241</v>
      </c>
      <c r="AD36" t="n">
        <v>476912.0181041243</v>
      </c>
      <c r="AE36" t="n">
        <v>652532.0630433827</v>
      </c>
      <c r="AF36" t="n">
        <v>2.100851561692998e-06</v>
      </c>
      <c r="AG36" t="n">
        <v>18.97135416666667</v>
      </c>
      <c r="AH36" t="n">
        <v>590255.3187810241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6.8556</v>
      </c>
      <c r="E37" t="n">
        <v>14.59</v>
      </c>
      <c r="F37" t="n">
        <v>10.7</v>
      </c>
      <c r="G37" t="n">
        <v>40.13</v>
      </c>
      <c r="H37" t="n">
        <v>0.55</v>
      </c>
      <c r="I37" t="n">
        <v>16</v>
      </c>
      <c r="J37" t="n">
        <v>315.45</v>
      </c>
      <c r="K37" t="n">
        <v>61.82</v>
      </c>
      <c r="L37" t="n">
        <v>9.75</v>
      </c>
      <c r="M37" t="n">
        <v>14</v>
      </c>
      <c r="N37" t="n">
        <v>93.88</v>
      </c>
      <c r="O37" t="n">
        <v>39139.8</v>
      </c>
      <c r="P37" t="n">
        <v>196.83</v>
      </c>
      <c r="Q37" t="n">
        <v>197.76</v>
      </c>
      <c r="R37" t="n">
        <v>36.86</v>
      </c>
      <c r="S37" t="n">
        <v>25.4</v>
      </c>
      <c r="T37" t="n">
        <v>4847.24</v>
      </c>
      <c r="U37" t="n">
        <v>0.6899999999999999</v>
      </c>
      <c r="V37" t="n">
        <v>0.87</v>
      </c>
      <c r="W37" t="n">
        <v>2.97</v>
      </c>
      <c r="X37" t="n">
        <v>0.31</v>
      </c>
      <c r="Y37" t="n">
        <v>1</v>
      </c>
      <c r="Z37" t="n">
        <v>10</v>
      </c>
      <c r="AA37" t="n">
        <v>477.4611061019572</v>
      </c>
      <c r="AB37" t="n">
        <v>653.2833494660705</v>
      </c>
      <c r="AC37" t="n">
        <v>590.9349034819677</v>
      </c>
      <c r="AD37" t="n">
        <v>477461.1061019571</v>
      </c>
      <c r="AE37" t="n">
        <v>653283.3494660705</v>
      </c>
      <c r="AF37" t="n">
        <v>2.098739230068127e-06</v>
      </c>
      <c r="AG37" t="n">
        <v>18.99739583333333</v>
      </c>
      <c r="AH37" t="n">
        <v>590934.9034819677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6.8637</v>
      </c>
      <c r="E38" t="n">
        <v>14.57</v>
      </c>
      <c r="F38" t="n">
        <v>10.68</v>
      </c>
      <c r="G38" t="n">
        <v>40.06</v>
      </c>
      <c r="H38" t="n">
        <v>0.5600000000000001</v>
      </c>
      <c r="I38" t="n">
        <v>16</v>
      </c>
      <c r="J38" t="n">
        <v>316.01</v>
      </c>
      <c r="K38" t="n">
        <v>61.82</v>
      </c>
      <c r="L38" t="n">
        <v>10</v>
      </c>
      <c r="M38" t="n">
        <v>14</v>
      </c>
      <c r="N38" t="n">
        <v>94.18000000000001</v>
      </c>
      <c r="O38" t="n">
        <v>39208.35</v>
      </c>
      <c r="P38" t="n">
        <v>196.51</v>
      </c>
      <c r="Q38" t="n">
        <v>197.77</v>
      </c>
      <c r="R38" t="n">
        <v>36.65</v>
      </c>
      <c r="S38" t="n">
        <v>25.4</v>
      </c>
      <c r="T38" t="n">
        <v>4742.63</v>
      </c>
      <c r="U38" t="n">
        <v>0.6899999999999999</v>
      </c>
      <c r="V38" t="n">
        <v>0.87</v>
      </c>
      <c r="W38" t="n">
        <v>2.96</v>
      </c>
      <c r="X38" t="n">
        <v>0.29</v>
      </c>
      <c r="Y38" t="n">
        <v>1</v>
      </c>
      <c r="Z38" t="n">
        <v>10</v>
      </c>
      <c r="AA38" t="n">
        <v>476.8556348133092</v>
      </c>
      <c r="AB38" t="n">
        <v>652.4549169374341</v>
      </c>
      <c r="AC38" t="n">
        <v>590.1855353911521</v>
      </c>
      <c r="AD38" t="n">
        <v>476855.6348133092</v>
      </c>
      <c r="AE38" t="n">
        <v>652454.9169374341</v>
      </c>
      <c r="AF38" t="n">
        <v>2.101218923714715e-06</v>
      </c>
      <c r="AG38" t="n">
        <v>18.97135416666667</v>
      </c>
      <c r="AH38" t="n">
        <v>590185.5353911521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6.8955</v>
      </c>
      <c r="E39" t="n">
        <v>14.5</v>
      </c>
      <c r="F39" t="n">
        <v>10.67</v>
      </c>
      <c r="G39" t="n">
        <v>42.69</v>
      </c>
      <c r="H39" t="n">
        <v>0.58</v>
      </c>
      <c r="I39" t="n">
        <v>15</v>
      </c>
      <c r="J39" t="n">
        <v>316.56</v>
      </c>
      <c r="K39" t="n">
        <v>61.82</v>
      </c>
      <c r="L39" t="n">
        <v>10.25</v>
      </c>
      <c r="M39" t="n">
        <v>13</v>
      </c>
      <c r="N39" t="n">
        <v>94.48999999999999</v>
      </c>
      <c r="O39" t="n">
        <v>39277.04</v>
      </c>
      <c r="P39" t="n">
        <v>196.36</v>
      </c>
      <c r="Q39" t="n">
        <v>197.76</v>
      </c>
      <c r="R39" t="n">
        <v>36.19</v>
      </c>
      <c r="S39" t="n">
        <v>25.4</v>
      </c>
      <c r="T39" t="n">
        <v>4514.29</v>
      </c>
      <c r="U39" t="n">
        <v>0.7</v>
      </c>
      <c r="V39" t="n">
        <v>0.87</v>
      </c>
      <c r="W39" t="n">
        <v>2.96</v>
      </c>
      <c r="X39" t="n">
        <v>0.28</v>
      </c>
      <c r="Y39" t="n">
        <v>1</v>
      </c>
      <c r="Z39" t="n">
        <v>10</v>
      </c>
      <c r="AA39" t="n">
        <v>475.7151497232791</v>
      </c>
      <c r="AB39" t="n">
        <v>650.8944549226039</v>
      </c>
      <c r="AC39" t="n">
        <v>588.774001680895</v>
      </c>
      <c r="AD39" t="n">
        <v>475715.1497232791</v>
      </c>
      <c r="AE39" t="n">
        <v>650894.4549226039</v>
      </c>
      <c r="AF39" t="n">
        <v>2.11095401729021e-06</v>
      </c>
      <c r="AG39" t="n">
        <v>18.88020833333333</v>
      </c>
      <c r="AH39" t="n">
        <v>588774.001680895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6.9</v>
      </c>
      <c r="E40" t="n">
        <v>14.49</v>
      </c>
      <c r="F40" t="n">
        <v>10.66</v>
      </c>
      <c r="G40" t="n">
        <v>42.65</v>
      </c>
      <c r="H40" t="n">
        <v>0.59</v>
      </c>
      <c r="I40" t="n">
        <v>15</v>
      </c>
      <c r="J40" t="n">
        <v>317.12</v>
      </c>
      <c r="K40" t="n">
        <v>61.82</v>
      </c>
      <c r="L40" t="n">
        <v>10.5</v>
      </c>
      <c r="M40" t="n">
        <v>13</v>
      </c>
      <c r="N40" t="n">
        <v>94.8</v>
      </c>
      <c r="O40" t="n">
        <v>39345.87</v>
      </c>
      <c r="P40" t="n">
        <v>196.14</v>
      </c>
      <c r="Q40" t="n">
        <v>197.79</v>
      </c>
      <c r="R40" t="n">
        <v>35.66</v>
      </c>
      <c r="S40" t="n">
        <v>25.4</v>
      </c>
      <c r="T40" t="n">
        <v>4250.88</v>
      </c>
      <c r="U40" t="n">
        <v>0.71</v>
      </c>
      <c r="V40" t="n">
        <v>0.87</v>
      </c>
      <c r="W40" t="n">
        <v>2.97</v>
      </c>
      <c r="X40" t="n">
        <v>0.27</v>
      </c>
      <c r="Y40" t="n">
        <v>1</v>
      </c>
      <c r="Z40" t="n">
        <v>10</v>
      </c>
      <c r="AA40" t="n">
        <v>475.3540519827581</v>
      </c>
      <c r="AB40" t="n">
        <v>650.400385063515</v>
      </c>
      <c r="AC40" t="n">
        <v>588.3270851557262</v>
      </c>
      <c r="AD40" t="n">
        <v>475354.051982758</v>
      </c>
      <c r="AE40" t="n">
        <v>650400.385063515</v>
      </c>
      <c r="AF40" t="n">
        <v>2.112331624871649e-06</v>
      </c>
      <c r="AG40" t="n">
        <v>18.8671875</v>
      </c>
      <c r="AH40" t="n">
        <v>588327.0851557262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6.8995</v>
      </c>
      <c r="E41" t="n">
        <v>14.49</v>
      </c>
      <c r="F41" t="n">
        <v>10.66</v>
      </c>
      <c r="G41" t="n">
        <v>42.65</v>
      </c>
      <c r="H41" t="n">
        <v>0.6</v>
      </c>
      <c r="I41" t="n">
        <v>15</v>
      </c>
      <c r="J41" t="n">
        <v>317.68</v>
      </c>
      <c r="K41" t="n">
        <v>61.82</v>
      </c>
      <c r="L41" t="n">
        <v>10.75</v>
      </c>
      <c r="M41" t="n">
        <v>13</v>
      </c>
      <c r="N41" t="n">
        <v>95.11</v>
      </c>
      <c r="O41" t="n">
        <v>39414.84</v>
      </c>
      <c r="P41" t="n">
        <v>196.15</v>
      </c>
      <c r="Q41" t="n">
        <v>197.78</v>
      </c>
      <c r="R41" t="n">
        <v>35.82</v>
      </c>
      <c r="S41" t="n">
        <v>25.4</v>
      </c>
      <c r="T41" t="n">
        <v>4333.48</v>
      </c>
      <c r="U41" t="n">
        <v>0.71</v>
      </c>
      <c r="V41" t="n">
        <v>0.87</v>
      </c>
      <c r="W41" t="n">
        <v>2.96</v>
      </c>
      <c r="X41" t="n">
        <v>0.27</v>
      </c>
      <c r="Y41" t="n">
        <v>1</v>
      </c>
      <c r="Z41" t="n">
        <v>10</v>
      </c>
      <c r="AA41" t="n">
        <v>475.3770901272426</v>
      </c>
      <c r="AB41" t="n">
        <v>650.43190686917</v>
      </c>
      <c r="AC41" t="n">
        <v>588.3555985644907</v>
      </c>
      <c r="AD41" t="n">
        <v>475377.0901272426</v>
      </c>
      <c r="AE41" t="n">
        <v>650431.90686917</v>
      </c>
      <c r="AF41" t="n">
        <v>2.112178557362599e-06</v>
      </c>
      <c r="AG41" t="n">
        <v>18.8671875</v>
      </c>
      <c r="AH41" t="n">
        <v>588355.5985644907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6.9328</v>
      </c>
      <c r="E42" t="n">
        <v>14.42</v>
      </c>
      <c r="F42" t="n">
        <v>10.65</v>
      </c>
      <c r="G42" t="n">
        <v>45.64</v>
      </c>
      <c r="H42" t="n">
        <v>0.62</v>
      </c>
      <c r="I42" t="n">
        <v>14</v>
      </c>
      <c r="J42" t="n">
        <v>318.24</v>
      </c>
      <c r="K42" t="n">
        <v>61.82</v>
      </c>
      <c r="L42" t="n">
        <v>11</v>
      </c>
      <c r="M42" t="n">
        <v>12</v>
      </c>
      <c r="N42" t="n">
        <v>95.42</v>
      </c>
      <c r="O42" t="n">
        <v>39483.95</v>
      </c>
      <c r="P42" t="n">
        <v>196</v>
      </c>
      <c r="Q42" t="n">
        <v>197.79</v>
      </c>
      <c r="R42" t="n">
        <v>35.23</v>
      </c>
      <c r="S42" t="n">
        <v>25.4</v>
      </c>
      <c r="T42" t="n">
        <v>4042.57</v>
      </c>
      <c r="U42" t="n">
        <v>0.72</v>
      </c>
      <c r="V42" t="n">
        <v>0.87</v>
      </c>
      <c r="W42" t="n">
        <v>2.97</v>
      </c>
      <c r="X42" t="n">
        <v>0.26</v>
      </c>
      <c r="Y42" t="n">
        <v>1</v>
      </c>
      <c r="Z42" t="n">
        <v>10</v>
      </c>
      <c r="AA42" t="n">
        <v>474.2042843271175</v>
      </c>
      <c r="AB42" t="n">
        <v>648.8272222328987</v>
      </c>
      <c r="AC42" t="n">
        <v>586.9040627777159</v>
      </c>
      <c r="AD42" t="n">
        <v>474204.2843271175</v>
      </c>
      <c r="AE42" t="n">
        <v>648827.2222328987</v>
      </c>
      <c r="AF42" t="n">
        <v>2.122372853465241e-06</v>
      </c>
      <c r="AG42" t="n">
        <v>18.77604166666667</v>
      </c>
      <c r="AH42" t="n">
        <v>586904.062777716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6.9331</v>
      </c>
      <c r="E43" t="n">
        <v>14.42</v>
      </c>
      <c r="F43" t="n">
        <v>10.65</v>
      </c>
      <c r="G43" t="n">
        <v>45.64</v>
      </c>
      <c r="H43" t="n">
        <v>0.63</v>
      </c>
      <c r="I43" t="n">
        <v>14</v>
      </c>
      <c r="J43" t="n">
        <v>318.8</v>
      </c>
      <c r="K43" t="n">
        <v>61.82</v>
      </c>
      <c r="L43" t="n">
        <v>11.25</v>
      </c>
      <c r="M43" t="n">
        <v>12</v>
      </c>
      <c r="N43" t="n">
        <v>95.73</v>
      </c>
      <c r="O43" t="n">
        <v>39553.2</v>
      </c>
      <c r="P43" t="n">
        <v>196.01</v>
      </c>
      <c r="Q43" t="n">
        <v>197.8</v>
      </c>
      <c r="R43" t="n">
        <v>35.42</v>
      </c>
      <c r="S43" t="n">
        <v>25.4</v>
      </c>
      <c r="T43" t="n">
        <v>4133.93</v>
      </c>
      <c r="U43" t="n">
        <v>0.72</v>
      </c>
      <c r="V43" t="n">
        <v>0.87</v>
      </c>
      <c r="W43" t="n">
        <v>2.96</v>
      </c>
      <c r="X43" t="n">
        <v>0.26</v>
      </c>
      <c r="Y43" t="n">
        <v>1</v>
      </c>
      <c r="Z43" t="n">
        <v>10</v>
      </c>
      <c r="AA43" t="n">
        <v>474.2031369703283</v>
      </c>
      <c r="AB43" t="n">
        <v>648.825652368722</v>
      </c>
      <c r="AC43" t="n">
        <v>586.9026427391728</v>
      </c>
      <c r="AD43" t="n">
        <v>474203.1369703283</v>
      </c>
      <c r="AE43" t="n">
        <v>648825.652368722</v>
      </c>
      <c r="AF43" t="n">
        <v>2.12246469397067e-06</v>
      </c>
      <c r="AG43" t="n">
        <v>18.77604166666667</v>
      </c>
      <c r="AH43" t="n">
        <v>586902.6427391728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6.93</v>
      </c>
      <c r="E44" t="n">
        <v>14.43</v>
      </c>
      <c r="F44" t="n">
        <v>10.65</v>
      </c>
      <c r="G44" t="n">
        <v>45.66</v>
      </c>
      <c r="H44" t="n">
        <v>0.64</v>
      </c>
      <c r="I44" t="n">
        <v>14</v>
      </c>
      <c r="J44" t="n">
        <v>319.36</v>
      </c>
      <c r="K44" t="n">
        <v>61.82</v>
      </c>
      <c r="L44" t="n">
        <v>11.5</v>
      </c>
      <c r="M44" t="n">
        <v>12</v>
      </c>
      <c r="N44" t="n">
        <v>96.04000000000001</v>
      </c>
      <c r="O44" t="n">
        <v>39622.59</v>
      </c>
      <c r="P44" t="n">
        <v>196</v>
      </c>
      <c r="Q44" t="n">
        <v>197.76</v>
      </c>
      <c r="R44" t="n">
        <v>35.59</v>
      </c>
      <c r="S44" t="n">
        <v>25.4</v>
      </c>
      <c r="T44" t="n">
        <v>4219.93</v>
      </c>
      <c r="U44" t="n">
        <v>0.71</v>
      </c>
      <c r="V44" t="n">
        <v>0.87</v>
      </c>
      <c r="W44" t="n">
        <v>2.96</v>
      </c>
      <c r="X44" t="n">
        <v>0.26</v>
      </c>
      <c r="Y44" t="n">
        <v>1</v>
      </c>
      <c r="Z44" t="n">
        <v>10</v>
      </c>
      <c r="AA44" t="n">
        <v>474.2882901520662</v>
      </c>
      <c r="AB44" t="n">
        <v>648.9421627086688</v>
      </c>
      <c r="AC44" t="n">
        <v>587.0080334957985</v>
      </c>
      <c r="AD44" t="n">
        <v>474288.2901520662</v>
      </c>
      <c r="AE44" t="n">
        <v>648942.1627086687</v>
      </c>
      <c r="AF44" t="n">
        <v>2.121515675414569e-06</v>
      </c>
      <c r="AG44" t="n">
        <v>18.7890625</v>
      </c>
      <c r="AH44" t="n">
        <v>587008.0334957985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6.9642</v>
      </c>
      <c r="E45" t="n">
        <v>14.36</v>
      </c>
      <c r="F45" t="n">
        <v>10.64</v>
      </c>
      <c r="G45" t="n">
        <v>49.11</v>
      </c>
      <c r="H45" t="n">
        <v>0.65</v>
      </c>
      <c r="I45" t="n">
        <v>13</v>
      </c>
      <c r="J45" t="n">
        <v>319.93</v>
      </c>
      <c r="K45" t="n">
        <v>61.82</v>
      </c>
      <c r="L45" t="n">
        <v>11.75</v>
      </c>
      <c r="M45" t="n">
        <v>11</v>
      </c>
      <c r="N45" t="n">
        <v>96.36</v>
      </c>
      <c r="O45" t="n">
        <v>39692.13</v>
      </c>
      <c r="P45" t="n">
        <v>195.8</v>
      </c>
      <c r="Q45" t="n">
        <v>197.75</v>
      </c>
      <c r="R45" t="n">
        <v>35.2</v>
      </c>
      <c r="S45" t="n">
        <v>25.4</v>
      </c>
      <c r="T45" t="n">
        <v>4029.01</v>
      </c>
      <c r="U45" t="n">
        <v>0.72</v>
      </c>
      <c r="V45" t="n">
        <v>0.87</v>
      </c>
      <c r="W45" t="n">
        <v>2.96</v>
      </c>
      <c r="X45" t="n">
        <v>0.25</v>
      </c>
      <c r="Y45" t="n">
        <v>1</v>
      </c>
      <c r="Z45" t="n">
        <v>10</v>
      </c>
      <c r="AA45" t="n">
        <v>473.0600273910027</v>
      </c>
      <c r="AB45" t="n">
        <v>647.2615994118531</v>
      </c>
      <c r="AC45" t="n">
        <v>585.4878608013455</v>
      </c>
      <c r="AD45" t="n">
        <v>473060.0273910027</v>
      </c>
      <c r="AE45" t="n">
        <v>647261.5994118531</v>
      </c>
      <c r="AF45" t="n">
        <v>2.131985493033497e-06</v>
      </c>
      <c r="AG45" t="n">
        <v>18.69791666666667</v>
      </c>
      <c r="AH45" t="n">
        <v>585487.8608013456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6.9643</v>
      </c>
      <c r="E46" t="n">
        <v>14.36</v>
      </c>
      <c r="F46" t="n">
        <v>10.64</v>
      </c>
      <c r="G46" t="n">
        <v>49.11</v>
      </c>
      <c r="H46" t="n">
        <v>0.67</v>
      </c>
      <c r="I46" t="n">
        <v>13</v>
      </c>
      <c r="J46" t="n">
        <v>320.49</v>
      </c>
      <c r="K46" t="n">
        <v>61.82</v>
      </c>
      <c r="L46" t="n">
        <v>12</v>
      </c>
      <c r="M46" t="n">
        <v>11</v>
      </c>
      <c r="N46" t="n">
        <v>96.67</v>
      </c>
      <c r="O46" t="n">
        <v>39761.81</v>
      </c>
      <c r="P46" t="n">
        <v>196.03</v>
      </c>
      <c r="Q46" t="n">
        <v>197.75</v>
      </c>
      <c r="R46" t="n">
        <v>35.17</v>
      </c>
      <c r="S46" t="n">
        <v>25.4</v>
      </c>
      <c r="T46" t="n">
        <v>4013.68</v>
      </c>
      <c r="U46" t="n">
        <v>0.72</v>
      </c>
      <c r="V46" t="n">
        <v>0.87</v>
      </c>
      <c r="W46" t="n">
        <v>2.96</v>
      </c>
      <c r="X46" t="n">
        <v>0.25</v>
      </c>
      <c r="Y46" t="n">
        <v>1</v>
      </c>
      <c r="Z46" t="n">
        <v>10</v>
      </c>
      <c r="AA46" t="n">
        <v>473.2367821911146</v>
      </c>
      <c r="AB46" t="n">
        <v>647.5034431272377</v>
      </c>
      <c r="AC46" t="n">
        <v>585.7066232919636</v>
      </c>
      <c r="AD46" t="n">
        <v>473236.7821911146</v>
      </c>
      <c r="AE46" t="n">
        <v>647503.4431272377</v>
      </c>
      <c r="AF46" t="n">
        <v>2.132016106535307e-06</v>
      </c>
      <c r="AG46" t="n">
        <v>18.69791666666667</v>
      </c>
      <c r="AH46" t="n">
        <v>585706.6232919636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6.9753</v>
      </c>
      <c r="E47" t="n">
        <v>14.34</v>
      </c>
      <c r="F47" t="n">
        <v>10.62</v>
      </c>
      <c r="G47" t="n">
        <v>49</v>
      </c>
      <c r="H47" t="n">
        <v>0.68</v>
      </c>
      <c r="I47" t="n">
        <v>13</v>
      </c>
      <c r="J47" t="n">
        <v>321.06</v>
      </c>
      <c r="K47" t="n">
        <v>61.82</v>
      </c>
      <c r="L47" t="n">
        <v>12.25</v>
      </c>
      <c r="M47" t="n">
        <v>11</v>
      </c>
      <c r="N47" t="n">
        <v>96.98999999999999</v>
      </c>
      <c r="O47" t="n">
        <v>39831.64</v>
      </c>
      <c r="P47" t="n">
        <v>195.62</v>
      </c>
      <c r="Q47" t="n">
        <v>197.77</v>
      </c>
      <c r="R47" t="n">
        <v>34.54</v>
      </c>
      <c r="S47" t="n">
        <v>25.4</v>
      </c>
      <c r="T47" t="n">
        <v>3699.83</v>
      </c>
      <c r="U47" t="n">
        <v>0.74</v>
      </c>
      <c r="V47" t="n">
        <v>0.88</v>
      </c>
      <c r="W47" t="n">
        <v>2.96</v>
      </c>
      <c r="X47" t="n">
        <v>0.23</v>
      </c>
      <c r="Y47" t="n">
        <v>1</v>
      </c>
      <c r="Z47" t="n">
        <v>10</v>
      </c>
      <c r="AA47" t="n">
        <v>472.4896489375462</v>
      </c>
      <c r="AB47" t="n">
        <v>646.4811824485124</v>
      </c>
      <c r="AC47" t="n">
        <v>584.781925737664</v>
      </c>
      <c r="AD47" t="n">
        <v>472489.6489375462</v>
      </c>
      <c r="AE47" t="n">
        <v>646481.1824485124</v>
      </c>
      <c r="AF47" t="n">
        <v>2.135383591734378e-06</v>
      </c>
      <c r="AG47" t="n">
        <v>18.671875</v>
      </c>
      <c r="AH47" t="n">
        <v>584781.925737664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6.9678</v>
      </c>
      <c r="E48" t="n">
        <v>14.35</v>
      </c>
      <c r="F48" t="n">
        <v>10.63</v>
      </c>
      <c r="G48" t="n">
        <v>49.07</v>
      </c>
      <c r="H48" t="n">
        <v>0.6899999999999999</v>
      </c>
      <c r="I48" t="n">
        <v>13</v>
      </c>
      <c r="J48" t="n">
        <v>321.63</v>
      </c>
      <c r="K48" t="n">
        <v>61.82</v>
      </c>
      <c r="L48" t="n">
        <v>12.5</v>
      </c>
      <c r="M48" t="n">
        <v>11</v>
      </c>
      <c r="N48" t="n">
        <v>97.31</v>
      </c>
      <c r="O48" t="n">
        <v>39901.61</v>
      </c>
      <c r="P48" t="n">
        <v>195.83</v>
      </c>
      <c r="Q48" t="n">
        <v>197.76</v>
      </c>
      <c r="R48" t="n">
        <v>34.92</v>
      </c>
      <c r="S48" t="n">
        <v>25.4</v>
      </c>
      <c r="T48" t="n">
        <v>3892.16</v>
      </c>
      <c r="U48" t="n">
        <v>0.73</v>
      </c>
      <c r="V48" t="n">
        <v>0.88</v>
      </c>
      <c r="W48" t="n">
        <v>2.96</v>
      </c>
      <c r="X48" t="n">
        <v>0.24</v>
      </c>
      <c r="Y48" t="n">
        <v>1</v>
      </c>
      <c r="Z48" t="n">
        <v>10</v>
      </c>
      <c r="AA48" t="n">
        <v>472.9261194755158</v>
      </c>
      <c r="AB48" t="n">
        <v>647.0783806942836</v>
      </c>
      <c r="AC48" t="n">
        <v>585.3221282210318</v>
      </c>
      <c r="AD48" t="n">
        <v>472926.1194755158</v>
      </c>
      <c r="AE48" t="n">
        <v>647078.3806942836</v>
      </c>
      <c r="AF48" t="n">
        <v>2.133087579098648e-06</v>
      </c>
      <c r="AG48" t="n">
        <v>18.68489583333333</v>
      </c>
      <c r="AH48" t="n">
        <v>585322.1282210317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7.0016</v>
      </c>
      <c r="E49" t="n">
        <v>14.28</v>
      </c>
      <c r="F49" t="n">
        <v>10.62</v>
      </c>
      <c r="G49" t="n">
        <v>53.09</v>
      </c>
      <c r="H49" t="n">
        <v>0.71</v>
      </c>
      <c r="I49" t="n">
        <v>12</v>
      </c>
      <c r="J49" t="n">
        <v>322.2</v>
      </c>
      <c r="K49" t="n">
        <v>61.82</v>
      </c>
      <c r="L49" t="n">
        <v>12.75</v>
      </c>
      <c r="M49" t="n">
        <v>10</v>
      </c>
      <c r="N49" t="n">
        <v>97.62</v>
      </c>
      <c r="O49" t="n">
        <v>39971.73</v>
      </c>
      <c r="P49" t="n">
        <v>195.47</v>
      </c>
      <c r="Q49" t="n">
        <v>197.77</v>
      </c>
      <c r="R49" t="n">
        <v>34.39</v>
      </c>
      <c r="S49" t="n">
        <v>25.4</v>
      </c>
      <c r="T49" t="n">
        <v>3633.3</v>
      </c>
      <c r="U49" t="n">
        <v>0.74</v>
      </c>
      <c r="V49" t="n">
        <v>0.88</v>
      </c>
      <c r="W49" t="n">
        <v>2.96</v>
      </c>
      <c r="X49" t="n">
        <v>0.23</v>
      </c>
      <c r="Y49" t="n">
        <v>1</v>
      </c>
      <c r="Z49" t="n">
        <v>10</v>
      </c>
      <c r="AA49" t="n">
        <v>471.5985171912644</v>
      </c>
      <c r="AB49" t="n">
        <v>645.2618966792917</v>
      </c>
      <c r="AC49" t="n">
        <v>583.6790068909794</v>
      </c>
      <c r="AD49" t="n">
        <v>471598.5171912644</v>
      </c>
      <c r="AE49" t="n">
        <v>645261.8966792917</v>
      </c>
      <c r="AF49" t="n">
        <v>2.143434942710338e-06</v>
      </c>
      <c r="AG49" t="n">
        <v>18.59375</v>
      </c>
      <c r="AH49" t="n">
        <v>583679.0068909794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7.0089</v>
      </c>
      <c r="E50" t="n">
        <v>14.27</v>
      </c>
      <c r="F50" t="n">
        <v>10.6</v>
      </c>
      <c r="G50" t="n">
        <v>53.02</v>
      </c>
      <c r="H50" t="n">
        <v>0.72</v>
      </c>
      <c r="I50" t="n">
        <v>12</v>
      </c>
      <c r="J50" t="n">
        <v>322.77</v>
      </c>
      <c r="K50" t="n">
        <v>61.82</v>
      </c>
      <c r="L50" t="n">
        <v>13</v>
      </c>
      <c r="M50" t="n">
        <v>10</v>
      </c>
      <c r="N50" t="n">
        <v>97.94</v>
      </c>
      <c r="O50" t="n">
        <v>40042</v>
      </c>
      <c r="P50" t="n">
        <v>195.29</v>
      </c>
      <c r="Q50" t="n">
        <v>197.76</v>
      </c>
      <c r="R50" t="n">
        <v>34.12</v>
      </c>
      <c r="S50" t="n">
        <v>25.4</v>
      </c>
      <c r="T50" t="n">
        <v>3493.74</v>
      </c>
      <c r="U50" t="n">
        <v>0.74</v>
      </c>
      <c r="V50" t="n">
        <v>0.88</v>
      </c>
      <c r="W50" t="n">
        <v>2.96</v>
      </c>
      <c r="X50" t="n">
        <v>0.21</v>
      </c>
      <c r="Y50" t="n">
        <v>1</v>
      </c>
      <c r="Z50" t="n">
        <v>10</v>
      </c>
      <c r="AA50" t="n">
        <v>471.14449941463</v>
      </c>
      <c r="AB50" t="n">
        <v>644.6406895274499</v>
      </c>
      <c r="AC50" t="n">
        <v>583.1170868778396</v>
      </c>
      <c r="AD50" t="n">
        <v>471144.49941463</v>
      </c>
      <c r="AE50" t="n">
        <v>644640.6895274499</v>
      </c>
      <c r="AF50" t="n">
        <v>2.145669728342449e-06</v>
      </c>
      <c r="AG50" t="n">
        <v>18.58072916666667</v>
      </c>
      <c r="AH50" t="n">
        <v>583117.0868778396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7.002</v>
      </c>
      <c r="E51" t="n">
        <v>14.28</v>
      </c>
      <c r="F51" t="n">
        <v>10.62</v>
      </c>
      <c r="G51" t="n">
        <v>53.09</v>
      </c>
      <c r="H51" t="n">
        <v>0.73</v>
      </c>
      <c r="I51" t="n">
        <v>12</v>
      </c>
      <c r="J51" t="n">
        <v>323.34</v>
      </c>
      <c r="K51" t="n">
        <v>61.82</v>
      </c>
      <c r="L51" t="n">
        <v>13.25</v>
      </c>
      <c r="M51" t="n">
        <v>10</v>
      </c>
      <c r="N51" t="n">
        <v>98.27</v>
      </c>
      <c r="O51" t="n">
        <v>40112.54</v>
      </c>
      <c r="P51" t="n">
        <v>195.69</v>
      </c>
      <c r="Q51" t="n">
        <v>197.78</v>
      </c>
      <c r="R51" t="n">
        <v>34.18</v>
      </c>
      <c r="S51" t="n">
        <v>25.4</v>
      </c>
      <c r="T51" t="n">
        <v>3527.12</v>
      </c>
      <c r="U51" t="n">
        <v>0.74</v>
      </c>
      <c r="V51" t="n">
        <v>0.88</v>
      </c>
      <c r="W51" t="n">
        <v>2.96</v>
      </c>
      <c r="X51" t="n">
        <v>0.23</v>
      </c>
      <c r="Y51" t="n">
        <v>1</v>
      </c>
      <c r="Z51" t="n">
        <v>10</v>
      </c>
      <c r="AA51" t="n">
        <v>471.7577727503742</v>
      </c>
      <c r="AB51" t="n">
        <v>645.4797971611251</v>
      </c>
      <c r="AC51" t="n">
        <v>583.8761112566518</v>
      </c>
      <c r="AD51" t="n">
        <v>471757.7727503742</v>
      </c>
      <c r="AE51" t="n">
        <v>645479.7971611251</v>
      </c>
      <c r="AF51" t="n">
        <v>2.143557396717577e-06</v>
      </c>
      <c r="AG51" t="n">
        <v>18.59375</v>
      </c>
      <c r="AH51" t="n">
        <v>583876.1112566518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7.0051</v>
      </c>
      <c r="E52" t="n">
        <v>14.28</v>
      </c>
      <c r="F52" t="n">
        <v>10.61</v>
      </c>
      <c r="G52" t="n">
        <v>53.06</v>
      </c>
      <c r="H52" t="n">
        <v>0.74</v>
      </c>
      <c r="I52" t="n">
        <v>12</v>
      </c>
      <c r="J52" t="n">
        <v>323.91</v>
      </c>
      <c r="K52" t="n">
        <v>61.82</v>
      </c>
      <c r="L52" t="n">
        <v>13.5</v>
      </c>
      <c r="M52" t="n">
        <v>10</v>
      </c>
      <c r="N52" t="n">
        <v>98.59</v>
      </c>
      <c r="O52" t="n">
        <v>40183.11</v>
      </c>
      <c r="P52" t="n">
        <v>195.55</v>
      </c>
      <c r="Q52" t="n">
        <v>197.76</v>
      </c>
      <c r="R52" t="n">
        <v>34.28</v>
      </c>
      <c r="S52" t="n">
        <v>25.4</v>
      </c>
      <c r="T52" t="n">
        <v>3578.3</v>
      </c>
      <c r="U52" t="n">
        <v>0.74</v>
      </c>
      <c r="V52" t="n">
        <v>0.88</v>
      </c>
      <c r="W52" t="n">
        <v>2.96</v>
      </c>
      <c r="X52" t="n">
        <v>0.22</v>
      </c>
      <c r="Y52" t="n">
        <v>1</v>
      </c>
      <c r="Z52" t="n">
        <v>10</v>
      </c>
      <c r="AA52" t="n">
        <v>471.5078470590034</v>
      </c>
      <c r="AB52" t="n">
        <v>645.1378378042483</v>
      </c>
      <c r="AC52" t="n">
        <v>583.5667880208523</v>
      </c>
      <c r="AD52" t="n">
        <v>471507.8470590034</v>
      </c>
      <c r="AE52" t="n">
        <v>645137.8378042483</v>
      </c>
      <c r="AF52" t="n">
        <v>2.144506415273679e-06</v>
      </c>
      <c r="AG52" t="n">
        <v>18.59375</v>
      </c>
      <c r="AH52" t="n">
        <v>583566.7880208523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7.0044</v>
      </c>
      <c r="E53" t="n">
        <v>14.28</v>
      </c>
      <c r="F53" t="n">
        <v>10.61</v>
      </c>
      <c r="G53" t="n">
        <v>53.06</v>
      </c>
      <c r="H53" t="n">
        <v>0.76</v>
      </c>
      <c r="I53" t="n">
        <v>12</v>
      </c>
      <c r="J53" t="n">
        <v>324.48</v>
      </c>
      <c r="K53" t="n">
        <v>61.82</v>
      </c>
      <c r="L53" t="n">
        <v>13.75</v>
      </c>
      <c r="M53" t="n">
        <v>10</v>
      </c>
      <c r="N53" t="n">
        <v>98.91</v>
      </c>
      <c r="O53" t="n">
        <v>40253.84</v>
      </c>
      <c r="P53" t="n">
        <v>195.39</v>
      </c>
      <c r="Q53" t="n">
        <v>197.77</v>
      </c>
      <c r="R53" t="n">
        <v>34.36</v>
      </c>
      <c r="S53" t="n">
        <v>25.4</v>
      </c>
      <c r="T53" t="n">
        <v>3618.19</v>
      </c>
      <c r="U53" t="n">
        <v>0.74</v>
      </c>
      <c r="V53" t="n">
        <v>0.88</v>
      </c>
      <c r="W53" t="n">
        <v>2.96</v>
      </c>
      <c r="X53" t="n">
        <v>0.22</v>
      </c>
      <c r="Y53" t="n">
        <v>1</v>
      </c>
      <c r="Z53" t="n">
        <v>10</v>
      </c>
      <c r="AA53" t="n">
        <v>471.4040464786428</v>
      </c>
      <c r="AB53" t="n">
        <v>644.9958132708406</v>
      </c>
      <c r="AC53" t="n">
        <v>583.4383181095803</v>
      </c>
      <c r="AD53" t="n">
        <v>471404.0464786428</v>
      </c>
      <c r="AE53" t="n">
        <v>644995.8132708406</v>
      </c>
      <c r="AF53" t="n">
        <v>2.144292120761011e-06</v>
      </c>
      <c r="AG53" t="n">
        <v>18.59375</v>
      </c>
      <c r="AH53" t="n">
        <v>583438.3181095803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7.041</v>
      </c>
      <c r="E54" t="n">
        <v>14.2</v>
      </c>
      <c r="F54" t="n">
        <v>10.59</v>
      </c>
      <c r="G54" t="n">
        <v>57.79</v>
      </c>
      <c r="H54" t="n">
        <v>0.77</v>
      </c>
      <c r="I54" t="n">
        <v>11</v>
      </c>
      <c r="J54" t="n">
        <v>325.06</v>
      </c>
      <c r="K54" t="n">
        <v>61.82</v>
      </c>
      <c r="L54" t="n">
        <v>14</v>
      </c>
      <c r="M54" t="n">
        <v>9</v>
      </c>
      <c r="N54" t="n">
        <v>99.23999999999999</v>
      </c>
      <c r="O54" t="n">
        <v>40324.71</v>
      </c>
      <c r="P54" t="n">
        <v>195.01</v>
      </c>
      <c r="Q54" t="n">
        <v>197.75</v>
      </c>
      <c r="R54" t="n">
        <v>33.71</v>
      </c>
      <c r="S54" t="n">
        <v>25.4</v>
      </c>
      <c r="T54" t="n">
        <v>3297.25</v>
      </c>
      <c r="U54" t="n">
        <v>0.75</v>
      </c>
      <c r="V54" t="n">
        <v>0.88</v>
      </c>
      <c r="W54" t="n">
        <v>2.96</v>
      </c>
      <c r="X54" t="n">
        <v>0.2</v>
      </c>
      <c r="Y54" t="n">
        <v>1</v>
      </c>
      <c r="Z54" t="n">
        <v>10</v>
      </c>
      <c r="AA54" t="n">
        <v>469.7735788748985</v>
      </c>
      <c r="AB54" t="n">
        <v>642.7649355642437</v>
      </c>
      <c r="AC54" t="n">
        <v>581.4203522402445</v>
      </c>
      <c r="AD54" t="n">
        <v>469773.5788748985</v>
      </c>
      <c r="AE54" t="n">
        <v>642764.9355642437</v>
      </c>
      <c r="AF54" t="n">
        <v>2.155496662423373e-06</v>
      </c>
      <c r="AG54" t="n">
        <v>18.48958333333333</v>
      </c>
      <c r="AH54" t="n">
        <v>581420.3522402445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7.0467</v>
      </c>
      <c r="E55" t="n">
        <v>14.19</v>
      </c>
      <c r="F55" t="n">
        <v>10.58</v>
      </c>
      <c r="G55" t="n">
        <v>57.72</v>
      </c>
      <c r="H55" t="n">
        <v>0.78</v>
      </c>
      <c r="I55" t="n">
        <v>11</v>
      </c>
      <c r="J55" t="n">
        <v>325.63</v>
      </c>
      <c r="K55" t="n">
        <v>61.82</v>
      </c>
      <c r="L55" t="n">
        <v>14.25</v>
      </c>
      <c r="M55" t="n">
        <v>9</v>
      </c>
      <c r="N55" t="n">
        <v>99.56</v>
      </c>
      <c r="O55" t="n">
        <v>40395.74</v>
      </c>
      <c r="P55" t="n">
        <v>194.96</v>
      </c>
      <c r="Q55" t="n">
        <v>197.81</v>
      </c>
      <c r="R55" t="n">
        <v>33.38</v>
      </c>
      <c r="S55" t="n">
        <v>25.4</v>
      </c>
      <c r="T55" t="n">
        <v>3129.19</v>
      </c>
      <c r="U55" t="n">
        <v>0.76</v>
      </c>
      <c r="V55" t="n">
        <v>0.88</v>
      </c>
      <c r="W55" t="n">
        <v>2.96</v>
      </c>
      <c r="X55" t="n">
        <v>0.19</v>
      </c>
      <c r="Y55" t="n">
        <v>1</v>
      </c>
      <c r="Z55" t="n">
        <v>10</v>
      </c>
      <c r="AA55" t="n">
        <v>460.6118357986378</v>
      </c>
      <c r="AB55" t="n">
        <v>630.2294344997255</v>
      </c>
      <c r="AC55" t="n">
        <v>570.0812218036375</v>
      </c>
      <c r="AD55" t="n">
        <v>460611.8357986378</v>
      </c>
      <c r="AE55" t="n">
        <v>630229.4344997255</v>
      </c>
      <c r="AF55" t="n">
        <v>2.157241632026528e-06</v>
      </c>
      <c r="AG55" t="n">
        <v>18.4765625</v>
      </c>
      <c r="AH55" t="n">
        <v>570081.2218036375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7.0442</v>
      </c>
      <c r="E56" t="n">
        <v>14.2</v>
      </c>
      <c r="F56" t="n">
        <v>10.59</v>
      </c>
      <c r="G56" t="n">
        <v>57.75</v>
      </c>
      <c r="H56" t="n">
        <v>0.79</v>
      </c>
      <c r="I56" t="n">
        <v>11</v>
      </c>
      <c r="J56" t="n">
        <v>326.21</v>
      </c>
      <c r="K56" t="n">
        <v>61.82</v>
      </c>
      <c r="L56" t="n">
        <v>14.5</v>
      </c>
      <c r="M56" t="n">
        <v>9</v>
      </c>
      <c r="N56" t="n">
        <v>99.89</v>
      </c>
      <c r="O56" t="n">
        <v>40466.92</v>
      </c>
      <c r="P56" t="n">
        <v>195.11</v>
      </c>
      <c r="Q56" t="n">
        <v>197.79</v>
      </c>
      <c r="R56" t="n">
        <v>33.45</v>
      </c>
      <c r="S56" t="n">
        <v>25.4</v>
      </c>
      <c r="T56" t="n">
        <v>3165.66</v>
      </c>
      <c r="U56" t="n">
        <v>0.76</v>
      </c>
      <c r="V56" t="n">
        <v>0.88</v>
      </c>
      <c r="W56" t="n">
        <v>2.96</v>
      </c>
      <c r="X56" t="n">
        <v>0.2</v>
      </c>
      <c r="Y56" t="n">
        <v>1</v>
      </c>
      <c r="Z56" t="n">
        <v>10</v>
      </c>
      <c r="AA56" t="n">
        <v>469.7583183890389</v>
      </c>
      <c r="AB56" t="n">
        <v>642.7440554942453</v>
      </c>
      <c r="AC56" t="n">
        <v>581.4014649348215</v>
      </c>
      <c r="AD56" t="n">
        <v>469758.318389039</v>
      </c>
      <c r="AE56" t="n">
        <v>642744.0554942454</v>
      </c>
      <c r="AF56" t="n">
        <v>2.156476294481285e-06</v>
      </c>
      <c r="AG56" t="n">
        <v>18.48958333333333</v>
      </c>
      <c r="AH56" t="n">
        <v>581401.4649348216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7.0475</v>
      </c>
      <c r="E57" t="n">
        <v>14.19</v>
      </c>
      <c r="F57" t="n">
        <v>10.58</v>
      </c>
      <c r="G57" t="n">
        <v>57.72</v>
      </c>
      <c r="H57" t="n">
        <v>0.8</v>
      </c>
      <c r="I57" t="n">
        <v>11</v>
      </c>
      <c r="J57" t="n">
        <v>326.79</v>
      </c>
      <c r="K57" t="n">
        <v>61.82</v>
      </c>
      <c r="L57" t="n">
        <v>14.75</v>
      </c>
      <c r="M57" t="n">
        <v>9</v>
      </c>
      <c r="N57" t="n">
        <v>100.22</v>
      </c>
      <c r="O57" t="n">
        <v>40538.25</v>
      </c>
      <c r="P57" t="n">
        <v>195.08</v>
      </c>
      <c r="Q57" t="n">
        <v>197.78</v>
      </c>
      <c r="R57" t="n">
        <v>33.33</v>
      </c>
      <c r="S57" t="n">
        <v>25.4</v>
      </c>
      <c r="T57" t="n">
        <v>3108.24</v>
      </c>
      <c r="U57" t="n">
        <v>0.76</v>
      </c>
      <c r="V57" t="n">
        <v>0.88</v>
      </c>
      <c r="W57" t="n">
        <v>2.95</v>
      </c>
      <c r="X57" t="n">
        <v>0.19</v>
      </c>
      <c r="Y57" t="n">
        <v>1</v>
      </c>
      <c r="Z57" t="n">
        <v>10</v>
      </c>
      <c r="AA57" t="n">
        <v>460.6814085857361</v>
      </c>
      <c r="AB57" t="n">
        <v>630.3246270563681</v>
      </c>
      <c r="AC57" t="n">
        <v>570.1673293162778</v>
      </c>
      <c r="AD57" t="n">
        <v>460681.4085857361</v>
      </c>
      <c r="AE57" t="n">
        <v>630324.627056368</v>
      </c>
      <c r="AF57" t="n">
        <v>2.157486540041006e-06</v>
      </c>
      <c r="AG57" t="n">
        <v>18.4765625</v>
      </c>
      <c r="AH57" t="n">
        <v>570167.3293162778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7.0417</v>
      </c>
      <c r="E58" t="n">
        <v>14.2</v>
      </c>
      <c r="F58" t="n">
        <v>10.59</v>
      </c>
      <c r="G58" t="n">
        <v>57.78</v>
      </c>
      <c r="H58" t="n">
        <v>0.82</v>
      </c>
      <c r="I58" t="n">
        <v>11</v>
      </c>
      <c r="J58" t="n">
        <v>327.37</v>
      </c>
      <c r="K58" t="n">
        <v>61.82</v>
      </c>
      <c r="L58" t="n">
        <v>15</v>
      </c>
      <c r="M58" t="n">
        <v>9</v>
      </c>
      <c r="N58" t="n">
        <v>100.55</v>
      </c>
      <c r="O58" t="n">
        <v>40609.74</v>
      </c>
      <c r="P58" t="n">
        <v>195.49</v>
      </c>
      <c r="Q58" t="n">
        <v>197.78</v>
      </c>
      <c r="R58" t="n">
        <v>33.76</v>
      </c>
      <c r="S58" t="n">
        <v>25.4</v>
      </c>
      <c r="T58" t="n">
        <v>3322.62</v>
      </c>
      <c r="U58" t="n">
        <v>0.75</v>
      </c>
      <c r="V58" t="n">
        <v>0.88</v>
      </c>
      <c r="W58" t="n">
        <v>2.95</v>
      </c>
      <c r="X58" t="n">
        <v>0.2</v>
      </c>
      <c r="Y58" t="n">
        <v>1</v>
      </c>
      <c r="Z58" t="n">
        <v>10</v>
      </c>
      <c r="AA58" t="n">
        <v>470.1242870987214</v>
      </c>
      <c r="AB58" t="n">
        <v>643.2447900282328</v>
      </c>
      <c r="AC58" t="n">
        <v>581.8544100676705</v>
      </c>
      <c r="AD58" t="n">
        <v>470124.2870987214</v>
      </c>
      <c r="AE58" t="n">
        <v>643244.7900282328</v>
      </c>
      <c r="AF58" t="n">
        <v>2.155710956936041e-06</v>
      </c>
      <c r="AG58" t="n">
        <v>18.48958333333333</v>
      </c>
      <c r="AH58" t="n">
        <v>581854.4100676705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7.0468</v>
      </c>
      <c r="E59" t="n">
        <v>14.19</v>
      </c>
      <c r="F59" t="n">
        <v>10.58</v>
      </c>
      <c r="G59" t="n">
        <v>57.72</v>
      </c>
      <c r="H59" t="n">
        <v>0.83</v>
      </c>
      <c r="I59" t="n">
        <v>11</v>
      </c>
      <c r="J59" t="n">
        <v>327.95</v>
      </c>
      <c r="K59" t="n">
        <v>61.82</v>
      </c>
      <c r="L59" t="n">
        <v>15.25</v>
      </c>
      <c r="M59" t="n">
        <v>9</v>
      </c>
      <c r="N59" t="n">
        <v>100.88</v>
      </c>
      <c r="O59" t="n">
        <v>40681.39</v>
      </c>
      <c r="P59" t="n">
        <v>195.09</v>
      </c>
      <c r="Q59" t="n">
        <v>197.8</v>
      </c>
      <c r="R59" t="n">
        <v>33.33</v>
      </c>
      <c r="S59" t="n">
        <v>25.4</v>
      </c>
      <c r="T59" t="n">
        <v>3104.3</v>
      </c>
      <c r="U59" t="n">
        <v>0.76</v>
      </c>
      <c r="V59" t="n">
        <v>0.88</v>
      </c>
      <c r="W59" t="n">
        <v>2.96</v>
      </c>
      <c r="X59" t="n">
        <v>0.19</v>
      </c>
      <c r="Y59" t="n">
        <v>1</v>
      </c>
      <c r="Z59" t="n">
        <v>10</v>
      </c>
      <c r="AA59" t="n">
        <v>460.70934310867</v>
      </c>
      <c r="AB59" t="n">
        <v>630.3628483030303</v>
      </c>
      <c r="AC59" t="n">
        <v>570.2019027808025</v>
      </c>
      <c r="AD59" t="n">
        <v>460709.34310867</v>
      </c>
      <c r="AE59" t="n">
        <v>630362.8483030304</v>
      </c>
      <c r="AF59" t="n">
        <v>2.157272245528338e-06</v>
      </c>
      <c r="AG59" t="n">
        <v>18.4765625</v>
      </c>
      <c r="AH59" t="n">
        <v>570201.9027808025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7.0841</v>
      </c>
      <c r="E60" t="n">
        <v>14.12</v>
      </c>
      <c r="F60" t="n">
        <v>10.56</v>
      </c>
      <c r="G60" t="n">
        <v>63.38</v>
      </c>
      <c r="H60" t="n">
        <v>0.84</v>
      </c>
      <c r="I60" t="n">
        <v>10</v>
      </c>
      <c r="J60" t="n">
        <v>328.53</v>
      </c>
      <c r="K60" t="n">
        <v>61.82</v>
      </c>
      <c r="L60" t="n">
        <v>15.5</v>
      </c>
      <c r="M60" t="n">
        <v>8</v>
      </c>
      <c r="N60" t="n">
        <v>101.21</v>
      </c>
      <c r="O60" t="n">
        <v>40753.2</v>
      </c>
      <c r="P60" t="n">
        <v>194.74</v>
      </c>
      <c r="Q60" t="n">
        <v>197.76</v>
      </c>
      <c r="R60" t="n">
        <v>32.8</v>
      </c>
      <c r="S60" t="n">
        <v>25.4</v>
      </c>
      <c r="T60" t="n">
        <v>2844.47</v>
      </c>
      <c r="U60" t="n">
        <v>0.77</v>
      </c>
      <c r="V60" t="n">
        <v>0.88</v>
      </c>
      <c r="W60" t="n">
        <v>2.95</v>
      </c>
      <c r="X60" t="n">
        <v>0.17</v>
      </c>
      <c r="Y60" t="n">
        <v>1</v>
      </c>
      <c r="Z60" t="n">
        <v>10</v>
      </c>
      <c r="AA60" t="n">
        <v>459.2696344876019</v>
      </c>
      <c r="AB60" t="n">
        <v>628.3929754522234</v>
      </c>
      <c r="AC60" t="n">
        <v>568.4200318301428</v>
      </c>
      <c r="AD60" t="n">
        <v>459269.6344876019</v>
      </c>
      <c r="AE60" t="n">
        <v>628392.9754522233</v>
      </c>
      <c r="AF60" t="n">
        <v>2.168691081703369e-06</v>
      </c>
      <c r="AG60" t="n">
        <v>18.38541666666667</v>
      </c>
      <c r="AH60" t="n">
        <v>568420.0318301427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7.0827</v>
      </c>
      <c r="E61" t="n">
        <v>14.12</v>
      </c>
      <c r="F61" t="n">
        <v>10.57</v>
      </c>
      <c r="G61" t="n">
        <v>63.4</v>
      </c>
      <c r="H61" t="n">
        <v>0.85</v>
      </c>
      <c r="I61" t="n">
        <v>10</v>
      </c>
      <c r="J61" t="n">
        <v>329.12</v>
      </c>
      <c r="K61" t="n">
        <v>61.82</v>
      </c>
      <c r="L61" t="n">
        <v>15.75</v>
      </c>
      <c r="M61" t="n">
        <v>8</v>
      </c>
      <c r="N61" t="n">
        <v>101.54</v>
      </c>
      <c r="O61" t="n">
        <v>40825.16</v>
      </c>
      <c r="P61" t="n">
        <v>194.96</v>
      </c>
      <c r="Q61" t="n">
        <v>197.75</v>
      </c>
      <c r="R61" t="n">
        <v>32.77</v>
      </c>
      <c r="S61" t="n">
        <v>25.4</v>
      </c>
      <c r="T61" t="n">
        <v>2831.04</v>
      </c>
      <c r="U61" t="n">
        <v>0.78</v>
      </c>
      <c r="V61" t="n">
        <v>0.88</v>
      </c>
      <c r="W61" t="n">
        <v>2.96</v>
      </c>
      <c r="X61" t="n">
        <v>0.18</v>
      </c>
      <c r="Y61" t="n">
        <v>1</v>
      </c>
      <c r="Z61" t="n">
        <v>10</v>
      </c>
      <c r="AA61" t="n">
        <v>459.5282989767502</v>
      </c>
      <c r="AB61" t="n">
        <v>628.7468916177479</v>
      </c>
      <c r="AC61" t="n">
        <v>568.740170733554</v>
      </c>
      <c r="AD61" t="n">
        <v>459528.2989767502</v>
      </c>
      <c r="AE61" t="n">
        <v>628746.891617748</v>
      </c>
      <c r="AF61" t="n">
        <v>2.168262492678032e-06</v>
      </c>
      <c r="AG61" t="n">
        <v>18.38541666666667</v>
      </c>
      <c r="AH61" t="n">
        <v>568740.1707335541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7.0834</v>
      </c>
      <c r="E62" t="n">
        <v>14.12</v>
      </c>
      <c r="F62" t="n">
        <v>10.56</v>
      </c>
      <c r="G62" t="n">
        <v>63.39</v>
      </c>
      <c r="H62" t="n">
        <v>0.86</v>
      </c>
      <c r="I62" t="n">
        <v>10</v>
      </c>
      <c r="J62" t="n">
        <v>329.7</v>
      </c>
      <c r="K62" t="n">
        <v>61.82</v>
      </c>
      <c r="L62" t="n">
        <v>16</v>
      </c>
      <c r="M62" t="n">
        <v>8</v>
      </c>
      <c r="N62" t="n">
        <v>101.88</v>
      </c>
      <c r="O62" t="n">
        <v>40897.29</v>
      </c>
      <c r="P62" t="n">
        <v>195.13</v>
      </c>
      <c r="Q62" t="n">
        <v>197.75</v>
      </c>
      <c r="R62" t="n">
        <v>32.77</v>
      </c>
      <c r="S62" t="n">
        <v>25.4</v>
      </c>
      <c r="T62" t="n">
        <v>2828.87</v>
      </c>
      <c r="U62" t="n">
        <v>0.78</v>
      </c>
      <c r="V62" t="n">
        <v>0.88</v>
      </c>
      <c r="W62" t="n">
        <v>2.96</v>
      </c>
      <c r="X62" t="n">
        <v>0.17</v>
      </c>
      <c r="Y62" t="n">
        <v>1</v>
      </c>
      <c r="Z62" t="n">
        <v>10</v>
      </c>
      <c r="AA62" t="n">
        <v>459.5892274810494</v>
      </c>
      <c r="AB62" t="n">
        <v>628.8302566853058</v>
      </c>
      <c r="AC62" t="n">
        <v>568.815579556068</v>
      </c>
      <c r="AD62" t="n">
        <v>459589.2274810494</v>
      </c>
      <c r="AE62" t="n">
        <v>628830.2566853059</v>
      </c>
      <c r="AF62" t="n">
        <v>2.168476787190701e-06</v>
      </c>
      <c r="AG62" t="n">
        <v>18.38541666666667</v>
      </c>
      <c r="AH62" t="n">
        <v>568815.5795560679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7.0851</v>
      </c>
      <c r="E63" t="n">
        <v>14.11</v>
      </c>
      <c r="F63" t="n">
        <v>10.56</v>
      </c>
      <c r="G63" t="n">
        <v>63.37</v>
      </c>
      <c r="H63" t="n">
        <v>0.88</v>
      </c>
      <c r="I63" t="n">
        <v>10</v>
      </c>
      <c r="J63" t="n">
        <v>330.29</v>
      </c>
      <c r="K63" t="n">
        <v>61.82</v>
      </c>
      <c r="L63" t="n">
        <v>16.25</v>
      </c>
      <c r="M63" t="n">
        <v>8</v>
      </c>
      <c r="N63" t="n">
        <v>102.21</v>
      </c>
      <c r="O63" t="n">
        <v>40969.57</v>
      </c>
      <c r="P63" t="n">
        <v>195.07</v>
      </c>
      <c r="Q63" t="n">
        <v>197.8</v>
      </c>
      <c r="R63" t="n">
        <v>32.6</v>
      </c>
      <c r="S63" t="n">
        <v>25.4</v>
      </c>
      <c r="T63" t="n">
        <v>2747.64</v>
      </c>
      <c r="U63" t="n">
        <v>0.78</v>
      </c>
      <c r="V63" t="n">
        <v>0.88</v>
      </c>
      <c r="W63" t="n">
        <v>2.96</v>
      </c>
      <c r="X63" t="n">
        <v>0.17</v>
      </c>
      <c r="Y63" t="n">
        <v>1</v>
      </c>
      <c r="Z63" t="n">
        <v>10</v>
      </c>
      <c r="AA63" t="n">
        <v>459.4945836788213</v>
      </c>
      <c r="AB63" t="n">
        <v>628.7007608597077</v>
      </c>
      <c r="AC63" t="n">
        <v>568.6984426303161</v>
      </c>
      <c r="AD63" t="n">
        <v>459494.5836788213</v>
      </c>
      <c r="AE63" t="n">
        <v>628700.7608597076</v>
      </c>
      <c r="AF63" t="n">
        <v>2.168997216721466e-06</v>
      </c>
      <c r="AG63" t="n">
        <v>18.37239583333333</v>
      </c>
      <c r="AH63" t="n">
        <v>568698.4426303161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7.0835</v>
      </c>
      <c r="E64" t="n">
        <v>14.12</v>
      </c>
      <c r="F64" t="n">
        <v>10.56</v>
      </c>
      <c r="G64" t="n">
        <v>63.39</v>
      </c>
      <c r="H64" t="n">
        <v>0.89</v>
      </c>
      <c r="I64" t="n">
        <v>10</v>
      </c>
      <c r="J64" t="n">
        <v>330.87</v>
      </c>
      <c r="K64" t="n">
        <v>61.82</v>
      </c>
      <c r="L64" t="n">
        <v>16.5</v>
      </c>
      <c r="M64" t="n">
        <v>8</v>
      </c>
      <c r="N64" t="n">
        <v>102.55</v>
      </c>
      <c r="O64" t="n">
        <v>41042.02</v>
      </c>
      <c r="P64" t="n">
        <v>195.17</v>
      </c>
      <c r="Q64" t="n">
        <v>197.77</v>
      </c>
      <c r="R64" t="n">
        <v>32.59</v>
      </c>
      <c r="S64" t="n">
        <v>25.4</v>
      </c>
      <c r="T64" t="n">
        <v>2741.24</v>
      </c>
      <c r="U64" t="n">
        <v>0.78</v>
      </c>
      <c r="V64" t="n">
        <v>0.88</v>
      </c>
      <c r="W64" t="n">
        <v>2.96</v>
      </c>
      <c r="X64" t="n">
        <v>0.17</v>
      </c>
      <c r="Y64" t="n">
        <v>1</v>
      </c>
      <c r="Z64" t="n">
        <v>10</v>
      </c>
      <c r="AA64" t="n">
        <v>459.6171007784504</v>
      </c>
      <c r="AB64" t="n">
        <v>628.868394160493</v>
      </c>
      <c r="AC64" t="n">
        <v>568.8500772441495</v>
      </c>
      <c r="AD64" t="n">
        <v>459617.1007784504</v>
      </c>
      <c r="AE64" t="n">
        <v>628868.394160493</v>
      </c>
      <c r="AF64" t="n">
        <v>2.16850740069251e-06</v>
      </c>
      <c r="AG64" t="n">
        <v>18.38541666666667</v>
      </c>
      <c r="AH64" t="n">
        <v>568850.0772441495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7.0838</v>
      </c>
      <c r="E65" t="n">
        <v>14.12</v>
      </c>
      <c r="F65" t="n">
        <v>10.56</v>
      </c>
      <c r="G65" t="n">
        <v>63.38</v>
      </c>
      <c r="H65" t="n">
        <v>0.9</v>
      </c>
      <c r="I65" t="n">
        <v>10</v>
      </c>
      <c r="J65" t="n">
        <v>331.46</v>
      </c>
      <c r="K65" t="n">
        <v>61.82</v>
      </c>
      <c r="L65" t="n">
        <v>16.75</v>
      </c>
      <c r="M65" t="n">
        <v>8</v>
      </c>
      <c r="N65" t="n">
        <v>102.89</v>
      </c>
      <c r="O65" t="n">
        <v>41114.63</v>
      </c>
      <c r="P65" t="n">
        <v>195.15</v>
      </c>
      <c r="Q65" t="n">
        <v>197.75</v>
      </c>
      <c r="R65" t="n">
        <v>32.78</v>
      </c>
      <c r="S65" t="n">
        <v>25.4</v>
      </c>
      <c r="T65" t="n">
        <v>2837.59</v>
      </c>
      <c r="U65" t="n">
        <v>0.77</v>
      </c>
      <c r="V65" t="n">
        <v>0.88</v>
      </c>
      <c r="W65" t="n">
        <v>2.95</v>
      </c>
      <c r="X65" t="n">
        <v>0.17</v>
      </c>
      <c r="Y65" t="n">
        <v>1</v>
      </c>
      <c r="Z65" t="n">
        <v>10</v>
      </c>
      <c r="AA65" t="n">
        <v>459.5931643241543</v>
      </c>
      <c r="AB65" t="n">
        <v>628.8356432477234</v>
      </c>
      <c r="AC65" t="n">
        <v>568.8204520325284</v>
      </c>
      <c r="AD65" t="n">
        <v>459593.1643241543</v>
      </c>
      <c r="AE65" t="n">
        <v>628835.6432477233</v>
      </c>
      <c r="AF65" t="n">
        <v>2.168599241197939e-06</v>
      </c>
      <c r="AG65" t="n">
        <v>18.38541666666667</v>
      </c>
      <c r="AH65" t="n">
        <v>568820.4520325284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7.0835</v>
      </c>
      <c r="E66" t="n">
        <v>14.12</v>
      </c>
      <c r="F66" t="n">
        <v>10.56</v>
      </c>
      <c r="G66" t="n">
        <v>63.39</v>
      </c>
      <c r="H66" t="n">
        <v>0.91</v>
      </c>
      <c r="I66" t="n">
        <v>10</v>
      </c>
      <c r="J66" t="n">
        <v>332.05</v>
      </c>
      <c r="K66" t="n">
        <v>61.82</v>
      </c>
      <c r="L66" t="n">
        <v>17</v>
      </c>
      <c r="M66" t="n">
        <v>8</v>
      </c>
      <c r="N66" t="n">
        <v>103.23</v>
      </c>
      <c r="O66" t="n">
        <v>41187.41</v>
      </c>
      <c r="P66" t="n">
        <v>195.12</v>
      </c>
      <c r="Q66" t="n">
        <v>197.82</v>
      </c>
      <c r="R66" t="n">
        <v>32.83</v>
      </c>
      <c r="S66" t="n">
        <v>25.4</v>
      </c>
      <c r="T66" t="n">
        <v>2859.71</v>
      </c>
      <c r="U66" t="n">
        <v>0.77</v>
      </c>
      <c r="V66" t="n">
        <v>0.88</v>
      </c>
      <c r="W66" t="n">
        <v>2.95</v>
      </c>
      <c r="X66" t="n">
        <v>0.17</v>
      </c>
      <c r="Y66" t="n">
        <v>1</v>
      </c>
      <c r="Z66" t="n">
        <v>10</v>
      </c>
      <c r="AA66" t="n">
        <v>459.5786878571053</v>
      </c>
      <c r="AB66" t="n">
        <v>628.8158359068503</v>
      </c>
      <c r="AC66" t="n">
        <v>568.8025350764684</v>
      </c>
      <c r="AD66" t="n">
        <v>459578.6878571053</v>
      </c>
      <c r="AE66" t="n">
        <v>628815.8359068503</v>
      </c>
      <c r="AF66" t="n">
        <v>2.16850740069251e-06</v>
      </c>
      <c r="AG66" t="n">
        <v>18.38541666666667</v>
      </c>
      <c r="AH66" t="n">
        <v>568802.5350764684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7.0801</v>
      </c>
      <c r="E67" t="n">
        <v>14.12</v>
      </c>
      <c r="F67" t="n">
        <v>10.57</v>
      </c>
      <c r="G67" t="n">
        <v>63.43</v>
      </c>
      <c r="H67" t="n">
        <v>0.92</v>
      </c>
      <c r="I67" t="n">
        <v>10</v>
      </c>
      <c r="J67" t="n">
        <v>332.64</v>
      </c>
      <c r="K67" t="n">
        <v>61.82</v>
      </c>
      <c r="L67" t="n">
        <v>17.25</v>
      </c>
      <c r="M67" t="n">
        <v>8</v>
      </c>
      <c r="N67" t="n">
        <v>103.57</v>
      </c>
      <c r="O67" t="n">
        <v>41260.35</v>
      </c>
      <c r="P67" t="n">
        <v>195.06</v>
      </c>
      <c r="Q67" t="n">
        <v>197.76</v>
      </c>
      <c r="R67" t="n">
        <v>32.85</v>
      </c>
      <c r="S67" t="n">
        <v>25.4</v>
      </c>
      <c r="T67" t="n">
        <v>2872.09</v>
      </c>
      <c r="U67" t="n">
        <v>0.77</v>
      </c>
      <c r="V67" t="n">
        <v>0.88</v>
      </c>
      <c r="W67" t="n">
        <v>2.96</v>
      </c>
      <c r="X67" t="n">
        <v>0.18</v>
      </c>
      <c r="Y67" t="n">
        <v>1</v>
      </c>
      <c r="Z67" t="n">
        <v>10</v>
      </c>
      <c r="AA67" t="n">
        <v>459.6794580418166</v>
      </c>
      <c r="AB67" t="n">
        <v>628.9537141192391</v>
      </c>
      <c r="AC67" t="n">
        <v>568.9272543857801</v>
      </c>
      <c r="AD67" t="n">
        <v>459679.4580418167</v>
      </c>
      <c r="AE67" t="n">
        <v>628953.714119239</v>
      </c>
      <c r="AF67" t="n">
        <v>2.167466541630979e-06</v>
      </c>
      <c r="AG67" t="n">
        <v>18.38541666666667</v>
      </c>
      <c r="AH67" t="n">
        <v>568927.2543857801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7.1221</v>
      </c>
      <c r="E68" t="n">
        <v>14.04</v>
      </c>
      <c r="F68" t="n">
        <v>10.54</v>
      </c>
      <c r="G68" t="n">
        <v>70.29000000000001</v>
      </c>
      <c r="H68" t="n">
        <v>0.9399999999999999</v>
      </c>
      <c r="I68" t="n">
        <v>9</v>
      </c>
      <c r="J68" t="n">
        <v>333.24</v>
      </c>
      <c r="K68" t="n">
        <v>61.82</v>
      </c>
      <c r="L68" t="n">
        <v>17.5</v>
      </c>
      <c r="M68" t="n">
        <v>7</v>
      </c>
      <c r="N68" t="n">
        <v>103.92</v>
      </c>
      <c r="O68" t="n">
        <v>41333.46</v>
      </c>
      <c r="P68" t="n">
        <v>194.44</v>
      </c>
      <c r="Q68" t="n">
        <v>197.75</v>
      </c>
      <c r="R68" t="n">
        <v>32.17</v>
      </c>
      <c r="S68" t="n">
        <v>25.4</v>
      </c>
      <c r="T68" t="n">
        <v>2538.32</v>
      </c>
      <c r="U68" t="n">
        <v>0.79</v>
      </c>
      <c r="V68" t="n">
        <v>0.88</v>
      </c>
      <c r="W68" t="n">
        <v>2.95</v>
      </c>
      <c r="X68" t="n">
        <v>0.15</v>
      </c>
      <c r="Y68" t="n">
        <v>1</v>
      </c>
      <c r="Z68" t="n">
        <v>10</v>
      </c>
      <c r="AA68" t="n">
        <v>457.8634927665835</v>
      </c>
      <c r="AB68" t="n">
        <v>626.4690303149312</v>
      </c>
      <c r="AC68" t="n">
        <v>566.6797053164798</v>
      </c>
      <c r="AD68" t="n">
        <v>457863.4927665835</v>
      </c>
      <c r="AE68" t="n">
        <v>626469.0303149312</v>
      </c>
      <c r="AF68" t="n">
        <v>2.180324212391067e-06</v>
      </c>
      <c r="AG68" t="n">
        <v>18.28125</v>
      </c>
      <c r="AH68" t="n">
        <v>566679.7053164798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7.1153</v>
      </c>
      <c r="E69" t="n">
        <v>14.05</v>
      </c>
      <c r="F69" t="n">
        <v>10.56</v>
      </c>
      <c r="G69" t="n">
        <v>70.38</v>
      </c>
      <c r="H69" t="n">
        <v>0.95</v>
      </c>
      <c r="I69" t="n">
        <v>9</v>
      </c>
      <c r="J69" t="n">
        <v>333.83</v>
      </c>
      <c r="K69" t="n">
        <v>61.82</v>
      </c>
      <c r="L69" t="n">
        <v>17.75</v>
      </c>
      <c r="M69" t="n">
        <v>7</v>
      </c>
      <c r="N69" t="n">
        <v>104.26</v>
      </c>
      <c r="O69" t="n">
        <v>41406.86</v>
      </c>
      <c r="P69" t="n">
        <v>194.9</v>
      </c>
      <c r="Q69" t="n">
        <v>197.79</v>
      </c>
      <c r="R69" t="n">
        <v>32.61</v>
      </c>
      <c r="S69" t="n">
        <v>25.4</v>
      </c>
      <c r="T69" t="n">
        <v>2753.96</v>
      </c>
      <c r="U69" t="n">
        <v>0.78</v>
      </c>
      <c r="V69" t="n">
        <v>0.88</v>
      </c>
      <c r="W69" t="n">
        <v>2.95</v>
      </c>
      <c r="X69" t="n">
        <v>0.17</v>
      </c>
      <c r="Y69" t="n">
        <v>1</v>
      </c>
      <c r="Z69" t="n">
        <v>10</v>
      </c>
      <c r="AA69" t="n">
        <v>458.5059953471871</v>
      </c>
      <c r="AB69" t="n">
        <v>627.3481306909266</v>
      </c>
      <c r="AC69" t="n">
        <v>567.4749055864152</v>
      </c>
      <c r="AD69" t="n">
        <v>458505.9953471872</v>
      </c>
      <c r="AE69" t="n">
        <v>627348.1306909266</v>
      </c>
      <c r="AF69" t="n">
        <v>2.178242494268006e-06</v>
      </c>
      <c r="AG69" t="n">
        <v>18.29427083333333</v>
      </c>
      <c r="AH69" t="n">
        <v>567474.9055864152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7.1152</v>
      </c>
      <c r="E70" t="n">
        <v>14.05</v>
      </c>
      <c r="F70" t="n">
        <v>10.56</v>
      </c>
      <c r="G70" t="n">
        <v>70.38</v>
      </c>
      <c r="H70" t="n">
        <v>0.96</v>
      </c>
      <c r="I70" t="n">
        <v>9</v>
      </c>
      <c r="J70" t="n">
        <v>334.43</v>
      </c>
      <c r="K70" t="n">
        <v>61.82</v>
      </c>
      <c r="L70" t="n">
        <v>18</v>
      </c>
      <c r="M70" t="n">
        <v>7</v>
      </c>
      <c r="N70" t="n">
        <v>104.61</v>
      </c>
      <c r="O70" t="n">
        <v>41480.31</v>
      </c>
      <c r="P70" t="n">
        <v>195.1</v>
      </c>
      <c r="Q70" t="n">
        <v>197.78</v>
      </c>
      <c r="R70" t="n">
        <v>32.61</v>
      </c>
      <c r="S70" t="n">
        <v>25.4</v>
      </c>
      <c r="T70" t="n">
        <v>2758.06</v>
      </c>
      <c r="U70" t="n">
        <v>0.78</v>
      </c>
      <c r="V70" t="n">
        <v>0.88</v>
      </c>
      <c r="W70" t="n">
        <v>2.95</v>
      </c>
      <c r="X70" t="n">
        <v>0.17</v>
      </c>
      <c r="Y70" t="n">
        <v>1</v>
      </c>
      <c r="Z70" t="n">
        <v>10</v>
      </c>
      <c r="AA70" t="n">
        <v>458.6617915624329</v>
      </c>
      <c r="AB70" t="n">
        <v>627.5612979458699</v>
      </c>
      <c r="AC70" t="n">
        <v>567.6677284577289</v>
      </c>
      <c r="AD70" t="n">
        <v>458661.7915624329</v>
      </c>
      <c r="AE70" t="n">
        <v>627561.2979458699</v>
      </c>
      <c r="AF70" t="n">
        <v>2.178211880766196e-06</v>
      </c>
      <c r="AG70" t="n">
        <v>18.29427083333333</v>
      </c>
      <c r="AH70" t="n">
        <v>567667.7284577289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7.1186</v>
      </c>
      <c r="E71" t="n">
        <v>14.05</v>
      </c>
      <c r="F71" t="n">
        <v>10.55</v>
      </c>
      <c r="G71" t="n">
        <v>70.34</v>
      </c>
      <c r="H71" t="n">
        <v>0.97</v>
      </c>
      <c r="I71" t="n">
        <v>9</v>
      </c>
      <c r="J71" t="n">
        <v>335.02</v>
      </c>
      <c r="K71" t="n">
        <v>61.82</v>
      </c>
      <c r="L71" t="n">
        <v>18.25</v>
      </c>
      <c r="M71" t="n">
        <v>7</v>
      </c>
      <c r="N71" t="n">
        <v>104.95</v>
      </c>
      <c r="O71" t="n">
        <v>41553.93</v>
      </c>
      <c r="P71" t="n">
        <v>195.04</v>
      </c>
      <c r="Q71" t="n">
        <v>197.75</v>
      </c>
      <c r="R71" t="n">
        <v>32.38</v>
      </c>
      <c r="S71" t="n">
        <v>25.4</v>
      </c>
      <c r="T71" t="n">
        <v>2639.39</v>
      </c>
      <c r="U71" t="n">
        <v>0.78</v>
      </c>
      <c r="V71" t="n">
        <v>0.88</v>
      </c>
      <c r="W71" t="n">
        <v>2.95</v>
      </c>
      <c r="X71" t="n">
        <v>0.16</v>
      </c>
      <c r="Y71" t="n">
        <v>1</v>
      </c>
      <c r="Z71" t="n">
        <v>10</v>
      </c>
      <c r="AA71" t="n">
        <v>458.4702678688123</v>
      </c>
      <c r="AB71" t="n">
        <v>627.299246778829</v>
      </c>
      <c r="AC71" t="n">
        <v>567.4306870862792</v>
      </c>
      <c r="AD71" t="n">
        <v>458470.2678688123</v>
      </c>
      <c r="AE71" t="n">
        <v>627299.246778829</v>
      </c>
      <c r="AF71" t="n">
        <v>2.179252739827727e-06</v>
      </c>
      <c r="AG71" t="n">
        <v>18.29427083333333</v>
      </c>
      <c r="AH71" t="n">
        <v>567430.6870862793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7.1165</v>
      </c>
      <c r="E72" t="n">
        <v>14.05</v>
      </c>
      <c r="F72" t="n">
        <v>10.55</v>
      </c>
      <c r="G72" t="n">
        <v>70.36</v>
      </c>
      <c r="H72" t="n">
        <v>0.98</v>
      </c>
      <c r="I72" t="n">
        <v>9</v>
      </c>
      <c r="J72" t="n">
        <v>335.62</v>
      </c>
      <c r="K72" t="n">
        <v>61.82</v>
      </c>
      <c r="L72" t="n">
        <v>18.5</v>
      </c>
      <c r="M72" t="n">
        <v>7</v>
      </c>
      <c r="N72" t="n">
        <v>105.3</v>
      </c>
      <c r="O72" t="n">
        <v>41627.72</v>
      </c>
      <c r="P72" t="n">
        <v>195.29</v>
      </c>
      <c r="Q72" t="n">
        <v>197.76</v>
      </c>
      <c r="R72" t="n">
        <v>32.39</v>
      </c>
      <c r="S72" t="n">
        <v>25.4</v>
      </c>
      <c r="T72" t="n">
        <v>2646.72</v>
      </c>
      <c r="U72" t="n">
        <v>0.78</v>
      </c>
      <c r="V72" t="n">
        <v>0.88</v>
      </c>
      <c r="W72" t="n">
        <v>2.96</v>
      </c>
      <c r="X72" t="n">
        <v>0.16</v>
      </c>
      <c r="Y72" t="n">
        <v>1</v>
      </c>
      <c r="Z72" t="n">
        <v>10</v>
      </c>
      <c r="AA72" t="n">
        <v>458.7208312746797</v>
      </c>
      <c r="AB72" t="n">
        <v>627.642078684814</v>
      </c>
      <c r="AC72" t="n">
        <v>567.7407995963247</v>
      </c>
      <c r="AD72" t="n">
        <v>458720.8312746796</v>
      </c>
      <c r="AE72" t="n">
        <v>627642.078684814</v>
      </c>
      <c r="AF72" t="n">
        <v>2.178609856289722e-06</v>
      </c>
      <c r="AG72" t="n">
        <v>18.29427083333333</v>
      </c>
      <c r="AH72" t="n">
        <v>567740.7995963247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7.119</v>
      </c>
      <c r="E73" t="n">
        <v>14.05</v>
      </c>
      <c r="F73" t="n">
        <v>10.55</v>
      </c>
      <c r="G73" t="n">
        <v>70.33</v>
      </c>
      <c r="H73" t="n">
        <v>0.99</v>
      </c>
      <c r="I73" t="n">
        <v>9</v>
      </c>
      <c r="J73" t="n">
        <v>336.22</v>
      </c>
      <c r="K73" t="n">
        <v>61.82</v>
      </c>
      <c r="L73" t="n">
        <v>18.75</v>
      </c>
      <c r="M73" t="n">
        <v>7</v>
      </c>
      <c r="N73" t="n">
        <v>105.65</v>
      </c>
      <c r="O73" t="n">
        <v>41701.68</v>
      </c>
      <c r="P73" t="n">
        <v>195.22</v>
      </c>
      <c r="Q73" t="n">
        <v>197.78</v>
      </c>
      <c r="R73" t="n">
        <v>32.35</v>
      </c>
      <c r="S73" t="n">
        <v>25.4</v>
      </c>
      <c r="T73" t="n">
        <v>2624.22</v>
      </c>
      <c r="U73" t="n">
        <v>0.79</v>
      </c>
      <c r="V73" t="n">
        <v>0.88</v>
      </c>
      <c r="W73" t="n">
        <v>2.95</v>
      </c>
      <c r="X73" t="n">
        <v>0.16</v>
      </c>
      <c r="Y73" t="n">
        <v>1</v>
      </c>
      <c r="Z73" t="n">
        <v>10</v>
      </c>
      <c r="AA73" t="n">
        <v>458.5965564997639</v>
      </c>
      <c r="AB73" t="n">
        <v>627.4720404551583</v>
      </c>
      <c r="AC73" t="n">
        <v>567.5869895766571</v>
      </c>
      <c r="AD73" t="n">
        <v>458596.556499764</v>
      </c>
      <c r="AE73" t="n">
        <v>627472.0404551583</v>
      </c>
      <c r="AF73" t="n">
        <v>2.179375193834966e-06</v>
      </c>
      <c r="AG73" t="n">
        <v>18.29427083333333</v>
      </c>
      <c r="AH73" t="n">
        <v>567586.9895766571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7.1173</v>
      </c>
      <c r="E74" t="n">
        <v>14.05</v>
      </c>
      <c r="F74" t="n">
        <v>10.55</v>
      </c>
      <c r="G74" t="n">
        <v>70.34999999999999</v>
      </c>
      <c r="H74" t="n">
        <v>1.01</v>
      </c>
      <c r="I74" t="n">
        <v>9</v>
      </c>
      <c r="J74" t="n">
        <v>336.82</v>
      </c>
      <c r="K74" t="n">
        <v>61.82</v>
      </c>
      <c r="L74" t="n">
        <v>19</v>
      </c>
      <c r="M74" t="n">
        <v>7</v>
      </c>
      <c r="N74" t="n">
        <v>106</v>
      </c>
      <c r="O74" t="n">
        <v>41775.82</v>
      </c>
      <c r="P74" t="n">
        <v>195.21</v>
      </c>
      <c r="Q74" t="n">
        <v>197.75</v>
      </c>
      <c r="R74" t="n">
        <v>32.42</v>
      </c>
      <c r="S74" t="n">
        <v>25.4</v>
      </c>
      <c r="T74" t="n">
        <v>2659.18</v>
      </c>
      <c r="U74" t="n">
        <v>0.78</v>
      </c>
      <c r="V74" t="n">
        <v>0.88</v>
      </c>
      <c r="W74" t="n">
        <v>2.95</v>
      </c>
      <c r="X74" t="n">
        <v>0.16</v>
      </c>
      <c r="Y74" t="n">
        <v>1</v>
      </c>
      <c r="Z74" t="n">
        <v>10</v>
      </c>
      <c r="AA74" t="n">
        <v>458.6370123134589</v>
      </c>
      <c r="AB74" t="n">
        <v>627.5273938842402</v>
      </c>
      <c r="AC74" t="n">
        <v>567.6370601521566</v>
      </c>
      <c r="AD74" t="n">
        <v>458637.0123134589</v>
      </c>
      <c r="AE74" t="n">
        <v>627527.3938842402</v>
      </c>
      <c r="AF74" t="n">
        <v>2.1788547643042e-06</v>
      </c>
      <c r="AG74" t="n">
        <v>18.29427083333333</v>
      </c>
      <c r="AH74" t="n">
        <v>567637.0601521565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7.1186</v>
      </c>
      <c r="E75" t="n">
        <v>14.05</v>
      </c>
      <c r="F75" t="n">
        <v>10.55</v>
      </c>
      <c r="G75" t="n">
        <v>70.34</v>
      </c>
      <c r="H75" t="n">
        <v>1.02</v>
      </c>
      <c r="I75" t="n">
        <v>9</v>
      </c>
      <c r="J75" t="n">
        <v>337.43</v>
      </c>
      <c r="K75" t="n">
        <v>61.82</v>
      </c>
      <c r="L75" t="n">
        <v>19.25</v>
      </c>
      <c r="M75" t="n">
        <v>7</v>
      </c>
      <c r="N75" t="n">
        <v>106.35</v>
      </c>
      <c r="O75" t="n">
        <v>41850.13</v>
      </c>
      <c r="P75" t="n">
        <v>195.2</v>
      </c>
      <c r="Q75" t="n">
        <v>197.76</v>
      </c>
      <c r="R75" t="n">
        <v>32.43</v>
      </c>
      <c r="S75" t="n">
        <v>25.4</v>
      </c>
      <c r="T75" t="n">
        <v>2665.57</v>
      </c>
      <c r="U75" t="n">
        <v>0.78</v>
      </c>
      <c r="V75" t="n">
        <v>0.88</v>
      </c>
      <c r="W75" t="n">
        <v>2.95</v>
      </c>
      <c r="X75" t="n">
        <v>0.16</v>
      </c>
      <c r="Y75" t="n">
        <v>1</v>
      </c>
      <c r="Z75" t="n">
        <v>10</v>
      </c>
      <c r="AA75" t="n">
        <v>458.5925831233165</v>
      </c>
      <c r="AB75" t="n">
        <v>627.4666039062098</v>
      </c>
      <c r="AC75" t="n">
        <v>567.5820718843102</v>
      </c>
      <c r="AD75" t="n">
        <v>458592.5831233165</v>
      </c>
      <c r="AE75" t="n">
        <v>627466.6039062098</v>
      </c>
      <c r="AF75" t="n">
        <v>2.179252739827727e-06</v>
      </c>
      <c r="AG75" t="n">
        <v>18.29427083333333</v>
      </c>
      <c r="AH75" t="n">
        <v>567582.0718843101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7.1162</v>
      </c>
      <c r="E76" t="n">
        <v>14.05</v>
      </c>
      <c r="F76" t="n">
        <v>10.56</v>
      </c>
      <c r="G76" t="n">
        <v>70.37</v>
      </c>
      <c r="H76" t="n">
        <v>1.03</v>
      </c>
      <c r="I76" t="n">
        <v>9</v>
      </c>
      <c r="J76" t="n">
        <v>338.03</v>
      </c>
      <c r="K76" t="n">
        <v>61.82</v>
      </c>
      <c r="L76" t="n">
        <v>19.5</v>
      </c>
      <c r="M76" t="n">
        <v>7</v>
      </c>
      <c r="N76" t="n">
        <v>106.71</v>
      </c>
      <c r="O76" t="n">
        <v>41924.62</v>
      </c>
      <c r="P76" t="n">
        <v>195.27</v>
      </c>
      <c r="Q76" t="n">
        <v>197.75</v>
      </c>
      <c r="R76" t="n">
        <v>32.5</v>
      </c>
      <c r="S76" t="n">
        <v>25.4</v>
      </c>
      <c r="T76" t="n">
        <v>2702.84</v>
      </c>
      <c r="U76" t="n">
        <v>0.78</v>
      </c>
      <c r="V76" t="n">
        <v>0.88</v>
      </c>
      <c r="W76" t="n">
        <v>2.96</v>
      </c>
      <c r="X76" t="n">
        <v>0.17</v>
      </c>
      <c r="Y76" t="n">
        <v>1</v>
      </c>
      <c r="Z76" t="n">
        <v>10</v>
      </c>
      <c r="AA76" t="n">
        <v>458.7634865663564</v>
      </c>
      <c r="AB76" t="n">
        <v>627.7004415367048</v>
      </c>
      <c r="AC76" t="n">
        <v>567.7935923795437</v>
      </c>
      <c r="AD76" t="n">
        <v>458763.4865663564</v>
      </c>
      <c r="AE76" t="n">
        <v>627700.4415367048</v>
      </c>
      <c r="AF76" t="n">
        <v>2.178518015784293e-06</v>
      </c>
      <c r="AG76" t="n">
        <v>18.29427083333333</v>
      </c>
      <c r="AH76" t="n">
        <v>567793.5923795437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7.1211</v>
      </c>
      <c r="E77" t="n">
        <v>14.04</v>
      </c>
      <c r="F77" t="n">
        <v>10.55</v>
      </c>
      <c r="G77" t="n">
        <v>70.3</v>
      </c>
      <c r="H77" t="n">
        <v>1.04</v>
      </c>
      <c r="I77" t="n">
        <v>9</v>
      </c>
      <c r="J77" t="n">
        <v>338.63</v>
      </c>
      <c r="K77" t="n">
        <v>61.82</v>
      </c>
      <c r="L77" t="n">
        <v>19.75</v>
      </c>
      <c r="M77" t="n">
        <v>7</v>
      </c>
      <c r="N77" t="n">
        <v>107.06</v>
      </c>
      <c r="O77" t="n">
        <v>41999.28</v>
      </c>
      <c r="P77" t="n">
        <v>195.07</v>
      </c>
      <c r="Q77" t="n">
        <v>197.78</v>
      </c>
      <c r="R77" t="n">
        <v>32.24</v>
      </c>
      <c r="S77" t="n">
        <v>25.4</v>
      </c>
      <c r="T77" t="n">
        <v>2569.35</v>
      </c>
      <c r="U77" t="n">
        <v>0.79</v>
      </c>
      <c r="V77" t="n">
        <v>0.88</v>
      </c>
      <c r="W77" t="n">
        <v>2.95</v>
      </c>
      <c r="X77" t="n">
        <v>0.15</v>
      </c>
      <c r="Y77" t="n">
        <v>1</v>
      </c>
      <c r="Z77" t="n">
        <v>10</v>
      </c>
      <c r="AA77" t="n">
        <v>458.4225379032993</v>
      </c>
      <c r="AB77" t="n">
        <v>627.2339405343167</v>
      </c>
      <c r="AC77" t="n">
        <v>567.3716135780853</v>
      </c>
      <c r="AD77" t="n">
        <v>458422.5379032993</v>
      </c>
      <c r="AE77" t="n">
        <v>627233.9405343167</v>
      </c>
      <c r="AF77" t="n">
        <v>2.18001807737297e-06</v>
      </c>
      <c r="AG77" t="n">
        <v>18.28125</v>
      </c>
      <c r="AH77" t="n">
        <v>567371.6135780853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7.1585</v>
      </c>
      <c r="E78" t="n">
        <v>13.97</v>
      </c>
      <c r="F78" t="n">
        <v>10.53</v>
      </c>
      <c r="G78" t="n">
        <v>78.95999999999999</v>
      </c>
      <c r="H78" t="n">
        <v>1.05</v>
      </c>
      <c r="I78" t="n">
        <v>8</v>
      </c>
      <c r="J78" t="n">
        <v>339.24</v>
      </c>
      <c r="K78" t="n">
        <v>61.82</v>
      </c>
      <c r="L78" t="n">
        <v>20</v>
      </c>
      <c r="M78" t="n">
        <v>6</v>
      </c>
      <c r="N78" t="n">
        <v>107.42</v>
      </c>
      <c r="O78" t="n">
        <v>42074.12</v>
      </c>
      <c r="P78" t="n">
        <v>194.71</v>
      </c>
      <c r="Q78" t="n">
        <v>197.77</v>
      </c>
      <c r="R78" t="n">
        <v>31.69</v>
      </c>
      <c r="S78" t="n">
        <v>25.4</v>
      </c>
      <c r="T78" t="n">
        <v>2303.55</v>
      </c>
      <c r="U78" t="n">
        <v>0.8</v>
      </c>
      <c r="V78" t="n">
        <v>0.88</v>
      </c>
      <c r="W78" t="n">
        <v>2.95</v>
      </c>
      <c r="X78" t="n">
        <v>0.14</v>
      </c>
      <c r="Y78" t="n">
        <v>1</v>
      </c>
      <c r="Z78" t="n">
        <v>10</v>
      </c>
      <c r="AA78" t="n">
        <v>456.9992952175974</v>
      </c>
      <c r="AB78" t="n">
        <v>625.2865971027032</v>
      </c>
      <c r="AC78" t="n">
        <v>565.6101218704715</v>
      </c>
      <c r="AD78" t="n">
        <v>456999.2952175974</v>
      </c>
      <c r="AE78" t="n">
        <v>625286.5971027033</v>
      </c>
      <c r="AF78" t="n">
        <v>2.191467527049811e-06</v>
      </c>
      <c r="AG78" t="n">
        <v>18.19010416666667</v>
      </c>
      <c r="AH78" t="n">
        <v>565610.1218704715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7.1636</v>
      </c>
      <c r="E79" t="n">
        <v>13.96</v>
      </c>
      <c r="F79" t="n">
        <v>10.52</v>
      </c>
      <c r="G79" t="n">
        <v>78.88</v>
      </c>
      <c r="H79" t="n">
        <v>1.06</v>
      </c>
      <c r="I79" t="n">
        <v>8</v>
      </c>
      <c r="J79" t="n">
        <v>339.85</v>
      </c>
      <c r="K79" t="n">
        <v>61.82</v>
      </c>
      <c r="L79" t="n">
        <v>20.25</v>
      </c>
      <c r="M79" t="n">
        <v>6</v>
      </c>
      <c r="N79" t="n">
        <v>107.78</v>
      </c>
      <c r="O79" t="n">
        <v>42149.15</v>
      </c>
      <c r="P79" t="n">
        <v>194.67</v>
      </c>
      <c r="Q79" t="n">
        <v>197.76</v>
      </c>
      <c r="R79" t="n">
        <v>31.41</v>
      </c>
      <c r="S79" t="n">
        <v>25.4</v>
      </c>
      <c r="T79" t="n">
        <v>2161.4</v>
      </c>
      <c r="U79" t="n">
        <v>0.8100000000000001</v>
      </c>
      <c r="V79" t="n">
        <v>0.88</v>
      </c>
      <c r="W79" t="n">
        <v>2.95</v>
      </c>
      <c r="X79" t="n">
        <v>0.13</v>
      </c>
      <c r="Y79" t="n">
        <v>1</v>
      </c>
      <c r="Z79" t="n">
        <v>10</v>
      </c>
      <c r="AA79" t="n">
        <v>456.7775450764955</v>
      </c>
      <c r="AB79" t="n">
        <v>624.9831887767222</v>
      </c>
      <c r="AC79" t="n">
        <v>565.3356704092856</v>
      </c>
      <c r="AD79" t="n">
        <v>456777.5450764955</v>
      </c>
      <c r="AE79" t="n">
        <v>624983.1887767222</v>
      </c>
      <c r="AF79" t="n">
        <v>2.193028815642107e-06</v>
      </c>
      <c r="AG79" t="n">
        <v>18.17708333333333</v>
      </c>
      <c r="AH79" t="n">
        <v>565335.6704092856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7.1632</v>
      </c>
      <c r="E80" t="n">
        <v>13.96</v>
      </c>
      <c r="F80" t="n">
        <v>10.52</v>
      </c>
      <c r="G80" t="n">
        <v>78.89</v>
      </c>
      <c r="H80" t="n">
        <v>1.07</v>
      </c>
      <c r="I80" t="n">
        <v>8</v>
      </c>
      <c r="J80" t="n">
        <v>340.46</v>
      </c>
      <c r="K80" t="n">
        <v>61.82</v>
      </c>
      <c r="L80" t="n">
        <v>20.5</v>
      </c>
      <c r="M80" t="n">
        <v>6</v>
      </c>
      <c r="N80" t="n">
        <v>108.14</v>
      </c>
      <c r="O80" t="n">
        <v>42224.35</v>
      </c>
      <c r="P80" t="n">
        <v>194.83</v>
      </c>
      <c r="Q80" t="n">
        <v>197.76</v>
      </c>
      <c r="R80" t="n">
        <v>31.49</v>
      </c>
      <c r="S80" t="n">
        <v>25.4</v>
      </c>
      <c r="T80" t="n">
        <v>2201.2</v>
      </c>
      <c r="U80" t="n">
        <v>0.8100000000000001</v>
      </c>
      <c r="V80" t="n">
        <v>0.88</v>
      </c>
      <c r="W80" t="n">
        <v>2.95</v>
      </c>
      <c r="X80" t="n">
        <v>0.13</v>
      </c>
      <c r="Y80" t="n">
        <v>1</v>
      </c>
      <c r="Z80" t="n">
        <v>10</v>
      </c>
      <c r="AA80" t="n">
        <v>456.9102427618741</v>
      </c>
      <c r="AB80" t="n">
        <v>625.1647516040658</v>
      </c>
      <c r="AC80" t="n">
        <v>565.4999051352127</v>
      </c>
      <c r="AD80" t="n">
        <v>456910.2427618742</v>
      </c>
      <c r="AE80" t="n">
        <v>625164.7516040659</v>
      </c>
      <c r="AF80" t="n">
        <v>2.192906361634868e-06</v>
      </c>
      <c r="AG80" t="n">
        <v>18.17708333333333</v>
      </c>
      <c r="AH80" t="n">
        <v>565499.9051352127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7.1616</v>
      </c>
      <c r="E81" t="n">
        <v>13.96</v>
      </c>
      <c r="F81" t="n">
        <v>10.52</v>
      </c>
      <c r="G81" t="n">
        <v>78.91</v>
      </c>
      <c r="H81" t="n">
        <v>1.08</v>
      </c>
      <c r="I81" t="n">
        <v>8</v>
      </c>
      <c r="J81" t="n">
        <v>341.07</v>
      </c>
      <c r="K81" t="n">
        <v>61.82</v>
      </c>
      <c r="L81" t="n">
        <v>20.75</v>
      </c>
      <c r="M81" t="n">
        <v>6</v>
      </c>
      <c r="N81" t="n">
        <v>108.5</v>
      </c>
      <c r="O81" t="n">
        <v>42299.74</v>
      </c>
      <c r="P81" t="n">
        <v>195.04</v>
      </c>
      <c r="Q81" t="n">
        <v>197.75</v>
      </c>
      <c r="R81" t="n">
        <v>31.45</v>
      </c>
      <c r="S81" t="n">
        <v>25.4</v>
      </c>
      <c r="T81" t="n">
        <v>2178.86</v>
      </c>
      <c r="U81" t="n">
        <v>0.8100000000000001</v>
      </c>
      <c r="V81" t="n">
        <v>0.88</v>
      </c>
      <c r="W81" t="n">
        <v>2.95</v>
      </c>
      <c r="X81" t="n">
        <v>0.13</v>
      </c>
      <c r="Y81" t="n">
        <v>1</v>
      </c>
      <c r="Z81" t="n">
        <v>10</v>
      </c>
      <c r="AA81" t="n">
        <v>457.1144332182136</v>
      </c>
      <c r="AB81" t="n">
        <v>625.4441339946768</v>
      </c>
      <c r="AC81" t="n">
        <v>565.7526236625794</v>
      </c>
      <c r="AD81" t="n">
        <v>457114.4332182136</v>
      </c>
      <c r="AE81" t="n">
        <v>625444.1339946768</v>
      </c>
      <c r="AF81" t="n">
        <v>2.192416545605912e-06</v>
      </c>
      <c r="AG81" t="n">
        <v>18.17708333333333</v>
      </c>
      <c r="AH81" t="n">
        <v>565752.6236625793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7.1586</v>
      </c>
      <c r="E82" t="n">
        <v>13.97</v>
      </c>
      <c r="F82" t="n">
        <v>10.53</v>
      </c>
      <c r="G82" t="n">
        <v>78.95999999999999</v>
      </c>
      <c r="H82" t="n">
        <v>1.1</v>
      </c>
      <c r="I82" t="n">
        <v>8</v>
      </c>
      <c r="J82" t="n">
        <v>341.68</v>
      </c>
      <c r="K82" t="n">
        <v>61.82</v>
      </c>
      <c r="L82" t="n">
        <v>21</v>
      </c>
      <c r="M82" t="n">
        <v>6</v>
      </c>
      <c r="N82" t="n">
        <v>108.86</v>
      </c>
      <c r="O82" t="n">
        <v>42375.31</v>
      </c>
      <c r="P82" t="n">
        <v>195.28</v>
      </c>
      <c r="Q82" t="n">
        <v>197.79</v>
      </c>
      <c r="R82" t="n">
        <v>31.72</v>
      </c>
      <c r="S82" t="n">
        <v>25.4</v>
      </c>
      <c r="T82" t="n">
        <v>2314.4</v>
      </c>
      <c r="U82" t="n">
        <v>0.8</v>
      </c>
      <c r="V82" t="n">
        <v>0.88</v>
      </c>
      <c r="W82" t="n">
        <v>2.95</v>
      </c>
      <c r="X82" t="n">
        <v>0.14</v>
      </c>
      <c r="Y82" t="n">
        <v>1</v>
      </c>
      <c r="Z82" t="n">
        <v>10</v>
      </c>
      <c r="AA82" t="n">
        <v>457.4298176012833</v>
      </c>
      <c r="AB82" t="n">
        <v>625.8756568213696</v>
      </c>
      <c r="AC82" t="n">
        <v>566.1429625563386</v>
      </c>
      <c r="AD82" t="n">
        <v>457429.8176012833</v>
      </c>
      <c r="AE82" t="n">
        <v>625875.6568213697</v>
      </c>
      <c r="AF82" t="n">
        <v>2.19149814055162e-06</v>
      </c>
      <c r="AG82" t="n">
        <v>18.19010416666667</v>
      </c>
      <c r="AH82" t="n">
        <v>566142.9625563386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7.1608</v>
      </c>
      <c r="E83" t="n">
        <v>13.96</v>
      </c>
      <c r="F83" t="n">
        <v>10.52</v>
      </c>
      <c r="G83" t="n">
        <v>78.92</v>
      </c>
      <c r="H83" t="n">
        <v>1.11</v>
      </c>
      <c r="I83" t="n">
        <v>8</v>
      </c>
      <c r="J83" t="n">
        <v>342.3</v>
      </c>
      <c r="K83" t="n">
        <v>61.82</v>
      </c>
      <c r="L83" t="n">
        <v>21.25</v>
      </c>
      <c r="M83" t="n">
        <v>6</v>
      </c>
      <c r="N83" t="n">
        <v>109.23</v>
      </c>
      <c r="O83" t="n">
        <v>42451.07</v>
      </c>
      <c r="P83" t="n">
        <v>195.31</v>
      </c>
      <c r="Q83" t="n">
        <v>197.75</v>
      </c>
      <c r="R83" t="n">
        <v>31.51</v>
      </c>
      <c r="S83" t="n">
        <v>25.4</v>
      </c>
      <c r="T83" t="n">
        <v>2209.46</v>
      </c>
      <c r="U83" t="n">
        <v>0.8100000000000001</v>
      </c>
      <c r="V83" t="n">
        <v>0.88</v>
      </c>
      <c r="W83" t="n">
        <v>2.95</v>
      </c>
      <c r="X83" t="n">
        <v>0.13</v>
      </c>
      <c r="Y83" t="n">
        <v>1</v>
      </c>
      <c r="Z83" t="n">
        <v>10</v>
      </c>
      <c r="AA83" t="n">
        <v>457.3419569169587</v>
      </c>
      <c r="AB83" t="n">
        <v>625.7554419569368</v>
      </c>
      <c r="AC83" t="n">
        <v>566.0342208298448</v>
      </c>
      <c r="AD83" t="n">
        <v>457341.9569169587</v>
      </c>
      <c r="AE83" t="n">
        <v>625755.4419569368</v>
      </c>
      <c r="AF83" t="n">
        <v>2.192171637591435e-06</v>
      </c>
      <c r="AG83" t="n">
        <v>18.17708333333333</v>
      </c>
      <c r="AH83" t="n">
        <v>566034.2208298448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7.1603</v>
      </c>
      <c r="E84" t="n">
        <v>13.97</v>
      </c>
      <c r="F84" t="n">
        <v>10.52</v>
      </c>
      <c r="G84" t="n">
        <v>78.93000000000001</v>
      </c>
      <c r="H84" t="n">
        <v>1.12</v>
      </c>
      <c r="I84" t="n">
        <v>8</v>
      </c>
      <c r="J84" t="n">
        <v>342.91</v>
      </c>
      <c r="K84" t="n">
        <v>61.82</v>
      </c>
      <c r="L84" t="n">
        <v>21.5</v>
      </c>
      <c r="M84" t="n">
        <v>6</v>
      </c>
      <c r="N84" t="n">
        <v>109.59</v>
      </c>
      <c r="O84" t="n">
        <v>42527.02</v>
      </c>
      <c r="P84" t="n">
        <v>195.4</v>
      </c>
      <c r="Q84" t="n">
        <v>197.75</v>
      </c>
      <c r="R84" t="n">
        <v>31.55</v>
      </c>
      <c r="S84" t="n">
        <v>25.4</v>
      </c>
      <c r="T84" t="n">
        <v>2230.97</v>
      </c>
      <c r="U84" t="n">
        <v>0.8100000000000001</v>
      </c>
      <c r="V84" t="n">
        <v>0.88</v>
      </c>
      <c r="W84" t="n">
        <v>2.95</v>
      </c>
      <c r="X84" t="n">
        <v>0.13</v>
      </c>
      <c r="Y84" t="n">
        <v>1</v>
      </c>
      <c r="Z84" t="n">
        <v>10</v>
      </c>
      <c r="AA84" t="n">
        <v>457.4243336104541</v>
      </c>
      <c r="AB84" t="n">
        <v>625.8681533831805</v>
      </c>
      <c r="AC84" t="n">
        <v>566.1361752357592</v>
      </c>
      <c r="AD84" t="n">
        <v>457424.3336104541</v>
      </c>
      <c r="AE84" t="n">
        <v>625868.1533831805</v>
      </c>
      <c r="AF84" t="n">
        <v>2.192018570082386e-06</v>
      </c>
      <c r="AG84" t="n">
        <v>18.19010416666667</v>
      </c>
      <c r="AH84" t="n">
        <v>566136.1752357592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7.1629</v>
      </c>
      <c r="E85" t="n">
        <v>13.96</v>
      </c>
      <c r="F85" t="n">
        <v>10.52</v>
      </c>
      <c r="G85" t="n">
        <v>78.89</v>
      </c>
      <c r="H85" t="n">
        <v>1.13</v>
      </c>
      <c r="I85" t="n">
        <v>8</v>
      </c>
      <c r="J85" t="n">
        <v>343.53</v>
      </c>
      <c r="K85" t="n">
        <v>61.82</v>
      </c>
      <c r="L85" t="n">
        <v>21.75</v>
      </c>
      <c r="M85" t="n">
        <v>6</v>
      </c>
      <c r="N85" t="n">
        <v>109.96</v>
      </c>
      <c r="O85" t="n">
        <v>42603.15</v>
      </c>
      <c r="P85" t="n">
        <v>195.26</v>
      </c>
      <c r="Q85" t="n">
        <v>197.75</v>
      </c>
      <c r="R85" t="n">
        <v>31.41</v>
      </c>
      <c r="S85" t="n">
        <v>25.4</v>
      </c>
      <c r="T85" t="n">
        <v>2160.53</v>
      </c>
      <c r="U85" t="n">
        <v>0.8100000000000001</v>
      </c>
      <c r="V85" t="n">
        <v>0.88</v>
      </c>
      <c r="W85" t="n">
        <v>2.95</v>
      </c>
      <c r="X85" t="n">
        <v>0.13</v>
      </c>
      <c r="Y85" t="n">
        <v>1</v>
      </c>
      <c r="Z85" t="n">
        <v>10</v>
      </c>
      <c r="AA85" t="n">
        <v>457.2452958842115</v>
      </c>
      <c r="AB85" t="n">
        <v>625.6231860675484</v>
      </c>
      <c r="AC85" t="n">
        <v>565.9145872569172</v>
      </c>
      <c r="AD85" t="n">
        <v>457245.2958842115</v>
      </c>
      <c r="AE85" t="n">
        <v>625623.1860675485</v>
      </c>
      <c r="AF85" t="n">
        <v>2.192814521129439e-06</v>
      </c>
      <c r="AG85" t="n">
        <v>18.17708333333333</v>
      </c>
      <c r="AH85" t="n">
        <v>565914.5872569173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7.1616</v>
      </c>
      <c r="E86" t="n">
        <v>13.96</v>
      </c>
      <c r="F86" t="n">
        <v>10.52</v>
      </c>
      <c r="G86" t="n">
        <v>78.91</v>
      </c>
      <c r="H86" t="n">
        <v>1.14</v>
      </c>
      <c r="I86" t="n">
        <v>8</v>
      </c>
      <c r="J86" t="n">
        <v>344.15</v>
      </c>
      <c r="K86" t="n">
        <v>61.82</v>
      </c>
      <c r="L86" t="n">
        <v>22</v>
      </c>
      <c r="M86" t="n">
        <v>6</v>
      </c>
      <c r="N86" t="n">
        <v>110.33</v>
      </c>
      <c r="O86" t="n">
        <v>42679.6</v>
      </c>
      <c r="P86" t="n">
        <v>195.32</v>
      </c>
      <c r="Q86" t="n">
        <v>197.75</v>
      </c>
      <c r="R86" t="n">
        <v>31.43</v>
      </c>
      <c r="S86" t="n">
        <v>25.4</v>
      </c>
      <c r="T86" t="n">
        <v>2169.92</v>
      </c>
      <c r="U86" t="n">
        <v>0.8100000000000001</v>
      </c>
      <c r="V86" t="n">
        <v>0.88</v>
      </c>
      <c r="W86" t="n">
        <v>2.95</v>
      </c>
      <c r="X86" t="n">
        <v>0.13</v>
      </c>
      <c r="Y86" t="n">
        <v>1</v>
      </c>
      <c r="Z86" t="n">
        <v>10</v>
      </c>
      <c r="AA86" t="n">
        <v>457.3271996948039</v>
      </c>
      <c r="AB86" t="n">
        <v>625.7352504745419</v>
      </c>
      <c r="AC86" t="n">
        <v>566.0159563941907</v>
      </c>
      <c r="AD86" t="n">
        <v>457327.1996948039</v>
      </c>
      <c r="AE86" t="n">
        <v>625735.2504745419</v>
      </c>
      <c r="AF86" t="n">
        <v>2.192416545605912e-06</v>
      </c>
      <c r="AG86" t="n">
        <v>18.17708333333333</v>
      </c>
      <c r="AH86" t="n">
        <v>566015.9563941907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7.1568</v>
      </c>
      <c r="E87" t="n">
        <v>13.97</v>
      </c>
      <c r="F87" t="n">
        <v>10.53</v>
      </c>
      <c r="G87" t="n">
        <v>78.98</v>
      </c>
      <c r="H87" t="n">
        <v>1.15</v>
      </c>
      <c r="I87" t="n">
        <v>8</v>
      </c>
      <c r="J87" t="n">
        <v>344.77</v>
      </c>
      <c r="K87" t="n">
        <v>61.82</v>
      </c>
      <c r="L87" t="n">
        <v>22.25</v>
      </c>
      <c r="M87" t="n">
        <v>6</v>
      </c>
      <c r="N87" t="n">
        <v>110.7</v>
      </c>
      <c r="O87" t="n">
        <v>42756.12</v>
      </c>
      <c r="P87" t="n">
        <v>195.57</v>
      </c>
      <c r="Q87" t="n">
        <v>197.77</v>
      </c>
      <c r="R87" t="n">
        <v>31.68</v>
      </c>
      <c r="S87" t="n">
        <v>25.4</v>
      </c>
      <c r="T87" t="n">
        <v>2298.36</v>
      </c>
      <c r="U87" t="n">
        <v>0.8</v>
      </c>
      <c r="V87" t="n">
        <v>0.88</v>
      </c>
      <c r="W87" t="n">
        <v>2.95</v>
      </c>
      <c r="X87" t="n">
        <v>0.14</v>
      </c>
      <c r="Y87" t="n">
        <v>1</v>
      </c>
      <c r="Z87" t="n">
        <v>10</v>
      </c>
      <c r="AA87" t="n">
        <v>457.7006875677936</v>
      </c>
      <c r="AB87" t="n">
        <v>626.2462730594885</v>
      </c>
      <c r="AC87" t="n">
        <v>566.4782077008548</v>
      </c>
      <c r="AD87" t="n">
        <v>457700.6875677936</v>
      </c>
      <c r="AE87" t="n">
        <v>626246.2730594885</v>
      </c>
      <c r="AF87" t="n">
        <v>2.190947097519045e-06</v>
      </c>
      <c r="AG87" t="n">
        <v>18.19010416666667</v>
      </c>
      <c r="AH87" t="n">
        <v>566478.2077008547</v>
      </c>
    </row>
    <row r="88">
      <c r="A88" t="n">
        <v>86</v>
      </c>
      <c r="B88" t="n">
        <v>150</v>
      </c>
      <c r="C88" t="inlineStr">
        <is>
          <t xml:space="preserve">CONCLUIDO	</t>
        </is>
      </c>
      <c r="D88" t="n">
        <v>7.1581</v>
      </c>
      <c r="E88" t="n">
        <v>13.97</v>
      </c>
      <c r="F88" t="n">
        <v>10.53</v>
      </c>
      <c r="G88" t="n">
        <v>78.95999999999999</v>
      </c>
      <c r="H88" t="n">
        <v>1.16</v>
      </c>
      <c r="I88" t="n">
        <v>8</v>
      </c>
      <c r="J88" t="n">
        <v>345.39</v>
      </c>
      <c r="K88" t="n">
        <v>61.82</v>
      </c>
      <c r="L88" t="n">
        <v>22.5</v>
      </c>
      <c r="M88" t="n">
        <v>6</v>
      </c>
      <c r="N88" t="n">
        <v>111.07</v>
      </c>
      <c r="O88" t="n">
        <v>42832.82</v>
      </c>
      <c r="P88" t="n">
        <v>195.57</v>
      </c>
      <c r="Q88" t="n">
        <v>197.75</v>
      </c>
      <c r="R88" t="n">
        <v>31.66</v>
      </c>
      <c r="S88" t="n">
        <v>25.4</v>
      </c>
      <c r="T88" t="n">
        <v>2284.32</v>
      </c>
      <c r="U88" t="n">
        <v>0.8</v>
      </c>
      <c r="V88" t="n">
        <v>0.88</v>
      </c>
      <c r="W88" t="n">
        <v>2.95</v>
      </c>
      <c r="X88" t="n">
        <v>0.14</v>
      </c>
      <c r="Y88" t="n">
        <v>1</v>
      </c>
      <c r="Z88" t="n">
        <v>10</v>
      </c>
      <c r="AA88" t="n">
        <v>457.6642761143202</v>
      </c>
      <c r="AB88" t="n">
        <v>626.1964533024861</v>
      </c>
      <c r="AC88" t="n">
        <v>566.4331426715381</v>
      </c>
      <c r="AD88" t="n">
        <v>457664.2761143201</v>
      </c>
      <c r="AE88" t="n">
        <v>626196.4533024861</v>
      </c>
      <c r="AF88" t="n">
        <v>2.191345073042572e-06</v>
      </c>
      <c r="AG88" t="n">
        <v>18.19010416666667</v>
      </c>
      <c r="AH88" t="n">
        <v>566433.1426715382</v>
      </c>
    </row>
    <row r="89">
      <c r="A89" t="n">
        <v>87</v>
      </c>
      <c r="B89" t="n">
        <v>150</v>
      </c>
      <c r="C89" t="inlineStr">
        <is>
          <t xml:space="preserve">CONCLUIDO	</t>
        </is>
      </c>
      <c r="D89" t="n">
        <v>7.1609</v>
      </c>
      <c r="E89" t="n">
        <v>13.96</v>
      </c>
      <c r="F89" t="n">
        <v>10.52</v>
      </c>
      <c r="G89" t="n">
        <v>78.92</v>
      </c>
      <c r="H89" t="n">
        <v>1.17</v>
      </c>
      <c r="I89" t="n">
        <v>8</v>
      </c>
      <c r="J89" t="n">
        <v>346.02</v>
      </c>
      <c r="K89" t="n">
        <v>61.82</v>
      </c>
      <c r="L89" t="n">
        <v>22.75</v>
      </c>
      <c r="M89" t="n">
        <v>6</v>
      </c>
      <c r="N89" t="n">
        <v>111.45</v>
      </c>
      <c r="O89" t="n">
        <v>42909.73</v>
      </c>
      <c r="P89" t="n">
        <v>195.24</v>
      </c>
      <c r="Q89" t="n">
        <v>197.76</v>
      </c>
      <c r="R89" t="n">
        <v>31.41</v>
      </c>
      <c r="S89" t="n">
        <v>25.4</v>
      </c>
      <c r="T89" t="n">
        <v>2161.45</v>
      </c>
      <c r="U89" t="n">
        <v>0.8100000000000001</v>
      </c>
      <c r="V89" t="n">
        <v>0.88</v>
      </c>
      <c r="W89" t="n">
        <v>2.95</v>
      </c>
      <c r="X89" t="n">
        <v>0.13</v>
      </c>
      <c r="Y89" t="n">
        <v>1</v>
      </c>
      <c r="Z89" t="n">
        <v>10</v>
      </c>
      <c r="AA89" t="n">
        <v>457.2859653218842</v>
      </c>
      <c r="AB89" t="n">
        <v>625.6788317863811</v>
      </c>
      <c r="AC89" t="n">
        <v>565.9649222264438</v>
      </c>
      <c r="AD89" t="n">
        <v>457285.9653218842</v>
      </c>
      <c r="AE89" t="n">
        <v>625678.8317863811</v>
      </c>
      <c r="AF89" t="n">
        <v>2.192202251093245e-06</v>
      </c>
      <c r="AG89" t="n">
        <v>18.17708333333333</v>
      </c>
      <c r="AH89" t="n">
        <v>565964.9222264439</v>
      </c>
    </row>
    <row r="90">
      <c r="A90" t="n">
        <v>88</v>
      </c>
      <c r="B90" t="n">
        <v>150</v>
      </c>
      <c r="C90" t="inlineStr">
        <is>
          <t xml:space="preserve">CONCLUIDO	</t>
        </is>
      </c>
      <c r="D90" t="n">
        <v>7.1585</v>
      </c>
      <c r="E90" t="n">
        <v>13.97</v>
      </c>
      <c r="F90" t="n">
        <v>10.53</v>
      </c>
      <c r="G90" t="n">
        <v>78.95999999999999</v>
      </c>
      <c r="H90" t="n">
        <v>1.18</v>
      </c>
      <c r="I90" t="n">
        <v>8</v>
      </c>
      <c r="J90" t="n">
        <v>346.64</v>
      </c>
      <c r="K90" t="n">
        <v>61.82</v>
      </c>
      <c r="L90" t="n">
        <v>23</v>
      </c>
      <c r="M90" t="n">
        <v>6</v>
      </c>
      <c r="N90" t="n">
        <v>111.82</v>
      </c>
      <c r="O90" t="n">
        <v>42986.83</v>
      </c>
      <c r="P90" t="n">
        <v>195.22</v>
      </c>
      <c r="Q90" t="n">
        <v>197.75</v>
      </c>
      <c r="R90" t="n">
        <v>31.7</v>
      </c>
      <c r="S90" t="n">
        <v>25.4</v>
      </c>
      <c r="T90" t="n">
        <v>2305.27</v>
      </c>
      <c r="U90" t="n">
        <v>0.8</v>
      </c>
      <c r="V90" t="n">
        <v>0.88</v>
      </c>
      <c r="W90" t="n">
        <v>2.95</v>
      </c>
      <c r="X90" t="n">
        <v>0.14</v>
      </c>
      <c r="Y90" t="n">
        <v>1</v>
      </c>
      <c r="Z90" t="n">
        <v>10</v>
      </c>
      <c r="AA90" t="n">
        <v>457.3870019814653</v>
      </c>
      <c r="AB90" t="n">
        <v>625.8170746014428</v>
      </c>
      <c r="AC90" t="n">
        <v>566.0899713412609</v>
      </c>
      <c r="AD90" t="n">
        <v>457387.0019814653</v>
      </c>
      <c r="AE90" t="n">
        <v>625817.0746014428</v>
      </c>
      <c r="AF90" t="n">
        <v>2.191467527049811e-06</v>
      </c>
      <c r="AG90" t="n">
        <v>18.19010416666667</v>
      </c>
      <c r="AH90" t="n">
        <v>566089.9713412609</v>
      </c>
    </row>
    <row r="91">
      <c r="A91" t="n">
        <v>89</v>
      </c>
      <c r="B91" t="n">
        <v>150</v>
      </c>
      <c r="C91" t="inlineStr">
        <is>
          <t xml:space="preserve">CONCLUIDO	</t>
        </is>
      </c>
      <c r="D91" t="n">
        <v>7.1942</v>
      </c>
      <c r="E91" t="n">
        <v>13.9</v>
      </c>
      <c r="F91" t="n">
        <v>10.51</v>
      </c>
      <c r="G91" t="n">
        <v>90.12</v>
      </c>
      <c r="H91" t="n">
        <v>1.19</v>
      </c>
      <c r="I91" t="n">
        <v>7</v>
      </c>
      <c r="J91" t="n">
        <v>347.27</v>
      </c>
      <c r="K91" t="n">
        <v>61.82</v>
      </c>
      <c r="L91" t="n">
        <v>23.25</v>
      </c>
      <c r="M91" t="n">
        <v>5</v>
      </c>
      <c r="N91" t="n">
        <v>112.2</v>
      </c>
      <c r="O91" t="n">
        <v>43064.12</v>
      </c>
      <c r="P91" t="n">
        <v>194.89</v>
      </c>
      <c r="Q91" t="n">
        <v>197.75</v>
      </c>
      <c r="R91" t="n">
        <v>31.24</v>
      </c>
      <c r="S91" t="n">
        <v>25.4</v>
      </c>
      <c r="T91" t="n">
        <v>2082.85</v>
      </c>
      <c r="U91" t="n">
        <v>0.8100000000000001</v>
      </c>
      <c r="V91" t="n">
        <v>0.89</v>
      </c>
      <c r="W91" t="n">
        <v>2.95</v>
      </c>
      <c r="X91" t="n">
        <v>0.12</v>
      </c>
      <c r="Y91" t="n">
        <v>1</v>
      </c>
      <c r="Z91" t="n">
        <v>10</v>
      </c>
      <c r="AA91" t="n">
        <v>456.0462002996503</v>
      </c>
      <c r="AB91" t="n">
        <v>623.982530588388</v>
      </c>
      <c r="AC91" t="n">
        <v>564.4305136340134</v>
      </c>
      <c r="AD91" t="n">
        <v>456046.2002996503</v>
      </c>
      <c r="AE91" t="n">
        <v>623982.5305883881</v>
      </c>
      <c r="AF91" t="n">
        <v>2.202396547195886e-06</v>
      </c>
      <c r="AG91" t="n">
        <v>18.09895833333333</v>
      </c>
      <c r="AH91" t="n">
        <v>564430.5136340135</v>
      </c>
    </row>
    <row r="92">
      <c r="A92" t="n">
        <v>90</v>
      </c>
      <c r="B92" t="n">
        <v>150</v>
      </c>
      <c r="C92" t="inlineStr">
        <is>
          <t xml:space="preserve">CONCLUIDO	</t>
        </is>
      </c>
      <c r="D92" t="n">
        <v>7.1983</v>
      </c>
      <c r="E92" t="n">
        <v>13.89</v>
      </c>
      <c r="F92" t="n">
        <v>10.51</v>
      </c>
      <c r="G92" t="n">
        <v>90.05</v>
      </c>
      <c r="H92" t="n">
        <v>1.2</v>
      </c>
      <c r="I92" t="n">
        <v>7</v>
      </c>
      <c r="J92" t="n">
        <v>347.9</v>
      </c>
      <c r="K92" t="n">
        <v>61.82</v>
      </c>
      <c r="L92" t="n">
        <v>23.5</v>
      </c>
      <c r="M92" t="n">
        <v>5</v>
      </c>
      <c r="N92" t="n">
        <v>112.58</v>
      </c>
      <c r="O92" t="n">
        <v>43141.62</v>
      </c>
      <c r="P92" t="n">
        <v>195.06</v>
      </c>
      <c r="Q92" t="n">
        <v>197.79</v>
      </c>
      <c r="R92" t="n">
        <v>31.02</v>
      </c>
      <c r="S92" t="n">
        <v>25.4</v>
      </c>
      <c r="T92" t="n">
        <v>1972.89</v>
      </c>
      <c r="U92" t="n">
        <v>0.82</v>
      </c>
      <c r="V92" t="n">
        <v>0.89</v>
      </c>
      <c r="W92" t="n">
        <v>2.95</v>
      </c>
      <c r="X92" t="n">
        <v>0.12</v>
      </c>
      <c r="Y92" t="n">
        <v>1</v>
      </c>
      <c r="Z92" t="n">
        <v>10</v>
      </c>
      <c r="AA92" t="n">
        <v>456.061468891646</v>
      </c>
      <c r="AB92" t="n">
        <v>624.0034217495594</v>
      </c>
      <c r="AC92" t="n">
        <v>564.4494109720837</v>
      </c>
      <c r="AD92" t="n">
        <v>456061.468891646</v>
      </c>
      <c r="AE92" t="n">
        <v>624003.4217495593</v>
      </c>
      <c r="AF92" t="n">
        <v>2.203651700770085e-06</v>
      </c>
      <c r="AG92" t="n">
        <v>18.0859375</v>
      </c>
      <c r="AH92" t="n">
        <v>564449.4109720837</v>
      </c>
    </row>
    <row r="93">
      <c r="A93" t="n">
        <v>91</v>
      </c>
      <c r="B93" t="n">
        <v>150</v>
      </c>
      <c r="C93" t="inlineStr">
        <is>
          <t xml:space="preserve">CONCLUIDO	</t>
        </is>
      </c>
      <c r="D93" t="n">
        <v>7.1971</v>
      </c>
      <c r="E93" t="n">
        <v>13.89</v>
      </c>
      <c r="F93" t="n">
        <v>10.51</v>
      </c>
      <c r="G93" t="n">
        <v>90.06999999999999</v>
      </c>
      <c r="H93" t="n">
        <v>1.21</v>
      </c>
      <c r="I93" t="n">
        <v>7</v>
      </c>
      <c r="J93" t="n">
        <v>348.53</v>
      </c>
      <c r="K93" t="n">
        <v>61.82</v>
      </c>
      <c r="L93" t="n">
        <v>23.75</v>
      </c>
      <c r="M93" t="n">
        <v>5</v>
      </c>
      <c r="N93" t="n">
        <v>112.96</v>
      </c>
      <c r="O93" t="n">
        <v>43219.31</v>
      </c>
      <c r="P93" t="n">
        <v>195.4</v>
      </c>
      <c r="Q93" t="n">
        <v>197.76</v>
      </c>
      <c r="R93" t="n">
        <v>31</v>
      </c>
      <c r="S93" t="n">
        <v>25.4</v>
      </c>
      <c r="T93" t="n">
        <v>1959.26</v>
      </c>
      <c r="U93" t="n">
        <v>0.82</v>
      </c>
      <c r="V93" t="n">
        <v>0.89</v>
      </c>
      <c r="W93" t="n">
        <v>2.95</v>
      </c>
      <c r="X93" t="n">
        <v>0.12</v>
      </c>
      <c r="Y93" t="n">
        <v>1</v>
      </c>
      <c r="Z93" t="n">
        <v>10</v>
      </c>
      <c r="AA93" t="n">
        <v>456.3517089451283</v>
      </c>
      <c r="AB93" t="n">
        <v>624.4005409952211</v>
      </c>
      <c r="AC93" t="n">
        <v>564.8086297142999</v>
      </c>
      <c r="AD93" t="n">
        <v>456351.7089451283</v>
      </c>
      <c r="AE93" t="n">
        <v>624400.5409952211</v>
      </c>
      <c r="AF93" t="n">
        <v>2.203284338748368e-06</v>
      </c>
      <c r="AG93" t="n">
        <v>18.0859375</v>
      </c>
      <c r="AH93" t="n">
        <v>564808.6297142998</v>
      </c>
    </row>
    <row r="94">
      <c r="A94" t="n">
        <v>92</v>
      </c>
      <c r="B94" t="n">
        <v>150</v>
      </c>
      <c r="C94" t="inlineStr">
        <is>
          <t xml:space="preserve">CONCLUIDO	</t>
        </is>
      </c>
      <c r="D94" t="n">
        <v>7.1953</v>
      </c>
      <c r="E94" t="n">
        <v>13.9</v>
      </c>
      <c r="F94" t="n">
        <v>10.51</v>
      </c>
      <c r="G94" t="n">
        <v>90.09999999999999</v>
      </c>
      <c r="H94" t="n">
        <v>1.23</v>
      </c>
      <c r="I94" t="n">
        <v>7</v>
      </c>
      <c r="J94" t="n">
        <v>349.16</v>
      </c>
      <c r="K94" t="n">
        <v>61.82</v>
      </c>
      <c r="L94" t="n">
        <v>24</v>
      </c>
      <c r="M94" t="n">
        <v>5</v>
      </c>
      <c r="N94" t="n">
        <v>113.34</v>
      </c>
      <c r="O94" t="n">
        <v>43297.21</v>
      </c>
      <c r="P94" t="n">
        <v>195.72</v>
      </c>
      <c r="Q94" t="n">
        <v>197.75</v>
      </c>
      <c r="R94" t="n">
        <v>31.25</v>
      </c>
      <c r="S94" t="n">
        <v>25.4</v>
      </c>
      <c r="T94" t="n">
        <v>2088.37</v>
      </c>
      <c r="U94" t="n">
        <v>0.8100000000000001</v>
      </c>
      <c r="V94" t="n">
        <v>0.89</v>
      </c>
      <c r="W94" t="n">
        <v>2.95</v>
      </c>
      <c r="X94" t="n">
        <v>0.12</v>
      </c>
      <c r="Y94" t="n">
        <v>1</v>
      </c>
      <c r="Z94" t="n">
        <v>10</v>
      </c>
      <c r="AA94" t="n">
        <v>456.643549499066</v>
      </c>
      <c r="AB94" t="n">
        <v>624.7998501162153</v>
      </c>
      <c r="AC94" t="n">
        <v>565.1698293332202</v>
      </c>
      <c r="AD94" t="n">
        <v>456643.549499066</v>
      </c>
      <c r="AE94" t="n">
        <v>624799.8501162153</v>
      </c>
      <c r="AF94" t="n">
        <v>2.202733295715793e-06</v>
      </c>
      <c r="AG94" t="n">
        <v>18.09895833333333</v>
      </c>
      <c r="AH94" t="n">
        <v>565169.8293332201</v>
      </c>
    </row>
    <row r="95">
      <c r="A95" t="n">
        <v>93</v>
      </c>
      <c r="B95" t="n">
        <v>150</v>
      </c>
      <c r="C95" t="inlineStr">
        <is>
          <t xml:space="preserve">CONCLUIDO	</t>
        </is>
      </c>
      <c r="D95" t="n">
        <v>7.1973</v>
      </c>
      <c r="E95" t="n">
        <v>13.89</v>
      </c>
      <c r="F95" t="n">
        <v>10.51</v>
      </c>
      <c r="G95" t="n">
        <v>90.06999999999999</v>
      </c>
      <c r="H95" t="n">
        <v>1.24</v>
      </c>
      <c r="I95" t="n">
        <v>7</v>
      </c>
      <c r="J95" t="n">
        <v>349.79</v>
      </c>
      <c r="K95" t="n">
        <v>61.82</v>
      </c>
      <c r="L95" t="n">
        <v>24.25</v>
      </c>
      <c r="M95" t="n">
        <v>5</v>
      </c>
      <c r="N95" t="n">
        <v>113.72</v>
      </c>
      <c r="O95" t="n">
        <v>43375.3</v>
      </c>
      <c r="P95" t="n">
        <v>195.77</v>
      </c>
      <c r="Q95" t="n">
        <v>197.75</v>
      </c>
      <c r="R95" t="n">
        <v>31.01</v>
      </c>
      <c r="S95" t="n">
        <v>25.4</v>
      </c>
      <c r="T95" t="n">
        <v>1967.46</v>
      </c>
      <c r="U95" t="n">
        <v>0.82</v>
      </c>
      <c r="V95" t="n">
        <v>0.89</v>
      </c>
      <c r="W95" t="n">
        <v>2.95</v>
      </c>
      <c r="X95" t="n">
        <v>0.12</v>
      </c>
      <c r="Y95" t="n">
        <v>1</v>
      </c>
      <c r="Z95" t="n">
        <v>10</v>
      </c>
      <c r="AA95" t="n">
        <v>456.6259362932178</v>
      </c>
      <c r="AB95" t="n">
        <v>624.7757509509341</v>
      </c>
      <c r="AC95" t="n">
        <v>565.1480301584498</v>
      </c>
      <c r="AD95" t="n">
        <v>456625.9362932178</v>
      </c>
      <c r="AE95" t="n">
        <v>624775.7509509341</v>
      </c>
      <c r="AF95" t="n">
        <v>2.203345565751988e-06</v>
      </c>
      <c r="AG95" t="n">
        <v>18.0859375</v>
      </c>
      <c r="AH95" t="n">
        <v>565148.0301584499</v>
      </c>
    </row>
    <row r="96">
      <c r="A96" t="n">
        <v>94</v>
      </c>
      <c r="B96" t="n">
        <v>150</v>
      </c>
      <c r="C96" t="inlineStr">
        <is>
          <t xml:space="preserve">CONCLUIDO	</t>
        </is>
      </c>
      <c r="D96" t="n">
        <v>7.1991</v>
      </c>
      <c r="E96" t="n">
        <v>13.89</v>
      </c>
      <c r="F96" t="n">
        <v>10.5</v>
      </c>
      <c r="G96" t="n">
        <v>90.04000000000001</v>
      </c>
      <c r="H96" t="n">
        <v>1.25</v>
      </c>
      <c r="I96" t="n">
        <v>7</v>
      </c>
      <c r="J96" t="n">
        <v>350.43</v>
      </c>
      <c r="K96" t="n">
        <v>61.82</v>
      </c>
      <c r="L96" t="n">
        <v>24.5</v>
      </c>
      <c r="M96" t="n">
        <v>5</v>
      </c>
      <c r="N96" t="n">
        <v>114.11</v>
      </c>
      <c r="O96" t="n">
        <v>43453.61</v>
      </c>
      <c r="P96" t="n">
        <v>195.81</v>
      </c>
      <c r="Q96" t="n">
        <v>197.77</v>
      </c>
      <c r="R96" t="n">
        <v>30.85</v>
      </c>
      <c r="S96" t="n">
        <v>25.4</v>
      </c>
      <c r="T96" t="n">
        <v>1884.57</v>
      </c>
      <c r="U96" t="n">
        <v>0.82</v>
      </c>
      <c r="V96" t="n">
        <v>0.89</v>
      </c>
      <c r="W96" t="n">
        <v>2.95</v>
      </c>
      <c r="X96" t="n">
        <v>0.11</v>
      </c>
      <c r="Y96" t="n">
        <v>1</v>
      </c>
      <c r="Z96" t="n">
        <v>10</v>
      </c>
      <c r="AA96" t="n">
        <v>456.5574279216038</v>
      </c>
      <c r="AB96" t="n">
        <v>624.6820147745158</v>
      </c>
      <c r="AC96" t="n">
        <v>565.0632400311495</v>
      </c>
      <c r="AD96" t="n">
        <v>456557.4279216038</v>
      </c>
      <c r="AE96" t="n">
        <v>624682.0147745158</v>
      </c>
      <c r="AF96" t="n">
        <v>2.203896608784563e-06</v>
      </c>
      <c r="AG96" t="n">
        <v>18.0859375</v>
      </c>
      <c r="AH96" t="n">
        <v>565063.2400311495</v>
      </c>
    </row>
    <row r="97">
      <c r="A97" t="n">
        <v>95</v>
      </c>
      <c r="B97" t="n">
        <v>150</v>
      </c>
      <c r="C97" t="inlineStr">
        <is>
          <t xml:space="preserve">CONCLUIDO	</t>
        </is>
      </c>
      <c r="D97" t="n">
        <v>7.2023</v>
      </c>
      <c r="E97" t="n">
        <v>13.88</v>
      </c>
      <c r="F97" t="n">
        <v>10.5</v>
      </c>
      <c r="G97" t="n">
        <v>89.98999999999999</v>
      </c>
      <c r="H97" t="n">
        <v>1.26</v>
      </c>
      <c r="I97" t="n">
        <v>7</v>
      </c>
      <c r="J97" t="n">
        <v>351.06</v>
      </c>
      <c r="K97" t="n">
        <v>61.82</v>
      </c>
      <c r="L97" t="n">
        <v>24.75</v>
      </c>
      <c r="M97" t="n">
        <v>5</v>
      </c>
      <c r="N97" t="n">
        <v>114.49</v>
      </c>
      <c r="O97" t="n">
        <v>43532.12</v>
      </c>
      <c r="P97" t="n">
        <v>195.81</v>
      </c>
      <c r="Q97" t="n">
        <v>197.78</v>
      </c>
      <c r="R97" t="n">
        <v>30.81</v>
      </c>
      <c r="S97" t="n">
        <v>25.4</v>
      </c>
      <c r="T97" t="n">
        <v>1866.67</v>
      </c>
      <c r="U97" t="n">
        <v>0.82</v>
      </c>
      <c r="V97" t="n">
        <v>0.89</v>
      </c>
      <c r="W97" t="n">
        <v>2.95</v>
      </c>
      <c r="X97" t="n">
        <v>0.11</v>
      </c>
      <c r="Y97" t="n">
        <v>1</v>
      </c>
      <c r="Z97" t="n">
        <v>10</v>
      </c>
      <c r="AA97" t="n">
        <v>456.468857723385</v>
      </c>
      <c r="AB97" t="n">
        <v>624.5608291218715</v>
      </c>
      <c r="AC97" t="n">
        <v>564.9536201671084</v>
      </c>
      <c r="AD97" t="n">
        <v>456468.857723385</v>
      </c>
      <c r="AE97" t="n">
        <v>624560.8291218715</v>
      </c>
      <c r="AF97" t="n">
        <v>2.204876240842474e-06</v>
      </c>
      <c r="AG97" t="n">
        <v>18.07291666666667</v>
      </c>
      <c r="AH97" t="n">
        <v>564953.6201671084</v>
      </c>
    </row>
    <row r="98">
      <c r="A98" t="n">
        <v>96</v>
      </c>
      <c r="B98" t="n">
        <v>150</v>
      </c>
      <c r="C98" t="inlineStr">
        <is>
          <t xml:space="preserve">CONCLUIDO	</t>
        </is>
      </c>
      <c r="D98" t="n">
        <v>7.1988</v>
      </c>
      <c r="E98" t="n">
        <v>13.89</v>
      </c>
      <c r="F98" t="n">
        <v>10.51</v>
      </c>
      <c r="G98" t="n">
        <v>90.04000000000001</v>
      </c>
      <c r="H98" t="n">
        <v>1.27</v>
      </c>
      <c r="I98" t="n">
        <v>7</v>
      </c>
      <c r="J98" t="n">
        <v>351.7</v>
      </c>
      <c r="K98" t="n">
        <v>61.82</v>
      </c>
      <c r="L98" t="n">
        <v>25</v>
      </c>
      <c r="M98" t="n">
        <v>5</v>
      </c>
      <c r="N98" t="n">
        <v>114.88</v>
      </c>
      <c r="O98" t="n">
        <v>43610.83</v>
      </c>
      <c r="P98" t="n">
        <v>196.01</v>
      </c>
      <c r="Q98" t="n">
        <v>197.75</v>
      </c>
      <c r="R98" t="n">
        <v>31.03</v>
      </c>
      <c r="S98" t="n">
        <v>25.4</v>
      </c>
      <c r="T98" t="n">
        <v>1973.79</v>
      </c>
      <c r="U98" t="n">
        <v>0.82</v>
      </c>
      <c r="V98" t="n">
        <v>0.89</v>
      </c>
      <c r="W98" t="n">
        <v>2.95</v>
      </c>
      <c r="X98" t="n">
        <v>0.12</v>
      </c>
      <c r="Y98" t="n">
        <v>1</v>
      </c>
      <c r="Z98" t="n">
        <v>10</v>
      </c>
      <c r="AA98" t="n">
        <v>456.7658134095121</v>
      </c>
      <c r="AB98" t="n">
        <v>624.9671369923907</v>
      </c>
      <c r="AC98" t="n">
        <v>565.321150584722</v>
      </c>
      <c r="AD98" t="n">
        <v>456765.8134095121</v>
      </c>
      <c r="AE98" t="n">
        <v>624967.1369923907</v>
      </c>
      <c r="AF98" t="n">
        <v>2.203804768279134e-06</v>
      </c>
      <c r="AG98" t="n">
        <v>18.0859375</v>
      </c>
      <c r="AH98" t="n">
        <v>565321.1505847219</v>
      </c>
    </row>
    <row r="99">
      <c r="A99" t="n">
        <v>97</v>
      </c>
      <c r="B99" t="n">
        <v>150</v>
      </c>
      <c r="C99" t="inlineStr">
        <is>
          <t xml:space="preserve">CONCLUIDO	</t>
        </is>
      </c>
      <c r="D99" t="n">
        <v>7.195</v>
      </c>
      <c r="E99" t="n">
        <v>13.9</v>
      </c>
      <c r="F99" t="n">
        <v>10.51</v>
      </c>
      <c r="G99" t="n">
        <v>90.11</v>
      </c>
      <c r="H99" t="n">
        <v>1.28</v>
      </c>
      <c r="I99" t="n">
        <v>7</v>
      </c>
      <c r="J99" t="n">
        <v>352.34</v>
      </c>
      <c r="K99" t="n">
        <v>61.82</v>
      </c>
      <c r="L99" t="n">
        <v>25.25</v>
      </c>
      <c r="M99" t="n">
        <v>5</v>
      </c>
      <c r="N99" t="n">
        <v>115.27</v>
      </c>
      <c r="O99" t="n">
        <v>43689.76</v>
      </c>
      <c r="P99" t="n">
        <v>196.27</v>
      </c>
      <c r="Q99" t="n">
        <v>197.76</v>
      </c>
      <c r="R99" t="n">
        <v>31.11</v>
      </c>
      <c r="S99" t="n">
        <v>25.4</v>
      </c>
      <c r="T99" t="n">
        <v>2017.63</v>
      </c>
      <c r="U99" t="n">
        <v>0.82</v>
      </c>
      <c r="V99" t="n">
        <v>0.89</v>
      </c>
      <c r="W99" t="n">
        <v>2.95</v>
      </c>
      <c r="X99" t="n">
        <v>0.12</v>
      </c>
      <c r="Y99" t="n">
        <v>1</v>
      </c>
      <c r="Z99" t="n">
        <v>10</v>
      </c>
      <c r="AA99" t="n">
        <v>457.0678590237425</v>
      </c>
      <c r="AB99" t="n">
        <v>625.3804091270928</v>
      </c>
      <c r="AC99" t="n">
        <v>565.6949806069191</v>
      </c>
      <c r="AD99" t="n">
        <v>457067.8590237425</v>
      </c>
      <c r="AE99" t="n">
        <v>625380.4091270928</v>
      </c>
      <c r="AF99" t="n">
        <v>2.202641455210364e-06</v>
      </c>
      <c r="AG99" t="n">
        <v>18.09895833333333</v>
      </c>
      <c r="AH99" t="n">
        <v>565694.9806069192</v>
      </c>
    </row>
    <row r="100">
      <c r="A100" t="n">
        <v>98</v>
      </c>
      <c r="B100" t="n">
        <v>150</v>
      </c>
      <c r="C100" t="inlineStr">
        <is>
          <t xml:space="preserve">CONCLUIDO	</t>
        </is>
      </c>
      <c r="D100" t="n">
        <v>7.1927</v>
      </c>
      <c r="E100" t="n">
        <v>13.9</v>
      </c>
      <c r="F100" t="n">
        <v>10.52</v>
      </c>
      <c r="G100" t="n">
        <v>90.15000000000001</v>
      </c>
      <c r="H100" t="n">
        <v>1.29</v>
      </c>
      <c r="I100" t="n">
        <v>7</v>
      </c>
      <c r="J100" t="n">
        <v>352.98</v>
      </c>
      <c r="K100" t="n">
        <v>61.82</v>
      </c>
      <c r="L100" t="n">
        <v>25.5</v>
      </c>
      <c r="M100" t="n">
        <v>5</v>
      </c>
      <c r="N100" t="n">
        <v>115.66</v>
      </c>
      <c r="O100" t="n">
        <v>43769.02</v>
      </c>
      <c r="P100" t="n">
        <v>196.43</v>
      </c>
      <c r="Q100" t="n">
        <v>197.75</v>
      </c>
      <c r="R100" t="n">
        <v>31.28</v>
      </c>
      <c r="S100" t="n">
        <v>25.4</v>
      </c>
      <c r="T100" t="n">
        <v>2100.48</v>
      </c>
      <c r="U100" t="n">
        <v>0.8100000000000001</v>
      </c>
      <c r="V100" t="n">
        <v>0.88</v>
      </c>
      <c r="W100" t="n">
        <v>2.95</v>
      </c>
      <c r="X100" t="n">
        <v>0.13</v>
      </c>
      <c r="Y100" t="n">
        <v>1</v>
      </c>
      <c r="Z100" t="n">
        <v>10</v>
      </c>
      <c r="AA100" t="n">
        <v>457.3017509295435</v>
      </c>
      <c r="AB100" t="n">
        <v>625.7004303511924</v>
      </c>
      <c r="AC100" t="n">
        <v>565.9844594545434</v>
      </c>
      <c r="AD100" t="n">
        <v>457301.7509295435</v>
      </c>
      <c r="AE100" t="n">
        <v>625700.4303511924</v>
      </c>
      <c r="AF100" t="n">
        <v>2.20193734466874e-06</v>
      </c>
      <c r="AG100" t="n">
        <v>18.09895833333333</v>
      </c>
      <c r="AH100" t="n">
        <v>565984.4594545434</v>
      </c>
    </row>
    <row r="101">
      <c r="A101" t="n">
        <v>99</v>
      </c>
      <c r="B101" t="n">
        <v>150</v>
      </c>
      <c r="C101" t="inlineStr">
        <is>
          <t xml:space="preserve">CONCLUIDO	</t>
        </is>
      </c>
      <c r="D101" t="n">
        <v>7.1974</v>
      </c>
      <c r="E101" t="n">
        <v>13.89</v>
      </c>
      <c r="F101" t="n">
        <v>10.51</v>
      </c>
      <c r="G101" t="n">
        <v>90.06999999999999</v>
      </c>
      <c r="H101" t="n">
        <v>1.3</v>
      </c>
      <c r="I101" t="n">
        <v>7</v>
      </c>
      <c r="J101" t="n">
        <v>353.63</v>
      </c>
      <c r="K101" t="n">
        <v>61.82</v>
      </c>
      <c r="L101" t="n">
        <v>25.75</v>
      </c>
      <c r="M101" t="n">
        <v>5</v>
      </c>
      <c r="N101" t="n">
        <v>116.06</v>
      </c>
      <c r="O101" t="n">
        <v>43848.38</v>
      </c>
      <c r="P101" t="n">
        <v>196.21</v>
      </c>
      <c r="Q101" t="n">
        <v>197.75</v>
      </c>
      <c r="R101" t="n">
        <v>31.03</v>
      </c>
      <c r="S101" t="n">
        <v>25.4</v>
      </c>
      <c r="T101" t="n">
        <v>1974.3</v>
      </c>
      <c r="U101" t="n">
        <v>0.82</v>
      </c>
      <c r="V101" t="n">
        <v>0.89</v>
      </c>
      <c r="W101" t="n">
        <v>2.95</v>
      </c>
      <c r="X101" t="n">
        <v>0.12</v>
      </c>
      <c r="Y101" t="n">
        <v>1</v>
      </c>
      <c r="Z101" t="n">
        <v>10</v>
      </c>
      <c r="AA101" t="n">
        <v>456.9558499089739</v>
      </c>
      <c r="AB101" t="n">
        <v>625.227153314773</v>
      </c>
      <c r="AC101" t="n">
        <v>565.5563513142313</v>
      </c>
      <c r="AD101" t="n">
        <v>456955.8499089739</v>
      </c>
      <c r="AE101" t="n">
        <v>625227.153314773</v>
      </c>
      <c r="AF101" t="n">
        <v>2.203376179253797e-06</v>
      </c>
      <c r="AG101" t="n">
        <v>18.0859375</v>
      </c>
      <c r="AH101" t="n">
        <v>565556.3513142313</v>
      </c>
    </row>
    <row r="102">
      <c r="A102" t="n">
        <v>100</v>
      </c>
      <c r="B102" t="n">
        <v>150</v>
      </c>
      <c r="C102" t="inlineStr">
        <is>
          <t xml:space="preserve">CONCLUIDO	</t>
        </is>
      </c>
      <c r="D102" t="n">
        <v>7.2</v>
      </c>
      <c r="E102" t="n">
        <v>13.89</v>
      </c>
      <c r="F102" t="n">
        <v>10.5</v>
      </c>
      <c r="G102" t="n">
        <v>90.02</v>
      </c>
      <c r="H102" t="n">
        <v>1.31</v>
      </c>
      <c r="I102" t="n">
        <v>7</v>
      </c>
      <c r="J102" t="n">
        <v>354.27</v>
      </c>
      <c r="K102" t="n">
        <v>61.82</v>
      </c>
      <c r="L102" t="n">
        <v>26</v>
      </c>
      <c r="M102" t="n">
        <v>5</v>
      </c>
      <c r="N102" t="n">
        <v>116.45</v>
      </c>
      <c r="O102" t="n">
        <v>43927.95</v>
      </c>
      <c r="P102" t="n">
        <v>196.14</v>
      </c>
      <c r="Q102" t="n">
        <v>197.75</v>
      </c>
      <c r="R102" t="n">
        <v>30.89</v>
      </c>
      <c r="S102" t="n">
        <v>25.4</v>
      </c>
      <c r="T102" t="n">
        <v>1905.29</v>
      </c>
      <c r="U102" t="n">
        <v>0.82</v>
      </c>
      <c r="V102" t="n">
        <v>0.89</v>
      </c>
      <c r="W102" t="n">
        <v>2.95</v>
      </c>
      <c r="X102" t="n">
        <v>0.11</v>
      </c>
      <c r="Y102" t="n">
        <v>1</v>
      </c>
      <c r="Z102" t="n">
        <v>10</v>
      </c>
      <c r="AA102" t="n">
        <v>456.7819326968616</v>
      </c>
      <c r="AB102" t="n">
        <v>624.9891921124752</v>
      </c>
      <c r="AC102" t="n">
        <v>565.3411007951001</v>
      </c>
      <c r="AD102" t="n">
        <v>456781.9326968616</v>
      </c>
      <c r="AE102" t="n">
        <v>624989.1921124752</v>
      </c>
      <c r="AF102" t="n">
        <v>2.204172130300851e-06</v>
      </c>
      <c r="AG102" t="n">
        <v>18.0859375</v>
      </c>
      <c r="AH102" t="n">
        <v>565341.1007951001</v>
      </c>
    </row>
    <row r="103">
      <c r="A103" t="n">
        <v>101</v>
      </c>
      <c r="B103" t="n">
        <v>150</v>
      </c>
      <c r="C103" t="inlineStr">
        <is>
          <t xml:space="preserve">CONCLUIDO	</t>
        </is>
      </c>
      <c r="D103" t="n">
        <v>7.1974</v>
      </c>
      <c r="E103" t="n">
        <v>13.89</v>
      </c>
      <c r="F103" t="n">
        <v>10.51</v>
      </c>
      <c r="G103" t="n">
        <v>90.06999999999999</v>
      </c>
      <c r="H103" t="n">
        <v>1.32</v>
      </c>
      <c r="I103" t="n">
        <v>7</v>
      </c>
      <c r="J103" t="n">
        <v>354.92</v>
      </c>
      <c r="K103" t="n">
        <v>61.82</v>
      </c>
      <c r="L103" t="n">
        <v>26.25</v>
      </c>
      <c r="M103" t="n">
        <v>5</v>
      </c>
      <c r="N103" t="n">
        <v>116.85</v>
      </c>
      <c r="O103" t="n">
        <v>44007.74</v>
      </c>
      <c r="P103" t="n">
        <v>196.16</v>
      </c>
      <c r="Q103" t="n">
        <v>197.75</v>
      </c>
      <c r="R103" t="n">
        <v>31.18</v>
      </c>
      <c r="S103" t="n">
        <v>25.4</v>
      </c>
      <c r="T103" t="n">
        <v>2049.69</v>
      </c>
      <c r="U103" t="n">
        <v>0.8100000000000001</v>
      </c>
      <c r="V103" t="n">
        <v>0.89</v>
      </c>
      <c r="W103" t="n">
        <v>2.95</v>
      </c>
      <c r="X103" t="n">
        <v>0.12</v>
      </c>
      <c r="Y103" t="n">
        <v>1</v>
      </c>
      <c r="Z103" t="n">
        <v>10</v>
      </c>
      <c r="AA103" t="n">
        <v>456.91804487822</v>
      </c>
      <c r="AB103" t="n">
        <v>625.1754268038552</v>
      </c>
      <c r="AC103" t="n">
        <v>565.5095615089169</v>
      </c>
      <c r="AD103" t="n">
        <v>456918.04487822</v>
      </c>
      <c r="AE103" t="n">
        <v>625175.4268038552</v>
      </c>
      <c r="AF103" t="n">
        <v>2.203376179253797e-06</v>
      </c>
      <c r="AG103" t="n">
        <v>18.0859375</v>
      </c>
      <c r="AH103" t="n">
        <v>565509.5615089169</v>
      </c>
    </row>
    <row r="104">
      <c r="A104" t="n">
        <v>102</v>
      </c>
      <c r="B104" t="n">
        <v>150</v>
      </c>
      <c r="C104" t="inlineStr">
        <is>
          <t xml:space="preserve">CONCLUIDO	</t>
        </is>
      </c>
      <c r="D104" t="n">
        <v>7.1961</v>
      </c>
      <c r="E104" t="n">
        <v>13.9</v>
      </c>
      <c r="F104" t="n">
        <v>10.51</v>
      </c>
      <c r="G104" t="n">
        <v>90.09</v>
      </c>
      <c r="H104" t="n">
        <v>1.33</v>
      </c>
      <c r="I104" t="n">
        <v>7</v>
      </c>
      <c r="J104" t="n">
        <v>355.57</v>
      </c>
      <c r="K104" t="n">
        <v>61.82</v>
      </c>
      <c r="L104" t="n">
        <v>26.5</v>
      </c>
      <c r="M104" t="n">
        <v>5</v>
      </c>
      <c r="N104" t="n">
        <v>117.25</v>
      </c>
      <c r="O104" t="n">
        <v>44087.74</v>
      </c>
      <c r="P104" t="n">
        <v>196.27</v>
      </c>
      <c r="Q104" t="n">
        <v>197.75</v>
      </c>
      <c r="R104" t="n">
        <v>31.04</v>
      </c>
      <c r="S104" t="n">
        <v>25.4</v>
      </c>
      <c r="T104" t="n">
        <v>1979.74</v>
      </c>
      <c r="U104" t="n">
        <v>0.82</v>
      </c>
      <c r="V104" t="n">
        <v>0.89</v>
      </c>
      <c r="W104" t="n">
        <v>2.95</v>
      </c>
      <c r="X104" t="n">
        <v>0.12</v>
      </c>
      <c r="Y104" t="n">
        <v>1</v>
      </c>
      <c r="Z104" t="n">
        <v>10</v>
      </c>
      <c r="AA104" t="n">
        <v>457.0373087617093</v>
      </c>
      <c r="AB104" t="n">
        <v>625.3386089107966</v>
      </c>
      <c r="AC104" t="n">
        <v>565.6571697445993</v>
      </c>
      <c r="AD104" t="n">
        <v>457037.3087617093</v>
      </c>
      <c r="AE104" t="n">
        <v>625338.6089107966</v>
      </c>
      <c r="AF104" t="n">
        <v>2.202978203730271e-06</v>
      </c>
      <c r="AG104" t="n">
        <v>18.09895833333333</v>
      </c>
      <c r="AH104" t="n">
        <v>565657.1697445993</v>
      </c>
    </row>
    <row r="105">
      <c r="A105" t="n">
        <v>103</v>
      </c>
      <c r="B105" t="n">
        <v>150</v>
      </c>
      <c r="C105" t="inlineStr">
        <is>
          <t xml:space="preserve">CONCLUIDO	</t>
        </is>
      </c>
      <c r="D105" t="n">
        <v>7.1919</v>
      </c>
      <c r="E105" t="n">
        <v>13.9</v>
      </c>
      <c r="F105" t="n">
        <v>10.52</v>
      </c>
      <c r="G105" t="n">
        <v>90.16</v>
      </c>
      <c r="H105" t="n">
        <v>1.34</v>
      </c>
      <c r="I105" t="n">
        <v>7</v>
      </c>
      <c r="J105" t="n">
        <v>356.22</v>
      </c>
      <c r="K105" t="n">
        <v>61.82</v>
      </c>
      <c r="L105" t="n">
        <v>26.75</v>
      </c>
      <c r="M105" t="n">
        <v>5</v>
      </c>
      <c r="N105" t="n">
        <v>117.65</v>
      </c>
      <c r="O105" t="n">
        <v>44167.96</v>
      </c>
      <c r="P105" t="n">
        <v>196.3</v>
      </c>
      <c r="Q105" t="n">
        <v>197.75</v>
      </c>
      <c r="R105" t="n">
        <v>31.32</v>
      </c>
      <c r="S105" t="n">
        <v>25.4</v>
      </c>
      <c r="T105" t="n">
        <v>2123.21</v>
      </c>
      <c r="U105" t="n">
        <v>0.8100000000000001</v>
      </c>
      <c r="V105" t="n">
        <v>0.88</v>
      </c>
      <c r="W105" t="n">
        <v>2.95</v>
      </c>
      <c r="X105" t="n">
        <v>0.13</v>
      </c>
      <c r="Y105" t="n">
        <v>1</v>
      </c>
      <c r="Z105" t="n">
        <v>10</v>
      </c>
      <c r="AA105" t="n">
        <v>457.2256400449872</v>
      </c>
      <c r="AB105" t="n">
        <v>625.5962920811672</v>
      </c>
      <c r="AC105" t="n">
        <v>565.8902599948502</v>
      </c>
      <c r="AD105" t="n">
        <v>457225.6400449872</v>
      </c>
      <c r="AE105" t="n">
        <v>625596.2920811672</v>
      </c>
      <c r="AF105" t="n">
        <v>2.201692436654262e-06</v>
      </c>
      <c r="AG105" t="n">
        <v>18.09895833333333</v>
      </c>
      <c r="AH105" t="n">
        <v>565890.2599948503</v>
      </c>
    </row>
    <row r="106">
      <c r="A106" t="n">
        <v>104</v>
      </c>
      <c r="B106" t="n">
        <v>150</v>
      </c>
      <c r="C106" t="inlineStr">
        <is>
          <t xml:space="preserve">CONCLUIDO	</t>
        </is>
      </c>
      <c r="D106" t="n">
        <v>7.194</v>
      </c>
      <c r="E106" t="n">
        <v>13.9</v>
      </c>
      <c r="F106" t="n">
        <v>10.51</v>
      </c>
      <c r="G106" t="n">
        <v>90.12</v>
      </c>
      <c r="H106" t="n">
        <v>1.35</v>
      </c>
      <c r="I106" t="n">
        <v>7</v>
      </c>
      <c r="J106" t="n">
        <v>356.87</v>
      </c>
      <c r="K106" t="n">
        <v>61.82</v>
      </c>
      <c r="L106" t="n">
        <v>27</v>
      </c>
      <c r="M106" t="n">
        <v>5</v>
      </c>
      <c r="N106" t="n">
        <v>118.05</v>
      </c>
      <c r="O106" t="n">
        <v>44248.41</v>
      </c>
      <c r="P106" t="n">
        <v>196.27</v>
      </c>
      <c r="Q106" t="n">
        <v>197.75</v>
      </c>
      <c r="R106" t="n">
        <v>31.35</v>
      </c>
      <c r="S106" t="n">
        <v>25.4</v>
      </c>
      <c r="T106" t="n">
        <v>2135.46</v>
      </c>
      <c r="U106" t="n">
        <v>0.8100000000000001</v>
      </c>
      <c r="V106" t="n">
        <v>0.88</v>
      </c>
      <c r="W106" t="n">
        <v>2.95</v>
      </c>
      <c r="X106" t="n">
        <v>0.12</v>
      </c>
      <c r="Y106" t="n">
        <v>1</v>
      </c>
      <c r="Z106" t="n">
        <v>10</v>
      </c>
      <c r="AA106" t="n">
        <v>457.0956400964314</v>
      </c>
      <c r="AB106" t="n">
        <v>625.4184204163603</v>
      </c>
      <c r="AC106" t="n">
        <v>565.729364152088</v>
      </c>
      <c r="AD106" t="n">
        <v>457095.6400964314</v>
      </c>
      <c r="AE106" t="n">
        <v>625418.4204163603</v>
      </c>
      <c r="AF106" t="n">
        <v>2.202335320192267e-06</v>
      </c>
      <c r="AG106" t="n">
        <v>18.09895833333333</v>
      </c>
      <c r="AH106" t="n">
        <v>565729.3641520881</v>
      </c>
    </row>
    <row r="107">
      <c r="A107" t="n">
        <v>105</v>
      </c>
      <c r="B107" t="n">
        <v>150</v>
      </c>
      <c r="C107" t="inlineStr">
        <is>
          <t xml:space="preserve">CONCLUIDO	</t>
        </is>
      </c>
      <c r="D107" t="n">
        <v>7.1965</v>
      </c>
      <c r="E107" t="n">
        <v>13.9</v>
      </c>
      <c r="F107" t="n">
        <v>10.51</v>
      </c>
      <c r="G107" t="n">
        <v>90.08</v>
      </c>
      <c r="H107" t="n">
        <v>1.36</v>
      </c>
      <c r="I107" t="n">
        <v>7</v>
      </c>
      <c r="J107" t="n">
        <v>357.52</v>
      </c>
      <c r="K107" t="n">
        <v>61.82</v>
      </c>
      <c r="L107" t="n">
        <v>27.25</v>
      </c>
      <c r="M107" t="n">
        <v>5</v>
      </c>
      <c r="N107" t="n">
        <v>118.45</v>
      </c>
      <c r="O107" t="n">
        <v>44329.08</v>
      </c>
      <c r="P107" t="n">
        <v>196.13</v>
      </c>
      <c r="Q107" t="n">
        <v>197.76</v>
      </c>
      <c r="R107" t="n">
        <v>31.18</v>
      </c>
      <c r="S107" t="n">
        <v>25.4</v>
      </c>
      <c r="T107" t="n">
        <v>2050.1</v>
      </c>
      <c r="U107" t="n">
        <v>0.8100000000000001</v>
      </c>
      <c r="V107" t="n">
        <v>0.89</v>
      </c>
      <c r="W107" t="n">
        <v>2.95</v>
      </c>
      <c r="X107" t="n">
        <v>0.12</v>
      </c>
      <c r="Y107" t="n">
        <v>1</v>
      </c>
      <c r="Z107" t="n">
        <v>10</v>
      </c>
      <c r="AA107" t="n">
        <v>456.9203345667481</v>
      </c>
      <c r="AB107" t="n">
        <v>625.1785596567132</v>
      </c>
      <c r="AC107" t="n">
        <v>565.5123953666953</v>
      </c>
      <c r="AD107" t="n">
        <v>456920.3345667481</v>
      </c>
      <c r="AE107" t="n">
        <v>625178.5596567133</v>
      </c>
      <c r="AF107" t="n">
        <v>2.20310065773751e-06</v>
      </c>
      <c r="AG107" t="n">
        <v>18.09895833333333</v>
      </c>
      <c r="AH107" t="n">
        <v>565512.3953666952</v>
      </c>
    </row>
    <row r="108">
      <c r="A108" t="n">
        <v>106</v>
      </c>
      <c r="B108" t="n">
        <v>150</v>
      </c>
      <c r="C108" t="inlineStr">
        <is>
          <t xml:space="preserve">CONCLUIDO	</t>
        </is>
      </c>
      <c r="D108" t="n">
        <v>7.1951</v>
      </c>
      <c r="E108" t="n">
        <v>13.9</v>
      </c>
      <c r="F108" t="n">
        <v>10.51</v>
      </c>
      <c r="G108" t="n">
        <v>90.09999999999999</v>
      </c>
      <c r="H108" t="n">
        <v>1.37</v>
      </c>
      <c r="I108" t="n">
        <v>7</v>
      </c>
      <c r="J108" t="n">
        <v>358.18</v>
      </c>
      <c r="K108" t="n">
        <v>61.82</v>
      </c>
      <c r="L108" t="n">
        <v>27.5</v>
      </c>
      <c r="M108" t="n">
        <v>5</v>
      </c>
      <c r="N108" t="n">
        <v>118.86</v>
      </c>
      <c r="O108" t="n">
        <v>44409.98</v>
      </c>
      <c r="P108" t="n">
        <v>196.07</v>
      </c>
      <c r="Q108" t="n">
        <v>197.77</v>
      </c>
      <c r="R108" t="n">
        <v>31.2</v>
      </c>
      <c r="S108" t="n">
        <v>25.4</v>
      </c>
      <c r="T108" t="n">
        <v>2063.49</v>
      </c>
      <c r="U108" t="n">
        <v>0.8100000000000001</v>
      </c>
      <c r="V108" t="n">
        <v>0.89</v>
      </c>
      <c r="W108" t="n">
        <v>2.95</v>
      </c>
      <c r="X108" t="n">
        <v>0.12</v>
      </c>
      <c r="Y108" t="n">
        <v>1</v>
      </c>
      <c r="Z108" t="n">
        <v>10</v>
      </c>
      <c r="AA108" t="n">
        <v>456.9138128788543</v>
      </c>
      <c r="AB108" t="n">
        <v>625.1696363956206</v>
      </c>
      <c r="AC108" t="n">
        <v>565.5043237291172</v>
      </c>
      <c r="AD108" t="n">
        <v>456913.8128788543</v>
      </c>
      <c r="AE108" t="n">
        <v>625169.6363956206</v>
      </c>
      <c r="AF108" t="n">
        <v>2.202672068712173e-06</v>
      </c>
      <c r="AG108" t="n">
        <v>18.09895833333333</v>
      </c>
      <c r="AH108" t="n">
        <v>565504.3237291173</v>
      </c>
    </row>
    <row r="109">
      <c r="A109" t="n">
        <v>107</v>
      </c>
      <c r="B109" t="n">
        <v>150</v>
      </c>
      <c r="C109" t="inlineStr">
        <is>
          <t xml:space="preserve">CONCLUIDO	</t>
        </is>
      </c>
      <c r="D109" t="n">
        <v>7.1978</v>
      </c>
      <c r="E109" t="n">
        <v>13.89</v>
      </c>
      <c r="F109" t="n">
        <v>10.51</v>
      </c>
      <c r="G109" t="n">
        <v>90.06</v>
      </c>
      <c r="H109" t="n">
        <v>1.38</v>
      </c>
      <c r="I109" t="n">
        <v>7</v>
      </c>
      <c r="J109" t="n">
        <v>358.84</v>
      </c>
      <c r="K109" t="n">
        <v>61.82</v>
      </c>
      <c r="L109" t="n">
        <v>27.75</v>
      </c>
      <c r="M109" t="n">
        <v>5</v>
      </c>
      <c r="N109" t="n">
        <v>119.27</v>
      </c>
      <c r="O109" t="n">
        <v>44491.1</v>
      </c>
      <c r="P109" t="n">
        <v>195.9</v>
      </c>
      <c r="Q109" t="n">
        <v>197.75</v>
      </c>
      <c r="R109" t="n">
        <v>31.05</v>
      </c>
      <c r="S109" t="n">
        <v>25.4</v>
      </c>
      <c r="T109" t="n">
        <v>1985.39</v>
      </c>
      <c r="U109" t="n">
        <v>0.82</v>
      </c>
      <c r="V109" t="n">
        <v>0.89</v>
      </c>
      <c r="W109" t="n">
        <v>2.95</v>
      </c>
      <c r="X109" t="n">
        <v>0.12</v>
      </c>
      <c r="Y109" t="n">
        <v>1</v>
      </c>
      <c r="Z109" t="n">
        <v>10</v>
      </c>
      <c r="AA109" t="n">
        <v>456.7103714062534</v>
      </c>
      <c r="AB109" t="n">
        <v>624.8912787976037</v>
      </c>
      <c r="AC109" t="n">
        <v>565.2525321895778</v>
      </c>
      <c r="AD109" t="n">
        <v>456710.3714062534</v>
      </c>
      <c r="AE109" t="n">
        <v>624891.2787976037</v>
      </c>
      <c r="AF109" t="n">
        <v>2.203498633261036e-06</v>
      </c>
      <c r="AG109" t="n">
        <v>18.0859375</v>
      </c>
      <c r="AH109" t="n">
        <v>565252.5321895778</v>
      </c>
    </row>
    <row r="110">
      <c r="A110" t="n">
        <v>108</v>
      </c>
      <c r="B110" t="n">
        <v>150</v>
      </c>
      <c r="C110" t="inlineStr">
        <is>
          <t xml:space="preserve">CONCLUIDO	</t>
        </is>
      </c>
      <c r="D110" t="n">
        <v>7.2359</v>
      </c>
      <c r="E110" t="n">
        <v>13.82</v>
      </c>
      <c r="F110" t="n">
        <v>10.49</v>
      </c>
      <c r="G110" t="n">
        <v>104.89</v>
      </c>
      <c r="H110" t="n">
        <v>1.39</v>
      </c>
      <c r="I110" t="n">
        <v>6</v>
      </c>
      <c r="J110" t="n">
        <v>359.5</v>
      </c>
      <c r="K110" t="n">
        <v>61.82</v>
      </c>
      <c r="L110" t="n">
        <v>28</v>
      </c>
      <c r="M110" t="n">
        <v>4</v>
      </c>
      <c r="N110" t="n">
        <v>119.68</v>
      </c>
      <c r="O110" t="n">
        <v>44572.45</v>
      </c>
      <c r="P110" t="n">
        <v>195.49</v>
      </c>
      <c r="Q110" t="n">
        <v>197.75</v>
      </c>
      <c r="R110" t="n">
        <v>30.52</v>
      </c>
      <c r="S110" t="n">
        <v>25.4</v>
      </c>
      <c r="T110" t="n">
        <v>1725.83</v>
      </c>
      <c r="U110" t="n">
        <v>0.83</v>
      </c>
      <c r="V110" t="n">
        <v>0.89</v>
      </c>
      <c r="W110" t="n">
        <v>2.95</v>
      </c>
      <c r="X110" t="n">
        <v>0.1</v>
      </c>
      <c r="Y110" t="n">
        <v>1</v>
      </c>
      <c r="Z110" t="n">
        <v>10</v>
      </c>
      <c r="AA110" t="n">
        <v>455.083706657468</v>
      </c>
      <c r="AB110" t="n">
        <v>622.6656043249318</v>
      </c>
      <c r="AC110" t="n">
        <v>563.2392729648237</v>
      </c>
      <c r="AD110" t="n">
        <v>455083.7066574681</v>
      </c>
      <c r="AE110" t="n">
        <v>622665.6043249317</v>
      </c>
      <c r="AF110" t="n">
        <v>2.215162377450545e-06</v>
      </c>
      <c r="AG110" t="n">
        <v>17.99479166666667</v>
      </c>
      <c r="AH110" t="n">
        <v>563239.2729648238</v>
      </c>
    </row>
    <row r="111">
      <c r="A111" t="n">
        <v>109</v>
      </c>
      <c r="B111" t="n">
        <v>150</v>
      </c>
      <c r="C111" t="inlineStr">
        <is>
          <t xml:space="preserve">CONCLUIDO	</t>
        </is>
      </c>
      <c r="D111" t="n">
        <v>7.2362</v>
      </c>
      <c r="E111" t="n">
        <v>13.82</v>
      </c>
      <c r="F111" t="n">
        <v>10.49</v>
      </c>
      <c r="G111" t="n">
        <v>104.89</v>
      </c>
      <c r="H111" t="n">
        <v>1.4</v>
      </c>
      <c r="I111" t="n">
        <v>6</v>
      </c>
      <c r="J111" t="n">
        <v>360.16</v>
      </c>
      <c r="K111" t="n">
        <v>61.82</v>
      </c>
      <c r="L111" t="n">
        <v>28.25</v>
      </c>
      <c r="M111" t="n">
        <v>4</v>
      </c>
      <c r="N111" t="n">
        <v>120.09</v>
      </c>
      <c r="O111" t="n">
        <v>44654.04</v>
      </c>
      <c r="P111" t="n">
        <v>195.7</v>
      </c>
      <c r="Q111" t="n">
        <v>197.75</v>
      </c>
      <c r="R111" t="n">
        <v>30.46</v>
      </c>
      <c r="S111" t="n">
        <v>25.4</v>
      </c>
      <c r="T111" t="n">
        <v>1697.68</v>
      </c>
      <c r="U111" t="n">
        <v>0.83</v>
      </c>
      <c r="V111" t="n">
        <v>0.89</v>
      </c>
      <c r="W111" t="n">
        <v>2.95</v>
      </c>
      <c r="X111" t="n">
        <v>0.1</v>
      </c>
      <c r="Y111" t="n">
        <v>1</v>
      </c>
      <c r="Z111" t="n">
        <v>10</v>
      </c>
      <c r="AA111" t="n">
        <v>455.2334258824803</v>
      </c>
      <c r="AB111" t="n">
        <v>622.8704567737395</v>
      </c>
      <c r="AC111" t="n">
        <v>563.4245745834296</v>
      </c>
      <c r="AD111" t="n">
        <v>455233.4258824803</v>
      </c>
      <c r="AE111" t="n">
        <v>622870.4567737395</v>
      </c>
      <c r="AF111" t="n">
        <v>2.215254217955975e-06</v>
      </c>
      <c r="AG111" t="n">
        <v>17.99479166666667</v>
      </c>
      <c r="AH111" t="n">
        <v>563424.5745834296</v>
      </c>
    </row>
    <row r="112">
      <c r="A112" t="n">
        <v>110</v>
      </c>
      <c r="B112" t="n">
        <v>150</v>
      </c>
      <c r="C112" t="inlineStr">
        <is>
          <t xml:space="preserve">CONCLUIDO	</t>
        </is>
      </c>
      <c r="D112" t="n">
        <v>7.2392</v>
      </c>
      <c r="E112" t="n">
        <v>13.81</v>
      </c>
      <c r="F112" t="n">
        <v>10.48</v>
      </c>
      <c r="G112" t="n">
        <v>104.83</v>
      </c>
      <c r="H112" t="n">
        <v>1.41</v>
      </c>
      <c r="I112" t="n">
        <v>6</v>
      </c>
      <c r="J112" t="n">
        <v>360.82</v>
      </c>
      <c r="K112" t="n">
        <v>61.82</v>
      </c>
      <c r="L112" t="n">
        <v>28.5</v>
      </c>
      <c r="M112" t="n">
        <v>4</v>
      </c>
      <c r="N112" t="n">
        <v>120.5</v>
      </c>
      <c r="O112" t="n">
        <v>44735.86</v>
      </c>
      <c r="P112" t="n">
        <v>195.68</v>
      </c>
      <c r="Q112" t="n">
        <v>197.75</v>
      </c>
      <c r="R112" t="n">
        <v>30.24</v>
      </c>
      <c r="S112" t="n">
        <v>25.4</v>
      </c>
      <c r="T112" t="n">
        <v>1586.1</v>
      </c>
      <c r="U112" t="n">
        <v>0.84</v>
      </c>
      <c r="V112" t="n">
        <v>0.89</v>
      </c>
      <c r="W112" t="n">
        <v>2.95</v>
      </c>
      <c r="X112" t="n">
        <v>0.09</v>
      </c>
      <c r="Y112" t="n">
        <v>1</v>
      </c>
      <c r="Z112" t="n">
        <v>10</v>
      </c>
      <c r="AA112" t="n">
        <v>455.0876434045123</v>
      </c>
      <c r="AB112" t="n">
        <v>622.6709907559147</v>
      </c>
      <c r="AC112" t="n">
        <v>563.2441453223936</v>
      </c>
      <c r="AD112" t="n">
        <v>455087.6434045123</v>
      </c>
      <c r="AE112" t="n">
        <v>622670.9907559147</v>
      </c>
      <c r="AF112" t="n">
        <v>2.216172623010266e-06</v>
      </c>
      <c r="AG112" t="n">
        <v>17.98177083333333</v>
      </c>
      <c r="AH112" t="n">
        <v>563244.1453223936</v>
      </c>
    </row>
    <row r="113">
      <c r="A113" t="n">
        <v>111</v>
      </c>
      <c r="B113" t="n">
        <v>150</v>
      </c>
      <c r="C113" t="inlineStr">
        <is>
          <t xml:space="preserve">CONCLUIDO	</t>
        </is>
      </c>
      <c r="D113" t="n">
        <v>7.2401</v>
      </c>
      <c r="E113" t="n">
        <v>13.81</v>
      </c>
      <c r="F113" t="n">
        <v>10.48</v>
      </c>
      <c r="G113" t="n">
        <v>104.81</v>
      </c>
      <c r="H113" t="n">
        <v>1.42</v>
      </c>
      <c r="I113" t="n">
        <v>6</v>
      </c>
      <c r="J113" t="n">
        <v>361.49</v>
      </c>
      <c r="K113" t="n">
        <v>61.82</v>
      </c>
      <c r="L113" t="n">
        <v>28.75</v>
      </c>
      <c r="M113" t="n">
        <v>4</v>
      </c>
      <c r="N113" t="n">
        <v>120.92</v>
      </c>
      <c r="O113" t="n">
        <v>44817.91</v>
      </c>
      <c r="P113" t="n">
        <v>195.9</v>
      </c>
      <c r="Q113" t="n">
        <v>197.75</v>
      </c>
      <c r="R113" t="n">
        <v>30.21</v>
      </c>
      <c r="S113" t="n">
        <v>25.4</v>
      </c>
      <c r="T113" t="n">
        <v>1572.13</v>
      </c>
      <c r="U113" t="n">
        <v>0.84</v>
      </c>
      <c r="V113" t="n">
        <v>0.89</v>
      </c>
      <c r="W113" t="n">
        <v>2.95</v>
      </c>
      <c r="X113" t="n">
        <v>0.09</v>
      </c>
      <c r="Y113" t="n">
        <v>1</v>
      </c>
      <c r="Z113" t="n">
        <v>10</v>
      </c>
      <c r="AA113" t="n">
        <v>455.2283856888145</v>
      </c>
      <c r="AB113" t="n">
        <v>622.863560558408</v>
      </c>
      <c r="AC113" t="n">
        <v>563.4183365332105</v>
      </c>
      <c r="AD113" t="n">
        <v>455228.3856888145</v>
      </c>
      <c r="AE113" t="n">
        <v>622863.560558408</v>
      </c>
      <c r="AF113" t="n">
        <v>2.216448144526554e-06</v>
      </c>
      <c r="AG113" t="n">
        <v>17.98177083333333</v>
      </c>
      <c r="AH113" t="n">
        <v>563418.3365332106</v>
      </c>
    </row>
    <row r="114">
      <c r="A114" t="n">
        <v>112</v>
      </c>
      <c r="B114" t="n">
        <v>150</v>
      </c>
      <c r="C114" t="inlineStr">
        <is>
          <t xml:space="preserve">CONCLUIDO	</t>
        </is>
      </c>
      <c r="D114" t="n">
        <v>7.2397</v>
      </c>
      <c r="E114" t="n">
        <v>13.81</v>
      </c>
      <c r="F114" t="n">
        <v>10.48</v>
      </c>
      <c r="G114" t="n">
        <v>104.82</v>
      </c>
      <c r="H114" t="n">
        <v>1.43</v>
      </c>
      <c r="I114" t="n">
        <v>6</v>
      </c>
      <c r="J114" t="n">
        <v>362.16</v>
      </c>
      <c r="K114" t="n">
        <v>61.82</v>
      </c>
      <c r="L114" t="n">
        <v>29</v>
      </c>
      <c r="M114" t="n">
        <v>4</v>
      </c>
      <c r="N114" t="n">
        <v>121.34</v>
      </c>
      <c r="O114" t="n">
        <v>44900.33</v>
      </c>
      <c r="P114" t="n">
        <v>196.06</v>
      </c>
      <c r="Q114" t="n">
        <v>197.76</v>
      </c>
      <c r="R114" t="n">
        <v>30.31</v>
      </c>
      <c r="S114" t="n">
        <v>25.4</v>
      </c>
      <c r="T114" t="n">
        <v>1620.62</v>
      </c>
      <c r="U114" t="n">
        <v>0.84</v>
      </c>
      <c r="V114" t="n">
        <v>0.89</v>
      </c>
      <c r="W114" t="n">
        <v>2.95</v>
      </c>
      <c r="X114" t="n">
        <v>0.09</v>
      </c>
      <c r="Y114" t="n">
        <v>1</v>
      </c>
      <c r="Z114" t="n">
        <v>10</v>
      </c>
      <c r="AA114" t="n">
        <v>455.3596050256695</v>
      </c>
      <c r="AB114" t="n">
        <v>623.0431006440817</v>
      </c>
      <c r="AC114" t="n">
        <v>563.5807415650936</v>
      </c>
      <c r="AD114" t="n">
        <v>455359.6050256694</v>
      </c>
      <c r="AE114" t="n">
        <v>623043.1006440817</v>
      </c>
      <c r="AF114" t="n">
        <v>2.216325690519315e-06</v>
      </c>
      <c r="AG114" t="n">
        <v>17.98177083333333</v>
      </c>
      <c r="AH114" t="n">
        <v>563580.7415650936</v>
      </c>
    </row>
    <row r="115">
      <c r="A115" t="n">
        <v>113</v>
      </c>
      <c r="B115" t="n">
        <v>150</v>
      </c>
      <c r="C115" t="inlineStr">
        <is>
          <t xml:space="preserve">CONCLUIDO	</t>
        </is>
      </c>
      <c r="D115" t="n">
        <v>7.2389</v>
      </c>
      <c r="E115" t="n">
        <v>13.81</v>
      </c>
      <c r="F115" t="n">
        <v>10.48</v>
      </c>
      <c r="G115" t="n">
        <v>104.84</v>
      </c>
      <c r="H115" t="n">
        <v>1.44</v>
      </c>
      <c r="I115" t="n">
        <v>6</v>
      </c>
      <c r="J115" t="n">
        <v>362.83</v>
      </c>
      <c r="K115" t="n">
        <v>61.82</v>
      </c>
      <c r="L115" t="n">
        <v>29.25</v>
      </c>
      <c r="M115" t="n">
        <v>4</v>
      </c>
      <c r="N115" t="n">
        <v>121.75</v>
      </c>
      <c r="O115" t="n">
        <v>44982.86</v>
      </c>
      <c r="P115" t="n">
        <v>196.27</v>
      </c>
      <c r="Q115" t="n">
        <v>197.75</v>
      </c>
      <c r="R115" t="n">
        <v>30.29</v>
      </c>
      <c r="S115" t="n">
        <v>25.4</v>
      </c>
      <c r="T115" t="n">
        <v>1611.18</v>
      </c>
      <c r="U115" t="n">
        <v>0.84</v>
      </c>
      <c r="V115" t="n">
        <v>0.89</v>
      </c>
      <c r="W115" t="n">
        <v>2.95</v>
      </c>
      <c r="X115" t="n">
        <v>0.09</v>
      </c>
      <c r="Y115" t="n">
        <v>1</v>
      </c>
      <c r="Z115" t="n">
        <v>10</v>
      </c>
      <c r="AA115" t="n">
        <v>455.5393929491333</v>
      </c>
      <c r="AB115" t="n">
        <v>623.2890944126485</v>
      </c>
      <c r="AC115" t="n">
        <v>563.8032580336428</v>
      </c>
      <c r="AD115" t="n">
        <v>455539.3929491334</v>
      </c>
      <c r="AE115" t="n">
        <v>623289.0944126485</v>
      </c>
      <c r="AF115" t="n">
        <v>2.216080782504837e-06</v>
      </c>
      <c r="AG115" t="n">
        <v>17.98177083333333</v>
      </c>
      <c r="AH115" t="n">
        <v>563803.2580336428</v>
      </c>
    </row>
    <row r="116">
      <c r="A116" t="n">
        <v>114</v>
      </c>
      <c r="B116" t="n">
        <v>150</v>
      </c>
      <c r="C116" t="inlineStr">
        <is>
          <t xml:space="preserve">CONCLUIDO	</t>
        </is>
      </c>
      <c r="D116" t="n">
        <v>7.2391</v>
      </c>
      <c r="E116" t="n">
        <v>13.81</v>
      </c>
      <c r="F116" t="n">
        <v>10.48</v>
      </c>
      <c r="G116" t="n">
        <v>104.83</v>
      </c>
      <c r="H116" t="n">
        <v>1.45</v>
      </c>
      <c r="I116" t="n">
        <v>6</v>
      </c>
      <c r="J116" t="n">
        <v>363.5</v>
      </c>
      <c r="K116" t="n">
        <v>61.82</v>
      </c>
      <c r="L116" t="n">
        <v>29.5</v>
      </c>
      <c r="M116" t="n">
        <v>4</v>
      </c>
      <c r="N116" t="n">
        <v>122.18</v>
      </c>
      <c r="O116" t="n">
        <v>45065.64</v>
      </c>
      <c r="P116" t="n">
        <v>196.57</v>
      </c>
      <c r="Q116" t="n">
        <v>197.78</v>
      </c>
      <c r="R116" t="n">
        <v>30.29</v>
      </c>
      <c r="S116" t="n">
        <v>25.4</v>
      </c>
      <c r="T116" t="n">
        <v>1613.25</v>
      </c>
      <c r="U116" t="n">
        <v>0.84</v>
      </c>
      <c r="V116" t="n">
        <v>0.89</v>
      </c>
      <c r="W116" t="n">
        <v>2.95</v>
      </c>
      <c r="X116" t="n">
        <v>0.09</v>
      </c>
      <c r="Y116" t="n">
        <v>1</v>
      </c>
      <c r="Z116" t="n">
        <v>10</v>
      </c>
      <c r="AA116" t="n">
        <v>455.7594324205424</v>
      </c>
      <c r="AB116" t="n">
        <v>623.5901621248867</v>
      </c>
      <c r="AC116" t="n">
        <v>564.0755922659762</v>
      </c>
      <c r="AD116" t="n">
        <v>455759.4324205424</v>
      </c>
      <c r="AE116" t="n">
        <v>623590.1621248866</v>
      </c>
      <c r="AF116" t="n">
        <v>2.216142009508456e-06</v>
      </c>
      <c r="AG116" t="n">
        <v>17.98177083333333</v>
      </c>
      <c r="AH116" t="n">
        <v>564075.5922659761</v>
      </c>
    </row>
    <row r="117">
      <c r="A117" t="n">
        <v>115</v>
      </c>
      <c r="B117" t="n">
        <v>150</v>
      </c>
      <c r="C117" t="inlineStr">
        <is>
          <t xml:space="preserve">CONCLUIDO	</t>
        </is>
      </c>
      <c r="D117" t="n">
        <v>7.2373</v>
      </c>
      <c r="E117" t="n">
        <v>13.82</v>
      </c>
      <c r="F117" t="n">
        <v>10.49</v>
      </c>
      <c r="G117" t="n">
        <v>104.87</v>
      </c>
      <c r="H117" t="n">
        <v>1.46</v>
      </c>
      <c r="I117" t="n">
        <v>6</v>
      </c>
      <c r="J117" t="n">
        <v>364.17</v>
      </c>
      <c r="K117" t="n">
        <v>61.82</v>
      </c>
      <c r="L117" t="n">
        <v>29.75</v>
      </c>
      <c r="M117" t="n">
        <v>4</v>
      </c>
      <c r="N117" t="n">
        <v>122.6</v>
      </c>
      <c r="O117" t="n">
        <v>45148.66</v>
      </c>
      <c r="P117" t="n">
        <v>196.87</v>
      </c>
      <c r="Q117" t="n">
        <v>197.75</v>
      </c>
      <c r="R117" t="n">
        <v>30.33</v>
      </c>
      <c r="S117" t="n">
        <v>25.4</v>
      </c>
      <c r="T117" t="n">
        <v>1632.38</v>
      </c>
      <c r="U117" t="n">
        <v>0.84</v>
      </c>
      <c r="V117" t="n">
        <v>0.89</v>
      </c>
      <c r="W117" t="n">
        <v>2.95</v>
      </c>
      <c r="X117" t="n">
        <v>0.1</v>
      </c>
      <c r="Y117" t="n">
        <v>1</v>
      </c>
      <c r="Z117" t="n">
        <v>10</v>
      </c>
      <c r="AA117" t="n">
        <v>456.0830630410561</v>
      </c>
      <c r="AB117" t="n">
        <v>624.0329678174488</v>
      </c>
      <c r="AC117" t="n">
        <v>564.4761372047218</v>
      </c>
      <c r="AD117" t="n">
        <v>456083.0630410561</v>
      </c>
      <c r="AE117" t="n">
        <v>624032.9678174488</v>
      </c>
      <c r="AF117" t="n">
        <v>2.215590966475881e-06</v>
      </c>
      <c r="AG117" t="n">
        <v>17.99479166666667</v>
      </c>
      <c r="AH117" t="n">
        <v>564476.1372047218</v>
      </c>
    </row>
    <row r="118">
      <c r="A118" t="n">
        <v>116</v>
      </c>
      <c r="B118" t="n">
        <v>150</v>
      </c>
      <c r="C118" t="inlineStr">
        <is>
          <t xml:space="preserve">CONCLUIDO	</t>
        </is>
      </c>
      <c r="D118" t="n">
        <v>7.2356</v>
      </c>
      <c r="E118" t="n">
        <v>13.82</v>
      </c>
      <c r="F118" t="n">
        <v>10.49</v>
      </c>
      <c r="G118" t="n">
        <v>104.9</v>
      </c>
      <c r="H118" t="n">
        <v>1.47</v>
      </c>
      <c r="I118" t="n">
        <v>6</v>
      </c>
      <c r="J118" t="n">
        <v>364.85</v>
      </c>
      <c r="K118" t="n">
        <v>61.82</v>
      </c>
      <c r="L118" t="n">
        <v>30</v>
      </c>
      <c r="M118" t="n">
        <v>4</v>
      </c>
      <c r="N118" t="n">
        <v>123.02</v>
      </c>
      <c r="O118" t="n">
        <v>45231.92</v>
      </c>
      <c r="P118" t="n">
        <v>197.15</v>
      </c>
      <c r="Q118" t="n">
        <v>197.75</v>
      </c>
      <c r="R118" t="n">
        <v>30.5</v>
      </c>
      <c r="S118" t="n">
        <v>25.4</v>
      </c>
      <c r="T118" t="n">
        <v>1716.45</v>
      </c>
      <c r="U118" t="n">
        <v>0.83</v>
      </c>
      <c r="V118" t="n">
        <v>0.89</v>
      </c>
      <c r="W118" t="n">
        <v>2.95</v>
      </c>
      <c r="X118" t="n">
        <v>0.1</v>
      </c>
      <c r="Y118" t="n">
        <v>1</v>
      </c>
      <c r="Z118" t="n">
        <v>10</v>
      </c>
      <c r="AA118" t="n">
        <v>456.3404185077885</v>
      </c>
      <c r="AB118" t="n">
        <v>624.385092920754</v>
      </c>
      <c r="AC118" t="n">
        <v>564.7946559823783</v>
      </c>
      <c r="AD118" t="n">
        <v>456340.4185077885</v>
      </c>
      <c r="AE118" t="n">
        <v>624385.092920754</v>
      </c>
      <c r="AF118" t="n">
        <v>2.215070536945116e-06</v>
      </c>
      <c r="AG118" t="n">
        <v>17.99479166666667</v>
      </c>
      <c r="AH118" t="n">
        <v>564794.6559823783</v>
      </c>
    </row>
    <row r="119">
      <c r="A119" t="n">
        <v>117</v>
      </c>
      <c r="B119" t="n">
        <v>150</v>
      </c>
      <c r="C119" t="inlineStr">
        <is>
          <t xml:space="preserve">CONCLUIDO	</t>
        </is>
      </c>
      <c r="D119" t="n">
        <v>7.2375</v>
      </c>
      <c r="E119" t="n">
        <v>13.82</v>
      </c>
      <c r="F119" t="n">
        <v>10.49</v>
      </c>
      <c r="G119" t="n">
        <v>104.86</v>
      </c>
      <c r="H119" t="n">
        <v>1.48</v>
      </c>
      <c r="I119" t="n">
        <v>6</v>
      </c>
      <c r="J119" t="n">
        <v>365.52</v>
      </c>
      <c r="K119" t="n">
        <v>61.82</v>
      </c>
      <c r="L119" t="n">
        <v>30.25</v>
      </c>
      <c r="M119" t="n">
        <v>4</v>
      </c>
      <c r="N119" t="n">
        <v>123.45</v>
      </c>
      <c r="O119" t="n">
        <v>45315.43</v>
      </c>
      <c r="P119" t="n">
        <v>197.3</v>
      </c>
      <c r="Q119" t="n">
        <v>197.75</v>
      </c>
      <c r="R119" t="n">
        <v>30.44</v>
      </c>
      <c r="S119" t="n">
        <v>25.4</v>
      </c>
      <c r="T119" t="n">
        <v>1685.55</v>
      </c>
      <c r="U119" t="n">
        <v>0.83</v>
      </c>
      <c r="V119" t="n">
        <v>0.89</v>
      </c>
      <c r="W119" t="n">
        <v>2.95</v>
      </c>
      <c r="X119" t="n">
        <v>0.1</v>
      </c>
      <c r="Y119" t="n">
        <v>1</v>
      </c>
      <c r="Z119" t="n">
        <v>10</v>
      </c>
      <c r="AA119" t="n">
        <v>456.4008846116486</v>
      </c>
      <c r="AB119" t="n">
        <v>624.4678253116317</v>
      </c>
      <c r="AC119" t="n">
        <v>564.8694925099862</v>
      </c>
      <c r="AD119" t="n">
        <v>456400.8846116486</v>
      </c>
      <c r="AE119" t="n">
        <v>624467.8253116317</v>
      </c>
      <c r="AF119" t="n">
        <v>2.215652193479501e-06</v>
      </c>
      <c r="AG119" t="n">
        <v>17.99479166666667</v>
      </c>
      <c r="AH119" t="n">
        <v>564869.4925099863</v>
      </c>
    </row>
    <row r="120">
      <c r="A120" t="n">
        <v>118</v>
      </c>
      <c r="B120" t="n">
        <v>150</v>
      </c>
      <c r="C120" t="inlineStr">
        <is>
          <t xml:space="preserve">CONCLUIDO	</t>
        </is>
      </c>
      <c r="D120" t="n">
        <v>7.2381</v>
      </c>
      <c r="E120" t="n">
        <v>13.82</v>
      </c>
      <c r="F120" t="n">
        <v>10.49</v>
      </c>
      <c r="G120" t="n">
        <v>104.85</v>
      </c>
      <c r="H120" t="n">
        <v>1.49</v>
      </c>
      <c r="I120" t="n">
        <v>6</v>
      </c>
      <c r="J120" t="n">
        <v>366.2</v>
      </c>
      <c r="K120" t="n">
        <v>61.82</v>
      </c>
      <c r="L120" t="n">
        <v>30.5</v>
      </c>
      <c r="M120" t="n">
        <v>4</v>
      </c>
      <c r="N120" t="n">
        <v>123.88</v>
      </c>
      <c r="O120" t="n">
        <v>45399.2</v>
      </c>
      <c r="P120" t="n">
        <v>197.3</v>
      </c>
      <c r="Q120" t="n">
        <v>197.75</v>
      </c>
      <c r="R120" t="n">
        <v>30.31</v>
      </c>
      <c r="S120" t="n">
        <v>25.4</v>
      </c>
      <c r="T120" t="n">
        <v>1620.13</v>
      </c>
      <c r="U120" t="n">
        <v>0.84</v>
      </c>
      <c r="V120" t="n">
        <v>0.89</v>
      </c>
      <c r="W120" t="n">
        <v>2.95</v>
      </c>
      <c r="X120" t="n">
        <v>0.1</v>
      </c>
      <c r="Y120" t="n">
        <v>1</v>
      </c>
      <c r="Z120" t="n">
        <v>10</v>
      </c>
      <c r="AA120" t="n">
        <v>456.3843586735119</v>
      </c>
      <c r="AB120" t="n">
        <v>624.445213794</v>
      </c>
      <c r="AC120" t="n">
        <v>564.8490390038619</v>
      </c>
      <c r="AD120" t="n">
        <v>456384.3586735119</v>
      </c>
      <c r="AE120" t="n">
        <v>624445.213794</v>
      </c>
      <c r="AF120" t="n">
        <v>2.215835874490359e-06</v>
      </c>
      <c r="AG120" t="n">
        <v>17.99479166666667</v>
      </c>
      <c r="AH120" t="n">
        <v>564849.0390038618</v>
      </c>
    </row>
    <row r="121">
      <c r="A121" t="n">
        <v>119</v>
      </c>
      <c r="B121" t="n">
        <v>150</v>
      </c>
      <c r="C121" t="inlineStr">
        <is>
          <t xml:space="preserve">CONCLUIDO	</t>
        </is>
      </c>
      <c r="D121" t="n">
        <v>7.2423</v>
      </c>
      <c r="E121" t="n">
        <v>13.81</v>
      </c>
      <c r="F121" t="n">
        <v>10.48</v>
      </c>
      <c r="G121" t="n">
        <v>104.77</v>
      </c>
      <c r="H121" t="n">
        <v>1.49</v>
      </c>
      <c r="I121" t="n">
        <v>6</v>
      </c>
      <c r="J121" t="n">
        <v>366.88</v>
      </c>
      <c r="K121" t="n">
        <v>61.82</v>
      </c>
      <c r="L121" t="n">
        <v>30.75</v>
      </c>
      <c r="M121" t="n">
        <v>4</v>
      </c>
      <c r="N121" t="n">
        <v>124.31</v>
      </c>
      <c r="O121" t="n">
        <v>45483.22</v>
      </c>
      <c r="P121" t="n">
        <v>197.17</v>
      </c>
      <c r="Q121" t="n">
        <v>197.75</v>
      </c>
      <c r="R121" t="n">
        <v>30.07</v>
      </c>
      <c r="S121" t="n">
        <v>25.4</v>
      </c>
      <c r="T121" t="n">
        <v>1502.03</v>
      </c>
      <c r="U121" t="n">
        <v>0.84</v>
      </c>
      <c r="V121" t="n">
        <v>0.89</v>
      </c>
      <c r="W121" t="n">
        <v>2.95</v>
      </c>
      <c r="X121" t="n">
        <v>0.09</v>
      </c>
      <c r="Y121" t="n">
        <v>1</v>
      </c>
      <c r="Z121" t="n">
        <v>10</v>
      </c>
      <c r="AA121" t="n">
        <v>456.1224764386177</v>
      </c>
      <c r="AB121" t="n">
        <v>624.086894966789</v>
      </c>
      <c r="AC121" t="n">
        <v>564.5249176226163</v>
      </c>
      <c r="AD121" t="n">
        <v>456122.4764386177</v>
      </c>
      <c r="AE121" t="n">
        <v>624086.8949667891</v>
      </c>
      <c r="AF121" t="n">
        <v>2.217121641566368e-06</v>
      </c>
      <c r="AG121" t="n">
        <v>17.98177083333333</v>
      </c>
      <c r="AH121" t="n">
        <v>564524.9176226163</v>
      </c>
    </row>
    <row r="122">
      <c r="A122" t="n">
        <v>120</v>
      </c>
      <c r="B122" t="n">
        <v>150</v>
      </c>
      <c r="C122" t="inlineStr">
        <is>
          <t xml:space="preserve">CONCLUIDO	</t>
        </is>
      </c>
      <c r="D122" t="n">
        <v>7.2405</v>
      </c>
      <c r="E122" t="n">
        <v>13.81</v>
      </c>
      <c r="F122" t="n">
        <v>10.48</v>
      </c>
      <c r="G122" t="n">
        <v>104.81</v>
      </c>
      <c r="H122" t="n">
        <v>1.5</v>
      </c>
      <c r="I122" t="n">
        <v>6</v>
      </c>
      <c r="J122" t="n">
        <v>367.57</v>
      </c>
      <c r="K122" t="n">
        <v>61.82</v>
      </c>
      <c r="L122" t="n">
        <v>31</v>
      </c>
      <c r="M122" t="n">
        <v>4</v>
      </c>
      <c r="N122" t="n">
        <v>124.74</v>
      </c>
      <c r="O122" t="n">
        <v>45567.49</v>
      </c>
      <c r="P122" t="n">
        <v>197.43</v>
      </c>
      <c r="Q122" t="n">
        <v>197.75</v>
      </c>
      <c r="R122" t="n">
        <v>30.2</v>
      </c>
      <c r="S122" t="n">
        <v>25.4</v>
      </c>
      <c r="T122" t="n">
        <v>1566.52</v>
      </c>
      <c r="U122" t="n">
        <v>0.84</v>
      </c>
      <c r="V122" t="n">
        <v>0.89</v>
      </c>
      <c r="W122" t="n">
        <v>2.95</v>
      </c>
      <c r="X122" t="n">
        <v>0.09</v>
      </c>
      <c r="Y122" t="n">
        <v>1</v>
      </c>
      <c r="Z122" t="n">
        <v>10</v>
      </c>
      <c r="AA122" t="n">
        <v>456.3673845625291</v>
      </c>
      <c r="AB122" t="n">
        <v>624.4219890665083</v>
      </c>
      <c r="AC122" t="n">
        <v>564.828030811766</v>
      </c>
      <c r="AD122" t="n">
        <v>456367.3845625291</v>
      </c>
      <c r="AE122" t="n">
        <v>624421.9890665084</v>
      </c>
      <c r="AF122" t="n">
        <v>2.216570598533792e-06</v>
      </c>
      <c r="AG122" t="n">
        <v>17.98177083333333</v>
      </c>
      <c r="AH122" t="n">
        <v>564828.0308117659</v>
      </c>
    </row>
    <row r="123">
      <c r="A123" t="n">
        <v>121</v>
      </c>
      <c r="B123" t="n">
        <v>150</v>
      </c>
      <c r="C123" t="inlineStr">
        <is>
          <t xml:space="preserve">CONCLUIDO	</t>
        </is>
      </c>
      <c r="D123" t="n">
        <v>7.2375</v>
      </c>
      <c r="E123" t="n">
        <v>13.82</v>
      </c>
      <c r="F123" t="n">
        <v>10.49</v>
      </c>
      <c r="G123" t="n">
        <v>104.86</v>
      </c>
      <c r="H123" t="n">
        <v>1.51</v>
      </c>
      <c r="I123" t="n">
        <v>6</v>
      </c>
      <c r="J123" t="n">
        <v>368.25</v>
      </c>
      <c r="K123" t="n">
        <v>61.82</v>
      </c>
      <c r="L123" t="n">
        <v>31.25</v>
      </c>
      <c r="M123" t="n">
        <v>4</v>
      </c>
      <c r="N123" t="n">
        <v>125.18</v>
      </c>
      <c r="O123" t="n">
        <v>45652.02</v>
      </c>
      <c r="P123" t="n">
        <v>197.68</v>
      </c>
      <c r="Q123" t="n">
        <v>197.75</v>
      </c>
      <c r="R123" t="n">
        <v>30.35</v>
      </c>
      <c r="S123" t="n">
        <v>25.4</v>
      </c>
      <c r="T123" t="n">
        <v>1640.67</v>
      </c>
      <c r="U123" t="n">
        <v>0.84</v>
      </c>
      <c r="V123" t="n">
        <v>0.89</v>
      </c>
      <c r="W123" t="n">
        <v>2.95</v>
      </c>
      <c r="X123" t="n">
        <v>0.1</v>
      </c>
      <c r="Y123" t="n">
        <v>1</v>
      </c>
      <c r="Z123" t="n">
        <v>10</v>
      </c>
      <c r="AA123" t="n">
        <v>456.6866109336444</v>
      </c>
      <c r="AB123" t="n">
        <v>624.8587686707419</v>
      </c>
      <c r="AC123" t="n">
        <v>565.2231247835954</v>
      </c>
      <c r="AD123" t="n">
        <v>456686.6109336443</v>
      </c>
      <c r="AE123" t="n">
        <v>624858.7686707419</v>
      </c>
      <c r="AF123" t="n">
        <v>2.215652193479501e-06</v>
      </c>
      <c r="AG123" t="n">
        <v>17.99479166666667</v>
      </c>
      <c r="AH123" t="n">
        <v>565223.1247835953</v>
      </c>
    </row>
    <row r="124">
      <c r="A124" t="n">
        <v>122</v>
      </c>
      <c r="B124" t="n">
        <v>150</v>
      </c>
      <c r="C124" t="inlineStr">
        <is>
          <t xml:space="preserve">CONCLUIDO	</t>
        </is>
      </c>
      <c r="D124" t="n">
        <v>7.2362</v>
      </c>
      <c r="E124" t="n">
        <v>13.82</v>
      </c>
      <c r="F124" t="n">
        <v>10.49</v>
      </c>
      <c r="G124" t="n">
        <v>104.89</v>
      </c>
      <c r="H124" t="n">
        <v>1.52</v>
      </c>
      <c r="I124" t="n">
        <v>6</v>
      </c>
      <c r="J124" t="n">
        <v>368.94</v>
      </c>
      <c r="K124" t="n">
        <v>61.82</v>
      </c>
      <c r="L124" t="n">
        <v>31.5</v>
      </c>
      <c r="M124" t="n">
        <v>4</v>
      </c>
      <c r="N124" t="n">
        <v>125.62</v>
      </c>
      <c r="O124" t="n">
        <v>45736.8</v>
      </c>
      <c r="P124" t="n">
        <v>197.82</v>
      </c>
      <c r="Q124" t="n">
        <v>197.75</v>
      </c>
      <c r="R124" t="n">
        <v>30.37</v>
      </c>
      <c r="S124" t="n">
        <v>25.4</v>
      </c>
      <c r="T124" t="n">
        <v>1652.99</v>
      </c>
      <c r="U124" t="n">
        <v>0.84</v>
      </c>
      <c r="V124" t="n">
        <v>0.89</v>
      </c>
      <c r="W124" t="n">
        <v>2.95</v>
      </c>
      <c r="X124" t="n">
        <v>0.1</v>
      </c>
      <c r="Y124" t="n">
        <v>1</v>
      </c>
      <c r="Z124" t="n">
        <v>10</v>
      </c>
      <c r="AA124" t="n">
        <v>456.8277643698013</v>
      </c>
      <c r="AB124" t="n">
        <v>625.0519010293418</v>
      </c>
      <c r="AC124" t="n">
        <v>565.3978248609536</v>
      </c>
      <c r="AD124" t="n">
        <v>456827.7643698013</v>
      </c>
      <c r="AE124" t="n">
        <v>625051.9010293419</v>
      </c>
      <c r="AF124" t="n">
        <v>2.215254217955975e-06</v>
      </c>
      <c r="AG124" t="n">
        <v>17.99479166666667</v>
      </c>
      <c r="AH124" t="n">
        <v>565397.8248609536</v>
      </c>
    </row>
    <row r="125">
      <c r="A125" t="n">
        <v>123</v>
      </c>
      <c r="B125" t="n">
        <v>150</v>
      </c>
      <c r="C125" t="inlineStr">
        <is>
          <t xml:space="preserve">CONCLUIDO	</t>
        </is>
      </c>
      <c r="D125" t="n">
        <v>7.2388</v>
      </c>
      <c r="E125" t="n">
        <v>13.81</v>
      </c>
      <c r="F125" t="n">
        <v>10.48</v>
      </c>
      <c r="G125" t="n">
        <v>104.84</v>
      </c>
      <c r="H125" t="n">
        <v>1.53</v>
      </c>
      <c r="I125" t="n">
        <v>6</v>
      </c>
      <c r="J125" t="n">
        <v>369.63</v>
      </c>
      <c r="K125" t="n">
        <v>61.82</v>
      </c>
      <c r="L125" t="n">
        <v>31.75</v>
      </c>
      <c r="M125" t="n">
        <v>4</v>
      </c>
      <c r="N125" t="n">
        <v>126.06</v>
      </c>
      <c r="O125" t="n">
        <v>45821.85</v>
      </c>
      <c r="P125" t="n">
        <v>197.82</v>
      </c>
      <c r="Q125" t="n">
        <v>197.77</v>
      </c>
      <c r="R125" t="n">
        <v>30.26</v>
      </c>
      <c r="S125" t="n">
        <v>25.4</v>
      </c>
      <c r="T125" t="n">
        <v>1593.76</v>
      </c>
      <c r="U125" t="n">
        <v>0.84</v>
      </c>
      <c r="V125" t="n">
        <v>0.89</v>
      </c>
      <c r="W125" t="n">
        <v>2.95</v>
      </c>
      <c r="X125" t="n">
        <v>0.09</v>
      </c>
      <c r="Y125" t="n">
        <v>1</v>
      </c>
      <c r="Z125" t="n">
        <v>10</v>
      </c>
      <c r="AA125" t="n">
        <v>456.7073884311318</v>
      </c>
      <c r="AB125" t="n">
        <v>624.8871973594427</v>
      </c>
      <c r="AC125" t="n">
        <v>565.2488402781465</v>
      </c>
      <c r="AD125" t="n">
        <v>456707.3884311318</v>
      </c>
      <c r="AE125" t="n">
        <v>624887.1973594427</v>
      </c>
      <c r="AF125" t="n">
        <v>2.216050169003028e-06</v>
      </c>
      <c r="AG125" t="n">
        <v>17.98177083333333</v>
      </c>
      <c r="AH125" t="n">
        <v>565248.8402781466</v>
      </c>
    </row>
    <row r="126">
      <c r="A126" t="n">
        <v>124</v>
      </c>
      <c r="B126" t="n">
        <v>150</v>
      </c>
      <c r="C126" t="inlineStr">
        <is>
          <t xml:space="preserve">CONCLUIDO	</t>
        </is>
      </c>
      <c r="D126" t="n">
        <v>7.2366</v>
      </c>
      <c r="E126" t="n">
        <v>13.82</v>
      </c>
      <c r="F126" t="n">
        <v>10.49</v>
      </c>
      <c r="G126" t="n">
        <v>104.88</v>
      </c>
      <c r="H126" t="n">
        <v>1.54</v>
      </c>
      <c r="I126" t="n">
        <v>6</v>
      </c>
      <c r="J126" t="n">
        <v>370.32</v>
      </c>
      <c r="K126" t="n">
        <v>61.82</v>
      </c>
      <c r="L126" t="n">
        <v>32</v>
      </c>
      <c r="M126" t="n">
        <v>4</v>
      </c>
      <c r="N126" t="n">
        <v>126.5</v>
      </c>
      <c r="O126" t="n">
        <v>45907.3</v>
      </c>
      <c r="P126" t="n">
        <v>197.92</v>
      </c>
      <c r="Q126" t="n">
        <v>197.76</v>
      </c>
      <c r="R126" t="n">
        <v>30.42</v>
      </c>
      <c r="S126" t="n">
        <v>25.4</v>
      </c>
      <c r="T126" t="n">
        <v>1676.9</v>
      </c>
      <c r="U126" t="n">
        <v>0.83</v>
      </c>
      <c r="V126" t="n">
        <v>0.89</v>
      </c>
      <c r="W126" t="n">
        <v>2.95</v>
      </c>
      <c r="X126" t="n">
        <v>0.1</v>
      </c>
      <c r="Y126" t="n">
        <v>1</v>
      </c>
      <c r="Z126" t="n">
        <v>10</v>
      </c>
      <c r="AA126" t="n">
        <v>456.8919216871752</v>
      </c>
      <c r="AB126" t="n">
        <v>625.1396839013941</v>
      </c>
      <c r="AC126" t="n">
        <v>565.4772298589011</v>
      </c>
      <c r="AD126" t="n">
        <v>456891.9216871752</v>
      </c>
      <c r="AE126" t="n">
        <v>625139.683901394</v>
      </c>
      <c r="AF126" t="n">
        <v>2.215376671963213e-06</v>
      </c>
      <c r="AG126" t="n">
        <v>17.99479166666667</v>
      </c>
      <c r="AH126" t="n">
        <v>565477.2298589011</v>
      </c>
    </row>
    <row r="127">
      <c r="A127" t="n">
        <v>125</v>
      </c>
      <c r="B127" t="n">
        <v>150</v>
      </c>
      <c r="C127" t="inlineStr">
        <is>
          <t xml:space="preserve">CONCLUIDO	</t>
        </is>
      </c>
      <c r="D127" t="n">
        <v>7.2366</v>
      </c>
      <c r="E127" t="n">
        <v>13.82</v>
      </c>
      <c r="F127" t="n">
        <v>10.49</v>
      </c>
      <c r="G127" t="n">
        <v>104.88</v>
      </c>
      <c r="H127" t="n">
        <v>1.55</v>
      </c>
      <c r="I127" t="n">
        <v>6</v>
      </c>
      <c r="J127" t="n">
        <v>371.02</v>
      </c>
      <c r="K127" t="n">
        <v>61.82</v>
      </c>
      <c r="L127" t="n">
        <v>32.25</v>
      </c>
      <c r="M127" t="n">
        <v>4</v>
      </c>
      <c r="N127" t="n">
        <v>126.94</v>
      </c>
      <c r="O127" t="n">
        <v>45992.88</v>
      </c>
      <c r="P127" t="n">
        <v>198.06</v>
      </c>
      <c r="Q127" t="n">
        <v>197.76</v>
      </c>
      <c r="R127" t="n">
        <v>30.43</v>
      </c>
      <c r="S127" t="n">
        <v>25.4</v>
      </c>
      <c r="T127" t="n">
        <v>1680.68</v>
      </c>
      <c r="U127" t="n">
        <v>0.83</v>
      </c>
      <c r="V127" t="n">
        <v>0.89</v>
      </c>
      <c r="W127" t="n">
        <v>2.95</v>
      </c>
      <c r="X127" t="n">
        <v>0.1</v>
      </c>
      <c r="Y127" t="n">
        <v>1</v>
      </c>
      <c r="Z127" t="n">
        <v>10</v>
      </c>
      <c r="AA127" t="n">
        <v>456.997202371388</v>
      </c>
      <c r="AB127" t="n">
        <v>625.2837335781898</v>
      </c>
      <c r="AC127" t="n">
        <v>565.6075316367186</v>
      </c>
      <c r="AD127" t="n">
        <v>456997.202371388</v>
      </c>
      <c r="AE127" t="n">
        <v>625283.7335781897</v>
      </c>
      <c r="AF127" t="n">
        <v>2.215376671963213e-06</v>
      </c>
      <c r="AG127" t="n">
        <v>17.99479166666667</v>
      </c>
      <c r="AH127" t="n">
        <v>565607.5316367185</v>
      </c>
    </row>
    <row r="128">
      <c r="A128" t="n">
        <v>126</v>
      </c>
      <c r="B128" t="n">
        <v>150</v>
      </c>
      <c r="C128" t="inlineStr">
        <is>
          <t xml:space="preserve">CONCLUIDO	</t>
        </is>
      </c>
      <c r="D128" t="n">
        <v>7.2387</v>
      </c>
      <c r="E128" t="n">
        <v>13.81</v>
      </c>
      <c r="F128" t="n">
        <v>10.48</v>
      </c>
      <c r="G128" t="n">
        <v>104.84</v>
      </c>
      <c r="H128" t="n">
        <v>1.56</v>
      </c>
      <c r="I128" t="n">
        <v>6</v>
      </c>
      <c r="J128" t="n">
        <v>371.71</v>
      </c>
      <c r="K128" t="n">
        <v>61.82</v>
      </c>
      <c r="L128" t="n">
        <v>32.5</v>
      </c>
      <c r="M128" t="n">
        <v>4</v>
      </c>
      <c r="N128" t="n">
        <v>127.39</v>
      </c>
      <c r="O128" t="n">
        <v>46078.74</v>
      </c>
      <c r="P128" t="n">
        <v>197.98</v>
      </c>
      <c r="Q128" t="n">
        <v>197.75</v>
      </c>
      <c r="R128" t="n">
        <v>30.36</v>
      </c>
      <c r="S128" t="n">
        <v>25.4</v>
      </c>
      <c r="T128" t="n">
        <v>1647.87</v>
      </c>
      <c r="U128" t="n">
        <v>0.84</v>
      </c>
      <c r="V128" t="n">
        <v>0.89</v>
      </c>
      <c r="W128" t="n">
        <v>2.95</v>
      </c>
      <c r="X128" t="n">
        <v>0.09</v>
      </c>
      <c r="Y128" t="n">
        <v>1</v>
      </c>
      <c r="Z128" t="n">
        <v>10</v>
      </c>
      <c r="AA128" t="n">
        <v>456.8304326361088</v>
      </c>
      <c r="AB128" t="n">
        <v>625.0555518690194</v>
      </c>
      <c r="AC128" t="n">
        <v>565.4011272696164</v>
      </c>
      <c r="AD128" t="n">
        <v>456830.4326361088</v>
      </c>
      <c r="AE128" t="n">
        <v>625055.5518690194</v>
      </c>
      <c r="AF128" t="n">
        <v>2.216019555501217e-06</v>
      </c>
      <c r="AG128" t="n">
        <v>17.98177083333333</v>
      </c>
      <c r="AH128" t="n">
        <v>565401.1272696164</v>
      </c>
    </row>
    <row r="129">
      <c r="A129" t="n">
        <v>127</v>
      </c>
      <c r="B129" t="n">
        <v>150</v>
      </c>
      <c r="C129" t="inlineStr">
        <is>
          <t xml:space="preserve">CONCLUIDO	</t>
        </is>
      </c>
      <c r="D129" t="n">
        <v>7.2379</v>
      </c>
      <c r="E129" t="n">
        <v>13.82</v>
      </c>
      <c r="F129" t="n">
        <v>10.49</v>
      </c>
      <c r="G129" t="n">
        <v>104.86</v>
      </c>
      <c r="H129" t="n">
        <v>1.57</v>
      </c>
      <c r="I129" t="n">
        <v>6</v>
      </c>
      <c r="J129" t="n">
        <v>372.41</v>
      </c>
      <c r="K129" t="n">
        <v>61.82</v>
      </c>
      <c r="L129" t="n">
        <v>32.75</v>
      </c>
      <c r="M129" t="n">
        <v>4</v>
      </c>
      <c r="N129" t="n">
        <v>127.84</v>
      </c>
      <c r="O129" t="n">
        <v>46164.87</v>
      </c>
      <c r="P129" t="n">
        <v>198.09</v>
      </c>
      <c r="Q129" t="n">
        <v>197.76</v>
      </c>
      <c r="R129" t="n">
        <v>30.32</v>
      </c>
      <c r="S129" t="n">
        <v>25.4</v>
      </c>
      <c r="T129" t="n">
        <v>1627.73</v>
      </c>
      <c r="U129" t="n">
        <v>0.84</v>
      </c>
      <c r="V129" t="n">
        <v>0.89</v>
      </c>
      <c r="W129" t="n">
        <v>2.95</v>
      </c>
      <c r="X129" t="n">
        <v>0.1</v>
      </c>
      <c r="Y129" t="n">
        <v>1</v>
      </c>
      <c r="Z129" t="n">
        <v>10</v>
      </c>
      <c r="AA129" t="n">
        <v>456.9838441725727</v>
      </c>
      <c r="AB129" t="n">
        <v>625.2654563012486</v>
      </c>
      <c r="AC129" t="n">
        <v>565.5909987174364</v>
      </c>
      <c r="AD129" t="n">
        <v>456983.8441725727</v>
      </c>
      <c r="AE129" t="n">
        <v>625265.4563012486</v>
      </c>
      <c r="AF129" t="n">
        <v>2.21577464748674e-06</v>
      </c>
      <c r="AG129" t="n">
        <v>17.99479166666667</v>
      </c>
      <c r="AH129" t="n">
        <v>565590.9987174363</v>
      </c>
    </row>
    <row r="130">
      <c r="A130" t="n">
        <v>128</v>
      </c>
      <c r="B130" t="n">
        <v>150</v>
      </c>
      <c r="C130" t="inlineStr">
        <is>
          <t xml:space="preserve">CONCLUIDO	</t>
        </is>
      </c>
      <c r="D130" t="n">
        <v>7.2382</v>
      </c>
      <c r="E130" t="n">
        <v>13.82</v>
      </c>
      <c r="F130" t="n">
        <v>10.48</v>
      </c>
      <c r="G130" t="n">
        <v>104.85</v>
      </c>
      <c r="H130" t="n">
        <v>1.58</v>
      </c>
      <c r="I130" t="n">
        <v>6</v>
      </c>
      <c r="J130" t="n">
        <v>373.11</v>
      </c>
      <c r="K130" t="n">
        <v>61.82</v>
      </c>
      <c r="L130" t="n">
        <v>33</v>
      </c>
      <c r="M130" t="n">
        <v>4</v>
      </c>
      <c r="N130" t="n">
        <v>128.29</v>
      </c>
      <c r="O130" t="n">
        <v>46251.27</v>
      </c>
      <c r="P130" t="n">
        <v>198.05</v>
      </c>
      <c r="Q130" t="n">
        <v>197.75</v>
      </c>
      <c r="R130" t="n">
        <v>30.4</v>
      </c>
      <c r="S130" t="n">
        <v>25.4</v>
      </c>
      <c r="T130" t="n">
        <v>1666.37</v>
      </c>
      <c r="U130" t="n">
        <v>0.84</v>
      </c>
      <c r="V130" t="n">
        <v>0.89</v>
      </c>
      <c r="W130" t="n">
        <v>2.95</v>
      </c>
      <c r="X130" t="n">
        <v>0.1</v>
      </c>
      <c r="Y130" t="n">
        <v>1</v>
      </c>
      <c r="Z130" t="n">
        <v>10</v>
      </c>
      <c r="AA130" t="n">
        <v>456.8968624392443</v>
      </c>
      <c r="AB130" t="n">
        <v>625.1464440563457</v>
      </c>
      <c r="AC130" t="n">
        <v>565.483344834152</v>
      </c>
      <c r="AD130" t="n">
        <v>456896.8624392443</v>
      </c>
      <c r="AE130" t="n">
        <v>625146.4440563456</v>
      </c>
      <c r="AF130" t="n">
        <v>2.215866487992169e-06</v>
      </c>
      <c r="AG130" t="n">
        <v>17.99479166666667</v>
      </c>
      <c r="AH130" t="n">
        <v>565483.344834152</v>
      </c>
    </row>
    <row r="131">
      <c r="A131" t="n">
        <v>129</v>
      </c>
      <c r="B131" t="n">
        <v>150</v>
      </c>
      <c r="C131" t="inlineStr">
        <is>
          <t xml:space="preserve">CONCLUIDO	</t>
        </is>
      </c>
      <c r="D131" t="n">
        <v>7.2392</v>
      </c>
      <c r="E131" t="n">
        <v>13.81</v>
      </c>
      <c r="F131" t="n">
        <v>10.48</v>
      </c>
      <c r="G131" t="n">
        <v>104.83</v>
      </c>
      <c r="H131" t="n">
        <v>1.59</v>
      </c>
      <c r="I131" t="n">
        <v>6</v>
      </c>
      <c r="J131" t="n">
        <v>373.81</v>
      </c>
      <c r="K131" t="n">
        <v>61.82</v>
      </c>
      <c r="L131" t="n">
        <v>33.25</v>
      </c>
      <c r="M131" t="n">
        <v>4</v>
      </c>
      <c r="N131" t="n">
        <v>128.74</v>
      </c>
      <c r="O131" t="n">
        <v>46337.95</v>
      </c>
      <c r="P131" t="n">
        <v>198</v>
      </c>
      <c r="Q131" t="n">
        <v>197.76</v>
      </c>
      <c r="R131" t="n">
        <v>30.31</v>
      </c>
      <c r="S131" t="n">
        <v>25.4</v>
      </c>
      <c r="T131" t="n">
        <v>1621.01</v>
      </c>
      <c r="U131" t="n">
        <v>0.84</v>
      </c>
      <c r="V131" t="n">
        <v>0.89</v>
      </c>
      <c r="W131" t="n">
        <v>2.95</v>
      </c>
      <c r="X131" t="n">
        <v>0.09</v>
      </c>
      <c r="Y131" t="n">
        <v>1</v>
      </c>
      <c r="Z131" t="n">
        <v>10</v>
      </c>
      <c r="AA131" t="n">
        <v>456.8316681414092</v>
      </c>
      <c r="AB131" t="n">
        <v>625.0572423418781</v>
      </c>
      <c r="AC131" t="n">
        <v>565.4026564061179</v>
      </c>
      <c r="AD131" t="n">
        <v>456831.6681414092</v>
      </c>
      <c r="AE131" t="n">
        <v>625057.2423418781</v>
      </c>
      <c r="AF131" t="n">
        <v>2.216172623010266e-06</v>
      </c>
      <c r="AG131" t="n">
        <v>17.98177083333333</v>
      </c>
      <c r="AH131" t="n">
        <v>565402.656406118</v>
      </c>
    </row>
    <row r="132">
      <c r="A132" t="n">
        <v>130</v>
      </c>
      <c r="B132" t="n">
        <v>150</v>
      </c>
      <c r="C132" t="inlineStr">
        <is>
          <t xml:space="preserve">CONCLUIDO	</t>
        </is>
      </c>
      <c r="D132" t="n">
        <v>7.2379</v>
      </c>
      <c r="E132" t="n">
        <v>13.82</v>
      </c>
      <c r="F132" t="n">
        <v>10.49</v>
      </c>
      <c r="G132" t="n">
        <v>104.86</v>
      </c>
      <c r="H132" t="n">
        <v>1.6</v>
      </c>
      <c r="I132" t="n">
        <v>6</v>
      </c>
      <c r="J132" t="n">
        <v>374.52</v>
      </c>
      <c r="K132" t="n">
        <v>61.82</v>
      </c>
      <c r="L132" t="n">
        <v>33.5</v>
      </c>
      <c r="M132" t="n">
        <v>4</v>
      </c>
      <c r="N132" t="n">
        <v>129.2</v>
      </c>
      <c r="O132" t="n">
        <v>46424.91</v>
      </c>
      <c r="P132" t="n">
        <v>198.09</v>
      </c>
      <c r="Q132" t="n">
        <v>197.75</v>
      </c>
      <c r="R132" t="n">
        <v>30.33</v>
      </c>
      <c r="S132" t="n">
        <v>25.4</v>
      </c>
      <c r="T132" t="n">
        <v>1632.8</v>
      </c>
      <c r="U132" t="n">
        <v>0.84</v>
      </c>
      <c r="V132" t="n">
        <v>0.89</v>
      </c>
      <c r="W132" t="n">
        <v>2.95</v>
      </c>
      <c r="X132" t="n">
        <v>0.1</v>
      </c>
      <c r="Y132" t="n">
        <v>1</v>
      </c>
      <c r="Z132" t="n">
        <v>10</v>
      </c>
      <c r="AA132" t="n">
        <v>456.9838441725727</v>
      </c>
      <c r="AB132" t="n">
        <v>625.2654563012486</v>
      </c>
      <c r="AC132" t="n">
        <v>565.5909987174364</v>
      </c>
      <c r="AD132" t="n">
        <v>456983.8441725727</v>
      </c>
      <c r="AE132" t="n">
        <v>625265.4563012486</v>
      </c>
      <c r="AF132" t="n">
        <v>2.21577464748674e-06</v>
      </c>
      <c r="AG132" t="n">
        <v>17.99479166666667</v>
      </c>
      <c r="AH132" t="n">
        <v>565590.9987174363</v>
      </c>
    </row>
    <row r="133">
      <c r="A133" t="n">
        <v>131</v>
      </c>
      <c r="B133" t="n">
        <v>150</v>
      </c>
      <c r="C133" t="inlineStr">
        <is>
          <t xml:space="preserve">CONCLUIDO	</t>
        </is>
      </c>
      <c r="D133" t="n">
        <v>7.2381</v>
      </c>
      <c r="E133" t="n">
        <v>13.82</v>
      </c>
      <c r="F133" t="n">
        <v>10.49</v>
      </c>
      <c r="G133" t="n">
        <v>104.85</v>
      </c>
      <c r="H133" t="n">
        <v>1.6</v>
      </c>
      <c r="I133" t="n">
        <v>6</v>
      </c>
      <c r="J133" t="n">
        <v>375.23</v>
      </c>
      <c r="K133" t="n">
        <v>61.82</v>
      </c>
      <c r="L133" t="n">
        <v>33.75</v>
      </c>
      <c r="M133" t="n">
        <v>4</v>
      </c>
      <c r="N133" t="n">
        <v>129.65</v>
      </c>
      <c r="O133" t="n">
        <v>46512.15</v>
      </c>
      <c r="P133" t="n">
        <v>198.06</v>
      </c>
      <c r="Q133" t="n">
        <v>197.78</v>
      </c>
      <c r="R133" t="n">
        <v>30.43</v>
      </c>
      <c r="S133" t="n">
        <v>25.4</v>
      </c>
      <c r="T133" t="n">
        <v>1681.27</v>
      </c>
      <c r="U133" t="n">
        <v>0.83</v>
      </c>
      <c r="V133" t="n">
        <v>0.89</v>
      </c>
      <c r="W133" t="n">
        <v>2.95</v>
      </c>
      <c r="X133" t="n">
        <v>0.1</v>
      </c>
      <c r="Y133" t="n">
        <v>1</v>
      </c>
      <c r="Z133" t="n">
        <v>10</v>
      </c>
      <c r="AA133" t="n">
        <v>456.9557639471179</v>
      </c>
      <c r="AB133" t="n">
        <v>625.2270356979694</v>
      </c>
      <c r="AC133" t="n">
        <v>565.5562449226105</v>
      </c>
      <c r="AD133" t="n">
        <v>456955.763947118</v>
      </c>
      <c r="AE133" t="n">
        <v>625227.0356979694</v>
      </c>
      <c r="AF133" t="n">
        <v>2.215835874490359e-06</v>
      </c>
      <c r="AG133" t="n">
        <v>17.99479166666667</v>
      </c>
      <c r="AH133" t="n">
        <v>565556.2449226105</v>
      </c>
    </row>
    <row r="134">
      <c r="A134" t="n">
        <v>132</v>
      </c>
      <c r="B134" t="n">
        <v>150</v>
      </c>
      <c r="C134" t="inlineStr">
        <is>
          <t xml:space="preserve">CONCLUIDO	</t>
        </is>
      </c>
      <c r="D134" t="n">
        <v>7.2392</v>
      </c>
      <c r="E134" t="n">
        <v>13.81</v>
      </c>
      <c r="F134" t="n">
        <v>10.48</v>
      </c>
      <c r="G134" t="n">
        <v>104.83</v>
      </c>
      <c r="H134" t="n">
        <v>1.61</v>
      </c>
      <c r="I134" t="n">
        <v>6</v>
      </c>
      <c r="J134" t="n">
        <v>375.93</v>
      </c>
      <c r="K134" t="n">
        <v>61.82</v>
      </c>
      <c r="L134" t="n">
        <v>34</v>
      </c>
      <c r="M134" t="n">
        <v>4</v>
      </c>
      <c r="N134" t="n">
        <v>130.11</v>
      </c>
      <c r="O134" t="n">
        <v>46599.68</v>
      </c>
      <c r="P134" t="n">
        <v>197.95</v>
      </c>
      <c r="Q134" t="n">
        <v>197.75</v>
      </c>
      <c r="R134" t="n">
        <v>30.25</v>
      </c>
      <c r="S134" t="n">
        <v>25.4</v>
      </c>
      <c r="T134" t="n">
        <v>1589.88</v>
      </c>
      <c r="U134" t="n">
        <v>0.84</v>
      </c>
      <c r="V134" t="n">
        <v>0.89</v>
      </c>
      <c r="W134" t="n">
        <v>2.95</v>
      </c>
      <c r="X134" t="n">
        <v>0.09</v>
      </c>
      <c r="Y134" t="n">
        <v>1</v>
      </c>
      <c r="Z134" t="n">
        <v>10</v>
      </c>
      <c r="AA134" t="n">
        <v>456.7940814013899</v>
      </c>
      <c r="AB134" t="n">
        <v>625.0058145059737</v>
      </c>
      <c r="AC134" t="n">
        <v>565.3561367706928</v>
      </c>
      <c r="AD134" t="n">
        <v>456794.0814013899</v>
      </c>
      <c r="AE134" t="n">
        <v>625005.8145059737</v>
      </c>
      <c r="AF134" t="n">
        <v>2.216172623010266e-06</v>
      </c>
      <c r="AG134" t="n">
        <v>17.98177083333333</v>
      </c>
      <c r="AH134" t="n">
        <v>565356.1367706929</v>
      </c>
    </row>
    <row r="135">
      <c r="A135" t="n">
        <v>133</v>
      </c>
      <c r="B135" t="n">
        <v>150</v>
      </c>
      <c r="C135" t="inlineStr">
        <is>
          <t xml:space="preserve">CONCLUIDO	</t>
        </is>
      </c>
      <c r="D135" t="n">
        <v>7.2376</v>
      </c>
      <c r="E135" t="n">
        <v>13.82</v>
      </c>
      <c r="F135" t="n">
        <v>10.49</v>
      </c>
      <c r="G135" t="n">
        <v>104.86</v>
      </c>
      <c r="H135" t="n">
        <v>1.62</v>
      </c>
      <c r="I135" t="n">
        <v>6</v>
      </c>
      <c r="J135" t="n">
        <v>376.65</v>
      </c>
      <c r="K135" t="n">
        <v>61.82</v>
      </c>
      <c r="L135" t="n">
        <v>34.25</v>
      </c>
      <c r="M135" t="n">
        <v>4</v>
      </c>
      <c r="N135" t="n">
        <v>130.58</v>
      </c>
      <c r="O135" t="n">
        <v>46687.5</v>
      </c>
      <c r="P135" t="n">
        <v>198.03</v>
      </c>
      <c r="Q135" t="n">
        <v>197.75</v>
      </c>
      <c r="R135" t="n">
        <v>30.36</v>
      </c>
      <c r="S135" t="n">
        <v>25.4</v>
      </c>
      <c r="T135" t="n">
        <v>1648.54</v>
      </c>
      <c r="U135" t="n">
        <v>0.84</v>
      </c>
      <c r="V135" t="n">
        <v>0.89</v>
      </c>
      <c r="W135" t="n">
        <v>2.95</v>
      </c>
      <c r="X135" t="n">
        <v>0.1</v>
      </c>
      <c r="Y135" t="n">
        <v>1</v>
      </c>
      <c r="Z135" t="n">
        <v>10</v>
      </c>
      <c r="AA135" t="n">
        <v>456.9470178171875</v>
      </c>
      <c r="AB135" t="n">
        <v>625.2150688571467</v>
      </c>
      <c r="AC135" t="n">
        <v>565.54542018028</v>
      </c>
      <c r="AD135" t="n">
        <v>456947.0178171875</v>
      </c>
      <c r="AE135" t="n">
        <v>625215.0688571467</v>
      </c>
      <c r="AF135" t="n">
        <v>2.21568280698131e-06</v>
      </c>
      <c r="AG135" t="n">
        <v>17.99479166666667</v>
      </c>
      <c r="AH135" t="n">
        <v>565545.42018028</v>
      </c>
    </row>
    <row r="136">
      <c r="A136" t="n">
        <v>134</v>
      </c>
      <c r="B136" t="n">
        <v>150</v>
      </c>
      <c r="C136" t="inlineStr">
        <is>
          <t xml:space="preserve">CONCLUIDO	</t>
        </is>
      </c>
      <c r="D136" t="n">
        <v>7.2405</v>
      </c>
      <c r="E136" t="n">
        <v>13.81</v>
      </c>
      <c r="F136" t="n">
        <v>10.48</v>
      </c>
      <c r="G136" t="n">
        <v>104.81</v>
      </c>
      <c r="H136" t="n">
        <v>1.63</v>
      </c>
      <c r="I136" t="n">
        <v>6</v>
      </c>
      <c r="J136" t="n">
        <v>377.36</v>
      </c>
      <c r="K136" t="n">
        <v>61.82</v>
      </c>
      <c r="L136" t="n">
        <v>34.5</v>
      </c>
      <c r="M136" t="n">
        <v>4</v>
      </c>
      <c r="N136" t="n">
        <v>131.04</v>
      </c>
      <c r="O136" t="n">
        <v>46775.73</v>
      </c>
      <c r="P136" t="n">
        <v>197.94</v>
      </c>
      <c r="Q136" t="n">
        <v>197.75</v>
      </c>
      <c r="R136" t="n">
        <v>30.25</v>
      </c>
      <c r="S136" t="n">
        <v>25.4</v>
      </c>
      <c r="T136" t="n">
        <v>1592.68</v>
      </c>
      <c r="U136" t="n">
        <v>0.84</v>
      </c>
      <c r="V136" t="n">
        <v>0.89</v>
      </c>
      <c r="W136" t="n">
        <v>2.95</v>
      </c>
      <c r="X136" t="n">
        <v>0.09</v>
      </c>
      <c r="Y136" t="n">
        <v>1</v>
      </c>
      <c r="Z136" t="n">
        <v>10</v>
      </c>
      <c r="AA136" t="n">
        <v>456.7507004756771</v>
      </c>
      <c r="AB136" t="n">
        <v>624.9464588095823</v>
      </c>
      <c r="AC136" t="n">
        <v>565.3024458986586</v>
      </c>
      <c r="AD136" t="n">
        <v>456750.7004756771</v>
      </c>
      <c r="AE136" t="n">
        <v>624946.4588095823</v>
      </c>
      <c r="AF136" t="n">
        <v>2.216570598533792e-06</v>
      </c>
      <c r="AG136" t="n">
        <v>17.98177083333333</v>
      </c>
      <c r="AH136" t="n">
        <v>565302.4458986586</v>
      </c>
    </row>
    <row r="137">
      <c r="A137" t="n">
        <v>135</v>
      </c>
      <c r="B137" t="n">
        <v>150</v>
      </c>
      <c r="C137" t="inlineStr">
        <is>
          <t xml:space="preserve">CONCLUIDO	</t>
        </is>
      </c>
      <c r="D137" t="n">
        <v>7.24</v>
      </c>
      <c r="E137" t="n">
        <v>13.81</v>
      </c>
      <c r="F137" t="n">
        <v>10.48</v>
      </c>
      <c r="G137" t="n">
        <v>104.82</v>
      </c>
      <c r="H137" t="n">
        <v>1.64</v>
      </c>
      <c r="I137" t="n">
        <v>6</v>
      </c>
      <c r="J137" t="n">
        <v>378.08</v>
      </c>
      <c r="K137" t="n">
        <v>61.82</v>
      </c>
      <c r="L137" t="n">
        <v>34.75</v>
      </c>
      <c r="M137" t="n">
        <v>4</v>
      </c>
      <c r="N137" t="n">
        <v>131.51</v>
      </c>
      <c r="O137" t="n">
        <v>46864.14</v>
      </c>
      <c r="P137" t="n">
        <v>197.81</v>
      </c>
      <c r="Q137" t="n">
        <v>197.75</v>
      </c>
      <c r="R137" t="n">
        <v>30.26</v>
      </c>
      <c r="S137" t="n">
        <v>25.4</v>
      </c>
      <c r="T137" t="n">
        <v>1598.16</v>
      </c>
      <c r="U137" t="n">
        <v>0.84</v>
      </c>
      <c r="V137" t="n">
        <v>0.89</v>
      </c>
      <c r="W137" t="n">
        <v>2.95</v>
      </c>
      <c r="X137" t="n">
        <v>0.09</v>
      </c>
      <c r="Y137" t="n">
        <v>1</v>
      </c>
      <c r="Z137" t="n">
        <v>10</v>
      </c>
      <c r="AA137" t="n">
        <v>456.6667779095976</v>
      </c>
      <c r="AB137" t="n">
        <v>624.8316322522699</v>
      </c>
      <c r="AC137" t="n">
        <v>565.1985782268162</v>
      </c>
      <c r="AD137" t="n">
        <v>456666.7779095976</v>
      </c>
      <c r="AE137" t="n">
        <v>624831.6322522699</v>
      </c>
      <c r="AF137" t="n">
        <v>2.216417531024744e-06</v>
      </c>
      <c r="AG137" t="n">
        <v>17.98177083333333</v>
      </c>
      <c r="AH137" t="n">
        <v>565198.5782268161</v>
      </c>
    </row>
    <row r="138">
      <c r="A138" t="n">
        <v>136</v>
      </c>
      <c r="B138" t="n">
        <v>150</v>
      </c>
      <c r="C138" t="inlineStr">
        <is>
          <t xml:space="preserve">CONCLUIDO	</t>
        </is>
      </c>
      <c r="D138" t="n">
        <v>7.2352</v>
      </c>
      <c r="E138" t="n">
        <v>13.82</v>
      </c>
      <c r="F138" t="n">
        <v>10.49</v>
      </c>
      <c r="G138" t="n">
        <v>104.91</v>
      </c>
      <c r="H138" t="n">
        <v>1.65</v>
      </c>
      <c r="I138" t="n">
        <v>6</v>
      </c>
      <c r="J138" t="n">
        <v>378.8</v>
      </c>
      <c r="K138" t="n">
        <v>61.82</v>
      </c>
      <c r="L138" t="n">
        <v>35</v>
      </c>
      <c r="M138" t="n">
        <v>4</v>
      </c>
      <c r="N138" t="n">
        <v>131.98</v>
      </c>
      <c r="O138" t="n">
        <v>46952.84</v>
      </c>
      <c r="P138" t="n">
        <v>197.98</v>
      </c>
      <c r="Q138" t="n">
        <v>197.75</v>
      </c>
      <c r="R138" t="n">
        <v>30.54</v>
      </c>
      <c r="S138" t="n">
        <v>25.4</v>
      </c>
      <c r="T138" t="n">
        <v>1734.89</v>
      </c>
      <c r="U138" t="n">
        <v>0.83</v>
      </c>
      <c r="V138" t="n">
        <v>0.89</v>
      </c>
      <c r="W138" t="n">
        <v>2.95</v>
      </c>
      <c r="X138" t="n">
        <v>0.1</v>
      </c>
      <c r="Y138" t="n">
        <v>1</v>
      </c>
      <c r="Z138" t="n">
        <v>10</v>
      </c>
      <c r="AA138" t="n">
        <v>456.9757217041092</v>
      </c>
      <c r="AB138" t="n">
        <v>625.2543427815589</v>
      </c>
      <c r="AC138" t="n">
        <v>565.5809458564678</v>
      </c>
      <c r="AD138" t="n">
        <v>456975.7217041092</v>
      </c>
      <c r="AE138" t="n">
        <v>625254.3427815589</v>
      </c>
      <c r="AF138" t="n">
        <v>2.214948082937877e-06</v>
      </c>
      <c r="AG138" t="n">
        <v>17.99479166666667</v>
      </c>
      <c r="AH138" t="n">
        <v>565580.9458564678</v>
      </c>
    </row>
    <row r="139">
      <c r="A139" t="n">
        <v>137</v>
      </c>
      <c r="B139" t="n">
        <v>150</v>
      </c>
      <c r="C139" t="inlineStr">
        <is>
          <t xml:space="preserve">CONCLUIDO	</t>
        </is>
      </c>
      <c r="D139" t="n">
        <v>7.2328</v>
      </c>
      <c r="E139" t="n">
        <v>13.83</v>
      </c>
      <c r="F139" t="n">
        <v>10.5</v>
      </c>
      <c r="G139" t="n">
        <v>104.95</v>
      </c>
      <c r="H139" t="n">
        <v>1.66</v>
      </c>
      <c r="I139" t="n">
        <v>6</v>
      </c>
      <c r="J139" t="n">
        <v>379.52</v>
      </c>
      <c r="K139" t="n">
        <v>61.82</v>
      </c>
      <c r="L139" t="n">
        <v>35.25</v>
      </c>
      <c r="M139" t="n">
        <v>4</v>
      </c>
      <c r="N139" t="n">
        <v>132.45</v>
      </c>
      <c r="O139" t="n">
        <v>47041.84</v>
      </c>
      <c r="P139" t="n">
        <v>197.89</v>
      </c>
      <c r="Q139" t="n">
        <v>197.75</v>
      </c>
      <c r="R139" t="n">
        <v>30.67</v>
      </c>
      <c r="S139" t="n">
        <v>25.4</v>
      </c>
      <c r="T139" t="n">
        <v>1802.41</v>
      </c>
      <c r="U139" t="n">
        <v>0.83</v>
      </c>
      <c r="V139" t="n">
        <v>0.89</v>
      </c>
      <c r="W139" t="n">
        <v>2.95</v>
      </c>
      <c r="X139" t="n">
        <v>0.11</v>
      </c>
      <c r="Y139" t="n">
        <v>1</v>
      </c>
      <c r="Z139" t="n">
        <v>10</v>
      </c>
      <c r="AA139" t="n">
        <v>457.1935983124719</v>
      </c>
      <c r="AB139" t="n">
        <v>625.5524511691583</v>
      </c>
      <c r="AC139" t="n">
        <v>565.8506031979525</v>
      </c>
      <c r="AD139" t="n">
        <v>457193.5983124719</v>
      </c>
      <c r="AE139" t="n">
        <v>625552.4511691583</v>
      </c>
      <c r="AF139" t="n">
        <v>2.214213358894443e-06</v>
      </c>
      <c r="AG139" t="n">
        <v>18.0078125</v>
      </c>
      <c r="AH139" t="n">
        <v>565850.6031979525</v>
      </c>
    </row>
    <row r="140">
      <c r="A140" t="n">
        <v>138</v>
      </c>
      <c r="B140" t="n">
        <v>150</v>
      </c>
      <c r="C140" t="inlineStr">
        <is>
          <t xml:space="preserve">CONCLUIDO	</t>
        </is>
      </c>
      <c r="D140" t="n">
        <v>7.2738</v>
      </c>
      <c r="E140" t="n">
        <v>13.75</v>
      </c>
      <c r="F140" t="n">
        <v>10.47</v>
      </c>
      <c r="G140" t="n">
        <v>125.68</v>
      </c>
      <c r="H140" t="n">
        <v>1.67</v>
      </c>
      <c r="I140" t="n">
        <v>5</v>
      </c>
      <c r="J140" t="n">
        <v>380.24</v>
      </c>
      <c r="K140" t="n">
        <v>61.82</v>
      </c>
      <c r="L140" t="n">
        <v>35.5</v>
      </c>
      <c r="M140" t="n">
        <v>3</v>
      </c>
      <c r="N140" t="n">
        <v>132.92</v>
      </c>
      <c r="O140" t="n">
        <v>47131.15</v>
      </c>
      <c r="P140" t="n">
        <v>197.71</v>
      </c>
      <c r="Q140" t="n">
        <v>197.78</v>
      </c>
      <c r="R140" t="n">
        <v>30.02</v>
      </c>
      <c r="S140" t="n">
        <v>25.4</v>
      </c>
      <c r="T140" t="n">
        <v>1482.81</v>
      </c>
      <c r="U140" t="n">
        <v>0.85</v>
      </c>
      <c r="V140" t="n">
        <v>0.89</v>
      </c>
      <c r="W140" t="n">
        <v>2.95</v>
      </c>
      <c r="X140" t="n">
        <v>0.08</v>
      </c>
      <c r="Y140" t="n">
        <v>1</v>
      </c>
      <c r="Z140" t="n">
        <v>10</v>
      </c>
      <c r="AA140" t="n">
        <v>455.6159512530121</v>
      </c>
      <c r="AB140" t="n">
        <v>623.3938448615293</v>
      </c>
      <c r="AC140" t="n">
        <v>563.8980112467007</v>
      </c>
      <c r="AD140" t="n">
        <v>455615.9512530121</v>
      </c>
      <c r="AE140" t="n">
        <v>623393.8448615293</v>
      </c>
      <c r="AF140" t="n">
        <v>2.226764894636434e-06</v>
      </c>
      <c r="AG140" t="n">
        <v>17.90364583333333</v>
      </c>
      <c r="AH140" t="n">
        <v>563898.0112467007</v>
      </c>
    </row>
    <row r="141">
      <c r="A141" t="n">
        <v>139</v>
      </c>
      <c r="B141" t="n">
        <v>150</v>
      </c>
      <c r="C141" t="inlineStr">
        <is>
          <t xml:space="preserve">CONCLUIDO	</t>
        </is>
      </c>
      <c r="D141" t="n">
        <v>7.2745</v>
      </c>
      <c r="E141" t="n">
        <v>13.75</v>
      </c>
      <c r="F141" t="n">
        <v>10.47</v>
      </c>
      <c r="G141" t="n">
        <v>125.66</v>
      </c>
      <c r="H141" t="n">
        <v>1.67</v>
      </c>
      <c r="I141" t="n">
        <v>5</v>
      </c>
      <c r="J141" t="n">
        <v>380.97</v>
      </c>
      <c r="K141" t="n">
        <v>61.82</v>
      </c>
      <c r="L141" t="n">
        <v>35.75</v>
      </c>
      <c r="M141" t="n">
        <v>3</v>
      </c>
      <c r="N141" t="n">
        <v>133.4</v>
      </c>
      <c r="O141" t="n">
        <v>47220.77</v>
      </c>
      <c r="P141" t="n">
        <v>197.98</v>
      </c>
      <c r="Q141" t="n">
        <v>197.78</v>
      </c>
      <c r="R141" t="n">
        <v>29.96</v>
      </c>
      <c r="S141" t="n">
        <v>25.4</v>
      </c>
      <c r="T141" t="n">
        <v>1452.35</v>
      </c>
      <c r="U141" t="n">
        <v>0.85</v>
      </c>
      <c r="V141" t="n">
        <v>0.89</v>
      </c>
      <c r="W141" t="n">
        <v>2.95</v>
      </c>
      <c r="X141" t="n">
        <v>0.08</v>
      </c>
      <c r="Y141" t="n">
        <v>1</v>
      </c>
      <c r="Z141" t="n">
        <v>10</v>
      </c>
      <c r="AA141" t="n">
        <v>455.7988264757946</v>
      </c>
      <c r="AB141" t="n">
        <v>623.6440628092257</v>
      </c>
      <c r="AC141" t="n">
        <v>564.124348744652</v>
      </c>
      <c r="AD141" t="n">
        <v>455798.8264757945</v>
      </c>
      <c r="AE141" t="n">
        <v>623644.0628092258</v>
      </c>
      <c r="AF141" t="n">
        <v>2.226979189149102e-06</v>
      </c>
      <c r="AG141" t="n">
        <v>17.90364583333333</v>
      </c>
      <c r="AH141" t="n">
        <v>564124.348744652</v>
      </c>
    </row>
    <row r="142">
      <c r="A142" t="n">
        <v>140</v>
      </c>
      <c r="B142" t="n">
        <v>150</v>
      </c>
      <c r="C142" t="inlineStr">
        <is>
          <t xml:space="preserve">CONCLUIDO	</t>
        </is>
      </c>
      <c r="D142" t="n">
        <v>7.2727</v>
      </c>
      <c r="E142" t="n">
        <v>13.75</v>
      </c>
      <c r="F142" t="n">
        <v>10.47</v>
      </c>
      <c r="G142" t="n">
        <v>125.7</v>
      </c>
      <c r="H142" t="n">
        <v>1.68</v>
      </c>
      <c r="I142" t="n">
        <v>5</v>
      </c>
      <c r="J142" t="n">
        <v>381.7</v>
      </c>
      <c r="K142" t="n">
        <v>61.82</v>
      </c>
      <c r="L142" t="n">
        <v>36</v>
      </c>
      <c r="M142" t="n">
        <v>3</v>
      </c>
      <c r="N142" t="n">
        <v>133.88</v>
      </c>
      <c r="O142" t="n">
        <v>47310.69</v>
      </c>
      <c r="P142" t="n">
        <v>198.34</v>
      </c>
      <c r="Q142" t="n">
        <v>197.75</v>
      </c>
      <c r="R142" t="n">
        <v>30.06</v>
      </c>
      <c r="S142" t="n">
        <v>25.4</v>
      </c>
      <c r="T142" t="n">
        <v>1501.7</v>
      </c>
      <c r="U142" t="n">
        <v>0.84</v>
      </c>
      <c r="V142" t="n">
        <v>0.89</v>
      </c>
      <c r="W142" t="n">
        <v>2.95</v>
      </c>
      <c r="X142" t="n">
        <v>0.09</v>
      </c>
      <c r="Y142" t="n">
        <v>1</v>
      </c>
      <c r="Z142" t="n">
        <v>10</v>
      </c>
      <c r="AA142" t="n">
        <v>456.1173973721527</v>
      </c>
      <c r="AB142" t="n">
        <v>624.0799455639789</v>
      </c>
      <c r="AC142" t="n">
        <v>564.5186314610569</v>
      </c>
      <c r="AD142" t="n">
        <v>456117.3973721527</v>
      </c>
      <c r="AE142" t="n">
        <v>624079.9455639789</v>
      </c>
      <c r="AF142" t="n">
        <v>2.226428146116527e-06</v>
      </c>
      <c r="AG142" t="n">
        <v>17.90364583333333</v>
      </c>
      <c r="AH142" t="n">
        <v>564518.6314610569</v>
      </c>
    </row>
    <row r="143">
      <c r="A143" t="n">
        <v>141</v>
      </c>
      <c r="B143" t="n">
        <v>150</v>
      </c>
      <c r="C143" t="inlineStr">
        <is>
          <t xml:space="preserve">CONCLUIDO	</t>
        </is>
      </c>
      <c r="D143" t="n">
        <v>7.2721</v>
      </c>
      <c r="E143" t="n">
        <v>13.75</v>
      </c>
      <c r="F143" t="n">
        <v>10.48</v>
      </c>
      <c r="G143" t="n">
        <v>125.71</v>
      </c>
      <c r="H143" t="n">
        <v>1.69</v>
      </c>
      <c r="I143" t="n">
        <v>5</v>
      </c>
      <c r="J143" t="n">
        <v>382.43</v>
      </c>
      <c r="K143" t="n">
        <v>61.82</v>
      </c>
      <c r="L143" t="n">
        <v>36.25</v>
      </c>
      <c r="M143" t="n">
        <v>3</v>
      </c>
      <c r="N143" t="n">
        <v>134.36</v>
      </c>
      <c r="O143" t="n">
        <v>47400.92</v>
      </c>
      <c r="P143" t="n">
        <v>198.57</v>
      </c>
      <c r="Q143" t="n">
        <v>197.75</v>
      </c>
      <c r="R143" t="n">
        <v>30.18</v>
      </c>
      <c r="S143" t="n">
        <v>25.4</v>
      </c>
      <c r="T143" t="n">
        <v>1561.07</v>
      </c>
      <c r="U143" t="n">
        <v>0.84</v>
      </c>
      <c r="V143" t="n">
        <v>0.89</v>
      </c>
      <c r="W143" t="n">
        <v>2.94</v>
      </c>
      <c r="X143" t="n">
        <v>0.09</v>
      </c>
      <c r="Y143" t="n">
        <v>1</v>
      </c>
      <c r="Z143" t="n">
        <v>10</v>
      </c>
      <c r="AA143" t="n">
        <v>456.3543339552717</v>
      </c>
      <c r="AB143" t="n">
        <v>624.4041326499068</v>
      </c>
      <c r="AC143" t="n">
        <v>564.8118785865032</v>
      </c>
      <c r="AD143" t="n">
        <v>456354.3339552718</v>
      </c>
      <c r="AE143" t="n">
        <v>624404.1326499068</v>
      </c>
      <c r="AF143" t="n">
        <v>2.226244465105669e-06</v>
      </c>
      <c r="AG143" t="n">
        <v>17.90364583333333</v>
      </c>
      <c r="AH143" t="n">
        <v>564811.8785865032</v>
      </c>
    </row>
    <row r="144">
      <c r="A144" t="n">
        <v>142</v>
      </c>
      <c r="B144" t="n">
        <v>150</v>
      </c>
      <c r="C144" t="inlineStr">
        <is>
          <t xml:space="preserve">CONCLUIDO	</t>
        </is>
      </c>
      <c r="D144" t="n">
        <v>7.2699</v>
      </c>
      <c r="E144" t="n">
        <v>13.76</v>
      </c>
      <c r="F144" t="n">
        <v>10.48</v>
      </c>
      <c r="G144" t="n">
        <v>125.76</v>
      </c>
      <c r="H144" t="n">
        <v>1.7</v>
      </c>
      <c r="I144" t="n">
        <v>5</v>
      </c>
      <c r="J144" t="n">
        <v>383.17</v>
      </c>
      <c r="K144" t="n">
        <v>61.82</v>
      </c>
      <c r="L144" t="n">
        <v>36.5</v>
      </c>
      <c r="M144" t="n">
        <v>3</v>
      </c>
      <c r="N144" t="n">
        <v>134.84</v>
      </c>
      <c r="O144" t="n">
        <v>47491.48</v>
      </c>
      <c r="P144" t="n">
        <v>198.93</v>
      </c>
      <c r="Q144" t="n">
        <v>197.75</v>
      </c>
      <c r="R144" t="n">
        <v>30.17</v>
      </c>
      <c r="S144" t="n">
        <v>25.4</v>
      </c>
      <c r="T144" t="n">
        <v>1556.24</v>
      </c>
      <c r="U144" t="n">
        <v>0.84</v>
      </c>
      <c r="V144" t="n">
        <v>0.89</v>
      </c>
      <c r="W144" t="n">
        <v>2.95</v>
      </c>
      <c r="X144" t="n">
        <v>0.09</v>
      </c>
      <c r="Y144" t="n">
        <v>1</v>
      </c>
      <c r="Z144" t="n">
        <v>10</v>
      </c>
      <c r="AA144" t="n">
        <v>456.6841316296592</v>
      </c>
      <c r="AB144" t="n">
        <v>624.8553763776503</v>
      </c>
      <c r="AC144" t="n">
        <v>565.2200562461954</v>
      </c>
      <c r="AD144" t="n">
        <v>456684.1316296592</v>
      </c>
      <c r="AE144" t="n">
        <v>624855.3763776503</v>
      </c>
      <c r="AF144" t="n">
        <v>2.225570968065854e-06</v>
      </c>
      <c r="AG144" t="n">
        <v>17.91666666666667</v>
      </c>
      <c r="AH144" t="n">
        <v>565220.0562461955</v>
      </c>
    </row>
    <row r="145">
      <c r="A145" t="n">
        <v>143</v>
      </c>
      <c r="B145" t="n">
        <v>150</v>
      </c>
      <c r="C145" t="inlineStr">
        <is>
          <t xml:space="preserve">CONCLUIDO	</t>
        </is>
      </c>
      <c r="D145" t="n">
        <v>7.2704</v>
      </c>
      <c r="E145" t="n">
        <v>13.75</v>
      </c>
      <c r="F145" t="n">
        <v>10.48</v>
      </c>
      <c r="G145" t="n">
        <v>125.75</v>
      </c>
      <c r="H145" t="n">
        <v>1.71</v>
      </c>
      <c r="I145" t="n">
        <v>5</v>
      </c>
      <c r="J145" t="n">
        <v>383.9</v>
      </c>
      <c r="K145" t="n">
        <v>61.82</v>
      </c>
      <c r="L145" t="n">
        <v>36.75</v>
      </c>
      <c r="M145" t="n">
        <v>3</v>
      </c>
      <c r="N145" t="n">
        <v>135.33</v>
      </c>
      <c r="O145" t="n">
        <v>47582.35</v>
      </c>
      <c r="P145" t="n">
        <v>199.12</v>
      </c>
      <c r="Q145" t="n">
        <v>197.75</v>
      </c>
      <c r="R145" t="n">
        <v>30.14</v>
      </c>
      <c r="S145" t="n">
        <v>25.4</v>
      </c>
      <c r="T145" t="n">
        <v>1541.17</v>
      </c>
      <c r="U145" t="n">
        <v>0.84</v>
      </c>
      <c r="V145" t="n">
        <v>0.89</v>
      </c>
      <c r="W145" t="n">
        <v>2.95</v>
      </c>
      <c r="X145" t="n">
        <v>0.09</v>
      </c>
      <c r="Y145" t="n">
        <v>1</v>
      </c>
      <c r="Z145" t="n">
        <v>10</v>
      </c>
      <c r="AA145" t="n">
        <v>456.8126183947418</v>
      </c>
      <c r="AB145" t="n">
        <v>625.0311776380723</v>
      </c>
      <c r="AC145" t="n">
        <v>565.3790792810613</v>
      </c>
      <c r="AD145" t="n">
        <v>456812.6183947418</v>
      </c>
      <c r="AE145" t="n">
        <v>625031.1776380723</v>
      </c>
      <c r="AF145" t="n">
        <v>2.225724035574903e-06</v>
      </c>
      <c r="AG145" t="n">
        <v>17.90364583333333</v>
      </c>
      <c r="AH145" t="n">
        <v>565379.0792810613</v>
      </c>
    </row>
    <row r="146">
      <c r="A146" t="n">
        <v>144</v>
      </c>
      <c r="B146" t="n">
        <v>150</v>
      </c>
      <c r="C146" t="inlineStr">
        <is>
          <t xml:space="preserve">CONCLUIDO	</t>
        </is>
      </c>
      <c r="D146" t="n">
        <v>7.2714</v>
      </c>
      <c r="E146" t="n">
        <v>13.75</v>
      </c>
      <c r="F146" t="n">
        <v>10.48</v>
      </c>
      <c r="G146" t="n">
        <v>125.73</v>
      </c>
      <c r="H146" t="n">
        <v>1.72</v>
      </c>
      <c r="I146" t="n">
        <v>5</v>
      </c>
      <c r="J146" t="n">
        <v>384.64</v>
      </c>
      <c r="K146" t="n">
        <v>61.82</v>
      </c>
      <c r="L146" t="n">
        <v>37</v>
      </c>
      <c r="M146" t="n">
        <v>3</v>
      </c>
      <c r="N146" t="n">
        <v>135.82</v>
      </c>
      <c r="O146" t="n">
        <v>47673.67</v>
      </c>
      <c r="P146" t="n">
        <v>199.27</v>
      </c>
      <c r="Q146" t="n">
        <v>197.75</v>
      </c>
      <c r="R146" t="n">
        <v>30.06</v>
      </c>
      <c r="S146" t="n">
        <v>25.4</v>
      </c>
      <c r="T146" t="n">
        <v>1502.36</v>
      </c>
      <c r="U146" t="n">
        <v>0.84</v>
      </c>
      <c r="V146" t="n">
        <v>0.89</v>
      </c>
      <c r="W146" t="n">
        <v>2.95</v>
      </c>
      <c r="X146" t="n">
        <v>0.09</v>
      </c>
      <c r="Y146" t="n">
        <v>1</v>
      </c>
      <c r="Z146" t="n">
        <v>10</v>
      </c>
      <c r="AA146" t="n">
        <v>456.8974055604249</v>
      </c>
      <c r="AB146" t="n">
        <v>625.1471871787057</v>
      </c>
      <c r="AC146" t="n">
        <v>565.4840170339571</v>
      </c>
      <c r="AD146" t="n">
        <v>456897.4055604249</v>
      </c>
      <c r="AE146" t="n">
        <v>625147.1871787057</v>
      </c>
      <c r="AF146" t="n">
        <v>2.226030170593e-06</v>
      </c>
      <c r="AG146" t="n">
        <v>17.90364583333333</v>
      </c>
      <c r="AH146" t="n">
        <v>565484.0170339571</v>
      </c>
    </row>
    <row r="147">
      <c r="A147" t="n">
        <v>145</v>
      </c>
      <c r="B147" t="n">
        <v>150</v>
      </c>
      <c r="C147" t="inlineStr">
        <is>
          <t xml:space="preserve">CONCLUIDO	</t>
        </is>
      </c>
      <c r="D147" t="n">
        <v>7.2732</v>
      </c>
      <c r="E147" t="n">
        <v>13.75</v>
      </c>
      <c r="F147" t="n">
        <v>10.47</v>
      </c>
      <c r="G147" t="n">
        <v>125.69</v>
      </c>
      <c r="H147" t="n">
        <v>1.72</v>
      </c>
      <c r="I147" t="n">
        <v>5</v>
      </c>
      <c r="J147" t="n">
        <v>385.38</v>
      </c>
      <c r="K147" t="n">
        <v>61.82</v>
      </c>
      <c r="L147" t="n">
        <v>37.25</v>
      </c>
      <c r="M147" t="n">
        <v>3</v>
      </c>
      <c r="N147" t="n">
        <v>136.31</v>
      </c>
      <c r="O147" t="n">
        <v>47765.19</v>
      </c>
      <c r="P147" t="n">
        <v>199.45</v>
      </c>
      <c r="Q147" t="n">
        <v>197.75</v>
      </c>
      <c r="R147" t="n">
        <v>29.99</v>
      </c>
      <c r="S147" t="n">
        <v>25.4</v>
      </c>
      <c r="T147" t="n">
        <v>1468.11</v>
      </c>
      <c r="U147" t="n">
        <v>0.85</v>
      </c>
      <c r="V147" t="n">
        <v>0.89</v>
      </c>
      <c r="W147" t="n">
        <v>2.95</v>
      </c>
      <c r="X147" t="n">
        <v>0.08</v>
      </c>
      <c r="Y147" t="n">
        <v>1</v>
      </c>
      <c r="Z147" t="n">
        <v>10</v>
      </c>
      <c r="AA147" t="n">
        <v>456.9342366486179</v>
      </c>
      <c r="AB147" t="n">
        <v>625.1975810984443</v>
      </c>
      <c r="AC147" t="n">
        <v>565.5296014287242</v>
      </c>
      <c r="AD147" t="n">
        <v>456934.2366486179</v>
      </c>
      <c r="AE147" t="n">
        <v>625197.5810984443</v>
      </c>
      <c r="AF147" t="n">
        <v>2.226581213625576e-06</v>
      </c>
      <c r="AG147" t="n">
        <v>17.90364583333333</v>
      </c>
      <c r="AH147" t="n">
        <v>565529.6014287241</v>
      </c>
    </row>
    <row r="148">
      <c r="A148" t="n">
        <v>146</v>
      </c>
      <c r="B148" t="n">
        <v>150</v>
      </c>
      <c r="C148" t="inlineStr">
        <is>
          <t xml:space="preserve">CONCLUIDO	</t>
        </is>
      </c>
      <c r="D148" t="n">
        <v>7.2745</v>
      </c>
      <c r="E148" t="n">
        <v>13.75</v>
      </c>
      <c r="F148" t="n">
        <v>10.47</v>
      </c>
      <c r="G148" t="n">
        <v>125.66</v>
      </c>
      <c r="H148" t="n">
        <v>1.73</v>
      </c>
      <c r="I148" t="n">
        <v>5</v>
      </c>
      <c r="J148" t="n">
        <v>386.13</v>
      </c>
      <c r="K148" t="n">
        <v>61.82</v>
      </c>
      <c r="L148" t="n">
        <v>37.5</v>
      </c>
      <c r="M148" t="n">
        <v>3</v>
      </c>
      <c r="N148" t="n">
        <v>136.81</v>
      </c>
      <c r="O148" t="n">
        <v>47857.05</v>
      </c>
      <c r="P148" t="n">
        <v>199.54</v>
      </c>
      <c r="Q148" t="n">
        <v>197.76</v>
      </c>
      <c r="R148" t="n">
        <v>29.89</v>
      </c>
      <c r="S148" t="n">
        <v>25.4</v>
      </c>
      <c r="T148" t="n">
        <v>1417.35</v>
      </c>
      <c r="U148" t="n">
        <v>0.85</v>
      </c>
      <c r="V148" t="n">
        <v>0.89</v>
      </c>
      <c r="W148" t="n">
        <v>2.95</v>
      </c>
      <c r="X148" t="n">
        <v>0.08</v>
      </c>
      <c r="Y148" t="n">
        <v>1</v>
      </c>
      <c r="Z148" t="n">
        <v>10</v>
      </c>
      <c r="AA148" t="n">
        <v>456.9658421283418</v>
      </c>
      <c r="AB148" t="n">
        <v>625.240825110138</v>
      </c>
      <c r="AC148" t="n">
        <v>565.568718292635</v>
      </c>
      <c r="AD148" t="n">
        <v>456965.8421283418</v>
      </c>
      <c r="AE148" t="n">
        <v>625240.8251101379</v>
      </c>
      <c r="AF148" t="n">
        <v>2.226979189149102e-06</v>
      </c>
      <c r="AG148" t="n">
        <v>17.90364583333333</v>
      </c>
      <c r="AH148" t="n">
        <v>565568.7182926351</v>
      </c>
    </row>
    <row r="149">
      <c r="A149" t="n">
        <v>147</v>
      </c>
      <c r="B149" t="n">
        <v>150</v>
      </c>
      <c r="C149" t="inlineStr">
        <is>
          <t xml:space="preserve">CONCLUIDO	</t>
        </is>
      </c>
      <c r="D149" t="n">
        <v>7.274</v>
      </c>
      <c r="E149" t="n">
        <v>13.75</v>
      </c>
      <c r="F149" t="n">
        <v>10.47</v>
      </c>
      <c r="G149" t="n">
        <v>125.67</v>
      </c>
      <c r="H149" t="n">
        <v>1.74</v>
      </c>
      <c r="I149" t="n">
        <v>5</v>
      </c>
      <c r="J149" t="n">
        <v>386.88</v>
      </c>
      <c r="K149" t="n">
        <v>61.82</v>
      </c>
      <c r="L149" t="n">
        <v>37.75</v>
      </c>
      <c r="M149" t="n">
        <v>3</v>
      </c>
      <c r="N149" t="n">
        <v>137.31</v>
      </c>
      <c r="O149" t="n">
        <v>47949.23</v>
      </c>
      <c r="P149" t="n">
        <v>199.83</v>
      </c>
      <c r="Q149" t="n">
        <v>197.75</v>
      </c>
      <c r="R149" t="n">
        <v>29.92</v>
      </c>
      <c r="S149" t="n">
        <v>25.4</v>
      </c>
      <c r="T149" t="n">
        <v>1429.25</v>
      </c>
      <c r="U149" t="n">
        <v>0.85</v>
      </c>
      <c r="V149" t="n">
        <v>0.89</v>
      </c>
      <c r="W149" t="n">
        <v>2.95</v>
      </c>
      <c r="X149" t="n">
        <v>0.08</v>
      </c>
      <c r="Y149" t="n">
        <v>1</v>
      </c>
      <c r="Z149" t="n">
        <v>10</v>
      </c>
      <c r="AA149" t="n">
        <v>457.1965447390833</v>
      </c>
      <c r="AB149" t="n">
        <v>625.5564826000351</v>
      </c>
      <c r="AC149" t="n">
        <v>565.8542498747246</v>
      </c>
      <c r="AD149" t="n">
        <v>457196.5447390833</v>
      </c>
      <c r="AE149" t="n">
        <v>625556.4826000351</v>
      </c>
      <c r="AF149" t="n">
        <v>2.226826121640053e-06</v>
      </c>
      <c r="AG149" t="n">
        <v>17.90364583333333</v>
      </c>
      <c r="AH149" t="n">
        <v>565854.2498747245</v>
      </c>
    </row>
    <row r="150">
      <c r="A150" t="n">
        <v>148</v>
      </c>
      <c r="B150" t="n">
        <v>150</v>
      </c>
      <c r="C150" t="inlineStr">
        <is>
          <t xml:space="preserve">CONCLUIDO	</t>
        </is>
      </c>
      <c r="D150" t="n">
        <v>7.2749</v>
      </c>
      <c r="E150" t="n">
        <v>13.75</v>
      </c>
      <c r="F150" t="n">
        <v>10.47</v>
      </c>
      <c r="G150" t="n">
        <v>125.65</v>
      </c>
      <c r="H150" t="n">
        <v>1.75</v>
      </c>
      <c r="I150" t="n">
        <v>5</v>
      </c>
      <c r="J150" t="n">
        <v>387.63</v>
      </c>
      <c r="K150" t="n">
        <v>61.82</v>
      </c>
      <c r="L150" t="n">
        <v>38</v>
      </c>
      <c r="M150" t="n">
        <v>3</v>
      </c>
      <c r="N150" t="n">
        <v>137.81</v>
      </c>
      <c r="O150" t="n">
        <v>48041.76</v>
      </c>
      <c r="P150" t="n">
        <v>199.98</v>
      </c>
      <c r="Q150" t="n">
        <v>197.75</v>
      </c>
      <c r="R150" t="n">
        <v>29.96</v>
      </c>
      <c r="S150" t="n">
        <v>25.4</v>
      </c>
      <c r="T150" t="n">
        <v>1451.16</v>
      </c>
      <c r="U150" t="n">
        <v>0.85</v>
      </c>
      <c r="V150" t="n">
        <v>0.89</v>
      </c>
      <c r="W150" t="n">
        <v>2.95</v>
      </c>
      <c r="X150" t="n">
        <v>0.08</v>
      </c>
      <c r="Y150" t="n">
        <v>1</v>
      </c>
      <c r="Z150" t="n">
        <v>10</v>
      </c>
      <c r="AA150" t="n">
        <v>457.2839896663933</v>
      </c>
      <c r="AB150" t="n">
        <v>625.6761286073787</v>
      </c>
      <c r="AC150" t="n">
        <v>565.9624770350514</v>
      </c>
      <c r="AD150" t="n">
        <v>457283.9896663933</v>
      </c>
      <c r="AE150" t="n">
        <v>625676.1286073787</v>
      </c>
      <c r="AF150" t="n">
        <v>2.227101643156341e-06</v>
      </c>
      <c r="AG150" t="n">
        <v>17.90364583333333</v>
      </c>
      <c r="AH150" t="n">
        <v>565962.4770350514</v>
      </c>
    </row>
    <row r="151">
      <c r="A151" t="n">
        <v>149</v>
      </c>
      <c r="B151" t="n">
        <v>150</v>
      </c>
      <c r="C151" t="inlineStr">
        <is>
          <t xml:space="preserve">CONCLUIDO	</t>
        </is>
      </c>
      <c r="D151" t="n">
        <v>7.2738</v>
      </c>
      <c r="E151" t="n">
        <v>13.75</v>
      </c>
      <c r="F151" t="n">
        <v>10.47</v>
      </c>
      <c r="G151" t="n">
        <v>125.68</v>
      </c>
      <c r="H151" t="n">
        <v>1.76</v>
      </c>
      <c r="I151" t="n">
        <v>5</v>
      </c>
      <c r="J151" t="n">
        <v>388.38</v>
      </c>
      <c r="K151" t="n">
        <v>61.82</v>
      </c>
      <c r="L151" t="n">
        <v>38.25</v>
      </c>
      <c r="M151" t="n">
        <v>3</v>
      </c>
      <c r="N151" t="n">
        <v>138.31</v>
      </c>
      <c r="O151" t="n">
        <v>48134.63</v>
      </c>
      <c r="P151" t="n">
        <v>200.26</v>
      </c>
      <c r="Q151" t="n">
        <v>197.78</v>
      </c>
      <c r="R151" t="n">
        <v>29.95</v>
      </c>
      <c r="S151" t="n">
        <v>25.4</v>
      </c>
      <c r="T151" t="n">
        <v>1446.77</v>
      </c>
      <c r="U151" t="n">
        <v>0.85</v>
      </c>
      <c r="V151" t="n">
        <v>0.89</v>
      </c>
      <c r="W151" t="n">
        <v>2.95</v>
      </c>
      <c r="X151" t="n">
        <v>0.08</v>
      </c>
      <c r="Y151" t="n">
        <v>1</v>
      </c>
      <c r="Z151" t="n">
        <v>10</v>
      </c>
      <c r="AA151" t="n">
        <v>457.5237565742671</v>
      </c>
      <c r="AB151" t="n">
        <v>626.004188268501</v>
      </c>
      <c r="AC151" t="n">
        <v>566.259227142551</v>
      </c>
      <c r="AD151" t="n">
        <v>457523.7565742671</v>
      </c>
      <c r="AE151" t="n">
        <v>626004.1882685011</v>
      </c>
      <c r="AF151" t="n">
        <v>2.226764894636434e-06</v>
      </c>
      <c r="AG151" t="n">
        <v>17.90364583333333</v>
      </c>
      <c r="AH151" t="n">
        <v>566259.227142551</v>
      </c>
    </row>
    <row r="152">
      <c r="A152" t="n">
        <v>150</v>
      </c>
      <c r="B152" t="n">
        <v>150</v>
      </c>
      <c r="C152" t="inlineStr">
        <is>
          <t xml:space="preserve">CONCLUIDO	</t>
        </is>
      </c>
      <c r="D152" t="n">
        <v>7.2774</v>
      </c>
      <c r="E152" t="n">
        <v>13.74</v>
      </c>
      <c r="F152" t="n">
        <v>10.47</v>
      </c>
      <c r="G152" t="n">
        <v>125.59</v>
      </c>
      <c r="H152" t="n">
        <v>1.76</v>
      </c>
      <c r="I152" t="n">
        <v>5</v>
      </c>
      <c r="J152" t="n">
        <v>389.14</v>
      </c>
      <c r="K152" t="n">
        <v>61.82</v>
      </c>
      <c r="L152" t="n">
        <v>38.5</v>
      </c>
      <c r="M152" t="n">
        <v>3</v>
      </c>
      <c r="N152" t="n">
        <v>138.81</v>
      </c>
      <c r="O152" t="n">
        <v>48227.84</v>
      </c>
      <c r="P152" t="n">
        <v>200.3</v>
      </c>
      <c r="Q152" t="n">
        <v>197.76</v>
      </c>
      <c r="R152" t="n">
        <v>29.71</v>
      </c>
      <c r="S152" t="n">
        <v>25.4</v>
      </c>
      <c r="T152" t="n">
        <v>1326.62</v>
      </c>
      <c r="U152" t="n">
        <v>0.85</v>
      </c>
      <c r="V152" t="n">
        <v>0.89</v>
      </c>
      <c r="W152" t="n">
        <v>2.95</v>
      </c>
      <c r="X152" t="n">
        <v>0.08</v>
      </c>
      <c r="Y152" t="n">
        <v>1</v>
      </c>
      <c r="Z152" t="n">
        <v>10</v>
      </c>
      <c r="AA152" t="n">
        <v>457.4544925028469</v>
      </c>
      <c r="AB152" t="n">
        <v>625.9094181102688</v>
      </c>
      <c r="AC152" t="n">
        <v>566.1735017152096</v>
      </c>
      <c r="AD152" t="n">
        <v>457454.4925028469</v>
      </c>
      <c r="AE152" t="n">
        <v>625909.4181102688</v>
      </c>
      <c r="AF152" t="n">
        <v>2.227866980701585e-06</v>
      </c>
      <c r="AG152" t="n">
        <v>17.890625</v>
      </c>
      <c r="AH152" t="n">
        <v>566173.5017152096</v>
      </c>
    </row>
    <row r="153">
      <c r="A153" t="n">
        <v>151</v>
      </c>
      <c r="B153" t="n">
        <v>150</v>
      </c>
      <c r="C153" t="inlineStr">
        <is>
          <t xml:space="preserve">CONCLUIDO	</t>
        </is>
      </c>
      <c r="D153" t="n">
        <v>7.2768</v>
      </c>
      <c r="E153" t="n">
        <v>13.74</v>
      </c>
      <c r="F153" t="n">
        <v>10.47</v>
      </c>
      <c r="G153" t="n">
        <v>125.61</v>
      </c>
      <c r="H153" t="n">
        <v>1.77</v>
      </c>
      <c r="I153" t="n">
        <v>5</v>
      </c>
      <c r="J153" t="n">
        <v>389.89</v>
      </c>
      <c r="K153" t="n">
        <v>61.82</v>
      </c>
      <c r="L153" t="n">
        <v>38.75</v>
      </c>
      <c r="M153" t="n">
        <v>3</v>
      </c>
      <c r="N153" t="n">
        <v>139.32</v>
      </c>
      <c r="O153" t="n">
        <v>48321.4</v>
      </c>
      <c r="P153" t="n">
        <v>200.45</v>
      </c>
      <c r="Q153" t="n">
        <v>197.75</v>
      </c>
      <c r="R153" t="n">
        <v>29.75</v>
      </c>
      <c r="S153" t="n">
        <v>25.4</v>
      </c>
      <c r="T153" t="n">
        <v>1344</v>
      </c>
      <c r="U153" t="n">
        <v>0.85</v>
      </c>
      <c r="V153" t="n">
        <v>0.89</v>
      </c>
      <c r="W153" t="n">
        <v>2.95</v>
      </c>
      <c r="X153" t="n">
        <v>0.08</v>
      </c>
      <c r="Y153" t="n">
        <v>1</v>
      </c>
      <c r="Z153" t="n">
        <v>10</v>
      </c>
      <c r="AA153" t="n">
        <v>457.583195001556</v>
      </c>
      <c r="AB153" t="n">
        <v>626.085514546956</v>
      </c>
      <c r="AC153" t="n">
        <v>566.3327917551323</v>
      </c>
      <c r="AD153" t="n">
        <v>457583.195001556</v>
      </c>
      <c r="AE153" t="n">
        <v>626085.5145469561</v>
      </c>
      <c r="AF153" t="n">
        <v>2.227683299690726e-06</v>
      </c>
      <c r="AG153" t="n">
        <v>17.890625</v>
      </c>
      <c r="AH153" t="n">
        <v>566332.7917551324</v>
      </c>
    </row>
    <row r="154">
      <c r="A154" t="n">
        <v>152</v>
      </c>
      <c r="B154" t="n">
        <v>150</v>
      </c>
      <c r="C154" t="inlineStr">
        <is>
          <t xml:space="preserve">CONCLUIDO	</t>
        </is>
      </c>
      <c r="D154" t="n">
        <v>7.2765</v>
      </c>
      <c r="E154" t="n">
        <v>13.74</v>
      </c>
      <c r="F154" t="n">
        <v>10.47</v>
      </c>
      <c r="G154" t="n">
        <v>125.61</v>
      </c>
      <c r="H154" t="n">
        <v>1.78</v>
      </c>
      <c r="I154" t="n">
        <v>5</v>
      </c>
      <c r="J154" t="n">
        <v>390.66</v>
      </c>
      <c r="K154" t="n">
        <v>61.82</v>
      </c>
      <c r="L154" t="n">
        <v>39</v>
      </c>
      <c r="M154" t="n">
        <v>3</v>
      </c>
      <c r="N154" t="n">
        <v>139.83</v>
      </c>
      <c r="O154" t="n">
        <v>48415.31</v>
      </c>
      <c r="P154" t="n">
        <v>200.68</v>
      </c>
      <c r="Q154" t="n">
        <v>197.82</v>
      </c>
      <c r="R154" t="n">
        <v>29.83</v>
      </c>
      <c r="S154" t="n">
        <v>25.4</v>
      </c>
      <c r="T154" t="n">
        <v>1384.35</v>
      </c>
      <c r="U154" t="n">
        <v>0.85</v>
      </c>
      <c r="V154" t="n">
        <v>0.89</v>
      </c>
      <c r="W154" t="n">
        <v>2.95</v>
      </c>
      <c r="X154" t="n">
        <v>0.08</v>
      </c>
      <c r="Y154" t="n">
        <v>1</v>
      </c>
      <c r="Z154" t="n">
        <v>10</v>
      </c>
      <c r="AA154" t="n">
        <v>457.763475817873</v>
      </c>
      <c r="AB154" t="n">
        <v>626.3321827132693</v>
      </c>
      <c r="AC154" t="n">
        <v>566.5559182578537</v>
      </c>
      <c r="AD154" t="n">
        <v>457763.475817873</v>
      </c>
      <c r="AE154" t="n">
        <v>626332.1827132693</v>
      </c>
      <c r="AF154" t="n">
        <v>2.227591459185297e-06</v>
      </c>
      <c r="AG154" t="n">
        <v>17.890625</v>
      </c>
      <c r="AH154" t="n">
        <v>566555.9182578537</v>
      </c>
    </row>
    <row r="155">
      <c r="A155" t="n">
        <v>153</v>
      </c>
      <c r="B155" t="n">
        <v>150</v>
      </c>
      <c r="C155" t="inlineStr">
        <is>
          <t xml:space="preserve">CONCLUIDO	</t>
        </is>
      </c>
      <c r="D155" t="n">
        <v>7.2757</v>
      </c>
      <c r="E155" t="n">
        <v>13.74</v>
      </c>
      <c r="F155" t="n">
        <v>10.47</v>
      </c>
      <c r="G155" t="n">
        <v>125.63</v>
      </c>
      <c r="H155" t="n">
        <v>1.79</v>
      </c>
      <c r="I155" t="n">
        <v>5</v>
      </c>
      <c r="J155" t="n">
        <v>391.42</v>
      </c>
      <c r="K155" t="n">
        <v>61.82</v>
      </c>
      <c r="L155" t="n">
        <v>39.25</v>
      </c>
      <c r="M155" t="n">
        <v>3</v>
      </c>
      <c r="N155" t="n">
        <v>140.35</v>
      </c>
      <c r="O155" t="n">
        <v>48509.7</v>
      </c>
      <c r="P155" t="n">
        <v>200.88</v>
      </c>
      <c r="Q155" t="n">
        <v>197.75</v>
      </c>
      <c r="R155" t="n">
        <v>29.81</v>
      </c>
      <c r="S155" t="n">
        <v>25.4</v>
      </c>
      <c r="T155" t="n">
        <v>1373.83</v>
      </c>
      <c r="U155" t="n">
        <v>0.85</v>
      </c>
      <c r="V155" t="n">
        <v>0.89</v>
      </c>
      <c r="W155" t="n">
        <v>2.95</v>
      </c>
      <c r="X155" t="n">
        <v>0.08</v>
      </c>
      <c r="Y155" t="n">
        <v>1</v>
      </c>
      <c r="Z155" t="n">
        <v>10</v>
      </c>
      <c r="AA155" t="n">
        <v>457.935139068162</v>
      </c>
      <c r="AB155" t="n">
        <v>626.5670599455627</v>
      </c>
      <c r="AC155" t="n">
        <v>566.7683791367493</v>
      </c>
      <c r="AD155" t="n">
        <v>457935.139068162</v>
      </c>
      <c r="AE155" t="n">
        <v>626567.0599455627</v>
      </c>
      <c r="AF155" t="n">
        <v>2.227346551170819e-06</v>
      </c>
      <c r="AG155" t="n">
        <v>17.890625</v>
      </c>
      <c r="AH155" t="n">
        <v>566768.3791367493</v>
      </c>
    </row>
    <row r="156">
      <c r="A156" t="n">
        <v>154</v>
      </c>
      <c r="B156" t="n">
        <v>150</v>
      </c>
      <c r="C156" t="inlineStr">
        <is>
          <t xml:space="preserve">CONCLUIDO	</t>
        </is>
      </c>
      <c r="D156" t="n">
        <v>7.2748</v>
      </c>
      <c r="E156" t="n">
        <v>13.75</v>
      </c>
      <c r="F156" t="n">
        <v>10.47</v>
      </c>
      <c r="G156" t="n">
        <v>125.65</v>
      </c>
      <c r="H156" t="n">
        <v>1.8</v>
      </c>
      <c r="I156" t="n">
        <v>5</v>
      </c>
      <c r="J156" t="n">
        <v>392.19</v>
      </c>
      <c r="K156" t="n">
        <v>61.82</v>
      </c>
      <c r="L156" t="n">
        <v>39.5</v>
      </c>
      <c r="M156" t="n">
        <v>3</v>
      </c>
      <c r="N156" t="n">
        <v>140.87</v>
      </c>
      <c r="O156" t="n">
        <v>48604.33</v>
      </c>
      <c r="P156" t="n">
        <v>201.08</v>
      </c>
      <c r="Q156" t="n">
        <v>197.76</v>
      </c>
      <c r="R156" t="n">
        <v>29.87</v>
      </c>
      <c r="S156" t="n">
        <v>25.4</v>
      </c>
      <c r="T156" t="n">
        <v>1404.5</v>
      </c>
      <c r="U156" t="n">
        <v>0.85</v>
      </c>
      <c r="V156" t="n">
        <v>0.89</v>
      </c>
      <c r="W156" t="n">
        <v>2.95</v>
      </c>
      <c r="X156" t="n">
        <v>0.08</v>
      </c>
      <c r="Y156" t="n">
        <v>1</v>
      </c>
      <c r="Z156" t="n">
        <v>10</v>
      </c>
      <c r="AA156" t="n">
        <v>458.1096039512714</v>
      </c>
      <c r="AB156" t="n">
        <v>626.8057704954804</v>
      </c>
      <c r="AC156" t="n">
        <v>566.9843074868152</v>
      </c>
      <c r="AD156" t="n">
        <v>458109.6039512714</v>
      </c>
      <c r="AE156" t="n">
        <v>626805.7704954804</v>
      </c>
      <c r="AF156" t="n">
        <v>2.227071029654532e-06</v>
      </c>
      <c r="AG156" t="n">
        <v>17.90364583333333</v>
      </c>
      <c r="AH156" t="n">
        <v>566984.3074868151</v>
      </c>
    </row>
    <row r="157">
      <c r="A157" t="n">
        <v>155</v>
      </c>
      <c r="B157" t="n">
        <v>150</v>
      </c>
      <c r="C157" t="inlineStr">
        <is>
          <t xml:space="preserve">CONCLUIDO	</t>
        </is>
      </c>
      <c r="D157" t="n">
        <v>7.2751</v>
      </c>
      <c r="E157" t="n">
        <v>13.75</v>
      </c>
      <c r="F157" t="n">
        <v>10.47</v>
      </c>
      <c r="G157" t="n">
        <v>125.65</v>
      </c>
      <c r="H157" t="n">
        <v>1.8</v>
      </c>
      <c r="I157" t="n">
        <v>5</v>
      </c>
      <c r="J157" t="n">
        <v>392.96</v>
      </c>
      <c r="K157" t="n">
        <v>61.82</v>
      </c>
      <c r="L157" t="n">
        <v>39.75</v>
      </c>
      <c r="M157" t="n">
        <v>3</v>
      </c>
      <c r="N157" t="n">
        <v>141.39</v>
      </c>
      <c r="O157" t="n">
        <v>48699.33</v>
      </c>
      <c r="P157" t="n">
        <v>201.3</v>
      </c>
      <c r="Q157" t="n">
        <v>197.75</v>
      </c>
      <c r="R157" t="n">
        <v>29.9</v>
      </c>
      <c r="S157" t="n">
        <v>25.4</v>
      </c>
      <c r="T157" t="n">
        <v>1421.79</v>
      </c>
      <c r="U157" t="n">
        <v>0.85</v>
      </c>
      <c r="V157" t="n">
        <v>0.89</v>
      </c>
      <c r="W157" t="n">
        <v>2.95</v>
      </c>
      <c r="X157" t="n">
        <v>0.08</v>
      </c>
      <c r="Y157" t="n">
        <v>1</v>
      </c>
      <c r="Z157" t="n">
        <v>10</v>
      </c>
      <c r="AA157" t="n">
        <v>458.2658781018006</v>
      </c>
      <c r="AB157" t="n">
        <v>627.0195916825635</v>
      </c>
      <c r="AC157" t="n">
        <v>567.1777218799029</v>
      </c>
      <c r="AD157" t="n">
        <v>458265.8781018006</v>
      </c>
      <c r="AE157" t="n">
        <v>627019.5916825635</v>
      </c>
      <c r="AF157" t="n">
        <v>2.22716287015996e-06</v>
      </c>
      <c r="AG157" t="n">
        <v>17.90364583333333</v>
      </c>
      <c r="AH157" t="n">
        <v>567177.721879903</v>
      </c>
    </row>
    <row r="158">
      <c r="A158" t="n">
        <v>156</v>
      </c>
      <c r="B158" t="n">
        <v>150</v>
      </c>
      <c r="C158" t="inlineStr">
        <is>
          <t xml:space="preserve">CONCLUIDO	</t>
        </is>
      </c>
      <c r="D158" t="n">
        <v>7.2748</v>
      </c>
      <c r="E158" t="n">
        <v>13.75</v>
      </c>
      <c r="F158" t="n">
        <v>10.47</v>
      </c>
      <c r="G158" t="n">
        <v>125.65</v>
      </c>
      <c r="H158" t="n">
        <v>1.81</v>
      </c>
      <c r="I158" t="n">
        <v>5</v>
      </c>
      <c r="J158" t="n">
        <v>393.73</v>
      </c>
      <c r="K158" t="n">
        <v>61.82</v>
      </c>
      <c r="L158" t="n">
        <v>40</v>
      </c>
      <c r="M158" t="n">
        <v>3</v>
      </c>
      <c r="N158" t="n">
        <v>141.91</v>
      </c>
      <c r="O158" t="n">
        <v>48794.7</v>
      </c>
      <c r="P158" t="n">
        <v>201.42</v>
      </c>
      <c r="Q158" t="n">
        <v>197.75</v>
      </c>
      <c r="R158" t="n">
        <v>29.97</v>
      </c>
      <c r="S158" t="n">
        <v>25.4</v>
      </c>
      <c r="T158" t="n">
        <v>1455.02</v>
      </c>
      <c r="U158" t="n">
        <v>0.85</v>
      </c>
      <c r="V158" t="n">
        <v>0.89</v>
      </c>
      <c r="W158" t="n">
        <v>2.95</v>
      </c>
      <c r="X158" t="n">
        <v>0.08</v>
      </c>
      <c r="Y158" t="n">
        <v>1</v>
      </c>
      <c r="Z158" t="n">
        <v>10</v>
      </c>
      <c r="AA158" t="n">
        <v>458.3639430276399</v>
      </c>
      <c r="AB158" t="n">
        <v>627.153768440416</v>
      </c>
      <c r="AC158" t="n">
        <v>567.2990929963041</v>
      </c>
      <c r="AD158" t="n">
        <v>458363.9430276399</v>
      </c>
      <c r="AE158" t="n">
        <v>627153.768440416</v>
      </c>
      <c r="AF158" t="n">
        <v>2.227071029654532e-06</v>
      </c>
      <c r="AG158" t="n">
        <v>17.90364583333333</v>
      </c>
      <c r="AH158" t="n">
        <v>567299.0929963042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7.8094</v>
      </c>
      <c r="E2" t="n">
        <v>12.8</v>
      </c>
      <c r="F2" t="n">
        <v>10.88</v>
      </c>
      <c r="G2" t="n">
        <v>26.11</v>
      </c>
      <c r="H2" t="n">
        <v>0.64</v>
      </c>
      <c r="I2" t="n">
        <v>25</v>
      </c>
      <c r="J2" t="n">
        <v>26.11</v>
      </c>
      <c r="K2" t="n">
        <v>12.1</v>
      </c>
      <c r="L2" t="n">
        <v>1</v>
      </c>
      <c r="M2" t="n">
        <v>22</v>
      </c>
      <c r="N2" t="n">
        <v>3.01</v>
      </c>
      <c r="O2" t="n">
        <v>3454.41</v>
      </c>
      <c r="P2" t="n">
        <v>32.58</v>
      </c>
      <c r="Q2" t="n">
        <v>197.82</v>
      </c>
      <c r="R2" t="n">
        <v>42.59</v>
      </c>
      <c r="S2" t="n">
        <v>25.4</v>
      </c>
      <c r="T2" t="n">
        <v>7667.34</v>
      </c>
      <c r="U2" t="n">
        <v>0.6</v>
      </c>
      <c r="V2" t="n">
        <v>0.86</v>
      </c>
      <c r="W2" t="n">
        <v>2.98</v>
      </c>
      <c r="X2" t="n">
        <v>0.49</v>
      </c>
      <c r="Y2" t="n">
        <v>1</v>
      </c>
      <c r="Z2" t="n">
        <v>10</v>
      </c>
      <c r="AA2" t="n">
        <v>226.9815280249667</v>
      </c>
      <c r="AB2" t="n">
        <v>310.5661403618986</v>
      </c>
      <c r="AC2" t="n">
        <v>280.9261438081666</v>
      </c>
      <c r="AD2" t="n">
        <v>226981.5280249667</v>
      </c>
      <c r="AE2" t="n">
        <v>310566.1403618986</v>
      </c>
      <c r="AF2" t="n">
        <v>3.968308208328363e-06</v>
      </c>
      <c r="AG2" t="n">
        <v>16.66666666666667</v>
      </c>
      <c r="AH2" t="n">
        <v>280926.1438081666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7.8792</v>
      </c>
      <c r="E3" t="n">
        <v>12.69</v>
      </c>
      <c r="F3" t="n">
        <v>10.81</v>
      </c>
      <c r="G3" t="n">
        <v>30.89</v>
      </c>
      <c r="H3" t="n">
        <v>0.79</v>
      </c>
      <c r="I3" t="n">
        <v>21</v>
      </c>
      <c r="J3" t="n">
        <v>26.38</v>
      </c>
      <c r="K3" t="n">
        <v>12.1</v>
      </c>
      <c r="L3" t="n">
        <v>1.25</v>
      </c>
      <c r="M3" t="n">
        <v>4</v>
      </c>
      <c r="N3" t="n">
        <v>3.04</v>
      </c>
      <c r="O3" t="n">
        <v>3487.87</v>
      </c>
      <c r="P3" t="n">
        <v>31.38</v>
      </c>
      <c r="Q3" t="n">
        <v>197.94</v>
      </c>
      <c r="R3" t="n">
        <v>39.75</v>
      </c>
      <c r="S3" t="n">
        <v>25.4</v>
      </c>
      <c r="T3" t="n">
        <v>6265.48</v>
      </c>
      <c r="U3" t="n">
        <v>0.64</v>
      </c>
      <c r="V3" t="n">
        <v>0.86</v>
      </c>
      <c r="W3" t="n">
        <v>2.99</v>
      </c>
      <c r="X3" t="n">
        <v>0.42</v>
      </c>
      <c r="Y3" t="n">
        <v>1</v>
      </c>
      <c r="Z3" t="n">
        <v>10</v>
      </c>
      <c r="AA3" t="n">
        <v>225.7010261478462</v>
      </c>
      <c r="AB3" t="n">
        <v>308.8141012018675</v>
      </c>
      <c r="AC3" t="n">
        <v>279.3413168065658</v>
      </c>
      <c r="AD3" t="n">
        <v>225701.0261478462</v>
      </c>
      <c r="AE3" t="n">
        <v>308814.1012018675</v>
      </c>
      <c r="AF3" t="n">
        <v>4.003776735096274e-06</v>
      </c>
      <c r="AG3" t="n">
        <v>16.5234375</v>
      </c>
      <c r="AH3" t="n">
        <v>279341.3168065658</v>
      </c>
    </row>
    <row r="4">
      <c r="A4" t="n">
        <v>2</v>
      </c>
      <c r="B4" t="n">
        <v>10</v>
      </c>
      <c r="C4" t="inlineStr">
        <is>
          <t xml:space="preserve">CONCLUIDO	</t>
        </is>
      </c>
      <c r="D4" t="n">
        <v>7.8747</v>
      </c>
      <c r="E4" t="n">
        <v>12.7</v>
      </c>
      <c r="F4" t="n">
        <v>10.82</v>
      </c>
      <c r="G4" t="n">
        <v>30.91</v>
      </c>
      <c r="H4" t="n">
        <v>0.9399999999999999</v>
      </c>
      <c r="I4" t="n">
        <v>21</v>
      </c>
      <c r="J4" t="n">
        <v>26.66</v>
      </c>
      <c r="K4" t="n">
        <v>12.1</v>
      </c>
      <c r="L4" t="n">
        <v>1.5</v>
      </c>
      <c r="M4" t="n">
        <v>0</v>
      </c>
      <c r="N4" t="n">
        <v>3.06</v>
      </c>
      <c r="O4" t="n">
        <v>3521.35</v>
      </c>
      <c r="P4" t="n">
        <v>31.72</v>
      </c>
      <c r="Q4" t="n">
        <v>197.94</v>
      </c>
      <c r="R4" t="n">
        <v>39.84</v>
      </c>
      <c r="S4" t="n">
        <v>25.4</v>
      </c>
      <c r="T4" t="n">
        <v>6309.71</v>
      </c>
      <c r="U4" t="n">
        <v>0.64</v>
      </c>
      <c r="V4" t="n">
        <v>0.86</v>
      </c>
      <c r="W4" t="n">
        <v>3</v>
      </c>
      <c r="X4" t="n">
        <v>0.43</v>
      </c>
      <c r="Y4" t="n">
        <v>1</v>
      </c>
      <c r="Z4" t="n">
        <v>10</v>
      </c>
      <c r="AA4" t="n">
        <v>225.9726206149078</v>
      </c>
      <c r="AB4" t="n">
        <v>309.1857087336031</v>
      </c>
      <c r="AC4" t="n">
        <v>279.6774586370272</v>
      </c>
      <c r="AD4" t="n">
        <v>225972.6206149078</v>
      </c>
      <c r="AE4" t="n">
        <v>309185.7087336031</v>
      </c>
      <c r="AF4" t="n">
        <v>4.001490082224417e-06</v>
      </c>
      <c r="AG4" t="n">
        <v>16.53645833333333</v>
      </c>
      <c r="AH4" t="n">
        <v>279677.4586370272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6.4149</v>
      </c>
      <c r="E2" t="n">
        <v>15.59</v>
      </c>
      <c r="F2" t="n">
        <v>11.98</v>
      </c>
      <c r="G2" t="n">
        <v>9.1</v>
      </c>
      <c r="H2" t="n">
        <v>0.18</v>
      </c>
      <c r="I2" t="n">
        <v>79</v>
      </c>
      <c r="J2" t="n">
        <v>98.70999999999999</v>
      </c>
      <c r="K2" t="n">
        <v>39.72</v>
      </c>
      <c r="L2" t="n">
        <v>1</v>
      </c>
      <c r="M2" t="n">
        <v>77</v>
      </c>
      <c r="N2" t="n">
        <v>12.99</v>
      </c>
      <c r="O2" t="n">
        <v>12407.75</v>
      </c>
      <c r="P2" t="n">
        <v>108.06</v>
      </c>
      <c r="Q2" t="n">
        <v>197.96</v>
      </c>
      <c r="R2" t="n">
        <v>76.62</v>
      </c>
      <c r="S2" t="n">
        <v>25.4</v>
      </c>
      <c r="T2" t="n">
        <v>24409.8</v>
      </c>
      <c r="U2" t="n">
        <v>0.33</v>
      </c>
      <c r="V2" t="n">
        <v>0.78</v>
      </c>
      <c r="W2" t="n">
        <v>3.07</v>
      </c>
      <c r="X2" t="n">
        <v>1.58</v>
      </c>
      <c r="Y2" t="n">
        <v>1</v>
      </c>
      <c r="Z2" t="n">
        <v>10</v>
      </c>
      <c r="AA2" t="n">
        <v>381.4947111191416</v>
      </c>
      <c r="AB2" t="n">
        <v>521.9778941120379</v>
      </c>
      <c r="AC2" t="n">
        <v>472.1610564985599</v>
      </c>
      <c r="AD2" t="n">
        <v>381494.7111191417</v>
      </c>
      <c r="AE2" t="n">
        <v>521977.894112038</v>
      </c>
      <c r="AF2" t="n">
        <v>2.55084098109215e-06</v>
      </c>
      <c r="AG2" t="n">
        <v>20.29947916666667</v>
      </c>
      <c r="AH2" t="n">
        <v>472161.0564985599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6.737</v>
      </c>
      <c r="E3" t="n">
        <v>14.84</v>
      </c>
      <c r="F3" t="n">
        <v>11.6</v>
      </c>
      <c r="G3" t="n">
        <v>11.41</v>
      </c>
      <c r="H3" t="n">
        <v>0.22</v>
      </c>
      <c r="I3" t="n">
        <v>61</v>
      </c>
      <c r="J3" t="n">
        <v>99.02</v>
      </c>
      <c r="K3" t="n">
        <v>39.72</v>
      </c>
      <c r="L3" t="n">
        <v>1.25</v>
      </c>
      <c r="M3" t="n">
        <v>59</v>
      </c>
      <c r="N3" t="n">
        <v>13.05</v>
      </c>
      <c r="O3" t="n">
        <v>12446.14</v>
      </c>
      <c r="P3" t="n">
        <v>104.38</v>
      </c>
      <c r="Q3" t="n">
        <v>197.93</v>
      </c>
      <c r="R3" t="n">
        <v>65.28</v>
      </c>
      <c r="S3" t="n">
        <v>25.4</v>
      </c>
      <c r="T3" t="n">
        <v>18830.29</v>
      </c>
      <c r="U3" t="n">
        <v>0.39</v>
      </c>
      <c r="V3" t="n">
        <v>0.8</v>
      </c>
      <c r="W3" t="n">
        <v>3.03</v>
      </c>
      <c r="X3" t="n">
        <v>1.21</v>
      </c>
      <c r="Y3" t="n">
        <v>1</v>
      </c>
      <c r="Z3" t="n">
        <v>10</v>
      </c>
      <c r="AA3" t="n">
        <v>362.8713744429002</v>
      </c>
      <c r="AB3" t="n">
        <v>496.4966232679761</v>
      </c>
      <c r="AC3" t="n">
        <v>449.111682380667</v>
      </c>
      <c r="AD3" t="n">
        <v>362871.3744429002</v>
      </c>
      <c r="AE3" t="n">
        <v>496496.6232679761</v>
      </c>
      <c r="AF3" t="n">
        <v>2.678921836601945e-06</v>
      </c>
      <c r="AG3" t="n">
        <v>19.32291666666667</v>
      </c>
      <c r="AH3" t="n">
        <v>449111.6823806671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6.9412</v>
      </c>
      <c r="E4" t="n">
        <v>14.41</v>
      </c>
      <c r="F4" t="n">
        <v>11.39</v>
      </c>
      <c r="G4" t="n">
        <v>13.67</v>
      </c>
      <c r="H4" t="n">
        <v>0.27</v>
      </c>
      <c r="I4" t="n">
        <v>50</v>
      </c>
      <c r="J4" t="n">
        <v>99.33</v>
      </c>
      <c r="K4" t="n">
        <v>39.72</v>
      </c>
      <c r="L4" t="n">
        <v>1.5</v>
      </c>
      <c r="M4" t="n">
        <v>48</v>
      </c>
      <c r="N4" t="n">
        <v>13.11</v>
      </c>
      <c r="O4" t="n">
        <v>12484.55</v>
      </c>
      <c r="P4" t="n">
        <v>102.2</v>
      </c>
      <c r="Q4" t="n">
        <v>197.88</v>
      </c>
      <c r="R4" t="n">
        <v>58.39</v>
      </c>
      <c r="S4" t="n">
        <v>25.4</v>
      </c>
      <c r="T4" t="n">
        <v>15440.28</v>
      </c>
      <c r="U4" t="n">
        <v>0.43</v>
      </c>
      <c r="V4" t="n">
        <v>0.82</v>
      </c>
      <c r="W4" t="n">
        <v>3.02</v>
      </c>
      <c r="X4" t="n">
        <v>1</v>
      </c>
      <c r="Y4" t="n">
        <v>1</v>
      </c>
      <c r="Z4" t="n">
        <v>10</v>
      </c>
      <c r="AA4" t="n">
        <v>348.9873505297555</v>
      </c>
      <c r="AB4" t="n">
        <v>477.499889230106</v>
      </c>
      <c r="AC4" t="n">
        <v>431.9279699772876</v>
      </c>
      <c r="AD4" t="n">
        <v>348987.3505297555</v>
      </c>
      <c r="AE4" t="n">
        <v>477499.889230106</v>
      </c>
      <c r="AF4" t="n">
        <v>2.760120565863355e-06</v>
      </c>
      <c r="AG4" t="n">
        <v>18.76302083333333</v>
      </c>
      <c r="AH4" t="n">
        <v>431927.9699772876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7.0803</v>
      </c>
      <c r="E5" t="n">
        <v>14.12</v>
      </c>
      <c r="F5" t="n">
        <v>11.25</v>
      </c>
      <c r="G5" t="n">
        <v>15.7</v>
      </c>
      <c r="H5" t="n">
        <v>0.31</v>
      </c>
      <c r="I5" t="n">
        <v>43</v>
      </c>
      <c r="J5" t="n">
        <v>99.64</v>
      </c>
      <c r="K5" t="n">
        <v>39.72</v>
      </c>
      <c r="L5" t="n">
        <v>1.75</v>
      </c>
      <c r="M5" t="n">
        <v>41</v>
      </c>
      <c r="N5" t="n">
        <v>13.18</v>
      </c>
      <c r="O5" t="n">
        <v>12522.99</v>
      </c>
      <c r="P5" t="n">
        <v>100.63</v>
      </c>
      <c r="Q5" t="n">
        <v>197.86</v>
      </c>
      <c r="R5" t="n">
        <v>54.14</v>
      </c>
      <c r="S5" t="n">
        <v>25.4</v>
      </c>
      <c r="T5" t="n">
        <v>13348.62</v>
      </c>
      <c r="U5" t="n">
        <v>0.47</v>
      </c>
      <c r="V5" t="n">
        <v>0.83</v>
      </c>
      <c r="W5" t="n">
        <v>3.01</v>
      </c>
      <c r="X5" t="n">
        <v>0.86</v>
      </c>
      <c r="Y5" t="n">
        <v>1</v>
      </c>
      <c r="Z5" t="n">
        <v>10</v>
      </c>
      <c r="AA5" t="n">
        <v>337.1377767114089</v>
      </c>
      <c r="AB5" t="n">
        <v>461.2867795655422</v>
      </c>
      <c r="AC5" t="n">
        <v>417.2622167438675</v>
      </c>
      <c r="AD5" t="n">
        <v>337137.7767114089</v>
      </c>
      <c r="AE5" t="n">
        <v>461286.7795655422</v>
      </c>
      <c r="AF5" t="n">
        <v>2.815432726687361e-06</v>
      </c>
      <c r="AG5" t="n">
        <v>18.38541666666667</v>
      </c>
      <c r="AH5" t="n">
        <v>417262.2167438675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7.218</v>
      </c>
      <c r="E6" t="n">
        <v>13.85</v>
      </c>
      <c r="F6" t="n">
        <v>11.11</v>
      </c>
      <c r="G6" t="n">
        <v>18.01</v>
      </c>
      <c r="H6" t="n">
        <v>0.35</v>
      </c>
      <c r="I6" t="n">
        <v>37</v>
      </c>
      <c r="J6" t="n">
        <v>99.95</v>
      </c>
      <c r="K6" t="n">
        <v>39.72</v>
      </c>
      <c r="L6" t="n">
        <v>2</v>
      </c>
      <c r="M6" t="n">
        <v>35</v>
      </c>
      <c r="N6" t="n">
        <v>13.24</v>
      </c>
      <c r="O6" t="n">
        <v>12561.45</v>
      </c>
      <c r="P6" t="n">
        <v>99.04000000000001</v>
      </c>
      <c r="Q6" t="n">
        <v>197.87</v>
      </c>
      <c r="R6" t="n">
        <v>49.32</v>
      </c>
      <c r="S6" t="n">
        <v>25.4</v>
      </c>
      <c r="T6" t="n">
        <v>10973.42</v>
      </c>
      <c r="U6" t="n">
        <v>0.51</v>
      </c>
      <c r="V6" t="n">
        <v>0.84</v>
      </c>
      <c r="W6" t="n">
        <v>3</v>
      </c>
      <c r="X6" t="n">
        <v>0.71</v>
      </c>
      <c r="Y6" t="n">
        <v>1</v>
      </c>
      <c r="Z6" t="n">
        <v>10</v>
      </c>
      <c r="AA6" t="n">
        <v>333.3870833596599</v>
      </c>
      <c r="AB6" t="n">
        <v>456.1549154527669</v>
      </c>
      <c r="AC6" t="n">
        <v>412.6201305393989</v>
      </c>
      <c r="AD6" t="n">
        <v>333387.0833596599</v>
      </c>
      <c r="AE6" t="n">
        <v>456154.9154527669</v>
      </c>
      <c r="AF6" t="n">
        <v>2.870188187114865e-06</v>
      </c>
      <c r="AG6" t="n">
        <v>18.03385416666667</v>
      </c>
      <c r="AH6" t="n">
        <v>412620.1305393989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7.2939</v>
      </c>
      <c r="E7" t="n">
        <v>13.71</v>
      </c>
      <c r="F7" t="n">
        <v>11.04</v>
      </c>
      <c r="G7" t="n">
        <v>20.08</v>
      </c>
      <c r="H7" t="n">
        <v>0.39</v>
      </c>
      <c r="I7" t="n">
        <v>33</v>
      </c>
      <c r="J7" t="n">
        <v>100.27</v>
      </c>
      <c r="K7" t="n">
        <v>39.72</v>
      </c>
      <c r="L7" t="n">
        <v>2.25</v>
      </c>
      <c r="M7" t="n">
        <v>31</v>
      </c>
      <c r="N7" t="n">
        <v>13.3</v>
      </c>
      <c r="O7" t="n">
        <v>12599.94</v>
      </c>
      <c r="P7" t="n">
        <v>98.20999999999999</v>
      </c>
      <c r="Q7" t="n">
        <v>197.92</v>
      </c>
      <c r="R7" t="n">
        <v>47.48</v>
      </c>
      <c r="S7" t="n">
        <v>25.4</v>
      </c>
      <c r="T7" t="n">
        <v>10070.91</v>
      </c>
      <c r="U7" t="n">
        <v>0.53</v>
      </c>
      <c r="V7" t="n">
        <v>0.84</v>
      </c>
      <c r="W7" t="n">
        <v>3</v>
      </c>
      <c r="X7" t="n">
        <v>0.65</v>
      </c>
      <c r="Y7" t="n">
        <v>1</v>
      </c>
      <c r="Z7" t="n">
        <v>10</v>
      </c>
      <c r="AA7" t="n">
        <v>331.2655606666043</v>
      </c>
      <c r="AB7" t="n">
        <v>453.2521545091527</v>
      </c>
      <c r="AC7" t="n">
        <v>409.9944050261926</v>
      </c>
      <c r="AD7" t="n">
        <v>331265.5606666043</v>
      </c>
      <c r="AE7" t="n">
        <v>453252.1545091526</v>
      </c>
      <c r="AF7" t="n">
        <v>2.90036930146815e-06</v>
      </c>
      <c r="AG7" t="n">
        <v>17.8515625</v>
      </c>
      <c r="AH7" t="n">
        <v>409994.4050261925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7.3839</v>
      </c>
      <c r="E8" t="n">
        <v>13.54</v>
      </c>
      <c r="F8" t="n">
        <v>10.96</v>
      </c>
      <c r="G8" t="n">
        <v>22.67</v>
      </c>
      <c r="H8" t="n">
        <v>0.44</v>
      </c>
      <c r="I8" t="n">
        <v>29</v>
      </c>
      <c r="J8" t="n">
        <v>100.58</v>
      </c>
      <c r="K8" t="n">
        <v>39.72</v>
      </c>
      <c r="L8" t="n">
        <v>2.5</v>
      </c>
      <c r="M8" t="n">
        <v>27</v>
      </c>
      <c r="N8" t="n">
        <v>13.36</v>
      </c>
      <c r="O8" t="n">
        <v>12638.45</v>
      </c>
      <c r="P8" t="n">
        <v>97.19</v>
      </c>
      <c r="Q8" t="n">
        <v>197.82</v>
      </c>
      <c r="R8" t="n">
        <v>44.91</v>
      </c>
      <c r="S8" t="n">
        <v>25.4</v>
      </c>
      <c r="T8" t="n">
        <v>8805.139999999999</v>
      </c>
      <c r="U8" t="n">
        <v>0.57</v>
      </c>
      <c r="V8" t="n">
        <v>0.85</v>
      </c>
      <c r="W8" t="n">
        <v>2.99</v>
      </c>
      <c r="X8" t="n">
        <v>0.57</v>
      </c>
      <c r="Y8" t="n">
        <v>1</v>
      </c>
      <c r="Z8" t="n">
        <v>10</v>
      </c>
      <c r="AA8" t="n">
        <v>321.2147383123002</v>
      </c>
      <c r="AB8" t="n">
        <v>439.5001759530059</v>
      </c>
      <c r="AC8" t="n">
        <v>397.5548960024213</v>
      </c>
      <c r="AD8" t="n">
        <v>321214.7383123002</v>
      </c>
      <c r="AE8" t="n">
        <v>439500.1759530059</v>
      </c>
      <c r="AF8" t="n">
        <v>2.936157184100505e-06</v>
      </c>
      <c r="AG8" t="n">
        <v>17.63020833333333</v>
      </c>
      <c r="AH8" t="n">
        <v>397554.8960024213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7.427</v>
      </c>
      <c r="E9" t="n">
        <v>13.46</v>
      </c>
      <c r="F9" t="n">
        <v>10.92</v>
      </c>
      <c r="G9" t="n">
        <v>24.27</v>
      </c>
      <c r="H9" t="n">
        <v>0.48</v>
      </c>
      <c r="I9" t="n">
        <v>27</v>
      </c>
      <c r="J9" t="n">
        <v>100.89</v>
      </c>
      <c r="K9" t="n">
        <v>39.72</v>
      </c>
      <c r="L9" t="n">
        <v>2.75</v>
      </c>
      <c r="M9" t="n">
        <v>25</v>
      </c>
      <c r="N9" t="n">
        <v>13.42</v>
      </c>
      <c r="O9" t="n">
        <v>12676.98</v>
      </c>
      <c r="P9" t="n">
        <v>96.37</v>
      </c>
      <c r="Q9" t="n">
        <v>197.83</v>
      </c>
      <c r="R9" t="n">
        <v>43.79</v>
      </c>
      <c r="S9" t="n">
        <v>25.4</v>
      </c>
      <c r="T9" t="n">
        <v>8256.92</v>
      </c>
      <c r="U9" t="n">
        <v>0.58</v>
      </c>
      <c r="V9" t="n">
        <v>0.85</v>
      </c>
      <c r="W9" t="n">
        <v>2.98</v>
      </c>
      <c r="X9" t="n">
        <v>0.53</v>
      </c>
      <c r="Y9" t="n">
        <v>1</v>
      </c>
      <c r="Z9" t="n">
        <v>10</v>
      </c>
      <c r="AA9" t="n">
        <v>319.8950794072052</v>
      </c>
      <c r="AB9" t="n">
        <v>437.694560419813</v>
      </c>
      <c r="AC9" t="n">
        <v>395.921605881519</v>
      </c>
      <c r="AD9" t="n">
        <v>319895.0794072052</v>
      </c>
      <c r="AE9" t="n">
        <v>437694.560419813</v>
      </c>
      <c r="AF9" t="n">
        <v>2.953295603449999e-06</v>
      </c>
      <c r="AG9" t="n">
        <v>17.52604166666667</v>
      </c>
      <c r="AH9" t="n">
        <v>395921.605881519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7.5039</v>
      </c>
      <c r="E10" t="n">
        <v>13.33</v>
      </c>
      <c r="F10" t="n">
        <v>10.85</v>
      </c>
      <c r="G10" t="n">
        <v>27.11</v>
      </c>
      <c r="H10" t="n">
        <v>0.52</v>
      </c>
      <c r="I10" t="n">
        <v>24</v>
      </c>
      <c r="J10" t="n">
        <v>101.2</v>
      </c>
      <c r="K10" t="n">
        <v>39.72</v>
      </c>
      <c r="L10" t="n">
        <v>3</v>
      </c>
      <c r="M10" t="n">
        <v>22</v>
      </c>
      <c r="N10" t="n">
        <v>13.49</v>
      </c>
      <c r="O10" t="n">
        <v>12715.54</v>
      </c>
      <c r="P10" t="n">
        <v>95.48</v>
      </c>
      <c r="Q10" t="n">
        <v>197.75</v>
      </c>
      <c r="R10" t="n">
        <v>41.45</v>
      </c>
      <c r="S10" t="n">
        <v>25.4</v>
      </c>
      <c r="T10" t="n">
        <v>7102.17</v>
      </c>
      <c r="U10" t="n">
        <v>0.61</v>
      </c>
      <c r="V10" t="n">
        <v>0.86</v>
      </c>
      <c r="W10" t="n">
        <v>2.98</v>
      </c>
      <c r="X10" t="n">
        <v>0.45</v>
      </c>
      <c r="Y10" t="n">
        <v>1</v>
      </c>
      <c r="Z10" t="n">
        <v>10</v>
      </c>
      <c r="AA10" t="n">
        <v>317.8271205385479</v>
      </c>
      <c r="AB10" t="n">
        <v>434.8650878638095</v>
      </c>
      <c r="AC10" t="n">
        <v>393.362174215071</v>
      </c>
      <c r="AD10" t="n">
        <v>317827.1205385479</v>
      </c>
      <c r="AE10" t="n">
        <v>434865.0878638095</v>
      </c>
      <c r="AF10" t="n">
        <v>2.983874360943645e-06</v>
      </c>
      <c r="AG10" t="n">
        <v>17.35677083333333</v>
      </c>
      <c r="AH10" t="n">
        <v>393362.174215071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7.5549</v>
      </c>
      <c r="E11" t="n">
        <v>13.24</v>
      </c>
      <c r="F11" t="n">
        <v>10.8</v>
      </c>
      <c r="G11" t="n">
        <v>29.44</v>
      </c>
      <c r="H11" t="n">
        <v>0.5600000000000001</v>
      </c>
      <c r="I11" t="n">
        <v>22</v>
      </c>
      <c r="J11" t="n">
        <v>101.52</v>
      </c>
      <c r="K11" t="n">
        <v>39.72</v>
      </c>
      <c r="L11" t="n">
        <v>3.25</v>
      </c>
      <c r="M11" t="n">
        <v>20</v>
      </c>
      <c r="N11" t="n">
        <v>13.55</v>
      </c>
      <c r="O11" t="n">
        <v>12754.13</v>
      </c>
      <c r="P11" t="n">
        <v>94.66</v>
      </c>
      <c r="Q11" t="n">
        <v>197.82</v>
      </c>
      <c r="R11" t="n">
        <v>40.1</v>
      </c>
      <c r="S11" t="n">
        <v>25.4</v>
      </c>
      <c r="T11" t="n">
        <v>6434.45</v>
      </c>
      <c r="U11" t="n">
        <v>0.63</v>
      </c>
      <c r="V11" t="n">
        <v>0.86</v>
      </c>
      <c r="W11" t="n">
        <v>2.97</v>
      </c>
      <c r="X11" t="n">
        <v>0.41</v>
      </c>
      <c r="Y11" t="n">
        <v>1</v>
      </c>
      <c r="Z11" t="n">
        <v>10</v>
      </c>
      <c r="AA11" t="n">
        <v>316.4143457930667</v>
      </c>
      <c r="AB11" t="n">
        <v>432.9320671298193</v>
      </c>
      <c r="AC11" t="n">
        <v>391.613638266921</v>
      </c>
      <c r="AD11" t="n">
        <v>316414.3457930667</v>
      </c>
      <c r="AE11" t="n">
        <v>432932.0671298193</v>
      </c>
      <c r="AF11" t="n">
        <v>3.004154161101979e-06</v>
      </c>
      <c r="AG11" t="n">
        <v>17.23958333333333</v>
      </c>
      <c r="AH11" t="n">
        <v>391613.638266921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7.5686</v>
      </c>
      <c r="E12" t="n">
        <v>13.21</v>
      </c>
      <c r="F12" t="n">
        <v>10.79</v>
      </c>
      <c r="G12" t="n">
        <v>30.84</v>
      </c>
      <c r="H12" t="n">
        <v>0.6</v>
      </c>
      <c r="I12" t="n">
        <v>21</v>
      </c>
      <c r="J12" t="n">
        <v>101.83</v>
      </c>
      <c r="K12" t="n">
        <v>39.72</v>
      </c>
      <c r="L12" t="n">
        <v>3.5</v>
      </c>
      <c r="M12" t="n">
        <v>19</v>
      </c>
      <c r="N12" t="n">
        <v>13.61</v>
      </c>
      <c r="O12" t="n">
        <v>12792.74</v>
      </c>
      <c r="P12" t="n">
        <v>94.34</v>
      </c>
      <c r="Q12" t="n">
        <v>197.83</v>
      </c>
      <c r="R12" t="n">
        <v>39.79</v>
      </c>
      <c r="S12" t="n">
        <v>25.4</v>
      </c>
      <c r="T12" t="n">
        <v>6286.73</v>
      </c>
      <c r="U12" t="n">
        <v>0.64</v>
      </c>
      <c r="V12" t="n">
        <v>0.86</v>
      </c>
      <c r="W12" t="n">
        <v>2.98</v>
      </c>
      <c r="X12" t="n">
        <v>0.4</v>
      </c>
      <c r="Y12" t="n">
        <v>1</v>
      </c>
      <c r="Z12" t="n">
        <v>10</v>
      </c>
      <c r="AA12" t="n">
        <v>315.9761929222644</v>
      </c>
      <c r="AB12" t="n">
        <v>432.3325670420473</v>
      </c>
      <c r="AC12" t="n">
        <v>391.0713536261223</v>
      </c>
      <c r="AD12" t="n">
        <v>315976.1929222645</v>
      </c>
      <c r="AE12" t="n">
        <v>432332.5670420473</v>
      </c>
      <c r="AF12" t="n">
        <v>3.009601872124905e-06</v>
      </c>
      <c r="AG12" t="n">
        <v>17.20052083333333</v>
      </c>
      <c r="AH12" t="n">
        <v>391071.3536261223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7.6224</v>
      </c>
      <c r="E13" t="n">
        <v>13.12</v>
      </c>
      <c r="F13" t="n">
        <v>10.74</v>
      </c>
      <c r="G13" t="n">
        <v>33.92</v>
      </c>
      <c r="H13" t="n">
        <v>0.65</v>
      </c>
      <c r="I13" t="n">
        <v>19</v>
      </c>
      <c r="J13" t="n">
        <v>102.14</v>
      </c>
      <c r="K13" t="n">
        <v>39.72</v>
      </c>
      <c r="L13" t="n">
        <v>3.75</v>
      </c>
      <c r="M13" t="n">
        <v>17</v>
      </c>
      <c r="N13" t="n">
        <v>13.68</v>
      </c>
      <c r="O13" t="n">
        <v>12831.37</v>
      </c>
      <c r="P13" t="n">
        <v>93.63</v>
      </c>
      <c r="Q13" t="n">
        <v>197.78</v>
      </c>
      <c r="R13" t="n">
        <v>38.42</v>
      </c>
      <c r="S13" t="n">
        <v>25.4</v>
      </c>
      <c r="T13" t="n">
        <v>5609.93</v>
      </c>
      <c r="U13" t="n">
        <v>0.66</v>
      </c>
      <c r="V13" t="n">
        <v>0.87</v>
      </c>
      <c r="W13" t="n">
        <v>2.97</v>
      </c>
      <c r="X13" t="n">
        <v>0.35</v>
      </c>
      <c r="Y13" t="n">
        <v>1</v>
      </c>
      <c r="Z13" t="n">
        <v>10</v>
      </c>
      <c r="AA13" t="n">
        <v>306.8587302098281</v>
      </c>
      <c r="AB13" t="n">
        <v>419.8576523248252</v>
      </c>
      <c r="AC13" t="n">
        <v>379.7870272608591</v>
      </c>
      <c r="AD13" t="n">
        <v>306858.7302098281</v>
      </c>
      <c r="AE13" t="n">
        <v>419857.6523248252</v>
      </c>
      <c r="AF13" t="n">
        <v>3.030995073076245e-06</v>
      </c>
      <c r="AG13" t="n">
        <v>17.08333333333333</v>
      </c>
      <c r="AH13" t="n">
        <v>379787.0272608591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7.6427</v>
      </c>
      <c r="E14" t="n">
        <v>13.08</v>
      </c>
      <c r="F14" t="n">
        <v>10.73</v>
      </c>
      <c r="G14" t="n">
        <v>35.75</v>
      </c>
      <c r="H14" t="n">
        <v>0.6899999999999999</v>
      </c>
      <c r="I14" t="n">
        <v>18</v>
      </c>
      <c r="J14" t="n">
        <v>102.45</v>
      </c>
      <c r="K14" t="n">
        <v>39.72</v>
      </c>
      <c r="L14" t="n">
        <v>4</v>
      </c>
      <c r="M14" t="n">
        <v>16</v>
      </c>
      <c r="N14" t="n">
        <v>13.74</v>
      </c>
      <c r="O14" t="n">
        <v>12870.03</v>
      </c>
      <c r="P14" t="n">
        <v>93.25</v>
      </c>
      <c r="Q14" t="n">
        <v>197.76</v>
      </c>
      <c r="R14" t="n">
        <v>37.79</v>
      </c>
      <c r="S14" t="n">
        <v>25.4</v>
      </c>
      <c r="T14" t="n">
        <v>5299.52</v>
      </c>
      <c r="U14" t="n">
        <v>0.67</v>
      </c>
      <c r="V14" t="n">
        <v>0.87</v>
      </c>
      <c r="W14" t="n">
        <v>2.97</v>
      </c>
      <c r="X14" t="n">
        <v>0.34</v>
      </c>
      <c r="Y14" t="n">
        <v>1</v>
      </c>
      <c r="Z14" t="n">
        <v>10</v>
      </c>
      <c r="AA14" t="n">
        <v>306.301225270889</v>
      </c>
      <c r="AB14" t="n">
        <v>419.0948494719866</v>
      </c>
      <c r="AC14" t="n">
        <v>379.097025241695</v>
      </c>
      <c r="AD14" t="n">
        <v>306301.225270889</v>
      </c>
      <c r="AE14" t="n">
        <v>419094.8494719866</v>
      </c>
      <c r="AF14" t="n">
        <v>3.039067228825543e-06</v>
      </c>
      <c r="AG14" t="n">
        <v>17.03125</v>
      </c>
      <c r="AH14" t="n">
        <v>379097.0252416949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7.6562</v>
      </c>
      <c r="E15" t="n">
        <v>13.06</v>
      </c>
      <c r="F15" t="n">
        <v>10.72</v>
      </c>
      <c r="G15" t="n">
        <v>37.85</v>
      </c>
      <c r="H15" t="n">
        <v>0.73</v>
      </c>
      <c r="I15" t="n">
        <v>17</v>
      </c>
      <c r="J15" t="n">
        <v>102.77</v>
      </c>
      <c r="K15" t="n">
        <v>39.72</v>
      </c>
      <c r="L15" t="n">
        <v>4.25</v>
      </c>
      <c r="M15" t="n">
        <v>15</v>
      </c>
      <c r="N15" t="n">
        <v>13.8</v>
      </c>
      <c r="O15" t="n">
        <v>12908.71</v>
      </c>
      <c r="P15" t="n">
        <v>92.76000000000001</v>
      </c>
      <c r="Q15" t="n">
        <v>197.82</v>
      </c>
      <c r="R15" t="n">
        <v>37.81</v>
      </c>
      <c r="S15" t="n">
        <v>25.4</v>
      </c>
      <c r="T15" t="n">
        <v>5317.87</v>
      </c>
      <c r="U15" t="n">
        <v>0.67</v>
      </c>
      <c r="V15" t="n">
        <v>0.87</v>
      </c>
      <c r="W15" t="n">
        <v>2.97</v>
      </c>
      <c r="X15" t="n">
        <v>0.33</v>
      </c>
      <c r="Y15" t="n">
        <v>1</v>
      </c>
      <c r="Z15" t="n">
        <v>10</v>
      </c>
      <c r="AA15" t="n">
        <v>305.7539692551833</v>
      </c>
      <c r="AB15" t="n">
        <v>418.3460696480666</v>
      </c>
      <c r="AC15" t="n">
        <v>378.4197079132508</v>
      </c>
      <c r="AD15" t="n">
        <v>305753.9692551834</v>
      </c>
      <c r="AE15" t="n">
        <v>418346.0696480667</v>
      </c>
      <c r="AF15" t="n">
        <v>3.044435411220397e-06</v>
      </c>
      <c r="AG15" t="n">
        <v>17.00520833333333</v>
      </c>
      <c r="AH15" t="n">
        <v>378419.7079132508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7.6918</v>
      </c>
      <c r="E16" t="n">
        <v>13</v>
      </c>
      <c r="F16" t="n">
        <v>10.68</v>
      </c>
      <c r="G16" t="n">
        <v>40.06</v>
      </c>
      <c r="H16" t="n">
        <v>0.77</v>
      </c>
      <c r="I16" t="n">
        <v>16</v>
      </c>
      <c r="J16" t="n">
        <v>103.08</v>
      </c>
      <c r="K16" t="n">
        <v>39.72</v>
      </c>
      <c r="L16" t="n">
        <v>4.5</v>
      </c>
      <c r="M16" t="n">
        <v>14</v>
      </c>
      <c r="N16" t="n">
        <v>13.87</v>
      </c>
      <c r="O16" t="n">
        <v>12947.42</v>
      </c>
      <c r="P16" t="n">
        <v>92.23999999999999</v>
      </c>
      <c r="Q16" t="n">
        <v>197.78</v>
      </c>
      <c r="R16" t="n">
        <v>36.63</v>
      </c>
      <c r="S16" t="n">
        <v>25.4</v>
      </c>
      <c r="T16" t="n">
        <v>4728.9</v>
      </c>
      <c r="U16" t="n">
        <v>0.6899999999999999</v>
      </c>
      <c r="V16" t="n">
        <v>0.87</v>
      </c>
      <c r="W16" t="n">
        <v>2.96</v>
      </c>
      <c r="X16" t="n">
        <v>0.29</v>
      </c>
      <c r="Y16" t="n">
        <v>1</v>
      </c>
      <c r="Z16" t="n">
        <v>10</v>
      </c>
      <c r="AA16" t="n">
        <v>304.6573799522692</v>
      </c>
      <c r="AB16" t="n">
        <v>416.8456677857139</v>
      </c>
      <c r="AC16" t="n">
        <v>377.0625022988137</v>
      </c>
      <c r="AD16" t="n">
        <v>304657.3799522692</v>
      </c>
      <c r="AE16" t="n">
        <v>416845.6677857139</v>
      </c>
      <c r="AF16" t="n">
        <v>3.058591507017195e-06</v>
      </c>
      <c r="AG16" t="n">
        <v>16.92708333333333</v>
      </c>
      <c r="AH16" t="n">
        <v>377062.5022988137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7.7096</v>
      </c>
      <c r="E17" t="n">
        <v>12.97</v>
      </c>
      <c r="F17" t="n">
        <v>10.67</v>
      </c>
      <c r="G17" t="n">
        <v>42.7</v>
      </c>
      <c r="H17" t="n">
        <v>0.8100000000000001</v>
      </c>
      <c r="I17" t="n">
        <v>15</v>
      </c>
      <c r="J17" t="n">
        <v>103.4</v>
      </c>
      <c r="K17" t="n">
        <v>39.72</v>
      </c>
      <c r="L17" t="n">
        <v>4.75</v>
      </c>
      <c r="M17" t="n">
        <v>13</v>
      </c>
      <c r="N17" t="n">
        <v>13.93</v>
      </c>
      <c r="O17" t="n">
        <v>12986.15</v>
      </c>
      <c r="P17" t="n">
        <v>91.93000000000001</v>
      </c>
      <c r="Q17" t="n">
        <v>197.87</v>
      </c>
      <c r="R17" t="n">
        <v>36.25</v>
      </c>
      <c r="S17" t="n">
        <v>25.4</v>
      </c>
      <c r="T17" t="n">
        <v>4545.08</v>
      </c>
      <c r="U17" t="n">
        <v>0.7</v>
      </c>
      <c r="V17" t="n">
        <v>0.87</v>
      </c>
      <c r="W17" t="n">
        <v>2.96</v>
      </c>
      <c r="X17" t="n">
        <v>0.28</v>
      </c>
      <c r="Y17" t="n">
        <v>1</v>
      </c>
      <c r="Z17" t="n">
        <v>10</v>
      </c>
      <c r="AA17" t="n">
        <v>304.1903823395207</v>
      </c>
      <c r="AB17" t="n">
        <v>416.2067010494707</v>
      </c>
      <c r="AC17" t="n">
        <v>376.4845176510822</v>
      </c>
      <c r="AD17" t="n">
        <v>304190.3823395207</v>
      </c>
      <c r="AE17" t="n">
        <v>416206.7010494708</v>
      </c>
      <c r="AF17" t="n">
        <v>3.065669554915594e-06</v>
      </c>
      <c r="AG17" t="n">
        <v>16.88802083333333</v>
      </c>
      <c r="AH17" t="n">
        <v>376484.5176510822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7.7169</v>
      </c>
      <c r="E18" t="n">
        <v>12.96</v>
      </c>
      <c r="F18" t="n">
        <v>10.66</v>
      </c>
      <c r="G18" t="n">
        <v>42.65</v>
      </c>
      <c r="H18" t="n">
        <v>0.85</v>
      </c>
      <c r="I18" t="n">
        <v>15</v>
      </c>
      <c r="J18" t="n">
        <v>103.71</v>
      </c>
      <c r="K18" t="n">
        <v>39.72</v>
      </c>
      <c r="L18" t="n">
        <v>5</v>
      </c>
      <c r="M18" t="n">
        <v>13</v>
      </c>
      <c r="N18" t="n">
        <v>14</v>
      </c>
      <c r="O18" t="n">
        <v>13024.91</v>
      </c>
      <c r="P18" t="n">
        <v>91.36</v>
      </c>
      <c r="Q18" t="n">
        <v>197.77</v>
      </c>
      <c r="R18" t="n">
        <v>35.81</v>
      </c>
      <c r="S18" t="n">
        <v>25.4</v>
      </c>
      <c r="T18" t="n">
        <v>4325.28</v>
      </c>
      <c r="U18" t="n">
        <v>0.71</v>
      </c>
      <c r="V18" t="n">
        <v>0.87</v>
      </c>
      <c r="W18" t="n">
        <v>2.96</v>
      </c>
      <c r="X18" t="n">
        <v>0.27</v>
      </c>
      <c r="Y18" t="n">
        <v>1</v>
      </c>
      <c r="Z18" t="n">
        <v>10</v>
      </c>
      <c r="AA18" t="n">
        <v>303.6706224950171</v>
      </c>
      <c r="AB18" t="n">
        <v>415.4955427000349</v>
      </c>
      <c r="AC18" t="n">
        <v>375.8412312563995</v>
      </c>
      <c r="AD18" t="n">
        <v>303670.6224950171</v>
      </c>
      <c r="AE18" t="n">
        <v>415495.5427000349</v>
      </c>
      <c r="AF18" t="n">
        <v>3.068572349840218e-06</v>
      </c>
      <c r="AG18" t="n">
        <v>16.875</v>
      </c>
      <c r="AH18" t="n">
        <v>375841.2312563995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7.7333</v>
      </c>
      <c r="E19" t="n">
        <v>12.93</v>
      </c>
      <c r="F19" t="n">
        <v>10.66</v>
      </c>
      <c r="G19" t="n">
        <v>45.67</v>
      </c>
      <c r="H19" t="n">
        <v>0.89</v>
      </c>
      <c r="I19" t="n">
        <v>14</v>
      </c>
      <c r="J19" t="n">
        <v>104.03</v>
      </c>
      <c r="K19" t="n">
        <v>39.72</v>
      </c>
      <c r="L19" t="n">
        <v>5.25</v>
      </c>
      <c r="M19" t="n">
        <v>12</v>
      </c>
      <c r="N19" t="n">
        <v>14.06</v>
      </c>
      <c r="O19" t="n">
        <v>13063.69</v>
      </c>
      <c r="P19" t="n">
        <v>90.98</v>
      </c>
      <c r="Q19" t="n">
        <v>197.76</v>
      </c>
      <c r="R19" t="n">
        <v>35.63</v>
      </c>
      <c r="S19" t="n">
        <v>25.4</v>
      </c>
      <c r="T19" t="n">
        <v>4243.34</v>
      </c>
      <c r="U19" t="n">
        <v>0.71</v>
      </c>
      <c r="V19" t="n">
        <v>0.87</v>
      </c>
      <c r="W19" t="n">
        <v>2.96</v>
      </c>
      <c r="X19" t="n">
        <v>0.27</v>
      </c>
      <c r="Y19" t="n">
        <v>1</v>
      </c>
      <c r="Z19" t="n">
        <v>10</v>
      </c>
      <c r="AA19" t="n">
        <v>303.2031481861628</v>
      </c>
      <c r="AB19" t="n">
        <v>414.8559237271496</v>
      </c>
      <c r="AC19" t="n">
        <v>375.2626566205755</v>
      </c>
      <c r="AD19" t="n">
        <v>303203.1481861628</v>
      </c>
      <c r="AE19" t="n">
        <v>414855.9237271496</v>
      </c>
      <c r="AF19" t="n">
        <v>3.075093697342114e-06</v>
      </c>
      <c r="AG19" t="n">
        <v>16.8359375</v>
      </c>
      <c r="AH19" t="n">
        <v>375262.6566205755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7.7573</v>
      </c>
      <c r="E20" t="n">
        <v>12.89</v>
      </c>
      <c r="F20" t="n">
        <v>10.64</v>
      </c>
      <c r="G20" t="n">
        <v>49.09</v>
      </c>
      <c r="H20" t="n">
        <v>0.93</v>
      </c>
      <c r="I20" t="n">
        <v>13</v>
      </c>
      <c r="J20" t="n">
        <v>104.34</v>
      </c>
      <c r="K20" t="n">
        <v>39.72</v>
      </c>
      <c r="L20" t="n">
        <v>5.5</v>
      </c>
      <c r="M20" t="n">
        <v>11</v>
      </c>
      <c r="N20" t="n">
        <v>14.12</v>
      </c>
      <c r="O20" t="n">
        <v>13102.5</v>
      </c>
      <c r="P20" t="n">
        <v>90.65000000000001</v>
      </c>
      <c r="Q20" t="n">
        <v>197.77</v>
      </c>
      <c r="R20" t="n">
        <v>35.03</v>
      </c>
      <c r="S20" t="n">
        <v>25.4</v>
      </c>
      <c r="T20" t="n">
        <v>3947.54</v>
      </c>
      <c r="U20" t="n">
        <v>0.72</v>
      </c>
      <c r="V20" t="n">
        <v>0.87</v>
      </c>
      <c r="W20" t="n">
        <v>2.96</v>
      </c>
      <c r="X20" t="n">
        <v>0.25</v>
      </c>
      <c r="Y20" t="n">
        <v>1</v>
      </c>
      <c r="Z20" t="n">
        <v>10</v>
      </c>
      <c r="AA20" t="n">
        <v>302.625386530202</v>
      </c>
      <c r="AB20" t="n">
        <v>414.0654047404186</v>
      </c>
      <c r="AC20" t="n">
        <v>374.5475836564378</v>
      </c>
      <c r="AD20" t="n">
        <v>302625.386530202</v>
      </c>
      <c r="AE20" t="n">
        <v>414065.4047404186</v>
      </c>
      <c r="AF20" t="n">
        <v>3.084637132710742e-06</v>
      </c>
      <c r="AG20" t="n">
        <v>16.78385416666667</v>
      </c>
      <c r="AH20" t="n">
        <v>374547.5836564378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7.7588</v>
      </c>
      <c r="E21" t="n">
        <v>12.89</v>
      </c>
      <c r="F21" t="n">
        <v>10.63</v>
      </c>
      <c r="G21" t="n">
        <v>49.08</v>
      </c>
      <c r="H21" t="n">
        <v>0.97</v>
      </c>
      <c r="I21" t="n">
        <v>13</v>
      </c>
      <c r="J21" t="n">
        <v>104.65</v>
      </c>
      <c r="K21" t="n">
        <v>39.72</v>
      </c>
      <c r="L21" t="n">
        <v>5.75</v>
      </c>
      <c r="M21" t="n">
        <v>11</v>
      </c>
      <c r="N21" t="n">
        <v>14.19</v>
      </c>
      <c r="O21" t="n">
        <v>13141.33</v>
      </c>
      <c r="P21" t="n">
        <v>90.22</v>
      </c>
      <c r="Q21" t="n">
        <v>197.77</v>
      </c>
      <c r="R21" t="n">
        <v>34.96</v>
      </c>
      <c r="S21" t="n">
        <v>25.4</v>
      </c>
      <c r="T21" t="n">
        <v>3910.33</v>
      </c>
      <c r="U21" t="n">
        <v>0.73</v>
      </c>
      <c r="V21" t="n">
        <v>0.88</v>
      </c>
      <c r="W21" t="n">
        <v>2.96</v>
      </c>
      <c r="X21" t="n">
        <v>0.24</v>
      </c>
      <c r="Y21" t="n">
        <v>1</v>
      </c>
      <c r="Z21" t="n">
        <v>10</v>
      </c>
      <c r="AA21" t="n">
        <v>302.277842211214</v>
      </c>
      <c r="AB21" t="n">
        <v>413.589879270606</v>
      </c>
      <c r="AC21" t="n">
        <v>374.1174416700599</v>
      </c>
      <c r="AD21" t="n">
        <v>302277.842211214</v>
      </c>
      <c r="AE21" t="n">
        <v>413589.879270606</v>
      </c>
      <c r="AF21" t="n">
        <v>3.085233597421281e-06</v>
      </c>
      <c r="AG21" t="n">
        <v>16.78385416666667</v>
      </c>
      <c r="AH21" t="n">
        <v>374117.4416700599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7.7823</v>
      </c>
      <c r="E22" t="n">
        <v>12.85</v>
      </c>
      <c r="F22" t="n">
        <v>10.62</v>
      </c>
      <c r="G22" t="n">
        <v>53.08</v>
      </c>
      <c r="H22" t="n">
        <v>1.01</v>
      </c>
      <c r="I22" t="n">
        <v>12</v>
      </c>
      <c r="J22" t="n">
        <v>104.97</v>
      </c>
      <c r="K22" t="n">
        <v>39.72</v>
      </c>
      <c r="L22" t="n">
        <v>6</v>
      </c>
      <c r="M22" t="n">
        <v>10</v>
      </c>
      <c r="N22" t="n">
        <v>14.25</v>
      </c>
      <c r="O22" t="n">
        <v>13180.19</v>
      </c>
      <c r="P22" t="n">
        <v>89.68000000000001</v>
      </c>
      <c r="Q22" t="n">
        <v>197.79</v>
      </c>
      <c r="R22" t="n">
        <v>34.29</v>
      </c>
      <c r="S22" t="n">
        <v>25.4</v>
      </c>
      <c r="T22" t="n">
        <v>3582.07</v>
      </c>
      <c r="U22" t="n">
        <v>0.74</v>
      </c>
      <c r="V22" t="n">
        <v>0.88</v>
      </c>
      <c r="W22" t="n">
        <v>2.96</v>
      </c>
      <c r="X22" t="n">
        <v>0.22</v>
      </c>
      <c r="Y22" t="n">
        <v>1</v>
      </c>
      <c r="Z22" t="n">
        <v>10</v>
      </c>
      <c r="AA22" t="n">
        <v>301.5917393579252</v>
      </c>
      <c r="AB22" t="n">
        <v>412.6511230780146</v>
      </c>
      <c r="AC22" t="n">
        <v>373.2682790509369</v>
      </c>
      <c r="AD22" t="n">
        <v>301591.7393579253</v>
      </c>
      <c r="AE22" t="n">
        <v>412651.1230780146</v>
      </c>
      <c r="AF22" t="n">
        <v>3.094578211219729e-06</v>
      </c>
      <c r="AG22" t="n">
        <v>16.73177083333333</v>
      </c>
      <c r="AH22" t="n">
        <v>373268.2790509369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7.786</v>
      </c>
      <c r="E23" t="n">
        <v>12.84</v>
      </c>
      <c r="F23" t="n">
        <v>10.61</v>
      </c>
      <c r="G23" t="n">
        <v>53.04</v>
      </c>
      <c r="H23" t="n">
        <v>1.05</v>
      </c>
      <c r="I23" t="n">
        <v>12</v>
      </c>
      <c r="J23" t="n">
        <v>105.28</v>
      </c>
      <c r="K23" t="n">
        <v>39.72</v>
      </c>
      <c r="L23" t="n">
        <v>6.25</v>
      </c>
      <c r="M23" t="n">
        <v>10</v>
      </c>
      <c r="N23" t="n">
        <v>14.32</v>
      </c>
      <c r="O23" t="n">
        <v>13219.07</v>
      </c>
      <c r="P23" t="n">
        <v>89.09</v>
      </c>
      <c r="Q23" t="n">
        <v>197.75</v>
      </c>
      <c r="R23" t="n">
        <v>34.29</v>
      </c>
      <c r="S23" t="n">
        <v>25.4</v>
      </c>
      <c r="T23" t="n">
        <v>3581.63</v>
      </c>
      <c r="U23" t="n">
        <v>0.74</v>
      </c>
      <c r="V23" t="n">
        <v>0.88</v>
      </c>
      <c r="W23" t="n">
        <v>2.96</v>
      </c>
      <c r="X23" t="n">
        <v>0.22</v>
      </c>
      <c r="Y23" t="n">
        <v>1</v>
      </c>
      <c r="Z23" t="n">
        <v>10</v>
      </c>
      <c r="AA23" t="n">
        <v>301.1077085255913</v>
      </c>
      <c r="AB23" t="n">
        <v>411.9888507392822</v>
      </c>
      <c r="AC23" t="n">
        <v>372.669213054708</v>
      </c>
      <c r="AD23" t="n">
        <v>301107.7085255913</v>
      </c>
      <c r="AE23" t="n">
        <v>411988.8507392822</v>
      </c>
      <c r="AF23" t="n">
        <v>3.096049490839059e-06</v>
      </c>
      <c r="AG23" t="n">
        <v>16.71875</v>
      </c>
      <c r="AH23" t="n">
        <v>372669.213054708</v>
      </c>
    </row>
    <row r="24">
      <c r="A24" t="n">
        <v>22</v>
      </c>
      <c r="B24" t="n">
        <v>45</v>
      </c>
      <c r="C24" t="inlineStr">
        <is>
          <t xml:space="preserve">CONCLUIDO	</t>
        </is>
      </c>
      <c r="D24" t="n">
        <v>7.8133</v>
      </c>
      <c r="E24" t="n">
        <v>12.8</v>
      </c>
      <c r="F24" t="n">
        <v>10.58</v>
      </c>
      <c r="G24" t="n">
        <v>57.73</v>
      </c>
      <c r="H24" t="n">
        <v>1.08</v>
      </c>
      <c r="I24" t="n">
        <v>11</v>
      </c>
      <c r="J24" t="n">
        <v>105.6</v>
      </c>
      <c r="K24" t="n">
        <v>39.72</v>
      </c>
      <c r="L24" t="n">
        <v>6.5</v>
      </c>
      <c r="M24" t="n">
        <v>9</v>
      </c>
      <c r="N24" t="n">
        <v>14.39</v>
      </c>
      <c r="O24" t="n">
        <v>13257.98</v>
      </c>
      <c r="P24" t="n">
        <v>88.54000000000001</v>
      </c>
      <c r="Q24" t="n">
        <v>197.77</v>
      </c>
      <c r="R24" t="n">
        <v>33.32</v>
      </c>
      <c r="S24" t="n">
        <v>25.4</v>
      </c>
      <c r="T24" t="n">
        <v>3101.21</v>
      </c>
      <c r="U24" t="n">
        <v>0.76</v>
      </c>
      <c r="V24" t="n">
        <v>0.88</v>
      </c>
      <c r="W24" t="n">
        <v>2.96</v>
      </c>
      <c r="X24" t="n">
        <v>0.19</v>
      </c>
      <c r="Y24" t="n">
        <v>1</v>
      </c>
      <c r="Z24" t="n">
        <v>10</v>
      </c>
      <c r="AA24" t="n">
        <v>300.3208172487859</v>
      </c>
      <c r="AB24" t="n">
        <v>410.9121913791637</v>
      </c>
      <c r="AC24" t="n">
        <v>371.6953085528183</v>
      </c>
      <c r="AD24" t="n">
        <v>300320.8172487859</v>
      </c>
      <c r="AE24" t="n">
        <v>410912.1913791638</v>
      </c>
      <c r="AF24" t="n">
        <v>3.106905148570873e-06</v>
      </c>
      <c r="AG24" t="n">
        <v>16.66666666666667</v>
      </c>
      <c r="AH24" t="n">
        <v>371695.3085528184</v>
      </c>
    </row>
    <row r="25">
      <c r="A25" t="n">
        <v>23</v>
      </c>
      <c r="B25" t="n">
        <v>45</v>
      </c>
      <c r="C25" t="inlineStr">
        <is>
          <t xml:space="preserve">CONCLUIDO	</t>
        </is>
      </c>
      <c r="D25" t="n">
        <v>7.8108</v>
      </c>
      <c r="E25" t="n">
        <v>12.8</v>
      </c>
      <c r="F25" t="n">
        <v>10.59</v>
      </c>
      <c r="G25" t="n">
        <v>57.76</v>
      </c>
      <c r="H25" t="n">
        <v>1.12</v>
      </c>
      <c r="I25" t="n">
        <v>11</v>
      </c>
      <c r="J25" t="n">
        <v>105.92</v>
      </c>
      <c r="K25" t="n">
        <v>39.72</v>
      </c>
      <c r="L25" t="n">
        <v>6.75</v>
      </c>
      <c r="M25" t="n">
        <v>9</v>
      </c>
      <c r="N25" t="n">
        <v>14.45</v>
      </c>
      <c r="O25" t="n">
        <v>13296.91</v>
      </c>
      <c r="P25" t="n">
        <v>88.61</v>
      </c>
      <c r="Q25" t="n">
        <v>197.76</v>
      </c>
      <c r="R25" t="n">
        <v>33.59</v>
      </c>
      <c r="S25" t="n">
        <v>25.4</v>
      </c>
      <c r="T25" t="n">
        <v>3234.58</v>
      </c>
      <c r="U25" t="n">
        <v>0.76</v>
      </c>
      <c r="V25" t="n">
        <v>0.88</v>
      </c>
      <c r="W25" t="n">
        <v>2.96</v>
      </c>
      <c r="X25" t="n">
        <v>0.2</v>
      </c>
      <c r="Y25" t="n">
        <v>1</v>
      </c>
      <c r="Z25" t="n">
        <v>10</v>
      </c>
      <c r="AA25" t="n">
        <v>300.4264344770812</v>
      </c>
      <c r="AB25" t="n">
        <v>411.0567015304208</v>
      </c>
      <c r="AC25" t="n">
        <v>371.8260268580607</v>
      </c>
      <c r="AD25" t="n">
        <v>300426.4344770812</v>
      </c>
      <c r="AE25" t="n">
        <v>411056.7015304208</v>
      </c>
      <c r="AF25" t="n">
        <v>3.105911040719975e-06</v>
      </c>
      <c r="AG25" t="n">
        <v>16.66666666666667</v>
      </c>
      <c r="AH25" t="n">
        <v>371826.0268580607</v>
      </c>
    </row>
    <row r="26">
      <c r="A26" t="n">
        <v>24</v>
      </c>
      <c r="B26" t="n">
        <v>45</v>
      </c>
      <c r="C26" t="inlineStr">
        <is>
          <t xml:space="preserve">CONCLUIDO	</t>
        </is>
      </c>
      <c r="D26" t="n">
        <v>7.8377</v>
      </c>
      <c r="E26" t="n">
        <v>12.76</v>
      </c>
      <c r="F26" t="n">
        <v>10.57</v>
      </c>
      <c r="G26" t="n">
        <v>63.39</v>
      </c>
      <c r="H26" t="n">
        <v>1.16</v>
      </c>
      <c r="I26" t="n">
        <v>10</v>
      </c>
      <c r="J26" t="n">
        <v>106.23</v>
      </c>
      <c r="K26" t="n">
        <v>39.72</v>
      </c>
      <c r="L26" t="n">
        <v>7</v>
      </c>
      <c r="M26" t="n">
        <v>8</v>
      </c>
      <c r="N26" t="n">
        <v>14.52</v>
      </c>
      <c r="O26" t="n">
        <v>13335.87</v>
      </c>
      <c r="P26" t="n">
        <v>87.84</v>
      </c>
      <c r="Q26" t="n">
        <v>197.82</v>
      </c>
      <c r="R26" t="n">
        <v>32.75</v>
      </c>
      <c r="S26" t="n">
        <v>25.4</v>
      </c>
      <c r="T26" t="n">
        <v>2821.77</v>
      </c>
      <c r="U26" t="n">
        <v>0.78</v>
      </c>
      <c r="V26" t="n">
        <v>0.88</v>
      </c>
      <c r="W26" t="n">
        <v>2.96</v>
      </c>
      <c r="X26" t="n">
        <v>0.17</v>
      </c>
      <c r="Y26" t="n">
        <v>1</v>
      </c>
      <c r="Z26" t="n">
        <v>10</v>
      </c>
      <c r="AA26" t="n">
        <v>299.5238905190545</v>
      </c>
      <c r="AB26" t="n">
        <v>409.8218010696194</v>
      </c>
      <c r="AC26" t="n">
        <v>370.7089835640444</v>
      </c>
      <c r="AD26" t="n">
        <v>299523.8905190545</v>
      </c>
      <c r="AE26" t="n">
        <v>409821.8010696194</v>
      </c>
      <c r="AF26" t="n">
        <v>3.116607641195646e-06</v>
      </c>
      <c r="AG26" t="n">
        <v>16.61458333333333</v>
      </c>
      <c r="AH26" t="n">
        <v>370708.9835640445</v>
      </c>
    </row>
    <row r="27">
      <c r="A27" t="n">
        <v>25</v>
      </c>
      <c r="B27" t="n">
        <v>45</v>
      </c>
      <c r="C27" t="inlineStr">
        <is>
          <t xml:space="preserve">CONCLUIDO	</t>
        </is>
      </c>
      <c r="D27" t="n">
        <v>7.8406</v>
      </c>
      <c r="E27" t="n">
        <v>12.75</v>
      </c>
      <c r="F27" t="n">
        <v>10.56</v>
      </c>
      <c r="G27" t="n">
        <v>63.36</v>
      </c>
      <c r="H27" t="n">
        <v>1.2</v>
      </c>
      <c r="I27" t="n">
        <v>10</v>
      </c>
      <c r="J27" t="n">
        <v>106.55</v>
      </c>
      <c r="K27" t="n">
        <v>39.72</v>
      </c>
      <c r="L27" t="n">
        <v>7.25</v>
      </c>
      <c r="M27" t="n">
        <v>8</v>
      </c>
      <c r="N27" t="n">
        <v>14.58</v>
      </c>
      <c r="O27" t="n">
        <v>13374.86</v>
      </c>
      <c r="P27" t="n">
        <v>87.68000000000001</v>
      </c>
      <c r="Q27" t="n">
        <v>197.78</v>
      </c>
      <c r="R27" t="n">
        <v>32.53</v>
      </c>
      <c r="S27" t="n">
        <v>25.4</v>
      </c>
      <c r="T27" t="n">
        <v>2711.46</v>
      </c>
      <c r="U27" t="n">
        <v>0.78</v>
      </c>
      <c r="V27" t="n">
        <v>0.88</v>
      </c>
      <c r="W27" t="n">
        <v>2.96</v>
      </c>
      <c r="X27" t="n">
        <v>0.17</v>
      </c>
      <c r="Y27" t="n">
        <v>1</v>
      </c>
      <c r="Z27" t="n">
        <v>10</v>
      </c>
      <c r="AA27" t="n">
        <v>299.3518607918227</v>
      </c>
      <c r="AB27" t="n">
        <v>409.586422407405</v>
      </c>
      <c r="AC27" t="n">
        <v>370.4960691109958</v>
      </c>
      <c r="AD27" t="n">
        <v>299351.8607918227</v>
      </c>
      <c r="AE27" t="n">
        <v>409586.422407405</v>
      </c>
      <c r="AF27" t="n">
        <v>3.117760806302688e-06</v>
      </c>
      <c r="AG27" t="n">
        <v>16.6015625</v>
      </c>
      <c r="AH27" t="n">
        <v>370496.0691109958</v>
      </c>
    </row>
    <row r="28">
      <c r="A28" t="n">
        <v>26</v>
      </c>
      <c r="B28" t="n">
        <v>45</v>
      </c>
      <c r="C28" t="inlineStr">
        <is>
          <t xml:space="preserve">CONCLUIDO	</t>
        </is>
      </c>
      <c r="D28" t="n">
        <v>7.837</v>
      </c>
      <c r="E28" t="n">
        <v>12.76</v>
      </c>
      <c r="F28" t="n">
        <v>10.57</v>
      </c>
      <c r="G28" t="n">
        <v>63.4</v>
      </c>
      <c r="H28" t="n">
        <v>1.24</v>
      </c>
      <c r="I28" t="n">
        <v>10</v>
      </c>
      <c r="J28" t="n">
        <v>106.86</v>
      </c>
      <c r="K28" t="n">
        <v>39.72</v>
      </c>
      <c r="L28" t="n">
        <v>7.5</v>
      </c>
      <c r="M28" t="n">
        <v>8</v>
      </c>
      <c r="N28" t="n">
        <v>14.65</v>
      </c>
      <c r="O28" t="n">
        <v>13413.87</v>
      </c>
      <c r="P28" t="n">
        <v>87.41</v>
      </c>
      <c r="Q28" t="n">
        <v>197.75</v>
      </c>
      <c r="R28" t="n">
        <v>32.91</v>
      </c>
      <c r="S28" t="n">
        <v>25.4</v>
      </c>
      <c r="T28" t="n">
        <v>2900.38</v>
      </c>
      <c r="U28" t="n">
        <v>0.77</v>
      </c>
      <c r="V28" t="n">
        <v>0.88</v>
      </c>
      <c r="W28" t="n">
        <v>2.95</v>
      </c>
      <c r="X28" t="n">
        <v>0.18</v>
      </c>
      <c r="Y28" t="n">
        <v>1</v>
      </c>
      <c r="Z28" t="n">
        <v>10</v>
      </c>
      <c r="AA28" t="n">
        <v>299.2333575413002</v>
      </c>
      <c r="AB28" t="n">
        <v>409.4242810320457</v>
      </c>
      <c r="AC28" t="n">
        <v>370.3494022809339</v>
      </c>
      <c r="AD28" t="n">
        <v>299233.3575413002</v>
      </c>
      <c r="AE28" t="n">
        <v>409424.2810320457</v>
      </c>
      <c r="AF28" t="n">
        <v>3.116329290997394e-06</v>
      </c>
      <c r="AG28" t="n">
        <v>16.61458333333333</v>
      </c>
      <c r="AH28" t="n">
        <v>370349.4022809339</v>
      </c>
    </row>
    <row r="29">
      <c r="A29" t="n">
        <v>27</v>
      </c>
      <c r="B29" t="n">
        <v>45</v>
      </c>
      <c r="C29" t="inlineStr">
        <is>
          <t xml:space="preserve">CONCLUIDO	</t>
        </is>
      </c>
      <c r="D29" t="n">
        <v>7.8615</v>
      </c>
      <c r="E29" t="n">
        <v>12.72</v>
      </c>
      <c r="F29" t="n">
        <v>10.55</v>
      </c>
      <c r="G29" t="n">
        <v>70.31</v>
      </c>
      <c r="H29" t="n">
        <v>1.27</v>
      </c>
      <c r="I29" t="n">
        <v>9</v>
      </c>
      <c r="J29" t="n">
        <v>107.18</v>
      </c>
      <c r="K29" t="n">
        <v>39.72</v>
      </c>
      <c r="L29" t="n">
        <v>7.75</v>
      </c>
      <c r="M29" t="n">
        <v>7</v>
      </c>
      <c r="N29" t="n">
        <v>14.72</v>
      </c>
      <c r="O29" t="n">
        <v>13452.9</v>
      </c>
      <c r="P29" t="n">
        <v>86.25</v>
      </c>
      <c r="Q29" t="n">
        <v>197.8</v>
      </c>
      <c r="R29" t="n">
        <v>32.27</v>
      </c>
      <c r="S29" t="n">
        <v>25.4</v>
      </c>
      <c r="T29" t="n">
        <v>2585.06</v>
      </c>
      <c r="U29" t="n">
        <v>0.79</v>
      </c>
      <c r="V29" t="n">
        <v>0.88</v>
      </c>
      <c r="W29" t="n">
        <v>2.95</v>
      </c>
      <c r="X29" t="n">
        <v>0.16</v>
      </c>
      <c r="Y29" t="n">
        <v>1</v>
      </c>
      <c r="Z29" t="n">
        <v>10</v>
      </c>
      <c r="AA29" t="n">
        <v>298.0951049864002</v>
      </c>
      <c r="AB29" t="n">
        <v>407.8668736702728</v>
      </c>
      <c r="AC29" t="n">
        <v>368.9406316919337</v>
      </c>
      <c r="AD29" t="n">
        <v>298095.1049864002</v>
      </c>
      <c r="AE29" t="n">
        <v>407866.8736702728</v>
      </c>
      <c r="AF29" t="n">
        <v>3.126071547936202e-06</v>
      </c>
      <c r="AG29" t="n">
        <v>16.5625</v>
      </c>
      <c r="AH29" t="n">
        <v>368940.6316919337</v>
      </c>
    </row>
    <row r="30">
      <c r="A30" t="n">
        <v>28</v>
      </c>
      <c r="B30" t="n">
        <v>45</v>
      </c>
      <c r="C30" t="inlineStr">
        <is>
          <t xml:space="preserve">CONCLUIDO	</t>
        </is>
      </c>
      <c r="D30" t="n">
        <v>7.8582</v>
      </c>
      <c r="E30" t="n">
        <v>12.73</v>
      </c>
      <c r="F30" t="n">
        <v>10.55</v>
      </c>
      <c r="G30" t="n">
        <v>70.34999999999999</v>
      </c>
      <c r="H30" t="n">
        <v>1.31</v>
      </c>
      <c r="I30" t="n">
        <v>9</v>
      </c>
      <c r="J30" t="n">
        <v>107.5</v>
      </c>
      <c r="K30" t="n">
        <v>39.72</v>
      </c>
      <c r="L30" t="n">
        <v>8</v>
      </c>
      <c r="M30" t="n">
        <v>7</v>
      </c>
      <c r="N30" t="n">
        <v>14.78</v>
      </c>
      <c r="O30" t="n">
        <v>13491.96</v>
      </c>
      <c r="P30" t="n">
        <v>86.34</v>
      </c>
      <c r="Q30" t="n">
        <v>197.76</v>
      </c>
      <c r="R30" t="n">
        <v>32.49</v>
      </c>
      <c r="S30" t="n">
        <v>25.4</v>
      </c>
      <c r="T30" t="n">
        <v>2694.42</v>
      </c>
      <c r="U30" t="n">
        <v>0.78</v>
      </c>
      <c r="V30" t="n">
        <v>0.88</v>
      </c>
      <c r="W30" t="n">
        <v>2.95</v>
      </c>
      <c r="X30" t="n">
        <v>0.16</v>
      </c>
      <c r="Y30" t="n">
        <v>1</v>
      </c>
      <c r="Z30" t="n">
        <v>10</v>
      </c>
      <c r="AA30" t="n">
        <v>298.1947077994171</v>
      </c>
      <c r="AB30" t="n">
        <v>408.0031546332085</v>
      </c>
      <c r="AC30" t="n">
        <v>369.0639061910383</v>
      </c>
      <c r="AD30" t="n">
        <v>298194.7077994171</v>
      </c>
      <c r="AE30" t="n">
        <v>408003.1546332085</v>
      </c>
      <c r="AF30" t="n">
        <v>3.124759325573015e-06</v>
      </c>
      <c r="AG30" t="n">
        <v>16.57552083333333</v>
      </c>
      <c r="AH30" t="n">
        <v>369063.9061910383</v>
      </c>
    </row>
    <row r="31">
      <c r="A31" t="n">
        <v>29</v>
      </c>
      <c r="B31" t="n">
        <v>45</v>
      </c>
      <c r="C31" t="inlineStr">
        <is>
          <t xml:space="preserve">CONCLUIDO	</t>
        </is>
      </c>
      <c r="D31" t="n">
        <v>7.8654</v>
      </c>
      <c r="E31" t="n">
        <v>12.71</v>
      </c>
      <c r="F31" t="n">
        <v>10.54</v>
      </c>
      <c r="G31" t="n">
        <v>70.27</v>
      </c>
      <c r="H31" t="n">
        <v>1.35</v>
      </c>
      <c r="I31" t="n">
        <v>9</v>
      </c>
      <c r="J31" t="n">
        <v>107.81</v>
      </c>
      <c r="K31" t="n">
        <v>39.72</v>
      </c>
      <c r="L31" t="n">
        <v>8.25</v>
      </c>
      <c r="M31" t="n">
        <v>7</v>
      </c>
      <c r="N31" t="n">
        <v>14.85</v>
      </c>
      <c r="O31" t="n">
        <v>13531.05</v>
      </c>
      <c r="P31" t="n">
        <v>86.06999999999999</v>
      </c>
      <c r="Q31" t="n">
        <v>197.75</v>
      </c>
      <c r="R31" t="n">
        <v>32.17</v>
      </c>
      <c r="S31" t="n">
        <v>25.4</v>
      </c>
      <c r="T31" t="n">
        <v>2535.98</v>
      </c>
      <c r="U31" t="n">
        <v>0.79</v>
      </c>
      <c r="V31" t="n">
        <v>0.88</v>
      </c>
      <c r="W31" t="n">
        <v>2.95</v>
      </c>
      <c r="X31" t="n">
        <v>0.15</v>
      </c>
      <c r="Y31" t="n">
        <v>1</v>
      </c>
      <c r="Z31" t="n">
        <v>10</v>
      </c>
      <c r="AA31" t="n">
        <v>297.8990213310237</v>
      </c>
      <c r="AB31" t="n">
        <v>407.5985833623863</v>
      </c>
      <c r="AC31" t="n">
        <v>368.6979466344841</v>
      </c>
      <c r="AD31" t="n">
        <v>297899.0213310237</v>
      </c>
      <c r="AE31" t="n">
        <v>407598.5833623863</v>
      </c>
      <c r="AF31" t="n">
        <v>3.127622356183604e-06</v>
      </c>
      <c r="AG31" t="n">
        <v>16.54947916666667</v>
      </c>
      <c r="AH31" t="n">
        <v>368697.9466344841</v>
      </c>
    </row>
    <row r="32">
      <c r="A32" t="n">
        <v>30</v>
      </c>
      <c r="B32" t="n">
        <v>45</v>
      </c>
      <c r="C32" t="inlineStr">
        <is>
          <t xml:space="preserve">CONCLUIDO	</t>
        </is>
      </c>
      <c r="D32" t="n">
        <v>7.8604</v>
      </c>
      <c r="E32" t="n">
        <v>12.72</v>
      </c>
      <c r="F32" t="n">
        <v>10.55</v>
      </c>
      <c r="G32" t="n">
        <v>70.33</v>
      </c>
      <c r="H32" t="n">
        <v>1.38</v>
      </c>
      <c r="I32" t="n">
        <v>9</v>
      </c>
      <c r="J32" t="n">
        <v>108.13</v>
      </c>
      <c r="K32" t="n">
        <v>39.72</v>
      </c>
      <c r="L32" t="n">
        <v>8.5</v>
      </c>
      <c r="M32" t="n">
        <v>7</v>
      </c>
      <c r="N32" t="n">
        <v>14.92</v>
      </c>
      <c r="O32" t="n">
        <v>13570.16</v>
      </c>
      <c r="P32" t="n">
        <v>85.69</v>
      </c>
      <c r="Q32" t="n">
        <v>197.75</v>
      </c>
      <c r="R32" t="n">
        <v>32.41</v>
      </c>
      <c r="S32" t="n">
        <v>25.4</v>
      </c>
      <c r="T32" t="n">
        <v>2657.12</v>
      </c>
      <c r="U32" t="n">
        <v>0.78</v>
      </c>
      <c r="V32" t="n">
        <v>0.88</v>
      </c>
      <c r="W32" t="n">
        <v>2.95</v>
      </c>
      <c r="X32" t="n">
        <v>0.16</v>
      </c>
      <c r="Y32" t="n">
        <v>1</v>
      </c>
      <c r="Z32" t="n">
        <v>10</v>
      </c>
      <c r="AA32" t="n">
        <v>297.7198243459634</v>
      </c>
      <c r="AB32" t="n">
        <v>407.3533981418138</v>
      </c>
      <c r="AC32" t="n">
        <v>368.4761615472434</v>
      </c>
      <c r="AD32" t="n">
        <v>297719.8243459634</v>
      </c>
      <c r="AE32" t="n">
        <v>407353.3981418138</v>
      </c>
      <c r="AF32" t="n">
        <v>3.125634140481807e-06</v>
      </c>
      <c r="AG32" t="n">
        <v>16.5625</v>
      </c>
      <c r="AH32" t="n">
        <v>368476.1615472434</v>
      </c>
    </row>
    <row r="33">
      <c r="A33" t="n">
        <v>31</v>
      </c>
      <c r="B33" t="n">
        <v>45</v>
      </c>
      <c r="C33" t="inlineStr">
        <is>
          <t xml:space="preserve">CONCLUIDO	</t>
        </is>
      </c>
      <c r="D33" t="n">
        <v>7.8883</v>
      </c>
      <c r="E33" t="n">
        <v>12.68</v>
      </c>
      <c r="F33" t="n">
        <v>10.52</v>
      </c>
      <c r="G33" t="n">
        <v>78.93000000000001</v>
      </c>
      <c r="H33" t="n">
        <v>1.42</v>
      </c>
      <c r="I33" t="n">
        <v>8</v>
      </c>
      <c r="J33" t="n">
        <v>108.45</v>
      </c>
      <c r="K33" t="n">
        <v>39.72</v>
      </c>
      <c r="L33" t="n">
        <v>8.75</v>
      </c>
      <c r="M33" t="n">
        <v>6</v>
      </c>
      <c r="N33" t="n">
        <v>14.98</v>
      </c>
      <c r="O33" t="n">
        <v>13609.42</v>
      </c>
      <c r="P33" t="n">
        <v>84.98</v>
      </c>
      <c r="Q33" t="n">
        <v>197.77</v>
      </c>
      <c r="R33" t="n">
        <v>31.54</v>
      </c>
      <c r="S33" t="n">
        <v>25.4</v>
      </c>
      <c r="T33" t="n">
        <v>2227.38</v>
      </c>
      <c r="U33" t="n">
        <v>0.8100000000000001</v>
      </c>
      <c r="V33" t="n">
        <v>0.88</v>
      </c>
      <c r="W33" t="n">
        <v>2.95</v>
      </c>
      <c r="X33" t="n">
        <v>0.13</v>
      </c>
      <c r="Y33" t="n">
        <v>1</v>
      </c>
      <c r="Z33" t="n">
        <v>10</v>
      </c>
      <c r="AA33" t="n">
        <v>296.835036086958</v>
      </c>
      <c r="AB33" t="n">
        <v>406.1427918117396</v>
      </c>
      <c r="AC33" t="n">
        <v>367.3810937862147</v>
      </c>
      <c r="AD33" t="n">
        <v>296835.036086958</v>
      </c>
      <c r="AE33" t="n">
        <v>406142.7918117396</v>
      </c>
      <c r="AF33" t="n">
        <v>3.136728384097837e-06</v>
      </c>
      <c r="AG33" t="n">
        <v>16.51041666666667</v>
      </c>
      <c r="AH33" t="n">
        <v>367381.0937862147</v>
      </c>
    </row>
    <row r="34">
      <c r="A34" t="n">
        <v>32</v>
      </c>
      <c r="B34" t="n">
        <v>45</v>
      </c>
      <c r="C34" t="inlineStr">
        <is>
          <t xml:space="preserve">CONCLUIDO	</t>
        </is>
      </c>
      <c r="D34" t="n">
        <v>7.8909</v>
      </c>
      <c r="E34" t="n">
        <v>12.67</v>
      </c>
      <c r="F34" t="n">
        <v>10.52</v>
      </c>
      <c r="G34" t="n">
        <v>78.90000000000001</v>
      </c>
      <c r="H34" t="n">
        <v>1.46</v>
      </c>
      <c r="I34" t="n">
        <v>8</v>
      </c>
      <c r="J34" t="n">
        <v>108.77</v>
      </c>
      <c r="K34" t="n">
        <v>39.72</v>
      </c>
      <c r="L34" t="n">
        <v>9</v>
      </c>
      <c r="M34" t="n">
        <v>6</v>
      </c>
      <c r="N34" t="n">
        <v>15.05</v>
      </c>
      <c r="O34" t="n">
        <v>13648.58</v>
      </c>
      <c r="P34" t="n">
        <v>84.84999999999999</v>
      </c>
      <c r="Q34" t="n">
        <v>197.75</v>
      </c>
      <c r="R34" t="n">
        <v>31.4</v>
      </c>
      <c r="S34" t="n">
        <v>25.4</v>
      </c>
      <c r="T34" t="n">
        <v>2155.04</v>
      </c>
      <c r="U34" t="n">
        <v>0.8100000000000001</v>
      </c>
      <c r="V34" t="n">
        <v>0.88</v>
      </c>
      <c r="W34" t="n">
        <v>2.95</v>
      </c>
      <c r="X34" t="n">
        <v>0.13</v>
      </c>
      <c r="Y34" t="n">
        <v>1</v>
      </c>
      <c r="Z34" t="n">
        <v>10</v>
      </c>
      <c r="AA34" t="n">
        <v>288.7740980210125</v>
      </c>
      <c r="AB34" t="n">
        <v>395.113460726424</v>
      </c>
      <c r="AC34" t="n">
        <v>357.4043865799183</v>
      </c>
      <c r="AD34" t="n">
        <v>288774.0980210125</v>
      </c>
      <c r="AE34" t="n">
        <v>395113.460726424</v>
      </c>
      <c r="AF34" t="n">
        <v>3.137762256262771e-06</v>
      </c>
      <c r="AG34" t="n">
        <v>16.49739583333333</v>
      </c>
      <c r="AH34" t="n">
        <v>357404.3865799183</v>
      </c>
    </row>
    <row r="35">
      <c r="A35" t="n">
        <v>33</v>
      </c>
      <c r="B35" t="n">
        <v>45</v>
      </c>
      <c r="C35" t="inlineStr">
        <is>
          <t xml:space="preserve">CONCLUIDO	</t>
        </is>
      </c>
      <c r="D35" t="n">
        <v>7.887</v>
      </c>
      <c r="E35" t="n">
        <v>12.68</v>
      </c>
      <c r="F35" t="n">
        <v>10.53</v>
      </c>
      <c r="G35" t="n">
        <v>78.95</v>
      </c>
      <c r="H35" t="n">
        <v>1.49</v>
      </c>
      <c r="I35" t="n">
        <v>8</v>
      </c>
      <c r="J35" t="n">
        <v>109.09</v>
      </c>
      <c r="K35" t="n">
        <v>39.72</v>
      </c>
      <c r="L35" t="n">
        <v>9.25</v>
      </c>
      <c r="M35" t="n">
        <v>6</v>
      </c>
      <c r="N35" t="n">
        <v>15.12</v>
      </c>
      <c r="O35" t="n">
        <v>13687.77</v>
      </c>
      <c r="P35" t="n">
        <v>84.77</v>
      </c>
      <c r="Q35" t="n">
        <v>197.77</v>
      </c>
      <c r="R35" t="n">
        <v>31.59</v>
      </c>
      <c r="S35" t="n">
        <v>25.4</v>
      </c>
      <c r="T35" t="n">
        <v>2251.68</v>
      </c>
      <c r="U35" t="n">
        <v>0.8</v>
      </c>
      <c r="V35" t="n">
        <v>0.88</v>
      </c>
      <c r="W35" t="n">
        <v>2.95</v>
      </c>
      <c r="X35" t="n">
        <v>0.14</v>
      </c>
      <c r="Y35" t="n">
        <v>1</v>
      </c>
      <c r="Z35" t="n">
        <v>10</v>
      </c>
      <c r="AA35" t="n">
        <v>296.7320168128807</v>
      </c>
      <c r="AB35" t="n">
        <v>406.0018362960572</v>
      </c>
      <c r="AC35" t="n">
        <v>367.2535908671169</v>
      </c>
      <c r="AD35" t="n">
        <v>296732.0168128806</v>
      </c>
      <c r="AE35" t="n">
        <v>406001.8362960572</v>
      </c>
      <c r="AF35" t="n">
        <v>3.136211448015369e-06</v>
      </c>
      <c r="AG35" t="n">
        <v>16.51041666666667</v>
      </c>
      <c r="AH35" t="n">
        <v>367253.5908671169</v>
      </c>
    </row>
    <row r="36">
      <c r="A36" t="n">
        <v>34</v>
      </c>
      <c r="B36" t="n">
        <v>45</v>
      </c>
      <c r="C36" t="inlineStr">
        <is>
          <t xml:space="preserve">CONCLUIDO	</t>
        </is>
      </c>
      <c r="D36" t="n">
        <v>7.8878</v>
      </c>
      <c r="E36" t="n">
        <v>12.68</v>
      </c>
      <c r="F36" t="n">
        <v>10.53</v>
      </c>
      <c r="G36" t="n">
        <v>78.94</v>
      </c>
      <c r="H36" t="n">
        <v>1.53</v>
      </c>
      <c r="I36" t="n">
        <v>8</v>
      </c>
      <c r="J36" t="n">
        <v>109.4</v>
      </c>
      <c r="K36" t="n">
        <v>39.72</v>
      </c>
      <c r="L36" t="n">
        <v>9.5</v>
      </c>
      <c r="M36" t="n">
        <v>6</v>
      </c>
      <c r="N36" t="n">
        <v>15.19</v>
      </c>
      <c r="O36" t="n">
        <v>13726.99</v>
      </c>
      <c r="P36" t="n">
        <v>84.28</v>
      </c>
      <c r="Q36" t="n">
        <v>197.75</v>
      </c>
      <c r="R36" t="n">
        <v>31.63</v>
      </c>
      <c r="S36" t="n">
        <v>25.4</v>
      </c>
      <c r="T36" t="n">
        <v>2270.23</v>
      </c>
      <c r="U36" t="n">
        <v>0.8</v>
      </c>
      <c r="V36" t="n">
        <v>0.88</v>
      </c>
      <c r="W36" t="n">
        <v>2.95</v>
      </c>
      <c r="X36" t="n">
        <v>0.14</v>
      </c>
      <c r="Y36" t="n">
        <v>1</v>
      </c>
      <c r="Z36" t="n">
        <v>10</v>
      </c>
      <c r="AA36" t="n">
        <v>296.3850910851027</v>
      </c>
      <c r="AB36" t="n">
        <v>405.5271572100285</v>
      </c>
      <c r="AC36" t="n">
        <v>366.8242144868424</v>
      </c>
      <c r="AD36" t="n">
        <v>296385.0910851026</v>
      </c>
      <c r="AE36" t="n">
        <v>405527.1572100285</v>
      </c>
      <c r="AF36" t="n">
        <v>3.136529562527656e-06</v>
      </c>
      <c r="AG36" t="n">
        <v>16.51041666666667</v>
      </c>
      <c r="AH36" t="n">
        <v>366824.2144868424</v>
      </c>
    </row>
    <row r="37">
      <c r="A37" t="n">
        <v>35</v>
      </c>
      <c r="B37" t="n">
        <v>45</v>
      </c>
      <c r="C37" t="inlineStr">
        <is>
          <t xml:space="preserve">CONCLUIDO	</t>
        </is>
      </c>
      <c r="D37" t="n">
        <v>7.8882</v>
      </c>
      <c r="E37" t="n">
        <v>12.68</v>
      </c>
      <c r="F37" t="n">
        <v>10.52</v>
      </c>
      <c r="G37" t="n">
        <v>78.94</v>
      </c>
      <c r="H37" t="n">
        <v>1.57</v>
      </c>
      <c r="I37" t="n">
        <v>8</v>
      </c>
      <c r="J37" t="n">
        <v>109.72</v>
      </c>
      <c r="K37" t="n">
        <v>39.72</v>
      </c>
      <c r="L37" t="n">
        <v>9.75</v>
      </c>
      <c r="M37" t="n">
        <v>6</v>
      </c>
      <c r="N37" t="n">
        <v>15.26</v>
      </c>
      <c r="O37" t="n">
        <v>13766.23</v>
      </c>
      <c r="P37" t="n">
        <v>83.45999999999999</v>
      </c>
      <c r="Q37" t="n">
        <v>197.81</v>
      </c>
      <c r="R37" t="n">
        <v>31.59</v>
      </c>
      <c r="S37" t="n">
        <v>25.4</v>
      </c>
      <c r="T37" t="n">
        <v>2248.82</v>
      </c>
      <c r="U37" t="n">
        <v>0.8</v>
      </c>
      <c r="V37" t="n">
        <v>0.88</v>
      </c>
      <c r="W37" t="n">
        <v>2.95</v>
      </c>
      <c r="X37" t="n">
        <v>0.13</v>
      </c>
      <c r="Y37" t="n">
        <v>1</v>
      </c>
      <c r="Z37" t="n">
        <v>10</v>
      </c>
      <c r="AA37" t="n">
        <v>295.7875187081352</v>
      </c>
      <c r="AB37" t="n">
        <v>404.709532320829</v>
      </c>
      <c r="AC37" t="n">
        <v>366.0846225695244</v>
      </c>
      <c r="AD37" t="n">
        <v>295787.5187081352</v>
      </c>
      <c r="AE37" t="n">
        <v>404709.532320829</v>
      </c>
      <c r="AF37" t="n">
        <v>3.136688619783801e-06</v>
      </c>
      <c r="AG37" t="n">
        <v>16.51041666666667</v>
      </c>
      <c r="AH37" t="n">
        <v>366084.6225695244</v>
      </c>
    </row>
    <row r="38">
      <c r="A38" t="n">
        <v>36</v>
      </c>
      <c r="B38" t="n">
        <v>45</v>
      </c>
      <c r="C38" t="inlineStr">
        <is>
          <t xml:space="preserve">CONCLUIDO	</t>
        </is>
      </c>
      <c r="D38" t="n">
        <v>7.9133</v>
      </c>
      <c r="E38" t="n">
        <v>12.64</v>
      </c>
      <c r="F38" t="n">
        <v>10.51</v>
      </c>
      <c r="G38" t="n">
        <v>90.04000000000001</v>
      </c>
      <c r="H38" t="n">
        <v>1.6</v>
      </c>
      <c r="I38" t="n">
        <v>7</v>
      </c>
      <c r="J38" t="n">
        <v>110.04</v>
      </c>
      <c r="K38" t="n">
        <v>39.72</v>
      </c>
      <c r="L38" t="n">
        <v>10</v>
      </c>
      <c r="M38" t="n">
        <v>5</v>
      </c>
      <c r="N38" t="n">
        <v>15.32</v>
      </c>
      <c r="O38" t="n">
        <v>13805.5</v>
      </c>
      <c r="P38" t="n">
        <v>83.22</v>
      </c>
      <c r="Q38" t="n">
        <v>197.76</v>
      </c>
      <c r="R38" t="n">
        <v>30.9</v>
      </c>
      <c r="S38" t="n">
        <v>25.4</v>
      </c>
      <c r="T38" t="n">
        <v>1913.04</v>
      </c>
      <c r="U38" t="n">
        <v>0.82</v>
      </c>
      <c r="V38" t="n">
        <v>0.89</v>
      </c>
      <c r="W38" t="n">
        <v>2.95</v>
      </c>
      <c r="X38" t="n">
        <v>0.12</v>
      </c>
      <c r="Y38" t="n">
        <v>1</v>
      </c>
      <c r="Z38" t="n">
        <v>10</v>
      </c>
      <c r="AA38" t="n">
        <v>287.3784251343804</v>
      </c>
      <c r="AB38" t="n">
        <v>393.2038395101919</v>
      </c>
      <c r="AC38" t="n">
        <v>355.6770169323933</v>
      </c>
      <c r="AD38" t="n">
        <v>287378.4251343805</v>
      </c>
      <c r="AE38" t="n">
        <v>393203.8395101919</v>
      </c>
      <c r="AF38" t="n">
        <v>3.146669462606824e-06</v>
      </c>
      <c r="AG38" t="n">
        <v>16.45833333333333</v>
      </c>
      <c r="AH38" t="n">
        <v>355677.0169323932</v>
      </c>
    </row>
    <row r="39">
      <c r="A39" t="n">
        <v>37</v>
      </c>
      <c r="B39" t="n">
        <v>45</v>
      </c>
      <c r="C39" t="inlineStr">
        <is>
          <t xml:space="preserve">CONCLUIDO	</t>
        </is>
      </c>
      <c r="D39" t="n">
        <v>7.9116</v>
      </c>
      <c r="E39" t="n">
        <v>12.64</v>
      </c>
      <c r="F39" t="n">
        <v>10.51</v>
      </c>
      <c r="G39" t="n">
        <v>90.06999999999999</v>
      </c>
      <c r="H39" t="n">
        <v>1.64</v>
      </c>
      <c r="I39" t="n">
        <v>7</v>
      </c>
      <c r="J39" t="n">
        <v>110.36</v>
      </c>
      <c r="K39" t="n">
        <v>39.72</v>
      </c>
      <c r="L39" t="n">
        <v>10.25</v>
      </c>
      <c r="M39" t="n">
        <v>5</v>
      </c>
      <c r="N39" t="n">
        <v>15.39</v>
      </c>
      <c r="O39" t="n">
        <v>13844.79</v>
      </c>
      <c r="P39" t="n">
        <v>83.31</v>
      </c>
      <c r="Q39" t="n">
        <v>197.8</v>
      </c>
      <c r="R39" t="n">
        <v>31.07</v>
      </c>
      <c r="S39" t="n">
        <v>25.4</v>
      </c>
      <c r="T39" t="n">
        <v>1996.38</v>
      </c>
      <c r="U39" t="n">
        <v>0.82</v>
      </c>
      <c r="V39" t="n">
        <v>0.89</v>
      </c>
      <c r="W39" t="n">
        <v>2.95</v>
      </c>
      <c r="X39" t="n">
        <v>0.12</v>
      </c>
      <c r="Y39" t="n">
        <v>1</v>
      </c>
      <c r="Z39" t="n">
        <v>10</v>
      </c>
      <c r="AA39" t="n">
        <v>287.4588083160886</v>
      </c>
      <c r="AB39" t="n">
        <v>393.3138233256607</v>
      </c>
      <c r="AC39" t="n">
        <v>355.7765040468769</v>
      </c>
      <c r="AD39" t="n">
        <v>287458.8083160886</v>
      </c>
      <c r="AE39" t="n">
        <v>393313.8233256607</v>
      </c>
      <c r="AF39" t="n">
        <v>3.145993469268213e-06</v>
      </c>
      <c r="AG39" t="n">
        <v>16.45833333333333</v>
      </c>
      <c r="AH39" t="n">
        <v>355776.5040468769</v>
      </c>
    </row>
    <row r="40">
      <c r="A40" t="n">
        <v>38</v>
      </c>
      <c r="B40" t="n">
        <v>45</v>
      </c>
      <c r="C40" t="inlineStr">
        <is>
          <t xml:space="preserve">CONCLUIDO	</t>
        </is>
      </c>
      <c r="D40" t="n">
        <v>7.9116</v>
      </c>
      <c r="E40" t="n">
        <v>12.64</v>
      </c>
      <c r="F40" t="n">
        <v>10.51</v>
      </c>
      <c r="G40" t="n">
        <v>90.06999999999999</v>
      </c>
      <c r="H40" t="n">
        <v>1.67</v>
      </c>
      <c r="I40" t="n">
        <v>7</v>
      </c>
      <c r="J40" t="n">
        <v>110.68</v>
      </c>
      <c r="K40" t="n">
        <v>39.72</v>
      </c>
      <c r="L40" t="n">
        <v>10.5</v>
      </c>
      <c r="M40" t="n">
        <v>5</v>
      </c>
      <c r="N40" t="n">
        <v>15.46</v>
      </c>
      <c r="O40" t="n">
        <v>13884.11</v>
      </c>
      <c r="P40" t="n">
        <v>83.04000000000001</v>
      </c>
      <c r="Q40" t="n">
        <v>197.76</v>
      </c>
      <c r="R40" t="n">
        <v>31.1</v>
      </c>
      <c r="S40" t="n">
        <v>25.4</v>
      </c>
      <c r="T40" t="n">
        <v>2013.46</v>
      </c>
      <c r="U40" t="n">
        <v>0.82</v>
      </c>
      <c r="V40" t="n">
        <v>0.89</v>
      </c>
      <c r="W40" t="n">
        <v>2.95</v>
      </c>
      <c r="X40" t="n">
        <v>0.12</v>
      </c>
      <c r="Y40" t="n">
        <v>1</v>
      </c>
      <c r="Z40" t="n">
        <v>10</v>
      </c>
      <c r="AA40" t="n">
        <v>287.2730900273633</v>
      </c>
      <c r="AB40" t="n">
        <v>393.0597153697141</v>
      </c>
      <c r="AC40" t="n">
        <v>355.5466477976032</v>
      </c>
      <c r="AD40" t="n">
        <v>287273.0900273633</v>
      </c>
      <c r="AE40" t="n">
        <v>393059.7153697141</v>
      </c>
      <c r="AF40" t="n">
        <v>3.145993469268213e-06</v>
      </c>
      <c r="AG40" t="n">
        <v>16.45833333333333</v>
      </c>
      <c r="AH40" t="n">
        <v>355546.6477976032</v>
      </c>
    </row>
    <row r="41">
      <c r="A41" t="n">
        <v>39</v>
      </c>
      <c r="B41" t="n">
        <v>45</v>
      </c>
      <c r="C41" t="inlineStr">
        <is>
          <t xml:space="preserve">CONCLUIDO	</t>
        </is>
      </c>
      <c r="D41" t="n">
        <v>7.9123</v>
      </c>
      <c r="E41" t="n">
        <v>12.64</v>
      </c>
      <c r="F41" t="n">
        <v>10.51</v>
      </c>
      <c r="G41" t="n">
        <v>90.06</v>
      </c>
      <c r="H41" t="n">
        <v>1.71</v>
      </c>
      <c r="I41" t="n">
        <v>7</v>
      </c>
      <c r="J41" t="n">
        <v>111</v>
      </c>
      <c r="K41" t="n">
        <v>39.72</v>
      </c>
      <c r="L41" t="n">
        <v>10.75</v>
      </c>
      <c r="M41" t="n">
        <v>5</v>
      </c>
      <c r="N41" t="n">
        <v>15.53</v>
      </c>
      <c r="O41" t="n">
        <v>13923.46</v>
      </c>
      <c r="P41" t="n">
        <v>82.59</v>
      </c>
      <c r="Q41" t="n">
        <v>197.75</v>
      </c>
      <c r="R41" t="n">
        <v>30.89</v>
      </c>
      <c r="S41" t="n">
        <v>25.4</v>
      </c>
      <c r="T41" t="n">
        <v>1907.64</v>
      </c>
      <c r="U41" t="n">
        <v>0.82</v>
      </c>
      <c r="V41" t="n">
        <v>0.89</v>
      </c>
      <c r="W41" t="n">
        <v>2.95</v>
      </c>
      <c r="X41" t="n">
        <v>0.12</v>
      </c>
      <c r="Y41" t="n">
        <v>1</v>
      </c>
      <c r="Z41" t="n">
        <v>10</v>
      </c>
      <c r="AA41" t="n">
        <v>286.955988710686</v>
      </c>
      <c r="AB41" t="n">
        <v>392.6258433587134</v>
      </c>
      <c r="AC41" t="n">
        <v>355.1541839223892</v>
      </c>
      <c r="AD41" t="n">
        <v>286955.988710686</v>
      </c>
      <c r="AE41" t="n">
        <v>392625.8433587134</v>
      </c>
      <c r="AF41" t="n">
        <v>3.146271819466464e-06</v>
      </c>
      <c r="AG41" t="n">
        <v>16.45833333333333</v>
      </c>
      <c r="AH41" t="n">
        <v>355154.1839223892</v>
      </c>
    </row>
    <row r="42">
      <c r="A42" t="n">
        <v>40</v>
      </c>
      <c r="B42" t="n">
        <v>45</v>
      </c>
      <c r="C42" t="inlineStr">
        <is>
          <t xml:space="preserve">CONCLUIDO	</t>
        </is>
      </c>
      <c r="D42" t="n">
        <v>7.9102</v>
      </c>
      <c r="E42" t="n">
        <v>12.64</v>
      </c>
      <c r="F42" t="n">
        <v>10.51</v>
      </c>
      <c r="G42" t="n">
        <v>90.09</v>
      </c>
      <c r="H42" t="n">
        <v>1.74</v>
      </c>
      <c r="I42" t="n">
        <v>7</v>
      </c>
      <c r="J42" t="n">
        <v>111.32</v>
      </c>
      <c r="K42" t="n">
        <v>39.72</v>
      </c>
      <c r="L42" t="n">
        <v>11</v>
      </c>
      <c r="M42" t="n">
        <v>5</v>
      </c>
      <c r="N42" t="n">
        <v>15.6</v>
      </c>
      <c r="O42" t="n">
        <v>13962.83</v>
      </c>
      <c r="P42" t="n">
        <v>81.79000000000001</v>
      </c>
      <c r="Q42" t="n">
        <v>197.75</v>
      </c>
      <c r="R42" t="n">
        <v>31.13</v>
      </c>
      <c r="S42" t="n">
        <v>25.4</v>
      </c>
      <c r="T42" t="n">
        <v>2025.63</v>
      </c>
      <c r="U42" t="n">
        <v>0.82</v>
      </c>
      <c r="V42" t="n">
        <v>0.89</v>
      </c>
      <c r="W42" t="n">
        <v>2.95</v>
      </c>
      <c r="X42" t="n">
        <v>0.12</v>
      </c>
      <c r="Y42" t="n">
        <v>1</v>
      </c>
      <c r="Z42" t="n">
        <v>10</v>
      </c>
      <c r="AA42" t="n">
        <v>286.4283314342724</v>
      </c>
      <c r="AB42" t="n">
        <v>391.9038793945282</v>
      </c>
      <c r="AC42" t="n">
        <v>354.501123185663</v>
      </c>
      <c r="AD42" t="n">
        <v>286428.3314342724</v>
      </c>
      <c r="AE42" t="n">
        <v>391903.8793945282</v>
      </c>
      <c r="AF42" t="n">
        <v>3.145436768871709e-06</v>
      </c>
      <c r="AG42" t="n">
        <v>16.45833333333333</v>
      </c>
      <c r="AH42" t="n">
        <v>354501.123185663</v>
      </c>
    </row>
    <row r="43">
      <c r="A43" t="n">
        <v>41</v>
      </c>
      <c r="B43" t="n">
        <v>45</v>
      </c>
      <c r="C43" t="inlineStr">
        <is>
          <t xml:space="preserve">CONCLUIDO	</t>
        </is>
      </c>
      <c r="D43" t="n">
        <v>7.9077</v>
      </c>
      <c r="E43" t="n">
        <v>12.65</v>
      </c>
      <c r="F43" t="n">
        <v>10.51</v>
      </c>
      <c r="G43" t="n">
        <v>90.12</v>
      </c>
      <c r="H43" t="n">
        <v>1.78</v>
      </c>
      <c r="I43" t="n">
        <v>7</v>
      </c>
      <c r="J43" t="n">
        <v>111.63</v>
      </c>
      <c r="K43" t="n">
        <v>39.72</v>
      </c>
      <c r="L43" t="n">
        <v>11.25</v>
      </c>
      <c r="M43" t="n">
        <v>5</v>
      </c>
      <c r="N43" t="n">
        <v>15.67</v>
      </c>
      <c r="O43" t="n">
        <v>14002.23</v>
      </c>
      <c r="P43" t="n">
        <v>81.09</v>
      </c>
      <c r="Q43" t="n">
        <v>197.77</v>
      </c>
      <c r="R43" t="n">
        <v>31.23</v>
      </c>
      <c r="S43" t="n">
        <v>25.4</v>
      </c>
      <c r="T43" t="n">
        <v>2076.15</v>
      </c>
      <c r="U43" t="n">
        <v>0.8100000000000001</v>
      </c>
      <c r="V43" t="n">
        <v>0.89</v>
      </c>
      <c r="W43" t="n">
        <v>2.95</v>
      </c>
      <c r="X43" t="n">
        <v>0.12</v>
      </c>
      <c r="Y43" t="n">
        <v>1</v>
      </c>
      <c r="Z43" t="n">
        <v>10</v>
      </c>
      <c r="AA43" t="n">
        <v>285.9734873233227</v>
      </c>
      <c r="AB43" t="n">
        <v>391.2815416156209</v>
      </c>
      <c r="AC43" t="n">
        <v>353.9381804509181</v>
      </c>
      <c r="AD43" t="n">
        <v>285973.4873233227</v>
      </c>
      <c r="AE43" t="n">
        <v>391281.541615621</v>
      </c>
      <c r="AF43" t="n">
        <v>3.144442661020811e-06</v>
      </c>
      <c r="AG43" t="n">
        <v>16.47135416666667</v>
      </c>
      <c r="AH43" t="n">
        <v>353938.1804509181</v>
      </c>
    </row>
    <row r="44">
      <c r="A44" t="n">
        <v>42</v>
      </c>
      <c r="B44" t="n">
        <v>45</v>
      </c>
      <c r="C44" t="inlineStr">
        <is>
          <t xml:space="preserve">CONCLUIDO	</t>
        </is>
      </c>
      <c r="D44" t="n">
        <v>7.9349</v>
      </c>
      <c r="E44" t="n">
        <v>12.6</v>
      </c>
      <c r="F44" t="n">
        <v>10.49</v>
      </c>
      <c r="G44" t="n">
        <v>104.91</v>
      </c>
      <c r="H44" t="n">
        <v>1.81</v>
      </c>
      <c r="I44" t="n">
        <v>6</v>
      </c>
      <c r="J44" t="n">
        <v>111.95</v>
      </c>
      <c r="K44" t="n">
        <v>39.72</v>
      </c>
      <c r="L44" t="n">
        <v>11.5</v>
      </c>
      <c r="M44" t="n">
        <v>4</v>
      </c>
      <c r="N44" t="n">
        <v>15.74</v>
      </c>
      <c r="O44" t="n">
        <v>14041.65</v>
      </c>
      <c r="P44" t="n">
        <v>80.23999999999999</v>
      </c>
      <c r="Q44" t="n">
        <v>197.75</v>
      </c>
      <c r="R44" t="n">
        <v>30.47</v>
      </c>
      <c r="S44" t="n">
        <v>25.4</v>
      </c>
      <c r="T44" t="n">
        <v>1701.86</v>
      </c>
      <c r="U44" t="n">
        <v>0.83</v>
      </c>
      <c r="V44" t="n">
        <v>0.89</v>
      </c>
      <c r="W44" t="n">
        <v>2.95</v>
      </c>
      <c r="X44" t="n">
        <v>0.1</v>
      </c>
      <c r="Y44" t="n">
        <v>1</v>
      </c>
      <c r="Z44" t="n">
        <v>10</v>
      </c>
      <c r="AA44" t="n">
        <v>285.0460063589163</v>
      </c>
      <c r="AB44" t="n">
        <v>390.0125212425477</v>
      </c>
      <c r="AC44" t="n">
        <v>352.7902736011697</v>
      </c>
      <c r="AD44" t="n">
        <v>285046.0063589163</v>
      </c>
      <c r="AE44" t="n">
        <v>390012.5212425477</v>
      </c>
      <c r="AF44" t="n">
        <v>3.155258554438589e-06</v>
      </c>
      <c r="AG44" t="n">
        <v>16.40625</v>
      </c>
      <c r="AH44" t="n">
        <v>352790.2736011697</v>
      </c>
    </row>
    <row r="45">
      <c r="A45" t="n">
        <v>43</v>
      </c>
      <c r="B45" t="n">
        <v>45</v>
      </c>
      <c r="C45" t="inlineStr">
        <is>
          <t xml:space="preserve">CONCLUIDO	</t>
        </is>
      </c>
      <c r="D45" t="n">
        <v>7.9376</v>
      </c>
      <c r="E45" t="n">
        <v>12.6</v>
      </c>
      <c r="F45" t="n">
        <v>10.49</v>
      </c>
      <c r="G45" t="n">
        <v>104.87</v>
      </c>
      <c r="H45" t="n">
        <v>1.84</v>
      </c>
      <c r="I45" t="n">
        <v>6</v>
      </c>
      <c r="J45" t="n">
        <v>112.27</v>
      </c>
      <c r="K45" t="n">
        <v>39.72</v>
      </c>
      <c r="L45" t="n">
        <v>11.75</v>
      </c>
      <c r="M45" t="n">
        <v>4</v>
      </c>
      <c r="N45" t="n">
        <v>15.81</v>
      </c>
      <c r="O45" t="n">
        <v>14081.1</v>
      </c>
      <c r="P45" t="n">
        <v>80.02</v>
      </c>
      <c r="Q45" t="n">
        <v>197.76</v>
      </c>
      <c r="R45" t="n">
        <v>30.37</v>
      </c>
      <c r="S45" t="n">
        <v>25.4</v>
      </c>
      <c r="T45" t="n">
        <v>1650.07</v>
      </c>
      <c r="U45" t="n">
        <v>0.84</v>
      </c>
      <c r="V45" t="n">
        <v>0.89</v>
      </c>
      <c r="W45" t="n">
        <v>2.95</v>
      </c>
      <c r="X45" t="n">
        <v>0.1</v>
      </c>
      <c r="Y45" t="n">
        <v>1</v>
      </c>
      <c r="Z45" t="n">
        <v>10</v>
      </c>
      <c r="AA45" t="n">
        <v>284.8667195662587</v>
      </c>
      <c r="AB45" t="n">
        <v>389.7672131432585</v>
      </c>
      <c r="AC45" t="n">
        <v>352.5683773625846</v>
      </c>
      <c r="AD45" t="n">
        <v>284866.7195662587</v>
      </c>
      <c r="AE45" t="n">
        <v>389767.2131432585</v>
      </c>
      <c r="AF45" t="n">
        <v>3.15633219091756e-06</v>
      </c>
      <c r="AG45" t="n">
        <v>16.40625</v>
      </c>
      <c r="AH45" t="n">
        <v>352568.3773625846</v>
      </c>
    </row>
    <row r="46">
      <c r="A46" t="n">
        <v>44</v>
      </c>
      <c r="B46" t="n">
        <v>45</v>
      </c>
      <c r="C46" t="inlineStr">
        <is>
          <t xml:space="preserve">CONCLUIDO	</t>
        </is>
      </c>
      <c r="D46" t="n">
        <v>7.937</v>
      </c>
      <c r="E46" t="n">
        <v>12.6</v>
      </c>
      <c r="F46" t="n">
        <v>10.49</v>
      </c>
      <c r="G46" t="n">
        <v>104.88</v>
      </c>
      <c r="H46" t="n">
        <v>1.88</v>
      </c>
      <c r="I46" t="n">
        <v>6</v>
      </c>
      <c r="J46" t="n">
        <v>112.59</v>
      </c>
      <c r="K46" t="n">
        <v>39.72</v>
      </c>
      <c r="L46" t="n">
        <v>12</v>
      </c>
      <c r="M46" t="n">
        <v>3</v>
      </c>
      <c r="N46" t="n">
        <v>15.88</v>
      </c>
      <c r="O46" t="n">
        <v>14120.58</v>
      </c>
      <c r="P46" t="n">
        <v>80.29000000000001</v>
      </c>
      <c r="Q46" t="n">
        <v>197.76</v>
      </c>
      <c r="R46" t="n">
        <v>30.34</v>
      </c>
      <c r="S46" t="n">
        <v>25.4</v>
      </c>
      <c r="T46" t="n">
        <v>1635.55</v>
      </c>
      <c r="U46" t="n">
        <v>0.84</v>
      </c>
      <c r="V46" t="n">
        <v>0.89</v>
      </c>
      <c r="W46" t="n">
        <v>2.95</v>
      </c>
      <c r="X46" t="n">
        <v>0.1</v>
      </c>
      <c r="Y46" t="n">
        <v>1</v>
      </c>
      <c r="Z46" t="n">
        <v>10</v>
      </c>
      <c r="AA46" t="n">
        <v>285.0581541005827</v>
      </c>
      <c r="AB46" t="n">
        <v>390.0291423186162</v>
      </c>
      <c r="AC46" t="n">
        <v>352.805308385066</v>
      </c>
      <c r="AD46" t="n">
        <v>285058.1541005827</v>
      </c>
      <c r="AE46" t="n">
        <v>390029.1423186162</v>
      </c>
      <c r="AF46" t="n">
        <v>3.156093605033344e-06</v>
      </c>
      <c r="AG46" t="n">
        <v>16.40625</v>
      </c>
      <c r="AH46" t="n">
        <v>352805.308385066</v>
      </c>
    </row>
    <row r="47">
      <c r="A47" t="n">
        <v>45</v>
      </c>
      <c r="B47" t="n">
        <v>45</v>
      </c>
      <c r="C47" t="inlineStr">
        <is>
          <t xml:space="preserve">CONCLUIDO	</t>
        </is>
      </c>
      <c r="D47" t="n">
        <v>7.9369</v>
      </c>
      <c r="E47" t="n">
        <v>12.6</v>
      </c>
      <c r="F47" t="n">
        <v>10.49</v>
      </c>
      <c r="G47" t="n">
        <v>104.88</v>
      </c>
      <c r="H47" t="n">
        <v>1.91</v>
      </c>
      <c r="I47" t="n">
        <v>6</v>
      </c>
      <c r="J47" t="n">
        <v>112.91</v>
      </c>
      <c r="K47" t="n">
        <v>39.72</v>
      </c>
      <c r="L47" t="n">
        <v>12.25</v>
      </c>
      <c r="M47" t="n">
        <v>3</v>
      </c>
      <c r="N47" t="n">
        <v>15.95</v>
      </c>
      <c r="O47" t="n">
        <v>14160.09</v>
      </c>
      <c r="P47" t="n">
        <v>80.36</v>
      </c>
      <c r="Q47" t="n">
        <v>197.75</v>
      </c>
      <c r="R47" t="n">
        <v>30.45</v>
      </c>
      <c r="S47" t="n">
        <v>25.4</v>
      </c>
      <c r="T47" t="n">
        <v>1691.19</v>
      </c>
      <c r="U47" t="n">
        <v>0.83</v>
      </c>
      <c r="V47" t="n">
        <v>0.89</v>
      </c>
      <c r="W47" t="n">
        <v>2.95</v>
      </c>
      <c r="X47" t="n">
        <v>0.1</v>
      </c>
      <c r="Y47" t="n">
        <v>1</v>
      </c>
      <c r="Z47" t="n">
        <v>10</v>
      </c>
      <c r="AA47" t="n">
        <v>285.1072039929566</v>
      </c>
      <c r="AB47" t="n">
        <v>390.0962545452907</v>
      </c>
      <c r="AC47" t="n">
        <v>352.8660155150193</v>
      </c>
      <c r="AD47" t="n">
        <v>285107.2039929566</v>
      </c>
      <c r="AE47" t="n">
        <v>390096.2545452907</v>
      </c>
      <c r="AF47" t="n">
        <v>3.156053840719308e-06</v>
      </c>
      <c r="AG47" t="n">
        <v>16.40625</v>
      </c>
      <c r="AH47" t="n">
        <v>352866.0155150193</v>
      </c>
    </row>
    <row r="48">
      <c r="A48" t="n">
        <v>46</v>
      </c>
      <c r="B48" t="n">
        <v>45</v>
      </c>
      <c r="C48" t="inlineStr">
        <is>
          <t xml:space="preserve">CONCLUIDO	</t>
        </is>
      </c>
      <c r="D48" t="n">
        <v>7.9414</v>
      </c>
      <c r="E48" t="n">
        <v>12.59</v>
      </c>
      <c r="F48" t="n">
        <v>10.48</v>
      </c>
      <c r="G48" t="n">
        <v>104.81</v>
      </c>
      <c r="H48" t="n">
        <v>1.95</v>
      </c>
      <c r="I48" t="n">
        <v>6</v>
      </c>
      <c r="J48" t="n">
        <v>113.24</v>
      </c>
      <c r="K48" t="n">
        <v>39.72</v>
      </c>
      <c r="L48" t="n">
        <v>12.5</v>
      </c>
      <c r="M48" t="n">
        <v>2</v>
      </c>
      <c r="N48" t="n">
        <v>16.02</v>
      </c>
      <c r="O48" t="n">
        <v>14199.62</v>
      </c>
      <c r="P48" t="n">
        <v>79.87</v>
      </c>
      <c r="Q48" t="n">
        <v>197.77</v>
      </c>
      <c r="R48" t="n">
        <v>30.11</v>
      </c>
      <c r="S48" t="n">
        <v>25.4</v>
      </c>
      <c r="T48" t="n">
        <v>1521.86</v>
      </c>
      <c r="U48" t="n">
        <v>0.84</v>
      </c>
      <c r="V48" t="n">
        <v>0.89</v>
      </c>
      <c r="W48" t="n">
        <v>2.95</v>
      </c>
      <c r="X48" t="n">
        <v>0.09</v>
      </c>
      <c r="Y48" t="n">
        <v>1</v>
      </c>
      <c r="Z48" t="n">
        <v>10</v>
      </c>
      <c r="AA48" t="n">
        <v>284.6967174714226</v>
      </c>
      <c r="AB48" t="n">
        <v>389.5346087771406</v>
      </c>
      <c r="AC48" t="n">
        <v>352.3579724307067</v>
      </c>
      <c r="AD48" t="n">
        <v>284696.7174714226</v>
      </c>
      <c r="AE48" t="n">
        <v>389534.6087771406</v>
      </c>
      <c r="AF48" t="n">
        <v>3.157843234850925e-06</v>
      </c>
      <c r="AG48" t="n">
        <v>16.39322916666667</v>
      </c>
      <c r="AH48" t="n">
        <v>352357.9724307067</v>
      </c>
    </row>
    <row r="49">
      <c r="A49" t="n">
        <v>47</v>
      </c>
      <c r="B49" t="n">
        <v>45</v>
      </c>
      <c r="C49" t="inlineStr">
        <is>
          <t xml:space="preserve">CONCLUIDO	</t>
        </is>
      </c>
      <c r="D49" t="n">
        <v>7.9379</v>
      </c>
      <c r="E49" t="n">
        <v>12.6</v>
      </c>
      <c r="F49" t="n">
        <v>10.49</v>
      </c>
      <c r="G49" t="n">
        <v>104.86</v>
      </c>
      <c r="H49" t="n">
        <v>1.98</v>
      </c>
      <c r="I49" t="n">
        <v>6</v>
      </c>
      <c r="J49" t="n">
        <v>113.56</v>
      </c>
      <c r="K49" t="n">
        <v>39.72</v>
      </c>
      <c r="L49" t="n">
        <v>12.75</v>
      </c>
      <c r="M49" t="n">
        <v>2</v>
      </c>
      <c r="N49" t="n">
        <v>16.09</v>
      </c>
      <c r="O49" t="n">
        <v>14239.17</v>
      </c>
      <c r="P49" t="n">
        <v>80.04000000000001</v>
      </c>
      <c r="Q49" t="n">
        <v>197.8</v>
      </c>
      <c r="R49" t="n">
        <v>30.23</v>
      </c>
      <c r="S49" t="n">
        <v>25.4</v>
      </c>
      <c r="T49" t="n">
        <v>1583.19</v>
      </c>
      <c r="U49" t="n">
        <v>0.84</v>
      </c>
      <c r="V49" t="n">
        <v>0.89</v>
      </c>
      <c r="W49" t="n">
        <v>2.95</v>
      </c>
      <c r="X49" t="n">
        <v>0.1</v>
      </c>
      <c r="Y49" t="n">
        <v>1</v>
      </c>
      <c r="Z49" t="n">
        <v>10</v>
      </c>
      <c r="AA49" t="n">
        <v>284.8772759638467</v>
      </c>
      <c r="AB49" t="n">
        <v>389.7816568721539</v>
      </c>
      <c r="AC49" t="n">
        <v>352.581442602266</v>
      </c>
      <c r="AD49" t="n">
        <v>284877.2759638467</v>
      </c>
      <c r="AE49" t="n">
        <v>389781.6568721539</v>
      </c>
      <c r="AF49" t="n">
        <v>3.156451483859668e-06</v>
      </c>
      <c r="AG49" t="n">
        <v>16.40625</v>
      </c>
      <c r="AH49" t="n">
        <v>352581.442602266</v>
      </c>
    </row>
    <row r="50">
      <c r="A50" t="n">
        <v>48</v>
      </c>
      <c r="B50" t="n">
        <v>45</v>
      </c>
      <c r="C50" t="inlineStr">
        <is>
          <t xml:space="preserve">CONCLUIDO	</t>
        </is>
      </c>
      <c r="D50" t="n">
        <v>7.9355</v>
      </c>
      <c r="E50" t="n">
        <v>12.6</v>
      </c>
      <c r="F50" t="n">
        <v>10.49</v>
      </c>
      <c r="G50" t="n">
        <v>104.9</v>
      </c>
      <c r="H50" t="n">
        <v>2.01</v>
      </c>
      <c r="I50" t="n">
        <v>6</v>
      </c>
      <c r="J50" t="n">
        <v>113.88</v>
      </c>
      <c r="K50" t="n">
        <v>39.72</v>
      </c>
      <c r="L50" t="n">
        <v>13</v>
      </c>
      <c r="M50" t="n">
        <v>1</v>
      </c>
      <c r="N50" t="n">
        <v>16.16</v>
      </c>
      <c r="O50" t="n">
        <v>14278.75</v>
      </c>
      <c r="P50" t="n">
        <v>80.04000000000001</v>
      </c>
      <c r="Q50" t="n">
        <v>197.75</v>
      </c>
      <c r="R50" t="n">
        <v>30.4</v>
      </c>
      <c r="S50" t="n">
        <v>25.4</v>
      </c>
      <c r="T50" t="n">
        <v>1665.25</v>
      </c>
      <c r="U50" t="n">
        <v>0.84</v>
      </c>
      <c r="V50" t="n">
        <v>0.89</v>
      </c>
      <c r="W50" t="n">
        <v>2.95</v>
      </c>
      <c r="X50" t="n">
        <v>0.1</v>
      </c>
      <c r="Y50" t="n">
        <v>1</v>
      </c>
      <c r="Z50" t="n">
        <v>10</v>
      </c>
      <c r="AA50" t="n">
        <v>284.902526254157</v>
      </c>
      <c r="AB50" t="n">
        <v>389.8162054333205</v>
      </c>
      <c r="AC50" t="n">
        <v>352.6126938972441</v>
      </c>
      <c r="AD50" t="n">
        <v>284902.526254157</v>
      </c>
      <c r="AE50" t="n">
        <v>389816.2054333205</v>
      </c>
      <c r="AF50" t="n">
        <v>3.155497140322805e-06</v>
      </c>
      <c r="AG50" t="n">
        <v>16.40625</v>
      </c>
      <c r="AH50" t="n">
        <v>352612.6938972441</v>
      </c>
    </row>
    <row r="51">
      <c r="A51" t="n">
        <v>49</v>
      </c>
      <c r="B51" t="n">
        <v>45</v>
      </c>
      <c r="C51" t="inlineStr">
        <is>
          <t xml:space="preserve">CONCLUIDO	</t>
        </is>
      </c>
      <c r="D51" t="n">
        <v>7.9344</v>
      </c>
      <c r="E51" t="n">
        <v>12.6</v>
      </c>
      <c r="F51" t="n">
        <v>10.49</v>
      </c>
      <c r="G51" t="n">
        <v>104.92</v>
      </c>
      <c r="H51" t="n">
        <v>2.05</v>
      </c>
      <c r="I51" t="n">
        <v>6</v>
      </c>
      <c r="J51" t="n">
        <v>114.2</v>
      </c>
      <c r="K51" t="n">
        <v>39.72</v>
      </c>
      <c r="L51" t="n">
        <v>13.25</v>
      </c>
      <c r="M51" t="n">
        <v>0</v>
      </c>
      <c r="N51" t="n">
        <v>16.23</v>
      </c>
      <c r="O51" t="n">
        <v>14318.36</v>
      </c>
      <c r="P51" t="n">
        <v>80.09</v>
      </c>
      <c r="Q51" t="n">
        <v>197.75</v>
      </c>
      <c r="R51" t="n">
        <v>30.42</v>
      </c>
      <c r="S51" t="n">
        <v>25.4</v>
      </c>
      <c r="T51" t="n">
        <v>1674.72</v>
      </c>
      <c r="U51" t="n">
        <v>0.83</v>
      </c>
      <c r="V51" t="n">
        <v>0.89</v>
      </c>
      <c r="W51" t="n">
        <v>2.95</v>
      </c>
      <c r="X51" t="n">
        <v>0.1</v>
      </c>
      <c r="Y51" t="n">
        <v>1</v>
      </c>
      <c r="Z51" t="n">
        <v>10</v>
      </c>
      <c r="AA51" t="n">
        <v>284.9483978562647</v>
      </c>
      <c r="AB51" t="n">
        <v>389.8789689830366</v>
      </c>
      <c r="AC51" t="n">
        <v>352.6694673818645</v>
      </c>
      <c r="AD51" t="n">
        <v>284948.3978562647</v>
      </c>
      <c r="AE51" t="n">
        <v>389878.9689830366</v>
      </c>
      <c r="AF51" t="n">
        <v>3.155059732868409e-06</v>
      </c>
      <c r="AG51" t="n">
        <v>16.40625</v>
      </c>
      <c r="AH51" t="n">
        <v>352669.4673818646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4.6638</v>
      </c>
      <c r="E2" t="n">
        <v>21.44</v>
      </c>
      <c r="F2" t="n">
        <v>13.24</v>
      </c>
      <c r="G2" t="n">
        <v>5.72</v>
      </c>
      <c r="H2" t="n">
        <v>0.09</v>
      </c>
      <c r="I2" t="n">
        <v>139</v>
      </c>
      <c r="J2" t="n">
        <v>204</v>
      </c>
      <c r="K2" t="n">
        <v>55.27</v>
      </c>
      <c r="L2" t="n">
        <v>1</v>
      </c>
      <c r="M2" t="n">
        <v>137</v>
      </c>
      <c r="N2" t="n">
        <v>42.72</v>
      </c>
      <c r="O2" t="n">
        <v>25393.6</v>
      </c>
      <c r="P2" t="n">
        <v>192.16</v>
      </c>
      <c r="Q2" t="n">
        <v>198.15</v>
      </c>
      <c r="R2" t="n">
        <v>115.9</v>
      </c>
      <c r="S2" t="n">
        <v>25.4</v>
      </c>
      <c r="T2" t="n">
        <v>43752.99</v>
      </c>
      <c r="U2" t="n">
        <v>0.22</v>
      </c>
      <c r="V2" t="n">
        <v>0.7</v>
      </c>
      <c r="W2" t="n">
        <v>3.17</v>
      </c>
      <c r="X2" t="n">
        <v>2.84</v>
      </c>
      <c r="Y2" t="n">
        <v>1</v>
      </c>
      <c r="Z2" t="n">
        <v>10</v>
      </c>
      <c r="AA2" t="n">
        <v>687.7979924554731</v>
      </c>
      <c r="AB2" t="n">
        <v>941.075556783469</v>
      </c>
      <c r="AC2" t="n">
        <v>851.2606264518935</v>
      </c>
      <c r="AD2" t="n">
        <v>687797.9924554732</v>
      </c>
      <c r="AE2" t="n">
        <v>941075.5567834689</v>
      </c>
      <c r="AF2" t="n">
        <v>1.552173086850582e-06</v>
      </c>
      <c r="AG2" t="n">
        <v>27.91666666666667</v>
      </c>
      <c r="AH2" t="n">
        <v>851260.6264518935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5.1726</v>
      </c>
      <c r="E3" t="n">
        <v>19.33</v>
      </c>
      <c r="F3" t="n">
        <v>12.51</v>
      </c>
      <c r="G3" t="n">
        <v>7.15</v>
      </c>
      <c r="H3" t="n">
        <v>0.11</v>
      </c>
      <c r="I3" t="n">
        <v>105</v>
      </c>
      <c r="J3" t="n">
        <v>204.39</v>
      </c>
      <c r="K3" t="n">
        <v>55.27</v>
      </c>
      <c r="L3" t="n">
        <v>1.25</v>
      </c>
      <c r="M3" t="n">
        <v>103</v>
      </c>
      <c r="N3" t="n">
        <v>42.87</v>
      </c>
      <c r="O3" t="n">
        <v>25442.42</v>
      </c>
      <c r="P3" t="n">
        <v>181.51</v>
      </c>
      <c r="Q3" t="n">
        <v>197.95</v>
      </c>
      <c r="R3" t="n">
        <v>93.42</v>
      </c>
      <c r="S3" t="n">
        <v>25.4</v>
      </c>
      <c r="T3" t="n">
        <v>32680.72</v>
      </c>
      <c r="U3" t="n">
        <v>0.27</v>
      </c>
      <c r="V3" t="n">
        <v>0.74</v>
      </c>
      <c r="W3" t="n">
        <v>3.1</v>
      </c>
      <c r="X3" t="n">
        <v>2.11</v>
      </c>
      <c r="Y3" t="n">
        <v>1</v>
      </c>
      <c r="Z3" t="n">
        <v>10</v>
      </c>
      <c r="AA3" t="n">
        <v>606.8230001118402</v>
      </c>
      <c r="AB3" t="n">
        <v>830.2819998943733</v>
      </c>
      <c r="AC3" t="n">
        <v>751.0410511325591</v>
      </c>
      <c r="AD3" t="n">
        <v>606823.0001118402</v>
      </c>
      <c r="AE3" t="n">
        <v>830281.9998943732</v>
      </c>
      <c r="AF3" t="n">
        <v>1.721508321335246e-06</v>
      </c>
      <c r="AG3" t="n">
        <v>25.16927083333333</v>
      </c>
      <c r="AH3" t="n">
        <v>751041.0511325591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5.5196</v>
      </c>
      <c r="E4" t="n">
        <v>18.12</v>
      </c>
      <c r="F4" t="n">
        <v>12.11</v>
      </c>
      <c r="G4" t="n">
        <v>8.539999999999999</v>
      </c>
      <c r="H4" t="n">
        <v>0.13</v>
      </c>
      <c r="I4" t="n">
        <v>85</v>
      </c>
      <c r="J4" t="n">
        <v>204.79</v>
      </c>
      <c r="K4" t="n">
        <v>55.27</v>
      </c>
      <c r="L4" t="n">
        <v>1.5</v>
      </c>
      <c r="M4" t="n">
        <v>83</v>
      </c>
      <c r="N4" t="n">
        <v>43.02</v>
      </c>
      <c r="O4" t="n">
        <v>25491.3</v>
      </c>
      <c r="P4" t="n">
        <v>175.57</v>
      </c>
      <c r="Q4" t="n">
        <v>197.99</v>
      </c>
      <c r="R4" t="n">
        <v>80.81</v>
      </c>
      <c r="S4" t="n">
        <v>25.4</v>
      </c>
      <c r="T4" t="n">
        <v>26474.61</v>
      </c>
      <c r="U4" t="n">
        <v>0.31</v>
      </c>
      <c r="V4" t="n">
        <v>0.77</v>
      </c>
      <c r="W4" t="n">
        <v>3.08</v>
      </c>
      <c r="X4" t="n">
        <v>1.71</v>
      </c>
      <c r="Y4" t="n">
        <v>1</v>
      </c>
      <c r="Z4" t="n">
        <v>10</v>
      </c>
      <c r="AA4" t="n">
        <v>556.0694381788358</v>
      </c>
      <c r="AB4" t="n">
        <v>760.838737368511</v>
      </c>
      <c r="AC4" t="n">
        <v>688.2253561179342</v>
      </c>
      <c r="AD4" t="n">
        <v>556069.4381788358</v>
      </c>
      <c r="AE4" t="n">
        <v>760838.737368511</v>
      </c>
      <c r="AF4" t="n">
        <v>1.836994418753049e-06</v>
      </c>
      <c r="AG4" t="n">
        <v>23.59375</v>
      </c>
      <c r="AH4" t="n">
        <v>688225.3561179342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5.7931</v>
      </c>
      <c r="E5" t="n">
        <v>17.26</v>
      </c>
      <c r="F5" t="n">
        <v>11.82</v>
      </c>
      <c r="G5" t="n">
        <v>9.99</v>
      </c>
      <c r="H5" t="n">
        <v>0.15</v>
      </c>
      <c r="I5" t="n">
        <v>71</v>
      </c>
      <c r="J5" t="n">
        <v>205.18</v>
      </c>
      <c r="K5" t="n">
        <v>55.27</v>
      </c>
      <c r="L5" t="n">
        <v>1.75</v>
      </c>
      <c r="M5" t="n">
        <v>69</v>
      </c>
      <c r="N5" t="n">
        <v>43.16</v>
      </c>
      <c r="O5" t="n">
        <v>25540.22</v>
      </c>
      <c r="P5" t="n">
        <v>171.32</v>
      </c>
      <c r="Q5" t="n">
        <v>197.89</v>
      </c>
      <c r="R5" t="n">
        <v>71.48</v>
      </c>
      <c r="S5" t="n">
        <v>25.4</v>
      </c>
      <c r="T5" t="n">
        <v>21880.55</v>
      </c>
      <c r="U5" t="n">
        <v>0.36</v>
      </c>
      <c r="V5" t="n">
        <v>0.79</v>
      </c>
      <c r="W5" t="n">
        <v>3.06</v>
      </c>
      <c r="X5" t="n">
        <v>1.42</v>
      </c>
      <c r="Y5" t="n">
        <v>1</v>
      </c>
      <c r="Z5" t="n">
        <v>10</v>
      </c>
      <c r="AA5" t="n">
        <v>530.1978862780711</v>
      </c>
      <c r="AB5" t="n">
        <v>725.4401386855691</v>
      </c>
      <c r="AC5" t="n">
        <v>656.205150011047</v>
      </c>
      <c r="AD5" t="n">
        <v>530197.8862780711</v>
      </c>
      <c r="AE5" t="n">
        <v>725440.1386855691</v>
      </c>
      <c r="AF5" t="n">
        <v>1.928018763547773e-06</v>
      </c>
      <c r="AG5" t="n">
        <v>22.47395833333333</v>
      </c>
      <c r="AH5" t="n">
        <v>656205.1500110469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5.9904</v>
      </c>
      <c r="E6" t="n">
        <v>16.69</v>
      </c>
      <c r="F6" t="n">
        <v>11.61</v>
      </c>
      <c r="G6" t="n">
        <v>11.24</v>
      </c>
      <c r="H6" t="n">
        <v>0.17</v>
      </c>
      <c r="I6" t="n">
        <v>62</v>
      </c>
      <c r="J6" t="n">
        <v>205.58</v>
      </c>
      <c r="K6" t="n">
        <v>55.27</v>
      </c>
      <c r="L6" t="n">
        <v>2</v>
      </c>
      <c r="M6" t="n">
        <v>60</v>
      </c>
      <c r="N6" t="n">
        <v>43.31</v>
      </c>
      <c r="O6" t="n">
        <v>25589.2</v>
      </c>
      <c r="P6" t="n">
        <v>168.29</v>
      </c>
      <c r="Q6" t="n">
        <v>197.81</v>
      </c>
      <c r="R6" t="n">
        <v>65.17</v>
      </c>
      <c r="S6" t="n">
        <v>25.4</v>
      </c>
      <c r="T6" t="n">
        <v>18773.01</v>
      </c>
      <c r="U6" t="n">
        <v>0.39</v>
      </c>
      <c r="V6" t="n">
        <v>0.8</v>
      </c>
      <c r="W6" t="n">
        <v>3.04</v>
      </c>
      <c r="X6" t="n">
        <v>1.22</v>
      </c>
      <c r="Y6" t="n">
        <v>1</v>
      </c>
      <c r="Z6" t="n">
        <v>10</v>
      </c>
      <c r="AA6" t="n">
        <v>501.8325153748127</v>
      </c>
      <c r="AB6" t="n">
        <v>686.6293868238854</v>
      </c>
      <c r="AC6" t="n">
        <v>621.0984418358099</v>
      </c>
      <c r="AD6" t="n">
        <v>501832.5153748126</v>
      </c>
      <c r="AE6" t="n">
        <v>686629.3868238854</v>
      </c>
      <c r="AF6" t="n">
        <v>1.993682760725101e-06</v>
      </c>
      <c r="AG6" t="n">
        <v>21.73177083333333</v>
      </c>
      <c r="AH6" t="n">
        <v>621098.44183581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6.1623</v>
      </c>
      <c r="E7" t="n">
        <v>16.23</v>
      </c>
      <c r="F7" t="n">
        <v>11.47</v>
      </c>
      <c r="G7" t="n">
        <v>12.75</v>
      </c>
      <c r="H7" t="n">
        <v>0.19</v>
      </c>
      <c r="I7" t="n">
        <v>54</v>
      </c>
      <c r="J7" t="n">
        <v>205.98</v>
      </c>
      <c r="K7" t="n">
        <v>55.27</v>
      </c>
      <c r="L7" t="n">
        <v>2.25</v>
      </c>
      <c r="M7" t="n">
        <v>52</v>
      </c>
      <c r="N7" t="n">
        <v>43.46</v>
      </c>
      <c r="O7" t="n">
        <v>25638.22</v>
      </c>
      <c r="P7" t="n">
        <v>166.2</v>
      </c>
      <c r="Q7" t="n">
        <v>197.9</v>
      </c>
      <c r="R7" t="n">
        <v>60.77</v>
      </c>
      <c r="S7" t="n">
        <v>25.4</v>
      </c>
      <c r="T7" t="n">
        <v>16610.44</v>
      </c>
      <c r="U7" t="n">
        <v>0.42</v>
      </c>
      <c r="V7" t="n">
        <v>0.8100000000000001</v>
      </c>
      <c r="W7" t="n">
        <v>3.03</v>
      </c>
      <c r="X7" t="n">
        <v>1.08</v>
      </c>
      <c r="Y7" t="n">
        <v>1</v>
      </c>
      <c r="Z7" t="n">
        <v>10</v>
      </c>
      <c r="AA7" t="n">
        <v>493.2113904417837</v>
      </c>
      <c r="AB7" t="n">
        <v>674.833583353326</v>
      </c>
      <c r="AC7" t="n">
        <v>610.4284132929666</v>
      </c>
      <c r="AD7" t="n">
        <v>493211.3904417838</v>
      </c>
      <c r="AE7" t="n">
        <v>674833.5833533261</v>
      </c>
      <c r="AF7" t="n">
        <v>2.05089330869663e-06</v>
      </c>
      <c r="AG7" t="n">
        <v>21.1328125</v>
      </c>
      <c r="AH7" t="n">
        <v>610428.4132929667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6.2795</v>
      </c>
      <c r="E8" t="n">
        <v>15.92</v>
      </c>
      <c r="F8" t="n">
        <v>11.37</v>
      </c>
      <c r="G8" t="n">
        <v>13.93</v>
      </c>
      <c r="H8" t="n">
        <v>0.22</v>
      </c>
      <c r="I8" t="n">
        <v>49</v>
      </c>
      <c r="J8" t="n">
        <v>206.38</v>
      </c>
      <c r="K8" t="n">
        <v>55.27</v>
      </c>
      <c r="L8" t="n">
        <v>2.5</v>
      </c>
      <c r="M8" t="n">
        <v>47</v>
      </c>
      <c r="N8" t="n">
        <v>43.6</v>
      </c>
      <c r="O8" t="n">
        <v>25687.3</v>
      </c>
      <c r="P8" t="n">
        <v>164.62</v>
      </c>
      <c r="Q8" t="n">
        <v>197.79</v>
      </c>
      <c r="R8" t="n">
        <v>58.33</v>
      </c>
      <c r="S8" t="n">
        <v>25.4</v>
      </c>
      <c r="T8" t="n">
        <v>15417.32</v>
      </c>
      <c r="U8" t="n">
        <v>0.44</v>
      </c>
      <c r="V8" t="n">
        <v>0.82</v>
      </c>
      <c r="W8" t="n">
        <v>3.01</v>
      </c>
      <c r="X8" t="n">
        <v>0.98</v>
      </c>
      <c r="Y8" t="n">
        <v>1</v>
      </c>
      <c r="Z8" t="n">
        <v>10</v>
      </c>
      <c r="AA8" t="n">
        <v>478.8755455280569</v>
      </c>
      <c r="AB8" t="n">
        <v>655.2186478895238</v>
      </c>
      <c r="AC8" t="n">
        <v>592.6854997400948</v>
      </c>
      <c r="AD8" t="n">
        <v>478875.5455280569</v>
      </c>
      <c r="AE8" t="n">
        <v>655218.6478895238</v>
      </c>
      <c r="AF8" t="n">
        <v>2.089898987709213e-06</v>
      </c>
      <c r="AG8" t="n">
        <v>20.72916666666667</v>
      </c>
      <c r="AH8" t="n">
        <v>592685.4997400948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6.4117</v>
      </c>
      <c r="E9" t="n">
        <v>15.6</v>
      </c>
      <c r="F9" t="n">
        <v>11.25</v>
      </c>
      <c r="G9" t="n">
        <v>15.34</v>
      </c>
      <c r="H9" t="n">
        <v>0.24</v>
      </c>
      <c r="I9" t="n">
        <v>44</v>
      </c>
      <c r="J9" t="n">
        <v>206.78</v>
      </c>
      <c r="K9" t="n">
        <v>55.27</v>
      </c>
      <c r="L9" t="n">
        <v>2.75</v>
      </c>
      <c r="M9" t="n">
        <v>42</v>
      </c>
      <c r="N9" t="n">
        <v>43.75</v>
      </c>
      <c r="O9" t="n">
        <v>25736.42</v>
      </c>
      <c r="P9" t="n">
        <v>162.68</v>
      </c>
      <c r="Q9" t="n">
        <v>197.91</v>
      </c>
      <c r="R9" t="n">
        <v>53.86</v>
      </c>
      <c r="S9" t="n">
        <v>25.4</v>
      </c>
      <c r="T9" t="n">
        <v>13207.63</v>
      </c>
      <c r="U9" t="n">
        <v>0.47</v>
      </c>
      <c r="V9" t="n">
        <v>0.83</v>
      </c>
      <c r="W9" t="n">
        <v>3.01</v>
      </c>
      <c r="X9" t="n">
        <v>0.85</v>
      </c>
      <c r="Y9" t="n">
        <v>1</v>
      </c>
      <c r="Z9" t="n">
        <v>10</v>
      </c>
      <c r="AA9" t="n">
        <v>463.8961012412518</v>
      </c>
      <c r="AB9" t="n">
        <v>634.7231113698753</v>
      </c>
      <c r="AC9" t="n">
        <v>574.1460284602153</v>
      </c>
      <c r="AD9" t="n">
        <v>463896.1012412518</v>
      </c>
      <c r="AE9" t="n">
        <v>634723.1113698753</v>
      </c>
      <c r="AF9" t="n">
        <v>2.13389686113467e-06</v>
      </c>
      <c r="AG9" t="n">
        <v>20.3125</v>
      </c>
      <c r="AH9" t="n">
        <v>574146.0284602153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6.4989</v>
      </c>
      <c r="E10" t="n">
        <v>15.39</v>
      </c>
      <c r="F10" t="n">
        <v>11.2</v>
      </c>
      <c r="G10" t="n">
        <v>16.8</v>
      </c>
      <c r="H10" t="n">
        <v>0.26</v>
      </c>
      <c r="I10" t="n">
        <v>40</v>
      </c>
      <c r="J10" t="n">
        <v>207.17</v>
      </c>
      <c r="K10" t="n">
        <v>55.27</v>
      </c>
      <c r="L10" t="n">
        <v>3</v>
      </c>
      <c r="M10" t="n">
        <v>38</v>
      </c>
      <c r="N10" t="n">
        <v>43.9</v>
      </c>
      <c r="O10" t="n">
        <v>25785.6</v>
      </c>
      <c r="P10" t="n">
        <v>161.92</v>
      </c>
      <c r="Q10" t="n">
        <v>197.8</v>
      </c>
      <c r="R10" t="n">
        <v>52.41</v>
      </c>
      <c r="S10" t="n">
        <v>25.4</v>
      </c>
      <c r="T10" t="n">
        <v>12500.48</v>
      </c>
      <c r="U10" t="n">
        <v>0.48</v>
      </c>
      <c r="V10" t="n">
        <v>0.83</v>
      </c>
      <c r="W10" t="n">
        <v>3.01</v>
      </c>
      <c r="X10" t="n">
        <v>0.8100000000000001</v>
      </c>
      <c r="Y10" t="n">
        <v>1</v>
      </c>
      <c r="Z10" t="n">
        <v>10</v>
      </c>
      <c r="AA10" t="n">
        <v>460.4550640481315</v>
      </c>
      <c r="AB10" t="n">
        <v>630.0149324744011</v>
      </c>
      <c r="AC10" t="n">
        <v>569.8871915505547</v>
      </c>
      <c r="AD10" t="n">
        <v>460455.0640481315</v>
      </c>
      <c r="AE10" t="n">
        <v>630014.9324744011</v>
      </c>
      <c r="AF10" t="n">
        <v>2.162918151321507e-06</v>
      </c>
      <c r="AG10" t="n">
        <v>20.0390625</v>
      </c>
      <c r="AH10" t="n">
        <v>569887.1915505547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6.5897</v>
      </c>
      <c r="E11" t="n">
        <v>15.18</v>
      </c>
      <c r="F11" t="n">
        <v>11.11</v>
      </c>
      <c r="G11" t="n">
        <v>18.02</v>
      </c>
      <c r="H11" t="n">
        <v>0.28</v>
      </c>
      <c r="I11" t="n">
        <v>37</v>
      </c>
      <c r="J11" t="n">
        <v>207.57</v>
      </c>
      <c r="K11" t="n">
        <v>55.27</v>
      </c>
      <c r="L11" t="n">
        <v>3.25</v>
      </c>
      <c r="M11" t="n">
        <v>35</v>
      </c>
      <c r="N11" t="n">
        <v>44.05</v>
      </c>
      <c r="O11" t="n">
        <v>25834.83</v>
      </c>
      <c r="P11" t="n">
        <v>160.57</v>
      </c>
      <c r="Q11" t="n">
        <v>197.85</v>
      </c>
      <c r="R11" t="n">
        <v>49.51</v>
      </c>
      <c r="S11" t="n">
        <v>25.4</v>
      </c>
      <c r="T11" t="n">
        <v>11068.16</v>
      </c>
      <c r="U11" t="n">
        <v>0.51</v>
      </c>
      <c r="V11" t="n">
        <v>0.84</v>
      </c>
      <c r="W11" t="n">
        <v>3</v>
      </c>
      <c r="X11" t="n">
        <v>0.72</v>
      </c>
      <c r="Y11" t="n">
        <v>1</v>
      </c>
      <c r="Z11" t="n">
        <v>10</v>
      </c>
      <c r="AA11" t="n">
        <v>447.6488330205011</v>
      </c>
      <c r="AB11" t="n">
        <v>612.4928822113581</v>
      </c>
      <c r="AC11" t="n">
        <v>554.0374211722645</v>
      </c>
      <c r="AD11" t="n">
        <v>447648.8330205011</v>
      </c>
      <c r="AE11" t="n">
        <v>612492.8822113581</v>
      </c>
      <c r="AF11" t="n">
        <v>2.193137568167434e-06</v>
      </c>
      <c r="AG11" t="n">
        <v>19.765625</v>
      </c>
      <c r="AH11" t="n">
        <v>554037.4211722645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6.6681</v>
      </c>
      <c r="E12" t="n">
        <v>15</v>
      </c>
      <c r="F12" t="n">
        <v>11.05</v>
      </c>
      <c r="G12" t="n">
        <v>19.51</v>
      </c>
      <c r="H12" t="n">
        <v>0.3</v>
      </c>
      <c r="I12" t="n">
        <v>34</v>
      </c>
      <c r="J12" t="n">
        <v>207.97</v>
      </c>
      <c r="K12" t="n">
        <v>55.27</v>
      </c>
      <c r="L12" t="n">
        <v>3.5</v>
      </c>
      <c r="M12" t="n">
        <v>32</v>
      </c>
      <c r="N12" t="n">
        <v>44.2</v>
      </c>
      <c r="O12" t="n">
        <v>25884.1</v>
      </c>
      <c r="P12" t="n">
        <v>159.64</v>
      </c>
      <c r="Q12" t="n">
        <v>197.78</v>
      </c>
      <c r="R12" t="n">
        <v>48.04</v>
      </c>
      <c r="S12" t="n">
        <v>25.4</v>
      </c>
      <c r="T12" t="n">
        <v>10344.24</v>
      </c>
      <c r="U12" t="n">
        <v>0.53</v>
      </c>
      <c r="V12" t="n">
        <v>0.84</v>
      </c>
      <c r="W12" t="n">
        <v>2.99</v>
      </c>
      <c r="X12" t="n">
        <v>0.66</v>
      </c>
      <c r="Y12" t="n">
        <v>1</v>
      </c>
      <c r="Z12" t="n">
        <v>10</v>
      </c>
      <c r="AA12" t="n">
        <v>444.452392142795</v>
      </c>
      <c r="AB12" t="n">
        <v>608.1193707854615</v>
      </c>
      <c r="AC12" t="n">
        <v>550.0813115385937</v>
      </c>
      <c r="AD12" t="n">
        <v>444452.392142795</v>
      </c>
      <c r="AE12" t="n">
        <v>608119.3707854615</v>
      </c>
      <c r="AF12" t="n">
        <v>2.219230104298719e-06</v>
      </c>
      <c r="AG12" t="n">
        <v>19.53125</v>
      </c>
      <c r="AH12" t="n">
        <v>550081.3115385937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6.7145</v>
      </c>
      <c r="E13" t="n">
        <v>14.89</v>
      </c>
      <c r="F13" t="n">
        <v>11.03</v>
      </c>
      <c r="G13" t="n">
        <v>20.68</v>
      </c>
      <c r="H13" t="n">
        <v>0.32</v>
      </c>
      <c r="I13" t="n">
        <v>32</v>
      </c>
      <c r="J13" t="n">
        <v>208.37</v>
      </c>
      <c r="K13" t="n">
        <v>55.27</v>
      </c>
      <c r="L13" t="n">
        <v>3.75</v>
      </c>
      <c r="M13" t="n">
        <v>30</v>
      </c>
      <c r="N13" t="n">
        <v>44.35</v>
      </c>
      <c r="O13" t="n">
        <v>25933.43</v>
      </c>
      <c r="P13" t="n">
        <v>159.23</v>
      </c>
      <c r="Q13" t="n">
        <v>197.88</v>
      </c>
      <c r="R13" t="n">
        <v>47.33</v>
      </c>
      <c r="S13" t="n">
        <v>25.4</v>
      </c>
      <c r="T13" t="n">
        <v>10001.6</v>
      </c>
      <c r="U13" t="n">
        <v>0.54</v>
      </c>
      <c r="V13" t="n">
        <v>0.84</v>
      </c>
      <c r="W13" t="n">
        <v>2.99</v>
      </c>
      <c r="X13" t="n">
        <v>0.64</v>
      </c>
      <c r="Y13" t="n">
        <v>1</v>
      </c>
      <c r="Z13" t="n">
        <v>10</v>
      </c>
      <c r="AA13" t="n">
        <v>442.60938904937</v>
      </c>
      <c r="AB13" t="n">
        <v>605.5976926454792</v>
      </c>
      <c r="AC13" t="n">
        <v>547.8002988210939</v>
      </c>
      <c r="AD13" t="n">
        <v>442609.38904937</v>
      </c>
      <c r="AE13" t="n">
        <v>605597.6926454792</v>
      </c>
      <c r="AF13" t="n">
        <v>2.23467262568254e-06</v>
      </c>
      <c r="AG13" t="n">
        <v>19.38802083333333</v>
      </c>
      <c r="AH13" t="n">
        <v>547800.2988210939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6.7837</v>
      </c>
      <c r="E14" t="n">
        <v>14.74</v>
      </c>
      <c r="F14" t="n">
        <v>10.96</v>
      </c>
      <c r="G14" t="n">
        <v>21.92</v>
      </c>
      <c r="H14" t="n">
        <v>0.34</v>
      </c>
      <c r="I14" t="n">
        <v>30</v>
      </c>
      <c r="J14" t="n">
        <v>208.77</v>
      </c>
      <c r="K14" t="n">
        <v>55.27</v>
      </c>
      <c r="L14" t="n">
        <v>4</v>
      </c>
      <c r="M14" t="n">
        <v>28</v>
      </c>
      <c r="N14" t="n">
        <v>44.5</v>
      </c>
      <c r="O14" t="n">
        <v>25982.82</v>
      </c>
      <c r="P14" t="n">
        <v>158.09</v>
      </c>
      <c r="Q14" t="n">
        <v>197.77</v>
      </c>
      <c r="R14" t="n">
        <v>45.07</v>
      </c>
      <c r="S14" t="n">
        <v>25.4</v>
      </c>
      <c r="T14" t="n">
        <v>8881.219999999999</v>
      </c>
      <c r="U14" t="n">
        <v>0.5600000000000001</v>
      </c>
      <c r="V14" t="n">
        <v>0.85</v>
      </c>
      <c r="W14" t="n">
        <v>2.99</v>
      </c>
      <c r="X14" t="n">
        <v>0.57</v>
      </c>
      <c r="Y14" t="n">
        <v>1</v>
      </c>
      <c r="Z14" t="n">
        <v>10</v>
      </c>
      <c r="AA14" t="n">
        <v>439.5532147801863</v>
      </c>
      <c r="AB14" t="n">
        <v>601.416100181489</v>
      </c>
      <c r="AC14" t="n">
        <v>544.017791672965</v>
      </c>
      <c r="AD14" t="n">
        <v>439553.2147801863</v>
      </c>
      <c r="AE14" t="n">
        <v>601416.100181489</v>
      </c>
      <c r="AF14" t="n">
        <v>2.257703282573929e-06</v>
      </c>
      <c r="AG14" t="n">
        <v>19.19270833333333</v>
      </c>
      <c r="AH14" t="n">
        <v>544017.791672965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6.8315</v>
      </c>
      <c r="E15" t="n">
        <v>14.64</v>
      </c>
      <c r="F15" t="n">
        <v>10.94</v>
      </c>
      <c r="G15" t="n">
        <v>23.44</v>
      </c>
      <c r="H15" t="n">
        <v>0.36</v>
      </c>
      <c r="I15" t="n">
        <v>28</v>
      </c>
      <c r="J15" t="n">
        <v>209.17</v>
      </c>
      <c r="K15" t="n">
        <v>55.27</v>
      </c>
      <c r="L15" t="n">
        <v>4.25</v>
      </c>
      <c r="M15" t="n">
        <v>26</v>
      </c>
      <c r="N15" t="n">
        <v>44.65</v>
      </c>
      <c r="O15" t="n">
        <v>26032.25</v>
      </c>
      <c r="P15" t="n">
        <v>157.74</v>
      </c>
      <c r="Q15" t="n">
        <v>197.78</v>
      </c>
      <c r="R15" t="n">
        <v>44.24</v>
      </c>
      <c r="S15" t="n">
        <v>25.4</v>
      </c>
      <c r="T15" t="n">
        <v>8474.719999999999</v>
      </c>
      <c r="U15" t="n">
        <v>0.57</v>
      </c>
      <c r="V15" t="n">
        <v>0.85</v>
      </c>
      <c r="W15" t="n">
        <v>2.99</v>
      </c>
      <c r="X15" t="n">
        <v>0.55</v>
      </c>
      <c r="Y15" t="n">
        <v>1</v>
      </c>
      <c r="Z15" t="n">
        <v>10</v>
      </c>
      <c r="AA15" t="n">
        <v>429.4407304636592</v>
      </c>
      <c r="AB15" t="n">
        <v>587.579753008295</v>
      </c>
      <c r="AC15" t="n">
        <v>531.5019660545455</v>
      </c>
      <c r="AD15" t="n">
        <v>429440.7304636592</v>
      </c>
      <c r="AE15" t="n">
        <v>587579.7530082951</v>
      </c>
      <c r="AF15" t="n">
        <v>2.273611742102952e-06</v>
      </c>
      <c r="AG15" t="n">
        <v>19.0625</v>
      </c>
      <c r="AH15" t="n">
        <v>531501.9660545455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6.8848</v>
      </c>
      <c r="E16" t="n">
        <v>14.52</v>
      </c>
      <c r="F16" t="n">
        <v>10.91</v>
      </c>
      <c r="G16" t="n">
        <v>25.17</v>
      </c>
      <c r="H16" t="n">
        <v>0.38</v>
      </c>
      <c r="I16" t="n">
        <v>26</v>
      </c>
      <c r="J16" t="n">
        <v>209.58</v>
      </c>
      <c r="K16" t="n">
        <v>55.27</v>
      </c>
      <c r="L16" t="n">
        <v>4.5</v>
      </c>
      <c r="M16" t="n">
        <v>24</v>
      </c>
      <c r="N16" t="n">
        <v>44.8</v>
      </c>
      <c r="O16" t="n">
        <v>26081.73</v>
      </c>
      <c r="P16" t="n">
        <v>157.1</v>
      </c>
      <c r="Q16" t="n">
        <v>197.9</v>
      </c>
      <c r="R16" t="n">
        <v>43.29</v>
      </c>
      <c r="S16" t="n">
        <v>25.4</v>
      </c>
      <c r="T16" t="n">
        <v>8008.82</v>
      </c>
      <c r="U16" t="n">
        <v>0.59</v>
      </c>
      <c r="V16" t="n">
        <v>0.85</v>
      </c>
      <c r="W16" t="n">
        <v>2.98</v>
      </c>
      <c r="X16" t="n">
        <v>0.51</v>
      </c>
      <c r="Y16" t="n">
        <v>1</v>
      </c>
      <c r="Z16" t="n">
        <v>10</v>
      </c>
      <c r="AA16" t="n">
        <v>427.2808335007184</v>
      </c>
      <c r="AB16" t="n">
        <v>584.6244866956704</v>
      </c>
      <c r="AC16" t="n">
        <v>528.8287462110554</v>
      </c>
      <c r="AD16" t="n">
        <v>427280.8335007183</v>
      </c>
      <c r="AE16" t="n">
        <v>584624.4866956704</v>
      </c>
      <c r="AF16" t="n">
        <v>2.291350672916696e-06</v>
      </c>
      <c r="AG16" t="n">
        <v>18.90625</v>
      </c>
      <c r="AH16" t="n">
        <v>528828.7462110554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6.9199</v>
      </c>
      <c r="E17" t="n">
        <v>14.45</v>
      </c>
      <c r="F17" t="n">
        <v>10.87</v>
      </c>
      <c r="G17" t="n">
        <v>26.09</v>
      </c>
      <c r="H17" t="n">
        <v>0.4</v>
      </c>
      <c r="I17" t="n">
        <v>25</v>
      </c>
      <c r="J17" t="n">
        <v>209.98</v>
      </c>
      <c r="K17" t="n">
        <v>55.27</v>
      </c>
      <c r="L17" t="n">
        <v>4.75</v>
      </c>
      <c r="M17" t="n">
        <v>23</v>
      </c>
      <c r="N17" t="n">
        <v>44.95</v>
      </c>
      <c r="O17" t="n">
        <v>26131.27</v>
      </c>
      <c r="P17" t="n">
        <v>156.62</v>
      </c>
      <c r="Q17" t="n">
        <v>197.82</v>
      </c>
      <c r="R17" t="n">
        <v>42.38</v>
      </c>
      <c r="S17" t="n">
        <v>25.4</v>
      </c>
      <c r="T17" t="n">
        <v>7562.49</v>
      </c>
      <c r="U17" t="n">
        <v>0.6</v>
      </c>
      <c r="V17" t="n">
        <v>0.86</v>
      </c>
      <c r="W17" t="n">
        <v>2.98</v>
      </c>
      <c r="X17" t="n">
        <v>0.48</v>
      </c>
      <c r="Y17" t="n">
        <v>1</v>
      </c>
      <c r="Z17" t="n">
        <v>10</v>
      </c>
      <c r="AA17" t="n">
        <v>425.8523448506044</v>
      </c>
      <c r="AB17" t="n">
        <v>582.669965504113</v>
      </c>
      <c r="AC17" t="n">
        <v>527.0607617788326</v>
      </c>
      <c r="AD17" t="n">
        <v>425852.3448506044</v>
      </c>
      <c r="AE17" t="n">
        <v>582669.965504113</v>
      </c>
      <c r="AF17" t="n">
        <v>2.303032407842819e-06</v>
      </c>
      <c r="AG17" t="n">
        <v>18.81510416666667</v>
      </c>
      <c r="AH17" t="n">
        <v>527060.7617788325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6.9459</v>
      </c>
      <c r="E18" t="n">
        <v>14.4</v>
      </c>
      <c r="F18" t="n">
        <v>10.86</v>
      </c>
      <c r="G18" t="n">
        <v>27.15</v>
      </c>
      <c r="H18" t="n">
        <v>0.42</v>
      </c>
      <c r="I18" t="n">
        <v>24</v>
      </c>
      <c r="J18" t="n">
        <v>210.38</v>
      </c>
      <c r="K18" t="n">
        <v>55.27</v>
      </c>
      <c r="L18" t="n">
        <v>5</v>
      </c>
      <c r="M18" t="n">
        <v>22</v>
      </c>
      <c r="N18" t="n">
        <v>45.11</v>
      </c>
      <c r="O18" t="n">
        <v>26180.86</v>
      </c>
      <c r="P18" t="n">
        <v>156.35</v>
      </c>
      <c r="Q18" t="n">
        <v>197.78</v>
      </c>
      <c r="R18" t="n">
        <v>42.12</v>
      </c>
      <c r="S18" t="n">
        <v>25.4</v>
      </c>
      <c r="T18" t="n">
        <v>7438.2</v>
      </c>
      <c r="U18" t="n">
        <v>0.6</v>
      </c>
      <c r="V18" t="n">
        <v>0.86</v>
      </c>
      <c r="W18" t="n">
        <v>2.97</v>
      </c>
      <c r="X18" t="n">
        <v>0.47</v>
      </c>
      <c r="Y18" t="n">
        <v>1</v>
      </c>
      <c r="Z18" t="n">
        <v>10</v>
      </c>
      <c r="AA18" t="n">
        <v>424.9566744957418</v>
      </c>
      <c r="AB18" t="n">
        <v>581.4444698104027</v>
      </c>
      <c r="AC18" t="n">
        <v>525.952225674136</v>
      </c>
      <c r="AD18" t="n">
        <v>424956.6744957418</v>
      </c>
      <c r="AE18" t="n">
        <v>581444.4698104027</v>
      </c>
      <c r="AF18" t="n">
        <v>2.311685544825133e-06</v>
      </c>
      <c r="AG18" t="n">
        <v>18.75</v>
      </c>
      <c r="AH18" t="n">
        <v>525952.225674136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6.9807</v>
      </c>
      <c r="E19" t="n">
        <v>14.33</v>
      </c>
      <c r="F19" t="n">
        <v>10.83</v>
      </c>
      <c r="G19" t="n">
        <v>28.25</v>
      </c>
      <c r="H19" t="n">
        <v>0.44</v>
      </c>
      <c r="I19" t="n">
        <v>23</v>
      </c>
      <c r="J19" t="n">
        <v>210.78</v>
      </c>
      <c r="K19" t="n">
        <v>55.27</v>
      </c>
      <c r="L19" t="n">
        <v>5.25</v>
      </c>
      <c r="M19" t="n">
        <v>21</v>
      </c>
      <c r="N19" t="n">
        <v>45.26</v>
      </c>
      <c r="O19" t="n">
        <v>26230.5</v>
      </c>
      <c r="P19" t="n">
        <v>155.78</v>
      </c>
      <c r="Q19" t="n">
        <v>197.77</v>
      </c>
      <c r="R19" t="n">
        <v>40.94</v>
      </c>
      <c r="S19" t="n">
        <v>25.4</v>
      </c>
      <c r="T19" t="n">
        <v>6850.67</v>
      </c>
      <c r="U19" t="n">
        <v>0.62</v>
      </c>
      <c r="V19" t="n">
        <v>0.86</v>
      </c>
      <c r="W19" t="n">
        <v>2.98</v>
      </c>
      <c r="X19" t="n">
        <v>0.44</v>
      </c>
      <c r="Y19" t="n">
        <v>1</v>
      </c>
      <c r="Z19" t="n">
        <v>10</v>
      </c>
      <c r="AA19" t="n">
        <v>423.5331236218289</v>
      </c>
      <c r="AB19" t="n">
        <v>579.496704702083</v>
      </c>
      <c r="AC19" t="n">
        <v>524.1903525340488</v>
      </c>
      <c r="AD19" t="n">
        <v>423533.1236218289</v>
      </c>
      <c r="AE19" t="n">
        <v>579496.704702083</v>
      </c>
      <c r="AF19" t="n">
        <v>2.323267435862999e-06</v>
      </c>
      <c r="AG19" t="n">
        <v>18.65885416666667</v>
      </c>
      <c r="AH19" t="n">
        <v>524190.3525340487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7.0066</v>
      </c>
      <c r="E20" t="n">
        <v>14.27</v>
      </c>
      <c r="F20" t="n">
        <v>10.82</v>
      </c>
      <c r="G20" t="n">
        <v>29.5</v>
      </c>
      <c r="H20" t="n">
        <v>0.46</v>
      </c>
      <c r="I20" t="n">
        <v>22</v>
      </c>
      <c r="J20" t="n">
        <v>211.18</v>
      </c>
      <c r="K20" t="n">
        <v>55.27</v>
      </c>
      <c r="L20" t="n">
        <v>5.5</v>
      </c>
      <c r="M20" t="n">
        <v>20</v>
      </c>
      <c r="N20" t="n">
        <v>45.41</v>
      </c>
      <c r="O20" t="n">
        <v>26280.2</v>
      </c>
      <c r="P20" t="n">
        <v>155.53</v>
      </c>
      <c r="Q20" t="n">
        <v>197.83</v>
      </c>
      <c r="R20" t="n">
        <v>40.47</v>
      </c>
      <c r="S20" t="n">
        <v>25.4</v>
      </c>
      <c r="T20" t="n">
        <v>6619.84</v>
      </c>
      <c r="U20" t="n">
        <v>0.63</v>
      </c>
      <c r="V20" t="n">
        <v>0.86</v>
      </c>
      <c r="W20" t="n">
        <v>2.98</v>
      </c>
      <c r="X20" t="n">
        <v>0.42</v>
      </c>
      <c r="Y20" t="n">
        <v>1</v>
      </c>
      <c r="Z20" t="n">
        <v>10</v>
      </c>
      <c r="AA20" t="n">
        <v>422.6717607149176</v>
      </c>
      <c r="AB20" t="n">
        <v>578.3181499721974</v>
      </c>
      <c r="AC20" t="n">
        <v>523.1242774134715</v>
      </c>
      <c r="AD20" t="n">
        <v>422671.7607149176</v>
      </c>
      <c r="AE20" t="n">
        <v>578318.1499721974</v>
      </c>
      <c r="AF20" t="n">
        <v>2.331887291549227e-06</v>
      </c>
      <c r="AG20" t="n">
        <v>18.58072916666667</v>
      </c>
      <c r="AH20" t="n">
        <v>523124.2774134715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7.0406</v>
      </c>
      <c r="E21" t="n">
        <v>14.2</v>
      </c>
      <c r="F21" t="n">
        <v>10.79</v>
      </c>
      <c r="G21" t="n">
        <v>30.82</v>
      </c>
      <c r="H21" t="n">
        <v>0.48</v>
      </c>
      <c r="I21" t="n">
        <v>21</v>
      </c>
      <c r="J21" t="n">
        <v>211.59</v>
      </c>
      <c r="K21" t="n">
        <v>55.27</v>
      </c>
      <c r="L21" t="n">
        <v>5.75</v>
      </c>
      <c r="M21" t="n">
        <v>19</v>
      </c>
      <c r="N21" t="n">
        <v>45.57</v>
      </c>
      <c r="O21" t="n">
        <v>26329.94</v>
      </c>
      <c r="P21" t="n">
        <v>154.99</v>
      </c>
      <c r="Q21" t="n">
        <v>197.77</v>
      </c>
      <c r="R21" t="n">
        <v>39.69</v>
      </c>
      <c r="S21" t="n">
        <v>25.4</v>
      </c>
      <c r="T21" t="n">
        <v>6235.63</v>
      </c>
      <c r="U21" t="n">
        <v>0.64</v>
      </c>
      <c r="V21" t="n">
        <v>0.86</v>
      </c>
      <c r="W21" t="n">
        <v>2.97</v>
      </c>
      <c r="X21" t="n">
        <v>0.4</v>
      </c>
      <c r="Y21" t="n">
        <v>1</v>
      </c>
      <c r="Z21" t="n">
        <v>10</v>
      </c>
      <c r="AA21" t="n">
        <v>421.1432846249735</v>
      </c>
      <c r="AB21" t="n">
        <v>576.2268215543301</v>
      </c>
      <c r="AC21" t="n">
        <v>521.2325424446074</v>
      </c>
      <c r="AD21" t="n">
        <v>421143.2846249735</v>
      </c>
      <c r="AE21" t="n">
        <v>576226.8215543301</v>
      </c>
      <c r="AF21" t="n">
        <v>2.343202932218407e-06</v>
      </c>
      <c r="AG21" t="n">
        <v>18.48958333333333</v>
      </c>
      <c r="AH21" t="n">
        <v>521232.5424446074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7.0757</v>
      </c>
      <c r="E22" t="n">
        <v>14.13</v>
      </c>
      <c r="F22" t="n">
        <v>10.76</v>
      </c>
      <c r="G22" t="n">
        <v>32.27</v>
      </c>
      <c r="H22" t="n">
        <v>0.5</v>
      </c>
      <c r="I22" t="n">
        <v>20</v>
      </c>
      <c r="J22" t="n">
        <v>211.99</v>
      </c>
      <c r="K22" t="n">
        <v>55.27</v>
      </c>
      <c r="L22" t="n">
        <v>6</v>
      </c>
      <c r="M22" t="n">
        <v>18</v>
      </c>
      <c r="N22" t="n">
        <v>45.72</v>
      </c>
      <c r="O22" t="n">
        <v>26379.74</v>
      </c>
      <c r="P22" t="n">
        <v>154.51</v>
      </c>
      <c r="Q22" t="n">
        <v>197.79</v>
      </c>
      <c r="R22" t="n">
        <v>38.74</v>
      </c>
      <c r="S22" t="n">
        <v>25.4</v>
      </c>
      <c r="T22" t="n">
        <v>5763.61</v>
      </c>
      <c r="U22" t="n">
        <v>0.66</v>
      </c>
      <c r="V22" t="n">
        <v>0.87</v>
      </c>
      <c r="W22" t="n">
        <v>2.97</v>
      </c>
      <c r="X22" t="n">
        <v>0.37</v>
      </c>
      <c r="Y22" t="n">
        <v>1</v>
      </c>
      <c r="Z22" t="n">
        <v>10</v>
      </c>
      <c r="AA22" t="n">
        <v>411.3063747448669</v>
      </c>
      <c r="AB22" t="n">
        <v>562.7675274825325</v>
      </c>
      <c r="AC22" t="n">
        <v>509.0577845087844</v>
      </c>
      <c r="AD22" t="n">
        <v>411306.3747448669</v>
      </c>
      <c r="AE22" t="n">
        <v>562767.5274825325</v>
      </c>
      <c r="AF22" t="n">
        <v>2.354884667144531e-06</v>
      </c>
      <c r="AG22" t="n">
        <v>18.3984375</v>
      </c>
      <c r="AH22" t="n">
        <v>509057.7845087844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7.1017</v>
      </c>
      <c r="E23" t="n">
        <v>14.08</v>
      </c>
      <c r="F23" t="n">
        <v>10.75</v>
      </c>
      <c r="G23" t="n">
        <v>33.93</v>
      </c>
      <c r="H23" t="n">
        <v>0.52</v>
      </c>
      <c r="I23" t="n">
        <v>19</v>
      </c>
      <c r="J23" t="n">
        <v>212.4</v>
      </c>
      <c r="K23" t="n">
        <v>55.27</v>
      </c>
      <c r="L23" t="n">
        <v>6.25</v>
      </c>
      <c r="M23" t="n">
        <v>17</v>
      </c>
      <c r="N23" t="n">
        <v>45.87</v>
      </c>
      <c r="O23" t="n">
        <v>26429.59</v>
      </c>
      <c r="P23" t="n">
        <v>154.3</v>
      </c>
      <c r="Q23" t="n">
        <v>197.83</v>
      </c>
      <c r="R23" t="n">
        <v>38.43</v>
      </c>
      <c r="S23" t="n">
        <v>25.4</v>
      </c>
      <c r="T23" t="n">
        <v>5615.83</v>
      </c>
      <c r="U23" t="n">
        <v>0.66</v>
      </c>
      <c r="V23" t="n">
        <v>0.87</v>
      </c>
      <c r="W23" t="n">
        <v>2.97</v>
      </c>
      <c r="X23" t="n">
        <v>0.35</v>
      </c>
      <c r="Y23" t="n">
        <v>1</v>
      </c>
      <c r="Z23" t="n">
        <v>10</v>
      </c>
      <c r="AA23" t="n">
        <v>410.4977957249662</v>
      </c>
      <c r="AB23" t="n">
        <v>561.6611939955156</v>
      </c>
      <c r="AC23" t="n">
        <v>508.0570379370196</v>
      </c>
      <c r="AD23" t="n">
        <v>410497.7957249662</v>
      </c>
      <c r="AE23" t="n">
        <v>561661.1939955157</v>
      </c>
      <c r="AF23" t="n">
        <v>2.363537804126844e-06</v>
      </c>
      <c r="AG23" t="n">
        <v>18.33333333333333</v>
      </c>
      <c r="AH23" t="n">
        <v>508057.0379370196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7.1339</v>
      </c>
      <c r="E24" t="n">
        <v>14.02</v>
      </c>
      <c r="F24" t="n">
        <v>10.72</v>
      </c>
      <c r="G24" t="n">
        <v>35.74</v>
      </c>
      <c r="H24" t="n">
        <v>0.54</v>
      </c>
      <c r="I24" t="n">
        <v>18</v>
      </c>
      <c r="J24" t="n">
        <v>212.8</v>
      </c>
      <c r="K24" t="n">
        <v>55.27</v>
      </c>
      <c r="L24" t="n">
        <v>6.5</v>
      </c>
      <c r="M24" t="n">
        <v>16</v>
      </c>
      <c r="N24" t="n">
        <v>46.03</v>
      </c>
      <c r="O24" t="n">
        <v>26479.5</v>
      </c>
      <c r="P24" t="n">
        <v>153.75</v>
      </c>
      <c r="Q24" t="n">
        <v>197.76</v>
      </c>
      <c r="R24" t="n">
        <v>37.79</v>
      </c>
      <c r="S24" t="n">
        <v>25.4</v>
      </c>
      <c r="T24" t="n">
        <v>5299.5</v>
      </c>
      <c r="U24" t="n">
        <v>0.67</v>
      </c>
      <c r="V24" t="n">
        <v>0.87</v>
      </c>
      <c r="W24" t="n">
        <v>2.96</v>
      </c>
      <c r="X24" t="n">
        <v>0.33</v>
      </c>
      <c r="Y24" t="n">
        <v>1</v>
      </c>
      <c r="Z24" t="n">
        <v>10</v>
      </c>
      <c r="AA24" t="n">
        <v>409.2081534993298</v>
      </c>
      <c r="AB24" t="n">
        <v>559.8966486074003</v>
      </c>
      <c r="AC24" t="n">
        <v>506.460898284191</v>
      </c>
      <c r="AD24" t="n">
        <v>409208.1534993298</v>
      </c>
      <c r="AE24" t="n">
        <v>559896.6486074002</v>
      </c>
      <c r="AF24" t="n">
        <v>2.374254381466479e-06</v>
      </c>
      <c r="AG24" t="n">
        <v>18.25520833333333</v>
      </c>
      <c r="AH24" t="n">
        <v>506460.898284191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7.1317</v>
      </c>
      <c r="E25" t="n">
        <v>14.02</v>
      </c>
      <c r="F25" t="n">
        <v>10.73</v>
      </c>
      <c r="G25" t="n">
        <v>35.76</v>
      </c>
      <c r="H25" t="n">
        <v>0.5600000000000001</v>
      </c>
      <c r="I25" t="n">
        <v>18</v>
      </c>
      <c r="J25" t="n">
        <v>213.21</v>
      </c>
      <c r="K25" t="n">
        <v>55.27</v>
      </c>
      <c r="L25" t="n">
        <v>6.75</v>
      </c>
      <c r="M25" t="n">
        <v>16</v>
      </c>
      <c r="N25" t="n">
        <v>46.18</v>
      </c>
      <c r="O25" t="n">
        <v>26529.46</v>
      </c>
      <c r="P25" t="n">
        <v>153.86</v>
      </c>
      <c r="Q25" t="n">
        <v>197.83</v>
      </c>
      <c r="R25" t="n">
        <v>37.82</v>
      </c>
      <c r="S25" t="n">
        <v>25.4</v>
      </c>
      <c r="T25" t="n">
        <v>5316.26</v>
      </c>
      <c r="U25" t="n">
        <v>0.67</v>
      </c>
      <c r="V25" t="n">
        <v>0.87</v>
      </c>
      <c r="W25" t="n">
        <v>2.97</v>
      </c>
      <c r="X25" t="n">
        <v>0.34</v>
      </c>
      <c r="Y25" t="n">
        <v>1</v>
      </c>
      <c r="Z25" t="n">
        <v>10</v>
      </c>
      <c r="AA25" t="n">
        <v>409.3851334948889</v>
      </c>
      <c r="AB25" t="n">
        <v>560.1388004451305</v>
      </c>
      <c r="AC25" t="n">
        <v>506.6799394903905</v>
      </c>
      <c r="AD25" t="n">
        <v>409385.1334948889</v>
      </c>
      <c r="AE25" t="n">
        <v>560138.8004451306</v>
      </c>
      <c r="AF25" t="n">
        <v>2.373522192952591e-06</v>
      </c>
      <c r="AG25" t="n">
        <v>18.25520833333333</v>
      </c>
      <c r="AH25" t="n">
        <v>506679.9394903905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7.1508</v>
      </c>
      <c r="E26" t="n">
        <v>13.98</v>
      </c>
      <c r="F26" t="n">
        <v>10.73</v>
      </c>
      <c r="G26" t="n">
        <v>37.87</v>
      </c>
      <c r="H26" t="n">
        <v>0.58</v>
      </c>
      <c r="I26" t="n">
        <v>17</v>
      </c>
      <c r="J26" t="n">
        <v>213.61</v>
      </c>
      <c r="K26" t="n">
        <v>55.27</v>
      </c>
      <c r="L26" t="n">
        <v>7</v>
      </c>
      <c r="M26" t="n">
        <v>15</v>
      </c>
      <c r="N26" t="n">
        <v>46.34</v>
      </c>
      <c r="O26" t="n">
        <v>26579.47</v>
      </c>
      <c r="P26" t="n">
        <v>153.65</v>
      </c>
      <c r="Q26" t="n">
        <v>197.86</v>
      </c>
      <c r="R26" t="n">
        <v>37.87</v>
      </c>
      <c r="S26" t="n">
        <v>25.4</v>
      </c>
      <c r="T26" t="n">
        <v>5346.63</v>
      </c>
      <c r="U26" t="n">
        <v>0.67</v>
      </c>
      <c r="V26" t="n">
        <v>0.87</v>
      </c>
      <c r="W26" t="n">
        <v>2.97</v>
      </c>
      <c r="X26" t="n">
        <v>0.34</v>
      </c>
      <c r="Y26" t="n">
        <v>1</v>
      </c>
      <c r="Z26" t="n">
        <v>10</v>
      </c>
      <c r="AA26" t="n">
        <v>408.7892462090539</v>
      </c>
      <c r="AB26" t="n">
        <v>559.3234811719595</v>
      </c>
      <c r="AC26" t="n">
        <v>505.9424331443431</v>
      </c>
      <c r="AD26" t="n">
        <v>408789.2462090539</v>
      </c>
      <c r="AE26" t="n">
        <v>559323.4811719595</v>
      </c>
      <c r="AF26" t="n">
        <v>2.379878920504983e-06</v>
      </c>
      <c r="AG26" t="n">
        <v>18.203125</v>
      </c>
      <c r="AH26" t="n">
        <v>505942.4331443431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7.1593</v>
      </c>
      <c r="E27" t="n">
        <v>13.97</v>
      </c>
      <c r="F27" t="n">
        <v>10.71</v>
      </c>
      <c r="G27" t="n">
        <v>37.81</v>
      </c>
      <c r="H27" t="n">
        <v>0.6</v>
      </c>
      <c r="I27" t="n">
        <v>17</v>
      </c>
      <c r="J27" t="n">
        <v>214.02</v>
      </c>
      <c r="K27" t="n">
        <v>55.27</v>
      </c>
      <c r="L27" t="n">
        <v>7.25</v>
      </c>
      <c r="M27" t="n">
        <v>15</v>
      </c>
      <c r="N27" t="n">
        <v>46.49</v>
      </c>
      <c r="O27" t="n">
        <v>26629.54</v>
      </c>
      <c r="P27" t="n">
        <v>153.45</v>
      </c>
      <c r="Q27" t="n">
        <v>197.75</v>
      </c>
      <c r="R27" t="n">
        <v>37.67</v>
      </c>
      <c r="S27" t="n">
        <v>25.4</v>
      </c>
      <c r="T27" t="n">
        <v>5247.23</v>
      </c>
      <c r="U27" t="n">
        <v>0.67</v>
      </c>
      <c r="V27" t="n">
        <v>0.87</v>
      </c>
      <c r="W27" t="n">
        <v>2.96</v>
      </c>
      <c r="X27" t="n">
        <v>0.32</v>
      </c>
      <c r="Y27" t="n">
        <v>1</v>
      </c>
      <c r="Z27" t="n">
        <v>10</v>
      </c>
      <c r="AA27" t="n">
        <v>408.3589561565287</v>
      </c>
      <c r="AB27" t="n">
        <v>558.7347393390371</v>
      </c>
      <c r="AC27" t="n">
        <v>505.4098800056505</v>
      </c>
      <c r="AD27" t="n">
        <v>408358.9561565287</v>
      </c>
      <c r="AE27" t="n">
        <v>558734.7393390371</v>
      </c>
      <c r="AF27" t="n">
        <v>2.382707830672278e-06</v>
      </c>
      <c r="AG27" t="n">
        <v>18.19010416666667</v>
      </c>
      <c r="AH27" t="n">
        <v>505409.8800056505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7.1911</v>
      </c>
      <c r="E28" t="n">
        <v>13.91</v>
      </c>
      <c r="F28" t="n">
        <v>10.69</v>
      </c>
      <c r="G28" t="n">
        <v>40.1</v>
      </c>
      <c r="H28" t="n">
        <v>0.62</v>
      </c>
      <c r="I28" t="n">
        <v>16</v>
      </c>
      <c r="J28" t="n">
        <v>214.42</v>
      </c>
      <c r="K28" t="n">
        <v>55.27</v>
      </c>
      <c r="L28" t="n">
        <v>7.5</v>
      </c>
      <c r="M28" t="n">
        <v>14</v>
      </c>
      <c r="N28" t="n">
        <v>46.65</v>
      </c>
      <c r="O28" t="n">
        <v>26679.66</v>
      </c>
      <c r="P28" t="n">
        <v>153.11</v>
      </c>
      <c r="Q28" t="n">
        <v>197.81</v>
      </c>
      <c r="R28" t="n">
        <v>36.67</v>
      </c>
      <c r="S28" t="n">
        <v>25.4</v>
      </c>
      <c r="T28" t="n">
        <v>4750</v>
      </c>
      <c r="U28" t="n">
        <v>0.6899999999999999</v>
      </c>
      <c r="V28" t="n">
        <v>0.87</v>
      </c>
      <c r="W28" t="n">
        <v>2.97</v>
      </c>
      <c r="X28" t="n">
        <v>0.3</v>
      </c>
      <c r="Y28" t="n">
        <v>1</v>
      </c>
      <c r="Z28" t="n">
        <v>10</v>
      </c>
      <c r="AA28" t="n">
        <v>407.2994753467579</v>
      </c>
      <c r="AB28" t="n">
        <v>557.2851109541143</v>
      </c>
      <c r="AC28" t="n">
        <v>504.0986021192185</v>
      </c>
      <c r="AD28" t="n">
        <v>407299.4753467579</v>
      </c>
      <c r="AE28" t="n">
        <v>557285.1109541144</v>
      </c>
      <c r="AF28" t="n">
        <v>2.393291282827569e-06</v>
      </c>
      <c r="AG28" t="n">
        <v>18.11197916666667</v>
      </c>
      <c r="AH28" t="n">
        <v>504098.6021192185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7.1922</v>
      </c>
      <c r="E29" t="n">
        <v>13.9</v>
      </c>
      <c r="F29" t="n">
        <v>10.69</v>
      </c>
      <c r="G29" t="n">
        <v>40.09</v>
      </c>
      <c r="H29" t="n">
        <v>0.64</v>
      </c>
      <c r="I29" t="n">
        <v>16</v>
      </c>
      <c r="J29" t="n">
        <v>214.83</v>
      </c>
      <c r="K29" t="n">
        <v>55.27</v>
      </c>
      <c r="L29" t="n">
        <v>7.75</v>
      </c>
      <c r="M29" t="n">
        <v>14</v>
      </c>
      <c r="N29" t="n">
        <v>46.81</v>
      </c>
      <c r="O29" t="n">
        <v>26729.83</v>
      </c>
      <c r="P29" t="n">
        <v>153</v>
      </c>
      <c r="Q29" t="n">
        <v>197.8</v>
      </c>
      <c r="R29" t="n">
        <v>36.69</v>
      </c>
      <c r="S29" t="n">
        <v>25.4</v>
      </c>
      <c r="T29" t="n">
        <v>4762.1</v>
      </c>
      <c r="U29" t="n">
        <v>0.6899999999999999</v>
      </c>
      <c r="V29" t="n">
        <v>0.87</v>
      </c>
      <c r="W29" t="n">
        <v>2.96</v>
      </c>
      <c r="X29" t="n">
        <v>0.3</v>
      </c>
      <c r="Y29" t="n">
        <v>1</v>
      </c>
      <c r="Z29" t="n">
        <v>10</v>
      </c>
      <c r="AA29" t="n">
        <v>407.1915936354158</v>
      </c>
      <c r="AB29" t="n">
        <v>557.1375024372506</v>
      </c>
      <c r="AC29" t="n">
        <v>503.9650811520345</v>
      </c>
      <c r="AD29" t="n">
        <v>407191.5936354158</v>
      </c>
      <c r="AE29" t="n">
        <v>557137.5024372507</v>
      </c>
      <c r="AF29" t="n">
        <v>2.393657377084513e-06</v>
      </c>
      <c r="AG29" t="n">
        <v>18.09895833333333</v>
      </c>
      <c r="AH29" t="n">
        <v>503965.0811520345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7.222</v>
      </c>
      <c r="E30" t="n">
        <v>13.85</v>
      </c>
      <c r="F30" t="n">
        <v>10.67</v>
      </c>
      <c r="G30" t="n">
        <v>42.69</v>
      </c>
      <c r="H30" t="n">
        <v>0.66</v>
      </c>
      <c r="I30" t="n">
        <v>15</v>
      </c>
      <c r="J30" t="n">
        <v>215.24</v>
      </c>
      <c r="K30" t="n">
        <v>55.27</v>
      </c>
      <c r="L30" t="n">
        <v>8</v>
      </c>
      <c r="M30" t="n">
        <v>13</v>
      </c>
      <c r="N30" t="n">
        <v>46.97</v>
      </c>
      <c r="O30" t="n">
        <v>26780.06</v>
      </c>
      <c r="P30" t="n">
        <v>152.71</v>
      </c>
      <c r="Q30" t="n">
        <v>197.77</v>
      </c>
      <c r="R30" t="n">
        <v>36.21</v>
      </c>
      <c r="S30" t="n">
        <v>25.4</v>
      </c>
      <c r="T30" t="n">
        <v>4523.88</v>
      </c>
      <c r="U30" t="n">
        <v>0.7</v>
      </c>
      <c r="V30" t="n">
        <v>0.87</v>
      </c>
      <c r="W30" t="n">
        <v>2.96</v>
      </c>
      <c r="X30" t="n">
        <v>0.28</v>
      </c>
      <c r="Y30" t="n">
        <v>1</v>
      </c>
      <c r="Z30" t="n">
        <v>10</v>
      </c>
      <c r="AA30" t="n">
        <v>406.224066613192</v>
      </c>
      <c r="AB30" t="n">
        <v>555.8136892811643</v>
      </c>
      <c r="AC30" t="n">
        <v>502.7676108655816</v>
      </c>
      <c r="AD30" t="n">
        <v>406224.066613192</v>
      </c>
      <c r="AE30" t="n">
        <v>555813.6892811643</v>
      </c>
      <c r="AF30" t="n">
        <v>2.403575203318089e-06</v>
      </c>
      <c r="AG30" t="n">
        <v>18.03385416666667</v>
      </c>
      <c r="AH30" t="n">
        <v>502767.6108655816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7.2266</v>
      </c>
      <c r="E31" t="n">
        <v>13.84</v>
      </c>
      <c r="F31" t="n">
        <v>10.66</v>
      </c>
      <c r="G31" t="n">
        <v>42.66</v>
      </c>
      <c r="H31" t="n">
        <v>0.68</v>
      </c>
      <c r="I31" t="n">
        <v>15</v>
      </c>
      <c r="J31" t="n">
        <v>215.65</v>
      </c>
      <c r="K31" t="n">
        <v>55.27</v>
      </c>
      <c r="L31" t="n">
        <v>8.25</v>
      </c>
      <c r="M31" t="n">
        <v>13</v>
      </c>
      <c r="N31" t="n">
        <v>47.12</v>
      </c>
      <c r="O31" t="n">
        <v>26830.34</v>
      </c>
      <c r="P31" t="n">
        <v>152.41</v>
      </c>
      <c r="Q31" t="n">
        <v>197.8</v>
      </c>
      <c r="R31" t="n">
        <v>35.93</v>
      </c>
      <c r="S31" t="n">
        <v>25.4</v>
      </c>
      <c r="T31" t="n">
        <v>4384.58</v>
      </c>
      <c r="U31" t="n">
        <v>0.71</v>
      </c>
      <c r="V31" t="n">
        <v>0.87</v>
      </c>
      <c r="W31" t="n">
        <v>2.96</v>
      </c>
      <c r="X31" t="n">
        <v>0.27</v>
      </c>
      <c r="Y31" t="n">
        <v>1</v>
      </c>
      <c r="Z31" t="n">
        <v>10</v>
      </c>
      <c r="AA31" t="n">
        <v>405.854070765325</v>
      </c>
      <c r="AB31" t="n">
        <v>555.3074446390481</v>
      </c>
      <c r="AC31" t="n">
        <v>502.3096815015901</v>
      </c>
      <c r="AD31" t="n">
        <v>405854.070765325</v>
      </c>
      <c r="AE31" t="n">
        <v>555307.4446390481</v>
      </c>
      <c r="AF31" t="n">
        <v>2.405106142938037e-06</v>
      </c>
      <c r="AG31" t="n">
        <v>18.02083333333333</v>
      </c>
      <c r="AH31" t="n">
        <v>502309.6815015901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7.2572</v>
      </c>
      <c r="E32" t="n">
        <v>13.78</v>
      </c>
      <c r="F32" t="n">
        <v>10.65</v>
      </c>
      <c r="G32" t="n">
        <v>45.63</v>
      </c>
      <c r="H32" t="n">
        <v>0.7</v>
      </c>
      <c r="I32" t="n">
        <v>14</v>
      </c>
      <c r="J32" t="n">
        <v>216.05</v>
      </c>
      <c r="K32" t="n">
        <v>55.27</v>
      </c>
      <c r="L32" t="n">
        <v>8.5</v>
      </c>
      <c r="M32" t="n">
        <v>12</v>
      </c>
      <c r="N32" t="n">
        <v>47.28</v>
      </c>
      <c r="O32" t="n">
        <v>26880.68</v>
      </c>
      <c r="P32" t="n">
        <v>152.11</v>
      </c>
      <c r="Q32" t="n">
        <v>197.81</v>
      </c>
      <c r="R32" t="n">
        <v>35.37</v>
      </c>
      <c r="S32" t="n">
        <v>25.4</v>
      </c>
      <c r="T32" t="n">
        <v>4111.79</v>
      </c>
      <c r="U32" t="n">
        <v>0.72</v>
      </c>
      <c r="V32" t="n">
        <v>0.87</v>
      </c>
      <c r="W32" t="n">
        <v>2.96</v>
      </c>
      <c r="X32" t="n">
        <v>0.26</v>
      </c>
      <c r="Y32" t="n">
        <v>1</v>
      </c>
      <c r="Z32" t="n">
        <v>10</v>
      </c>
      <c r="AA32" t="n">
        <v>404.7430258363711</v>
      </c>
      <c r="AB32" t="n">
        <v>553.7872639514104</v>
      </c>
      <c r="AC32" t="n">
        <v>500.9345847251936</v>
      </c>
      <c r="AD32" t="n">
        <v>404743.0258363711</v>
      </c>
      <c r="AE32" t="n">
        <v>553787.2639514104</v>
      </c>
      <c r="AF32" t="n">
        <v>2.415290219540298e-06</v>
      </c>
      <c r="AG32" t="n">
        <v>17.94270833333333</v>
      </c>
      <c r="AH32" t="n">
        <v>500934.5847251936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7.2532</v>
      </c>
      <c r="E33" t="n">
        <v>13.79</v>
      </c>
      <c r="F33" t="n">
        <v>10.65</v>
      </c>
      <c r="G33" t="n">
        <v>45.66</v>
      </c>
      <c r="H33" t="n">
        <v>0.72</v>
      </c>
      <c r="I33" t="n">
        <v>14</v>
      </c>
      <c r="J33" t="n">
        <v>216.46</v>
      </c>
      <c r="K33" t="n">
        <v>55.27</v>
      </c>
      <c r="L33" t="n">
        <v>8.75</v>
      </c>
      <c r="M33" t="n">
        <v>12</v>
      </c>
      <c r="N33" t="n">
        <v>47.44</v>
      </c>
      <c r="O33" t="n">
        <v>26931.07</v>
      </c>
      <c r="P33" t="n">
        <v>152.16</v>
      </c>
      <c r="Q33" t="n">
        <v>197.81</v>
      </c>
      <c r="R33" t="n">
        <v>35.52</v>
      </c>
      <c r="S33" t="n">
        <v>25.4</v>
      </c>
      <c r="T33" t="n">
        <v>4188.44</v>
      </c>
      <c r="U33" t="n">
        <v>0.71</v>
      </c>
      <c r="V33" t="n">
        <v>0.87</v>
      </c>
      <c r="W33" t="n">
        <v>2.96</v>
      </c>
      <c r="X33" t="n">
        <v>0.26</v>
      </c>
      <c r="Y33" t="n">
        <v>1</v>
      </c>
      <c r="Z33" t="n">
        <v>10</v>
      </c>
      <c r="AA33" t="n">
        <v>404.8681086282697</v>
      </c>
      <c r="AB33" t="n">
        <v>553.9584077455495</v>
      </c>
      <c r="AC33" t="n">
        <v>501.0893947958219</v>
      </c>
      <c r="AD33" t="n">
        <v>404868.1086282698</v>
      </c>
      <c r="AE33" t="n">
        <v>553958.4077455495</v>
      </c>
      <c r="AF33" t="n">
        <v>2.413958967696865e-06</v>
      </c>
      <c r="AG33" t="n">
        <v>17.95572916666667</v>
      </c>
      <c r="AH33" t="n">
        <v>501089.3947958219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7.25</v>
      </c>
      <c r="E34" t="n">
        <v>13.79</v>
      </c>
      <c r="F34" t="n">
        <v>10.66</v>
      </c>
      <c r="G34" t="n">
        <v>45.69</v>
      </c>
      <c r="H34" t="n">
        <v>0.74</v>
      </c>
      <c r="I34" t="n">
        <v>14</v>
      </c>
      <c r="J34" t="n">
        <v>216.87</v>
      </c>
      <c r="K34" t="n">
        <v>55.27</v>
      </c>
      <c r="L34" t="n">
        <v>9</v>
      </c>
      <c r="M34" t="n">
        <v>12</v>
      </c>
      <c r="N34" t="n">
        <v>47.6</v>
      </c>
      <c r="O34" t="n">
        <v>26981.51</v>
      </c>
      <c r="P34" t="n">
        <v>151.97</v>
      </c>
      <c r="Q34" t="n">
        <v>197.75</v>
      </c>
      <c r="R34" t="n">
        <v>35.84</v>
      </c>
      <c r="S34" t="n">
        <v>25.4</v>
      </c>
      <c r="T34" t="n">
        <v>4347.5</v>
      </c>
      <c r="U34" t="n">
        <v>0.71</v>
      </c>
      <c r="V34" t="n">
        <v>0.87</v>
      </c>
      <c r="W34" t="n">
        <v>2.96</v>
      </c>
      <c r="X34" t="n">
        <v>0.27</v>
      </c>
      <c r="Y34" t="n">
        <v>1</v>
      </c>
      <c r="Z34" t="n">
        <v>10</v>
      </c>
      <c r="AA34" t="n">
        <v>404.8376701587003</v>
      </c>
      <c r="AB34" t="n">
        <v>553.9167604886341</v>
      </c>
      <c r="AC34" t="n">
        <v>501.051722294654</v>
      </c>
      <c r="AD34" t="n">
        <v>404837.6701587003</v>
      </c>
      <c r="AE34" t="n">
        <v>553916.760488634</v>
      </c>
      <c r="AF34" t="n">
        <v>2.412893966222118e-06</v>
      </c>
      <c r="AG34" t="n">
        <v>17.95572916666667</v>
      </c>
      <c r="AH34" t="n">
        <v>501051.7222946541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7.2841</v>
      </c>
      <c r="E35" t="n">
        <v>13.73</v>
      </c>
      <c r="F35" t="n">
        <v>10.64</v>
      </c>
      <c r="G35" t="n">
        <v>49.09</v>
      </c>
      <c r="H35" t="n">
        <v>0.76</v>
      </c>
      <c r="I35" t="n">
        <v>13</v>
      </c>
      <c r="J35" t="n">
        <v>217.28</v>
      </c>
      <c r="K35" t="n">
        <v>55.27</v>
      </c>
      <c r="L35" t="n">
        <v>9.25</v>
      </c>
      <c r="M35" t="n">
        <v>11</v>
      </c>
      <c r="N35" t="n">
        <v>47.76</v>
      </c>
      <c r="O35" t="n">
        <v>27032.02</v>
      </c>
      <c r="P35" t="n">
        <v>151.85</v>
      </c>
      <c r="Q35" t="n">
        <v>197.78</v>
      </c>
      <c r="R35" t="n">
        <v>35.12</v>
      </c>
      <c r="S35" t="n">
        <v>25.4</v>
      </c>
      <c r="T35" t="n">
        <v>3990.93</v>
      </c>
      <c r="U35" t="n">
        <v>0.72</v>
      </c>
      <c r="V35" t="n">
        <v>0.87</v>
      </c>
      <c r="W35" t="n">
        <v>2.96</v>
      </c>
      <c r="X35" t="n">
        <v>0.25</v>
      </c>
      <c r="Y35" t="n">
        <v>1</v>
      </c>
      <c r="Z35" t="n">
        <v>10</v>
      </c>
      <c r="AA35" t="n">
        <v>403.9205383348832</v>
      </c>
      <c r="AB35" t="n">
        <v>552.661900266287</v>
      </c>
      <c r="AC35" t="n">
        <v>499.9166241707206</v>
      </c>
      <c r="AD35" t="n">
        <v>403920.5383348832</v>
      </c>
      <c r="AE35" t="n">
        <v>552661.900266287</v>
      </c>
      <c r="AF35" t="n">
        <v>2.424242888187384e-06</v>
      </c>
      <c r="AG35" t="n">
        <v>17.87760416666667</v>
      </c>
      <c r="AH35" t="n">
        <v>499916.6241707206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7.2928</v>
      </c>
      <c r="E36" t="n">
        <v>13.71</v>
      </c>
      <c r="F36" t="n">
        <v>10.62</v>
      </c>
      <c r="G36" t="n">
        <v>49.02</v>
      </c>
      <c r="H36" t="n">
        <v>0.78</v>
      </c>
      <c r="I36" t="n">
        <v>13</v>
      </c>
      <c r="J36" t="n">
        <v>217.69</v>
      </c>
      <c r="K36" t="n">
        <v>55.27</v>
      </c>
      <c r="L36" t="n">
        <v>9.5</v>
      </c>
      <c r="M36" t="n">
        <v>11</v>
      </c>
      <c r="N36" t="n">
        <v>47.92</v>
      </c>
      <c r="O36" t="n">
        <v>27082.57</v>
      </c>
      <c r="P36" t="n">
        <v>151.5</v>
      </c>
      <c r="Q36" t="n">
        <v>197.77</v>
      </c>
      <c r="R36" t="n">
        <v>34.56</v>
      </c>
      <c r="S36" t="n">
        <v>25.4</v>
      </c>
      <c r="T36" t="n">
        <v>3709.67</v>
      </c>
      <c r="U36" t="n">
        <v>0.73</v>
      </c>
      <c r="V36" t="n">
        <v>0.88</v>
      </c>
      <c r="W36" t="n">
        <v>2.96</v>
      </c>
      <c r="X36" t="n">
        <v>0.23</v>
      </c>
      <c r="Y36" t="n">
        <v>1</v>
      </c>
      <c r="Z36" t="n">
        <v>10</v>
      </c>
      <c r="AA36" t="n">
        <v>403.3873373001292</v>
      </c>
      <c r="AB36" t="n">
        <v>551.932351087367</v>
      </c>
      <c r="AC36" t="n">
        <v>499.256702141508</v>
      </c>
      <c r="AD36" t="n">
        <v>403387.3373001292</v>
      </c>
      <c r="AE36" t="n">
        <v>551932.351087367</v>
      </c>
      <c r="AF36" t="n">
        <v>2.427138360946851e-06</v>
      </c>
      <c r="AG36" t="n">
        <v>17.8515625</v>
      </c>
      <c r="AH36" t="n">
        <v>499256.702141508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7.2898</v>
      </c>
      <c r="E37" t="n">
        <v>13.72</v>
      </c>
      <c r="F37" t="n">
        <v>10.63</v>
      </c>
      <c r="G37" t="n">
        <v>49.04</v>
      </c>
      <c r="H37" t="n">
        <v>0.79</v>
      </c>
      <c r="I37" t="n">
        <v>13</v>
      </c>
      <c r="J37" t="n">
        <v>218.1</v>
      </c>
      <c r="K37" t="n">
        <v>55.27</v>
      </c>
      <c r="L37" t="n">
        <v>9.75</v>
      </c>
      <c r="M37" t="n">
        <v>11</v>
      </c>
      <c r="N37" t="n">
        <v>48.08</v>
      </c>
      <c r="O37" t="n">
        <v>27133.18</v>
      </c>
      <c r="P37" t="n">
        <v>151.31</v>
      </c>
      <c r="Q37" t="n">
        <v>197.79</v>
      </c>
      <c r="R37" t="n">
        <v>34.72</v>
      </c>
      <c r="S37" t="n">
        <v>25.4</v>
      </c>
      <c r="T37" t="n">
        <v>3792.64</v>
      </c>
      <c r="U37" t="n">
        <v>0.73</v>
      </c>
      <c r="V37" t="n">
        <v>0.88</v>
      </c>
      <c r="W37" t="n">
        <v>2.96</v>
      </c>
      <c r="X37" t="n">
        <v>0.23</v>
      </c>
      <c r="Y37" t="n">
        <v>1</v>
      </c>
      <c r="Z37" t="n">
        <v>10</v>
      </c>
      <c r="AA37" t="n">
        <v>403.3520957483973</v>
      </c>
      <c r="AB37" t="n">
        <v>551.8841320415402</v>
      </c>
      <c r="AC37" t="n">
        <v>499.2130850537388</v>
      </c>
      <c r="AD37" t="n">
        <v>403352.0957483973</v>
      </c>
      <c r="AE37" t="n">
        <v>551884.1320415401</v>
      </c>
      <c r="AF37" t="n">
        <v>2.426139922064276e-06</v>
      </c>
      <c r="AG37" t="n">
        <v>17.86458333333333</v>
      </c>
      <c r="AH37" t="n">
        <v>499213.0850537388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7.3214</v>
      </c>
      <c r="E38" t="n">
        <v>13.66</v>
      </c>
      <c r="F38" t="n">
        <v>10.61</v>
      </c>
      <c r="G38" t="n">
        <v>53.04</v>
      </c>
      <c r="H38" t="n">
        <v>0.8100000000000001</v>
      </c>
      <c r="I38" t="n">
        <v>12</v>
      </c>
      <c r="J38" t="n">
        <v>218.51</v>
      </c>
      <c r="K38" t="n">
        <v>55.27</v>
      </c>
      <c r="L38" t="n">
        <v>10</v>
      </c>
      <c r="M38" t="n">
        <v>10</v>
      </c>
      <c r="N38" t="n">
        <v>48.24</v>
      </c>
      <c r="O38" t="n">
        <v>27183.85</v>
      </c>
      <c r="P38" t="n">
        <v>151.04</v>
      </c>
      <c r="Q38" t="n">
        <v>197.77</v>
      </c>
      <c r="R38" t="n">
        <v>34.22</v>
      </c>
      <c r="S38" t="n">
        <v>25.4</v>
      </c>
      <c r="T38" t="n">
        <v>3545.68</v>
      </c>
      <c r="U38" t="n">
        <v>0.74</v>
      </c>
      <c r="V38" t="n">
        <v>0.88</v>
      </c>
      <c r="W38" t="n">
        <v>2.96</v>
      </c>
      <c r="X38" t="n">
        <v>0.22</v>
      </c>
      <c r="Y38" t="n">
        <v>1</v>
      </c>
      <c r="Z38" t="n">
        <v>10</v>
      </c>
      <c r="AA38" t="n">
        <v>393.8762589793201</v>
      </c>
      <c r="AB38" t="n">
        <v>538.9188741296744</v>
      </c>
      <c r="AC38" t="n">
        <v>487.4852131601278</v>
      </c>
      <c r="AD38" t="n">
        <v>393876.2589793201</v>
      </c>
      <c r="AE38" t="n">
        <v>538918.8741296744</v>
      </c>
      <c r="AF38" t="n">
        <v>2.436656811627396e-06</v>
      </c>
      <c r="AG38" t="n">
        <v>17.78645833333333</v>
      </c>
      <c r="AH38" t="n">
        <v>487485.2131601279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7.3184</v>
      </c>
      <c r="E39" t="n">
        <v>13.66</v>
      </c>
      <c r="F39" t="n">
        <v>10.61</v>
      </c>
      <c r="G39" t="n">
        <v>53.06</v>
      </c>
      <c r="H39" t="n">
        <v>0.83</v>
      </c>
      <c r="I39" t="n">
        <v>12</v>
      </c>
      <c r="J39" t="n">
        <v>218.92</v>
      </c>
      <c r="K39" t="n">
        <v>55.27</v>
      </c>
      <c r="L39" t="n">
        <v>10.25</v>
      </c>
      <c r="M39" t="n">
        <v>10</v>
      </c>
      <c r="N39" t="n">
        <v>48.4</v>
      </c>
      <c r="O39" t="n">
        <v>27234.57</v>
      </c>
      <c r="P39" t="n">
        <v>151.07</v>
      </c>
      <c r="Q39" t="n">
        <v>197.76</v>
      </c>
      <c r="R39" t="n">
        <v>34.21</v>
      </c>
      <c r="S39" t="n">
        <v>25.4</v>
      </c>
      <c r="T39" t="n">
        <v>3539.43</v>
      </c>
      <c r="U39" t="n">
        <v>0.74</v>
      </c>
      <c r="V39" t="n">
        <v>0.88</v>
      </c>
      <c r="W39" t="n">
        <v>2.96</v>
      </c>
      <c r="X39" t="n">
        <v>0.22</v>
      </c>
      <c r="Y39" t="n">
        <v>1</v>
      </c>
      <c r="Z39" t="n">
        <v>10</v>
      </c>
      <c r="AA39" t="n">
        <v>393.9626932455189</v>
      </c>
      <c r="AB39" t="n">
        <v>539.0371373058985</v>
      </c>
      <c r="AC39" t="n">
        <v>487.5921894647964</v>
      </c>
      <c r="AD39" t="n">
        <v>393962.693245519</v>
      </c>
      <c r="AE39" t="n">
        <v>539037.1373058985</v>
      </c>
      <c r="AF39" t="n">
        <v>2.435658372744821e-06</v>
      </c>
      <c r="AG39" t="n">
        <v>17.78645833333333</v>
      </c>
      <c r="AH39" t="n">
        <v>487592.1894647965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7.3238</v>
      </c>
      <c r="E40" t="n">
        <v>13.65</v>
      </c>
      <c r="F40" t="n">
        <v>10.6</v>
      </c>
      <c r="G40" t="n">
        <v>53.01</v>
      </c>
      <c r="H40" t="n">
        <v>0.85</v>
      </c>
      <c r="I40" t="n">
        <v>12</v>
      </c>
      <c r="J40" t="n">
        <v>219.33</v>
      </c>
      <c r="K40" t="n">
        <v>55.27</v>
      </c>
      <c r="L40" t="n">
        <v>10.5</v>
      </c>
      <c r="M40" t="n">
        <v>10</v>
      </c>
      <c r="N40" t="n">
        <v>48.56</v>
      </c>
      <c r="O40" t="n">
        <v>27285.35</v>
      </c>
      <c r="P40" t="n">
        <v>150.67</v>
      </c>
      <c r="Q40" t="n">
        <v>197.75</v>
      </c>
      <c r="R40" t="n">
        <v>34.03</v>
      </c>
      <c r="S40" t="n">
        <v>25.4</v>
      </c>
      <c r="T40" t="n">
        <v>3448.9</v>
      </c>
      <c r="U40" t="n">
        <v>0.75</v>
      </c>
      <c r="V40" t="n">
        <v>0.88</v>
      </c>
      <c r="W40" t="n">
        <v>2.96</v>
      </c>
      <c r="X40" t="n">
        <v>0.21</v>
      </c>
      <c r="Y40" t="n">
        <v>1</v>
      </c>
      <c r="Z40" t="n">
        <v>10</v>
      </c>
      <c r="AA40" t="n">
        <v>393.5084530606309</v>
      </c>
      <c r="AB40" t="n">
        <v>538.415625845272</v>
      </c>
      <c r="AC40" t="n">
        <v>487.0299941856754</v>
      </c>
      <c r="AD40" t="n">
        <v>393508.4530606309</v>
      </c>
      <c r="AE40" t="n">
        <v>538415.625845272</v>
      </c>
      <c r="AF40" t="n">
        <v>2.437455562733456e-06</v>
      </c>
      <c r="AG40" t="n">
        <v>17.7734375</v>
      </c>
      <c r="AH40" t="n">
        <v>487029.9941856754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7.3486</v>
      </c>
      <c r="E41" t="n">
        <v>13.61</v>
      </c>
      <c r="F41" t="n">
        <v>10.6</v>
      </c>
      <c r="G41" t="n">
        <v>57.8</v>
      </c>
      <c r="H41" t="n">
        <v>0.87</v>
      </c>
      <c r="I41" t="n">
        <v>11</v>
      </c>
      <c r="J41" t="n">
        <v>219.75</v>
      </c>
      <c r="K41" t="n">
        <v>55.27</v>
      </c>
      <c r="L41" t="n">
        <v>10.75</v>
      </c>
      <c r="M41" t="n">
        <v>9</v>
      </c>
      <c r="N41" t="n">
        <v>48.72</v>
      </c>
      <c r="O41" t="n">
        <v>27336.19</v>
      </c>
      <c r="P41" t="n">
        <v>150.32</v>
      </c>
      <c r="Q41" t="n">
        <v>197.77</v>
      </c>
      <c r="R41" t="n">
        <v>33.77</v>
      </c>
      <c r="S41" t="n">
        <v>25.4</v>
      </c>
      <c r="T41" t="n">
        <v>3323.64</v>
      </c>
      <c r="U41" t="n">
        <v>0.75</v>
      </c>
      <c r="V41" t="n">
        <v>0.88</v>
      </c>
      <c r="W41" t="n">
        <v>2.96</v>
      </c>
      <c r="X41" t="n">
        <v>0.21</v>
      </c>
      <c r="Y41" t="n">
        <v>1</v>
      </c>
      <c r="Z41" t="n">
        <v>10</v>
      </c>
      <c r="AA41" t="n">
        <v>392.722572040294</v>
      </c>
      <c r="AB41" t="n">
        <v>537.3403487626235</v>
      </c>
      <c r="AC41" t="n">
        <v>486.0573400386339</v>
      </c>
      <c r="AD41" t="n">
        <v>392722.5720402941</v>
      </c>
      <c r="AE41" t="n">
        <v>537340.3487626235</v>
      </c>
      <c r="AF41" t="n">
        <v>2.44570932416274e-06</v>
      </c>
      <c r="AG41" t="n">
        <v>17.72135416666667</v>
      </c>
      <c r="AH41" t="n">
        <v>486057.3400386339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7.3547</v>
      </c>
      <c r="E42" t="n">
        <v>13.6</v>
      </c>
      <c r="F42" t="n">
        <v>10.59</v>
      </c>
      <c r="G42" t="n">
        <v>57.74</v>
      </c>
      <c r="H42" t="n">
        <v>0.89</v>
      </c>
      <c r="I42" t="n">
        <v>11</v>
      </c>
      <c r="J42" t="n">
        <v>220.16</v>
      </c>
      <c r="K42" t="n">
        <v>55.27</v>
      </c>
      <c r="L42" t="n">
        <v>11</v>
      </c>
      <c r="M42" t="n">
        <v>9</v>
      </c>
      <c r="N42" t="n">
        <v>48.89</v>
      </c>
      <c r="O42" t="n">
        <v>27387.08</v>
      </c>
      <c r="P42" t="n">
        <v>150.28</v>
      </c>
      <c r="Q42" t="n">
        <v>197.78</v>
      </c>
      <c r="R42" t="n">
        <v>33.39</v>
      </c>
      <c r="S42" t="n">
        <v>25.4</v>
      </c>
      <c r="T42" t="n">
        <v>3133.94</v>
      </c>
      <c r="U42" t="n">
        <v>0.76</v>
      </c>
      <c r="V42" t="n">
        <v>0.88</v>
      </c>
      <c r="W42" t="n">
        <v>2.96</v>
      </c>
      <c r="X42" t="n">
        <v>0.2</v>
      </c>
      <c r="Y42" t="n">
        <v>1</v>
      </c>
      <c r="Z42" t="n">
        <v>10</v>
      </c>
      <c r="AA42" t="n">
        <v>392.5227462561671</v>
      </c>
      <c r="AB42" t="n">
        <v>537.0669383090896</v>
      </c>
      <c r="AC42" t="n">
        <v>485.8100234950513</v>
      </c>
      <c r="AD42" t="n">
        <v>392522.7462561671</v>
      </c>
      <c r="AE42" t="n">
        <v>537066.9383090895</v>
      </c>
      <c r="AF42" t="n">
        <v>2.447739483223975e-06</v>
      </c>
      <c r="AG42" t="n">
        <v>17.70833333333333</v>
      </c>
      <c r="AH42" t="n">
        <v>485810.0234950513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7.3585</v>
      </c>
      <c r="E43" t="n">
        <v>13.59</v>
      </c>
      <c r="F43" t="n">
        <v>10.58</v>
      </c>
      <c r="G43" t="n">
        <v>57.7</v>
      </c>
      <c r="H43" t="n">
        <v>0.91</v>
      </c>
      <c r="I43" t="n">
        <v>11</v>
      </c>
      <c r="J43" t="n">
        <v>220.57</v>
      </c>
      <c r="K43" t="n">
        <v>55.27</v>
      </c>
      <c r="L43" t="n">
        <v>11.25</v>
      </c>
      <c r="M43" t="n">
        <v>9</v>
      </c>
      <c r="N43" t="n">
        <v>49.05</v>
      </c>
      <c r="O43" t="n">
        <v>27438.03</v>
      </c>
      <c r="P43" t="n">
        <v>150.07</v>
      </c>
      <c r="Q43" t="n">
        <v>197.76</v>
      </c>
      <c r="R43" t="n">
        <v>33.4</v>
      </c>
      <c r="S43" t="n">
        <v>25.4</v>
      </c>
      <c r="T43" t="n">
        <v>3142.22</v>
      </c>
      <c r="U43" t="n">
        <v>0.76</v>
      </c>
      <c r="V43" t="n">
        <v>0.88</v>
      </c>
      <c r="W43" t="n">
        <v>2.95</v>
      </c>
      <c r="X43" t="n">
        <v>0.19</v>
      </c>
      <c r="Y43" t="n">
        <v>1</v>
      </c>
      <c r="Z43" t="n">
        <v>10</v>
      </c>
      <c r="AA43" t="n">
        <v>392.2459387867037</v>
      </c>
      <c r="AB43" t="n">
        <v>536.688198117486</v>
      </c>
      <c r="AC43" t="n">
        <v>485.4674297357693</v>
      </c>
      <c r="AD43" t="n">
        <v>392245.9387867037</v>
      </c>
      <c r="AE43" t="n">
        <v>536688.198117486</v>
      </c>
      <c r="AF43" t="n">
        <v>2.449004172475236e-06</v>
      </c>
      <c r="AG43" t="n">
        <v>17.6953125</v>
      </c>
      <c r="AH43" t="n">
        <v>485467.4297357693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7.3529</v>
      </c>
      <c r="E44" t="n">
        <v>13.6</v>
      </c>
      <c r="F44" t="n">
        <v>10.59</v>
      </c>
      <c r="G44" t="n">
        <v>57.76</v>
      </c>
      <c r="H44" t="n">
        <v>0.92</v>
      </c>
      <c r="I44" t="n">
        <v>11</v>
      </c>
      <c r="J44" t="n">
        <v>220.99</v>
      </c>
      <c r="K44" t="n">
        <v>55.27</v>
      </c>
      <c r="L44" t="n">
        <v>11.5</v>
      </c>
      <c r="M44" t="n">
        <v>9</v>
      </c>
      <c r="N44" t="n">
        <v>49.21</v>
      </c>
      <c r="O44" t="n">
        <v>27489.03</v>
      </c>
      <c r="P44" t="n">
        <v>150.41</v>
      </c>
      <c r="Q44" t="n">
        <v>197.76</v>
      </c>
      <c r="R44" t="n">
        <v>33.64</v>
      </c>
      <c r="S44" t="n">
        <v>25.4</v>
      </c>
      <c r="T44" t="n">
        <v>3261.66</v>
      </c>
      <c r="U44" t="n">
        <v>0.75</v>
      </c>
      <c r="V44" t="n">
        <v>0.88</v>
      </c>
      <c r="W44" t="n">
        <v>2.95</v>
      </c>
      <c r="X44" t="n">
        <v>0.2</v>
      </c>
      <c r="Y44" t="n">
        <v>1</v>
      </c>
      <c r="Z44" t="n">
        <v>10</v>
      </c>
      <c r="AA44" t="n">
        <v>392.6569245200968</v>
      </c>
      <c r="AB44" t="n">
        <v>537.2505269293252</v>
      </c>
      <c r="AC44" t="n">
        <v>485.97609067504</v>
      </c>
      <c r="AD44" t="n">
        <v>392656.9245200967</v>
      </c>
      <c r="AE44" t="n">
        <v>537250.5269293252</v>
      </c>
      <c r="AF44" t="n">
        <v>2.44714041989443e-06</v>
      </c>
      <c r="AG44" t="n">
        <v>17.70833333333333</v>
      </c>
      <c r="AH44" t="n">
        <v>485976.09067504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7.3573</v>
      </c>
      <c r="E45" t="n">
        <v>13.59</v>
      </c>
      <c r="F45" t="n">
        <v>10.58</v>
      </c>
      <c r="G45" t="n">
        <v>57.72</v>
      </c>
      <c r="H45" t="n">
        <v>0.9399999999999999</v>
      </c>
      <c r="I45" t="n">
        <v>11</v>
      </c>
      <c r="J45" t="n">
        <v>221.4</v>
      </c>
      <c r="K45" t="n">
        <v>55.27</v>
      </c>
      <c r="L45" t="n">
        <v>11.75</v>
      </c>
      <c r="M45" t="n">
        <v>9</v>
      </c>
      <c r="N45" t="n">
        <v>49.38</v>
      </c>
      <c r="O45" t="n">
        <v>27540.09</v>
      </c>
      <c r="P45" t="n">
        <v>149.93</v>
      </c>
      <c r="Q45" t="n">
        <v>197.8</v>
      </c>
      <c r="R45" t="n">
        <v>33.24</v>
      </c>
      <c r="S45" t="n">
        <v>25.4</v>
      </c>
      <c r="T45" t="n">
        <v>3059.76</v>
      </c>
      <c r="U45" t="n">
        <v>0.76</v>
      </c>
      <c r="V45" t="n">
        <v>0.88</v>
      </c>
      <c r="W45" t="n">
        <v>2.96</v>
      </c>
      <c r="X45" t="n">
        <v>0.19</v>
      </c>
      <c r="Y45" t="n">
        <v>1</v>
      </c>
      <c r="Z45" t="n">
        <v>10</v>
      </c>
      <c r="AA45" t="n">
        <v>392.1676342629098</v>
      </c>
      <c r="AB45" t="n">
        <v>536.5810584134794</v>
      </c>
      <c r="AC45" t="n">
        <v>485.3705152947415</v>
      </c>
      <c r="AD45" t="n">
        <v>392167.6342629098</v>
      </c>
      <c r="AE45" t="n">
        <v>536581.0584134794</v>
      </c>
      <c r="AF45" t="n">
        <v>2.448604796922206e-06</v>
      </c>
      <c r="AG45" t="n">
        <v>17.6953125</v>
      </c>
      <c r="AH45" t="n">
        <v>485370.5152947415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7.3886</v>
      </c>
      <c r="E46" t="n">
        <v>13.53</v>
      </c>
      <c r="F46" t="n">
        <v>10.56</v>
      </c>
      <c r="G46" t="n">
        <v>63.38</v>
      </c>
      <c r="H46" t="n">
        <v>0.96</v>
      </c>
      <c r="I46" t="n">
        <v>10</v>
      </c>
      <c r="J46" t="n">
        <v>221.81</v>
      </c>
      <c r="K46" t="n">
        <v>55.27</v>
      </c>
      <c r="L46" t="n">
        <v>12</v>
      </c>
      <c r="M46" t="n">
        <v>8</v>
      </c>
      <c r="N46" t="n">
        <v>49.54</v>
      </c>
      <c r="O46" t="n">
        <v>27591.21</v>
      </c>
      <c r="P46" t="n">
        <v>149.71</v>
      </c>
      <c r="Q46" t="n">
        <v>197.8</v>
      </c>
      <c r="R46" t="n">
        <v>32.75</v>
      </c>
      <c r="S46" t="n">
        <v>25.4</v>
      </c>
      <c r="T46" t="n">
        <v>2822.72</v>
      </c>
      <c r="U46" t="n">
        <v>0.78</v>
      </c>
      <c r="V46" t="n">
        <v>0.88</v>
      </c>
      <c r="W46" t="n">
        <v>2.96</v>
      </c>
      <c r="X46" t="n">
        <v>0.17</v>
      </c>
      <c r="Y46" t="n">
        <v>1</v>
      </c>
      <c r="Z46" t="n">
        <v>10</v>
      </c>
      <c r="AA46" t="n">
        <v>391.2676431151916</v>
      </c>
      <c r="AB46" t="n">
        <v>535.3496508203642</v>
      </c>
      <c r="AC46" t="n">
        <v>484.2566315140218</v>
      </c>
      <c r="AD46" t="n">
        <v>391267.6431151916</v>
      </c>
      <c r="AE46" t="n">
        <v>535349.6508203642</v>
      </c>
      <c r="AF46" t="n">
        <v>2.459021842597069e-06</v>
      </c>
      <c r="AG46" t="n">
        <v>17.6171875</v>
      </c>
      <c r="AH46" t="n">
        <v>484256.6315140218</v>
      </c>
    </row>
    <row r="47">
      <c r="A47" t="n">
        <v>45</v>
      </c>
      <c r="B47" t="n">
        <v>105</v>
      </c>
      <c r="C47" t="inlineStr">
        <is>
          <t xml:space="preserve">CONCLUIDO	</t>
        </is>
      </c>
      <c r="D47" t="n">
        <v>7.3879</v>
      </c>
      <c r="E47" t="n">
        <v>13.54</v>
      </c>
      <c r="F47" t="n">
        <v>10.57</v>
      </c>
      <c r="G47" t="n">
        <v>63.39</v>
      </c>
      <c r="H47" t="n">
        <v>0.98</v>
      </c>
      <c r="I47" t="n">
        <v>10</v>
      </c>
      <c r="J47" t="n">
        <v>222.23</v>
      </c>
      <c r="K47" t="n">
        <v>55.27</v>
      </c>
      <c r="L47" t="n">
        <v>12.25</v>
      </c>
      <c r="M47" t="n">
        <v>8</v>
      </c>
      <c r="N47" t="n">
        <v>49.71</v>
      </c>
      <c r="O47" t="n">
        <v>27642.51</v>
      </c>
      <c r="P47" t="n">
        <v>149.86</v>
      </c>
      <c r="Q47" t="n">
        <v>197.75</v>
      </c>
      <c r="R47" t="n">
        <v>32.81</v>
      </c>
      <c r="S47" t="n">
        <v>25.4</v>
      </c>
      <c r="T47" t="n">
        <v>2850.79</v>
      </c>
      <c r="U47" t="n">
        <v>0.77</v>
      </c>
      <c r="V47" t="n">
        <v>0.88</v>
      </c>
      <c r="W47" t="n">
        <v>2.96</v>
      </c>
      <c r="X47" t="n">
        <v>0.18</v>
      </c>
      <c r="Y47" t="n">
        <v>1</v>
      </c>
      <c r="Z47" t="n">
        <v>10</v>
      </c>
      <c r="AA47" t="n">
        <v>391.4339613379576</v>
      </c>
      <c r="AB47" t="n">
        <v>535.5772147501947</v>
      </c>
      <c r="AC47" t="n">
        <v>484.4624770617773</v>
      </c>
      <c r="AD47" t="n">
        <v>391433.9613379576</v>
      </c>
      <c r="AE47" t="n">
        <v>535577.2147501947</v>
      </c>
      <c r="AF47" t="n">
        <v>2.458788873524468e-06</v>
      </c>
      <c r="AG47" t="n">
        <v>17.63020833333333</v>
      </c>
      <c r="AH47" t="n">
        <v>484462.4770617773</v>
      </c>
    </row>
    <row r="48">
      <c r="A48" t="n">
        <v>46</v>
      </c>
      <c r="B48" t="n">
        <v>105</v>
      </c>
      <c r="C48" t="inlineStr">
        <is>
          <t xml:space="preserve">CONCLUIDO	</t>
        </is>
      </c>
      <c r="D48" t="n">
        <v>7.3902</v>
      </c>
      <c r="E48" t="n">
        <v>13.53</v>
      </c>
      <c r="F48" t="n">
        <v>10.56</v>
      </c>
      <c r="G48" t="n">
        <v>63.37</v>
      </c>
      <c r="H48" t="n">
        <v>1</v>
      </c>
      <c r="I48" t="n">
        <v>10</v>
      </c>
      <c r="J48" t="n">
        <v>222.65</v>
      </c>
      <c r="K48" t="n">
        <v>55.27</v>
      </c>
      <c r="L48" t="n">
        <v>12.5</v>
      </c>
      <c r="M48" t="n">
        <v>8</v>
      </c>
      <c r="N48" t="n">
        <v>49.87</v>
      </c>
      <c r="O48" t="n">
        <v>27693.75</v>
      </c>
      <c r="P48" t="n">
        <v>149.71</v>
      </c>
      <c r="Q48" t="n">
        <v>197.78</v>
      </c>
      <c r="R48" t="n">
        <v>32.63</v>
      </c>
      <c r="S48" t="n">
        <v>25.4</v>
      </c>
      <c r="T48" t="n">
        <v>2763.35</v>
      </c>
      <c r="U48" t="n">
        <v>0.78</v>
      </c>
      <c r="V48" t="n">
        <v>0.88</v>
      </c>
      <c r="W48" t="n">
        <v>2.95</v>
      </c>
      <c r="X48" t="n">
        <v>0.17</v>
      </c>
      <c r="Y48" t="n">
        <v>1</v>
      </c>
      <c r="Z48" t="n">
        <v>10</v>
      </c>
      <c r="AA48" t="n">
        <v>391.2343394839576</v>
      </c>
      <c r="AB48" t="n">
        <v>535.3040833228573</v>
      </c>
      <c r="AC48" t="n">
        <v>484.2154129145226</v>
      </c>
      <c r="AD48" t="n">
        <v>391234.3394839576</v>
      </c>
      <c r="AE48" t="n">
        <v>535304.0833228573</v>
      </c>
      <c r="AF48" t="n">
        <v>2.459554343334442e-06</v>
      </c>
      <c r="AG48" t="n">
        <v>17.6171875</v>
      </c>
      <c r="AH48" t="n">
        <v>484215.4129145226</v>
      </c>
    </row>
    <row r="49">
      <c r="A49" t="n">
        <v>47</v>
      </c>
      <c r="B49" t="n">
        <v>105</v>
      </c>
      <c r="C49" t="inlineStr">
        <is>
          <t xml:space="preserve">CONCLUIDO	</t>
        </is>
      </c>
      <c r="D49" t="n">
        <v>7.3899</v>
      </c>
      <c r="E49" t="n">
        <v>13.53</v>
      </c>
      <c r="F49" t="n">
        <v>10.56</v>
      </c>
      <c r="G49" t="n">
        <v>63.37</v>
      </c>
      <c r="H49" t="n">
        <v>1.02</v>
      </c>
      <c r="I49" t="n">
        <v>10</v>
      </c>
      <c r="J49" t="n">
        <v>223.06</v>
      </c>
      <c r="K49" t="n">
        <v>55.27</v>
      </c>
      <c r="L49" t="n">
        <v>12.75</v>
      </c>
      <c r="M49" t="n">
        <v>8</v>
      </c>
      <c r="N49" t="n">
        <v>50.04</v>
      </c>
      <c r="O49" t="n">
        <v>27745.04</v>
      </c>
      <c r="P49" t="n">
        <v>149.54</v>
      </c>
      <c r="Q49" t="n">
        <v>197.76</v>
      </c>
      <c r="R49" t="n">
        <v>32.76</v>
      </c>
      <c r="S49" t="n">
        <v>25.4</v>
      </c>
      <c r="T49" t="n">
        <v>2824.05</v>
      </c>
      <c r="U49" t="n">
        <v>0.78</v>
      </c>
      <c r="V49" t="n">
        <v>0.88</v>
      </c>
      <c r="W49" t="n">
        <v>2.95</v>
      </c>
      <c r="X49" t="n">
        <v>0.17</v>
      </c>
      <c r="Y49" t="n">
        <v>1</v>
      </c>
      <c r="Z49" t="n">
        <v>10</v>
      </c>
      <c r="AA49" t="n">
        <v>391.1153939834017</v>
      </c>
      <c r="AB49" t="n">
        <v>535.1413368414915</v>
      </c>
      <c r="AC49" t="n">
        <v>484.0681987289223</v>
      </c>
      <c r="AD49" t="n">
        <v>391115.3939834017</v>
      </c>
      <c r="AE49" t="n">
        <v>535141.3368414915</v>
      </c>
      <c r="AF49" t="n">
        <v>2.459454499446184e-06</v>
      </c>
      <c r="AG49" t="n">
        <v>17.6171875</v>
      </c>
      <c r="AH49" t="n">
        <v>484068.1987289223</v>
      </c>
    </row>
    <row r="50">
      <c r="A50" t="n">
        <v>48</v>
      </c>
      <c r="B50" t="n">
        <v>105</v>
      </c>
      <c r="C50" t="inlineStr">
        <is>
          <t xml:space="preserve">CONCLUIDO	</t>
        </is>
      </c>
      <c r="D50" t="n">
        <v>7.3873</v>
      </c>
      <c r="E50" t="n">
        <v>13.54</v>
      </c>
      <c r="F50" t="n">
        <v>10.57</v>
      </c>
      <c r="G50" t="n">
        <v>63.4</v>
      </c>
      <c r="H50" t="n">
        <v>1.03</v>
      </c>
      <c r="I50" t="n">
        <v>10</v>
      </c>
      <c r="J50" t="n">
        <v>223.48</v>
      </c>
      <c r="K50" t="n">
        <v>55.27</v>
      </c>
      <c r="L50" t="n">
        <v>13</v>
      </c>
      <c r="M50" t="n">
        <v>8</v>
      </c>
      <c r="N50" t="n">
        <v>50.21</v>
      </c>
      <c r="O50" t="n">
        <v>27796.39</v>
      </c>
      <c r="P50" t="n">
        <v>149.5</v>
      </c>
      <c r="Q50" t="n">
        <v>197.82</v>
      </c>
      <c r="R50" t="n">
        <v>32.82</v>
      </c>
      <c r="S50" t="n">
        <v>25.4</v>
      </c>
      <c r="T50" t="n">
        <v>2856.9</v>
      </c>
      <c r="U50" t="n">
        <v>0.77</v>
      </c>
      <c r="V50" t="n">
        <v>0.88</v>
      </c>
      <c r="W50" t="n">
        <v>2.96</v>
      </c>
      <c r="X50" t="n">
        <v>0.18</v>
      </c>
      <c r="Y50" t="n">
        <v>1</v>
      </c>
      <c r="Z50" t="n">
        <v>10</v>
      </c>
      <c r="AA50" t="n">
        <v>391.1812695415852</v>
      </c>
      <c r="AB50" t="n">
        <v>535.2314706864228</v>
      </c>
      <c r="AC50" t="n">
        <v>484.149730326197</v>
      </c>
      <c r="AD50" t="n">
        <v>391181.2695415852</v>
      </c>
      <c r="AE50" t="n">
        <v>535231.4706864228</v>
      </c>
      <c r="AF50" t="n">
        <v>2.458589185747953e-06</v>
      </c>
      <c r="AG50" t="n">
        <v>17.63020833333333</v>
      </c>
      <c r="AH50" t="n">
        <v>484149.7303261969</v>
      </c>
    </row>
    <row r="51">
      <c r="A51" t="n">
        <v>49</v>
      </c>
      <c r="B51" t="n">
        <v>105</v>
      </c>
      <c r="C51" t="inlineStr">
        <is>
          <t xml:space="preserve">CONCLUIDO	</t>
        </is>
      </c>
      <c r="D51" t="n">
        <v>7.3878</v>
      </c>
      <c r="E51" t="n">
        <v>13.54</v>
      </c>
      <c r="F51" t="n">
        <v>10.57</v>
      </c>
      <c r="G51" t="n">
        <v>63.39</v>
      </c>
      <c r="H51" t="n">
        <v>1.05</v>
      </c>
      <c r="I51" t="n">
        <v>10</v>
      </c>
      <c r="J51" t="n">
        <v>223.89</v>
      </c>
      <c r="K51" t="n">
        <v>55.27</v>
      </c>
      <c r="L51" t="n">
        <v>13.25</v>
      </c>
      <c r="M51" t="n">
        <v>8</v>
      </c>
      <c r="N51" t="n">
        <v>50.37</v>
      </c>
      <c r="O51" t="n">
        <v>27847.8</v>
      </c>
      <c r="P51" t="n">
        <v>148.99</v>
      </c>
      <c r="Q51" t="n">
        <v>197.8</v>
      </c>
      <c r="R51" t="n">
        <v>32.95</v>
      </c>
      <c r="S51" t="n">
        <v>25.4</v>
      </c>
      <c r="T51" t="n">
        <v>2919.48</v>
      </c>
      <c r="U51" t="n">
        <v>0.77</v>
      </c>
      <c r="V51" t="n">
        <v>0.88</v>
      </c>
      <c r="W51" t="n">
        <v>2.95</v>
      </c>
      <c r="X51" t="n">
        <v>0.17</v>
      </c>
      <c r="Y51" t="n">
        <v>1</v>
      </c>
      <c r="Z51" t="n">
        <v>10</v>
      </c>
      <c r="AA51" t="n">
        <v>390.7951913671327</v>
      </c>
      <c r="AB51" t="n">
        <v>534.7032214955699</v>
      </c>
      <c r="AC51" t="n">
        <v>483.6718964967167</v>
      </c>
      <c r="AD51" t="n">
        <v>390795.1913671327</v>
      </c>
      <c r="AE51" t="n">
        <v>534703.2214955699</v>
      </c>
      <c r="AF51" t="n">
        <v>2.458755592228382e-06</v>
      </c>
      <c r="AG51" t="n">
        <v>17.63020833333333</v>
      </c>
      <c r="AH51" t="n">
        <v>483671.8964967167</v>
      </c>
    </row>
    <row r="52">
      <c r="A52" t="n">
        <v>50</v>
      </c>
      <c r="B52" t="n">
        <v>105</v>
      </c>
      <c r="C52" t="inlineStr">
        <is>
          <t xml:space="preserve">CONCLUIDO	</t>
        </is>
      </c>
      <c r="D52" t="n">
        <v>7.4152</v>
      </c>
      <c r="E52" t="n">
        <v>13.49</v>
      </c>
      <c r="F52" t="n">
        <v>10.56</v>
      </c>
      <c r="G52" t="n">
        <v>70.37</v>
      </c>
      <c r="H52" t="n">
        <v>1.07</v>
      </c>
      <c r="I52" t="n">
        <v>9</v>
      </c>
      <c r="J52" t="n">
        <v>224.31</v>
      </c>
      <c r="K52" t="n">
        <v>55.27</v>
      </c>
      <c r="L52" t="n">
        <v>13.5</v>
      </c>
      <c r="M52" t="n">
        <v>7</v>
      </c>
      <c r="N52" t="n">
        <v>50.54</v>
      </c>
      <c r="O52" t="n">
        <v>27899.27</v>
      </c>
      <c r="P52" t="n">
        <v>148.97</v>
      </c>
      <c r="Q52" t="n">
        <v>197.81</v>
      </c>
      <c r="R52" t="n">
        <v>32.39</v>
      </c>
      <c r="S52" t="n">
        <v>25.4</v>
      </c>
      <c r="T52" t="n">
        <v>2647.77</v>
      </c>
      <c r="U52" t="n">
        <v>0.78</v>
      </c>
      <c r="V52" t="n">
        <v>0.88</v>
      </c>
      <c r="W52" t="n">
        <v>2.96</v>
      </c>
      <c r="X52" t="n">
        <v>0.17</v>
      </c>
      <c r="Y52" t="n">
        <v>1</v>
      </c>
      <c r="Z52" t="n">
        <v>10</v>
      </c>
      <c r="AA52" t="n">
        <v>390.172756587788</v>
      </c>
      <c r="AB52" t="n">
        <v>533.851578770586</v>
      </c>
      <c r="AC52" t="n">
        <v>482.9015333581171</v>
      </c>
      <c r="AD52" t="n">
        <v>390172.756587788</v>
      </c>
      <c r="AE52" t="n">
        <v>533851.5787705861</v>
      </c>
      <c r="AF52" t="n">
        <v>2.467874667355897e-06</v>
      </c>
      <c r="AG52" t="n">
        <v>17.56510416666667</v>
      </c>
      <c r="AH52" t="n">
        <v>482901.5333581171</v>
      </c>
    </row>
    <row r="53">
      <c r="A53" t="n">
        <v>51</v>
      </c>
      <c r="B53" t="n">
        <v>105</v>
      </c>
      <c r="C53" t="inlineStr">
        <is>
          <t xml:space="preserve">CONCLUIDO	</t>
        </is>
      </c>
      <c r="D53" t="n">
        <v>7.4143</v>
      </c>
      <c r="E53" t="n">
        <v>13.49</v>
      </c>
      <c r="F53" t="n">
        <v>10.56</v>
      </c>
      <c r="G53" t="n">
        <v>70.39</v>
      </c>
      <c r="H53" t="n">
        <v>1.09</v>
      </c>
      <c r="I53" t="n">
        <v>9</v>
      </c>
      <c r="J53" t="n">
        <v>224.73</v>
      </c>
      <c r="K53" t="n">
        <v>55.27</v>
      </c>
      <c r="L53" t="n">
        <v>13.75</v>
      </c>
      <c r="M53" t="n">
        <v>7</v>
      </c>
      <c r="N53" t="n">
        <v>50.71</v>
      </c>
      <c r="O53" t="n">
        <v>27950.8</v>
      </c>
      <c r="P53" t="n">
        <v>149.07</v>
      </c>
      <c r="Q53" t="n">
        <v>197.75</v>
      </c>
      <c r="R53" t="n">
        <v>32.59</v>
      </c>
      <c r="S53" t="n">
        <v>25.4</v>
      </c>
      <c r="T53" t="n">
        <v>2746.04</v>
      </c>
      <c r="U53" t="n">
        <v>0.78</v>
      </c>
      <c r="V53" t="n">
        <v>0.88</v>
      </c>
      <c r="W53" t="n">
        <v>2.96</v>
      </c>
      <c r="X53" t="n">
        <v>0.17</v>
      </c>
      <c r="Y53" t="n">
        <v>1</v>
      </c>
      <c r="Z53" t="n">
        <v>10</v>
      </c>
      <c r="AA53" t="n">
        <v>390.2646942268863</v>
      </c>
      <c r="AB53" t="n">
        <v>533.9773719044025</v>
      </c>
      <c r="AC53" t="n">
        <v>483.015320971794</v>
      </c>
      <c r="AD53" t="n">
        <v>390264.6942268863</v>
      </c>
      <c r="AE53" t="n">
        <v>533977.3719044025</v>
      </c>
      <c r="AF53" t="n">
        <v>2.467575135691125e-06</v>
      </c>
      <c r="AG53" t="n">
        <v>17.56510416666667</v>
      </c>
      <c r="AH53" t="n">
        <v>483015.320971794</v>
      </c>
    </row>
    <row r="54">
      <c r="A54" t="n">
        <v>52</v>
      </c>
      <c r="B54" t="n">
        <v>105</v>
      </c>
      <c r="C54" t="inlineStr">
        <is>
          <t xml:space="preserve">CONCLUIDO	</t>
        </is>
      </c>
      <c r="D54" t="n">
        <v>7.4167</v>
      </c>
      <c r="E54" t="n">
        <v>13.48</v>
      </c>
      <c r="F54" t="n">
        <v>10.55</v>
      </c>
      <c r="G54" t="n">
        <v>70.36</v>
      </c>
      <c r="H54" t="n">
        <v>1.11</v>
      </c>
      <c r="I54" t="n">
        <v>9</v>
      </c>
      <c r="J54" t="n">
        <v>225.15</v>
      </c>
      <c r="K54" t="n">
        <v>55.27</v>
      </c>
      <c r="L54" t="n">
        <v>14</v>
      </c>
      <c r="M54" t="n">
        <v>7</v>
      </c>
      <c r="N54" t="n">
        <v>50.88</v>
      </c>
      <c r="O54" t="n">
        <v>28002.38</v>
      </c>
      <c r="P54" t="n">
        <v>149.02</v>
      </c>
      <c r="Q54" t="n">
        <v>197.79</v>
      </c>
      <c r="R54" t="n">
        <v>32.48</v>
      </c>
      <c r="S54" t="n">
        <v>25.4</v>
      </c>
      <c r="T54" t="n">
        <v>2691.95</v>
      </c>
      <c r="U54" t="n">
        <v>0.78</v>
      </c>
      <c r="V54" t="n">
        <v>0.88</v>
      </c>
      <c r="W54" t="n">
        <v>2.95</v>
      </c>
      <c r="X54" t="n">
        <v>0.16</v>
      </c>
      <c r="Y54" t="n">
        <v>1</v>
      </c>
      <c r="Z54" t="n">
        <v>10</v>
      </c>
      <c r="AA54" t="n">
        <v>390.1374621033727</v>
      </c>
      <c r="AB54" t="n">
        <v>533.8032872999262</v>
      </c>
      <c r="AC54" t="n">
        <v>482.8578507576396</v>
      </c>
      <c r="AD54" t="n">
        <v>390137.4621033727</v>
      </c>
      <c r="AE54" t="n">
        <v>533803.2872999262</v>
      </c>
      <c r="AF54" t="n">
        <v>2.468373886797185e-06</v>
      </c>
      <c r="AG54" t="n">
        <v>17.55208333333333</v>
      </c>
      <c r="AH54" t="n">
        <v>482857.8507576396</v>
      </c>
    </row>
    <row r="55">
      <c r="A55" t="n">
        <v>53</v>
      </c>
      <c r="B55" t="n">
        <v>105</v>
      </c>
      <c r="C55" t="inlineStr">
        <is>
          <t xml:space="preserve">CONCLUIDO	</t>
        </is>
      </c>
      <c r="D55" t="n">
        <v>7.4156</v>
      </c>
      <c r="E55" t="n">
        <v>13.48</v>
      </c>
      <c r="F55" t="n">
        <v>10.56</v>
      </c>
      <c r="G55" t="n">
        <v>70.37</v>
      </c>
      <c r="H55" t="n">
        <v>1.12</v>
      </c>
      <c r="I55" t="n">
        <v>9</v>
      </c>
      <c r="J55" t="n">
        <v>225.57</v>
      </c>
      <c r="K55" t="n">
        <v>55.27</v>
      </c>
      <c r="L55" t="n">
        <v>14.25</v>
      </c>
      <c r="M55" t="n">
        <v>7</v>
      </c>
      <c r="N55" t="n">
        <v>51.04</v>
      </c>
      <c r="O55" t="n">
        <v>28054.03</v>
      </c>
      <c r="P55" t="n">
        <v>149.05</v>
      </c>
      <c r="Q55" t="n">
        <v>197.75</v>
      </c>
      <c r="R55" t="n">
        <v>32.4</v>
      </c>
      <c r="S55" t="n">
        <v>25.4</v>
      </c>
      <c r="T55" t="n">
        <v>2652.1</v>
      </c>
      <c r="U55" t="n">
        <v>0.78</v>
      </c>
      <c r="V55" t="n">
        <v>0.88</v>
      </c>
      <c r="W55" t="n">
        <v>2.96</v>
      </c>
      <c r="X55" t="n">
        <v>0.17</v>
      </c>
      <c r="Y55" t="n">
        <v>1</v>
      </c>
      <c r="Z55" t="n">
        <v>10</v>
      </c>
      <c r="AA55" t="n">
        <v>390.2232264777606</v>
      </c>
      <c r="AB55" t="n">
        <v>533.9206339006208</v>
      </c>
      <c r="AC55" t="n">
        <v>482.963997963461</v>
      </c>
      <c r="AD55" t="n">
        <v>390223.2264777606</v>
      </c>
      <c r="AE55" t="n">
        <v>533920.6339006209</v>
      </c>
      <c r="AF55" t="n">
        <v>2.46800779254024e-06</v>
      </c>
      <c r="AG55" t="n">
        <v>17.55208333333333</v>
      </c>
      <c r="AH55" t="n">
        <v>482963.997963461</v>
      </c>
    </row>
    <row r="56">
      <c r="A56" t="n">
        <v>54</v>
      </c>
      <c r="B56" t="n">
        <v>105</v>
      </c>
      <c r="C56" t="inlineStr">
        <is>
          <t xml:space="preserve">CONCLUIDO	</t>
        </is>
      </c>
      <c r="D56" t="n">
        <v>7.417</v>
      </c>
      <c r="E56" t="n">
        <v>13.48</v>
      </c>
      <c r="F56" t="n">
        <v>10.55</v>
      </c>
      <c r="G56" t="n">
        <v>70.34999999999999</v>
      </c>
      <c r="H56" t="n">
        <v>1.14</v>
      </c>
      <c r="I56" t="n">
        <v>9</v>
      </c>
      <c r="J56" t="n">
        <v>225.99</v>
      </c>
      <c r="K56" t="n">
        <v>55.27</v>
      </c>
      <c r="L56" t="n">
        <v>14.5</v>
      </c>
      <c r="M56" t="n">
        <v>7</v>
      </c>
      <c r="N56" t="n">
        <v>51.21</v>
      </c>
      <c r="O56" t="n">
        <v>28105.73</v>
      </c>
      <c r="P56" t="n">
        <v>148.81</v>
      </c>
      <c r="Q56" t="n">
        <v>197.75</v>
      </c>
      <c r="R56" t="n">
        <v>32.46</v>
      </c>
      <c r="S56" t="n">
        <v>25.4</v>
      </c>
      <c r="T56" t="n">
        <v>2683.28</v>
      </c>
      <c r="U56" t="n">
        <v>0.78</v>
      </c>
      <c r="V56" t="n">
        <v>0.88</v>
      </c>
      <c r="W56" t="n">
        <v>2.95</v>
      </c>
      <c r="X56" t="n">
        <v>0.16</v>
      </c>
      <c r="Y56" t="n">
        <v>1</v>
      </c>
      <c r="Z56" t="n">
        <v>10</v>
      </c>
      <c r="AA56" t="n">
        <v>389.9772059569964</v>
      </c>
      <c r="AB56" t="n">
        <v>533.5840177704521</v>
      </c>
      <c r="AC56" t="n">
        <v>482.6595080043118</v>
      </c>
      <c r="AD56" t="n">
        <v>389977.2059569964</v>
      </c>
      <c r="AE56" t="n">
        <v>533584.0177704521</v>
      </c>
      <c r="AF56" t="n">
        <v>2.468473730685442e-06</v>
      </c>
      <c r="AG56" t="n">
        <v>17.55208333333333</v>
      </c>
      <c r="AH56" t="n">
        <v>482659.5080043118</v>
      </c>
    </row>
    <row r="57">
      <c r="A57" t="n">
        <v>55</v>
      </c>
      <c r="B57" t="n">
        <v>105</v>
      </c>
      <c r="C57" t="inlineStr">
        <is>
          <t xml:space="preserve">CONCLUIDO	</t>
        </is>
      </c>
      <c r="D57" t="n">
        <v>7.4164</v>
      </c>
      <c r="E57" t="n">
        <v>13.48</v>
      </c>
      <c r="F57" t="n">
        <v>10.55</v>
      </c>
      <c r="G57" t="n">
        <v>70.36</v>
      </c>
      <c r="H57" t="n">
        <v>1.16</v>
      </c>
      <c r="I57" t="n">
        <v>9</v>
      </c>
      <c r="J57" t="n">
        <v>226.41</v>
      </c>
      <c r="K57" t="n">
        <v>55.27</v>
      </c>
      <c r="L57" t="n">
        <v>14.75</v>
      </c>
      <c r="M57" t="n">
        <v>7</v>
      </c>
      <c r="N57" t="n">
        <v>51.38</v>
      </c>
      <c r="O57" t="n">
        <v>28157.49</v>
      </c>
      <c r="P57" t="n">
        <v>148.72</v>
      </c>
      <c r="Q57" t="n">
        <v>197.76</v>
      </c>
      <c r="R57" t="n">
        <v>32.49</v>
      </c>
      <c r="S57" t="n">
        <v>25.4</v>
      </c>
      <c r="T57" t="n">
        <v>2697.81</v>
      </c>
      <c r="U57" t="n">
        <v>0.78</v>
      </c>
      <c r="V57" t="n">
        <v>0.88</v>
      </c>
      <c r="W57" t="n">
        <v>2.95</v>
      </c>
      <c r="X57" t="n">
        <v>0.16</v>
      </c>
      <c r="Y57" t="n">
        <v>1</v>
      </c>
      <c r="Z57" t="n">
        <v>10</v>
      </c>
      <c r="AA57" t="n">
        <v>389.9235066760122</v>
      </c>
      <c r="AB57" t="n">
        <v>533.5105440451642</v>
      </c>
      <c r="AC57" t="n">
        <v>482.5930465082444</v>
      </c>
      <c r="AD57" t="n">
        <v>389923.5066760122</v>
      </c>
      <c r="AE57" t="n">
        <v>533510.5440451642</v>
      </c>
      <c r="AF57" t="n">
        <v>2.468274042908927e-06</v>
      </c>
      <c r="AG57" t="n">
        <v>17.55208333333333</v>
      </c>
      <c r="AH57" t="n">
        <v>482593.0465082444</v>
      </c>
    </row>
    <row r="58">
      <c r="A58" t="n">
        <v>56</v>
      </c>
      <c r="B58" t="n">
        <v>105</v>
      </c>
      <c r="C58" t="inlineStr">
        <is>
          <t xml:space="preserve">CONCLUIDO	</t>
        </is>
      </c>
      <c r="D58" t="n">
        <v>7.4212</v>
      </c>
      <c r="E58" t="n">
        <v>13.48</v>
      </c>
      <c r="F58" t="n">
        <v>10.55</v>
      </c>
      <c r="G58" t="n">
        <v>70.3</v>
      </c>
      <c r="H58" t="n">
        <v>1.18</v>
      </c>
      <c r="I58" t="n">
        <v>9</v>
      </c>
      <c r="J58" t="n">
        <v>226.83</v>
      </c>
      <c r="K58" t="n">
        <v>55.27</v>
      </c>
      <c r="L58" t="n">
        <v>15</v>
      </c>
      <c r="M58" t="n">
        <v>7</v>
      </c>
      <c r="N58" t="n">
        <v>51.55</v>
      </c>
      <c r="O58" t="n">
        <v>28209.31</v>
      </c>
      <c r="P58" t="n">
        <v>148.44</v>
      </c>
      <c r="Q58" t="n">
        <v>197.79</v>
      </c>
      <c r="R58" t="n">
        <v>32.24</v>
      </c>
      <c r="S58" t="n">
        <v>25.4</v>
      </c>
      <c r="T58" t="n">
        <v>2572.86</v>
      </c>
      <c r="U58" t="n">
        <v>0.79</v>
      </c>
      <c r="V58" t="n">
        <v>0.88</v>
      </c>
      <c r="W58" t="n">
        <v>2.95</v>
      </c>
      <c r="X58" t="n">
        <v>0.15</v>
      </c>
      <c r="Y58" t="n">
        <v>1</v>
      </c>
      <c r="Z58" t="n">
        <v>10</v>
      </c>
      <c r="AA58" t="n">
        <v>389.6195587928559</v>
      </c>
      <c r="AB58" t="n">
        <v>533.0946691421957</v>
      </c>
      <c r="AC58" t="n">
        <v>482.2168621223311</v>
      </c>
      <c r="AD58" t="n">
        <v>389619.5587928559</v>
      </c>
      <c r="AE58" t="n">
        <v>533094.6691421957</v>
      </c>
      <c r="AF58" t="n">
        <v>2.469871545121046e-06</v>
      </c>
      <c r="AG58" t="n">
        <v>17.55208333333333</v>
      </c>
      <c r="AH58" t="n">
        <v>482216.8621223311</v>
      </c>
    </row>
    <row r="59">
      <c r="A59" t="n">
        <v>57</v>
      </c>
      <c r="B59" t="n">
        <v>105</v>
      </c>
      <c r="C59" t="inlineStr">
        <is>
          <t xml:space="preserve">CONCLUIDO	</t>
        </is>
      </c>
      <c r="D59" t="n">
        <v>7.4556</v>
      </c>
      <c r="E59" t="n">
        <v>13.41</v>
      </c>
      <c r="F59" t="n">
        <v>10.52</v>
      </c>
      <c r="G59" t="n">
        <v>78.93000000000001</v>
      </c>
      <c r="H59" t="n">
        <v>1.19</v>
      </c>
      <c r="I59" t="n">
        <v>8</v>
      </c>
      <c r="J59" t="n">
        <v>227.25</v>
      </c>
      <c r="K59" t="n">
        <v>55.27</v>
      </c>
      <c r="L59" t="n">
        <v>15.25</v>
      </c>
      <c r="M59" t="n">
        <v>6</v>
      </c>
      <c r="N59" t="n">
        <v>51.72</v>
      </c>
      <c r="O59" t="n">
        <v>28261.2</v>
      </c>
      <c r="P59" t="n">
        <v>148.03</v>
      </c>
      <c r="Q59" t="n">
        <v>197.82</v>
      </c>
      <c r="R59" t="n">
        <v>31.57</v>
      </c>
      <c r="S59" t="n">
        <v>25.4</v>
      </c>
      <c r="T59" t="n">
        <v>2243.36</v>
      </c>
      <c r="U59" t="n">
        <v>0.8</v>
      </c>
      <c r="V59" t="n">
        <v>0.88</v>
      </c>
      <c r="W59" t="n">
        <v>2.95</v>
      </c>
      <c r="X59" t="n">
        <v>0.13</v>
      </c>
      <c r="Y59" t="n">
        <v>1</v>
      </c>
      <c r="Z59" t="n">
        <v>10</v>
      </c>
      <c r="AA59" t="n">
        <v>388.3249239592914</v>
      </c>
      <c r="AB59" t="n">
        <v>531.3232926476549</v>
      </c>
      <c r="AC59" t="n">
        <v>480.6145433142867</v>
      </c>
      <c r="AD59" t="n">
        <v>388324.9239592914</v>
      </c>
      <c r="AE59" t="n">
        <v>531323.2926476549</v>
      </c>
      <c r="AF59" t="n">
        <v>2.481320310974569e-06</v>
      </c>
      <c r="AG59" t="n">
        <v>17.4609375</v>
      </c>
      <c r="AH59" t="n">
        <v>480614.5433142867</v>
      </c>
    </row>
    <row r="60">
      <c r="A60" t="n">
        <v>58</v>
      </c>
      <c r="B60" t="n">
        <v>105</v>
      </c>
      <c r="C60" t="inlineStr">
        <is>
          <t xml:space="preserve">CONCLUIDO	</t>
        </is>
      </c>
      <c r="D60" t="n">
        <v>7.4556</v>
      </c>
      <c r="E60" t="n">
        <v>13.41</v>
      </c>
      <c r="F60" t="n">
        <v>10.52</v>
      </c>
      <c r="G60" t="n">
        <v>78.93000000000001</v>
      </c>
      <c r="H60" t="n">
        <v>1.21</v>
      </c>
      <c r="I60" t="n">
        <v>8</v>
      </c>
      <c r="J60" t="n">
        <v>227.67</v>
      </c>
      <c r="K60" t="n">
        <v>55.27</v>
      </c>
      <c r="L60" t="n">
        <v>15.5</v>
      </c>
      <c r="M60" t="n">
        <v>6</v>
      </c>
      <c r="N60" t="n">
        <v>51.9</v>
      </c>
      <c r="O60" t="n">
        <v>28313.14</v>
      </c>
      <c r="P60" t="n">
        <v>148.03</v>
      </c>
      <c r="Q60" t="n">
        <v>197.76</v>
      </c>
      <c r="R60" t="n">
        <v>31.48</v>
      </c>
      <c r="S60" t="n">
        <v>25.4</v>
      </c>
      <c r="T60" t="n">
        <v>2194.9</v>
      </c>
      <c r="U60" t="n">
        <v>0.8100000000000001</v>
      </c>
      <c r="V60" t="n">
        <v>0.88</v>
      </c>
      <c r="W60" t="n">
        <v>2.95</v>
      </c>
      <c r="X60" t="n">
        <v>0.13</v>
      </c>
      <c r="Y60" t="n">
        <v>1</v>
      </c>
      <c r="Z60" t="n">
        <v>10</v>
      </c>
      <c r="AA60" t="n">
        <v>388.3249239592914</v>
      </c>
      <c r="AB60" t="n">
        <v>531.3232926476549</v>
      </c>
      <c r="AC60" t="n">
        <v>480.6145433142867</v>
      </c>
      <c r="AD60" t="n">
        <v>388324.9239592914</v>
      </c>
      <c r="AE60" t="n">
        <v>531323.2926476549</v>
      </c>
      <c r="AF60" t="n">
        <v>2.481320310974569e-06</v>
      </c>
      <c r="AG60" t="n">
        <v>17.4609375</v>
      </c>
      <c r="AH60" t="n">
        <v>480614.5433142867</v>
      </c>
    </row>
    <row r="61">
      <c r="A61" t="n">
        <v>59</v>
      </c>
      <c r="B61" t="n">
        <v>105</v>
      </c>
      <c r="C61" t="inlineStr">
        <is>
          <t xml:space="preserve">CONCLUIDO	</t>
        </is>
      </c>
      <c r="D61" t="n">
        <v>7.4591</v>
      </c>
      <c r="E61" t="n">
        <v>13.41</v>
      </c>
      <c r="F61" t="n">
        <v>10.52</v>
      </c>
      <c r="G61" t="n">
        <v>78.88</v>
      </c>
      <c r="H61" t="n">
        <v>1.23</v>
      </c>
      <c r="I61" t="n">
        <v>8</v>
      </c>
      <c r="J61" t="n">
        <v>228.09</v>
      </c>
      <c r="K61" t="n">
        <v>55.27</v>
      </c>
      <c r="L61" t="n">
        <v>15.75</v>
      </c>
      <c r="M61" t="n">
        <v>6</v>
      </c>
      <c r="N61" t="n">
        <v>52.07</v>
      </c>
      <c r="O61" t="n">
        <v>28365.14</v>
      </c>
      <c r="P61" t="n">
        <v>147.99</v>
      </c>
      <c r="Q61" t="n">
        <v>197.77</v>
      </c>
      <c r="R61" t="n">
        <v>31.37</v>
      </c>
      <c r="S61" t="n">
        <v>25.4</v>
      </c>
      <c r="T61" t="n">
        <v>2140.67</v>
      </c>
      <c r="U61" t="n">
        <v>0.8100000000000001</v>
      </c>
      <c r="V61" t="n">
        <v>0.88</v>
      </c>
      <c r="W61" t="n">
        <v>2.95</v>
      </c>
      <c r="X61" t="n">
        <v>0.13</v>
      </c>
      <c r="Y61" t="n">
        <v>1</v>
      </c>
      <c r="Z61" t="n">
        <v>10</v>
      </c>
      <c r="AA61" t="n">
        <v>388.2248630293747</v>
      </c>
      <c r="AB61" t="n">
        <v>531.1863848689662</v>
      </c>
      <c r="AC61" t="n">
        <v>480.4907018218447</v>
      </c>
      <c r="AD61" t="n">
        <v>388224.8630293747</v>
      </c>
      <c r="AE61" t="n">
        <v>531186.3848689662</v>
      </c>
      <c r="AF61" t="n">
        <v>2.482485156337573e-06</v>
      </c>
      <c r="AG61" t="n">
        <v>17.4609375</v>
      </c>
      <c r="AH61" t="n">
        <v>480490.7018218447</v>
      </c>
    </row>
    <row r="62">
      <c r="A62" t="n">
        <v>60</v>
      </c>
      <c r="B62" t="n">
        <v>105</v>
      </c>
      <c r="C62" t="inlineStr">
        <is>
          <t xml:space="preserve">CONCLUIDO	</t>
        </is>
      </c>
      <c r="D62" t="n">
        <v>7.4542</v>
      </c>
      <c r="E62" t="n">
        <v>13.42</v>
      </c>
      <c r="F62" t="n">
        <v>10.53</v>
      </c>
      <c r="G62" t="n">
        <v>78.95</v>
      </c>
      <c r="H62" t="n">
        <v>1.24</v>
      </c>
      <c r="I62" t="n">
        <v>8</v>
      </c>
      <c r="J62" t="n">
        <v>228.51</v>
      </c>
      <c r="K62" t="n">
        <v>55.27</v>
      </c>
      <c r="L62" t="n">
        <v>16</v>
      </c>
      <c r="M62" t="n">
        <v>6</v>
      </c>
      <c r="N62" t="n">
        <v>52.24</v>
      </c>
      <c r="O62" t="n">
        <v>28417.2</v>
      </c>
      <c r="P62" t="n">
        <v>148.2</v>
      </c>
      <c r="Q62" t="n">
        <v>197.76</v>
      </c>
      <c r="R62" t="n">
        <v>31.57</v>
      </c>
      <c r="S62" t="n">
        <v>25.4</v>
      </c>
      <c r="T62" t="n">
        <v>2240.26</v>
      </c>
      <c r="U62" t="n">
        <v>0.8</v>
      </c>
      <c r="V62" t="n">
        <v>0.88</v>
      </c>
      <c r="W62" t="n">
        <v>2.95</v>
      </c>
      <c r="X62" t="n">
        <v>0.14</v>
      </c>
      <c r="Y62" t="n">
        <v>1</v>
      </c>
      <c r="Z62" t="n">
        <v>10</v>
      </c>
      <c r="AA62" t="n">
        <v>388.5182885468228</v>
      </c>
      <c r="AB62" t="n">
        <v>531.5878626069588</v>
      </c>
      <c r="AC62" t="n">
        <v>480.8538630880008</v>
      </c>
      <c r="AD62" t="n">
        <v>388518.2885468227</v>
      </c>
      <c r="AE62" t="n">
        <v>531587.8626069587</v>
      </c>
      <c r="AF62" t="n">
        <v>2.480854372829368e-06</v>
      </c>
      <c r="AG62" t="n">
        <v>17.47395833333333</v>
      </c>
      <c r="AH62" t="n">
        <v>480853.8630880008</v>
      </c>
    </row>
    <row r="63">
      <c r="A63" t="n">
        <v>61</v>
      </c>
      <c r="B63" t="n">
        <v>105</v>
      </c>
      <c r="C63" t="inlineStr">
        <is>
          <t xml:space="preserve">CONCLUIDO	</t>
        </is>
      </c>
      <c r="D63" t="n">
        <v>7.4557</v>
      </c>
      <c r="E63" t="n">
        <v>13.41</v>
      </c>
      <c r="F63" t="n">
        <v>10.52</v>
      </c>
      <c r="G63" t="n">
        <v>78.92</v>
      </c>
      <c r="H63" t="n">
        <v>1.26</v>
      </c>
      <c r="I63" t="n">
        <v>8</v>
      </c>
      <c r="J63" t="n">
        <v>228.93</v>
      </c>
      <c r="K63" t="n">
        <v>55.27</v>
      </c>
      <c r="L63" t="n">
        <v>16.25</v>
      </c>
      <c r="M63" t="n">
        <v>6</v>
      </c>
      <c r="N63" t="n">
        <v>52.41</v>
      </c>
      <c r="O63" t="n">
        <v>28469.32</v>
      </c>
      <c r="P63" t="n">
        <v>148.14</v>
      </c>
      <c r="Q63" t="n">
        <v>197.82</v>
      </c>
      <c r="R63" t="n">
        <v>31.58</v>
      </c>
      <c r="S63" t="n">
        <v>25.4</v>
      </c>
      <c r="T63" t="n">
        <v>2246.12</v>
      </c>
      <c r="U63" t="n">
        <v>0.8</v>
      </c>
      <c r="V63" t="n">
        <v>0.88</v>
      </c>
      <c r="W63" t="n">
        <v>2.95</v>
      </c>
      <c r="X63" t="n">
        <v>0.13</v>
      </c>
      <c r="Y63" t="n">
        <v>1</v>
      </c>
      <c r="Z63" t="n">
        <v>10</v>
      </c>
      <c r="AA63" t="n">
        <v>388.403187586327</v>
      </c>
      <c r="AB63" t="n">
        <v>531.4303763949126</v>
      </c>
      <c r="AC63" t="n">
        <v>480.711407138999</v>
      </c>
      <c r="AD63" t="n">
        <v>388403.187586327</v>
      </c>
      <c r="AE63" t="n">
        <v>531430.3763949126</v>
      </c>
      <c r="AF63" t="n">
        <v>2.481353592270655e-06</v>
      </c>
      <c r="AG63" t="n">
        <v>17.4609375</v>
      </c>
      <c r="AH63" t="n">
        <v>480711.407138999</v>
      </c>
    </row>
    <row r="64">
      <c r="A64" t="n">
        <v>62</v>
      </c>
      <c r="B64" t="n">
        <v>105</v>
      </c>
      <c r="C64" t="inlineStr">
        <is>
          <t xml:space="preserve">CONCLUIDO	</t>
        </is>
      </c>
      <c r="D64" t="n">
        <v>7.4588</v>
      </c>
      <c r="E64" t="n">
        <v>13.41</v>
      </c>
      <c r="F64" t="n">
        <v>10.52</v>
      </c>
      <c r="G64" t="n">
        <v>78.88</v>
      </c>
      <c r="H64" t="n">
        <v>1.28</v>
      </c>
      <c r="I64" t="n">
        <v>8</v>
      </c>
      <c r="J64" t="n">
        <v>229.36</v>
      </c>
      <c r="K64" t="n">
        <v>55.27</v>
      </c>
      <c r="L64" t="n">
        <v>16.5</v>
      </c>
      <c r="M64" t="n">
        <v>6</v>
      </c>
      <c r="N64" t="n">
        <v>52.58</v>
      </c>
      <c r="O64" t="n">
        <v>28521.51</v>
      </c>
      <c r="P64" t="n">
        <v>147.85</v>
      </c>
      <c r="Q64" t="n">
        <v>197.75</v>
      </c>
      <c r="R64" t="n">
        <v>31.3</v>
      </c>
      <c r="S64" t="n">
        <v>25.4</v>
      </c>
      <c r="T64" t="n">
        <v>2106.38</v>
      </c>
      <c r="U64" t="n">
        <v>0.8100000000000001</v>
      </c>
      <c r="V64" t="n">
        <v>0.88</v>
      </c>
      <c r="W64" t="n">
        <v>2.95</v>
      </c>
      <c r="X64" t="n">
        <v>0.13</v>
      </c>
      <c r="Y64" t="n">
        <v>1</v>
      </c>
      <c r="Z64" t="n">
        <v>10</v>
      </c>
      <c r="AA64" t="n">
        <v>388.1287901674096</v>
      </c>
      <c r="AB64" t="n">
        <v>531.05493374079</v>
      </c>
      <c r="AC64" t="n">
        <v>480.3717962048489</v>
      </c>
      <c r="AD64" t="n">
        <v>388128.7901674096</v>
      </c>
      <c r="AE64" t="n">
        <v>531054.93374079</v>
      </c>
      <c r="AF64" t="n">
        <v>2.482385312449316e-06</v>
      </c>
      <c r="AG64" t="n">
        <v>17.4609375</v>
      </c>
      <c r="AH64" t="n">
        <v>480371.7962048489</v>
      </c>
    </row>
    <row r="65">
      <c r="A65" t="n">
        <v>63</v>
      </c>
      <c r="B65" t="n">
        <v>105</v>
      </c>
      <c r="C65" t="inlineStr">
        <is>
          <t xml:space="preserve">CONCLUIDO	</t>
        </is>
      </c>
      <c r="D65" t="n">
        <v>7.453</v>
      </c>
      <c r="E65" t="n">
        <v>13.42</v>
      </c>
      <c r="F65" t="n">
        <v>10.53</v>
      </c>
      <c r="G65" t="n">
        <v>78.95999999999999</v>
      </c>
      <c r="H65" t="n">
        <v>1.3</v>
      </c>
      <c r="I65" t="n">
        <v>8</v>
      </c>
      <c r="J65" t="n">
        <v>229.78</v>
      </c>
      <c r="K65" t="n">
        <v>55.27</v>
      </c>
      <c r="L65" t="n">
        <v>16.75</v>
      </c>
      <c r="M65" t="n">
        <v>6</v>
      </c>
      <c r="N65" t="n">
        <v>52.76</v>
      </c>
      <c r="O65" t="n">
        <v>28573.75</v>
      </c>
      <c r="P65" t="n">
        <v>147.9</v>
      </c>
      <c r="Q65" t="n">
        <v>197.77</v>
      </c>
      <c r="R65" t="n">
        <v>31.65</v>
      </c>
      <c r="S65" t="n">
        <v>25.4</v>
      </c>
      <c r="T65" t="n">
        <v>2282.58</v>
      </c>
      <c r="U65" t="n">
        <v>0.8</v>
      </c>
      <c r="V65" t="n">
        <v>0.88</v>
      </c>
      <c r="W65" t="n">
        <v>2.95</v>
      </c>
      <c r="X65" t="n">
        <v>0.14</v>
      </c>
      <c r="Y65" t="n">
        <v>1</v>
      </c>
      <c r="Z65" t="n">
        <v>10</v>
      </c>
      <c r="AA65" t="n">
        <v>388.3235895379311</v>
      </c>
      <c r="AB65" t="n">
        <v>531.3214668334792</v>
      </c>
      <c r="AC65" t="n">
        <v>480.6128917532533</v>
      </c>
      <c r="AD65" t="n">
        <v>388323.5895379311</v>
      </c>
      <c r="AE65" t="n">
        <v>531321.4668334792</v>
      </c>
      <c r="AF65" t="n">
        <v>2.480454997276338e-06</v>
      </c>
      <c r="AG65" t="n">
        <v>17.47395833333333</v>
      </c>
      <c r="AH65" t="n">
        <v>480612.8917532533</v>
      </c>
    </row>
    <row r="66">
      <c r="A66" t="n">
        <v>64</v>
      </c>
      <c r="B66" t="n">
        <v>105</v>
      </c>
      <c r="C66" t="inlineStr">
        <is>
          <t xml:space="preserve">CONCLUIDO	</t>
        </is>
      </c>
      <c r="D66" t="n">
        <v>7.4551</v>
      </c>
      <c r="E66" t="n">
        <v>13.41</v>
      </c>
      <c r="F66" t="n">
        <v>10.52</v>
      </c>
      <c r="G66" t="n">
        <v>78.93000000000001</v>
      </c>
      <c r="H66" t="n">
        <v>1.31</v>
      </c>
      <c r="I66" t="n">
        <v>8</v>
      </c>
      <c r="J66" t="n">
        <v>230.2</v>
      </c>
      <c r="K66" t="n">
        <v>55.27</v>
      </c>
      <c r="L66" t="n">
        <v>17</v>
      </c>
      <c r="M66" t="n">
        <v>6</v>
      </c>
      <c r="N66" t="n">
        <v>52.93</v>
      </c>
      <c r="O66" t="n">
        <v>28626.06</v>
      </c>
      <c r="P66" t="n">
        <v>147.78</v>
      </c>
      <c r="Q66" t="n">
        <v>197.77</v>
      </c>
      <c r="R66" t="n">
        <v>31.64</v>
      </c>
      <c r="S66" t="n">
        <v>25.4</v>
      </c>
      <c r="T66" t="n">
        <v>2273.63</v>
      </c>
      <c r="U66" t="n">
        <v>0.8</v>
      </c>
      <c r="V66" t="n">
        <v>0.88</v>
      </c>
      <c r="W66" t="n">
        <v>2.95</v>
      </c>
      <c r="X66" t="n">
        <v>0.13</v>
      </c>
      <c r="Y66" t="n">
        <v>1</v>
      </c>
      <c r="Z66" t="n">
        <v>10</v>
      </c>
      <c r="AA66" t="n">
        <v>388.1525636890926</v>
      </c>
      <c r="AB66" t="n">
        <v>531.0874617219704</v>
      </c>
      <c r="AC66" t="n">
        <v>480.4012197611587</v>
      </c>
      <c r="AD66" t="n">
        <v>388152.5636890926</v>
      </c>
      <c r="AE66" t="n">
        <v>531087.4617219704</v>
      </c>
      <c r="AF66" t="n">
        <v>2.481153904494141e-06</v>
      </c>
      <c r="AG66" t="n">
        <v>17.4609375</v>
      </c>
      <c r="AH66" t="n">
        <v>480401.2197611587</v>
      </c>
    </row>
    <row r="67">
      <c r="A67" t="n">
        <v>65</v>
      </c>
      <c r="B67" t="n">
        <v>105</v>
      </c>
      <c r="C67" t="inlineStr">
        <is>
          <t xml:space="preserve">CONCLUIDO	</t>
        </is>
      </c>
      <c r="D67" t="n">
        <v>7.4568</v>
      </c>
      <c r="E67" t="n">
        <v>13.41</v>
      </c>
      <c r="F67" t="n">
        <v>10.52</v>
      </c>
      <c r="G67" t="n">
        <v>78.91</v>
      </c>
      <c r="H67" t="n">
        <v>1.33</v>
      </c>
      <c r="I67" t="n">
        <v>8</v>
      </c>
      <c r="J67" t="n">
        <v>230.63</v>
      </c>
      <c r="K67" t="n">
        <v>55.27</v>
      </c>
      <c r="L67" t="n">
        <v>17.25</v>
      </c>
      <c r="M67" t="n">
        <v>6</v>
      </c>
      <c r="N67" t="n">
        <v>53.11</v>
      </c>
      <c r="O67" t="n">
        <v>28678.42</v>
      </c>
      <c r="P67" t="n">
        <v>147.33</v>
      </c>
      <c r="Q67" t="n">
        <v>197.75</v>
      </c>
      <c r="R67" t="n">
        <v>31.53</v>
      </c>
      <c r="S67" t="n">
        <v>25.4</v>
      </c>
      <c r="T67" t="n">
        <v>2221.26</v>
      </c>
      <c r="U67" t="n">
        <v>0.8100000000000001</v>
      </c>
      <c r="V67" t="n">
        <v>0.88</v>
      </c>
      <c r="W67" t="n">
        <v>2.95</v>
      </c>
      <c r="X67" t="n">
        <v>0.13</v>
      </c>
      <c r="Y67" t="n">
        <v>1</v>
      </c>
      <c r="Z67" t="n">
        <v>10</v>
      </c>
      <c r="AA67" t="n">
        <v>387.7897567540313</v>
      </c>
      <c r="AB67" t="n">
        <v>530.5910532675072</v>
      </c>
      <c r="AC67" t="n">
        <v>479.9521878328758</v>
      </c>
      <c r="AD67" t="n">
        <v>387789.7567540313</v>
      </c>
      <c r="AE67" t="n">
        <v>530591.0532675071</v>
      </c>
      <c r="AF67" t="n">
        <v>2.4817196865276e-06</v>
      </c>
      <c r="AG67" t="n">
        <v>17.4609375</v>
      </c>
      <c r="AH67" t="n">
        <v>479952.1878328758</v>
      </c>
    </row>
    <row r="68">
      <c r="A68" t="n">
        <v>66</v>
      </c>
      <c r="B68" t="n">
        <v>105</v>
      </c>
      <c r="C68" t="inlineStr">
        <is>
          <t xml:space="preserve">CONCLUIDO	</t>
        </is>
      </c>
      <c r="D68" t="n">
        <v>7.4485</v>
      </c>
      <c r="E68" t="n">
        <v>13.43</v>
      </c>
      <c r="F68" t="n">
        <v>10.54</v>
      </c>
      <c r="G68" t="n">
        <v>79.02</v>
      </c>
      <c r="H68" t="n">
        <v>1.35</v>
      </c>
      <c r="I68" t="n">
        <v>8</v>
      </c>
      <c r="J68" t="n">
        <v>231.05</v>
      </c>
      <c r="K68" t="n">
        <v>55.27</v>
      </c>
      <c r="L68" t="n">
        <v>17.5</v>
      </c>
      <c r="M68" t="n">
        <v>6</v>
      </c>
      <c r="N68" t="n">
        <v>53.28</v>
      </c>
      <c r="O68" t="n">
        <v>28730.85</v>
      </c>
      <c r="P68" t="n">
        <v>147.26</v>
      </c>
      <c r="Q68" t="n">
        <v>197.75</v>
      </c>
      <c r="R68" t="n">
        <v>31.91</v>
      </c>
      <c r="S68" t="n">
        <v>25.4</v>
      </c>
      <c r="T68" t="n">
        <v>2413.42</v>
      </c>
      <c r="U68" t="n">
        <v>0.8</v>
      </c>
      <c r="V68" t="n">
        <v>0.88</v>
      </c>
      <c r="W68" t="n">
        <v>2.95</v>
      </c>
      <c r="X68" t="n">
        <v>0.15</v>
      </c>
      <c r="Y68" t="n">
        <v>1</v>
      </c>
      <c r="Z68" t="n">
        <v>10</v>
      </c>
      <c r="AA68" t="n">
        <v>387.9881731092277</v>
      </c>
      <c r="AB68" t="n">
        <v>530.8625352781986</v>
      </c>
      <c r="AC68" t="n">
        <v>480.1977599814943</v>
      </c>
      <c r="AD68" t="n">
        <v>387988.1731092277</v>
      </c>
      <c r="AE68" t="n">
        <v>530862.5352781987</v>
      </c>
      <c r="AF68" t="n">
        <v>2.478957338952476e-06</v>
      </c>
      <c r="AG68" t="n">
        <v>17.48697916666667</v>
      </c>
      <c r="AH68" t="n">
        <v>480197.7599814943</v>
      </c>
    </row>
    <row r="69">
      <c r="A69" t="n">
        <v>67</v>
      </c>
      <c r="B69" t="n">
        <v>105</v>
      </c>
      <c r="C69" t="inlineStr">
        <is>
          <t xml:space="preserve">CONCLUIDO	</t>
        </is>
      </c>
      <c r="D69" t="n">
        <v>7.4877</v>
      </c>
      <c r="E69" t="n">
        <v>13.36</v>
      </c>
      <c r="F69" t="n">
        <v>10.51</v>
      </c>
      <c r="G69" t="n">
        <v>90.06</v>
      </c>
      <c r="H69" t="n">
        <v>1.36</v>
      </c>
      <c r="I69" t="n">
        <v>7</v>
      </c>
      <c r="J69" t="n">
        <v>231.48</v>
      </c>
      <c r="K69" t="n">
        <v>55.27</v>
      </c>
      <c r="L69" t="n">
        <v>17.75</v>
      </c>
      <c r="M69" t="n">
        <v>5</v>
      </c>
      <c r="N69" t="n">
        <v>53.46</v>
      </c>
      <c r="O69" t="n">
        <v>28783.34</v>
      </c>
      <c r="P69" t="n">
        <v>147.16</v>
      </c>
      <c r="Q69" t="n">
        <v>197.77</v>
      </c>
      <c r="R69" t="n">
        <v>31</v>
      </c>
      <c r="S69" t="n">
        <v>25.4</v>
      </c>
      <c r="T69" t="n">
        <v>1958.86</v>
      </c>
      <c r="U69" t="n">
        <v>0.82</v>
      </c>
      <c r="V69" t="n">
        <v>0.89</v>
      </c>
      <c r="W69" t="n">
        <v>2.95</v>
      </c>
      <c r="X69" t="n">
        <v>0.12</v>
      </c>
      <c r="Y69" t="n">
        <v>1</v>
      </c>
      <c r="Z69" t="n">
        <v>10</v>
      </c>
      <c r="AA69" t="n">
        <v>387.0043472780662</v>
      </c>
      <c r="AB69" t="n">
        <v>529.5164213726712</v>
      </c>
      <c r="AC69" t="n">
        <v>478.9801172978276</v>
      </c>
      <c r="AD69" t="n">
        <v>387004.3472780662</v>
      </c>
      <c r="AE69" t="n">
        <v>529516.4213726711</v>
      </c>
      <c r="AF69" t="n">
        <v>2.492003607018119e-06</v>
      </c>
      <c r="AG69" t="n">
        <v>17.39583333333333</v>
      </c>
      <c r="AH69" t="n">
        <v>478980.1172978276</v>
      </c>
    </row>
    <row r="70">
      <c r="A70" t="n">
        <v>68</v>
      </c>
      <c r="B70" t="n">
        <v>105</v>
      </c>
      <c r="C70" t="inlineStr">
        <is>
          <t xml:space="preserve">CONCLUIDO	</t>
        </is>
      </c>
      <c r="D70" t="n">
        <v>7.4843</v>
      </c>
      <c r="E70" t="n">
        <v>13.36</v>
      </c>
      <c r="F70" t="n">
        <v>10.51</v>
      </c>
      <c r="G70" t="n">
        <v>90.11</v>
      </c>
      <c r="H70" t="n">
        <v>1.38</v>
      </c>
      <c r="I70" t="n">
        <v>7</v>
      </c>
      <c r="J70" t="n">
        <v>231.91</v>
      </c>
      <c r="K70" t="n">
        <v>55.27</v>
      </c>
      <c r="L70" t="n">
        <v>18</v>
      </c>
      <c r="M70" t="n">
        <v>5</v>
      </c>
      <c r="N70" t="n">
        <v>53.63</v>
      </c>
      <c r="O70" t="n">
        <v>28835.89</v>
      </c>
      <c r="P70" t="n">
        <v>147.44</v>
      </c>
      <c r="Q70" t="n">
        <v>197.75</v>
      </c>
      <c r="R70" t="n">
        <v>31.19</v>
      </c>
      <c r="S70" t="n">
        <v>25.4</v>
      </c>
      <c r="T70" t="n">
        <v>2053.97</v>
      </c>
      <c r="U70" t="n">
        <v>0.8100000000000001</v>
      </c>
      <c r="V70" t="n">
        <v>0.89</v>
      </c>
      <c r="W70" t="n">
        <v>2.95</v>
      </c>
      <c r="X70" t="n">
        <v>0.12</v>
      </c>
      <c r="Y70" t="n">
        <v>1</v>
      </c>
      <c r="Z70" t="n">
        <v>10</v>
      </c>
      <c r="AA70" t="n">
        <v>387.2759610909036</v>
      </c>
      <c r="AB70" t="n">
        <v>529.8880553741511</v>
      </c>
      <c r="AC70" t="n">
        <v>479.3162830717979</v>
      </c>
      <c r="AD70" t="n">
        <v>387275.9610909037</v>
      </c>
      <c r="AE70" t="n">
        <v>529888.0553741511</v>
      </c>
      <c r="AF70" t="n">
        <v>2.490872042951201e-06</v>
      </c>
      <c r="AG70" t="n">
        <v>17.39583333333333</v>
      </c>
      <c r="AH70" t="n">
        <v>479316.2830717979</v>
      </c>
    </row>
    <row r="71">
      <c r="A71" t="n">
        <v>69</v>
      </c>
      <c r="B71" t="n">
        <v>105</v>
      </c>
      <c r="C71" t="inlineStr">
        <is>
          <t xml:space="preserve">CONCLUIDO	</t>
        </is>
      </c>
      <c r="D71" t="n">
        <v>7.4874</v>
      </c>
      <c r="E71" t="n">
        <v>13.36</v>
      </c>
      <c r="F71" t="n">
        <v>10.51</v>
      </c>
      <c r="G71" t="n">
        <v>90.06</v>
      </c>
      <c r="H71" t="n">
        <v>1.4</v>
      </c>
      <c r="I71" t="n">
        <v>7</v>
      </c>
      <c r="J71" t="n">
        <v>232.33</v>
      </c>
      <c r="K71" t="n">
        <v>55.27</v>
      </c>
      <c r="L71" t="n">
        <v>18.25</v>
      </c>
      <c r="M71" t="n">
        <v>5</v>
      </c>
      <c r="N71" t="n">
        <v>53.81</v>
      </c>
      <c r="O71" t="n">
        <v>28888.51</v>
      </c>
      <c r="P71" t="n">
        <v>147.41</v>
      </c>
      <c r="Q71" t="n">
        <v>197.75</v>
      </c>
      <c r="R71" t="n">
        <v>31.08</v>
      </c>
      <c r="S71" t="n">
        <v>25.4</v>
      </c>
      <c r="T71" t="n">
        <v>1998.62</v>
      </c>
      <c r="U71" t="n">
        <v>0.82</v>
      </c>
      <c r="V71" t="n">
        <v>0.89</v>
      </c>
      <c r="W71" t="n">
        <v>2.95</v>
      </c>
      <c r="X71" t="n">
        <v>0.12</v>
      </c>
      <c r="Y71" t="n">
        <v>1</v>
      </c>
      <c r="Z71" t="n">
        <v>10</v>
      </c>
      <c r="AA71" t="n">
        <v>387.1920505426925</v>
      </c>
      <c r="AB71" t="n">
        <v>529.7732452602165</v>
      </c>
      <c r="AC71" t="n">
        <v>479.2124302740003</v>
      </c>
      <c r="AD71" t="n">
        <v>387192.0505426925</v>
      </c>
      <c r="AE71" t="n">
        <v>529773.2452602165</v>
      </c>
      <c r="AF71" t="n">
        <v>2.491903763129861e-06</v>
      </c>
      <c r="AG71" t="n">
        <v>17.39583333333333</v>
      </c>
      <c r="AH71" t="n">
        <v>479212.4302740003</v>
      </c>
    </row>
    <row r="72">
      <c r="A72" t="n">
        <v>70</v>
      </c>
      <c r="B72" t="n">
        <v>105</v>
      </c>
      <c r="C72" t="inlineStr">
        <is>
          <t xml:space="preserve">CONCLUIDO	</t>
        </is>
      </c>
      <c r="D72" t="n">
        <v>7.4908</v>
      </c>
      <c r="E72" t="n">
        <v>13.35</v>
      </c>
      <c r="F72" t="n">
        <v>10.5</v>
      </c>
      <c r="G72" t="n">
        <v>90.01000000000001</v>
      </c>
      <c r="H72" t="n">
        <v>1.41</v>
      </c>
      <c r="I72" t="n">
        <v>7</v>
      </c>
      <c r="J72" t="n">
        <v>232.76</v>
      </c>
      <c r="K72" t="n">
        <v>55.27</v>
      </c>
      <c r="L72" t="n">
        <v>18.5</v>
      </c>
      <c r="M72" t="n">
        <v>5</v>
      </c>
      <c r="N72" t="n">
        <v>53.99</v>
      </c>
      <c r="O72" t="n">
        <v>28941.18</v>
      </c>
      <c r="P72" t="n">
        <v>147.27</v>
      </c>
      <c r="Q72" t="n">
        <v>197.75</v>
      </c>
      <c r="R72" t="n">
        <v>30.86</v>
      </c>
      <c r="S72" t="n">
        <v>25.4</v>
      </c>
      <c r="T72" t="n">
        <v>1889.68</v>
      </c>
      <c r="U72" t="n">
        <v>0.82</v>
      </c>
      <c r="V72" t="n">
        <v>0.89</v>
      </c>
      <c r="W72" t="n">
        <v>2.95</v>
      </c>
      <c r="X72" t="n">
        <v>0.11</v>
      </c>
      <c r="Y72" t="n">
        <v>1</v>
      </c>
      <c r="Z72" t="n">
        <v>10</v>
      </c>
      <c r="AA72" t="n">
        <v>386.9816091816534</v>
      </c>
      <c r="AB72" t="n">
        <v>529.4853101060251</v>
      </c>
      <c r="AC72" t="n">
        <v>478.9519752468052</v>
      </c>
      <c r="AD72" t="n">
        <v>386981.6091816534</v>
      </c>
      <c r="AE72" t="n">
        <v>529485.3101060251</v>
      </c>
      <c r="AF72" t="n">
        <v>2.493035327196779e-06</v>
      </c>
      <c r="AG72" t="n">
        <v>17.3828125</v>
      </c>
      <c r="AH72" t="n">
        <v>478951.9752468052</v>
      </c>
    </row>
    <row r="73">
      <c r="A73" t="n">
        <v>71</v>
      </c>
      <c r="B73" t="n">
        <v>105</v>
      </c>
      <c r="C73" t="inlineStr">
        <is>
          <t xml:space="preserve">CONCLUIDO	</t>
        </is>
      </c>
      <c r="D73" t="n">
        <v>7.4878</v>
      </c>
      <c r="E73" t="n">
        <v>13.36</v>
      </c>
      <c r="F73" t="n">
        <v>10.51</v>
      </c>
      <c r="G73" t="n">
        <v>90.05</v>
      </c>
      <c r="H73" t="n">
        <v>1.43</v>
      </c>
      <c r="I73" t="n">
        <v>7</v>
      </c>
      <c r="J73" t="n">
        <v>233.19</v>
      </c>
      <c r="K73" t="n">
        <v>55.27</v>
      </c>
      <c r="L73" t="n">
        <v>18.75</v>
      </c>
      <c r="M73" t="n">
        <v>5</v>
      </c>
      <c r="N73" t="n">
        <v>54.17</v>
      </c>
      <c r="O73" t="n">
        <v>28993.92</v>
      </c>
      <c r="P73" t="n">
        <v>147.36</v>
      </c>
      <c r="Q73" t="n">
        <v>197.75</v>
      </c>
      <c r="R73" t="n">
        <v>31.06</v>
      </c>
      <c r="S73" t="n">
        <v>25.4</v>
      </c>
      <c r="T73" t="n">
        <v>1992.6</v>
      </c>
      <c r="U73" t="n">
        <v>0.82</v>
      </c>
      <c r="V73" t="n">
        <v>0.89</v>
      </c>
      <c r="W73" t="n">
        <v>2.95</v>
      </c>
      <c r="X73" t="n">
        <v>0.12</v>
      </c>
      <c r="Y73" t="n">
        <v>1</v>
      </c>
      <c r="Z73" t="n">
        <v>10</v>
      </c>
      <c r="AA73" t="n">
        <v>387.1477029302983</v>
      </c>
      <c r="AB73" t="n">
        <v>529.71256690046</v>
      </c>
      <c r="AC73" t="n">
        <v>479.1575429717363</v>
      </c>
      <c r="AD73" t="n">
        <v>387147.7029302983</v>
      </c>
      <c r="AE73" t="n">
        <v>529712.56690046</v>
      </c>
      <c r="AF73" t="n">
        <v>2.492036888314204e-06</v>
      </c>
      <c r="AG73" t="n">
        <v>17.39583333333333</v>
      </c>
      <c r="AH73" t="n">
        <v>479157.5429717363</v>
      </c>
    </row>
    <row r="74">
      <c r="A74" t="n">
        <v>72</v>
      </c>
      <c r="B74" t="n">
        <v>105</v>
      </c>
      <c r="C74" t="inlineStr">
        <is>
          <t xml:space="preserve">CONCLUIDO	</t>
        </is>
      </c>
      <c r="D74" t="n">
        <v>7.4846</v>
      </c>
      <c r="E74" t="n">
        <v>13.36</v>
      </c>
      <c r="F74" t="n">
        <v>10.51</v>
      </c>
      <c r="G74" t="n">
        <v>90.09999999999999</v>
      </c>
      <c r="H74" t="n">
        <v>1.45</v>
      </c>
      <c r="I74" t="n">
        <v>7</v>
      </c>
      <c r="J74" t="n">
        <v>233.62</v>
      </c>
      <c r="K74" t="n">
        <v>55.27</v>
      </c>
      <c r="L74" t="n">
        <v>19</v>
      </c>
      <c r="M74" t="n">
        <v>5</v>
      </c>
      <c r="N74" t="n">
        <v>54.34</v>
      </c>
      <c r="O74" t="n">
        <v>29046.73</v>
      </c>
      <c r="P74" t="n">
        <v>147.41</v>
      </c>
      <c r="Q74" t="n">
        <v>197.75</v>
      </c>
      <c r="R74" t="n">
        <v>31.22</v>
      </c>
      <c r="S74" t="n">
        <v>25.4</v>
      </c>
      <c r="T74" t="n">
        <v>2072.88</v>
      </c>
      <c r="U74" t="n">
        <v>0.8100000000000001</v>
      </c>
      <c r="V74" t="n">
        <v>0.89</v>
      </c>
      <c r="W74" t="n">
        <v>2.95</v>
      </c>
      <c r="X74" t="n">
        <v>0.12</v>
      </c>
      <c r="Y74" t="n">
        <v>1</v>
      </c>
      <c r="Z74" t="n">
        <v>10</v>
      </c>
      <c r="AA74" t="n">
        <v>387.2481359535581</v>
      </c>
      <c r="AB74" t="n">
        <v>529.8499837936765</v>
      </c>
      <c r="AC74" t="n">
        <v>479.28184498953</v>
      </c>
      <c r="AD74" t="n">
        <v>387248.1359535581</v>
      </c>
      <c r="AE74" t="n">
        <v>529849.9837936765</v>
      </c>
      <c r="AF74" t="n">
        <v>2.490971886839458e-06</v>
      </c>
      <c r="AG74" t="n">
        <v>17.39583333333333</v>
      </c>
      <c r="AH74" t="n">
        <v>479281.84498953</v>
      </c>
    </row>
    <row r="75">
      <c r="A75" t="n">
        <v>73</v>
      </c>
      <c r="B75" t="n">
        <v>105</v>
      </c>
      <c r="C75" t="inlineStr">
        <is>
          <t xml:space="preserve">CONCLUIDO	</t>
        </is>
      </c>
      <c r="D75" t="n">
        <v>7.4878</v>
      </c>
      <c r="E75" t="n">
        <v>13.36</v>
      </c>
      <c r="F75" t="n">
        <v>10.51</v>
      </c>
      <c r="G75" t="n">
        <v>90.05</v>
      </c>
      <c r="H75" t="n">
        <v>1.46</v>
      </c>
      <c r="I75" t="n">
        <v>7</v>
      </c>
      <c r="J75" t="n">
        <v>234.04</v>
      </c>
      <c r="K75" t="n">
        <v>55.27</v>
      </c>
      <c r="L75" t="n">
        <v>19.25</v>
      </c>
      <c r="M75" t="n">
        <v>5</v>
      </c>
      <c r="N75" t="n">
        <v>54.52</v>
      </c>
      <c r="O75" t="n">
        <v>29099.59</v>
      </c>
      <c r="P75" t="n">
        <v>147.18</v>
      </c>
      <c r="Q75" t="n">
        <v>197.75</v>
      </c>
      <c r="R75" t="n">
        <v>31.05</v>
      </c>
      <c r="S75" t="n">
        <v>25.4</v>
      </c>
      <c r="T75" t="n">
        <v>1985.55</v>
      </c>
      <c r="U75" t="n">
        <v>0.82</v>
      </c>
      <c r="V75" t="n">
        <v>0.89</v>
      </c>
      <c r="W75" t="n">
        <v>2.95</v>
      </c>
      <c r="X75" t="n">
        <v>0.12</v>
      </c>
      <c r="Y75" t="n">
        <v>1</v>
      </c>
      <c r="Z75" t="n">
        <v>10</v>
      </c>
      <c r="AA75" t="n">
        <v>387.0168831244738</v>
      </c>
      <c r="AB75" t="n">
        <v>529.5335734707685</v>
      </c>
      <c r="AC75" t="n">
        <v>478.9956324237558</v>
      </c>
      <c r="AD75" t="n">
        <v>387016.8831244739</v>
      </c>
      <c r="AE75" t="n">
        <v>529533.5734707685</v>
      </c>
      <c r="AF75" t="n">
        <v>2.492036888314204e-06</v>
      </c>
      <c r="AG75" t="n">
        <v>17.39583333333333</v>
      </c>
      <c r="AH75" t="n">
        <v>478995.6324237558</v>
      </c>
    </row>
    <row r="76">
      <c r="A76" t="n">
        <v>74</v>
      </c>
      <c r="B76" t="n">
        <v>105</v>
      </c>
      <c r="C76" t="inlineStr">
        <is>
          <t xml:space="preserve">CONCLUIDO	</t>
        </is>
      </c>
      <c r="D76" t="n">
        <v>7.4877</v>
      </c>
      <c r="E76" t="n">
        <v>13.36</v>
      </c>
      <c r="F76" t="n">
        <v>10.51</v>
      </c>
      <c r="G76" t="n">
        <v>90.06</v>
      </c>
      <c r="H76" t="n">
        <v>1.48</v>
      </c>
      <c r="I76" t="n">
        <v>7</v>
      </c>
      <c r="J76" t="n">
        <v>234.47</v>
      </c>
      <c r="K76" t="n">
        <v>55.27</v>
      </c>
      <c r="L76" t="n">
        <v>19.5</v>
      </c>
      <c r="M76" t="n">
        <v>5</v>
      </c>
      <c r="N76" t="n">
        <v>54.7</v>
      </c>
      <c r="O76" t="n">
        <v>29152.52</v>
      </c>
      <c r="P76" t="n">
        <v>147.01</v>
      </c>
      <c r="Q76" t="n">
        <v>197.75</v>
      </c>
      <c r="R76" t="n">
        <v>31.02</v>
      </c>
      <c r="S76" t="n">
        <v>25.4</v>
      </c>
      <c r="T76" t="n">
        <v>1972.54</v>
      </c>
      <c r="U76" t="n">
        <v>0.82</v>
      </c>
      <c r="V76" t="n">
        <v>0.89</v>
      </c>
      <c r="W76" t="n">
        <v>2.95</v>
      </c>
      <c r="X76" t="n">
        <v>0.12</v>
      </c>
      <c r="Y76" t="n">
        <v>1</v>
      </c>
      <c r="Z76" t="n">
        <v>10</v>
      </c>
      <c r="AA76" t="n">
        <v>386.8953293172713</v>
      </c>
      <c r="AB76" t="n">
        <v>529.3672581891785</v>
      </c>
      <c r="AC76" t="n">
        <v>478.8451900392157</v>
      </c>
      <c r="AD76" t="n">
        <v>386895.3293172713</v>
      </c>
      <c r="AE76" t="n">
        <v>529367.2581891785</v>
      </c>
      <c r="AF76" t="n">
        <v>2.492003607018119e-06</v>
      </c>
      <c r="AG76" t="n">
        <v>17.39583333333333</v>
      </c>
      <c r="AH76" t="n">
        <v>478845.1900392157</v>
      </c>
    </row>
    <row r="77">
      <c r="A77" t="n">
        <v>75</v>
      </c>
      <c r="B77" t="n">
        <v>105</v>
      </c>
      <c r="C77" t="inlineStr">
        <is>
          <t xml:space="preserve">CONCLUIDO	</t>
        </is>
      </c>
      <c r="D77" t="n">
        <v>7.4864</v>
      </c>
      <c r="E77" t="n">
        <v>13.36</v>
      </c>
      <c r="F77" t="n">
        <v>10.51</v>
      </c>
      <c r="G77" t="n">
        <v>90.08</v>
      </c>
      <c r="H77" t="n">
        <v>1.49</v>
      </c>
      <c r="I77" t="n">
        <v>7</v>
      </c>
      <c r="J77" t="n">
        <v>234.9</v>
      </c>
      <c r="K77" t="n">
        <v>55.27</v>
      </c>
      <c r="L77" t="n">
        <v>19.75</v>
      </c>
      <c r="M77" t="n">
        <v>5</v>
      </c>
      <c r="N77" t="n">
        <v>54.88</v>
      </c>
      <c r="O77" t="n">
        <v>29205.51</v>
      </c>
      <c r="P77" t="n">
        <v>146.81</v>
      </c>
      <c r="Q77" t="n">
        <v>197.75</v>
      </c>
      <c r="R77" t="n">
        <v>31.11</v>
      </c>
      <c r="S77" t="n">
        <v>25.4</v>
      </c>
      <c r="T77" t="n">
        <v>2015.67</v>
      </c>
      <c r="U77" t="n">
        <v>0.82</v>
      </c>
      <c r="V77" t="n">
        <v>0.89</v>
      </c>
      <c r="W77" t="n">
        <v>2.95</v>
      </c>
      <c r="X77" t="n">
        <v>0.12</v>
      </c>
      <c r="Y77" t="n">
        <v>1</v>
      </c>
      <c r="Z77" t="n">
        <v>10</v>
      </c>
      <c r="AA77" t="n">
        <v>386.7759286642421</v>
      </c>
      <c r="AB77" t="n">
        <v>529.203888948119</v>
      </c>
      <c r="AC77" t="n">
        <v>478.6974125292328</v>
      </c>
      <c r="AD77" t="n">
        <v>386775.9286642422</v>
      </c>
      <c r="AE77" t="n">
        <v>529203.888948119</v>
      </c>
      <c r="AF77" t="n">
        <v>2.491570950169003e-06</v>
      </c>
      <c r="AG77" t="n">
        <v>17.39583333333333</v>
      </c>
      <c r="AH77" t="n">
        <v>478697.4125292328</v>
      </c>
    </row>
    <row r="78">
      <c r="A78" t="n">
        <v>76</v>
      </c>
      <c r="B78" t="n">
        <v>105</v>
      </c>
      <c r="C78" t="inlineStr">
        <is>
          <t xml:space="preserve">CONCLUIDO	</t>
        </is>
      </c>
      <c r="D78" t="n">
        <v>7.481</v>
      </c>
      <c r="E78" t="n">
        <v>13.37</v>
      </c>
      <c r="F78" t="n">
        <v>10.52</v>
      </c>
      <c r="G78" t="n">
        <v>90.16</v>
      </c>
      <c r="H78" t="n">
        <v>1.51</v>
      </c>
      <c r="I78" t="n">
        <v>7</v>
      </c>
      <c r="J78" t="n">
        <v>235.33</v>
      </c>
      <c r="K78" t="n">
        <v>55.27</v>
      </c>
      <c r="L78" t="n">
        <v>20</v>
      </c>
      <c r="M78" t="n">
        <v>5</v>
      </c>
      <c r="N78" t="n">
        <v>55.06</v>
      </c>
      <c r="O78" t="n">
        <v>29258.57</v>
      </c>
      <c r="P78" t="n">
        <v>146.68</v>
      </c>
      <c r="Q78" t="n">
        <v>197.76</v>
      </c>
      <c r="R78" t="n">
        <v>31.38</v>
      </c>
      <c r="S78" t="n">
        <v>25.4</v>
      </c>
      <c r="T78" t="n">
        <v>2149.44</v>
      </c>
      <c r="U78" t="n">
        <v>0.8100000000000001</v>
      </c>
      <c r="V78" t="n">
        <v>0.88</v>
      </c>
      <c r="W78" t="n">
        <v>2.95</v>
      </c>
      <c r="X78" t="n">
        <v>0.13</v>
      </c>
      <c r="Y78" t="n">
        <v>1</v>
      </c>
      <c r="Z78" t="n">
        <v>10</v>
      </c>
      <c r="AA78" t="n">
        <v>386.8300175420311</v>
      </c>
      <c r="AB78" t="n">
        <v>529.2778957369428</v>
      </c>
      <c r="AC78" t="n">
        <v>478.7643562140004</v>
      </c>
      <c r="AD78" t="n">
        <v>386830.0175420311</v>
      </c>
      <c r="AE78" t="n">
        <v>529277.8957369428</v>
      </c>
      <c r="AF78" t="n">
        <v>2.489773760180368e-06</v>
      </c>
      <c r="AG78" t="n">
        <v>17.40885416666667</v>
      </c>
      <c r="AH78" t="n">
        <v>478764.3562140004</v>
      </c>
    </row>
    <row r="79">
      <c r="A79" t="n">
        <v>77</v>
      </c>
      <c r="B79" t="n">
        <v>105</v>
      </c>
      <c r="C79" t="inlineStr">
        <is>
          <t xml:space="preserve">CONCLUIDO	</t>
        </is>
      </c>
      <c r="D79" t="n">
        <v>7.4825</v>
      </c>
      <c r="E79" t="n">
        <v>13.36</v>
      </c>
      <c r="F79" t="n">
        <v>10.52</v>
      </c>
      <c r="G79" t="n">
        <v>90.14</v>
      </c>
      <c r="H79" t="n">
        <v>1.53</v>
      </c>
      <c r="I79" t="n">
        <v>7</v>
      </c>
      <c r="J79" t="n">
        <v>235.76</v>
      </c>
      <c r="K79" t="n">
        <v>55.27</v>
      </c>
      <c r="L79" t="n">
        <v>20.25</v>
      </c>
      <c r="M79" t="n">
        <v>5</v>
      </c>
      <c r="N79" t="n">
        <v>55.24</v>
      </c>
      <c r="O79" t="n">
        <v>29311.69</v>
      </c>
      <c r="P79" t="n">
        <v>146.52</v>
      </c>
      <c r="Q79" t="n">
        <v>197.75</v>
      </c>
      <c r="R79" t="n">
        <v>31.24</v>
      </c>
      <c r="S79" t="n">
        <v>25.4</v>
      </c>
      <c r="T79" t="n">
        <v>2083.02</v>
      </c>
      <c r="U79" t="n">
        <v>0.8100000000000001</v>
      </c>
      <c r="V79" t="n">
        <v>0.88</v>
      </c>
      <c r="W79" t="n">
        <v>2.95</v>
      </c>
      <c r="X79" t="n">
        <v>0.13</v>
      </c>
      <c r="Y79" t="n">
        <v>1</v>
      </c>
      <c r="Z79" t="n">
        <v>10</v>
      </c>
      <c r="AA79" t="n">
        <v>386.6836692914158</v>
      </c>
      <c r="AB79" t="n">
        <v>529.0776556040219</v>
      </c>
      <c r="AC79" t="n">
        <v>478.5832267183266</v>
      </c>
      <c r="AD79" t="n">
        <v>386683.6692914158</v>
      </c>
      <c r="AE79" t="n">
        <v>529077.6556040219</v>
      </c>
      <c r="AF79" t="n">
        <v>2.490272979621656e-06</v>
      </c>
      <c r="AG79" t="n">
        <v>17.39583333333333</v>
      </c>
      <c r="AH79" t="n">
        <v>478583.2267183266</v>
      </c>
    </row>
    <row r="80">
      <c r="A80" t="n">
        <v>78</v>
      </c>
      <c r="B80" t="n">
        <v>105</v>
      </c>
      <c r="C80" t="inlineStr">
        <is>
          <t xml:space="preserve">CONCLUIDO	</t>
        </is>
      </c>
      <c r="D80" t="n">
        <v>7.4827</v>
      </c>
      <c r="E80" t="n">
        <v>13.36</v>
      </c>
      <c r="F80" t="n">
        <v>10.52</v>
      </c>
      <c r="G80" t="n">
        <v>90.13</v>
      </c>
      <c r="H80" t="n">
        <v>1.54</v>
      </c>
      <c r="I80" t="n">
        <v>7</v>
      </c>
      <c r="J80" t="n">
        <v>236.2</v>
      </c>
      <c r="K80" t="n">
        <v>55.27</v>
      </c>
      <c r="L80" t="n">
        <v>20.5</v>
      </c>
      <c r="M80" t="n">
        <v>5</v>
      </c>
      <c r="N80" t="n">
        <v>55.42</v>
      </c>
      <c r="O80" t="n">
        <v>29364.87</v>
      </c>
      <c r="P80" t="n">
        <v>146.22</v>
      </c>
      <c r="Q80" t="n">
        <v>197.75</v>
      </c>
      <c r="R80" t="n">
        <v>31.26</v>
      </c>
      <c r="S80" t="n">
        <v>25.4</v>
      </c>
      <c r="T80" t="n">
        <v>2088.64</v>
      </c>
      <c r="U80" t="n">
        <v>0.8100000000000001</v>
      </c>
      <c r="V80" t="n">
        <v>0.88</v>
      </c>
      <c r="W80" t="n">
        <v>2.95</v>
      </c>
      <c r="X80" t="n">
        <v>0.13</v>
      </c>
      <c r="Y80" t="n">
        <v>1</v>
      </c>
      <c r="Z80" t="n">
        <v>10</v>
      </c>
      <c r="AA80" t="n">
        <v>386.4614941466545</v>
      </c>
      <c r="AB80" t="n">
        <v>528.7736657692836</v>
      </c>
      <c r="AC80" t="n">
        <v>478.3082492467634</v>
      </c>
      <c r="AD80" t="n">
        <v>386461.4941466545</v>
      </c>
      <c r="AE80" t="n">
        <v>528773.6657692837</v>
      </c>
      <c r="AF80" t="n">
        <v>2.490339542213827e-06</v>
      </c>
      <c r="AG80" t="n">
        <v>17.39583333333333</v>
      </c>
      <c r="AH80" t="n">
        <v>478308.2492467634</v>
      </c>
    </row>
    <row r="81">
      <c r="A81" t="n">
        <v>79</v>
      </c>
      <c r="B81" t="n">
        <v>105</v>
      </c>
      <c r="C81" t="inlineStr">
        <is>
          <t xml:space="preserve">CONCLUIDO	</t>
        </is>
      </c>
      <c r="D81" t="n">
        <v>7.4871</v>
      </c>
      <c r="E81" t="n">
        <v>13.36</v>
      </c>
      <c r="F81" t="n">
        <v>10.51</v>
      </c>
      <c r="G81" t="n">
        <v>90.06999999999999</v>
      </c>
      <c r="H81" t="n">
        <v>1.56</v>
      </c>
      <c r="I81" t="n">
        <v>7</v>
      </c>
      <c r="J81" t="n">
        <v>236.63</v>
      </c>
      <c r="K81" t="n">
        <v>55.27</v>
      </c>
      <c r="L81" t="n">
        <v>20.75</v>
      </c>
      <c r="M81" t="n">
        <v>5</v>
      </c>
      <c r="N81" t="n">
        <v>55.6</v>
      </c>
      <c r="O81" t="n">
        <v>29418.12</v>
      </c>
      <c r="P81" t="n">
        <v>145.84</v>
      </c>
      <c r="Q81" t="n">
        <v>197.83</v>
      </c>
      <c r="R81" t="n">
        <v>31.07</v>
      </c>
      <c r="S81" t="n">
        <v>25.4</v>
      </c>
      <c r="T81" t="n">
        <v>1996.6</v>
      </c>
      <c r="U81" t="n">
        <v>0.82</v>
      </c>
      <c r="V81" t="n">
        <v>0.89</v>
      </c>
      <c r="W81" t="n">
        <v>2.95</v>
      </c>
      <c r="X81" t="n">
        <v>0.12</v>
      </c>
      <c r="Y81" t="n">
        <v>1</v>
      </c>
      <c r="Z81" t="n">
        <v>10</v>
      </c>
      <c r="AA81" t="n">
        <v>386.0569115893833</v>
      </c>
      <c r="AB81" t="n">
        <v>528.2200980655026</v>
      </c>
      <c r="AC81" t="n">
        <v>477.807513267694</v>
      </c>
      <c r="AD81" t="n">
        <v>386056.9115893833</v>
      </c>
      <c r="AE81" t="n">
        <v>528220.0980655026</v>
      </c>
      <c r="AF81" t="n">
        <v>2.491803919241604e-06</v>
      </c>
      <c r="AG81" t="n">
        <v>17.39583333333333</v>
      </c>
      <c r="AH81" t="n">
        <v>477807.513267694</v>
      </c>
    </row>
    <row r="82">
      <c r="A82" t="n">
        <v>80</v>
      </c>
      <c r="B82" t="n">
        <v>105</v>
      </c>
      <c r="C82" t="inlineStr">
        <is>
          <t xml:space="preserve">CONCLUIDO	</t>
        </is>
      </c>
      <c r="D82" t="n">
        <v>7.5208</v>
      </c>
      <c r="E82" t="n">
        <v>13.3</v>
      </c>
      <c r="F82" t="n">
        <v>10.49</v>
      </c>
      <c r="G82" t="n">
        <v>104.88</v>
      </c>
      <c r="H82" t="n">
        <v>1.58</v>
      </c>
      <c r="I82" t="n">
        <v>6</v>
      </c>
      <c r="J82" t="n">
        <v>237.06</v>
      </c>
      <c r="K82" t="n">
        <v>55.27</v>
      </c>
      <c r="L82" t="n">
        <v>21</v>
      </c>
      <c r="M82" t="n">
        <v>4</v>
      </c>
      <c r="N82" t="n">
        <v>55.79</v>
      </c>
      <c r="O82" t="n">
        <v>29471.44</v>
      </c>
      <c r="P82" t="n">
        <v>145.53</v>
      </c>
      <c r="Q82" t="n">
        <v>197.75</v>
      </c>
      <c r="R82" t="n">
        <v>30.42</v>
      </c>
      <c r="S82" t="n">
        <v>25.4</v>
      </c>
      <c r="T82" t="n">
        <v>1678.45</v>
      </c>
      <c r="U82" t="n">
        <v>0.83</v>
      </c>
      <c r="V82" t="n">
        <v>0.89</v>
      </c>
      <c r="W82" t="n">
        <v>2.95</v>
      </c>
      <c r="X82" t="n">
        <v>0.1</v>
      </c>
      <c r="Y82" t="n">
        <v>1</v>
      </c>
      <c r="Z82" t="n">
        <v>10</v>
      </c>
      <c r="AA82" t="n">
        <v>385.0848595217585</v>
      </c>
      <c r="AB82" t="n">
        <v>526.8900935426677</v>
      </c>
      <c r="AC82" t="n">
        <v>476.6044425098453</v>
      </c>
      <c r="AD82" t="n">
        <v>385084.8595217585</v>
      </c>
      <c r="AE82" t="n">
        <v>526890.0935426677</v>
      </c>
      <c r="AF82" t="n">
        <v>2.503019716022526e-06</v>
      </c>
      <c r="AG82" t="n">
        <v>17.31770833333333</v>
      </c>
      <c r="AH82" t="n">
        <v>476604.4425098454</v>
      </c>
    </row>
    <row r="83">
      <c r="A83" t="n">
        <v>81</v>
      </c>
      <c r="B83" t="n">
        <v>105</v>
      </c>
      <c r="C83" t="inlineStr">
        <is>
          <t xml:space="preserve">CONCLUIDO	</t>
        </is>
      </c>
      <c r="D83" t="n">
        <v>7.5238</v>
      </c>
      <c r="E83" t="n">
        <v>13.29</v>
      </c>
      <c r="F83" t="n">
        <v>10.48</v>
      </c>
      <c r="G83" t="n">
        <v>104.83</v>
      </c>
      <c r="H83" t="n">
        <v>1.59</v>
      </c>
      <c r="I83" t="n">
        <v>6</v>
      </c>
      <c r="J83" t="n">
        <v>237.49</v>
      </c>
      <c r="K83" t="n">
        <v>55.27</v>
      </c>
      <c r="L83" t="n">
        <v>21.25</v>
      </c>
      <c r="M83" t="n">
        <v>4</v>
      </c>
      <c r="N83" t="n">
        <v>55.97</v>
      </c>
      <c r="O83" t="n">
        <v>29524.81</v>
      </c>
      <c r="P83" t="n">
        <v>145.51</v>
      </c>
      <c r="Q83" t="n">
        <v>197.76</v>
      </c>
      <c r="R83" t="n">
        <v>30.25</v>
      </c>
      <c r="S83" t="n">
        <v>25.4</v>
      </c>
      <c r="T83" t="n">
        <v>1592.76</v>
      </c>
      <c r="U83" t="n">
        <v>0.84</v>
      </c>
      <c r="V83" t="n">
        <v>0.89</v>
      </c>
      <c r="W83" t="n">
        <v>2.95</v>
      </c>
      <c r="X83" t="n">
        <v>0.09</v>
      </c>
      <c r="Y83" t="n">
        <v>1</v>
      </c>
      <c r="Z83" t="n">
        <v>10</v>
      </c>
      <c r="AA83" t="n">
        <v>384.9709477454703</v>
      </c>
      <c r="AB83" t="n">
        <v>526.7342344249173</v>
      </c>
      <c r="AC83" t="n">
        <v>476.4634583675435</v>
      </c>
      <c r="AD83" t="n">
        <v>384970.9477454703</v>
      </c>
      <c r="AE83" t="n">
        <v>526734.2344249173</v>
      </c>
      <c r="AF83" t="n">
        <v>2.5040181549051e-06</v>
      </c>
      <c r="AG83" t="n">
        <v>17.3046875</v>
      </c>
      <c r="AH83" t="n">
        <v>476463.4583675435</v>
      </c>
    </row>
    <row r="84">
      <c r="A84" t="n">
        <v>82</v>
      </c>
      <c r="B84" t="n">
        <v>105</v>
      </c>
      <c r="C84" t="inlineStr">
        <is>
          <t xml:space="preserve">CONCLUIDO	</t>
        </is>
      </c>
      <c r="D84" t="n">
        <v>7.5221</v>
      </c>
      <c r="E84" t="n">
        <v>13.29</v>
      </c>
      <c r="F84" t="n">
        <v>10.49</v>
      </c>
      <c r="G84" t="n">
        <v>104.86</v>
      </c>
      <c r="H84" t="n">
        <v>1.61</v>
      </c>
      <c r="I84" t="n">
        <v>6</v>
      </c>
      <c r="J84" t="n">
        <v>237.93</v>
      </c>
      <c r="K84" t="n">
        <v>55.27</v>
      </c>
      <c r="L84" t="n">
        <v>21.5</v>
      </c>
      <c r="M84" t="n">
        <v>4</v>
      </c>
      <c r="N84" t="n">
        <v>56.15</v>
      </c>
      <c r="O84" t="n">
        <v>29578.26</v>
      </c>
      <c r="P84" t="n">
        <v>145.62</v>
      </c>
      <c r="Q84" t="n">
        <v>197.75</v>
      </c>
      <c r="R84" t="n">
        <v>30.32</v>
      </c>
      <c r="S84" t="n">
        <v>25.4</v>
      </c>
      <c r="T84" t="n">
        <v>1627.87</v>
      </c>
      <c r="U84" t="n">
        <v>0.84</v>
      </c>
      <c r="V84" t="n">
        <v>0.89</v>
      </c>
      <c r="W84" t="n">
        <v>2.95</v>
      </c>
      <c r="X84" t="n">
        <v>0.1</v>
      </c>
      <c r="Y84" t="n">
        <v>1</v>
      </c>
      <c r="Z84" t="n">
        <v>10</v>
      </c>
      <c r="AA84" t="n">
        <v>385.1244254963142</v>
      </c>
      <c r="AB84" t="n">
        <v>526.9442294545825</v>
      </c>
      <c r="AC84" t="n">
        <v>476.6534117663073</v>
      </c>
      <c r="AD84" t="n">
        <v>385124.4254963142</v>
      </c>
      <c r="AE84" t="n">
        <v>526944.2294545824</v>
      </c>
      <c r="AF84" t="n">
        <v>2.503452372871641e-06</v>
      </c>
      <c r="AG84" t="n">
        <v>17.3046875</v>
      </c>
      <c r="AH84" t="n">
        <v>476653.4117663073</v>
      </c>
    </row>
    <row r="85">
      <c r="A85" t="n">
        <v>83</v>
      </c>
      <c r="B85" t="n">
        <v>105</v>
      </c>
      <c r="C85" t="inlineStr">
        <is>
          <t xml:space="preserve">CONCLUIDO	</t>
        </is>
      </c>
      <c r="D85" t="n">
        <v>7.5216</v>
      </c>
      <c r="E85" t="n">
        <v>13.3</v>
      </c>
      <c r="F85" t="n">
        <v>10.49</v>
      </c>
      <c r="G85" t="n">
        <v>104.87</v>
      </c>
      <c r="H85" t="n">
        <v>1.62</v>
      </c>
      <c r="I85" t="n">
        <v>6</v>
      </c>
      <c r="J85" t="n">
        <v>238.36</v>
      </c>
      <c r="K85" t="n">
        <v>55.27</v>
      </c>
      <c r="L85" t="n">
        <v>21.75</v>
      </c>
      <c r="M85" t="n">
        <v>4</v>
      </c>
      <c r="N85" t="n">
        <v>56.34</v>
      </c>
      <c r="O85" t="n">
        <v>29631.77</v>
      </c>
      <c r="P85" t="n">
        <v>145.73</v>
      </c>
      <c r="Q85" t="n">
        <v>197.82</v>
      </c>
      <c r="R85" t="n">
        <v>30.38</v>
      </c>
      <c r="S85" t="n">
        <v>25.4</v>
      </c>
      <c r="T85" t="n">
        <v>1655</v>
      </c>
      <c r="U85" t="n">
        <v>0.84</v>
      </c>
      <c r="V85" t="n">
        <v>0.89</v>
      </c>
      <c r="W85" t="n">
        <v>2.95</v>
      </c>
      <c r="X85" t="n">
        <v>0.1</v>
      </c>
      <c r="Y85" t="n">
        <v>1</v>
      </c>
      <c r="Z85" t="n">
        <v>10</v>
      </c>
      <c r="AA85" t="n">
        <v>385.2138402198457</v>
      </c>
      <c r="AB85" t="n">
        <v>527.0665706240173</v>
      </c>
      <c r="AC85" t="n">
        <v>476.7640768662383</v>
      </c>
      <c r="AD85" t="n">
        <v>385213.8402198457</v>
      </c>
      <c r="AE85" t="n">
        <v>527066.5706240174</v>
      </c>
      <c r="AF85" t="n">
        <v>2.503285966391212e-06</v>
      </c>
      <c r="AG85" t="n">
        <v>17.31770833333333</v>
      </c>
      <c r="AH85" t="n">
        <v>476764.0768662383</v>
      </c>
    </row>
    <row r="86">
      <c r="A86" t="n">
        <v>84</v>
      </c>
      <c r="B86" t="n">
        <v>105</v>
      </c>
      <c r="C86" t="inlineStr">
        <is>
          <t xml:space="preserve">CONCLUIDO	</t>
        </is>
      </c>
      <c r="D86" t="n">
        <v>7.5216</v>
      </c>
      <c r="E86" t="n">
        <v>13.3</v>
      </c>
      <c r="F86" t="n">
        <v>10.49</v>
      </c>
      <c r="G86" t="n">
        <v>104.87</v>
      </c>
      <c r="H86" t="n">
        <v>1.64</v>
      </c>
      <c r="I86" t="n">
        <v>6</v>
      </c>
      <c r="J86" t="n">
        <v>238.79</v>
      </c>
      <c r="K86" t="n">
        <v>55.27</v>
      </c>
      <c r="L86" t="n">
        <v>22</v>
      </c>
      <c r="M86" t="n">
        <v>4</v>
      </c>
      <c r="N86" t="n">
        <v>56.52</v>
      </c>
      <c r="O86" t="n">
        <v>29685.34</v>
      </c>
      <c r="P86" t="n">
        <v>146.03</v>
      </c>
      <c r="Q86" t="n">
        <v>197.75</v>
      </c>
      <c r="R86" t="n">
        <v>30.33</v>
      </c>
      <c r="S86" t="n">
        <v>25.4</v>
      </c>
      <c r="T86" t="n">
        <v>1632.63</v>
      </c>
      <c r="U86" t="n">
        <v>0.84</v>
      </c>
      <c r="V86" t="n">
        <v>0.89</v>
      </c>
      <c r="W86" t="n">
        <v>2.95</v>
      </c>
      <c r="X86" t="n">
        <v>0.1</v>
      </c>
      <c r="Y86" t="n">
        <v>1</v>
      </c>
      <c r="Z86" t="n">
        <v>10</v>
      </c>
      <c r="AA86" t="n">
        <v>385.4308934492235</v>
      </c>
      <c r="AB86" t="n">
        <v>527.3635524281648</v>
      </c>
      <c r="AC86" t="n">
        <v>477.0327151438144</v>
      </c>
      <c r="AD86" t="n">
        <v>385430.8934492235</v>
      </c>
      <c r="AE86" t="n">
        <v>527363.5524281648</v>
      </c>
      <c r="AF86" t="n">
        <v>2.503285966391212e-06</v>
      </c>
      <c r="AG86" t="n">
        <v>17.31770833333333</v>
      </c>
      <c r="AH86" t="n">
        <v>477032.7151438143</v>
      </c>
    </row>
    <row r="87">
      <c r="A87" t="n">
        <v>85</v>
      </c>
      <c r="B87" t="n">
        <v>105</v>
      </c>
      <c r="C87" t="inlineStr">
        <is>
          <t xml:space="preserve">CONCLUIDO	</t>
        </is>
      </c>
      <c r="D87" t="n">
        <v>7.5205</v>
      </c>
      <c r="E87" t="n">
        <v>13.3</v>
      </c>
      <c r="F87" t="n">
        <v>10.49</v>
      </c>
      <c r="G87" t="n">
        <v>104.89</v>
      </c>
      <c r="H87" t="n">
        <v>1.65</v>
      </c>
      <c r="I87" t="n">
        <v>6</v>
      </c>
      <c r="J87" t="n">
        <v>239.23</v>
      </c>
      <c r="K87" t="n">
        <v>55.27</v>
      </c>
      <c r="L87" t="n">
        <v>22.25</v>
      </c>
      <c r="M87" t="n">
        <v>4</v>
      </c>
      <c r="N87" t="n">
        <v>56.71</v>
      </c>
      <c r="O87" t="n">
        <v>29738.98</v>
      </c>
      <c r="P87" t="n">
        <v>146.24</v>
      </c>
      <c r="Q87" t="n">
        <v>197.75</v>
      </c>
      <c r="R87" t="n">
        <v>30.45</v>
      </c>
      <c r="S87" t="n">
        <v>25.4</v>
      </c>
      <c r="T87" t="n">
        <v>1692.43</v>
      </c>
      <c r="U87" t="n">
        <v>0.83</v>
      </c>
      <c r="V87" t="n">
        <v>0.89</v>
      </c>
      <c r="W87" t="n">
        <v>2.95</v>
      </c>
      <c r="X87" t="n">
        <v>0.1</v>
      </c>
      <c r="Y87" t="n">
        <v>1</v>
      </c>
      <c r="Z87" t="n">
        <v>10</v>
      </c>
      <c r="AA87" t="n">
        <v>385.6045237087192</v>
      </c>
      <c r="AB87" t="n">
        <v>527.6011210092332</v>
      </c>
      <c r="AC87" t="n">
        <v>477.2476105129352</v>
      </c>
      <c r="AD87" t="n">
        <v>385604.5237087192</v>
      </c>
      <c r="AE87" t="n">
        <v>527601.1210092332</v>
      </c>
      <c r="AF87" t="n">
        <v>2.502919872134269e-06</v>
      </c>
      <c r="AG87" t="n">
        <v>17.31770833333333</v>
      </c>
      <c r="AH87" t="n">
        <v>477247.6105129352</v>
      </c>
    </row>
    <row r="88">
      <c r="A88" t="n">
        <v>86</v>
      </c>
      <c r="B88" t="n">
        <v>105</v>
      </c>
      <c r="C88" t="inlineStr">
        <is>
          <t xml:space="preserve">CONCLUIDO	</t>
        </is>
      </c>
      <c r="D88" t="n">
        <v>7.5235</v>
      </c>
      <c r="E88" t="n">
        <v>13.29</v>
      </c>
      <c r="F88" t="n">
        <v>10.48</v>
      </c>
      <c r="G88" t="n">
        <v>104.84</v>
      </c>
      <c r="H88" t="n">
        <v>1.67</v>
      </c>
      <c r="I88" t="n">
        <v>6</v>
      </c>
      <c r="J88" t="n">
        <v>239.66</v>
      </c>
      <c r="K88" t="n">
        <v>55.27</v>
      </c>
      <c r="L88" t="n">
        <v>22.5</v>
      </c>
      <c r="M88" t="n">
        <v>4</v>
      </c>
      <c r="N88" t="n">
        <v>56.89</v>
      </c>
      <c r="O88" t="n">
        <v>29792.69</v>
      </c>
      <c r="P88" t="n">
        <v>146.09</v>
      </c>
      <c r="Q88" t="n">
        <v>197.76</v>
      </c>
      <c r="R88" t="n">
        <v>30.3</v>
      </c>
      <c r="S88" t="n">
        <v>25.4</v>
      </c>
      <c r="T88" t="n">
        <v>1616.42</v>
      </c>
      <c r="U88" t="n">
        <v>0.84</v>
      </c>
      <c r="V88" t="n">
        <v>0.89</v>
      </c>
      <c r="W88" t="n">
        <v>2.95</v>
      </c>
      <c r="X88" t="n">
        <v>0.09</v>
      </c>
      <c r="Y88" t="n">
        <v>1</v>
      </c>
      <c r="Z88" t="n">
        <v>10</v>
      </c>
      <c r="AA88" t="n">
        <v>385.396367527593</v>
      </c>
      <c r="AB88" t="n">
        <v>527.3163125390137</v>
      </c>
      <c r="AC88" t="n">
        <v>476.9899837633823</v>
      </c>
      <c r="AD88" t="n">
        <v>385396.367527593</v>
      </c>
      <c r="AE88" t="n">
        <v>527316.3125390137</v>
      </c>
      <c r="AF88" t="n">
        <v>2.503918311016843e-06</v>
      </c>
      <c r="AG88" t="n">
        <v>17.3046875</v>
      </c>
      <c r="AH88" t="n">
        <v>476989.9837633823</v>
      </c>
    </row>
    <row r="89">
      <c r="A89" t="n">
        <v>87</v>
      </c>
      <c r="B89" t="n">
        <v>105</v>
      </c>
      <c r="C89" t="inlineStr">
        <is>
          <t xml:space="preserve">CONCLUIDO	</t>
        </is>
      </c>
      <c r="D89" t="n">
        <v>7.5257</v>
      </c>
      <c r="E89" t="n">
        <v>13.29</v>
      </c>
      <c r="F89" t="n">
        <v>10.48</v>
      </c>
      <c r="G89" t="n">
        <v>104.8</v>
      </c>
      <c r="H89" t="n">
        <v>1.69</v>
      </c>
      <c r="I89" t="n">
        <v>6</v>
      </c>
      <c r="J89" t="n">
        <v>240.1</v>
      </c>
      <c r="K89" t="n">
        <v>55.27</v>
      </c>
      <c r="L89" t="n">
        <v>22.75</v>
      </c>
      <c r="M89" t="n">
        <v>4</v>
      </c>
      <c r="N89" t="n">
        <v>57.08</v>
      </c>
      <c r="O89" t="n">
        <v>29846.46</v>
      </c>
      <c r="P89" t="n">
        <v>145.93</v>
      </c>
      <c r="Q89" t="n">
        <v>197.78</v>
      </c>
      <c r="R89" t="n">
        <v>30.16</v>
      </c>
      <c r="S89" t="n">
        <v>25.4</v>
      </c>
      <c r="T89" t="n">
        <v>1544.82</v>
      </c>
      <c r="U89" t="n">
        <v>0.84</v>
      </c>
      <c r="V89" t="n">
        <v>0.89</v>
      </c>
      <c r="W89" t="n">
        <v>2.95</v>
      </c>
      <c r="X89" t="n">
        <v>0.09</v>
      </c>
      <c r="Y89" t="n">
        <v>1</v>
      </c>
      <c r="Z89" t="n">
        <v>10</v>
      </c>
      <c r="AA89" t="n">
        <v>385.2373673616765</v>
      </c>
      <c r="AB89" t="n">
        <v>527.0987614974146</v>
      </c>
      <c r="AC89" t="n">
        <v>476.7931954878586</v>
      </c>
      <c r="AD89" t="n">
        <v>385237.3673616765</v>
      </c>
      <c r="AE89" t="n">
        <v>527098.7614974146</v>
      </c>
      <c r="AF89" t="n">
        <v>2.504650499530731e-06</v>
      </c>
      <c r="AG89" t="n">
        <v>17.3046875</v>
      </c>
      <c r="AH89" t="n">
        <v>476793.1954878586</v>
      </c>
    </row>
    <row r="90">
      <c r="A90" t="n">
        <v>88</v>
      </c>
      <c r="B90" t="n">
        <v>105</v>
      </c>
      <c r="C90" t="inlineStr">
        <is>
          <t xml:space="preserve">CONCLUIDO	</t>
        </is>
      </c>
      <c r="D90" t="n">
        <v>7.5234</v>
      </c>
      <c r="E90" t="n">
        <v>13.29</v>
      </c>
      <c r="F90" t="n">
        <v>10.48</v>
      </c>
      <c r="G90" t="n">
        <v>104.84</v>
      </c>
      <c r="H90" t="n">
        <v>1.7</v>
      </c>
      <c r="I90" t="n">
        <v>6</v>
      </c>
      <c r="J90" t="n">
        <v>240.54</v>
      </c>
      <c r="K90" t="n">
        <v>55.27</v>
      </c>
      <c r="L90" t="n">
        <v>23</v>
      </c>
      <c r="M90" t="n">
        <v>4</v>
      </c>
      <c r="N90" t="n">
        <v>57.26</v>
      </c>
      <c r="O90" t="n">
        <v>29900.43</v>
      </c>
      <c r="P90" t="n">
        <v>146.07</v>
      </c>
      <c r="Q90" t="n">
        <v>197.75</v>
      </c>
      <c r="R90" t="n">
        <v>30.35</v>
      </c>
      <c r="S90" t="n">
        <v>25.4</v>
      </c>
      <c r="T90" t="n">
        <v>1639.74</v>
      </c>
      <c r="U90" t="n">
        <v>0.84</v>
      </c>
      <c r="V90" t="n">
        <v>0.89</v>
      </c>
      <c r="W90" t="n">
        <v>2.95</v>
      </c>
      <c r="X90" t="n">
        <v>0.09</v>
      </c>
      <c r="Y90" t="n">
        <v>1</v>
      </c>
      <c r="Z90" t="n">
        <v>10</v>
      </c>
      <c r="AA90" t="n">
        <v>385.3838696265501</v>
      </c>
      <c r="AB90" t="n">
        <v>527.2992123594385</v>
      </c>
      <c r="AC90" t="n">
        <v>476.9745156009454</v>
      </c>
      <c r="AD90" t="n">
        <v>385383.8696265501</v>
      </c>
      <c r="AE90" t="n">
        <v>527299.2123594384</v>
      </c>
      <c r="AF90" t="n">
        <v>2.503885029720757e-06</v>
      </c>
      <c r="AG90" t="n">
        <v>17.3046875</v>
      </c>
      <c r="AH90" t="n">
        <v>476974.5156009454</v>
      </c>
    </row>
    <row r="91">
      <c r="A91" t="n">
        <v>89</v>
      </c>
      <c r="B91" t="n">
        <v>105</v>
      </c>
      <c r="C91" t="inlineStr">
        <is>
          <t xml:space="preserve">CONCLUIDO	</t>
        </is>
      </c>
      <c r="D91" t="n">
        <v>7.5232</v>
      </c>
      <c r="E91" t="n">
        <v>13.29</v>
      </c>
      <c r="F91" t="n">
        <v>10.48</v>
      </c>
      <c r="G91" t="n">
        <v>104.84</v>
      </c>
      <c r="H91" t="n">
        <v>1.72</v>
      </c>
      <c r="I91" t="n">
        <v>6</v>
      </c>
      <c r="J91" t="n">
        <v>240.97</v>
      </c>
      <c r="K91" t="n">
        <v>55.27</v>
      </c>
      <c r="L91" t="n">
        <v>23.25</v>
      </c>
      <c r="M91" t="n">
        <v>4</v>
      </c>
      <c r="N91" t="n">
        <v>57.45</v>
      </c>
      <c r="O91" t="n">
        <v>29954.34</v>
      </c>
      <c r="P91" t="n">
        <v>146.05</v>
      </c>
      <c r="Q91" t="n">
        <v>197.76</v>
      </c>
      <c r="R91" t="n">
        <v>30.35</v>
      </c>
      <c r="S91" t="n">
        <v>25.4</v>
      </c>
      <c r="T91" t="n">
        <v>1638.82</v>
      </c>
      <c r="U91" t="n">
        <v>0.84</v>
      </c>
      <c r="V91" t="n">
        <v>0.89</v>
      </c>
      <c r="W91" t="n">
        <v>2.95</v>
      </c>
      <c r="X91" t="n">
        <v>0.09</v>
      </c>
      <c r="Y91" t="n">
        <v>1</v>
      </c>
      <c r="Z91" t="n">
        <v>10</v>
      </c>
      <c r="AA91" t="n">
        <v>385.3733399655476</v>
      </c>
      <c r="AB91" t="n">
        <v>527.2848052127189</v>
      </c>
      <c r="AC91" t="n">
        <v>476.9614834520883</v>
      </c>
      <c r="AD91" t="n">
        <v>385373.3399655477</v>
      </c>
      <c r="AE91" t="n">
        <v>527284.8052127189</v>
      </c>
      <c r="AF91" t="n">
        <v>2.503818467128586e-06</v>
      </c>
      <c r="AG91" t="n">
        <v>17.3046875</v>
      </c>
      <c r="AH91" t="n">
        <v>476961.4834520883</v>
      </c>
    </row>
    <row r="92">
      <c r="A92" t="n">
        <v>90</v>
      </c>
      <c r="B92" t="n">
        <v>105</v>
      </c>
      <c r="C92" t="inlineStr">
        <is>
          <t xml:space="preserve">CONCLUIDO	</t>
        </is>
      </c>
      <c r="D92" t="n">
        <v>7.5213</v>
      </c>
      <c r="E92" t="n">
        <v>13.3</v>
      </c>
      <c r="F92" t="n">
        <v>10.49</v>
      </c>
      <c r="G92" t="n">
        <v>104.88</v>
      </c>
      <c r="H92" t="n">
        <v>1.73</v>
      </c>
      <c r="I92" t="n">
        <v>6</v>
      </c>
      <c r="J92" t="n">
        <v>241.41</v>
      </c>
      <c r="K92" t="n">
        <v>55.27</v>
      </c>
      <c r="L92" t="n">
        <v>23.5</v>
      </c>
      <c r="M92" t="n">
        <v>4</v>
      </c>
      <c r="N92" t="n">
        <v>57.64</v>
      </c>
      <c r="O92" t="n">
        <v>30008.32</v>
      </c>
      <c r="P92" t="n">
        <v>145.92</v>
      </c>
      <c r="Q92" t="n">
        <v>197.75</v>
      </c>
      <c r="R92" t="n">
        <v>30.43</v>
      </c>
      <c r="S92" t="n">
        <v>25.4</v>
      </c>
      <c r="T92" t="n">
        <v>1681.23</v>
      </c>
      <c r="U92" t="n">
        <v>0.83</v>
      </c>
      <c r="V92" t="n">
        <v>0.89</v>
      </c>
      <c r="W92" t="n">
        <v>2.95</v>
      </c>
      <c r="X92" t="n">
        <v>0.1</v>
      </c>
      <c r="Y92" t="n">
        <v>1</v>
      </c>
      <c r="Z92" t="n">
        <v>10</v>
      </c>
      <c r="AA92" t="n">
        <v>385.357213673561</v>
      </c>
      <c r="AB92" t="n">
        <v>527.262740508581</v>
      </c>
      <c r="AC92" t="n">
        <v>476.9415245723453</v>
      </c>
      <c r="AD92" t="n">
        <v>385357.213673561</v>
      </c>
      <c r="AE92" t="n">
        <v>527262.740508581</v>
      </c>
      <c r="AF92" t="n">
        <v>2.503186122502955e-06</v>
      </c>
      <c r="AG92" t="n">
        <v>17.31770833333333</v>
      </c>
      <c r="AH92" t="n">
        <v>476941.5245723453</v>
      </c>
    </row>
    <row r="93">
      <c r="A93" t="n">
        <v>91</v>
      </c>
      <c r="B93" t="n">
        <v>105</v>
      </c>
      <c r="C93" t="inlineStr">
        <is>
          <t xml:space="preserve">CONCLUIDO	</t>
        </is>
      </c>
      <c r="D93" t="n">
        <v>7.5218</v>
      </c>
      <c r="E93" t="n">
        <v>13.29</v>
      </c>
      <c r="F93" t="n">
        <v>10.49</v>
      </c>
      <c r="G93" t="n">
        <v>104.87</v>
      </c>
      <c r="H93" t="n">
        <v>1.75</v>
      </c>
      <c r="I93" t="n">
        <v>6</v>
      </c>
      <c r="J93" t="n">
        <v>241.85</v>
      </c>
      <c r="K93" t="n">
        <v>55.27</v>
      </c>
      <c r="L93" t="n">
        <v>23.75</v>
      </c>
      <c r="M93" t="n">
        <v>4</v>
      </c>
      <c r="N93" t="n">
        <v>57.83</v>
      </c>
      <c r="O93" t="n">
        <v>30062.36</v>
      </c>
      <c r="P93" t="n">
        <v>145.88</v>
      </c>
      <c r="Q93" t="n">
        <v>197.76</v>
      </c>
      <c r="R93" t="n">
        <v>30.41</v>
      </c>
      <c r="S93" t="n">
        <v>25.4</v>
      </c>
      <c r="T93" t="n">
        <v>1670.74</v>
      </c>
      <c r="U93" t="n">
        <v>0.84</v>
      </c>
      <c r="V93" t="n">
        <v>0.89</v>
      </c>
      <c r="W93" t="n">
        <v>2.95</v>
      </c>
      <c r="X93" t="n">
        <v>0.1</v>
      </c>
      <c r="Y93" t="n">
        <v>1</v>
      </c>
      <c r="Z93" t="n">
        <v>10</v>
      </c>
      <c r="AA93" t="n">
        <v>385.3184302601606</v>
      </c>
      <c r="AB93" t="n">
        <v>527.2096753313631</v>
      </c>
      <c r="AC93" t="n">
        <v>476.8935238611636</v>
      </c>
      <c r="AD93" t="n">
        <v>385318.4302601606</v>
      </c>
      <c r="AE93" t="n">
        <v>527209.6753313631</v>
      </c>
      <c r="AF93" t="n">
        <v>2.503352528983383e-06</v>
      </c>
      <c r="AG93" t="n">
        <v>17.3046875</v>
      </c>
      <c r="AH93" t="n">
        <v>476893.5238611636</v>
      </c>
    </row>
    <row r="94">
      <c r="A94" t="n">
        <v>92</v>
      </c>
      <c r="B94" t="n">
        <v>105</v>
      </c>
      <c r="C94" t="inlineStr">
        <is>
          <t xml:space="preserve">CONCLUIDO	</t>
        </is>
      </c>
      <c r="D94" t="n">
        <v>7.5223</v>
      </c>
      <c r="E94" t="n">
        <v>13.29</v>
      </c>
      <c r="F94" t="n">
        <v>10.49</v>
      </c>
      <c r="G94" t="n">
        <v>104.86</v>
      </c>
      <c r="H94" t="n">
        <v>1.76</v>
      </c>
      <c r="I94" t="n">
        <v>6</v>
      </c>
      <c r="J94" t="n">
        <v>242.29</v>
      </c>
      <c r="K94" t="n">
        <v>55.27</v>
      </c>
      <c r="L94" t="n">
        <v>24</v>
      </c>
      <c r="M94" t="n">
        <v>4</v>
      </c>
      <c r="N94" t="n">
        <v>58.02</v>
      </c>
      <c r="O94" t="n">
        <v>30116.47</v>
      </c>
      <c r="P94" t="n">
        <v>145.74</v>
      </c>
      <c r="Q94" t="n">
        <v>197.75</v>
      </c>
      <c r="R94" t="n">
        <v>30.36</v>
      </c>
      <c r="S94" t="n">
        <v>25.4</v>
      </c>
      <c r="T94" t="n">
        <v>1647.55</v>
      </c>
      <c r="U94" t="n">
        <v>0.84</v>
      </c>
      <c r="V94" t="n">
        <v>0.89</v>
      </c>
      <c r="W94" t="n">
        <v>2.95</v>
      </c>
      <c r="X94" t="n">
        <v>0.1</v>
      </c>
      <c r="Y94" t="n">
        <v>1</v>
      </c>
      <c r="Z94" t="n">
        <v>10</v>
      </c>
      <c r="AA94" t="n">
        <v>385.207307658841</v>
      </c>
      <c r="AB94" t="n">
        <v>527.0576324858546</v>
      </c>
      <c r="AC94" t="n">
        <v>476.7559917714369</v>
      </c>
      <c r="AD94" t="n">
        <v>385207.307658841</v>
      </c>
      <c r="AE94" t="n">
        <v>527057.6324858546</v>
      </c>
      <c r="AF94" t="n">
        <v>2.503518935463813e-06</v>
      </c>
      <c r="AG94" t="n">
        <v>17.3046875</v>
      </c>
      <c r="AH94" t="n">
        <v>476755.9917714369</v>
      </c>
    </row>
    <row r="95">
      <c r="A95" t="n">
        <v>93</v>
      </c>
      <c r="B95" t="n">
        <v>105</v>
      </c>
      <c r="C95" t="inlineStr">
        <is>
          <t xml:space="preserve">CONCLUIDO	</t>
        </is>
      </c>
      <c r="D95" t="n">
        <v>7.5205</v>
      </c>
      <c r="E95" t="n">
        <v>13.3</v>
      </c>
      <c r="F95" t="n">
        <v>10.49</v>
      </c>
      <c r="G95" t="n">
        <v>104.89</v>
      </c>
      <c r="H95" t="n">
        <v>1.78</v>
      </c>
      <c r="I95" t="n">
        <v>6</v>
      </c>
      <c r="J95" t="n">
        <v>242.73</v>
      </c>
      <c r="K95" t="n">
        <v>55.27</v>
      </c>
      <c r="L95" t="n">
        <v>24.25</v>
      </c>
      <c r="M95" t="n">
        <v>4</v>
      </c>
      <c r="N95" t="n">
        <v>58.21</v>
      </c>
      <c r="O95" t="n">
        <v>30170.65</v>
      </c>
      <c r="P95" t="n">
        <v>145.61</v>
      </c>
      <c r="Q95" t="n">
        <v>197.75</v>
      </c>
      <c r="R95" t="n">
        <v>30.46</v>
      </c>
      <c r="S95" t="n">
        <v>25.4</v>
      </c>
      <c r="T95" t="n">
        <v>1697.86</v>
      </c>
      <c r="U95" t="n">
        <v>0.83</v>
      </c>
      <c r="V95" t="n">
        <v>0.89</v>
      </c>
      <c r="W95" t="n">
        <v>2.95</v>
      </c>
      <c r="X95" t="n">
        <v>0.1</v>
      </c>
      <c r="Y95" t="n">
        <v>1</v>
      </c>
      <c r="Z95" t="n">
        <v>10</v>
      </c>
      <c r="AA95" t="n">
        <v>385.1486452568631</v>
      </c>
      <c r="AB95" t="n">
        <v>526.9773679994657</v>
      </c>
      <c r="AC95" t="n">
        <v>476.6833876149772</v>
      </c>
      <c r="AD95" t="n">
        <v>385148.6452568631</v>
      </c>
      <c r="AE95" t="n">
        <v>526977.3679994658</v>
      </c>
      <c r="AF95" t="n">
        <v>2.502919872134269e-06</v>
      </c>
      <c r="AG95" t="n">
        <v>17.31770833333333</v>
      </c>
      <c r="AH95" t="n">
        <v>476683.3876149772</v>
      </c>
    </row>
    <row r="96">
      <c r="A96" t="n">
        <v>94</v>
      </c>
      <c r="B96" t="n">
        <v>105</v>
      </c>
      <c r="C96" t="inlineStr">
        <is>
          <t xml:space="preserve">CONCLUIDO	</t>
        </is>
      </c>
      <c r="D96" t="n">
        <v>7.5248</v>
      </c>
      <c r="E96" t="n">
        <v>13.29</v>
      </c>
      <c r="F96" t="n">
        <v>10.48</v>
      </c>
      <c r="G96" t="n">
        <v>104.81</v>
      </c>
      <c r="H96" t="n">
        <v>1.79</v>
      </c>
      <c r="I96" t="n">
        <v>6</v>
      </c>
      <c r="J96" t="n">
        <v>243.17</v>
      </c>
      <c r="K96" t="n">
        <v>55.27</v>
      </c>
      <c r="L96" t="n">
        <v>24.5</v>
      </c>
      <c r="M96" t="n">
        <v>4</v>
      </c>
      <c r="N96" t="n">
        <v>58.4</v>
      </c>
      <c r="O96" t="n">
        <v>30224.9</v>
      </c>
      <c r="P96" t="n">
        <v>145.25</v>
      </c>
      <c r="Q96" t="n">
        <v>197.77</v>
      </c>
      <c r="R96" t="n">
        <v>30.3</v>
      </c>
      <c r="S96" t="n">
        <v>25.4</v>
      </c>
      <c r="T96" t="n">
        <v>1614.17</v>
      </c>
      <c r="U96" t="n">
        <v>0.84</v>
      </c>
      <c r="V96" t="n">
        <v>0.89</v>
      </c>
      <c r="W96" t="n">
        <v>2.95</v>
      </c>
      <c r="X96" t="n">
        <v>0.09</v>
      </c>
      <c r="Y96" t="n">
        <v>1</v>
      </c>
      <c r="Z96" t="n">
        <v>10</v>
      </c>
      <c r="AA96" t="n">
        <v>384.7632866203963</v>
      </c>
      <c r="AB96" t="n">
        <v>526.4501033122289</v>
      </c>
      <c r="AC96" t="n">
        <v>476.2064443294695</v>
      </c>
      <c r="AD96" t="n">
        <v>384763.2866203964</v>
      </c>
      <c r="AE96" t="n">
        <v>526450.1033122288</v>
      </c>
      <c r="AF96" t="n">
        <v>2.504350967865958e-06</v>
      </c>
      <c r="AG96" t="n">
        <v>17.3046875</v>
      </c>
      <c r="AH96" t="n">
        <v>476206.4443294695</v>
      </c>
    </row>
    <row r="97">
      <c r="A97" t="n">
        <v>95</v>
      </c>
      <c r="B97" t="n">
        <v>105</v>
      </c>
      <c r="C97" t="inlineStr">
        <is>
          <t xml:space="preserve">CONCLUIDO	</t>
        </is>
      </c>
      <c r="D97" t="n">
        <v>7.5234</v>
      </c>
      <c r="E97" t="n">
        <v>13.29</v>
      </c>
      <c r="F97" t="n">
        <v>10.48</v>
      </c>
      <c r="G97" t="n">
        <v>104.84</v>
      </c>
      <c r="H97" t="n">
        <v>1.81</v>
      </c>
      <c r="I97" t="n">
        <v>6</v>
      </c>
      <c r="J97" t="n">
        <v>243.61</v>
      </c>
      <c r="K97" t="n">
        <v>55.27</v>
      </c>
      <c r="L97" t="n">
        <v>24.75</v>
      </c>
      <c r="M97" t="n">
        <v>4</v>
      </c>
      <c r="N97" t="n">
        <v>58.59</v>
      </c>
      <c r="O97" t="n">
        <v>30279.22</v>
      </c>
      <c r="P97" t="n">
        <v>145.11</v>
      </c>
      <c r="Q97" t="n">
        <v>197.75</v>
      </c>
      <c r="R97" t="n">
        <v>30.31</v>
      </c>
      <c r="S97" t="n">
        <v>25.4</v>
      </c>
      <c r="T97" t="n">
        <v>1620.97</v>
      </c>
      <c r="U97" t="n">
        <v>0.84</v>
      </c>
      <c r="V97" t="n">
        <v>0.89</v>
      </c>
      <c r="W97" t="n">
        <v>2.95</v>
      </c>
      <c r="X97" t="n">
        <v>0.09</v>
      </c>
      <c r="Y97" t="n">
        <v>1</v>
      </c>
      <c r="Z97" t="n">
        <v>10</v>
      </c>
      <c r="AA97" t="n">
        <v>384.6894654709449</v>
      </c>
      <c r="AB97" t="n">
        <v>526.3490979587901</v>
      </c>
      <c r="AC97" t="n">
        <v>476.1150787852011</v>
      </c>
      <c r="AD97" t="n">
        <v>384689.4654709449</v>
      </c>
      <c r="AE97" t="n">
        <v>526349.0979587901</v>
      </c>
      <c r="AF97" t="n">
        <v>2.503885029720757e-06</v>
      </c>
      <c r="AG97" t="n">
        <v>17.3046875</v>
      </c>
      <c r="AH97" t="n">
        <v>476115.0787852011</v>
      </c>
    </row>
    <row r="98">
      <c r="A98" t="n">
        <v>96</v>
      </c>
      <c r="B98" t="n">
        <v>105</v>
      </c>
      <c r="C98" t="inlineStr">
        <is>
          <t xml:space="preserve">CONCLUIDO	</t>
        </is>
      </c>
      <c r="D98" t="n">
        <v>7.5218</v>
      </c>
      <c r="E98" t="n">
        <v>13.29</v>
      </c>
      <c r="F98" t="n">
        <v>10.49</v>
      </c>
      <c r="G98" t="n">
        <v>104.87</v>
      </c>
      <c r="H98" t="n">
        <v>1.82</v>
      </c>
      <c r="I98" t="n">
        <v>6</v>
      </c>
      <c r="J98" t="n">
        <v>244.05</v>
      </c>
      <c r="K98" t="n">
        <v>55.27</v>
      </c>
      <c r="L98" t="n">
        <v>25</v>
      </c>
      <c r="M98" t="n">
        <v>4</v>
      </c>
      <c r="N98" t="n">
        <v>58.78</v>
      </c>
      <c r="O98" t="n">
        <v>30333.61</v>
      </c>
      <c r="P98" t="n">
        <v>144.92</v>
      </c>
      <c r="Q98" t="n">
        <v>197.75</v>
      </c>
      <c r="R98" t="n">
        <v>30.4</v>
      </c>
      <c r="S98" t="n">
        <v>25.4</v>
      </c>
      <c r="T98" t="n">
        <v>1664.13</v>
      </c>
      <c r="U98" t="n">
        <v>0.84</v>
      </c>
      <c r="V98" t="n">
        <v>0.89</v>
      </c>
      <c r="W98" t="n">
        <v>2.95</v>
      </c>
      <c r="X98" t="n">
        <v>0.1</v>
      </c>
      <c r="Y98" t="n">
        <v>1</v>
      </c>
      <c r="Z98" t="n">
        <v>10</v>
      </c>
      <c r="AA98" t="n">
        <v>384.6238783943464</v>
      </c>
      <c r="AB98" t="n">
        <v>526.2593588270905</v>
      </c>
      <c r="AC98" t="n">
        <v>476.0339042302812</v>
      </c>
      <c r="AD98" t="n">
        <v>384623.8783943465</v>
      </c>
      <c r="AE98" t="n">
        <v>526259.3588270905</v>
      </c>
      <c r="AF98" t="n">
        <v>2.503352528983383e-06</v>
      </c>
      <c r="AG98" t="n">
        <v>17.3046875</v>
      </c>
      <c r="AH98" t="n">
        <v>476033.9042302812</v>
      </c>
    </row>
    <row r="99">
      <c r="A99" t="n">
        <v>97</v>
      </c>
      <c r="B99" t="n">
        <v>105</v>
      </c>
      <c r="C99" t="inlineStr">
        <is>
          <t xml:space="preserve">CONCLUIDO	</t>
        </is>
      </c>
      <c r="D99" t="n">
        <v>7.5237</v>
      </c>
      <c r="E99" t="n">
        <v>13.29</v>
      </c>
      <c r="F99" t="n">
        <v>10.48</v>
      </c>
      <c r="G99" t="n">
        <v>104.83</v>
      </c>
      <c r="H99" t="n">
        <v>1.84</v>
      </c>
      <c r="I99" t="n">
        <v>6</v>
      </c>
      <c r="J99" t="n">
        <v>244.49</v>
      </c>
      <c r="K99" t="n">
        <v>55.27</v>
      </c>
      <c r="L99" t="n">
        <v>25.25</v>
      </c>
      <c r="M99" t="n">
        <v>4</v>
      </c>
      <c r="N99" t="n">
        <v>58.97</v>
      </c>
      <c r="O99" t="n">
        <v>30388.06</v>
      </c>
      <c r="P99" t="n">
        <v>144.58</v>
      </c>
      <c r="Q99" t="n">
        <v>197.75</v>
      </c>
      <c r="R99" t="n">
        <v>30.28</v>
      </c>
      <c r="S99" t="n">
        <v>25.4</v>
      </c>
      <c r="T99" t="n">
        <v>1603.97</v>
      </c>
      <c r="U99" t="n">
        <v>0.84</v>
      </c>
      <c r="V99" t="n">
        <v>0.89</v>
      </c>
      <c r="W99" t="n">
        <v>2.95</v>
      </c>
      <c r="X99" t="n">
        <v>0.09</v>
      </c>
      <c r="Y99" t="n">
        <v>1</v>
      </c>
      <c r="Z99" t="n">
        <v>10</v>
      </c>
      <c r="AA99" t="n">
        <v>384.3002336624238</v>
      </c>
      <c r="AB99" t="n">
        <v>525.8165338266761</v>
      </c>
      <c r="AC99" t="n">
        <v>475.6333418263975</v>
      </c>
      <c r="AD99" t="n">
        <v>384300.2336624238</v>
      </c>
      <c r="AE99" t="n">
        <v>525816.5338266761</v>
      </c>
      <c r="AF99" t="n">
        <v>2.503984873609014e-06</v>
      </c>
      <c r="AG99" t="n">
        <v>17.3046875</v>
      </c>
      <c r="AH99" t="n">
        <v>475633.3418263975</v>
      </c>
    </row>
    <row r="100">
      <c r="A100" t="n">
        <v>98</v>
      </c>
      <c r="B100" t="n">
        <v>105</v>
      </c>
      <c r="C100" t="inlineStr">
        <is>
          <t xml:space="preserve">CONCLUIDO	</t>
        </is>
      </c>
      <c r="D100" t="n">
        <v>7.5186</v>
      </c>
      <c r="E100" t="n">
        <v>13.3</v>
      </c>
      <c r="F100" t="n">
        <v>10.49</v>
      </c>
      <c r="G100" t="n">
        <v>104.92</v>
      </c>
      <c r="H100" t="n">
        <v>1.85</v>
      </c>
      <c r="I100" t="n">
        <v>6</v>
      </c>
      <c r="J100" t="n">
        <v>244.93</v>
      </c>
      <c r="K100" t="n">
        <v>55.27</v>
      </c>
      <c r="L100" t="n">
        <v>25.5</v>
      </c>
      <c r="M100" t="n">
        <v>4</v>
      </c>
      <c r="N100" t="n">
        <v>59.16</v>
      </c>
      <c r="O100" t="n">
        <v>30442.58</v>
      </c>
      <c r="P100" t="n">
        <v>144.32</v>
      </c>
      <c r="Q100" t="n">
        <v>197.77</v>
      </c>
      <c r="R100" t="n">
        <v>30.58</v>
      </c>
      <c r="S100" t="n">
        <v>25.4</v>
      </c>
      <c r="T100" t="n">
        <v>1755.28</v>
      </c>
      <c r="U100" t="n">
        <v>0.83</v>
      </c>
      <c r="V100" t="n">
        <v>0.89</v>
      </c>
      <c r="W100" t="n">
        <v>2.95</v>
      </c>
      <c r="X100" t="n">
        <v>0.1</v>
      </c>
      <c r="Y100" t="n">
        <v>1</v>
      </c>
      <c r="Z100" t="n">
        <v>10</v>
      </c>
      <c r="AA100" t="n">
        <v>384.2523134352919</v>
      </c>
      <c r="AB100" t="n">
        <v>525.7509672578228</v>
      </c>
      <c r="AC100" t="n">
        <v>475.5740328388525</v>
      </c>
      <c r="AD100" t="n">
        <v>384252.3134352919</v>
      </c>
      <c r="AE100" t="n">
        <v>525750.9672578229</v>
      </c>
      <c r="AF100" t="n">
        <v>2.502287527508638e-06</v>
      </c>
      <c r="AG100" t="n">
        <v>17.31770833333333</v>
      </c>
      <c r="AH100" t="n">
        <v>475574.0328388525</v>
      </c>
    </row>
    <row r="101">
      <c r="A101" t="n">
        <v>99</v>
      </c>
      <c r="B101" t="n">
        <v>105</v>
      </c>
      <c r="C101" t="inlineStr">
        <is>
          <t xml:space="preserve">CONCLUIDO	</t>
        </is>
      </c>
      <c r="D101" t="n">
        <v>7.5524</v>
      </c>
      <c r="E101" t="n">
        <v>13.24</v>
      </c>
      <c r="F101" t="n">
        <v>10.47</v>
      </c>
      <c r="G101" t="n">
        <v>125.68</v>
      </c>
      <c r="H101" t="n">
        <v>1.87</v>
      </c>
      <c r="I101" t="n">
        <v>5</v>
      </c>
      <c r="J101" t="n">
        <v>245.38</v>
      </c>
      <c r="K101" t="n">
        <v>55.27</v>
      </c>
      <c r="L101" t="n">
        <v>25.75</v>
      </c>
      <c r="M101" t="n">
        <v>3</v>
      </c>
      <c r="N101" t="n">
        <v>59.35</v>
      </c>
      <c r="O101" t="n">
        <v>30497.18</v>
      </c>
      <c r="P101" t="n">
        <v>143.77</v>
      </c>
      <c r="Q101" t="n">
        <v>197.78</v>
      </c>
      <c r="R101" t="n">
        <v>30.03</v>
      </c>
      <c r="S101" t="n">
        <v>25.4</v>
      </c>
      <c r="T101" t="n">
        <v>1484.49</v>
      </c>
      <c r="U101" t="n">
        <v>0.85</v>
      </c>
      <c r="V101" t="n">
        <v>0.89</v>
      </c>
      <c r="W101" t="n">
        <v>2.95</v>
      </c>
      <c r="X101" t="n">
        <v>0.08</v>
      </c>
      <c r="Y101" t="n">
        <v>1</v>
      </c>
      <c r="Z101" t="n">
        <v>10</v>
      </c>
      <c r="AA101" t="n">
        <v>383.1175003499556</v>
      </c>
      <c r="AB101" t="n">
        <v>524.1982659300459</v>
      </c>
      <c r="AC101" t="n">
        <v>474.1695191465685</v>
      </c>
      <c r="AD101" t="n">
        <v>383117.5003499556</v>
      </c>
      <c r="AE101" t="n">
        <v>524198.2659300459</v>
      </c>
      <c r="AF101" t="n">
        <v>2.513536605585645e-06</v>
      </c>
      <c r="AG101" t="n">
        <v>17.23958333333333</v>
      </c>
      <c r="AH101" t="n">
        <v>474169.5191465685</v>
      </c>
    </row>
    <row r="102">
      <c r="A102" t="n">
        <v>100</v>
      </c>
      <c r="B102" t="n">
        <v>105</v>
      </c>
      <c r="C102" t="inlineStr">
        <is>
          <t xml:space="preserve">CONCLUIDO	</t>
        </is>
      </c>
      <c r="D102" t="n">
        <v>7.5511</v>
      </c>
      <c r="E102" t="n">
        <v>13.24</v>
      </c>
      <c r="F102" t="n">
        <v>10.48</v>
      </c>
      <c r="G102" t="n">
        <v>125.71</v>
      </c>
      <c r="H102" t="n">
        <v>1.88</v>
      </c>
      <c r="I102" t="n">
        <v>5</v>
      </c>
      <c r="J102" t="n">
        <v>245.82</v>
      </c>
      <c r="K102" t="n">
        <v>55.27</v>
      </c>
      <c r="L102" t="n">
        <v>26</v>
      </c>
      <c r="M102" t="n">
        <v>3</v>
      </c>
      <c r="N102" t="n">
        <v>59.55</v>
      </c>
      <c r="O102" t="n">
        <v>30551.84</v>
      </c>
      <c r="P102" t="n">
        <v>144.11</v>
      </c>
      <c r="Q102" t="n">
        <v>197.78</v>
      </c>
      <c r="R102" t="n">
        <v>29.98</v>
      </c>
      <c r="S102" t="n">
        <v>25.4</v>
      </c>
      <c r="T102" t="n">
        <v>1461.07</v>
      </c>
      <c r="U102" t="n">
        <v>0.85</v>
      </c>
      <c r="V102" t="n">
        <v>0.89</v>
      </c>
      <c r="W102" t="n">
        <v>2.95</v>
      </c>
      <c r="X102" t="n">
        <v>0.09</v>
      </c>
      <c r="Y102" t="n">
        <v>1</v>
      </c>
      <c r="Z102" t="n">
        <v>10</v>
      </c>
      <c r="AA102" t="n">
        <v>383.4280029649112</v>
      </c>
      <c r="AB102" t="n">
        <v>524.6231093062366</v>
      </c>
      <c r="AC102" t="n">
        <v>474.553816067207</v>
      </c>
      <c r="AD102" t="n">
        <v>383428.0029649112</v>
      </c>
      <c r="AE102" t="n">
        <v>524623.1093062366</v>
      </c>
      <c r="AF102" t="n">
        <v>2.51310394873653e-06</v>
      </c>
      <c r="AG102" t="n">
        <v>17.23958333333333</v>
      </c>
      <c r="AH102" t="n">
        <v>474553.816067207</v>
      </c>
    </row>
    <row r="103">
      <c r="A103" t="n">
        <v>101</v>
      </c>
      <c r="B103" t="n">
        <v>105</v>
      </c>
      <c r="C103" t="inlineStr">
        <is>
          <t xml:space="preserve">CONCLUIDO	</t>
        </is>
      </c>
      <c r="D103" t="n">
        <v>7.5502</v>
      </c>
      <c r="E103" t="n">
        <v>13.24</v>
      </c>
      <c r="F103" t="n">
        <v>10.48</v>
      </c>
      <c r="G103" t="n">
        <v>125.73</v>
      </c>
      <c r="H103" t="n">
        <v>1.9</v>
      </c>
      <c r="I103" t="n">
        <v>5</v>
      </c>
      <c r="J103" t="n">
        <v>246.26</v>
      </c>
      <c r="K103" t="n">
        <v>55.27</v>
      </c>
      <c r="L103" t="n">
        <v>26.25</v>
      </c>
      <c r="M103" t="n">
        <v>3</v>
      </c>
      <c r="N103" t="n">
        <v>59.74</v>
      </c>
      <c r="O103" t="n">
        <v>30606.57</v>
      </c>
      <c r="P103" t="n">
        <v>144.3</v>
      </c>
      <c r="Q103" t="n">
        <v>197.75</v>
      </c>
      <c r="R103" t="n">
        <v>30.2</v>
      </c>
      <c r="S103" t="n">
        <v>25.4</v>
      </c>
      <c r="T103" t="n">
        <v>1570.31</v>
      </c>
      <c r="U103" t="n">
        <v>0.84</v>
      </c>
      <c r="V103" t="n">
        <v>0.89</v>
      </c>
      <c r="W103" t="n">
        <v>2.95</v>
      </c>
      <c r="X103" t="n">
        <v>0.09</v>
      </c>
      <c r="Y103" t="n">
        <v>1</v>
      </c>
      <c r="Z103" t="n">
        <v>10</v>
      </c>
      <c r="AA103" t="n">
        <v>383.5823714271124</v>
      </c>
      <c r="AB103" t="n">
        <v>524.8343230464764</v>
      </c>
      <c r="AC103" t="n">
        <v>474.7448718645186</v>
      </c>
      <c r="AD103" t="n">
        <v>383582.3714271124</v>
      </c>
      <c r="AE103" t="n">
        <v>524834.3230464763</v>
      </c>
      <c r="AF103" t="n">
        <v>2.512804417071757e-06</v>
      </c>
      <c r="AG103" t="n">
        <v>17.23958333333333</v>
      </c>
      <c r="AH103" t="n">
        <v>474744.8718645186</v>
      </c>
    </row>
    <row r="104">
      <c r="A104" t="n">
        <v>102</v>
      </c>
      <c r="B104" t="n">
        <v>105</v>
      </c>
      <c r="C104" t="inlineStr">
        <is>
          <t xml:space="preserve">CONCLUIDO	</t>
        </is>
      </c>
      <c r="D104" t="n">
        <v>7.5486</v>
      </c>
      <c r="E104" t="n">
        <v>13.25</v>
      </c>
      <c r="F104" t="n">
        <v>10.48</v>
      </c>
      <c r="G104" t="n">
        <v>125.76</v>
      </c>
      <c r="H104" t="n">
        <v>1.91</v>
      </c>
      <c r="I104" t="n">
        <v>5</v>
      </c>
      <c r="J104" t="n">
        <v>246.71</v>
      </c>
      <c r="K104" t="n">
        <v>55.27</v>
      </c>
      <c r="L104" t="n">
        <v>26.5</v>
      </c>
      <c r="M104" t="n">
        <v>3</v>
      </c>
      <c r="N104" t="n">
        <v>59.93</v>
      </c>
      <c r="O104" t="n">
        <v>30661.38</v>
      </c>
      <c r="P104" t="n">
        <v>144.53</v>
      </c>
      <c r="Q104" t="n">
        <v>197.76</v>
      </c>
      <c r="R104" t="n">
        <v>30.16</v>
      </c>
      <c r="S104" t="n">
        <v>25.4</v>
      </c>
      <c r="T104" t="n">
        <v>1549.8</v>
      </c>
      <c r="U104" t="n">
        <v>0.84</v>
      </c>
      <c r="V104" t="n">
        <v>0.89</v>
      </c>
      <c r="W104" t="n">
        <v>2.95</v>
      </c>
      <c r="X104" t="n">
        <v>0.09</v>
      </c>
      <c r="Y104" t="n">
        <v>1</v>
      </c>
      <c r="Z104" t="n">
        <v>10</v>
      </c>
      <c r="AA104" t="n">
        <v>383.779195669855</v>
      </c>
      <c r="AB104" t="n">
        <v>525.1036266586694</v>
      </c>
      <c r="AC104" t="n">
        <v>474.988473517934</v>
      </c>
      <c r="AD104" t="n">
        <v>383779.195669855</v>
      </c>
      <c r="AE104" t="n">
        <v>525103.6266586694</v>
      </c>
      <c r="AF104" t="n">
        <v>2.512271916334385e-06</v>
      </c>
      <c r="AG104" t="n">
        <v>17.25260416666667</v>
      </c>
      <c r="AH104" t="n">
        <v>474988.473517934</v>
      </c>
    </row>
    <row r="105">
      <c r="A105" t="n">
        <v>103</v>
      </c>
      <c r="B105" t="n">
        <v>105</v>
      </c>
      <c r="C105" t="inlineStr">
        <is>
          <t xml:space="preserve">CONCLUIDO	</t>
        </is>
      </c>
      <c r="D105" t="n">
        <v>7.551</v>
      </c>
      <c r="E105" t="n">
        <v>13.24</v>
      </c>
      <c r="F105" t="n">
        <v>10.48</v>
      </c>
      <c r="G105" t="n">
        <v>125.71</v>
      </c>
      <c r="H105" t="n">
        <v>1.93</v>
      </c>
      <c r="I105" t="n">
        <v>5</v>
      </c>
      <c r="J105" t="n">
        <v>247.15</v>
      </c>
      <c r="K105" t="n">
        <v>55.27</v>
      </c>
      <c r="L105" t="n">
        <v>26.75</v>
      </c>
      <c r="M105" t="n">
        <v>3</v>
      </c>
      <c r="N105" t="n">
        <v>60.13</v>
      </c>
      <c r="O105" t="n">
        <v>30716.25</v>
      </c>
      <c r="P105" t="n">
        <v>144.51</v>
      </c>
      <c r="Q105" t="n">
        <v>197.79</v>
      </c>
      <c r="R105" t="n">
        <v>30.07</v>
      </c>
      <c r="S105" t="n">
        <v>25.4</v>
      </c>
      <c r="T105" t="n">
        <v>1508.26</v>
      </c>
      <c r="U105" t="n">
        <v>0.84</v>
      </c>
      <c r="V105" t="n">
        <v>0.89</v>
      </c>
      <c r="W105" t="n">
        <v>2.95</v>
      </c>
      <c r="X105" t="n">
        <v>0.09</v>
      </c>
      <c r="Y105" t="n">
        <v>1</v>
      </c>
      <c r="Z105" t="n">
        <v>10</v>
      </c>
      <c r="AA105" t="n">
        <v>383.7182160562845</v>
      </c>
      <c r="AB105" t="n">
        <v>525.0201916611516</v>
      </c>
      <c r="AC105" t="n">
        <v>474.9130014394775</v>
      </c>
      <c r="AD105" t="n">
        <v>383718.2160562845</v>
      </c>
      <c r="AE105" t="n">
        <v>525020.1916611516</v>
      </c>
      <c r="AF105" t="n">
        <v>2.513070667440444e-06</v>
      </c>
      <c r="AG105" t="n">
        <v>17.23958333333333</v>
      </c>
      <c r="AH105" t="n">
        <v>474913.0014394774</v>
      </c>
    </row>
    <row r="106">
      <c r="A106" t="n">
        <v>104</v>
      </c>
      <c r="B106" t="n">
        <v>105</v>
      </c>
      <c r="C106" t="inlineStr">
        <is>
          <t xml:space="preserve">CONCLUIDO	</t>
        </is>
      </c>
      <c r="D106" t="n">
        <v>7.5548</v>
      </c>
      <c r="E106" t="n">
        <v>13.24</v>
      </c>
      <c r="F106" t="n">
        <v>10.47</v>
      </c>
      <c r="G106" t="n">
        <v>125.63</v>
      </c>
      <c r="H106" t="n">
        <v>1.94</v>
      </c>
      <c r="I106" t="n">
        <v>5</v>
      </c>
      <c r="J106" t="n">
        <v>247.6</v>
      </c>
      <c r="K106" t="n">
        <v>55.27</v>
      </c>
      <c r="L106" t="n">
        <v>27</v>
      </c>
      <c r="M106" t="n">
        <v>3</v>
      </c>
      <c r="N106" t="n">
        <v>60.33</v>
      </c>
      <c r="O106" t="n">
        <v>30771.2</v>
      </c>
      <c r="P106" t="n">
        <v>144.53</v>
      </c>
      <c r="Q106" t="n">
        <v>197.75</v>
      </c>
      <c r="R106" t="n">
        <v>29.93</v>
      </c>
      <c r="S106" t="n">
        <v>25.4</v>
      </c>
      <c r="T106" t="n">
        <v>1436.88</v>
      </c>
      <c r="U106" t="n">
        <v>0.85</v>
      </c>
      <c r="V106" t="n">
        <v>0.89</v>
      </c>
      <c r="W106" t="n">
        <v>2.95</v>
      </c>
      <c r="X106" t="n">
        <v>0.08</v>
      </c>
      <c r="Y106" t="n">
        <v>1</v>
      </c>
      <c r="Z106" t="n">
        <v>10</v>
      </c>
      <c r="AA106" t="n">
        <v>383.6186199942777</v>
      </c>
      <c r="AB106" t="n">
        <v>524.8839199352458</v>
      </c>
      <c r="AC106" t="n">
        <v>474.7897352958335</v>
      </c>
      <c r="AD106" t="n">
        <v>383618.6199942777</v>
      </c>
      <c r="AE106" t="n">
        <v>524883.9199352458</v>
      </c>
      <c r="AF106" t="n">
        <v>2.514335356691705e-06</v>
      </c>
      <c r="AG106" t="n">
        <v>17.23958333333333</v>
      </c>
      <c r="AH106" t="n">
        <v>474789.7352958334</v>
      </c>
    </row>
    <row r="107">
      <c r="A107" t="n">
        <v>105</v>
      </c>
      <c r="B107" t="n">
        <v>105</v>
      </c>
      <c r="C107" t="inlineStr">
        <is>
          <t xml:space="preserve">CONCLUIDO	</t>
        </is>
      </c>
      <c r="D107" t="n">
        <v>7.553</v>
      </c>
      <c r="E107" t="n">
        <v>13.24</v>
      </c>
      <c r="F107" t="n">
        <v>10.47</v>
      </c>
      <c r="G107" t="n">
        <v>125.67</v>
      </c>
      <c r="H107" t="n">
        <v>1.95</v>
      </c>
      <c r="I107" t="n">
        <v>5</v>
      </c>
      <c r="J107" t="n">
        <v>248.04</v>
      </c>
      <c r="K107" t="n">
        <v>55.27</v>
      </c>
      <c r="L107" t="n">
        <v>27.25</v>
      </c>
      <c r="M107" t="n">
        <v>3</v>
      </c>
      <c r="N107" t="n">
        <v>60.52</v>
      </c>
      <c r="O107" t="n">
        <v>30826.21</v>
      </c>
      <c r="P107" t="n">
        <v>144.69</v>
      </c>
      <c r="Q107" t="n">
        <v>197.78</v>
      </c>
      <c r="R107" t="n">
        <v>29.95</v>
      </c>
      <c r="S107" t="n">
        <v>25.4</v>
      </c>
      <c r="T107" t="n">
        <v>1446.33</v>
      </c>
      <c r="U107" t="n">
        <v>0.85</v>
      </c>
      <c r="V107" t="n">
        <v>0.89</v>
      </c>
      <c r="W107" t="n">
        <v>2.95</v>
      </c>
      <c r="X107" t="n">
        <v>0.08</v>
      </c>
      <c r="Y107" t="n">
        <v>1</v>
      </c>
      <c r="Z107" t="n">
        <v>10</v>
      </c>
      <c r="AA107" t="n">
        <v>383.7687772500099</v>
      </c>
      <c r="AB107" t="n">
        <v>525.0893717170093</v>
      </c>
      <c r="AC107" t="n">
        <v>474.9755790478989</v>
      </c>
      <c r="AD107" t="n">
        <v>383768.7772500099</v>
      </c>
      <c r="AE107" t="n">
        <v>525089.3717170092</v>
      </c>
      <c r="AF107" t="n">
        <v>2.51373629336216e-06</v>
      </c>
      <c r="AG107" t="n">
        <v>17.23958333333333</v>
      </c>
      <c r="AH107" t="n">
        <v>474975.5790478989</v>
      </c>
    </row>
    <row r="108">
      <c r="A108" t="n">
        <v>106</v>
      </c>
      <c r="B108" t="n">
        <v>105</v>
      </c>
      <c r="C108" t="inlineStr">
        <is>
          <t xml:space="preserve">CONCLUIDO	</t>
        </is>
      </c>
      <c r="D108" t="n">
        <v>7.5538</v>
      </c>
      <c r="E108" t="n">
        <v>13.24</v>
      </c>
      <c r="F108" t="n">
        <v>10.47</v>
      </c>
      <c r="G108" t="n">
        <v>125.65</v>
      </c>
      <c r="H108" t="n">
        <v>1.97</v>
      </c>
      <c r="I108" t="n">
        <v>5</v>
      </c>
      <c r="J108" t="n">
        <v>248.49</v>
      </c>
      <c r="K108" t="n">
        <v>55.27</v>
      </c>
      <c r="L108" t="n">
        <v>27.5</v>
      </c>
      <c r="M108" t="n">
        <v>3</v>
      </c>
      <c r="N108" t="n">
        <v>60.72</v>
      </c>
      <c r="O108" t="n">
        <v>30881.3</v>
      </c>
      <c r="P108" t="n">
        <v>144.78</v>
      </c>
      <c r="Q108" t="n">
        <v>197.79</v>
      </c>
      <c r="R108" t="n">
        <v>29.94</v>
      </c>
      <c r="S108" t="n">
        <v>25.4</v>
      </c>
      <c r="T108" t="n">
        <v>1443.37</v>
      </c>
      <c r="U108" t="n">
        <v>0.85</v>
      </c>
      <c r="V108" t="n">
        <v>0.89</v>
      </c>
      <c r="W108" t="n">
        <v>2.95</v>
      </c>
      <c r="X108" t="n">
        <v>0.08</v>
      </c>
      <c r="Y108" t="n">
        <v>1</v>
      </c>
      <c r="Z108" t="n">
        <v>10</v>
      </c>
      <c r="AA108" t="n">
        <v>383.8181005895457</v>
      </c>
      <c r="AB108" t="n">
        <v>525.1568580861542</v>
      </c>
      <c r="AC108" t="n">
        <v>475.0366246126904</v>
      </c>
      <c r="AD108" t="n">
        <v>383818.1005895457</v>
      </c>
      <c r="AE108" t="n">
        <v>525156.8580861542</v>
      </c>
      <c r="AF108" t="n">
        <v>2.514002543730847e-06</v>
      </c>
      <c r="AG108" t="n">
        <v>17.23958333333333</v>
      </c>
      <c r="AH108" t="n">
        <v>475036.6246126904</v>
      </c>
    </row>
    <row r="109">
      <c r="A109" t="n">
        <v>107</v>
      </c>
      <c r="B109" t="n">
        <v>105</v>
      </c>
      <c r="C109" t="inlineStr">
        <is>
          <t xml:space="preserve">CONCLUIDO	</t>
        </is>
      </c>
      <c r="D109" t="n">
        <v>7.5586</v>
      </c>
      <c r="E109" t="n">
        <v>13.23</v>
      </c>
      <c r="F109" t="n">
        <v>10.46</v>
      </c>
      <c r="G109" t="n">
        <v>125.55</v>
      </c>
      <c r="H109" t="n">
        <v>1.98</v>
      </c>
      <c r="I109" t="n">
        <v>5</v>
      </c>
      <c r="J109" t="n">
        <v>248.94</v>
      </c>
      <c r="K109" t="n">
        <v>55.27</v>
      </c>
      <c r="L109" t="n">
        <v>27.75</v>
      </c>
      <c r="M109" t="n">
        <v>3</v>
      </c>
      <c r="N109" t="n">
        <v>60.92</v>
      </c>
      <c r="O109" t="n">
        <v>30936.46</v>
      </c>
      <c r="P109" t="n">
        <v>144.64</v>
      </c>
      <c r="Q109" t="n">
        <v>197.76</v>
      </c>
      <c r="R109" t="n">
        <v>29.67</v>
      </c>
      <c r="S109" t="n">
        <v>25.4</v>
      </c>
      <c r="T109" t="n">
        <v>1308.51</v>
      </c>
      <c r="U109" t="n">
        <v>0.86</v>
      </c>
      <c r="V109" t="n">
        <v>0.89</v>
      </c>
      <c r="W109" t="n">
        <v>2.94</v>
      </c>
      <c r="X109" t="n">
        <v>0.07000000000000001</v>
      </c>
      <c r="Y109" t="n">
        <v>1</v>
      </c>
      <c r="Z109" t="n">
        <v>10</v>
      </c>
      <c r="AA109" t="n">
        <v>383.5839212943614</v>
      </c>
      <c r="AB109" t="n">
        <v>524.8364436432217</v>
      </c>
      <c r="AC109" t="n">
        <v>474.7467900744869</v>
      </c>
      <c r="AD109" t="n">
        <v>383583.9212943614</v>
      </c>
      <c r="AE109" t="n">
        <v>524836.4436432217</v>
      </c>
      <c r="AF109" t="n">
        <v>2.515600045942966e-06</v>
      </c>
      <c r="AG109" t="n">
        <v>17.2265625</v>
      </c>
      <c r="AH109" t="n">
        <v>474746.7900744869</v>
      </c>
    </row>
    <row r="110">
      <c r="A110" t="n">
        <v>108</v>
      </c>
      <c r="B110" t="n">
        <v>105</v>
      </c>
      <c r="C110" t="inlineStr">
        <is>
          <t xml:space="preserve">CONCLUIDO	</t>
        </is>
      </c>
      <c r="D110" t="n">
        <v>7.5554</v>
      </c>
      <c r="E110" t="n">
        <v>13.24</v>
      </c>
      <c r="F110" t="n">
        <v>10.47</v>
      </c>
      <c r="G110" t="n">
        <v>125.62</v>
      </c>
      <c r="H110" t="n">
        <v>2</v>
      </c>
      <c r="I110" t="n">
        <v>5</v>
      </c>
      <c r="J110" t="n">
        <v>249.39</v>
      </c>
      <c r="K110" t="n">
        <v>55.27</v>
      </c>
      <c r="L110" t="n">
        <v>28</v>
      </c>
      <c r="M110" t="n">
        <v>3</v>
      </c>
      <c r="N110" t="n">
        <v>61.11</v>
      </c>
      <c r="O110" t="n">
        <v>30991.69</v>
      </c>
      <c r="P110" t="n">
        <v>144.79</v>
      </c>
      <c r="Q110" t="n">
        <v>197.75</v>
      </c>
      <c r="R110" t="n">
        <v>29.78</v>
      </c>
      <c r="S110" t="n">
        <v>25.4</v>
      </c>
      <c r="T110" t="n">
        <v>1361.76</v>
      </c>
      <c r="U110" t="n">
        <v>0.85</v>
      </c>
      <c r="V110" t="n">
        <v>0.89</v>
      </c>
      <c r="W110" t="n">
        <v>2.95</v>
      </c>
      <c r="X110" t="n">
        <v>0.08</v>
      </c>
      <c r="Y110" t="n">
        <v>1</v>
      </c>
      <c r="Z110" t="n">
        <v>10</v>
      </c>
      <c r="AA110" t="n">
        <v>383.7942693444288</v>
      </c>
      <c r="AB110" t="n">
        <v>525.1242511252249</v>
      </c>
      <c r="AC110" t="n">
        <v>475.0071296143481</v>
      </c>
      <c r="AD110" t="n">
        <v>383794.2693444288</v>
      </c>
      <c r="AE110" t="n">
        <v>525124.2511252249</v>
      </c>
      <c r="AF110" t="n">
        <v>2.51453504446822e-06</v>
      </c>
      <c r="AG110" t="n">
        <v>17.23958333333333</v>
      </c>
      <c r="AH110" t="n">
        <v>475007.1296143481</v>
      </c>
    </row>
    <row r="111">
      <c r="A111" t="n">
        <v>109</v>
      </c>
      <c r="B111" t="n">
        <v>105</v>
      </c>
      <c r="C111" t="inlineStr">
        <is>
          <t xml:space="preserve">CONCLUIDO	</t>
        </is>
      </c>
      <c r="D111" t="n">
        <v>7.5548</v>
      </c>
      <c r="E111" t="n">
        <v>13.24</v>
      </c>
      <c r="F111" t="n">
        <v>10.47</v>
      </c>
      <c r="G111" t="n">
        <v>125.63</v>
      </c>
      <c r="H111" t="n">
        <v>2.01</v>
      </c>
      <c r="I111" t="n">
        <v>5</v>
      </c>
      <c r="J111" t="n">
        <v>249.83</v>
      </c>
      <c r="K111" t="n">
        <v>55.27</v>
      </c>
      <c r="L111" t="n">
        <v>28.25</v>
      </c>
      <c r="M111" t="n">
        <v>3</v>
      </c>
      <c r="N111" t="n">
        <v>61.31</v>
      </c>
      <c r="O111" t="n">
        <v>31047</v>
      </c>
      <c r="P111" t="n">
        <v>144.82</v>
      </c>
      <c r="Q111" t="n">
        <v>197.75</v>
      </c>
      <c r="R111" t="n">
        <v>29.84</v>
      </c>
      <c r="S111" t="n">
        <v>25.4</v>
      </c>
      <c r="T111" t="n">
        <v>1390.34</v>
      </c>
      <c r="U111" t="n">
        <v>0.85</v>
      </c>
      <c r="V111" t="n">
        <v>0.89</v>
      </c>
      <c r="W111" t="n">
        <v>2.95</v>
      </c>
      <c r="X111" t="n">
        <v>0.08</v>
      </c>
      <c r="Y111" t="n">
        <v>1</v>
      </c>
      <c r="Z111" t="n">
        <v>10</v>
      </c>
      <c r="AA111" t="n">
        <v>383.8275160582924</v>
      </c>
      <c r="AB111" t="n">
        <v>525.1697407458746</v>
      </c>
      <c r="AC111" t="n">
        <v>475.0482777694479</v>
      </c>
      <c r="AD111" t="n">
        <v>383827.5160582924</v>
      </c>
      <c r="AE111" t="n">
        <v>525169.7407458746</v>
      </c>
      <c r="AF111" t="n">
        <v>2.514335356691705e-06</v>
      </c>
      <c r="AG111" t="n">
        <v>17.23958333333333</v>
      </c>
      <c r="AH111" t="n">
        <v>475048.2777694479</v>
      </c>
    </row>
    <row r="112">
      <c r="A112" t="n">
        <v>110</v>
      </c>
      <c r="B112" t="n">
        <v>105</v>
      </c>
      <c r="C112" t="inlineStr">
        <is>
          <t xml:space="preserve">CONCLUIDO	</t>
        </is>
      </c>
      <c r="D112" t="n">
        <v>7.5533</v>
      </c>
      <c r="E112" t="n">
        <v>13.24</v>
      </c>
      <c r="F112" t="n">
        <v>10.47</v>
      </c>
      <c r="G112" t="n">
        <v>125.66</v>
      </c>
      <c r="H112" t="n">
        <v>2.03</v>
      </c>
      <c r="I112" t="n">
        <v>5</v>
      </c>
      <c r="J112" t="n">
        <v>250.28</v>
      </c>
      <c r="K112" t="n">
        <v>55.27</v>
      </c>
      <c r="L112" t="n">
        <v>28.5</v>
      </c>
      <c r="M112" t="n">
        <v>3</v>
      </c>
      <c r="N112" t="n">
        <v>61.51</v>
      </c>
      <c r="O112" t="n">
        <v>31102.37</v>
      </c>
      <c r="P112" t="n">
        <v>144.94</v>
      </c>
      <c r="Q112" t="n">
        <v>197.79</v>
      </c>
      <c r="R112" t="n">
        <v>29.92</v>
      </c>
      <c r="S112" t="n">
        <v>25.4</v>
      </c>
      <c r="T112" t="n">
        <v>1428.78</v>
      </c>
      <c r="U112" t="n">
        <v>0.85</v>
      </c>
      <c r="V112" t="n">
        <v>0.89</v>
      </c>
      <c r="W112" t="n">
        <v>2.95</v>
      </c>
      <c r="X112" t="n">
        <v>0.08</v>
      </c>
      <c r="Y112" t="n">
        <v>1</v>
      </c>
      <c r="Z112" t="n">
        <v>10</v>
      </c>
      <c r="AA112" t="n">
        <v>383.9430772951458</v>
      </c>
      <c r="AB112" t="n">
        <v>525.3278567283394</v>
      </c>
      <c r="AC112" t="n">
        <v>475.1913033844635</v>
      </c>
      <c r="AD112" t="n">
        <v>383943.0772951458</v>
      </c>
      <c r="AE112" t="n">
        <v>525327.8567283393</v>
      </c>
      <c r="AF112" t="n">
        <v>2.513836137250418e-06</v>
      </c>
      <c r="AG112" t="n">
        <v>17.23958333333333</v>
      </c>
      <c r="AH112" t="n">
        <v>475191.3033844635</v>
      </c>
    </row>
    <row r="113">
      <c r="A113" t="n">
        <v>111</v>
      </c>
      <c r="B113" t="n">
        <v>105</v>
      </c>
      <c r="C113" t="inlineStr">
        <is>
          <t xml:space="preserve">CONCLUIDO	</t>
        </is>
      </c>
      <c r="D113" t="n">
        <v>7.5541</v>
      </c>
      <c r="E113" t="n">
        <v>13.24</v>
      </c>
      <c r="F113" t="n">
        <v>10.47</v>
      </c>
      <c r="G113" t="n">
        <v>125.64</v>
      </c>
      <c r="H113" t="n">
        <v>2.04</v>
      </c>
      <c r="I113" t="n">
        <v>5</v>
      </c>
      <c r="J113" t="n">
        <v>250.73</v>
      </c>
      <c r="K113" t="n">
        <v>55.27</v>
      </c>
      <c r="L113" t="n">
        <v>28.75</v>
      </c>
      <c r="M113" t="n">
        <v>3</v>
      </c>
      <c r="N113" t="n">
        <v>61.71</v>
      </c>
      <c r="O113" t="n">
        <v>31157.82</v>
      </c>
      <c r="P113" t="n">
        <v>144.85</v>
      </c>
      <c r="Q113" t="n">
        <v>197.75</v>
      </c>
      <c r="R113" t="n">
        <v>29.95</v>
      </c>
      <c r="S113" t="n">
        <v>25.4</v>
      </c>
      <c r="T113" t="n">
        <v>1444.22</v>
      </c>
      <c r="U113" t="n">
        <v>0.85</v>
      </c>
      <c r="V113" t="n">
        <v>0.89</v>
      </c>
      <c r="W113" t="n">
        <v>2.95</v>
      </c>
      <c r="X113" t="n">
        <v>0.08</v>
      </c>
      <c r="Y113" t="n">
        <v>1</v>
      </c>
      <c r="Z113" t="n">
        <v>10</v>
      </c>
      <c r="AA113" t="n">
        <v>383.8627085761847</v>
      </c>
      <c r="AB113" t="n">
        <v>525.2178927014392</v>
      </c>
      <c r="AC113" t="n">
        <v>475.0918341699552</v>
      </c>
      <c r="AD113" t="n">
        <v>383862.7085761847</v>
      </c>
      <c r="AE113" t="n">
        <v>525217.8927014392</v>
      </c>
      <c r="AF113" t="n">
        <v>2.514102387619105e-06</v>
      </c>
      <c r="AG113" t="n">
        <v>17.23958333333333</v>
      </c>
      <c r="AH113" t="n">
        <v>475091.8341699552</v>
      </c>
    </row>
    <row r="114">
      <c r="A114" t="n">
        <v>112</v>
      </c>
      <c r="B114" t="n">
        <v>105</v>
      </c>
      <c r="C114" t="inlineStr">
        <is>
          <t xml:space="preserve">CONCLUIDO	</t>
        </is>
      </c>
      <c r="D114" t="n">
        <v>7.5551</v>
      </c>
      <c r="E114" t="n">
        <v>13.24</v>
      </c>
      <c r="F114" t="n">
        <v>10.47</v>
      </c>
      <c r="G114" t="n">
        <v>125.62</v>
      </c>
      <c r="H114" t="n">
        <v>2.05</v>
      </c>
      <c r="I114" t="n">
        <v>5</v>
      </c>
      <c r="J114" t="n">
        <v>251.18</v>
      </c>
      <c r="K114" t="n">
        <v>55.27</v>
      </c>
      <c r="L114" t="n">
        <v>29</v>
      </c>
      <c r="M114" t="n">
        <v>3</v>
      </c>
      <c r="N114" t="n">
        <v>61.91</v>
      </c>
      <c r="O114" t="n">
        <v>31213.35</v>
      </c>
      <c r="P114" t="n">
        <v>144.79</v>
      </c>
      <c r="Q114" t="n">
        <v>197.77</v>
      </c>
      <c r="R114" t="n">
        <v>29.88</v>
      </c>
      <c r="S114" t="n">
        <v>25.4</v>
      </c>
      <c r="T114" t="n">
        <v>1410.45</v>
      </c>
      <c r="U114" t="n">
        <v>0.85</v>
      </c>
      <c r="V114" t="n">
        <v>0.89</v>
      </c>
      <c r="W114" t="n">
        <v>2.95</v>
      </c>
      <c r="X114" t="n">
        <v>0.08</v>
      </c>
      <c r="Y114" t="n">
        <v>1</v>
      </c>
      <c r="Z114" t="n">
        <v>10</v>
      </c>
      <c r="AA114" t="n">
        <v>383.800087501494</v>
      </c>
      <c r="AB114" t="n">
        <v>525.1322117844005</v>
      </c>
      <c r="AC114" t="n">
        <v>475.0143305193848</v>
      </c>
      <c r="AD114" t="n">
        <v>383800.087501494</v>
      </c>
      <c r="AE114" t="n">
        <v>525132.2117844005</v>
      </c>
      <c r="AF114" t="n">
        <v>2.514435200579963e-06</v>
      </c>
      <c r="AG114" t="n">
        <v>17.23958333333333</v>
      </c>
      <c r="AH114" t="n">
        <v>475014.3305193848</v>
      </c>
    </row>
    <row r="115">
      <c r="A115" t="n">
        <v>113</v>
      </c>
      <c r="B115" t="n">
        <v>105</v>
      </c>
      <c r="C115" t="inlineStr">
        <is>
          <t xml:space="preserve">CONCLUIDO	</t>
        </is>
      </c>
      <c r="D115" t="n">
        <v>7.5552</v>
      </c>
      <c r="E115" t="n">
        <v>13.24</v>
      </c>
      <c r="F115" t="n">
        <v>10.47</v>
      </c>
      <c r="G115" t="n">
        <v>125.62</v>
      </c>
      <c r="H115" t="n">
        <v>2.07</v>
      </c>
      <c r="I115" t="n">
        <v>5</v>
      </c>
      <c r="J115" t="n">
        <v>251.63</v>
      </c>
      <c r="K115" t="n">
        <v>55.27</v>
      </c>
      <c r="L115" t="n">
        <v>29.25</v>
      </c>
      <c r="M115" t="n">
        <v>3</v>
      </c>
      <c r="N115" t="n">
        <v>62.11</v>
      </c>
      <c r="O115" t="n">
        <v>31268.94</v>
      </c>
      <c r="P115" t="n">
        <v>144.73</v>
      </c>
      <c r="Q115" t="n">
        <v>197.77</v>
      </c>
      <c r="R115" t="n">
        <v>29.84</v>
      </c>
      <c r="S115" t="n">
        <v>25.4</v>
      </c>
      <c r="T115" t="n">
        <v>1391.5</v>
      </c>
      <c r="U115" t="n">
        <v>0.85</v>
      </c>
      <c r="V115" t="n">
        <v>0.89</v>
      </c>
      <c r="W115" t="n">
        <v>2.95</v>
      </c>
      <c r="X115" t="n">
        <v>0.08</v>
      </c>
      <c r="Y115" t="n">
        <v>1</v>
      </c>
      <c r="Z115" t="n">
        <v>10</v>
      </c>
      <c r="AA115" t="n">
        <v>383.7549304773718</v>
      </c>
      <c r="AB115" t="n">
        <v>525.0704259518094</v>
      </c>
      <c r="AC115" t="n">
        <v>474.9584414399391</v>
      </c>
      <c r="AD115" t="n">
        <v>383754.9304773718</v>
      </c>
      <c r="AE115" t="n">
        <v>525070.4259518094</v>
      </c>
      <c r="AF115" t="n">
        <v>2.514468481876049e-06</v>
      </c>
      <c r="AG115" t="n">
        <v>17.23958333333333</v>
      </c>
      <c r="AH115" t="n">
        <v>474958.4414399391</v>
      </c>
    </row>
    <row r="116">
      <c r="A116" t="n">
        <v>114</v>
      </c>
      <c r="B116" t="n">
        <v>105</v>
      </c>
      <c r="C116" t="inlineStr">
        <is>
          <t xml:space="preserve">CONCLUIDO	</t>
        </is>
      </c>
      <c r="D116" t="n">
        <v>7.5556</v>
      </c>
      <c r="E116" t="n">
        <v>13.24</v>
      </c>
      <c r="F116" t="n">
        <v>10.47</v>
      </c>
      <c r="G116" t="n">
        <v>125.61</v>
      </c>
      <c r="H116" t="n">
        <v>2.08</v>
      </c>
      <c r="I116" t="n">
        <v>5</v>
      </c>
      <c r="J116" t="n">
        <v>252.08</v>
      </c>
      <c r="K116" t="n">
        <v>55.27</v>
      </c>
      <c r="L116" t="n">
        <v>29.5</v>
      </c>
      <c r="M116" t="n">
        <v>3</v>
      </c>
      <c r="N116" t="n">
        <v>62.31</v>
      </c>
      <c r="O116" t="n">
        <v>31324.61</v>
      </c>
      <c r="P116" t="n">
        <v>144.7</v>
      </c>
      <c r="Q116" t="n">
        <v>197.75</v>
      </c>
      <c r="R116" t="n">
        <v>29.87</v>
      </c>
      <c r="S116" t="n">
        <v>25.4</v>
      </c>
      <c r="T116" t="n">
        <v>1405.52</v>
      </c>
      <c r="U116" t="n">
        <v>0.85</v>
      </c>
      <c r="V116" t="n">
        <v>0.89</v>
      </c>
      <c r="W116" t="n">
        <v>2.95</v>
      </c>
      <c r="X116" t="n">
        <v>0.08</v>
      </c>
      <c r="Y116" t="n">
        <v>1</v>
      </c>
      <c r="Z116" t="n">
        <v>10</v>
      </c>
      <c r="AA116" t="n">
        <v>383.7255678810566</v>
      </c>
      <c r="AB116" t="n">
        <v>525.0302507521444</v>
      </c>
      <c r="AC116" t="n">
        <v>474.9221005049439</v>
      </c>
      <c r="AD116" t="n">
        <v>383725.5678810566</v>
      </c>
      <c r="AE116" t="n">
        <v>525030.2507521444</v>
      </c>
      <c r="AF116" t="n">
        <v>2.514601607060392e-06</v>
      </c>
      <c r="AG116" t="n">
        <v>17.23958333333333</v>
      </c>
      <c r="AH116" t="n">
        <v>474922.1005049439</v>
      </c>
    </row>
    <row r="117">
      <c r="A117" t="n">
        <v>115</v>
      </c>
      <c r="B117" t="n">
        <v>105</v>
      </c>
      <c r="C117" t="inlineStr">
        <is>
          <t xml:space="preserve">CONCLUIDO	</t>
        </is>
      </c>
      <c r="D117" t="n">
        <v>7.5562</v>
      </c>
      <c r="E117" t="n">
        <v>13.23</v>
      </c>
      <c r="F117" t="n">
        <v>10.47</v>
      </c>
      <c r="G117" t="n">
        <v>125.6</v>
      </c>
      <c r="H117" t="n">
        <v>2.1</v>
      </c>
      <c r="I117" t="n">
        <v>5</v>
      </c>
      <c r="J117" t="n">
        <v>252.54</v>
      </c>
      <c r="K117" t="n">
        <v>55.27</v>
      </c>
      <c r="L117" t="n">
        <v>29.75</v>
      </c>
      <c r="M117" t="n">
        <v>3</v>
      </c>
      <c r="N117" t="n">
        <v>62.51</v>
      </c>
      <c r="O117" t="n">
        <v>31380.35</v>
      </c>
      <c r="P117" t="n">
        <v>144.58</v>
      </c>
      <c r="Q117" t="n">
        <v>197.75</v>
      </c>
      <c r="R117" t="n">
        <v>29.72</v>
      </c>
      <c r="S117" t="n">
        <v>25.4</v>
      </c>
      <c r="T117" t="n">
        <v>1329.56</v>
      </c>
      <c r="U117" t="n">
        <v>0.85</v>
      </c>
      <c r="V117" t="n">
        <v>0.89</v>
      </c>
      <c r="W117" t="n">
        <v>2.95</v>
      </c>
      <c r="X117" t="n">
        <v>0.08</v>
      </c>
      <c r="Y117" t="n">
        <v>1</v>
      </c>
      <c r="Z117" t="n">
        <v>10</v>
      </c>
      <c r="AA117" t="n">
        <v>383.6275149809156</v>
      </c>
      <c r="AB117" t="n">
        <v>524.8960904483829</v>
      </c>
      <c r="AC117" t="n">
        <v>474.8007442722783</v>
      </c>
      <c r="AD117" t="n">
        <v>383627.5149809156</v>
      </c>
      <c r="AE117" t="n">
        <v>524896.0904483829</v>
      </c>
      <c r="AF117" t="n">
        <v>2.514801294836907e-06</v>
      </c>
      <c r="AG117" t="n">
        <v>17.2265625</v>
      </c>
      <c r="AH117" t="n">
        <v>474800.7442722783</v>
      </c>
    </row>
    <row r="118">
      <c r="A118" t="n">
        <v>116</v>
      </c>
      <c r="B118" t="n">
        <v>105</v>
      </c>
      <c r="C118" t="inlineStr">
        <is>
          <t xml:space="preserve">CONCLUIDO	</t>
        </is>
      </c>
      <c r="D118" t="n">
        <v>7.5559</v>
      </c>
      <c r="E118" t="n">
        <v>13.23</v>
      </c>
      <c r="F118" t="n">
        <v>10.47</v>
      </c>
      <c r="G118" t="n">
        <v>125.61</v>
      </c>
      <c r="H118" t="n">
        <v>2.11</v>
      </c>
      <c r="I118" t="n">
        <v>5</v>
      </c>
      <c r="J118" t="n">
        <v>252.99</v>
      </c>
      <c r="K118" t="n">
        <v>55.27</v>
      </c>
      <c r="L118" t="n">
        <v>30</v>
      </c>
      <c r="M118" t="n">
        <v>3</v>
      </c>
      <c r="N118" t="n">
        <v>62.72</v>
      </c>
      <c r="O118" t="n">
        <v>31436.17</v>
      </c>
      <c r="P118" t="n">
        <v>144.44</v>
      </c>
      <c r="Q118" t="n">
        <v>197.75</v>
      </c>
      <c r="R118" t="n">
        <v>29.8</v>
      </c>
      <c r="S118" t="n">
        <v>25.4</v>
      </c>
      <c r="T118" t="n">
        <v>1370.28</v>
      </c>
      <c r="U118" t="n">
        <v>0.85</v>
      </c>
      <c r="V118" t="n">
        <v>0.89</v>
      </c>
      <c r="W118" t="n">
        <v>2.95</v>
      </c>
      <c r="X118" t="n">
        <v>0.08</v>
      </c>
      <c r="Y118" t="n">
        <v>1</v>
      </c>
      <c r="Z118" t="n">
        <v>10</v>
      </c>
      <c r="AA118" t="n">
        <v>383.5324942067869</v>
      </c>
      <c r="AB118" t="n">
        <v>524.7660788331992</v>
      </c>
      <c r="AC118" t="n">
        <v>474.6831407831752</v>
      </c>
      <c r="AD118" t="n">
        <v>383532.4942067869</v>
      </c>
      <c r="AE118" t="n">
        <v>524766.0788331992</v>
      </c>
      <c r="AF118" t="n">
        <v>2.514701450948649e-06</v>
      </c>
      <c r="AG118" t="n">
        <v>17.2265625</v>
      </c>
      <c r="AH118" t="n">
        <v>474683.1407831752</v>
      </c>
    </row>
    <row r="119">
      <c r="A119" t="n">
        <v>117</v>
      </c>
      <c r="B119" t="n">
        <v>105</v>
      </c>
      <c r="C119" t="inlineStr">
        <is>
          <t xml:space="preserve">CONCLUIDO	</t>
        </is>
      </c>
      <c r="D119" t="n">
        <v>7.5589</v>
      </c>
      <c r="E119" t="n">
        <v>13.23</v>
      </c>
      <c r="F119" t="n">
        <v>10.46</v>
      </c>
      <c r="G119" t="n">
        <v>125.54</v>
      </c>
      <c r="H119" t="n">
        <v>2.12</v>
      </c>
      <c r="I119" t="n">
        <v>5</v>
      </c>
      <c r="J119" t="n">
        <v>253.44</v>
      </c>
      <c r="K119" t="n">
        <v>55.27</v>
      </c>
      <c r="L119" t="n">
        <v>30.25</v>
      </c>
      <c r="M119" t="n">
        <v>3</v>
      </c>
      <c r="N119" t="n">
        <v>62.92</v>
      </c>
      <c r="O119" t="n">
        <v>31492.06</v>
      </c>
      <c r="P119" t="n">
        <v>144.22</v>
      </c>
      <c r="Q119" t="n">
        <v>197.75</v>
      </c>
      <c r="R119" t="n">
        <v>29.61</v>
      </c>
      <c r="S119" t="n">
        <v>25.4</v>
      </c>
      <c r="T119" t="n">
        <v>1275.77</v>
      </c>
      <c r="U119" t="n">
        <v>0.86</v>
      </c>
      <c r="V119" t="n">
        <v>0.89</v>
      </c>
      <c r="W119" t="n">
        <v>2.95</v>
      </c>
      <c r="X119" t="n">
        <v>0.07000000000000001</v>
      </c>
      <c r="Y119" t="n">
        <v>1</v>
      </c>
      <c r="Z119" t="n">
        <v>10</v>
      </c>
      <c r="AA119" t="n">
        <v>383.2757393826876</v>
      </c>
      <c r="AB119" t="n">
        <v>524.4147755556432</v>
      </c>
      <c r="AC119" t="n">
        <v>474.3653653973719</v>
      </c>
      <c r="AD119" t="n">
        <v>383275.7393826876</v>
      </c>
      <c r="AE119" t="n">
        <v>524414.7755556433</v>
      </c>
      <c r="AF119" t="n">
        <v>2.515699889831224e-06</v>
      </c>
      <c r="AG119" t="n">
        <v>17.2265625</v>
      </c>
      <c r="AH119" t="n">
        <v>474365.3653973719</v>
      </c>
    </row>
    <row r="120">
      <c r="A120" t="n">
        <v>118</v>
      </c>
      <c r="B120" t="n">
        <v>105</v>
      </c>
      <c r="C120" t="inlineStr">
        <is>
          <t xml:space="preserve">CONCLUIDO	</t>
        </is>
      </c>
      <c r="D120" t="n">
        <v>7.5578</v>
      </c>
      <c r="E120" t="n">
        <v>13.23</v>
      </c>
      <c r="F120" t="n">
        <v>10.46</v>
      </c>
      <c r="G120" t="n">
        <v>125.57</v>
      </c>
      <c r="H120" t="n">
        <v>2.14</v>
      </c>
      <c r="I120" t="n">
        <v>5</v>
      </c>
      <c r="J120" t="n">
        <v>253.9</v>
      </c>
      <c r="K120" t="n">
        <v>55.27</v>
      </c>
      <c r="L120" t="n">
        <v>30.5</v>
      </c>
      <c r="M120" t="n">
        <v>3</v>
      </c>
      <c r="N120" t="n">
        <v>63.12</v>
      </c>
      <c r="O120" t="n">
        <v>31548.03</v>
      </c>
      <c r="P120" t="n">
        <v>144.12</v>
      </c>
      <c r="Q120" t="n">
        <v>197.75</v>
      </c>
      <c r="R120" t="n">
        <v>29.69</v>
      </c>
      <c r="S120" t="n">
        <v>25.4</v>
      </c>
      <c r="T120" t="n">
        <v>1314.16</v>
      </c>
      <c r="U120" t="n">
        <v>0.86</v>
      </c>
      <c r="V120" t="n">
        <v>0.89</v>
      </c>
      <c r="W120" t="n">
        <v>2.95</v>
      </c>
      <c r="X120" t="n">
        <v>0.07000000000000001</v>
      </c>
      <c r="Y120" t="n">
        <v>1</v>
      </c>
      <c r="Z120" t="n">
        <v>10</v>
      </c>
      <c r="AA120" t="n">
        <v>383.224985001956</v>
      </c>
      <c r="AB120" t="n">
        <v>524.345331172801</v>
      </c>
      <c r="AC120" t="n">
        <v>474.3025486889624</v>
      </c>
      <c r="AD120" t="n">
        <v>383224.985001956</v>
      </c>
      <c r="AE120" t="n">
        <v>524345.331172801</v>
      </c>
      <c r="AF120" t="n">
        <v>2.51533379557428e-06</v>
      </c>
      <c r="AG120" t="n">
        <v>17.2265625</v>
      </c>
      <c r="AH120" t="n">
        <v>474302.5486889624</v>
      </c>
    </row>
    <row r="121">
      <c r="A121" t="n">
        <v>119</v>
      </c>
      <c r="B121" t="n">
        <v>105</v>
      </c>
      <c r="C121" t="inlineStr">
        <is>
          <t xml:space="preserve">CONCLUIDO	</t>
        </is>
      </c>
      <c r="D121" t="n">
        <v>7.5573</v>
      </c>
      <c r="E121" t="n">
        <v>13.23</v>
      </c>
      <c r="F121" t="n">
        <v>10.46</v>
      </c>
      <c r="G121" t="n">
        <v>125.58</v>
      </c>
      <c r="H121" t="n">
        <v>2.15</v>
      </c>
      <c r="I121" t="n">
        <v>5</v>
      </c>
      <c r="J121" t="n">
        <v>254.35</v>
      </c>
      <c r="K121" t="n">
        <v>55.27</v>
      </c>
      <c r="L121" t="n">
        <v>30.75</v>
      </c>
      <c r="M121" t="n">
        <v>3</v>
      </c>
      <c r="N121" t="n">
        <v>63.33</v>
      </c>
      <c r="O121" t="n">
        <v>31604.07</v>
      </c>
      <c r="P121" t="n">
        <v>144.09</v>
      </c>
      <c r="Q121" t="n">
        <v>197.75</v>
      </c>
      <c r="R121" t="n">
        <v>29.67</v>
      </c>
      <c r="S121" t="n">
        <v>25.4</v>
      </c>
      <c r="T121" t="n">
        <v>1303.61</v>
      </c>
      <c r="U121" t="n">
        <v>0.86</v>
      </c>
      <c r="V121" t="n">
        <v>0.89</v>
      </c>
      <c r="W121" t="n">
        <v>2.95</v>
      </c>
      <c r="X121" t="n">
        <v>0.07000000000000001</v>
      </c>
      <c r="Y121" t="n">
        <v>1</v>
      </c>
      <c r="Z121" t="n">
        <v>10</v>
      </c>
      <c r="AA121" t="n">
        <v>383.2130386540398</v>
      </c>
      <c r="AB121" t="n">
        <v>524.3289856525464</v>
      </c>
      <c r="AC121" t="n">
        <v>474.2877631622199</v>
      </c>
      <c r="AD121" t="n">
        <v>383213.0386540398</v>
      </c>
      <c r="AE121" t="n">
        <v>524328.9856525464</v>
      </c>
      <c r="AF121" t="n">
        <v>2.515167389093851e-06</v>
      </c>
      <c r="AG121" t="n">
        <v>17.2265625</v>
      </c>
      <c r="AH121" t="n">
        <v>474287.7631622199</v>
      </c>
    </row>
    <row r="122">
      <c r="A122" t="n">
        <v>120</v>
      </c>
      <c r="B122" t="n">
        <v>105</v>
      </c>
      <c r="C122" t="inlineStr">
        <is>
          <t xml:space="preserve">CONCLUIDO	</t>
        </is>
      </c>
      <c r="D122" t="n">
        <v>7.5603</v>
      </c>
      <c r="E122" t="n">
        <v>13.23</v>
      </c>
      <c r="F122" t="n">
        <v>10.46</v>
      </c>
      <c r="G122" t="n">
        <v>125.51</v>
      </c>
      <c r="H122" t="n">
        <v>2.16</v>
      </c>
      <c r="I122" t="n">
        <v>5</v>
      </c>
      <c r="J122" t="n">
        <v>254.81</v>
      </c>
      <c r="K122" t="n">
        <v>55.27</v>
      </c>
      <c r="L122" t="n">
        <v>31</v>
      </c>
      <c r="M122" t="n">
        <v>3</v>
      </c>
      <c r="N122" t="n">
        <v>63.53</v>
      </c>
      <c r="O122" t="n">
        <v>31660.19</v>
      </c>
      <c r="P122" t="n">
        <v>143.76</v>
      </c>
      <c r="Q122" t="n">
        <v>197.75</v>
      </c>
      <c r="R122" t="n">
        <v>29.48</v>
      </c>
      <c r="S122" t="n">
        <v>25.4</v>
      </c>
      <c r="T122" t="n">
        <v>1213.5</v>
      </c>
      <c r="U122" t="n">
        <v>0.86</v>
      </c>
      <c r="V122" t="n">
        <v>0.89</v>
      </c>
      <c r="W122" t="n">
        <v>2.95</v>
      </c>
      <c r="X122" t="n">
        <v>0.07000000000000001</v>
      </c>
      <c r="Y122" t="n">
        <v>1</v>
      </c>
      <c r="Z122" t="n">
        <v>10</v>
      </c>
      <c r="AA122" t="n">
        <v>382.9175913544004</v>
      </c>
      <c r="AB122" t="n">
        <v>523.9247416229648</v>
      </c>
      <c r="AC122" t="n">
        <v>473.9220996154614</v>
      </c>
      <c r="AD122" t="n">
        <v>382917.5913544004</v>
      </c>
      <c r="AE122" t="n">
        <v>523924.7416229649</v>
      </c>
      <c r="AF122" t="n">
        <v>2.516165827976426e-06</v>
      </c>
      <c r="AG122" t="n">
        <v>17.2265625</v>
      </c>
      <c r="AH122" t="n">
        <v>473922.0996154614</v>
      </c>
    </row>
    <row r="123">
      <c r="A123" t="n">
        <v>121</v>
      </c>
      <c r="B123" t="n">
        <v>105</v>
      </c>
      <c r="C123" t="inlineStr">
        <is>
          <t xml:space="preserve">CONCLUIDO	</t>
        </is>
      </c>
      <c r="D123" t="n">
        <v>7.5575</v>
      </c>
      <c r="E123" t="n">
        <v>13.23</v>
      </c>
      <c r="F123" t="n">
        <v>10.46</v>
      </c>
      <c r="G123" t="n">
        <v>125.57</v>
      </c>
      <c r="H123" t="n">
        <v>2.18</v>
      </c>
      <c r="I123" t="n">
        <v>5</v>
      </c>
      <c r="J123" t="n">
        <v>255.26</v>
      </c>
      <c r="K123" t="n">
        <v>55.27</v>
      </c>
      <c r="L123" t="n">
        <v>31.25</v>
      </c>
      <c r="M123" t="n">
        <v>3</v>
      </c>
      <c r="N123" t="n">
        <v>63.74</v>
      </c>
      <c r="O123" t="n">
        <v>31716.38</v>
      </c>
      <c r="P123" t="n">
        <v>143.75</v>
      </c>
      <c r="Q123" t="n">
        <v>197.75</v>
      </c>
      <c r="R123" t="n">
        <v>29.61</v>
      </c>
      <c r="S123" t="n">
        <v>25.4</v>
      </c>
      <c r="T123" t="n">
        <v>1276</v>
      </c>
      <c r="U123" t="n">
        <v>0.86</v>
      </c>
      <c r="V123" t="n">
        <v>0.89</v>
      </c>
      <c r="W123" t="n">
        <v>2.95</v>
      </c>
      <c r="X123" t="n">
        <v>0.07000000000000001</v>
      </c>
      <c r="Y123" t="n">
        <v>1</v>
      </c>
      <c r="Z123" t="n">
        <v>10</v>
      </c>
      <c r="AA123" t="n">
        <v>382.96435136694</v>
      </c>
      <c r="AB123" t="n">
        <v>523.9887207350276</v>
      </c>
      <c r="AC123" t="n">
        <v>473.9799726508643</v>
      </c>
      <c r="AD123" t="n">
        <v>382964.35136694</v>
      </c>
      <c r="AE123" t="n">
        <v>523988.7207350277</v>
      </c>
      <c r="AF123" t="n">
        <v>2.515233951686023e-06</v>
      </c>
      <c r="AG123" t="n">
        <v>17.2265625</v>
      </c>
      <c r="AH123" t="n">
        <v>473979.9726508643</v>
      </c>
    </row>
    <row r="124">
      <c r="A124" t="n">
        <v>122</v>
      </c>
      <c r="B124" t="n">
        <v>105</v>
      </c>
      <c r="C124" t="inlineStr">
        <is>
          <t xml:space="preserve">CONCLUIDO	</t>
        </is>
      </c>
      <c r="D124" t="n">
        <v>7.5586</v>
      </c>
      <c r="E124" t="n">
        <v>13.23</v>
      </c>
      <c r="F124" t="n">
        <v>10.46</v>
      </c>
      <c r="G124" t="n">
        <v>125.55</v>
      </c>
      <c r="H124" t="n">
        <v>2.19</v>
      </c>
      <c r="I124" t="n">
        <v>5</v>
      </c>
      <c r="J124" t="n">
        <v>255.72</v>
      </c>
      <c r="K124" t="n">
        <v>55.27</v>
      </c>
      <c r="L124" t="n">
        <v>31.5</v>
      </c>
      <c r="M124" t="n">
        <v>3</v>
      </c>
      <c r="N124" t="n">
        <v>63.95</v>
      </c>
      <c r="O124" t="n">
        <v>31772.65</v>
      </c>
      <c r="P124" t="n">
        <v>143.27</v>
      </c>
      <c r="Q124" t="n">
        <v>197.75</v>
      </c>
      <c r="R124" t="n">
        <v>29.62</v>
      </c>
      <c r="S124" t="n">
        <v>25.4</v>
      </c>
      <c r="T124" t="n">
        <v>1282.19</v>
      </c>
      <c r="U124" t="n">
        <v>0.86</v>
      </c>
      <c r="V124" t="n">
        <v>0.89</v>
      </c>
      <c r="W124" t="n">
        <v>2.95</v>
      </c>
      <c r="X124" t="n">
        <v>0.07000000000000001</v>
      </c>
      <c r="Y124" t="n">
        <v>1</v>
      </c>
      <c r="Z124" t="n">
        <v>10</v>
      </c>
      <c r="AA124" t="n">
        <v>382.597563604216</v>
      </c>
      <c r="AB124" t="n">
        <v>523.4868655365345</v>
      </c>
      <c r="AC124" t="n">
        <v>473.5260138081572</v>
      </c>
      <c r="AD124" t="n">
        <v>382597.563604216</v>
      </c>
      <c r="AE124" t="n">
        <v>523486.8655365346</v>
      </c>
      <c r="AF124" t="n">
        <v>2.515600045942966e-06</v>
      </c>
      <c r="AG124" t="n">
        <v>17.2265625</v>
      </c>
      <c r="AH124" t="n">
        <v>473526.0138081572</v>
      </c>
    </row>
    <row r="125">
      <c r="A125" t="n">
        <v>123</v>
      </c>
      <c r="B125" t="n">
        <v>105</v>
      </c>
      <c r="C125" t="inlineStr">
        <is>
          <t xml:space="preserve">CONCLUIDO	</t>
        </is>
      </c>
      <c r="D125" t="n">
        <v>7.5605</v>
      </c>
      <c r="E125" t="n">
        <v>13.23</v>
      </c>
      <c r="F125" t="n">
        <v>10.46</v>
      </c>
      <c r="G125" t="n">
        <v>125.51</v>
      </c>
      <c r="H125" t="n">
        <v>2.21</v>
      </c>
      <c r="I125" t="n">
        <v>5</v>
      </c>
      <c r="J125" t="n">
        <v>256.17</v>
      </c>
      <c r="K125" t="n">
        <v>55.27</v>
      </c>
      <c r="L125" t="n">
        <v>31.75</v>
      </c>
      <c r="M125" t="n">
        <v>3</v>
      </c>
      <c r="N125" t="n">
        <v>64.15000000000001</v>
      </c>
      <c r="O125" t="n">
        <v>31829</v>
      </c>
      <c r="P125" t="n">
        <v>142.95</v>
      </c>
      <c r="Q125" t="n">
        <v>197.75</v>
      </c>
      <c r="R125" t="n">
        <v>29.55</v>
      </c>
      <c r="S125" t="n">
        <v>25.4</v>
      </c>
      <c r="T125" t="n">
        <v>1246.07</v>
      </c>
      <c r="U125" t="n">
        <v>0.86</v>
      </c>
      <c r="V125" t="n">
        <v>0.89</v>
      </c>
      <c r="W125" t="n">
        <v>2.95</v>
      </c>
      <c r="X125" t="n">
        <v>0.07000000000000001</v>
      </c>
      <c r="Y125" t="n">
        <v>1</v>
      </c>
      <c r="Z125" t="n">
        <v>10</v>
      </c>
      <c r="AA125" t="n">
        <v>382.3307101151613</v>
      </c>
      <c r="AB125" t="n">
        <v>523.1217448200649</v>
      </c>
      <c r="AC125" t="n">
        <v>473.1957397004173</v>
      </c>
      <c r="AD125" t="n">
        <v>382330.7101151613</v>
      </c>
      <c r="AE125" t="n">
        <v>523121.7448200649</v>
      </c>
      <c r="AF125" t="n">
        <v>2.516232390568597e-06</v>
      </c>
      <c r="AG125" t="n">
        <v>17.2265625</v>
      </c>
      <c r="AH125" t="n">
        <v>473195.7397004173</v>
      </c>
    </row>
    <row r="126">
      <c r="A126" t="n">
        <v>124</v>
      </c>
      <c r="B126" t="n">
        <v>105</v>
      </c>
      <c r="C126" t="inlineStr">
        <is>
          <t xml:space="preserve">CONCLUIDO	</t>
        </is>
      </c>
      <c r="D126" t="n">
        <v>7.557</v>
      </c>
      <c r="E126" t="n">
        <v>13.23</v>
      </c>
      <c r="F126" t="n">
        <v>10.47</v>
      </c>
      <c r="G126" t="n">
        <v>125.58</v>
      </c>
      <c r="H126" t="n">
        <v>2.22</v>
      </c>
      <c r="I126" t="n">
        <v>5</v>
      </c>
      <c r="J126" t="n">
        <v>256.63</v>
      </c>
      <c r="K126" t="n">
        <v>55.27</v>
      </c>
      <c r="L126" t="n">
        <v>32</v>
      </c>
      <c r="M126" t="n">
        <v>3</v>
      </c>
      <c r="N126" t="n">
        <v>64.36</v>
      </c>
      <c r="O126" t="n">
        <v>31885.42</v>
      </c>
      <c r="P126" t="n">
        <v>142.83</v>
      </c>
      <c r="Q126" t="n">
        <v>197.75</v>
      </c>
      <c r="R126" t="n">
        <v>29.67</v>
      </c>
      <c r="S126" t="n">
        <v>25.4</v>
      </c>
      <c r="T126" t="n">
        <v>1308.13</v>
      </c>
      <c r="U126" t="n">
        <v>0.86</v>
      </c>
      <c r="V126" t="n">
        <v>0.89</v>
      </c>
      <c r="W126" t="n">
        <v>2.95</v>
      </c>
      <c r="X126" t="n">
        <v>0.08</v>
      </c>
      <c r="Y126" t="n">
        <v>1</v>
      </c>
      <c r="Z126" t="n">
        <v>10</v>
      </c>
      <c r="AA126" t="n">
        <v>382.3518087335683</v>
      </c>
      <c r="AB126" t="n">
        <v>523.1506128805746</v>
      </c>
      <c r="AC126" t="n">
        <v>473.2218526337485</v>
      </c>
      <c r="AD126" t="n">
        <v>382351.8087335683</v>
      </c>
      <c r="AE126" t="n">
        <v>523150.6128805747</v>
      </c>
      <c r="AF126" t="n">
        <v>2.515067545205594e-06</v>
      </c>
      <c r="AG126" t="n">
        <v>17.2265625</v>
      </c>
      <c r="AH126" t="n">
        <v>473221.8526337486</v>
      </c>
    </row>
    <row r="127">
      <c r="A127" t="n">
        <v>125</v>
      </c>
      <c r="B127" t="n">
        <v>105</v>
      </c>
      <c r="C127" t="inlineStr">
        <is>
          <t xml:space="preserve">CONCLUIDO	</t>
        </is>
      </c>
      <c r="D127" t="n">
        <v>7.5562</v>
      </c>
      <c r="E127" t="n">
        <v>13.23</v>
      </c>
      <c r="F127" t="n">
        <v>10.47</v>
      </c>
      <c r="G127" t="n">
        <v>125.6</v>
      </c>
      <c r="H127" t="n">
        <v>2.23</v>
      </c>
      <c r="I127" t="n">
        <v>5</v>
      </c>
      <c r="J127" t="n">
        <v>257.09</v>
      </c>
      <c r="K127" t="n">
        <v>55.27</v>
      </c>
      <c r="L127" t="n">
        <v>32.25</v>
      </c>
      <c r="M127" t="n">
        <v>3</v>
      </c>
      <c r="N127" t="n">
        <v>64.56999999999999</v>
      </c>
      <c r="O127" t="n">
        <v>31942.05</v>
      </c>
      <c r="P127" t="n">
        <v>142.73</v>
      </c>
      <c r="Q127" t="n">
        <v>197.75</v>
      </c>
      <c r="R127" t="n">
        <v>29.86</v>
      </c>
      <c r="S127" t="n">
        <v>25.4</v>
      </c>
      <c r="T127" t="n">
        <v>1401.62</v>
      </c>
      <c r="U127" t="n">
        <v>0.85</v>
      </c>
      <c r="V127" t="n">
        <v>0.89</v>
      </c>
      <c r="W127" t="n">
        <v>2.94</v>
      </c>
      <c r="X127" t="n">
        <v>0.08</v>
      </c>
      <c r="Y127" t="n">
        <v>1</v>
      </c>
      <c r="Z127" t="n">
        <v>10</v>
      </c>
      <c r="AA127" t="n">
        <v>382.2951490630106</v>
      </c>
      <c r="AB127" t="n">
        <v>523.0730886196695</v>
      </c>
      <c r="AC127" t="n">
        <v>473.1517271794981</v>
      </c>
      <c r="AD127" t="n">
        <v>382295.1490630106</v>
      </c>
      <c r="AE127" t="n">
        <v>523073.0886196695</v>
      </c>
      <c r="AF127" t="n">
        <v>2.514801294836907e-06</v>
      </c>
      <c r="AG127" t="n">
        <v>17.2265625</v>
      </c>
      <c r="AH127" t="n">
        <v>473151.7271794981</v>
      </c>
    </row>
    <row r="128">
      <c r="A128" t="n">
        <v>126</v>
      </c>
      <c r="B128" t="n">
        <v>105</v>
      </c>
      <c r="C128" t="inlineStr">
        <is>
          <t xml:space="preserve">CONCLUIDO	</t>
        </is>
      </c>
      <c r="D128" t="n">
        <v>7.5552</v>
      </c>
      <c r="E128" t="n">
        <v>13.24</v>
      </c>
      <c r="F128" t="n">
        <v>10.47</v>
      </c>
      <c r="G128" t="n">
        <v>125.62</v>
      </c>
      <c r="H128" t="n">
        <v>2.25</v>
      </c>
      <c r="I128" t="n">
        <v>5</v>
      </c>
      <c r="J128" t="n">
        <v>257.55</v>
      </c>
      <c r="K128" t="n">
        <v>55.27</v>
      </c>
      <c r="L128" t="n">
        <v>32.5</v>
      </c>
      <c r="M128" t="n">
        <v>3</v>
      </c>
      <c r="N128" t="n">
        <v>64.78</v>
      </c>
      <c r="O128" t="n">
        <v>31998.63</v>
      </c>
      <c r="P128" t="n">
        <v>142.66</v>
      </c>
      <c r="Q128" t="n">
        <v>197.75</v>
      </c>
      <c r="R128" t="n">
        <v>29.87</v>
      </c>
      <c r="S128" t="n">
        <v>25.4</v>
      </c>
      <c r="T128" t="n">
        <v>1403.65</v>
      </c>
      <c r="U128" t="n">
        <v>0.85</v>
      </c>
      <c r="V128" t="n">
        <v>0.89</v>
      </c>
      <c r="W128" t="n">
        <v>2.95</v>
      </c>
      <c r="X128" t="n">
        <v>0.08</v>
      </c>
      <c r="Y128" t="n">
        <v>1</v>
      </c>
      <c r="Z128" t="n">
        <v>10</v>
      </c>
      <c r="AA128" t="n">
        <v>382.2639237226064</v>
      </c>
      <c r="AB128" t="n">
        <v>523.0303647313636</v>
      </c>
      <c r="AC128" t="n">
        <v>473.1130807991287</v>
      </c>
      <c r="AD128" t="n">
        <v>382263.9237226064</v>
      </c>
      <c r="AE128" t="n">
        <v>523030.3647313636</v>
      </c>
      <c r="AF128" t="n">
        <v>2.514468481876049e-06</v>
      </c>
      <c r="AG128" t="n">
        <v>17.23958333333333</v>
      </c>
      <c r="AH128" t="n">
        <v>473113.0807991287</v>
      </c>
    </row>
    <row r="129">
      <c r="A129" t="n">
        <v>127</v>
      </c>
      <c r="B129" t="n">
        <v>105</v>
      </c>
      <c r="C129" t="inlineStr">
        <is>
          <t xml:space="preserve">CONCLUIDO	</t>
        </is>
      </c>
      <c r="D129" t="n">
        <v>7.5572</v>
      </c>
      <c r="E129" t="n">
        <v>13.23</v>
      </c>
      <c r="F129" t="n">
        <v>10.46</v>
      </c>
      <c r="G129" t="n">
        <v>125.58</v>
      </c>
      <c r="H129" t="n">
        <v>2.26</v>
      </c>
      <c r="I129" t="n">
        <v>5</v>
      </c>
      <c r="J129" t="n">
        <v>258.01</v>
      </c>
      <c r="K129" t="n">
        <v>55.27</v>
      </c>
      <c r="L129" t="n">
        <v>32.75</v>
      </c>
      <c r="M129" t="n">
        <v>3</v>
      </c>
      <c r="N129" t="n">
        <v>64.98999999999999</v>
      </c>
      <c r="O129" t="n">
        <v>32055.29</v>
      </c>
      <c r="P129" t="n">
        <v>142.42</v>
      </c>
      <c r="Q129" t="n">
        <v>197.75</v>
      </c>
      <c r="R129" t="n">
        <v>29.77</v>
      </c>
      <c r="S129" t="n">
        <v>25.4</v>
      </c>
      <c r="T129" t="n">
        <v>1354.57</v>
      </c>
      <c r="U129" t="n">
        <v>0.85</v>
      </c>
      <c r="V129" t="n">
        <v>0.89</v>
      </c>
      <c r="W129" t="n">
        <v>2.94</v>
      </c>
      <c r="X129" t="n">
        <v>0.08</v>
      </c>
      <c r="Y129" t="n">
        <v>1</v>
      </c>
      <c r="Z129" t="n">
        <v>10</v>
      </c>
      <c r="AA129" t="n">
        <v>382.0123986448995</v>
      </c>
      <c r="AB129" t="n">
        <v>522.6862170235418</v>
      </c>
      <c r="AC129" t="n">
        <v>472.8017780655272</v>
      </c>
      <c r="AD129" t="n">
        <v>382012.3986448995</v>
      </c>
      <c r="AE129" t="n">
        <v>522686.2170235418</v>
      </c>
      <c r="AF129" t="n">
        <v>2.515134107797765e-06</v>
      </c>
      <c r="AG129" t="n">
        <v>17.2265625</v>
      </c>
      <c r="AH129" t="n">
        <v>472801.7780655271</v>
      </c>
    </row>
    <row r="130">
      <c r="A130" t="n">
        <v>128</v>
      </c>
      <c r="B130" t="n">
        <v>105</v>
      </c>
      <c r="C130" t="inlineStr">
        <is>
          <t xml:space="preserve">CONCLUIDO	</t>
        </is>
      </c>
      <c r="D130" t="n">
        <v>7.5556</v>
      </c>
      <c r="E130" t="n">
        <v>13.24</v>
      </c>
      <c r="F130" t="n">
        <v>10.47</v>
      </c>
      <c r="G130" t="n">
        <v>125.61</v>
      </c>
      <c r="H130" t="n">
        <v>2.27</v>
      </c>
      <c r="I130" t="n">
        <v>5</v>
      </c>
      <c r="J130" t="n">
        <v>258.47</v>
      </c>
      <c r="K130" t="n">
        <v>55.27</v>
      </c>
      <c r="L130" t="n">
        <v>33</v>
      </c>
      <c r="M130" t="n">
        <v>3</v>
      </c>
      <c r="N130" t="n">
        <v>65.2</v>
      </c>
      <c r="O130" t="n">
        <v>32112.02</v>
      </c>
      <c r="P130" t="n">
        <v>142.13</v>
      </c>
      <c r="Q130" t="n">
        <v>197.75</v>
      </c>
      <c r="R130" t="n">
        <v>29.8</v>
      </c>
      <c r="S130" t="n">
        <v>25.4</v>
      </c>
      <c r="T130" t="n">
        <v>1370.32</v>
      </c>
      <c r="U130" t="n">
        <v>0.85</v>
      </c>
      <c r="V130" t="n">
        <v>0.89</v>
      </c>
      <c r="W130" t="n">
        <v>2.95</v>
      </c>
      <c r="X130" t="n">
        <v>0.08</v>
      </c>
      <c r="Y130" t="n">
        <v>1</v>
      </c>
      <c r="Z130" t="n">
        <v>10</v>
      </c>
      <c r="AA130" t="n">
        <v>381.8745125688268</v>
      </c>
      <c r="AB130" t="n">
        <v>522.4975552111546</v>
      </c>
      <c r="AC130" t="n">
        <v>472.6311218717257</v>
      </c>
      <c r="AD130" t="n">
        <v>381874.5125688268</v>
      </c>
      <c r="AE130" t="n">
        <v>522497.5552111546</v>
      </c>
      <c r="AF130" t="n">
        <v>2.514601607060392e-06</v>
      </c>
      <c r="AG130" t="n">
        <v>17.23958333333333</v>
      </c>
      <c r="AH130" t="n">
        <v>472631.1218717257</v>
      </c>
    </row>
    <row r="131">
      <c r="A131" t="n">
        <v>129</v>
      </c>
      <c r="B131" t="n">
        <v>105</v>
      </c>
      <c r="C131" t="inlineStr">
        <is>
          <t xml:space="preserve">CONCLUIDO	</t>
        </is>
      </c>
      <c r="D131" t="n">
        <v>7.5549</v>
      </c>
      <c r="E131" t="n">
        <v>13.24</v>
      </c>
      <c r="F131" t="n">
        <v>10.47</v>
      </c>
      <c r="G131" t="n">
        <v>125.63</v>
      </c>
      <c r="H131" t="n">
        <v>2.28</v>
      </c>
      <c r="I131" t="n">
        <v>5</v>
      </c>
      <c r="J131" t="n">
        <v>258.93</v>
      </c>
      <c r="K131" t="n">
        <v>55.27</v>
      </c>
      <c r="L131" t="n">
        <v>33.25</v>
      </c>
      <c r="M131" t="n">
        <v>3</v>
      </c>
      <c r="N131" t="n">
        <v>65.41</v>
      </c>
      <c r="O131" t="n">
        <v>32168.84</v>
      </c>
      <c r="P131" t="n">
        <v>141.9</v>
      </c>
      <c r="Q131" t="n">
        <v>197.8</v>
      </c>
      <c r="R131" t="n">
        <v>29.78</v>
      </c>
      <c r="S131" t="n">
        <v>25.4</v>
      </c>
      <c r="T131" t="n">
        <v>1358.61</v>
      </c>
      <c r="U131" t="n">
        <v>0.85</v>
      </c>
      <c r="V131" t="n">
        <v>0.89</v>
      </c>
      <c r="W131" t="n">
        <v>2.95</v>
      </c>
      <c r="X131" t="n">
        <v>0.08</v>
      </c>
      <c r="Y131" t="n">
        <v>1</v>
      </c>
      <c r="Z131" t="n">
        <v>10</v>
      </c>
      <c r="AA131" t="n">
        <v>381.7222367570435</v>
      </c>
      <c r="AB131" t="n">
        <v>522.289204727538</v>
      </c>
      <c r="AC131" t="n">
        <v>472.4426560658438</v>
      </c>
      <c r="AD131" t="n">
        <v>381722.2367570435</v>
      </c>
      <c r="AE131" t="n">
        <v>522289.2047275381</v>
      </c>
      <c r="AF131" t="n">
        <v>2.514368637987791e-06</v>
      </c>
      <c r="AG131" t="n">
        <v>17.23958333333333</v>
      </c>
      <c r="AH131" t="n">
        <v>472442.6560658438</v>
      </c>
    </row>
    <row r="132">
      <c r="A132" t="n">
        <v>130</v>
      </c>
      <c r="B132" t="n">
        <v>105</v>
      </c>
      <c r="C132" t="inlineStr">
        <is>
          <t xml:space="preserve">CONCLUIDO	</t>
        </is>
      </c>
      <c r="D132" t="n">
        <v>7.5568</v>
      </c>
      <c r="E132" t="n">
        <v>13.23</v>
      </c>
      <c r="F132" t="n">
        <v>10.47</v>
      </c>
      <c r="G132" t="n">
        <v>125.59</v>
      </c>
      <c r="H132" t="n">
        <v>2.3</v>
      </c>
      <c r="I132" t="n">
        <v>5</v>
      </c>
      <c r="J132" t="n">
        <v>259.39</v>
      </c>
      <c r="K132" t="n">
        <v>55.27</v>
      </c>
      <c r="L132" t="n">
        <v>33.5</v>
      </c>
      <c r="M132" t="n">
        <v>3</v>
      </c>
      <c r="N132" t="n">
        <v>65.62</v>
      </c>
      <c r="O132" t="n">
        <v>32225.73</v>
      </c>
      <c r="P132" t="n">
        <v>141.78</v>
      </c>
      <c r="Q132" t="n">
        <v>197.75</v>
      </c>
      <c r="R132" t="n">
        <v>29.76</v>
      </c>
      <c r="S132" t="n">
        <v>25.4</v>
      </c>
      <c r="T132" t="n">
        <v>1349.7</v>
      </c>
      <c r="U132" t="n">
        <v>0.85</v>
      </c>
      <c r="V132" t="n">
        <v>0.89</v>
      </c>
      <c r="W132" t="n">
        <v>2.95</v>
      </c>
      <c r="X132" t="n">
        <v>0.08</v>
      </c>
      <c r="Y132" t="n">
        <v>1</v>
      </c>
      <c r="Z132" t="n">
        <v>10</v>
      </c>
      <c r="AA132" t="n">
        <v>381.5995008146345</v>
      </c>
      <c r="AB132" t="n">
        <v>522.1212719964064</v>
      </c>
      <c r="AC132" t="n">
        <v>472.2907505988763</v>
      </c>
      <c r="AD132" t="n">
        <v>381599.5008146345</v>
      </c>
      <c r="AE132" t="n">
        <v>522121.2719964065</v>
      </c>
      <c r="AF132" t="n">
        <v>2.515000982613422e-06</v>
      </c>
      <c r="AG132" t="n">
        <v>17.2265625</v>
      </c>
      <c r="AH132" t="n">
        <v>472290.7505988763</v>
      </c>
    </row>
    <row r="133">
      <c r="A133" t="n">
        <v>131</v>
      </c>
      <c r="B133" t="n">
        <v>105</v>
      </c>
      <c r="C133" t="inlineStr">
        <is>
          <t xml:space="preserve">CONCLUIDO	</t>
        </is>
      </c>
      <c r="D133" t="n">
        <v>7.5933</v>
      </c>
      <c r="E133" t="n">
        <v>13.17</v>
      </c>
      <c r="F133" t="n">
        <v>10.44</v>
      </c>
      <c r="G133" t="n">
        <v>156.64</v>
      </c>
      <c r="H133" t="n">
        <v>2.31</v>
      </c>
      <c r="I133" t="n">
        <v>4</v>
      </c>
      <c r="J133" t="n">
        <v>259.85</v>
      </c>
      <c r="K133" t="n">
        <v>55.27</v>
      </c>
      <c r="L133" t="n">
        <v>33.75</v>
      </c>
      <c r="M133" t="n">
        <v>2</v>
      </c>
      <c r="N133" t="n">
        <v>65.83</v>
      </c>
      <c r="O133" t="n">
        <v>32282.7</v>
      </c>
      <c r="P133" t="n">
        <v>141.22</v>
      </c>
      <c r="Q133" t="n">
        <v>197.75</v>
      </c>
      <c r="R133" t="n">
        <v>29.05</v>
      </c>
      <c r="S133" t="n">
        <v>25.4</v>
      </c>
      <c r="T133" t="n">
        <v>1000.69</v>
      </c>
      <c r="U133" t="n">
        <v>0.87</v>
      </c>
      <c r="V133" t="n">
        <v>0.89</v>
      </c>
      <c r="W133" t="n">
        <v>2.94</v>
      </c>
      <c r="X133" t="n">
        <v>0.05</v>
      </c>
      <c r="Y133" t="n">
        <v>1</v>
      </c>
      <c r="Z133" t="n">
        <v>10</v>
      </c>
      <c r="AA133" t="n">
        <v>371.8714374893709</v>
      </c>
      <c r="AB133" t="n">
        <v>508.8109065829164</v>
      </c>
      <c r="AC133" t="n">
        <v>460.2507077792345</v>
      </c>
      <c r="AD133" t="n">
        <v>371871.4374893709</v>
      </c>
      <c r="AE133" t="n">
        <v>508810.9065829164</v>
      </c>
      <c r="AF133" t="n">
        <v>2.527148655684747e-06</v>
      </c>
      <c r="AG133" t="n">
        <v>17.1484375</v>
      </c>
      <c r="AH133" t="n">
        <v>460250.7077792345</v>
      </c>
    </row>
    <row r="134">
      <c r="A134" t="n">
        <v>132</v>
      </c>
      <c r="B134" t="n">
        <v>105</v>
      </c>
      <c r="C134" t="inlineStr">
        <is>
          <t xml:space="preserve">CONCLUIDO	</t>
        </is>
      </c>
      <c r="D134" t="n">
        <v>7.594</v>
      </c>
      <c r="E134" t="n">
        <v>13.17</v>
      </c>
      <c r="F134" t="n">
        <v>10.44</v>
      </c>
      <c r="G134" t="n">
        <v>156.62</v>
      </c>
      <c r="H134" t="n">
        <v>2.32</v>
      </c>
      <c r="I134" t="n">
        <v>4</v>
      </c>
      <c r="J134" t="n">
        <v>260.32</v>
      </c>
      <c r="K134" t="n">
        <v>55.27</v>
      </c>
      <c r="L134" t="n">
        <v>34</v>
      </c>
      <c r="M134" t="n">
        <v>2</v>
      </c>
      <c r="N134" t="n">
        <v>66.04000000000001</v>
      </c>
      <c r="O134" t="n">
        <v>32339.75</v>
      </c>
      <c r="P134" t="n">
        <v>141.42</v>
      </c>
      <c r="Q134" t="n">
        <v>197.75</v>
      </c>
      <c r="R134" t="n">
        <v>28.99</v>
      </c>
      <c r="S134" t="n">
        <v>25.4</v>
      </c>
      <c r="T134" t="n">
        <v>973.46</v>
      </c>
      <c r="U134" t="n">
        <v>0.88</v>
      </c>
      <c r="V134" t="n">
        <v>0.89</v>
      </c>
      <c r="W134" t="n">
        <v>2.94</v>
      </c>
      <c r="X134" t="n">
        <v>0.05</v>
      </c>
      <c r="Y134" t="n">
        <v>1</v>
      </c>
      <c r="Z134" t="n">
        <v>10</v>
      </c>
      <c r="AA134" t="n">
        <v>372.0015682692505</v>
      </c>
      <c r="AB134" t="n">
        <v>508.9889572569125</v>
      </c>
      <c r="AC134" t="n">
        <v>460.4117655468001</v>
      </c>
      <c r="AD134" t="n">
        <v>372001.5682692504</v>
      </c>
      <c r="AE134" t="n">
        <v>508988.9572569125</v>
      </c>
      <c r="AF134" t="n">
        <v>2.527381624757348e-06</v>
      </c>
      <c r="AG134" t="n">
        <v>17.1484375</v>
      </c>
      <c r="AH134" t="n">
        <v>460411.7655468001</v>
      </c>
    </row>
    <row r="135">
      <c r="A135" t="n">
        <v>133</v>
      </c>
      <c r="B135" t="n">
        <v>105</v>
      </c>
      <c r="C135" t="inlineStr">
        <is>
          <t xml:space="preserve">CONCLUIDO	</t>
        </is>
      </c>
      <c r="D135" t="n">
        <v>7.594</v>
      </c>
      <c r="E135" t="n">
        <v>13.17</v>
      </c>
      <c r="F135" t="n">
        <v>10.44</v>
      </c>
      <c r="G135" t="n">
        <v>156.62</v>
      </c>
      <c r="H135" t="n">
        <v>2.34</v>
      </c>
      <c r="I135" t="n">
        <v>4</v>
      </c>
      <c r="J135" t="n">
        <v>260.78</v>
      </c>
      <c r="K135" t="n">
        <v>55.27</v>
      </c>
      <c r="L135" t="n">
        <v>34.25</v>
      </c>
      <c r="M135" t="n">
        <v>2</v>
      </c>
      <c r="N135" t="n">
        <v>66.26000000000001</v>
      </c>
      <c r="O135" t="n">
        <v>32396.88</v>
      </c>
      <c r="P135" t="n">
        <v>141.64</v>
      </c>
      <c r="Q135" t="n">
        <v>197.75</v>
      </c>
      <c r="R135" t="n">
        <v>28.94</v>
      </c>
      <c r="S135" t="n">
        <v>25.4</v>
      </c>
      <c r="T135" t="n">
        <v>947.97</v>
      </c>
      <c r="U135" t="n">
        <v>0.88</v>
      </c>
      <c r="V135" t="n">
        <v>0.89</v>
      </c>
      <c r="W135" t="n">
        <v>2.94</v>
      </c>
      <c r="X135" t="n">
        <v>0.05</v>
      </c>
      <c r="Y135" t="n">
        <v>1</v>
      </c>
      <c r="Z135" t="n">
        <v>10</v>
      </c>
      <c r="AA135" t="n">
        <v>372.1592231131708</v>
      </c>
      <c r="AB135" t="n">
        <v>509.2046675696051</v>
      </c>
      <c r="AC135" t="n">
        <v>460.6068887700006</v>
      </c>
      <c r="AD135" t="n">
        <v>372159.2231131708</v>
      </c>
      <c r="AE135" t="n">
        <v>509204.6675696051</v>
      </c>
      <c r="AF135" t="n">
        <v>2.527381624757348e-06</v>
      </c>
      <c r="AG135" t="n">
        <v>17.1484375</v>
      </c>
      <c r="AH135" t="n">
        <v>460606.8887700007</v>
      </c>
    </row>
    <row r="136">
      <c r="A136" t="n">
        <v>134</v>
      </c>
      <c r="B136" t="n">
        <v>105</v>
      </c>
      <c r="C136" t="inlineStr">
        <is>
          <t xml:space="preserve">CONCLUIDO	</t>
        </is>
      </c>
      <c r="D136" t="n">
        <v>7.5925</v>
      </c>
      <c r="E136" t="n">
        <v>13.17</v>
      </c>
      <c r="F136" t="n">
        <v>10.44</v>
      </c>
      <c r="G136" t="n">
        <v>156.66</v>
      </c>
      <c r="H136" t="n">
        <v>2.35</v>
      </c>
      <c r="I136" t="n">
        <v>4</v>
      </c>
      <c r="J136" t="n">
        <v>261.24</v>
      </c>
      <c r="K136" t="n">
        <v>55.27</v>
      </c>
      <c r="L136" t="n">
        <v>34.5</v>
      </c>
      <c r="M136" t="n">
        <v>2</v>
      </c>
      <c r="N136" t="n">
        <v>66.47</v>
      </c>
      <c r="O136" t="n">
        <v>32454.09</v>
      </c>
      <c r="P136" t="n">
        <v>141.86</v>
      </c>
      <c r="Q136" t="n">
        <v>197.75</v>
      </c>
      <c r="R136" t="n">
        <v>29.08</v>
      </c>
      <c r="S136" t="n">
        <v>25.4</v>
      </c>
      <c r="T136" t="n">
        <v>1013.79</v>
      </c>
      <c r="U136" t="n">
        <v>0.87</v>
      </c>
      <c r="V136" t="n">
        <v>0.89</v>
      </c>
      <c r="W136" t="n">
        <v>2.94</v>
      </c>
      <c r="X136" t="n">
        <v>0.05</v>
      </c>
      <c r="Y136" t="n">
        <v>1</v>
      </c>
      <c r="Z136" t="n">
        <v>10</v>
      </c>
      <c r="AA136" t="n">
        <v>372.3452396992183</v>
      </c>
      <c r="AB136" t="n">
        <v>509.4591836691078</v>
      </c>
      <c r="AC136" t="n">
        <v>460.8371142101824</v>
      </c>
      <c r="AD136" t="n">
        <v>372345.2396992182</v>
      </c>
      <c r="AE136" t="n">
        <v>509459.1836691078</v>
      </c>
      <c r="AF136" t="n">
        <v>2.526882405316061e-06</v>
      </c>
      <c r="AG136" t="n">
        <v>17.1484375</v>
      </c>
      <c r="AH136" t="n">
        <v>460837.1142101825</v>
      </c>
    </row>
    <row r="137">
      <c r="A137" t="n">
        <v>135</v>
      </c>
      <c r="B137" t="n">
        <v>105</v>
      </c>
      <c r="C137" t="inlineStr">
        <is>
          <t xml:space="preserve">CONCLUIDO	</t>
        </is>
      </c>
      <c r="D137" t="n">
        <v>7.5922</v>
      </c>
      <c r="E137" t="n">
        <v>13.17</v>
      </c>
      <c r="F137" t="n">
        <v>10.44</v>
      </c>
      <c r="G137" t="n">
        <v>156.67</v>
      </c>
      <c r="H137" t="n">
        <v>2.36</v>
      </c>
      <c r="I137" t="n">
        <v>4</v>
      </c>
      <c r="J137" t="n">
        <v>261.71</v>
      </c>
      <c r="K137" t="n">
        <v>55.27</v>
      </c>
      <c r="L137" t="n">
        <v>34.75</v>
      </c>
      <c r="M137" t="n">
        <v>2</v>
      </c>
      <c r="N137" t="n">
        <v>66.68000000000001</v>
      </c>
      <c r="O137" t="n">
        <v>32511.38</v>
      </c>
      <c r="P137" t="n">
        <v>142.04</v>
      </c>
      <c r="Q137" t="n">
        <v>197.75</v>
      </c>
      <c r="R137" t="n">
        <v>29.05</v>
      </c>
      <c r="S137" t="n">
        <v>25.4</v>
      </c>
      <c r="T137" t="n">
        <v>1003.46</v>
      </c>
      <c r="U137" t="n">
        <v>0.87</v>
      </c>
      <c r="V137" t="n">
        <v>0.89</v>
      </c>
      <c r="W137" t="n">
        <v>2.95</v>
      </c>
      <c r="X137" t="n">
        <v>0.05</v>
      </c>
      <c r="Y137" t="n">
        <v>1</v>
      </c>
      <c r="Z137" t="n">
        <v>10</v>
      </c>
      <c r="AA137" t="n">
        <v>372.4799343010458</v>
      </c>
      <c r="AB137" t="n">
        <v>509.6434787656347</v>
      </c>
      <c r="AC137" t="n">
        <v>461.0038204413566</v>
      </c>
      <c r="AD137" t="n">
        <v>372479.9343010458</v>
      </c>
      <c r="AE137" t="n">
        <v>509643.4787656347</v>
      </c>
      <c r="AF137" t="n">
        <v>2.526782561427803e-06</v>
      </c>
      <c r="AG137" t="n">
        <v>17.1484375</v>
      </c>
      <c r="AH137" t="n">
        <v>461003.8204413566</v>
      </c>
    </row>
    <row r="138">
      <c r="A138" t="n">
        <v>136</v>
      </c>
      <c r="B138" t="n">
        <v>105</v>
      </c>
      <c r="C138" t="inlineStr">
        <is>
          <t xml:space="preserve">CONCLUIDO	</t>
        </is>
      </c>
      <c r="D138" t="n">
        <v>7.5922</v>
      </c>
      <c r="E138" t="n">
        <v>13.17</v>
      </c>
      <c r="F138" t="n">
        <v>10.44</v>
      </c>
      <c r="G138" t="n">
        <v>156.67</v>
      </c>
      <c r="H138" t="n">
        <v>2.38</v>
      </c>
      <c r="I138" t="n">
        <v>4</v>
      </c>
      <c r="J138" t="n">
        <v>262.17</v>
      </c>
      <c r="K138" t="n">
        <v>55.27</v>
      </c>
      <c r="L138" t="n">
        <v>35</v>
      </c>
      <c r="M138" t="n">
        <v>2</v>
      </c>
      <c r="N138" t="n">
        <v>66.90000000000001</v>
      </c>
      <c r="O138" t="n">
        <v>32568.76</v>
      </c>
      <c r="P138" t="n">
        <v>142.19</v>
      </c>
      <c r="Q138" t="n">
        <v>197.75</v>
      </c>
      <c r="R138" t="n">
        <v>29.02</v>
      </c>
      <c r="S138" t="n">
        <v>25.4</v>
      </c>
      <c r="T138" t="n">
        <v>987.88</v>
      </c>
      <c r="U138" t="n">
        <v>0.88</v>
      </c>
      <c r="V138" t="n">
        <v>0.89</v>
      </c>
      <c r="W138" t="n">
        <v>2.95</v>
      </c>
      <c r="X138" t="n">
        <v>0.05</v>
      </c>
      <c r="Y138" t="n">
        <v>1</v>
      </c>
      <c r="Z138" t="n">
        <v>10</v>
      </c>
      <c r="AA138" t="n">
        <v>372.5874517248549</v>
      </c>
      <c r="AB138" t="n">
        <v>509.7905888482243</v>
      </c>
      <c r="AC138" t="n">
        <v>461.1368905441341</v>
      </c>
      <c r="AD138" t="n">
        <v>372587.4517248549</v>
      </c>
      <c r="AE138" t="n">
        <v>509790.5888482243</v>
      </c>
      <c r="AF138" t="n">
        <v>2.526782561427803e-06</v>
      </c>
      <c r="AG138" t="n">
        <v>17.1484375</v>
      </c>
      <c r="AH138" t="n">
        <v>461136.8905441341</v>
      </c>
    </row>
    <row r="139">
      <c r="A139" t="n">
        <v>137</v>
      </c>
      <c r="B139" t="n">
        <v>105</v>
      </c>
      <c r="C139" t="inlineStr">
        <is>
          <t xml:space="preserve">CONCLUIDO	</t>
        </is>
      </c>
      <c r="D139" t="n">
        <v>7.5925</v>
      </c>
      <c r="E139" t="n">
        <v>13.17</v>
      </c>
      <c r="F139" t="n">
        <v>10.44</v>
      </c>
      <c r="G139" t="n">
        <v>156.66</v>
      </c>
      <c r="H139" t="n">
        <v>2.39</v>
      </c>
      <c r="I139" t="n">
        <v>4</v>
      </c>
      <c r="J139" t="n">
        <v>262.64</v>
      </c>
      <c r="K139" t="n">
        <v>55.27</v>
      </c>
      <c r="L139" t="n">
        <v>35.25</v>
      </c>
      <c r="M139" t="n">
        <v>2</v>
      </c>
      <c r="N139" t="n">
        <v>67.12</v>
      </c>
      <c r="O139" t="n">
        <v>32626.21</v>
      </c>
      <c r="P139" t="n">
        <v>142.39</v>
      </c>
      <c r="Q139" t="n">
        <v>197.75</v>
      </c>
      <c r="R139" t="n">
        <v>29.07</v>
      </c>
      <c r="S139" t="n">
        <v>25.4</v>
      </c>
      <c r="T139" t="n">
        <v>1012.91</v>
      </c>
      <c r="U139" t="n">
        <v>0.87</v>
      </c>
      <c r="V139" t="n">
        <v>0.89</v>
      </c>
      <c r="W139" t="n">
        <v>2.94</v>
      </c>
      <c r="X139" t="n">
        <v>0.05</v>
      </c>
      <c r="Y139" t="n">
        <v>1</v>
      </c>
      <c r="Z139" t="n">
        <v>10</v>
      </c>
      <c r="AA139" t="n">
        <v>372.7251195860129</v>
      </c>
      <c r="AB139" t="n">
        <v>509.978952089338</v>
      </c>
      <c r="AC139" t="n">
        <v>461.3072766618854</v>
      </c>
      <c r="AD139" t="n">
        <v>372725.1195860129</v>
      </c>
      <c r="AE139" t="n">
        <v>509978.952089338</v>
      </c>
      <c r="AF139" t="n">
        <v>2.526882405316061e-06</v>
      </c>
      <c r="AG139" t="n">
        <v>17.1484375</v>
      </c>
      <c r="AH139" t="n">
        <v>461307.2766618854</v>
      </c>
    </row>
    <row r="140">
      <c r="A140" t="n">
        <v>138</v>
      </c>
      <c r="B140" t="n">
        <v>105</v>
      </c>
      <c r="C140" t="inlineStr">
        <is>
          <t xml:space="preserve">CONCLUIDO	</t>
        </is>
      </c>
      <c r="D140" t="n">
        <v>7.5927</v>
      </c>
      <c r="E140" t="n">
        <v>13.17</v>
      </c>
      <c r="F140" t="n">
        <v>10.44</v>
      </c>
      <c r="G140" t="n">
        <v>156.65</v>
      </c>
      <c r="H140" t="n">
        <v>2.4</v>
      </c>
      <c r="I140" t="n">
        <v>4</v>
      </c>
      <c r="J140" t="n">
        <v>263.1</v>
      </c>
      <c r="K140" t="n">
        <v>55.27</v>
      </c>
      <c r="L140" t="n">
        <v>35.5</v>
      </c>
      <c r="M140" t="n">
        <v>2</v>
      </c>
      <c r="N140" t="n">
        <v>67.33</v>
      </c>
      <c r="O140" t="n">
        <v>32683.74</v>
      </c>
      <c r="P140" t="n">
        <v>142.51</v>
      </c>
      <c r="Q140" t="n">
        <v>197.75</v>
      </c>
      <c r="R140" t="n">
        <v>29.06</v>
      </c>
      <c r="S140" t="n">
        <v>25.4</v>
      </c>
      <c r="T140" t="n">
        <v>1006.83</v>
      </c>
      <c r="U140" t="n">
        <v>0.87</v>
      </c>
      <c r="V140" t="n">
        <v>0.89</v>
      </c>
      <c r="W140" t="n">
        <v>2.94</v>
      </c>
      <c r="X140" t="n">
        <v>0.05</v>
      </c>
      <c r="Y140" t="n">
        <v>1</v>
      </c>
      <c r="Z140" t="n">
        <v>10</v>
      </c>
      <c r="AA140" t="n">
        <v>372.8073356412715</v>
      </c>
      <c r="AB140" t="n">
        <v>510.0914437232593</v>
      </c>
      <c r="AC140" t="n">
        <v>461.4090322521483</v>
      </c>
      <c r="AD140" t="n">
        <v>372807.3356412716</v>
      </c>
      <c r="AE140" t="n">
        <v>510091.4437232593</v>
      </c>
      <c r="AF140" t="n">
        <v>2.526948967908232e-06</v>
      </c>
      <c r="AG140" t="n">
        <v>17.1484375</v>
      </c>
      <c r="AH140" t="n">
        <v>461409.0322521483</v>
      </c>
    </row>
    <row r="141">
      <c r="A141" t="n">
        <v>139</v>
      </c>
      <c r="B141" t="n">
        <v>105</v>
      </c>
      <c r="C141" t="inlineStr">
        <is>
          <t xml:space="preserve">CONCLUIDO	</t>
        </is>
      </c>
      <c r="D141" t="n">
        <v>7.5921</v>
      </c>
      <c r="E141" t="n">
        <v>13.17</v>
      </c>
      <c r="F141" t="n">
        <v>10.44</v>
      </c>
      <c r="G141" t="n">
        <v>156.67</v>
      </c>
      <c r="H141" t="n">
        <v>2.41</v>
      </c>
      <c r="I141" t="n">
        <v>4</v>
      </c>
      <c r="J141" t="n">
        <v>263.57</v>
      </c>
      <c r="K141" t="n">
        <v>55.27</v>
      </c>
      <c r="L141" t="n">
        <v>35.75</v>
      </c>
      <c r="M141" t="n">
        <v>2</v>
      </c>
      <c r="N141" t="n">
        <v>67.55</v>
      </c>
      <c r="O141" t="n">
        <v>32741.36</v>
      </c>
      <c r="P141" t="n">
        <v>142.57</v>
      </c>
      <c r="Q141" t="n">
        <v>197.75</v>
      </c>
      <c r="R141" t="n">
        <v>29.05</v>
      </c>
      <c r="S141" t="n">
        <v>25.4</v>
      </c>
      <c r="T141" t="n">
        <v>1002.32</v>
      </c>
      <c r="U141" t="n">
        <v>0.87</v>
      </c>
      <c r="V141" t="n">
        <v>0.89</v>
      </c>
      <c r="W141" t="n">
        <v>2.95</v>
      </c>
      <c r="X141" t="n">
        <v>0.06</v>
      </c>
      <c r="Y141" t="n">
        <v>1</v>
      </c>
      <c r="Z141" t="n">
        <v>10</v>
      </c>
      <c r="AA141" t="n">
        <v>372.8617272324608</v>
      </c>
      <c r="AB141" t="n">
        <v>510.1658646979121</v>
      </c>
      <c r="AC141" t="n">
        <v>461.4763505934307</v>
      </c>
      <c r="AD141" t="n">
        <v>372861.7272324608</v>
      </c>
      <c r="AE141" t="n">
        <v>510165.8646979121</v>
      </c>
      <c r="AF141" t="n">
        <v>2.526749280131717e-06</v>
      </c>
      <c r="AG141" t="n">
        <v>17.1484375</v>
      </c>
      <c r="AH141" t="n">
        <v>461476.3505934307</v>
      </c>
    </row>
    <row r="142">
      <c r="A142" t="n">
        <v>140</v>
      </c>
      <c r="B142" t="n">
        <v>105</v>
      </c>
      <c r="C142" t="inlineStr">
        <is>
          <t xml:space="preserve">CONCLUIDO	</t>
        </is>
      </c>
      <c r="D142" t="n">
        <v>7.5919</v>
      </c>
      <c r="E142" t="n">
        <v>13.17</v>
      </c>
      <c r="F142" t="n">
        <v>10.45</v>
      </c>
      <c r="G142" t="n">
        <v>156.68</v>
      </c>
      <c r="H142" t="n">
        <v>2.43</v>
      </c>
      <c r="I142" t="n">
        <v>4</v>
      </c>
      <c r="J142" t="n">
        <v>264.04</v>
      </c>
      <c r="K142" t="n">
        <v>55.27</v>
      </c>
      <c r="L142" t="n">
        <v>36</v>
      </c>
      <c r="M142" t="n">
        <v>2</v>
      </c>
      <c r="N142" t="n">
        <v>67.77</v>
      </c>
      <c r="O142" t="n">
        <v>32799.06</v>
      </c>
      <c r="P142" t="n">
        <v>142.71</v>
      </c>
      <c r="Q142" t="n">
        <v>197.75</v>
      </c>
      <c r="R142" t="n">
        <v>29.16</v>
      </c>
      <c r="S142" t="n">
        <v>25.4</v>
      </c>
      <c r="T142" t="n">
        <v>1057.43</v>
      </c>
      <c r="U142" t="n">
        <v>0.87</v>
      </c>
      <c r="V142" t="n">
        <v>0.89</v>
      </c>
      <c r="W142" t="n">
        <v>2.94</v>
      </c>
      <c r="X142" t="n">
        <v>0.06</v>
      </c>
      <c r="Y142" t="n">
        <v>1</v>
      </c>
      <c r="Z142" t="n">
        <v>10</v>
      </c>
      <c r="AA142" t="n">
        <v>373.0060212303143</v>
      </c>
      <c r="AB142" t="n">
        <v>510.3632941115771</v>
      </c>
      <c r="AC142" t="n">
        <v>461.6549376209495</v>
      </c>
      <c r="AD142" t="n">
        <v>373006.0212303143</v>
      </c>
      <c r="AE142" t="n">
        <v>510363.2941115772</v>
      </c>
      <c r="AF142" t="n">
        <v>2.526682717539545e-06</v>
      </c>
      <c r="AG142" t="n">
        <v>17.1484375</v>
      </c>
      <c r="AH142" t="n">
        <v>461654.9376209495</v>
      </c>
    </row>
    <row r="143">
      <c r="A143" t="n">
        <v>141</v>
      </c>
      <c r="B143" t="n">
        <v>105</v>
      </c>
      <c r="C143" t="inlineStr">
        <is>
          <t xml:space="preserve">CONCLUIDO	</t>
        </is>
      </c>
      <c r="D143" t="n">
        <v>7.5897</v>
      </c>
      <c r="E143" t="n">
        <v>13.18</v>
      </c>
      <c r="F143" t="n">
        <v>10.45</v>
      </c>
      <c r="G143" t="n">
        <v>156.73</v>
      </c>
      <c r="H143" t="n">
        <v>2.44</v>
      </c>
      <c r="I143" t="n">
        <v>4</v>
      </c>
      <c r="J143" t="n">
        <v>264.51</v>
      </c>
      <c r="K143" t="n">
        <v>55.27</v>
      </c>
      <c r="L143" t="n">
        <v>36.25</v>
      </c>
      <c r="M143" t="n">
        <v>2</v>
      </c>
      <c r="N143" t="n">
        <v>67.98999999999999</v>
      </c>
      <c r="O143" t="n">
        <v>32856.84</v>
      </c>
      <c r="P143" t="n">
        <v>142.87</v>
      </c>
      <c r="Q143" t="n">
        <v>197.75</v>
      </c>
      <c r="R143" t="n">
        <v>29.26</v>
      </c>
      <c r="S143" t="n">
        <v>25.4</v>
      </c>
      <c r="T143" t="n">
        <v>1104.89</v>
      </c>
      <c r="U143" t="n">
        <v>0.87</v>
      </c>
      <c r="V143" t="n">
        <v>0.89</v>
      </c>
      <c r="W143" t="n">
        <v>2.94</v>
      </c>
      <c r="X143" t="n">
        <v>0.06</v>
      </c>
      <c r="Y143" t="n">
        <v>1</v>
      </c>
      <c r="Z143" t="n">
        <v>10</v>
      </c>
      <c r="AA143" t="n">
        <v>381.6751045610739</v>
      </c>
      <c r="AB143" t="n">
        <v>522.2247163776867</v>
      </c>
      <c r="AC143" t="n">
        <v>472.3843223935924</v>
      </c>
      <c r="AD143" t="n">
        <v>381675.1045610739</v>
      </c>
      <c r="AE143" t="n">
        <v>522224.7163776867</v>
      </c>
      <c r="AF143" t="n">
        <v>2.525950529025657e-06</v>
      </c>
      <c r="AG143" t="n">
        <v>17.16145833333333</v>
      </c>
      <c r="AH143" t="n">
        <v>472384.3223935923</v>
      </c>
    </row>
    <row r="144">
      <c r="A144" t="n">
        <v>142</v>
      </c>
      <c r="B144" t="n">
        <v>105</v>
      </c>
      <c r="C144" t="inlineStr">
        <is>
          <t xml:space="preserve">CONCLUIDO	</t>
        </is>
      </c>
      <c r="D144" t="n">
        <v>7.5898</v>
      </c>
      <c r="E144" t="n">
        <v>13.18</v>
      </c>
      <c r="F144" t="n">
        <v>10.45</v>
      </c>
      <c r="G144" t="n">
        <v>156.73</v>
      </c>
      <c r="H144" t="n">
        <v>2.45</v>
      </c>
      <c r="I144" t="n">
        <v>4</v>
      </c>
      <c r="J144" t="n">
        <v>264.98</v>
      </c>
      <c r="K144" t="n">
        <v>55.27</v>
      </c>
      <c r="L144" t="n">
        <v>36.5</v>
      </c>
      <c r="M144" t="n">
        <v>2</v>
      </c>
      <c r="N144" t="n">
        <v>68.2</v>
      </c>
      <c r="O144" t="n">
        <v>32914.7</v>
      </c>
      <c r="P144" t="n">
        <v>142.86</v>
      </c>
      <c r="Q144" t="n">
        <v>197.75</v>
      </c>
      <c r="R144" t="n">
        <v>29.29</v>
      </c>
      <c r="S144" t="n">
        <v>25.4</v>
      </c>
      <c r="T144" t="n">
        <v>1122.22</v>
      </c>
      <c r="U144" t="n">
        <v>0.87</v>
      </c>
      <c r="V144" t="n">
        <v>0.89</v>
      </c>
      <c r="W144" t="n">
        <v>2.94</v>
      </c>
      <c r="X144" t="n">
        <v>0.06</v>
      </c>
      <c r="Y144" t="n">
        <v>1</v>
      </c>
      <c r="Z144" t="n">
        <v>10</v>
      </c>
      <c r="AA144" t="n">
        <v>381.6660318685121</v>
      </c>
      <c r="AB144" t="n">
        <v>522.2123027194648</v>
      </c>
      <c r="AC144" t="n">
        <v>472.3730934774883</v>
      </c>
      <c r="AD144" t="n">
        <v>381666.031868512</v>
      </c>
      <c r="AE144" t="n">
        <v>522212.3027194648</v>
      </c>
      <c r="AF144" t="n">
        <v>2.525983810321743e-06</v>
      </c>
      <c r="AG144" t="n">
        <v>17.16145833333333</v>
      </c>
      <c r="AH144" t="n">
        <v>472373.0934774883</v>
      </c>
    </row>
    <row r="145">
      <c r="A145" t="n">
        <v>143</v>
      </c>
      <c r="B145" t="n">
        <v>105</v>
      </c>
      <c r="C145" t="inlineStr">
        <is>
          <t xml:space="preserve">CONCLUIDO	</t>
        </is>
      </c>
      <c r="D145" t="n">
        <v>7.5932</v>
      </c>
      <c r="E145" t="n">
        <v>13.17</v>
      </c>
      <c r="F145" t="n">
        <v>10.44</v>
      </c>
      <c r="G145" t="n">
        <v>156.64</v>
      </c>
      <c r="H145" t="n">
        <v>2.46</v>
      </c>
      <c r="I145" t="n">
        <v>4</v>
      </c>
      <c r="J145" t="n">
        <v>265.45</v>
      </c>
      <c r="K145" t="n">
        <v>55.27</v>
      </c>
      <c r="L145" t="n">
        <v>36.75</v>
      </c>
      <c r="M145" t="n">
        <v>2</v>
      </c>
      <c r="N145" t="n">
        <v>68.42</v>
      </c>
      <c r="O145" t="n">
        <v>32972.65</v>
      </c>
      <c r="P145" t="n">
        <v>142.74</v>
      </c>
      <c r="Q145" t="n">
        <v>197.75</v>
      </c>
      <c r="R145" t="n">
        <v>29.06</v>
      </c>
      <c r="S145" t="n">
        <v>25.4</v>
      </c>
      <c r="T145" t="n">
        <v>1006.64</v>
      </c>
      <c r="U145" t="n">
        <v>0.87</v>
      </c>
      <c r="V145" t="n">
        <v>0.89</v>
      </c>
      <c r="W145" t="n">
        <v>2.94</v>
      </c>
      <c r="X145" t="n">
        <v>0.05</v>
      </c>
      <c r="Y145" t="n">
        <v>1</v>
      </c>
      <c r="Z145" t="n">
        <v>10</v>
      </c>
      <c r="AA145" t="n">
        <v>372.9626886412178</v>
      </c>
      <c r="AB145" t="n">
        <v>510.3040045514764</v>
      </c>
      <c r="AC145" t="n">
        <v>461.6013065732513</v>
      </c>
      <c r="AD145" t="n">
        <v>372962.6886412178</v>
      </c>
      <c r="AE145" t="n">
        <v>510304.0045514764</v>
      </c>
      <c r="AF145" t="n">
        <v>2.527115374388661e-06</v>
      </c>
      <c r="AG145" t="n">
        <v>17.1484375</v>
      </c>
      <c r="AH145" t="n">
        <v>461601.3065732513</v>
      </c>
    </row>
    <row r="146">
      <c r="A146" t="n">
        <v>144</v>
      </c>
      <c r="B146" t="n">
        <v>105</v>
      </c>
      <c r="C146" t="inlineStr">
        <is>
          <t xml:space="preserve">CONCLUIDO	</t>
        </is>
      </c>
      <c r="D146" t="n">
        <v>7.594</v>
      </c>
      <c r="E146" t="n">
        <v>13.17</v>
      </c>
      <c r="F146" t="n">
        <v>10.44</v>
      </c>
      <c r="G146" t="n">
        <v>156.62</v>
      </c>
      <c r="H146" t="n">
        <v>2.48</v>
      </c>
      <c r="I146" t="n">
        <v>4</v>
      </c>
      <c r="J146" t="n">
        <v>265.92</v>
      </c>
      <c r="K146" t="n">
        <v>55.27</v>
      </c>
      <c r="L146" t="n">
        <v>37</v>
      </c>
      <c r="M146" t="n">
        <v>2</v>
      </c>
      <c r="N146" t="n">
        <v>68.65000000000001</v>
      </c>
      <c r="O146" t="n">
        <v>33030.68</v>
      </c>
      <c r="P146" t="n">
        <v>142.78</v>
      </c>
      <c r="Q146" t="n">
        <v>197.75</v>
      </c>
      <c r="R146" t="n">
        <v>28.97</v>
      </c>
      <c r="S146" t="n">
        <v>25.4</v>
      </c>
      <c r="T146" t="n">
        <v>960.45</v>
      </c>
      <c r="U146" t="n">
        <v>0.88</v>
      </c>
      <c r="V146" t="n">
        <v>0.89</v>
      </c>
      <c r="W146" t="n">
        <v>2.94</v>
      </c>
      <c r="X146" t="n">
        <v>0.05</v>
      </c>
      <c r="Y146" t="n">
        <v>1</v>
      </c>
      <c r="Z146" t="n">
        <v>10</v>
      </c>
      <c r="AA146" t="n">
        <v>372.9761618498488</v>
      </c>
      <c r="AB146" t="n">
        <v>510.3224391899213</v>
      </c>
      <c r="AC146" t="n">
        <v>461.6179818356762</v>
      </c>
      <c r="AD146" t="n">
        <v>372976.1618498488</v>
      </c>
      <c r="AE146" t="n">
        <v>510322.4391899214</v>
      </c>
      <c r="AF146" t="n">
        <v>2.527381624757348e-06</v>
      </c>
      <c r="AG146" t="n">
        <v>17.1484375</v>
      </c>
      <c r="AH146" t="n">
        <v>461617.9818356762</v>
      </c>
    </row>
    <row r="147">
      <c r="A147" t="n">
        <v>145</v>
      </c>
      <c r="B147" t="n">
        <v>105</v>
      </c>
      <c r="C147" t="inlineStr">
        <is>
          <t xml:space="preserve">CONCLUIDO	</t>
        </is>
      </c>
      <c r="D147" t="n">
        <v>7.5929</v>
      </c>
      <c r="E147" t="n">
        <v>13.17</v>
      </c>
      <c r="F147" t="n">
        <v>10.44</v>
      </c>
      <c r="G147" t="n">
        <v>156.65</v>
      </c>
      <c r="H147" t="n">
        <v>2.49</v>
      </c>
      <c r="I147" t="n">
        <v>4</v>
      </c>
      <c r="J147" t="n">
        <v>266.39</v>
      </c>
      <c r="K147" t="n">
        <v>55.27</v>
      </c>
      <c r="L147" t="n">
        <v>37.25</v>
      </c>
      <c r="M147" t="n">
        <v>2</v>
      </c>
      <c r="N147" t="n">
        <v>68.87</v>
      </c>
      <c r="O147" t="n">
        <v>33088.79</v>
      </c>
      <c r="P147" t="n">
        <v>142.76</v>
      </c>
      <c r="Q147" t="n">
        <v>197.75</v>
      </c>
      <c r="R147" t="n">
        <v>29.01</v>
      </c>
      <c r="S147" t="n">
        <v>25.4</v>
      </c>
      <c r="T147" t="n">
        <v>978.92</v>
      </c>
      <c r="U147" t="n">
        <v>0.88</v>
      </c>
      <c r="V147" t="n">
        <v>0.89</v>
      </c>
      <c r="W147" t="n">
        <v>2.95</v>
      </c>
      <c r="X147" t="n">
        <v>0.05</v>
      </c>
      <c r="Y147" t="n">
        <v>1</v>
      </c>
      <c r="Z147" t="n">
        <v>10</v>
      </c>
      <c r="AA147" t="n">
        <v>372.9827205420678</v>
      </c>
      <c r="AB147" t="n">
        <v>510.3314130819645</v>
      </c>
      <c r="AC147" t="n">
        <v>461.6260992720578</v>
      </c>
      <c r="AD147" t="n">
        <v>372982.7205420678</v>
      </c>
      <c r="AE147" t="n">
        <v>510331.4130819645</v>
      </c>
      <c r="AF147" t="n">
        <v>2.527015530500404e-06</v>
      </c>
      <c r="AG147" t="n">
        <v>17.1484375</v>
      </c>
      <c r="AH147" t="n">
        <v>461626.0992720578</v>
      </c>
    </row>
    <row r="148">
      <c r="A148" t="n">
        <v>146</v>
      </c>
      <c r="B148" t="n">
        <v>105</v>
      </c>
      <c r="C148" t="inlineStr">
        <is>
          <t xml:space="preserve">CONCLUIDO	</t>
        </is>
      </c>
      <c r="D148" t="n">
        <v>7.5929</v>
      </c>
      <c r="E148" t="n">
        <v>13.17</v>
      </c>
      <c r="F148" t="n">
        <v>10.44</v>
      </c>
      <c r="G148" t="n">
        <v>156.65</v>
      </c>
      <c r="H148" t="n">
        <v>2.5</v>
      </c>
      <c r="I148" t="n">
        <v>4</v>
      </c>
      <c r="J148" t="n">
        <v>266.86</v>
      </c>
      <c r="K148" t="n">
        <v>55.27</v>
      </c>
      <c r="L148" t="n">
        <v>37.5</v>
      </c>
      <c r="M148" t="n">
        <v>2</v>
      </c>
      <c r="N148" t="n">
        <v>69.09</v>
      </c>
      <c r="O148" t="n">
        <v>33146.99</v>
      </c>
      <c r="P148" t="n">
        <v>142.83</v>
      </c>
      <c r="Q148" t="n">
        <v>197.75</v>
      </c>
      <c r="R148" t="n">
        <v>29.02</v>
      </c>
      <c r="S148" t="n">
        <v>25.4</v>
      </c>
      <c r="T148" t="n">
        <v>985.46</v>
      </c>
      <c r="U148" t="n">
        <v>0.88</v>
      </c>
      <c r="V148" t="n">
        <v>0.89</v>
      </c>
      <c r="W148" t="n">
        <v>2.95</v>
      </c>
      <c r="X148" t="n">
        <v>0.05</v>
      </c>
      <c r="Y148" t="n">
        <v>1</v>
      </c>
      <c r="Z148" t="n">
        <v>10</v>
      </c>
      <c r="AA148" t="n">
        <v>373.0328907141611</v>
      </c>
      <c r="AB148" t="n">
        <v>510.4000581247743</v>
      </c>
      <c r="AC148" t="n">
        <v>461.6881929283257</v>
      </c>
      <c r="AD148" t="n">
        <v>373032.8907141611</v>
      </c>
      <c r="AE148" t="n">
        <v>510400.0581247743</v>
      </c>
      <c r="AF148" t="n">
        <v>2.527015530500404e-06</v>
      </c>
      <c r="AG148" t="n">
        <v>17.1484375</v>
      </c>
      <c r="AH148" t="n">
        <v>461688.1929283257</v>
      </c>
    </row>
    <row r="149">
      <c r="A149" t="n">
        <v>147</v>
      </c>
      <c r="B149" t="n">
        <v>105</v>
      </c>
      <c r="C149" t="inlineStr">
        <is>
          <t xml:space="preserve">CONCLUIDO	</t>
        </is>
      </c>
      <c r="D149" t="n">
        <v>7.5927</v>
      </c>
      <c r="E149" t="n">
        <v>13.17</v>
      </c>
      <c r="F149" t="n">
        <v>10.44</v>
      </c>
      <c r="G149" t="n">
        <v>156.65</v>
      </c>
      <c r="H149" t="n">
        <v>2.51</v>
      </c>
      <c r="I149" t="n">
        <v>4</v>
      </c>
      <c r="J149" t="n">
        <v>267.33</v>
      </c>
      <c r="K149" t="n">
        <v>55.27</v>
      </c>
      <c r="L149" t="n">
        <v>37.75</v>
      </c>
      <c r="M149" t="n">
        <v>2</v>
      </c>
      <c r="N149" t="n">
        <v>69.31</v>
      </c>
      <c r="O149" t="n">
        <v>33205.27</v>
      </c>
      <c r="P149" t="n">
        <v>142.88</v>
      </c>
      <c r="Q149" t="n">
        <v>197.75</v>
      </c>
      <c r="R149" t="n">
        <v>29.04</v>
      </c>
      <c r="S149" t="n">
        <v>25.4</v>
      </c>
      <c r="T149" t="n">
        <v>994.54</v>
      </c>
      <c r="U149" t="n">
        <v>0.87</v>
      </c>
      <c r="V149" t="n">
        <v>0.89</v>
      </c>
      <c r="W149" t="n">
        <v>2.95</v>
      </c>
      <c r="X149" t="n">
        <v>0.05</v>
      </c>
      <c r="Y149" t="n">
        <v>1</v>
      </c>
      <c r="Z149" t="n">
        <v>10</v>
      </c>
      <c r="AA149" t="n">
        <v>373.072527821889</v>
      </c>
      <c r="AB149" t="n">
        <v>510.4542913642335</v>
      </c>
      <c r="AC149" t="n">
        <v>461.7372502235277</v>
      </c>
      <c r="AD149" t="n">
        <v>373072.527821889</v>
      </c>
      <c r="AE149" t="n">
        <v>510454.2913642335</v>
      </c>
      <c r="AF149" t="n">
        <v>2.526948967908232e-06</v>
      </c>
      <c r="AG149" t="n">
        <v>17.1484375</v>
      </c>
      <c r="AH149" t="n">
        <v>461737.2502235277</v>
      </c>
    </row>
    <row r="150">
      <c r="A150" t="n">
        <v>148</v>
      </c>
      <c r="B150" t="n">
        <v>105</v>
      </c>
      <c r="C150" t="inlineStr">
        <is>
          <t xml:space="preserve">CONCLUIDO	</t>
        </is>
      </c>
      <c r="D150" t="n">
        <v>7.5911</v>
      </c>
      <c r="E150" t="n">
        <v>13.17</v>
      </c>
      <c r="F150" t="n">
        <v>10.45</v>
      </c>
      <c r="G150" t="n">
        <v>156.7</v>
      </c>
      <c r="H150" t="n">
        <v>2.53</v>
      </c>
      <c r="I150" t="n">
        <v>4</v>
      </c>
      <c r="J150" t="n">
        <v>267.81</v>
      </c>
      <c r="K150" t="n">
        <v>55.27</v>
      </c>
      <c r="L150" t="n">
        <v>38</v>
      </c>
      <c r="M150" t="n">
        <v>2</v>
      </c>
      <c r="N150" t="n">
        <v>69.53</v>
      </c>
      <c r="O150" t="n">
        <v>33263.64</v>
      </c>
      <c r="P150" t="n">
        <v>142.86</v>
      </c>
      <c r="Q150" t="n">
        <v>197.75</v>
      </c>
      <c r="R150" t="n">
        <v>29.15</v>
      </c>
      <c r="S150" t="n">
        <v>25.4</v>
      </c>
      <c r="T150" t="n">
        <v>1048.62</v>
      </c>
      <c r="U150" t="n">
        <v>0.87</v>
      </c>
      <c r="V150" t="n">
        <v>0.89</v>
      </c>
      <c r="W150" t="n">
        <v>2.94</v>
      </c>
      <c r="X150" t="n">
        <v>0.06</v>
      </c>
      <c r="Y150" t="n">
        <v>1</v>
      </c>
      <c r="Z150" t="n">
        <v>10</v>
      </c>
      <c r="AA150" t="n">
        <v>373.1287559126988</v>
      </c>
      <c r="AB150" t="n">
        <v>510.5312251186876</v>
      </c>
      <c r="AC150" t="n">
        <v>461.8068415284339</v>
      </c>
      <c r="AD150" t="n">
        <v>373128.7559126988</v>
      </c>
      <c r="AE150" t="n">
        <v>510531.2251186876</v>
      </c>
      <c r="AF150" t="n">
        <v>2.526416467170859e-06</v>
      </c>
      <c r="AG150" t="n">
        <v>17.1484375</v>
      </c>
      <c r="AH150" t="n">
        <v>461806.841528434</v>
      </c>
    </row>
    <row r="151">
      <c r="A151" t="n">
        <v>149</v>
      </c>
      <c r="B151" t="n">
        <v>105</v>
      </c>
      <c r="C151" t="inlineStr">
        <is>
          <t xml:space="preserve">CONCLUIDO	</t>
        </is>
      </c>
      <c r="D151" t="n">
        <v>7.5913</v>
      </c>
      <c r="E151" t="n">
        <v>13.17</v>
      </c>
      <c r="F151" t="n">
        <v>10.45</v>
      </c>
      <c r="G151" t="n">
        <v>156.69</v>
      </c>
      <c r="H151" t="n">
        <v>2.54</v>
      </c>
      <c r="I151" t="n">
        <v>4</v>
      </c>
      <c r="J151" t="n">
        <v>268.28</v>
      </c>
      <c r="K151" t="n">
        <v>55.27</v>
      </c>
      <c r="L151" t="n">
        <v>38.25</v>
      </c>
      <c r="M151" t="n">
        <v>2</v>
      </c>
      <c r="N151" t="n">
        <v>69.76000000000001</v>
      </c>
      <c r="O151" t="n">
        <v>33322.09</v>
      </c>
      <c r="P151" t="n">
        <v>142.94</v>
      </c>
      <c r="Q151" t="n">
        <v>197.79</v>
      </c>
      <c r="R151" t="n">
        <v>29.19</v>
      </c>
      <c r="S151" t="n">
        <v>25.4</v>
      </c>
      <c r="T151" t="n">
        <v>1073.05</v>
      </c>
      <c r="U151" t="n">
        <v>0.87</v>
      </c>
      <c r="V151" t="n">
        <v>0.89</v>
      </c>
      <c r="W151" t="n">
        <v>2.94</v>
      </c>
      <c r="X151" t="n">
        <v>0.06</v>
      </c>
      <c r="Y151" t="n">
        <v>1</v>
      </c>
      <c r="Z151" t="n">
        <v>10</v>
      </c>
      <c r="AA151" t="n">
        <v>373.1823017840013</v>
      </c>
      <c r="AB151" t="n">
        <v>510.6044889420808</v>
      </c>
      <c r="AC151" t="n">
        <v>461.8731131553489</v>
      </c>
      <c r="AD151" t="n">
        <v>373182.3017840013</v>
      </c>
      <c r="AE151" t="n">
        <v>510604.4889420808</v>
      </c>
      <c r="AF151" t="n">
        <v>2.526483029763031e-06</v>
      </c>
      <c r="AG151" t="n">
        <v>17.1484375</v>
      </c>
      <c r="AH151" t="n">
        <v>461873.1131553489</v>
      </c>
    </row>
    <row r="152">
      <c r="A152" t="n">
        <v>150</v>
      </c>
      <c r="B152" t="n">
        <v>105</v>
      </c>
      <c r="C152" t="inlineStr">
        <is>
          <t xml:space="preserve">CONCLUIDO	</t>
        </is>
      </c>
      <c r="D152" t="n">
        <v>7.5919</v>
      </c>
      <c r="E152" t="n">
        <v>13.17</v>
      </c>
      <c r="F152" t="n">
        <v>10.45</v>
      </c>
      <c r="G152" t="n">
        <v>156.68</v>
      </c>
      <c r="H152" t="n">
        <v>2.55</v>
      </c>
      <c r="I152" t="n">
        <v>4</v>
      </c>
      <c r="J152" t="n">
        <v>268.75</v>
      </c>
      <c r="K152" t="n">
        <v>55.27</v>
      </c>
      <c r="L152" t="n">
        <v>38.5</v>
      </c>
      <c r="M152" t="n">
        <v>2</v>
      </c>
      <c r="N152" t="n">
        <v>69.98</v>
      </c>
      <c r="O152" t="n">
        <v>33380.63</v>
      </c>
      <c r="P152" t="n">
        <v>142.92</v>
      </c>
      <c r="Q152" t="n">
        <v>197.76</v>
      </c>
      <c r="R152" t="n">
        <v>29.1</v>
      </c>
      <c r="S152" t="n">
        <v>25.4</v>
      </c>
      <c r="T152" t="n">
        <v>1025.1</v>
      </c>
      <c r="U152" t="n">
        <v>0.87</v>
      </c>
      <c r="V152" t="n">
        <v>0.89</v>
      </c>
      <c r="W152" t="n">
        <v>2.94</v>
      </c>
      <c r="X152" t="n">
        <v>0.06</v>
      </c>
      <c r="Y152" t="n">
        <v>1</v>
      </c>
      <c r="Z152" t="n">
        <v>10</v>
      </c>
      <c r="AA152" t="n">
        <v>373.1565515717388</v>
      </c>
      <c r="AB152" t="n">
        <v>510.5692563656441</v>
      </c>
      <c r="AC152" t="n">
        <v>461.8412431265581</v>
      </c>
      <c r="AD152" t="n">
        <v>373156.5515717388</v>
      </c>
      <c r="AE152" t="n">
        <v>510569.2563656441</v>
      </c>
      <c r="AF152" t="n">
        <v>2.526682717539545e-06</v>
      </c>
      <c r="AG152" t="n">
        <v>17.1484375</v>
      </c>
      <c r="AH152" t="n">
        <v>461841.2431265581</v>
      </c>
    </row>
    <row r="153">
      <c r="A153" t="n">
        <v>151</v>
      </c>
      <c r="B153" t="n">
        <v>105</v>
      </c>
      <c r="C153" t="inlineStr">
        <is>
          <t xml:space="preserve">CONCLUIDO	</t>
        </is>
      </c>
      <c r="D153" t="n">
        <v>7.5917</v>
      </c>
      <c r="E153" t="n">
        <v>13.17</v>
      </c>
      <c r="F153" t="n">
        <v>10.45</v>
      </c>
      <c r="G153" t="n">
        <v>156.68</v>
      </c>
      <c r="H153" t="n">
        <v>2.56</v>
      </c>
      <c r="I153" t="n">
        <v>4</v>
      </c>
      <c r="J153" t="n">
        <v>269.23</v>
      </c>
      <c r="K153" t="n">
        <v>55.27</v>
      </c>
      <c r="L153" t="n">
        <v>38.75</v>
      </c>
      <c r="M153" t="n">
        <v>2</v>
      </c>
      <c r="N153" t="n">
        <v>70.20999999999999</v>
      </c>
      <c r="O153" t="n">
        <v>33439.25</v>
      </c>
      <c r="P153" t="n">
        <v>142.92</v>
      </c>
      <c r="Q153" t="n">
        <v>197.76</v>
      </c>
      <c r="R153" t="n">
        <v>29.05</v>
      </c>
      <c r="S153" t="n">
        <v>25.4</v>
      </c>
      <c r="T153" t="n">
        <v>1002.04</v>
      </c>
      <c r="U153" t="n">
        <v>0.87</v>
      </c>
      <c r="V153" t="n">
        <v>0.89</v>
      </c>
      <c r="W153" t="n">
        <v>2.95</v>
      </c>
      <c r="X153" t="n">
        <v>0.06</v>
      </c>
      <c r="Y153" t="n">
        <v>1</v>
      </c>
      <c r="Z153" t="n">
        <v>10</v>
      </c>
      <c r="AA153" t="n">
        <v>373.1603556566828</v>
      </c>
      <c r="AB153" t="n">
        <v>510.574461282489</v>
      </c>
      <c r="AC153" t="n">
        <v>461.8459512934445</v>
      </c>
      <c r="AD153" t="n">
        <v>373160.3556566829</v>
      </c>
      <c r="AE153" t="n">
        <v>510574.461282489</v>
      </c>
      <c r="AF153" t="n">
        <v>2.526616154947374e-06</v>
      </c>
      <c r="AG153" t="n">
        <v>17.1484375</v>
      </c>
      <c r="AH153" t="n">
        <v>461845.9512934445</v>
      </c>
    </row>
    <row r="154">
      <c r="A154" t="n">
        <v>152</v>
      </c>
      <c r="B154" t="n">
        <v>105</v>
      </c>
      <c r="C154" t="inlineStr">
        <is>
          <t xml:space="preserve">CONCLUIDO	</t>
        </is>
      </c>
      <c r="D154" t="n">
        <v>7.5925</v>
      </c>
      <c r="E154" t="n">
        <v>13.17</v>
      </c>
      <c r="F154" t="n">
        <v>10.44</v>
      </c>
      <c r="G154" t="n">
        <v>156.66</v>
      </c>
      <c r="H154" t="n">
        <v>2.57</v>
      </c>
      <c r="I154" t="n">
        <v>4</v>
      </c>
      <c r="J154" t="n">
        <v>269.71</v>
      </c>
      <c r="K154" t="n">
        <v>55.27</v>
      </c>
      <c r="L154" t="n">
        <v>39</v>
      </c>
      <c r="M154" t="n">
        <v>2</v>
      </c>
      <c r="N154" t="n">
        <v>70.43000000000001</v>
      </c>
      <c r="O154" t="n">
        <v>33497.96</v>
      </c>
      <c r="P154" t="n">
        <v>142.9</v>
      </c>
      <c r="Q154" t="n">
        <v>197.77</v>
      </c>
      <c r="R154" t="n">
        <v>29.04</v>
      </c>
      <c r="S154" t="n">
        <v>25.4</v>
      </c>
      <c r="T154" t="n">
        <v>995.72</v>
      </c>
      <c r="U154" t="n">
        <v>0.87</v>
      </c>
      <c r="V154" t="n">
        <v>0.89</v>
      </c>
      <c r="W154" t="n">
        <v>2.95</v>
      </c>
      <c r="X154" t="n">
        <v>0.05</v>
      </c>
      <c r="Y154" t="n">
        <v>1</v>
      </c>
      <c r="Z154" t="n">
        <v>10</v>
      </c>
      <c r="AA154" t="n">
        <v>373.0906643827398</v>
      </c>
      <c r="AB154" t="n">
        <v>510.4791066069179</v>
      </c>
      <c r="AC154" t="n">
        <v>461.7596971342788</v>
      </c>
      <c r="AD154" t="n">
        <v>373090.6643827397</v>
      </c>
      <c r="AE154" t="n">
        <v>510479.1066069179</v>
      </c>
      <c r="AF154" t="n">
        <v>2.526882405316061e-06</v>
      </c>
      <c r="AG154" t="n">
        <v>17.1484375</v>
      </c>
      <c r="AH154" t="n">
        <v>461759.6971342788</v>
      </c>
    </row>
    <row r="155">
      <c r="A155" t="n">
        <v>153</v>
      </c>
      <c r="B155" t="n">
        <v>105</v>
      </c>
      <c r="C155" t="inlineStr">
        <is>
          <t xml:space="preserve">CONCLUIDO	</t>
        </is>
      </c>
      <c r="D155" t="n">
        <v>7.5922</v>
      </c>
      <c r="E155" t="n">
        <v>13.17</v>
      </c>
      <c r="F155" t="n">
        <v>10.44</v>
      </c>
      <c r="G155" t="n">
        <v>156.67</v>
      </c>
      <c r="H155" t="n">
        <v>2.59</v>
      </c>
      <c r="I155" t="n">
        <v>4</v>
      </c>
      <c r="J155" t="n">
        <v>270.18</v>
      </c>
      <c r="K155" t="n">
        <v>55.27</v>
      </c>
      <c r="L155" t="n">
        <v>39.25</v>
      </c>
      <c r="M155" t="n">
        <v>2</v>
      </c>
      <c r="N155" t="n">
        <v>70.66</v>
      </c>
      <c r="O155" t="n">
        <v>33556.76</v>
      </c>
      <c r="P155" t="n">
        <v>142.96</v>
      </c>
      <c r="Q155" t="n">
        <v>197.75</v>
      </c>
      <c r="R155" t="n">
        <v>29.04</v>
      </c>
      <c r="S155" t="n">
        <v>25.4</v>
      </c>
      <c r="T155" t="n">
        <v>994.47</v>
      </c>
      <c r="U155" t="n">
        <v>0.87</v>
      </c>
      <c r="V155" t="n">
        <v>0.89</v>
      </c>
      <c r="W155" t="n">
        <v>2.95</v>
      </c>
      <c r="X155" t="n">
        <v>0.05</v>
      </c>
      <c r="Y155" t="n">
        <v>1</v>
      </c>
      <c r="Z155" t="n">
        <v>10</v>
      </c>
      <c r="AA155" t="n">
        <v>373.1393745004086</v>
      </c>
      <c r="AB155" t="n">
        <v>510.5457539388512</v>
      </c>
      <c r="AC155" t="n">
        <v>461.8199837383925</v>
      </c>
      <c r="AD155" t="n">
        <v>373139.3745004086</v>
      </c>
      <c r="AE155" t="n">
        <v>510545.7539388512</v>
      </c>
      <c r="AF155" t="n">
        <v>2.526782561427803e-06</v>
      </c>
      <c r="AG155" t="n">
        <v>17.1484375</v>
      </c>
      <c r="AH155" t="n">
        <v>461819.9837383925</v>
      </c>
    </row>
    <row r="156">
      <c r="A156" t="n">
        <v>154</v>
      </c>
      <c r="B156" t="n">
        <v>105</v>
      </c>
      <c r="C156" t="inlineStr">
        <is>
          <t xml:space="preserve">CONCLUIDO	</t>
        </is>
      </c>
      <c r="D156" t="n">
        <v>7.5921</v>
      </c>
      <c r="E156" t="n">
        <v>13.17</v>
      </c>
      <c r="F156" t="n">
        <v>10.44</v>
      </c>
      <c r="G156" t="n">
        <v>156.67</v>
      </c>
      <c r="H156" t="n">
        <v>2.6</v>
      </c>
      <c r="I156" t="n">
        <v>4</v>
      </c>
      <c r="J156" t="n">
        <v>270.66</v>
      </c>
      <c r="K156" t="n">
        <v>55.27</v>
      </c>
      <c r="L156" t="n">
        <v>39.5</v>
      </c>
      <c r="M156" t="n">
        <v>2</v>
      </c>
      <c r="N156" t="n">
        <v>70.89</v>
      </c>
      <c r="O156" t="n">
        <v>33615.65</v>
      </c>
      <c r="P156" t="n">
        <v>142.98</v>
      </c>
      <c r="Q156" t="n">
        <v>197.75</v>
      </c>
      <c r="R156" t="n">
        <v>29.06</v>
      </c>
      <c r="S156" t="n">
        <v>25.4</v>
      </c>
      <c r="T156" t="n">
        <v>1004.43</v>
      </c>
      <c r="U156" t="n">
        <v>0.87</v>
      </c>
      <c r="V156" t="n">
        <v>0.89</v>
      </c>
      <c r="W156" t="n">
        <v>2.95</v>
      </c>
      <c r="X156" t="n">
        <v>0.06</v>
      </c>
      <c r="Y156" t="n">
        <v>1</v>
      </c>
      <c r="Z156" t="n">
        <v>10</v>
      </c>
      <c r="AA156" t="n">
        <v>373.1556120617508</v>
      </c>
      <c r="AB156" t="n">
        <v>510.5679708866303</v>
      </c>
      <c r="AC156" t="n">
        <v>461.8400803318572</v>
      </c>
      <c r="AD156" t="n">
        <v>373155.6120617508</v>
      </c>
      <c r="AE156" t="n">
        <v>510567.9708866304</v>
      </c>
      <c r="AF156" t="n">
        <v>2.526749280131717e-06</v>
      </c>
      <c r="AG156" t="n">
        <v>17.1484375</v>
      </c>
      <c r="AH156" t="n">
        <v>461840.0803318572</v>
      </c>
    </row>
    <row r="157">
      <c r="A157" t="n">
        <v>155</v>
      </c>
      <c r="B157" t="n">
        <v>105</v>
      </c>
      <c r="C157" t="inlineStr">
        <is>
          <t xml:space="preserve">CONCLUIDO	</t>
        </is>
      </c>
      <c r="D157" t="n">
        <v>7.5898</v>
      </c>
      <c r="E157" t="n">
        <v>13.18</v>
      </c>
      <c r="F157" t="n">
        <v>10.45</v>
      </c>
      <c r="G157" t="n">
        <v>156.73</v>
      </c>
      <c r="H157" t="n">
        <v>2.61</v>
      </c>
      <c r="I157" t="n">
        <v>4</v>
      </c>
      <c r="J157" t="n">
        <v>271.14</v>
      </c>
      <c r="K157" t="n">
        <v>55.27</v>
      </c>
      <c r="L157" t="n">
        <v>39.75</v>
      </c>
      <c r="M157" t="n">
        <v>2</v>
      </c>
      <c r="N157" t="n">
        <v>71.12</v>
      </c>
      <c r="O157" t="n">
        <v>33674.62</v>
      </c>
      <c r="P157" t="n">
        <v>142.99</v>
      </c>
      <c r="Q157" t="n">
        <v>197.75</v>
      </c>
      <c r="R157" t="n">
        <v>29.17</v>
      </c>
      <c r="S157" t="n">
        <v>25.4</v>
      </c>
      <c r="T157" t="n">
        <v>1061.88</v>
      </c>
      <c r="U157" t="n">
        <v>0.87</v>
      </c>
      <c r="V157" t="n">
        <v>0.89</v>
      </c>
      <c r="W157" t="n">
        <v>2.95</v>
      </c>
      <c r="X157" t="n">
        <v>0.06</v>
      </c>
      <c r="Y157" t="n">
        <v>1</v>
      </c>
      <c r="Z157" t="n">
        <v>10</v>
      </c>
      <c r="AA157" t="n">
        <v>381.7592431011802</v>
      </c>
      <c r="AB157" t="n">
        <v>522.3398384401906</v>
      </c>
      <c r="AC157" t="n">
        <v>472.4884573680256</v>
      </c>
      <c r="AD157" t="n">
        <v>381759.2431011802</v>
      </c>
      <c r="AE157" t="n">
        <v>522339.8384401907</v>
      </c>
      <c r="AF157" t="n">
        <v>2.525983810321743e-06</v>
      </c>
      <c r="AG157" t="n">
        <v>17.16145833333333</v>
      </c>
      <c r="AH157" t="n">
        <v>472488.4573680257</v>
      </c>
    </row>
    <row r="158">
      <c r="A158" t="n">
        <v>156</v>
      </c>
      <c r="B158" t="n">
        <v>105</v>
      </c>
      <c r="C158" t="inlineStr">
        <is>
          <t xml:space="preserve">CONCLUIDO	</t>
        </is>
      </c>
      <c r="D158" t="n">
        <v>7.5913</v>
      </c>
      <c r="E158" t="n">
        <v>13.17</v>
      </c>
      <c r="F158" t="n">
        <v>10.45</v>
      </c>
      <c r="G158" t="n">
        <v>156.69</v>
      </c>
      <c r="H158" t="n">
        <v>2.62</v>
      </c>
      <c r="I158" t="n">
        <v>4</v>
      </c>
      <c r="J158" t="n">
        <v>271.62</v>
      </c>
      <c r="K158" t="n">
        <v>55.27</v>
      </c>
      <c r="L158" t="n">
        <v>40</v>
      </c>
      <c r="M158" t="n">
        <v>2</v>
      </c>
      <c r="N158" t="n">
        <v>71.34999999999999</v>
      </c>
      <c r="O158" t="n">
        <v>33733.68</v>
      </c>
      <c r="P158" t="n">
        <v>142.87</v>
      </c>
      <c r="Q158" t="n">
        <v>197.75</v>
      </c>
      <c r="R158" t="n">
        <v>29.15</v>
      </c>
      <c r="S158" t="n">
        <v>25.4</v>
      </c>
      <c r="T158" t="n">
        <v>1048.72</v>
      </c>
      <c r="U158" t="n">
        <v>0.87</v>
      </c>
      <c r="V158" t="n">
        <v>0.89</v>
      </c>
      <c r="W158" t="n">
        <v>2.94</v>
      </c>
      <c r="X158" t="n">
        <v>0.06</v>
      </c>
      <c r="Y158" t="n">
        <v>1</v>
      </c>
      <c r="Z158" t="n">
        <v>10</v>
      </c>
      <c r="AA158" t="n">
        <v>373.1321210376618</v>
      </c>
      <c r="AB158" t="n">
        <v>510.5358294311208</v>
      </c>
      <c r="AC158" t="n">
        <v>461.8110064117507</v>
      </c>
      <c r="AD158" t="n">
        <v>373132.1210376618</v>
      </c>
      <c r="AE158" t="n">
        <v>510535.8294311208</v>
      </c>
      <c r="AF158" t="n">
        <v>2.526483029763031e-06</v>
      </c>
      <c r="AG158" t="n">
        <v>17.1484375</v>
      </c>
      <c r="AH158" t="n">
        <v>461811.0064117507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5.9413</v>
      </c>
      <c r="E2" t="n">
        <v>16.83</v>
      </c>
      <c r="F2" t="n">
        <v>12.3</v>
      </c>
      <c r="G2" t="n">
        <v>7.85</v>
      </c>
      <c r="H2" t="n">
        <v>0.14</v>
      </c>
      <c r="I2" t="n">
        <v>94</v>
      </c>
      <c r="J2" t="n">
        <v>124.63</v>
      </c>
      <c r="K2" t="n">
        <v>45</v>
      </c>
      <c r="L2" t="n">
        <v>1</v>
      </c>
      <c r="M2" t="n">
        <v>92</v>
      </c>
      <c r="N2" t="n">
        <v>18.64</v>
      </c>
      <c r="O2" t="n">
        <v>15605.44</v>
      </c>
      <c r="P2" t="n">
        <v>129.83</v>
      </c>
      <c r="Q2" t="n">
        <v>198.07</v>
      </c>
      <c r="R2" t="n">
        <v>86.56</v>
      </c>
      <c r="S2" t="n">
        <v>25.4</v>
      </c>
      <c r="T2" t="n">
        <v>29304.23</v>
      </c>
      <c r="U2" t="n">
        <v>0.29</v>
      </c>
      <c r="V2" t="n">
        <v>0.76</v>
      </c>
      <c r="W2" t="n">
        <v>3.09</v>
      </c>
      <c r="X2" t="n">
        <v>1.9</v>
      </c>
      <c r="Y2" t="n">
        <v>1</v>
      </c>
      <c r="Z2" t="n">
        <v>10</v>
      </c>
      <c r="AA2" t="n">
        <v>450.0807596028111</v>
      </c>
      <c r="AB2" t="n">
        <v>615.8203514503031</v>
      </c>
      <c r="AC2" t="n">
        <v>557.047321417177</v>
      </c>
      <c r="AD2" t="n">
        <v>450080.7596028111</v>
      </c>
      <c r="AE2" t="n">
        <v>615820.3514503031</v>
      </c>
      <c r="AF2" t="n">
        <v>2.231261185820237e-06</v>
      </c>
      <c r="AG2" t="n">
        <v>21.9140625</v>
      </c>
      <c r="AH2" t="n">
        <v>557047.3214171771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6.3069</v>
      </c>
      <c r="E3" t="n">
        <v>15.86</v>
      </c>
      <c r="F3" t="n">
        <v>11.86</v>
      </c>
      <c r="G3" t="n">
        <v>9.75</v>
      </c>
      <c r="H3" t="n">
        <v>0.18</v>
      </c>
      <c r="I3" t="n">
        <v>73</v>
      </c>
      <c r="J3" t="n">
        <v>124.96</v>
      </c>
      <c r="K3" t="n">
        <v>45</v>
      </c>
      <c r="L3" t="n">
        <v>1.25</v>
      </c>
      <c r="M3" t="n">
        <v>71</v>
      </c>
      <c r="N3" t="n">
        <v>18.71</v>
      </c>
      <c r="O3" t="n">
        <v>15645.96</v>
      </c>
      <c r="P3" t="n">
        <v>125.01</v>
      </c>
      <c r="Q3" t="n">
        <v>198.02</v>
      </c>
      <c r="R3" t="n">
        <v>72.65000000000001</v>
      </c>
      <c r="S3" t="n">
        <v>25.4</v>
      </c>
      <c r="T3" t="n">
        <v>22454.26</v>
      </c>
      <c r="U3" t="n">
        <v>0.35</v>
      </c>
      <c r="V3" t="n">
        <v>0.79</v>
      </c>
      <c r="W3" t="n">
        <v>3.07</v>
      </c>
      <c r="X3" t="n">
        <v>1.46</v>
      </c>
      <c r="Y3" t="n">
        <v>1</v>
      </c>
      <c r="Z3" t="n">
        <v>10</v>
      </c>
      <c r="AA3" t="n">
        <v>418.080985618485</v>
      </c>
      <c r="AB3" t="n">
        <v>572.036848954555</v>
      </c>
      <c r="AC3" t="n">
        <v>517.4424549490914</v>
      </c>
      <c r="AD3" t="n">
        <v>418080.985618485</v>
      </c>
      <c r="AE3" t="n">
        <v>572036.848954555</v>
      </c>
      <c r="AF3" t="n">
        <v>2.368562633236775e-06</v>
      </c>
      <c r="AG3" t="n">
        <v>20.65104166666667</v>
      </c>
      <c r="AH3" t="n">
        <v>517442.4549490914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6.5563</v>
      </c>
      <c r="E4" t="n">
        <v>15.25</v>
      </c>
      <c r="F4" t="n">
        <v>11.59</v>
      </c>
      <c r="G4" t="n">
        <v>11.59</v>
      </c>
      <c r="H4" t="n">
        <v>0.21</v>
      </c>
      <c r="I4" t="n">
        <v>60</v>
      </c>
      <c r="J4" t="n">
        <v>125.29</v>
      </c>
      <c r="K4" t="n">
        <v>45</v>
      </c>
      <c r="L4" t="n">
        <v>1.5</v>
      </c>
      <c r="M4" t="n">
        <v>58</v>
      </c>
      <c r="N4" t="n">
        <v>18.79</v>
      </c>
      <c r="O4" t="n">
        <v>15686.51</v>
      </c>
      <c r="P4" t="n">
        <v>121.9</v>
      </c>
      <c r="Q4" t="n">
        <v>197.99</v>
      </c>
      <c r="R4" t="n">
        <v>64.41</v>
      </c>
      <c r="S4" t="n">
        <v>25.4</v>
      </c>
      <c r="T4" t="n">
        <v>18400.01</v>
      </c>
      <c r="U4" t="n">
        <v>0.39</v>
      </c>
      <c r="V4" t="n">
        <v>0.8</v>
      </c>
      <c r="W4" t="n">
        <v>3.04</v>
      </c>
      <c r="X4" t="n">
        <v>1.19</v>
      </c>
      <c r="Y4" t="n">
        <v>1</v>
      </c>
      <c r="Z4" t="n">
        <v>10</v>
      </c>
      <c r="AA4" t="n">
        <v>400.3185901965824</v>
      </c>
      <c r="AB4" t="n">
        <v>547.733555916727</v>
      </c>
      <c r="AC4" t="n">
        <v>495.4586340889077</v>
      </c>
      <c r="AD4" t="n">
        <v>400318.5901965824</v>
      </c>
      <c r="AE4" t="n">
        <v>547733.5559167271</v>
      </c>
      <c r="AF4" t="n">
        <v>2.462225053875957e-06</v>
      </c>
      <c r="AG4" t="n">
        <v>19.85677083333333</v>
      </c>
      <c r="AH4" t="n">
        <v>495458.6340889077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6.7597</v>
      </c>
      <c r="E5" t="n">
        <v>14.79</v>
      </c>
      <c r="F5" t="n">
        <v>11.38</v>
      </c>
      <c r="G5" t="n">
        <v>13.66</v>
      </c>
      <c r="H5" t="n">
        <v>0.25</v>
      </c>
      <c r="I5" t="n">
        <v>50</v>
      </c>
      <c r="J5" t="n">
        <v>125.62</v>
      </c>
      <c r="K5" t="n">
        <v>45</v>
      </c>
      <c r="L5" t="n">
        <v>1.75</v>
      </c>
      <c r="M5" t="n">
        <v>48</v>
      </c>
      <c r="N5" t="n">
        <v>18.87</v>
      </c>
      <c r="O5" t="n">
        <v>15727.09</v>
      </c>
      <c r="P5" t="n">
        <v>119.53</v>
      </c>
      <c r="Q5" t="n">
        <v>197.9</v>
      </c>
      <c r="R5" t="n">
        <v>58.34</v>
      </c>
      <c r="S5" t="n">
        <v>25.4</v>
      </c>
      <c r="T5" t="n">
        <v>15416.64</v>
      </c>
      <c r="U5" t="n">
        <v>0.44</v>
      </c>
      <c r="V5" t="n">
        <v>0.82</v>
      </c>
      <c r="W5" t="n">
        <v>3.02</v>
      </c>
      <c r="X5" t="n">
        <v>0.99</v>
      </c>
      <c r="Y5" t="n">
        <v>1</v>
      </c>
      <c r="Z5" t="n">
        <v>10</v>
      </c>
      <c r="AA5" t="n">
        <v>385.1508557169902</v>
      </c>
      <c r="AB5" t="n">
        <v>526.9803924485303</v>
      </c>
      <c r="AC5" t="n">
        <v>476.6861234148678</v>
      </c>
      <c r="AD5" t="n">
        <v>385150.8557169902</v>
      </c>
      <c r="AE5" t="n">
        <v>526980.3924485303</v>
      </c>
      <c r="AF5" t="n">
        <v>2.53861212828658e-06</v>
      </c>
      <c r="AG5" t="n">
        <v>19.2578125</v>
      </c>
      <c r="AH5" t="n">
        <v>476686.1234148678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6.8886</v>
      </c>
      <c r="E6" t="n">
        <v>14.52</v>
      </c>
      <c r="F6" t="n">
        <v>11.26</v>
      </c>
      <c r="G6" t="n">
        <v>15.35</v>
      </c>
      <c r="H6" t="n">
        <v>0.28</v>
      </c>
      <c r="I6" t="n">
        <v>44</v>
      </c>
      <c r="J6" t="n">
        <v>125.95</v>
      </c>
      <c r="K6" t="n">
        <v>45</v>
      </c>
      <c r="L6" t="n">
        <v>2</v>
      </c>
      <c r="M6" t="n">
        <v>42</v>
      </c>
      <c r="N6" t="n">
        <v>18.95</v>
      </c>
      <c r="O6" t="n">
        <v>15767.7</v>
      </c>
      <c r="P6" t="n">
        <v>117.96</v>
      </c>
      <c r="Q6" t="n">
        <v>197.9</v>
      </c>
      <c r="R6" t="n">
        <v>54.02</v>
      </c>
      <c r="S6" t="n">
        <v>25.4</v>
      </c>
      <c r="T6" t="n">
        <v>13288.11</v>
      </c>
      <c r="U6" t="n">
        <v>0.47</v>
      </c>
      <c r="V6" t="n">
        <v>0.83</v>
      </c>
      <c r="W6" t="n">
        <v>3.02</v>
      </c>
      <c r="X6" t="n">
        <v>0.87</v>
      </c>
      <c r="Y6" t="n">
        <v>1</v>
      </c>
      <c r="Z6" t="n">
        <v>10</v>
      </c>
      <c r="AA6" t="n">
        <v>372.7540756277335</v>
      </c>
      <c r="AB6" t="n">
        <v>510.0185710230705</v>
      </c>
      <c r="AC6" t="n">
        <v>461.3431144201881</v>
      </c>
      <c r="AD6" t="n">
        <v>372754.0756277335</v>
      </c>
      <c r="AE6" t="n">
        <v>510018.5710230705</v>
      </c>
      <c r="AF6" t="n">
        <v>2.587020652827039e-06</v>
      </c>
      <c r="AG6" t="n">
        <v>18.90625</v>
      </c>
      <c r="AH6" t="n">
        <v>461343.1144201881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7.0322</v>
      </c>
      <c r="E7" t="n">
        <v>14.22</v>
      </c>
      <c r="F7" t="n">
        <v>11.12</v>
      </c>
      <c r="G7" t="n">
        <v>17.55</v>
      </c>
      <c r="H7" t="n">
        <v>0.31</v>
      </c>
      <c r="I7" t="n">
        <v>38</v>
      </c>
      <c r="J7" t="n">
        <v>126.28</v>
      </c>
      <c r="K7" t="n">
        <v>45</v>
      </c>
      <c r="L7" t="n">
        <v>2.25</v>
      </c>
      <c r="M7" t="n">
        <v>36</v>
      </c>
      <c r="N7" t="n">
        <v>19.03</v>
      </c>
      <c r="O7" t="n">
        <v>15808.34</v>
      </c>
      <c r="P7" t="n">
        <v>116.25</v>
      </c>
      <c r="Q7" t="n">
        <v>197.81</v>
      </c>
      <c r="R7" t="n">
        <v>50.05</v>
      </c>
      <c r="S7" t="n">
        <v>25.4</v>
      </c>
      <c r="T7" t="n">
        <v>11332.42</v>
      </c>
      <c r="U7" t="n">
        <v>0.51</v>
      </c>
      <c r="V7" t="n">
        <v>0.84</v>
      </c>
      <c r="W7" t="n">
        <v>3</v>
      </c>
      <c r="X7" t="n">
        <v>0.73</v>
      </c>
      <c r="Y7" t="n">
        <v>1</v>
      </c>
      <c r="Z7" t="n">
        <v>10</v>
      </c>
      <c r="AA7" t="n">
        <v>368.2319686336228</v>
      </c>
      <c r="AB7" t="n">
        <v>503.8312247324477</v>
      </c>
      <c r="AC7" t="n">
        <v>455.7462797755474</v>
      </c>
      <c r="AD7" t="n">
        <v>368231.9686336228</v>
      </c>
      <c r="AE7" t="n">
        <v>503831.2247324477</v>
      </c>
      <c r="AF7" t="n">
        <v>2.640949777140536e-06</v>
      </c>
      <c r="AG7" t="n">
        <v>18.515625</v>
      </c>
      <c r="AH7" t="n">
        <v>455746.2797755473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7.0908</v>
      </c>
      <c r="E8" t="n">
        <v>14.1</v>
      </c>
      <c r="F8" t="n">
        <v>11.08</v>
      </c>
      <c r="G8" t="n">
        <v>18.99</v>
      </c>
      <c r="H8" t="n">
        <v>0.35</v>
      </c>
      <c r="I8" t="n">
        <v>35</v>
      </c>
      <c r="J8" t="n">
        <v>126.61</v>
      </c>
      <c r="K8" t="n">
        <v>45</v>
      </c>
      <c r="L8" t="n">
        <v>2.5</v>
      </c>
      <c r="M8" t="n">
        <v>33</v>
      </c>
      <c r="N8" t="n">
        <v>19.11</v>
      </c>
      <c r="O8" t="n">
        <v>15849</v>
      </c>
      <c r="P8" t="n">
        <v>115.67</v>
      </c>
      <c r="Q8" t="n">
        <v>197.78</v>
      </c>
      <c r="R8" t="n">
        <v>48.48</v>
      </c>
      <c r="S8" t="n">
        <v>25.4</v>
      </c>
      <c r="T8" t="n">
        <v>10561.83</v>
      </c>
      <c r="U8" t="n">
        <v>0.52</v>
      </c>
      <c r="V8" t="n">
        <v>0.84</v>
      </c>
      <c r="W8" t="n">
        <v>3</v>
      </c>
      <c r="X8" t="n">
        <v>0.68</v>
      </c>
      <c r="Y8" t="n">
        <v>1</v>
      </c>
      <c r="Z8" t="n">
        <v>10</v>
      </c>
      <c r="AA8" t="n">
        <v>358.4222572189358</v>
      </c>
      <c r="AB8" t="n">
        <v>490.4091448009489</v>
      </c>
      <c r="AC8" t="n">
        <v>443.6051843147033</v>
      </c>
      <c r="AD8" t="n">
        <v>358422.2572189358</v>
      </c>
      <c r="AE8" t="n">
        <v>490409.1448009489</v>
      </c>
      <c r="AF8" t="n">
        <v>2.662957066031699e-06</v>
      </c>
      <c r="AG8" t="n">
        <v>18.359375</v>
      </c>
      <c r="AH8" t="n">
        <v>443605.1843147033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7.1862</v>
      </c>
      <c r="E9" t="n">
        <v>13.92</v>
      </c>
      <c r="F9" t="n">
        <v>10.99</v>
      </c>
      <c r="G9" t="n">
        <v>21.27</v>
      </c>
      <c r="H9" t="n">
        <v>0.38</v>
      </c>
      <c r="I9" t="n">
        <v>31</v>
      </c>
      <c r="J9" t="n">
        <v>126.94</v>
      </c>
      <c r="K9" t="n">
        <v>45</v>
      </c>
      <c r="L9" t="n">
        <v>2.75</v>
      </c>
      <c r="M9" t="n">
        <v>29</v>
      </c>
      <c r="N9" t="n">
        <v>19.19</v>
      </c>
      <c r="O9" t="n">
        <v>15889.69</v>
      </c>
      <c r="P9" t="n">
        <v>114.58</v>
      </c>
      <c r="Q9" t="n">
        <v>197.86</v>
      </c>
      <c r="R9" t="n">
        <v>46.11</v>
      </c>
      <c r="S9" t="n">
        <v>25.4</v>
      </c>
      <c r="T9" t="n">
        <v>9398.1</v>
      </c>
      <c r="U9" t="n">
        <v>0.55</v>
      </c>
      <c r="V9" t="n">
        <v>0.85</v>
      </c>
      <c r="W9" t="n">
        <v>2.99</v>
      </c>
      <c r="X9" t="n">
        <v>0.6</v>
      </c>
      <c r="Y9" t="n">
        <v>1</v>
      </c>
      <c r="Z9" t="n">
        <v>10</v>
      </c>
      <c r="AA9" t="n">
        <v>355.6092877812813</v>
      </c>
      <c r="AB9" t="n">
        <v>486.560315916897</v>
      </c>
      <c r="AC9" t="n">
        <v>440.12368225748</v>
      </c>
      <c r="AD9" t="n">
        <v>355609.2877812813</v>
      </c>
      <c r="AE9" t="n">
        <v>486560.315916897</v>
      </c>
      <c r="AF9" t="n">
        <v>2.698784631905709e-06</v>
      </c>
      <c r="AG9" t="n">
        <v>18.125</v>
      </c>
      <c r="AH9" t="n">
        <v>440123.68225748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7.2315</v>
      </c>
      <c r="E10" t="n">
        <v>13.83</v>
      </c>
      <c r="F10" t="n">
        <v>10.96</v>
      </c>
      <c r="G10" t="n">
        <v>22.67</v>
      </c>
      <c r="H10" t="n">
        <v>0.42</v>
      </c>
      <c r="I10" t="n">
        <v>29</v>
      </c>
      <c r="J10" t="n">
        <v>127.27</v>
      </c>
      <c r="K10" t="n">
        <v>45</v>
      </c>
      <c r="L10" t="n">
        <v>3</v>
      </c>
      <c r="M10" t="n">
        <v>27</v>
      </c>
      <c r="N10" t="n">
        <v>19.27</v>
      </c>
      <c r="O10" t="n">
        <v>15930.42</v>
      </c>
      <c r="P10" t="n">
        <v>113.95</v>
      </c>
      <c r="Q10" t="n">
        <v>197.81</v>
      </c>
      <c r="R10" t="n">
        <v>44.78</v>
      </c>
      <c r="S10" t="n">
        <v>25.4</v>
      </c>
      <c r="T10" t="n">
        <v>8740.67</v>
      </c>
      <c r="U10" t="n">
        <v>0.57</v>
      </c>
      <c r="V10" t="n">
        <v>0.85</v>
      </c>
      <c r="W10" t="n">
        <v>2.99</v>
      </c>
      <c r="X10" t="n">
        <v>0.5600000000000001</v>
      </c>
      <c r="Y10" t="n">
        <v>1</v>
      </c>
      <c r="Z10" t="n">
        <v>10</v>
      </c>
      <c r="AA10" t="n">
        <v>354.2577861245779</v>
      </c>
      <c r="AB10" t="n">
        <v>484.7111317261504</v>
      </c>
      <c r="AC10" t="n">
        <v>438.4509816105519</v>
      </c>
      <c r="AD10" t="n">
        <v>354257.7861245779</v>
      </c>
      <c r="AE10" t="n">
        <v>484711.1317261503</v>
      </c>
      <c r="AF10" t="n">
        <v>2.715797092430789e-06</v>
      </c>
      <c r="AG10" t="n">
        <v>18.0078125</v>
      </c>
      <c r="AH10" t="n">
        <v>438450.9816105519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7.2975</v>
      </c>
      <c r="E11" t="n">
        <v>13.7</v>
      </c>
      <c r="F11" t="n">
        <v>10.91</v>
      </c>
      <c r="G11" t="n">
        <v>25.17</v>
      </c>
      <c r="H11" t="n">
        <v>0.45</v>
      </c>
      <c r="I11" t="n">
        <v>26</v>
      </c>
      <c r="J11" t="n">
        <v>127.6</v>
      </c>
      <c r="K11" t="n">
        <v>45</v>
      </c>
      <c r="L11" t="n">
        <v>3.25</v>
      </c>
      <c r="M11" t="n">
        <v>24</v>
      </c>
      <c r="N11" t="n">
        <v>19.35</v>
      </c>
      <c r="O11" t="n">
        <v>15971.17</v>
      </c>
      <c r="P11" t="n">
        <v>113.19</v>
      </c>
      <c r="Q11" t="n">
        <v>197.85</v>
      </c>
      <c r="R11" t="n">
        <v>43.33</v>
      </c>
      <c r="S11" t="n">
        <v>25.4</v>
      </c>
      <c r="T11" t="n">
        <v>8032.52</v>
      </c>
      <c r="U11" t="n">
        <v>0.59</v>
      </c>
      <c r="V11" t="n">
        <v>0.85</v>
      </c>
      <c r="W11" t="n">
        <v>2.98</v>
      </c>
      <c r="X11" t="n">
        <v>0.51</v>
      </c>
      <c r="Y11" t="n">
        <v>1</v>
      </c>
      <c r="Z11" t="n">
        <v>10</v>
      </c>
      <c r="AA11" t="n">
        <v>352.2449210744469</v>
      </c>
      <c r="AB11" t="n">
        <v>481.9570409632224</v>
      </c>
      <c r="AC11" t="n">
        <v>435.9597374046471</v>
      </c>
      <c r="AD11" t="n">
        <v>352244.9210744469</v>
      </c>
      <c r="AE11" t="n">
        <v>481957.0409632224</v>
      </c>
      <c r="AF11" t="n">
        <v>2.740583458758719e-06</v>
      </c>
      <c r="AG11" t="n">
        <v>17.83854166666667</v>
      </c>
      <c r="AH11" t="n">
        <v>435959.7374046471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7.3626</v>
      </c>
      <c r="E12" t="n">
        <v>13.58</v>
      </c>
      <c r="F12" t="n">
        <v>10.84</v>
      </c>
      <c r="G12" t="n">
        <v>27.09</v>
      </c>
      <c r="H12" t="n">
        <v>0.48</v>
      </c>
      <c r="I12" t="n">
        <v>24</v>
      </c>
      <c r="J12" t="n">
        <v>127.93</v>
      </c>
      <c r="K12" t="n">
        <v>45</v>
      </c>
      <c r="L12" t="n">
        <v>3.5</v>
      </c>
      <c r="M12" t="n">
        <v>22</v>
      </c>
      <c r="N12" t="n">
        <v>19.43</v>
      </c>
      <c r="O12" t="n">
        <v>16011.95</v>
      </c>
      <c r="P12" t="n">
        <v>112.26</v>
      </c>
      <c r="Q12" t="n">
        <v>197.84</v>
      </c>
      <c r="R12" t="n">
        <v>41.28</v>
      </c>
      <c r="S12" t="n">
        <v>25.4</v>
      </c>
      <c r="T12" t="n">
        <v>7013.69</v>
      </c>
      <c r="U12" t="n">
        <v>0.62</v>
      </c>
      <c r="V12" t="n">
        <v>0.86</v>
      </c>
      <c r="W12" t="n">
        <v>2.97</v>
      </c>
      <c r="X12" t="n">
        <v>0.44</v>
      </c>
      <c r="Y12" t="n">
        <v>1</v>
      </c>
      <c r="Z12" t="n">
        <v>10</v>
      </c>
      <c r="AA12" t="n">
        <v>342.2629620636534</v>
      </c>
      <c r="AB12" t="n">
        <v>468.2992842717032</v>
      </c>
      <c r="AC12" t="n">
        <v>423.6054578429846</v>
      </c>
      <c r="AD12" t="n">
        <v>342262.9620636534</v>
      </c>
      <c r="AE12" t="n">
        <v>468299.2842717032</v>
      </c>
      <c r="AF12" t="n">
        <v>2.765031829182178e-06</v>
      </c>
      <c r="AG12" t="n">
        <v>17.68229166666667</v>
      </c>
      <c r="AH12" t="n">
        <v>423605.4578429846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7.3763</v>
      </c>
      <c r="E13" t="n">
        <v>13.56</v>
      </c>
      <c r="F13" t="n">
        <v>10.84</v>
      </c>
      <c r="G13" t="n">
        <v>28.27</v>
      </c>
      <c r="H13" t="n">
        <v>0.52</v>
      </c>
      <c r="I13" t="n">
        <v>23</v>
      </c>
      <c r="J13" t="n">
        <v>128.26</v>
      </c>
      <c r="K13" t="n">
        <v>45</v>
      </c>
      <c r="L13" t="n">
        <v>3.75</v>
      </c>
      <c r="M13" t="n">
        <v>21</v>
      </c>
      <c r="N13" t="n">
        <v>19.51</v>
      </c>
      <c r="O13" t="n">
        <v>16052.76</v>
      </c>
      <c r="P13" t="n">
        <v>112.07</v>
      </c>
      <c r="Q13" t="n">
        <v>197.81</v>
      </c>
      <c r="R13" t="n">
        <v>41.23</v>
      </c>
      <c r="S13" t="n">
        <v>25.4</v>
      </c>
      <c r="T13" t="n">
        <v>6993.68</v>
      </c>
      <c r="U13" t="n">
        <v>0.62</v>
      </c>
      <c r="V13" t="n">
        <v>0.86</v>
      </c>
      <c r="W13" t="n">
        <v>2.98</v>
      </c>
      <c r="X13" t="n">
        <v>0.45</v>
      </c>
      <c r="Y13" t="n">
        <v>1</v>
      </c>
      <c r="Z13" t="n">
        <v>10</v>
      </c>
      <c r="AA13" t="n">
        <v>341.9021773618441</v>
      </c>
      <c r="AB13" t="n">
        <v>467.80564272599</v>
      </c>
      <c r="AC13" t="n">
        <v>423.158928753564</v>
      </c>
      <c r="AD13" t="n">
        <v>341902.1773618441</v>
      </c>
      <c r="AE13" t="n">
        <v>467805.64272599</v>
      </c>
      <c r="AF13" t="n">
        <v>2.770176877950249e-06</v>
      </c>
      <c r="AG13" t="n">
        <v>17.65625</v>
      </c>
      <c r="AH13" t="n">
        <v>423158.928753564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7.4247</v>
      </c>
      <c r="E14" t="n">
        <v>13.47</v>
      </c>
      <c r="F14" t="n">
        <v>10.8</v>
      </c>
      <c r="G14" t="n">
        <v>30.86</v>
      </c>
      <c r="H14" t="n">
        <v>0.55</v>
      </c>
      <c r="I14" t="n">
        <v>21</v>
      </c>
      <c r="J14" t="n">
        <v>128.59</v>
      </c>
      <c r="K14" t="n">
        <v>45</v>
      </c>
      <c r="L14" t="n">
        <v>4</v>
      </c>
      <c r="M14" t="n">
        <v>19</v>
      </c>
      <c r="N14" t="n">
        <v>19.59</v>
      </c>
      <c r="O14" t="n">
        <v>16093.6</v>
      </c>
      <c r="P14" t="n">
        <v>111.44</v>
      </c>
      <c r="Q14" t="n">
        <v>197.75</v>
      </c>
      <c r="R14" t="n">
        <v>40.05</v>
      </c>
      <c r="S14" t="n">
        <v>25.4</v>
      </c>
      <c r="T14" t="n">
        <v>6418.08</v>
      </c>
      <c r="U14" t="n">
        <v>0.63</v>
      </c>
      <c r="V14" t="n">
        <v>0.86</v>
      </c>
      <c r="W14" t="n">
        <v>2.98</v>
      </c>
      <c r="X14" t="n">
        <v>0.41</v>
      </c>
      <c r="Y14" t="n">
        <v>1</v>
      </c>
      <c r="Z14" t="n">
        <v>10</v>
      </c>
      <c r="AA14" t="n">
        <v>340.5374537143774</v>
      </c>
      <c r="AB14" t="n">
        <v>465.9383676241681</v>
      </c>
      <c r="AC14" t="n">
        <v>421.4698637667228</v>
      </c>
      <c r="AD14" t="n">
        <v>340537.4537143774</v>
      </c>
      <c r="AE14" t="n">
        <v>465938.3676241681</v>
      </c>
      <c r="AF14" t="n">
        <v>2.788353546590731e-06</v>
      </c>
      <c r="AG14" t="n">
        <v>17.5390625</v>
      </c>
      <c r="AH14" t="n">
        <v>421469.8637667228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7.4511</v>
      </c>
      <c r="E15" t="n">
        <v>13.42</v>
      </c>
      <c r="F15" t="n">
        <v>10.78</v>
      </c>
      <c r="G15" t="n">
        <v>32.33</v>
      </c>
      <c r="H15" t="n">
        <v>0.58</v>
      </c>
      <c r="I15" t="n">
        <v>20</v>
      </c>
      <c r="J15" t="n">
        <v>128.92</v>
      </c>
      <c r="K15" t="n">
        <v>45</v>
      </c>
      <c r="L15" t="n">
        <v>4.25</v>
      </c>
      <c r="M15" t="n">
        <v>18</v>
      </c>
      <c r="N15" t="n">
        <v>19.68</v>
      </c>
      <c r="O15" t="n">
        <v>16134.46</v>
      </c>
      <c r="P15" t="n">
        <v>111.13</v>
      </c>
      <c r="Q15" t="n">
        <v>197.83</v>
      </c>
      <c r="R15" t="n">
        <v>39.18</v>
      </c>
      <c r="S15" t="n">
        <v>25.4</v>
      </c>
      <c r="T15" t="n">
        <v>5986.73</v>
      </c>
      <c r="U15" t="n">
        <v>0.65</v>
      </c>
      <c r="V15" t="n">
        <v>0.86</v>
      </c>
      <c r="W15" t="n">
        <v>2.98</v>
      </c>
      <c r="X15" t="n">
        <v>0.39</v>
      </c>
      <c r="Y15" t="n">
        <v>1</v>
      </c>
      <c r="Z15" t="n">
        <v>10</v>
      </c>
      <c r="AA15" t="n">
        <v>339.6604402741038</v>
      </c>
      <c r="AB15" t="n">
        <v>464.7383991440834</v>
      </c>
      <c r="AC15" t="n">
        <v>420.3844185942111</v>
      </c>
      <c r="AD15" t="n">
        <v>339660.4402741038</v>
      </c>
      <c r="AE15" t="n">
        <v>464738.3991440834</v>
      </c>
      <c r="AF15" t="n">
        <v>2.798268093121904e-06</v>
      </c>
      <c r="AG15" t="n">
        <v>17.47395833333333</v>
      </c>
      <c r="AH15" t="n">
        <v>420384.418594211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7.4776</v>
      </c>
      <c r="E16" t="n">
        <v>13.37</v>
      </c>
      <c r="F16" t="n">
        <v>10.76</v>
      </c>
      <c r="G16" t="n">
        <v>33.96</v>
      </c>
      <c r="H16" t="n">
        <v>0.62</v>
      </c>
      <c r="I16" t="n">
        <v>19</v>
      </c>
      <c r="J16" t="n">
        <v>129.25</v>
      </c>
      <c r="K16" t="n">
        <v>45</v>
      </c>
      <c r="L16" t="n">
        <v>4.5</v>
      </c>
      <c r="M16" t="n">
        <v>17</v>
      </c>
      <c r="N16" t="n">
        <v>19.76</v>
      </c>
      <c r="O16" t="n">
        <v>16175.36</v>
      </c>
      <c r="P16" t="n">
        <v>110.68</v>
      </c>
      <c r="Q16" t="n">
        <v>197.78</v>
      </c>
      <c r="R16" t="n">
        <v>38.67</v>
      </c>
      <c r="S16" t="n">
        <v>25.4</v>
      </c>
      <c r="T16" t="n">
        <v>5738.24</v>
      </c>
      <c r="U16" t="n">
        <v>0.66</v>
      </c>
      <c r="V16" t="n">
        <v>0.87</v>
      </c>
      <c r="W16" t="n">
        <v>2.97</v>
      </c>
      <c r="X16" t="n">
        <v>0.37</v>
      </c>
      <c r="Y16" t="n">
        <v>1</v>
      </c>
      <c r="Z16" t="n">
        <v>10</v>
      </c>
      <c r="AA16" t="n">
        <v>338.8555731014043</v>
      </c>
      <c r="AB16" t="n">
        <v>463.6371443701624</v>
      </c>
      <c r="AC16" t="n">
        <v>419.3882660302922</v>
      </c>
      <c r="AD16" t="n">
        <v>338855.5731014044</v>
      </c>
      <c r="AE16" t="n">
        <v>463637.1443701624</v>
      </c>
      <c r="AF16" t="n">
        <v>2.808220194753573e-06</v>
      </c>
      <c r="AG16" t="n">
        <v>17.40885416666667</v>
      </c>
      <c r="AH16" t="n">
        <v>419388.2660302923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7.5055</v>
      </c>
      <c r="E17" t="n">
        <v>13.32</v>
      </c>
      <c r="F17" t="n">
        <v>10.73</v>
      </c>
      <c r="G17" t="n">
        <v>35.77</v>
      </c>
      <c r="H17" t="n">
        <v>0.65</v>
      </c>
      <c r="I17" t="n">
        <v>18</v>
      </c>
      <c r="J17" t="n">
        <v>129.59</v>
      </c>
      <c r="K17" t="n">
        <v>45</v>
      </c>
      <c r="L17" t="n">
        <v>4.75</v>
      </c>
      <c r="M17" t="n">
        <v>16</v>
      </c>
      <c r="N17" t="n">
        <v>19.84</v>
      </c>
      <c r="O17" t="n">
        <v>16216.29</v>
      </c>
      <c r="P17" t="n">
        <v>110.12</v>
      </c>
      <c r="Q17" t="n">
        <v>197.79</v>
      </c>
      <c r="R17" t="n">
        <v>37.9</v>
      </c>
      <c r="S17" t="n">
        <v>25.4</v>
      </c>
      <c r="T17" t="n">
        <v>5355.06</v>
      </c>
      <c r="U17" t="n">
        <v>0.67</v>
      </c>
      <c r="V17" t="n">
        <v>0.87</v>
      </c>
      <c r="W17" t="n">
        <v>2.97</v>
      </c>
      <c r="X17" t="n">
        <v>0.34</v>
      </c>
      <c r="Y17" t="n">
        <v>1</v>
      </c>
      <c r="Z17" t="n">
        <v>10</v>
      </c>
      <c r="AA17" t="n">
        <v>337.9228293584046</v>
      </c>
      <c r="AB17" t="n">
        <v>462.3609232312403</v>
      </c>
      <c r="AC17" t="n">
        <v>418.2338456456814</v>
      </c>
      <c r="AD17" t="n">
        <v>337922.8293584046</v>
      </c>
      <c r="AE17" t="n">
        <v>462360.9232312403</v>
      </c>
      <c r="AF17" t="n">
        <v>2.818698067792198e-06</v>
      </c>
      <c r="AG17" t="n">
        <v>17.34375</v>
      </c>
      <c r="AH17" t="n">
        <v>418233.8456456814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7.5227</v>
      </c>
      <c r="E18" t="n">
        <v>13.29</v>
      </c>
      <c r="F18" t="n">
        <v>10.73</v>
      </c>
      <c r="G18" t="n">
        <v>37.86</v>
      </c>
      <c r="H18" t="n">
        <v>0.68</v>
      </c>
      <c r="I18" t="n">
        <v>17</v>
      </c>
      <c r="J18" t="n">
        <v>129.92</v>
      </c>
      <c r="K18" t="n">
        <v>45</v>
      </c>
      <c r="L18" t="n">
        <v>5</v>
      </c>
      <c r="M18" t="n">
        <v>15</v>
      </c>
      <c r="N18" t="n">
        <v>19.92</v>
      </c>
      <c r="O18" t="n">
        <v>16257.24</v>
      </c>
      <c r="P18" t="n">
        <v>109.67</v>
      </c>
      <c r="Q18" t="n">
        <v>197.81</v>
      </c>
      <c r="R18" t="n">
        <v>37.92</v>
      </c>
      <c r="S18" t="n">
        <v>25.4</v>
      </c>
      <c r="T18" t="n">
        <v>5372.71</v>
      </c>
      <c r="U18" t="n">
        <v>0.67</v>
      </c>
      <c r="V18" t="n">
        <v>0.87</v>
      </c>
      <c r="W18" t="n">
        <v>2.96</v>
      </c>
      <c r="X18" t="n">
        <v>0.33</v>
      </c>
      <c r="Y18" t="n">
        <v>1</v>
      </c>
      <c r="Z18" t="n">
        <v>10</v>
      </c>
      <c r="AA18" t="n">
        <v>337.3352505857342</v>
      </c>
      <c r="AB18" t="n">
        <v>461.5569720323267</v>
      </c>
      <c r="AC18" t="n">
        <v>417.5066224208395</v>
      </c>
      <c r="AD18" t="n">
        <v>337335.2505857341</v>
      </c>
      <c r="AE18" t="n">
        <v>461556.9720323267</v>
      </c>
      <c r="AF18" t="n">
        <v>2.825157545077659e-06</v>
      </c>
      <c r="AG18" t="n">
        <v>17.3046875</v>
      </c>
      <c r="AH18" t="n">
        <v>417506.6224208395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7.5624</v>
      </c>
      <c r="E19" t="n">
        <v>13.22</v>
      </c>
      <c r="F19" t="n">
        <v>10.68</v>
      </c>
      <c r="G19" t="n">
        <v>40.06</v>
      </c>
      <c r="H19" t="n">
        <v>0.71</v>
      </c>
      <c r="I19" t="n">
        <v>16</v>
      </c>
      <c r="J19" t="n">
        <v>130.25</v>
      </c>
      <c r="K19" t="n">
        <v>45</v>
      </c>
      <c r="L19" t="n">
        <v>5.25</v>
      </c>
      <c r="M19" t="n">
        <v>14</v>
      </c>
      <c r="N19" t="n">
        <v>20</v>
      </c>
      <c r="O19" t="n">
        <v>16298.23</v>
      </c>
      <c r="P19" t="n">
        <v>109.1</v>
      </c>
      <c r="Q19" t="n">
        <v>197.79</v>
      </c>
      <c r="R19" t="n">
        <v>36.5</v>
      </c>
      <c r="S19" t="n">
        <v>25.4</v>
      </c>
      <c r="T19" t="n">
        <v>4663.98</v>
      </c>
      <c r="U19" t="n">
        <v>0.7</v>
      </c>
      <c r="V19" t="n">
        <v>0.87</v>
      </c>
      <c r="W19" t="n">
        <v>2.96</v>
      </c>
      <c r="X19" t="n">
        <v>0.29</v>
      </c>
      <c r="Y19" t="n">
        <v>1</v>
      </c>
      <c r="Z19" t="n">
        <v>10</v>
      </c>
      <c r="AA19" t="n">
        <v>336.165707535192</v>
      </c>
      <c r="AB19" t="n">
        <v>459.9567516339771</v>
      </c>
      <c r="AC19" t="n">
        <v>416.0591248113849</v>
      </c>
      <c r="AD19" t="n">
        <v>336165.707535192</v>
      </c>
      <c r="AE19" t="n">
        <v>459956.7516339771</v>
      </c>
      <c r="AF19" t="n">
        <v>2.840066919974915e-06</v>
      </c>
      <c r="AG19" t="n">
        <v>17.21354166666667</v>
      </c>
      <c r="AH19" t="n">
        <v>416059.1248113849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7.5587</v>
      </c>
      <c r="E20" t="n">
        <v>13.23</v>
      </c>
      <c r="F20" t="n">
        <v>10.69</v>
      </c>
      <c r="G20" t="n">
        <v>40.08</v>
      </c>
      <c r="H20" t="n">
        <v>0.74</v>
      </c>
      <c r="I20" t="n">
        <v>16</v>
      </c>
      <c r="J20" t="n">
        <v>130.58</v>
      </c>
      <c r="K20" t="n">
        <v>45</v>
      </c>
      <c r="L20" t="n">
        <v>5.5</v>
      </c>
      <c r="M20" t="n">
        <v>14</v>
      </c>
      <c r="N20" t="n">
        <v>20.09</v>
      </c>
      <c r="O20" t="n">
        <v>16339.24</v>
      </c>
      <c r="P20" t="n">
        <v>109.01</v>
      </c>
      <c r="Q20" t="n">
        <v>197.81</v>
      </c>
      <c r="R20" t="n">
        <v>36.76</v>
      </c>
      <c r="S20" t="n">
        <v>25.4</v>
      </c>
      <c r="T20" t="n">
        <v>4798.51</v>
      </c>
      <c r="U20" t="n">
        <v>0.6899999999999999</v>
      </c>
      <c r="V20" t="n">
        <v>0.87</v>
      </c>
      <c r="W20" t="n">
        <v>2.96</v>
      </c>
      <c r="X20" t="n">
        <v>0.3</v>
      </c>
      <c r="Y20" t="n">
        <v>1</v>
      </c>
      <c r="Z20" t="n">
        <v>10</v>
      </c>
      <c r="AA20" t="n">
        <v>336.1883261335931</v>
      </c>
      <c r="AB20" t="n">
        <v>459.9876993981716</v>
      </c>
      <c r="AC20" t="n">
        <v>416.0871189644001</v>
      </c>
      <c r="AD20" t="n">
        <v>336188.3261335931</v>
      </c>
      <c r="AE20" t="n">
        <v>459987.6993981716</v>
      </c>
      <c r="AF20" t="n">
        <v>2.83867738125653e-06</v>
      </c>
      <c r="AG20" t="n">
        <v>17.2265625</v>
      </c>
      <c r="AH20" t="n">
        <v>416087.1189644001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7.5866</v>
      </c>
      <c r="E21" t="n">
        <v>13.18</v>
      </c>
      <c r="F21" t="n">
        <v>10.67</v>
      </c>
      <c r="G21" t="n">
        <v>42.66</v>
      </c>
      <c r="H21" t="n">
        <v>0.78</v>
      </c>
      <c r="I21" t="n">
        <v>15</v>
      </c>
      <c r="J21" t="n">
        <v>130.92</v>
      </c>
      <c r="K21" t="n">
        <v>45</v>
      </c>
      <c r="L21" t="n">
        <v>5.75</v>
      </c>
      <c r="M21" t="n">
        <v>13</v>
      </c>
      <c r="N21" t="n">
        <v>20.17</v>
      </c>
      <c r="O21" t="n">
        <v>16380.29</v>
      </c>
      <c r="P21" t="n">
        <v>108.51</v>
      </c>
      <c r="Q21" t="n">
        <v>197.78</v>
      </c>
      <c r="R21" t="n">
        <v>35.94</v>
      </c>
      <c r="S21" t="n">
        <v>25.4</v>
      </c>
      <c r="T21" t="n">
        <v>4390.01</v>
      </c>
      <c r="U21" t="n">
        <v>0.71</v>
      </c>
      <c r="V21" t="n">
        <v>0.87</v>
      </c>
      <c r="W21" t="n">
        <v>2.96</v>
      </c>
      <c r="X21" t="n">
        <v>0.27</v>
      </c>
      <c r="Y21" t="n">
        <v>1</v>
      </c>
      <c r="Z21" t="n">
        <v>10</v>
      </c>
      <c r="AA21" t="n">
        <v>335.3504557020989</v>
      </c>
      <c r="AB21" t="n">
        <v>458.8412881095666</v>
      </c>
      <c r="AC21" t="n">
        <v>415.0501195601811</v>
      </c>
      <c r="AD21" t="n">
        <v>335350.4557020989</v>
      </c>
      <c r="AE21" t="n">
        <v>458841.2881095666</v>
      </c>
      <c r="AF21" t="n">
        <v>2.849155254295156e-06</v>
      </c>
      <c r="AG21" t="n">
        <v>17.16145833333333</v>
      </c>
      <c r="AH21" t="n">
        <v>415050.1195601812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7.6153</v>
      </c>
      <c r="E22" t="n">
        <v>13.13</v>
      </c>
      <c r="F22" t="n">
        <v>10.64</v>
      </c>
      <c r="G22" t="n">
        <v>45.61</v>
      </c>
      <c r="H22" t="n">
        <v>0.8100000000000001</v>
      </c>
      <c r="I22" t="n">
        <v>14</v>
      </c>
      <c r="J22" t="n">
        <v>131.25</v>
      </c>
      <c r="K22" t="n">
        <v>45</v>
      </c>
      <c r="L22" t="n">
        <v>6</v>
      </c>
      <c r="M22" t="n">
        <v>12</v>
      </c>
      <c r="N22" t="n">
        <v>20.25</v>
      </c>
      <c r="O22" t="n">
        <v>16421.36</v>
      </c>
      <c r="P22" t="n">
        <v>108.02</v>
      </c>
      <c r="Q22" t="n">
        <v>197.78</v>
      </c>
      <c r="R22" t="n">
        <v>35.33</v>
      </c>
      <c r="S22" t="n">
        <v>25.4</v>
      </c>
      <c r="T22" t="n">
        <v>4089.81</v>
      </c>
      <c r="U22" t="n">
        <v>0.72</v>
      </c>
      <c r="V22" t="n">
        <v>0.87</v>
      </c>
      <c r="W22" t="n">
        <v>2.96</v>
      </c>
      <c r="X22" t="n">
        <v>0.25</v>
      </c>
      <c r="Y22" t="n">
        <v>1</v>
      </c>
      <c r="Z22" t="n">
        <v>10</v>
      </c>
      <c r="AA22" t="n">
        <v>326.4867155774992</v>
      </c>
      <c r="AB22" t="n">
        <v>446.7135278304731</v>
      </c>
      <c r="AC22" t="n">
        <v>404.0798157007061</v>
      </c>
      <c r="AD22" t="n">
        <v>326486.7155774992</v>
      </c>
      <c r="AE22" t="n">
        <v>446713.5278304731</v>
      </c>
      <c r="AF22" t="n">
        <v>2.859933568137757e-06</v>
      </c>
      <c r="AG22" t="n">
        <v>17.09635416666667</v>
      </c>
      <c r="AH22" t="n">
        <v>404079.8157007061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7.6105</v>
      </c>
      <c r="E23" t="n">
        <v>13.14</v>
      </c>
      <c r="F23" t="n">
        <v>10.65</v>
      </c>
      <c r="G23" t="n">
        <v>45.64</v>
      </c>
      <c r="H23" t="n">
        <v>0.84</v>
      </c>
      <c r="I23" t="n">
        <v>14</v>
      </c>
      <c r="J23" t="n">
        <v>131.58</v>
      </c>
      <c r="K23" t="n">
        <v>45</v>
      </c>
      <c r="L23" t="n">
        <v>6.25</v>
      </c>
      <c r="M23" t="n">
        <v>12</v>
      </c>
      <c r="N23" t="n">
        <v>20.34</v>
      </c>
      <c r="O23" t="n">
        <v>16462.46</v>
      </c>
      <c r="P23" t="n">
        <v>107.85</v>
      </c>
      <c r="Q23" t="n">
        <v>197.85</v>
      </c>
      <c r="R23" t="n">
        <v>35.52</v>
      </c>
      <c r="S23" t="n">
        <v>25.4</v>
      </c>
      <c r="T23" t="n">
        <v>4185.67</v>
      </c>
      <c r="U23" t="n">
        <v>0.72</v>
      </c>
      <c r="V23" t="n">
        <v>0.87</v>
      </c>
      <c r="W23" t="n">
        <v>2.96</v>
      </c>
      <c r="X23" t="n">
        <v>0.26</v>
      </c>
      <c r="Y23" t="n">
        <v>1</v>
      </c>
      <c r="Z23" t="n">
        <v>10</v>
      </c>
      <c r="AA23" t="n">
        <v>326.4672251969256</v>
      </c>
      <c r="AB23" t="n">
        <v>446.6868602319175</v>
      </c>
      <c r="AC23" t="n">
        <v>404.0556932203284</v>
      </c>
      <c r="AD23" t="n">
        <v>326467.2251969256</v>
      </c>
      <c r="AE23" t="n">
        <v>446686.8602319175</v>
      </c>
      <c r="AF23" t="n">
        <v>2.858130923313906e-06</v>
      </c>
      <c r="AG23" t="n">
        <v>17.109375</v>
      </c>
      <c r="AH23" t="n">
        <v>404055.6932203284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7.6384</v>
      </c>
      <c r="E24" t="n">
        <v>13.09</v>
      </c>
      <c r="F24" t="n">
        <v>10.63</v>
      </c>
      <c r="G24" t="n">
        <v>49.05</v>
      </c>
      <c r="H24" t="n">
        <v>0.87</v>
      </c>
      <c r="I24" t="n">
        <v>13</v>
      </c>
      <c r="J24" t="n">
        <v>131.92</v>
      </c>
      <c r="K24" t="n">
        <v>45</v>
      </c>
      <c r="L24" t="n">
        <v>6.5</v>
      </c>
      <c r="M24" t="n">
        <v>11</v>
      </c>
      <c r="N24" t="n">
        <v>20.42</v>
      </c>
      <c r="O24" t="n">
        <v>16503.6</v>
      </c>
      <c r="P24" t="n">
        <v>107.53</v>
      </c>
      <c r="Q24" t="n">
        <v>197.76</v>
      </c>
      <c r="R24" t="n">
        <v>34.78</v>
      </c>
      <c r="S24" t="n">
        <v>25.4</v>
      </c>
      <c r="T24" t="n">
        <v>3821.37</v>
      </c>
      <c r="U24" t="n">
        <v>0.73</v>
      </c>
      <c r="V24" t="n">
        <v>0.88</v>
      </c>
      <c r="W24" t="n">
        <v>2.96</v>
      </c>
      <c r="X24" t="n">
        <v>0.24</v>
      </c>
      <c r="Y24" t="n">
        <v>1</v>
      </c>
      <c r="Z24" t="n">
        <v>10</v>
      </c>
      <c r="AA24" t="n">
        <v>325.7695801262469</v>
      </c>
      <c r="AB24" t="n">
        <v>445.7323114682865</v>
      </c>
      <c r="AC24" t="n">
        <v>403.1922452509807</v>
      </c>
      <c r="AD24" t="n">
        <v>325769.5801262468</v>
      </c>
      <c r="AE24" t="n">
        <v>445732.3114682865</v>
      </c>
      <c r="AF24" t="n">
        <v>2.868608796352531e-06</v>
      </c>
      <c r="AG24" t="n">
        <v>17.04427083333333</v>
      </c>
      <c r="AH24" t="n">
        <v>403192.2452509807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7.644</v>
      </c>
      <c r="E25" t="n">
        <v>13.08</v>
      </c>
      <c r="F25" t="n">
        <v>10.62</v>
      </c>
      <c r="G25" t="n">
        <v>49.01</v>
      </c>
      <c r="H25" t="n">
        <v>0.9</v>
      </c>
      <c r="I25" t="n">
        <v>13</v>
      </c>
      <c r="J25" t="n">
        <v>132.25</v>
      </c>
      <c r="K25" t="n">
        <v>45</v>
      </c>
      <c r="L25" t="n">
        <v>6.75</v>
      </c>
      <c r="M25" t="n">
        <v>11</v>
      </c>
      <c r="N25" t="n">
        <v>20.5</v>
      </c>
      <c r="O25" t="n">
        <v>16544.76</v>
      </c>
      <c r="P25" t="n">
        <v>107.19</v>
      </c>
      <c r="Q25" t="n">
        <v>197.77</v>
      </c>
      <c r="R25" t="n">
        <v>34.51</v>
      </c>
      <c r="S25" t="n">
        <v>25.4</v>
      </c>
      <c r="T25" t="n">
        <v>3688.26</v>
      </c>
      <c r="U25" t="n">
        <v>0.74</v>
      </c>
      <c r="V25" t="n">
        <v>0.88</v>
      </c>
      <c r="W25" t="n">
        <v>2.96</v>
      </c>
      <c r="X25" t="n">
        <v>0.23</v>
      </c>
      <c r="Y25" t="n">
        <v>1</v>
      </c>
      <c r="Z25" t="n">
        <v>10</v>
      </c>
      <c r="AA25" t="n">
        <v>325.4147937363214</v>
      </c>
      <c r="AB25" t="n">
        <v>445.2468770775198</v>
      </c>
      <c r="AC25" t="n">
        <v>402.7531400371573</v>
      </c>
      <c r="AD25" t="n">
        <v>325414.7937363214</v>
      </c>
      <c r="AE25" t="n">
        <v>445246.8770775198</v>
      </c>
      <c r="AF25" t="n">
        <v>2.870711881980356e-06</v>
      </c>
      <c r="AG25" t="n">
        <v>17.03125</v>
      </c>
      <c r="AH25" t="n">
        <v>402753.1400371573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7.6599</v>
      </c>
      <c r="E26" t="n">
        <v>13.06</v>
      </c>
      <c r="F26" t="n">
        <v>10.62</v>
      </c>
      <c r="G26" t="n">
        <v>53.08</v>
      </c>
      <c r="H26" t="n">
        <v>0.93</v>
      </c>
      <c r="I26" t="n">
        <v>12</v>
      </c>
      <c r="J26" t="n">
        <v>132.58</v>
      </c>
      <c r="K26" t="n">
        <v>45</v>
      </c>
      <c r="L26" t="n">
        <v>7</v>
      </c>
      <c r="M26" t="n">
        <v>10</v>
      </c>
      <c r="N26" t="n">
        <v>20.59</v>
      </c>
      <c r="O26" t="n">
        <v>16585.95</v>
      </c>
      <c r="P26" t="n">
        <v>106.78</v>
      </c>
      <c r="Q26" t="n">
        <v>197.79</v>
      </c>
      <c r="R26" t="n">
        <v>34.29</v>
      </c>
      <c r="S26" t="n">
        <v>25.4</v>
      </c>
      <c r="T26" t="n">
        <v>3579.56</v>
      </c>
      <c r="U26" t="n">
        <v>0.74</v>
      </c>
      <c r="V26" t="n">
        <v>0.88</v>
      </c>
      <c r="W26" t="n">
        <v>2.96</v>
      </c>
      <c r="X26" t="n">
        <v>0.23</v>
      </c>
      <c r="Y26" t="n">
        <v>1</v>
      </c>
      <c r="Z26" t="n">
        <v>10</v>
      </c>
      <c r="AA26" t="n">
        <v>324.8949751502801</v>
      </c>
      <c r="AB26" t="n">
        <v>444.5356383553204</v>
      </c>
      <c r="AC26" t="n">
        <v>402.1097809403749</v>
      </c>
      <c r="AD26" t="n">
        <v>324894.9751502801</v>
      </c>
      <c r="AE26" t="n">
        <v>444535.6383553204</v>
      </c>
      <c r="AF26" t="n">
        <v>2.876683142959358e-06</v>
      </c>
      <c r="AG26" t="n">
        <v>17.00520833333333</v>
      </c>
      <c r="AH26" t="n">
        <v>402109.7809403749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7.6635</v>
      </c>
      <c r="E27" t="n">
        <v>13.05</v>
      </c>
      <c r="F27" t="n">
        <v>10.61</v>
      </c>
      <c r="G27" t="n">
        <v>53.05</v>
      </c>
      <c r="H27" t="n">
        <v>0.96</v>
      </c>
      <c r="I27" t="n">
        <v>12</v>
      </c>
      <c r="J27" t="n">
        <v>132.92</v>
      </c>
      <c r="K27" t="n">
        <v>45</v>
      </c>
      <c r="L27" t="n">
        <v>7.25</v>
      </c>
      <c r="M27" t="n">
        <v>10</v>
      </c>
      <c r="N27" t="n">
        <v>20.67</v>
      </c>
      <c r="O27" t="n">
        <v>16627.17</v>
      </c>
      <c r="P27" t="n">
        <v>106.55</v>
      </c>
      <c r="Q27" t="n">
        <v>197.75</v>
      </c>
      <c r="R27" t="n">
        <v>34.33</v>
      </c>
      <c r="S27" t="n">
        <v>25.4</v>
      </c>
      <c r="T27" t="n">
        <v>3601.71</v>
      </c>
      <c r="U27" t="n">
        <v>0.74</v>
      </c>
      <c r="V27" t="n">
        <v>0.88</v>
      </c>
      <c r="W27" t="n">
        <v>2.96</v>
      </c>
      <c r="X27" t="n">
        <v>0.22</v>
      </c>
      <c r="Y27" t="n">
        <v>1</v>
      </c>
      <c r="Z27" t="n">
        <v>10</v>
      </c>
      <c r="AA27" t="n">
        <v>324.4778483471034</v>
      </c>
      <c r="AB27" t="n">
        <v>443.9649070608783</v>
      </c>
      <c r="AC27" t="n">
        <v>401.5935194396479</v>
      </c>
      <c r="AD27" t="n">
        <v>324477.8483471034</v>
      </c>
      <c r="AE27" t="n">
        <v>443964.9070608783</v>
      </c>
      <c r="AF27" t="n">
        <v>2.878035126577244e-06</v>
      </c>
      <c r="AG27" t="n">
        <v>16.9921875</v>
      </c>
      <c r="AH27" t="n">
        <v>401593.5194396479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7.6619</v>
      </c>
      <c r="E28" t="n">
        <v>13.05</v>
      </c>
      <c r="F28" t="n">
        <v>10.61</v>
      </c>
      <c r="G28" t="n">
        <v>53.06</v>
      </c>
      <c r="H28" t="n">
        <v>0.99</v>
      </c>
      <c r="I28" t="n">
        <v>12</v>
      </c>
      <c r="J28" t="n">
        <v>133.25</v>
      </c>
      <c r="K28" t="n">
        <v>45</v>
      </c>
      <c r="L28" t="n">
        <v>7.5</v>
      </c>
      <c r="M28" t="n">
        <v>10</v>
      </c>
      <c r="N28" t="n">
        <v>20.76</v>
      </c>
      <c r="O28" t="n">
        <v>16668.43</v>
      </c>
      <c r="P28" t="n">
        <v>106.05</v>
      </c>
      <c r="Q28" t="n">
        <v>197.77</v>
      </c>
      <c r="R28" t="n">
        <v>34.34</v>
      </c>
      <c r="S28" t="n">
        <v>25.4</v>
      </c>
      <c r="T28" t="n">
        <v>3605.95</v>
      </c>
      <c r="U28" t="n">
        <v>0.74</v>
      </c>
      <c r="V28" t="n">
        <v>0.88</v>
      </c>
      <c r="W28" t="n">
        <v>2.96</v>
      </c>
      <c r="X28" t="n">
        <v>0.22</v>
      </c>
      <c r="Y28" t="n">
        <v>1</v>
      </c>
      <c r="Z28" t="n">
        <v>10</v>
      </c>
      <c r="AA28" t="n">
        <v>324.1455484041543</v>
      </c>
      <c r="AB28" t="n">
        <v>443.5102396188965</v>
      </c>
      <c r="AC28" t="n">
        <v>401.1822448201991</v>
      </c>
      <c r="AD28" t="n">
        <v>324145.5484041543</v>
      </c>
      <c r="AE28" t="n">
        <v>443510.2396188965</v>
      </c>
      <c r="AF28" t="n">
        <v>2.877434244969295e-06</v>
      </c>
      <c r="AG28" t="n">
        <v>16.9921875</v>
      </c>
      <c r="AH28" t="n">
        <v>401182.2448201991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7.6941</v>
      </c>
      <c r="E29" t="n">
        <v>13</v>
      </c>
      <c r="F29" t="n">
        <v>10.58</v>
      </c>
      <c r="G29" t="n">
        <v>57.73</v>
      </c>
      <c r="H29" t="n">
        <v>1.03</v>
      </c>
      <c r="I29" t="n">
        <v>11</v>
      </c>
      <c r="J29" t="n">
        <v>133.59</v>
      </c>
      <c r="K29" t="n">
        <v>45</v>
      </c>
      <c r="L29" t="n">
        <v>7.75</v>
      </c>
      <c r="M29" t="n">
        <v>9</v>
      </c>
      <c r="N29" t="n">
        <v>20.84</v>
      </c>
      <c r="O29" t="n">
        <v>16709.71</v>
      </c>
      <c r="P29" t="n">
        <v>105.63</v>
      </c>
      <c r="Q29" t="n">
        <v>197.77</v>
      </c>
      <c r="R29" t="n">
        <v>33.41</v>
      </c>
      <c r="S29" t="n">
        <v>25.4</v>
      </c>
      <c r="T29" t="n">
        <v>3144.57</v>
      </c>
      <c r="U29" t="n">
        <v>0.76</v>
      </c>
      <c r="V29" t="n">
        <v>0.88</v>
      </c>
      <c r="W29" t="n">
        <v>2.96</v>
      </c>
      <c r="X29" t="n">
        <v>0.19</v>
      </c>
      <c r="Y29" t="n">
        <v>1</v>
      </c>
      <c r="Z29" t="n">
        <v>10</v>
      </c>
      <c r="AA29" t="n">
        <v>323.2975017482731</v>
      </c>
      <c r="AB29" t="n">
        <v>442.349904771142</v>
      </c>
      <c r="AC29" t="n">
        <v>400.132650701774</v>
      </c>
      <c r="AD29" t="n">
        <v>323297.5017482731</v>
      </c>
      <c r="AE29" t="n">
        <v>442349.9047711419</v>
      </c>
      <c r="AF29" t="n">
        <v>2.889526987329285e-06</v>
      </c>
      <c r="AG29" t="n">
        <v>16.92708333333333</v>
      </c>
      <c r="AH29" t="n">
        <v>400132.6507017741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7.6913</v>
      </c>
      <c r="E30" t="n">
        <v>13</v>
      </c>
      <c r="F30" t="n">
        <v>10.59</v>
      </c>
      <c r="G30" t="n">
        <v>57.75</v>
      </c>
      <c r="H30" t="n">
        <v>1.06</v>
      </c>
      <c r="I30" t="n">
        <v>11</v>
      </c>
      <c r="J30" t="n">
        <v>133.92</v>
      </c>
      <c r="K30" t="n">
        <v>45</v>
      </c>
      <c r="L30" t="n">
        <v>8</v>
      </c>
      <c r="M30" t="n">
        <v>9</v>
      </c>
      <c r="N30" t="n">
        <v>20.93</v>
      </c>
      <c r="O30" t="n">
        <v>16751.02</v>
      </c>
      <c r="P30" t="n">
        <v>105.62</v>
      </c>
      <c r="Q30" t="n">
        <v>197.78</v>
      </c>
      <c r="R30" t="n">
        <v>33.54</v>
      </c>
      <c r="S30" t="n">
        <v>25.4</v>
      </c>
      <c r="T30" t="n">
        <v>3212.06</v>
      </c>
      <c r="U30" t="n">
        <v>0.76</v>
      </c>
      <c r="V30" t="n">
        <v>0.88</v>
      </c>
      <c r="W30" t="n">
        <v>2.96</v>
      </c>
      <c r="X30" t="n">
        <v>0.2</v>
      </c>
      <c r="Y30" t="n">
        <v>1</v>
      </c>
      <c r="Z30" t="n">
        <v>10</v>
      </c>
      <c r="AA30" t="n">
        <v>323.361416847215</v>
      </c>
      <c r="AB30" t="n">
        <v>442.4373562292494</v>
      </c>
      <c r="AC30" t="n">
        <v>400.2117559154585</v>
      </c>
      <c r="AD30" t="n">
        <v>323361.416847215</v>
      </c>
      <c r="AE30" t="n">
        <v>442437.3562292494</v>
      </c>
      <c r="AF30" t="n">
        <v>2.888475444515373e-06</v>
      </c>
      <c r="AG30" t="n">
        <v>16.92708333333333</v>
      </c>
      <c r="AH30" t="n">
        <v>400211.7559154585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7.6961</v>
      </c>
      <c r="E31" t="n">
        <v>12.99</v>
      </c>
      <c r="F31" t="n">
        <v>10.58</v>
      </c>
      <c r="G31" t="n">
        <v>57.71</v>
      </c>
      <c r="H31" t="n">
        <v>1.09</v>
      </c>
      <c r="I31" t="n">
        <v>11</v>
      </c>
      <c r="J31" t="n">
        <v>134.26</v>
      </c>
      <c r="K31" t="n">
        <v>45</v>
      </c>
      <c r="L31" t="n">
        <v>8.25</v>
      </c>
      <c r="M31" t="n">
        <v>9</v>
      </c>
      <c r="N31" t="n">
        <v>21.01</v>
      </c>
      <c r="O31" t="n">
        <v>16792.37</v>
      </c>
      <c r="P31" t="n">
        <v>105.22</v>
      </c>
      <c r="Q31" t="n">
        <v>197.79</v>
      </c>
      <c r="R31" t="n">
        <v>33.22</v>
      </c>
      <c r="S31" t="n">
        <v>25.4</v>
      </c>
      <c r="T31" t="n">
        <v>3051.84</v>
      </c>
      <c r="U31" t="n">
        <v>0.76</v>
      </c>
      <c r="V31" t="n">
        <v>0.88</v>
      </c>
      <c r="W31" t="n">
        <v>2.96</v>
      </c>
      <c r="X31" t="n">
        <v>0.19</v>
      </c>
      <c r="Y31" t="n">
        <v>1</v>
      </c>
      <c r="Z31" t="n">
        <v>10</v>
      </c>
      <c r="AA31" t="n">
        <v>322.9794828481156</v>
      </c>
      <c r="AB31" t="n">
        <v>441.9147772819426</v>
      </c>
      <c r="AC31" t="n">
        <v>399.7390511694388</v>
      </c>
      <c r="AD31" t="n">
        <v>322979.4828481156</v>
      </c>
      <c r="AE31" t="n">
        <v>441914.7772819427</v>
      </c>
      <c r="AF31" t="n">
        <v>2.890278089339223e-06</v>
      </c>
      <c r="AG31" t="n">
        <v>16.9140625</v>
      </c>
      <c r="AH31" t="n">
        <v>399739.0511694388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7.7187</v>
      </c>
      <c r="E32" t="n">
        <v>12.96</v>
      </c>
      <c r="F32" t="n">
        <v>10.57</v>
      </c>
      <c r="G32" t="n">
        <v>63.41</v>
      </c>
      <c r="H32" t="n">
        <v>1.12</v>
      </c>
      <c r="I32" t="n">
        <v>10</v>
      </c>
      <c r="J32" t="n">
        <v>134.59</v>
      </c>
      <c r="K32" t="n">
        <v>45</v>
      </c>
      <c r="L32" t="n">
        <v>8.5</v>
      </c>
      <c r="M32" t="n">
        <v>8</v>
      </c>
      <c r="N32" t="n">
        <v>21.1</v>
      </c>
      <c r="O32" t="n">
        <v>16833.86</v>
      </c>
      <c r="P32" t="n">
        <v>105</v>
      </c>
      <c r="Q32" t="n">
        <v>197.76</v>
      </c>
      <c r="R32" t="n">
        <v>32.82</v>
      </c>
      <c r="S32" t="n">
        <v>25.4</v>
      </c>
      <c r="T32" t="n">
        <v>2854.34</v>
      </c>
      <c r="U32" t="n">
        <v>0.77</v>
      </c>
      <c r="V32" t="n">
        <v>0.88</v>
      </c>
      <c r="W32" t="n">
        <v>2.96</v>
      </c>
      <c r="X32" t="n">
        <v>0.18</v>
      </c>
      <c r="Y32" t="n">
        <v>1</v>
      </c>
      <c r="Z32" t="n">
        <v>10</v>
      </c>
      <c r="AA32" t="n">
        <v>322.4771384546634</v>
      </c>
      <c r="AB32" t="n">
        <v>441.2274475209508</v>
      </c>
      <c r="AC32" t="n">
        <v>399.1173191961625</v>
      </c>
      <c r="AD32" t="n">
        <v>322477.1384546633</v>
      </c>
      <c r="AE32" t="n">
        <v>441227.4475209508</v>
      </c>
      <c r="AF32" t="n">
        <v>2.898765542051514e-06</v>
      </c>
      <c r="AG32" t="n">
        <v>16.875</v>
      </c>
      <c r="AH32" t="n">
        <v>399117.3191961625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7.7258</v>
      </c>
      <c r="E33" t="n">
        <v>12.94</v>
      </c>
      <c r="F33" t="n">
        <v>10.56</v>
      </c>
      <c r="G33" t="n">
        <v>63.34</v>
      </c>
      <c r="H33" t="n">
        <v>1.15</v>
      </c>
      <c r="I33" t="n">
        <v>10</v>
      </c>
      <c r="J33" t="n">
        <v>134.93</v>
      </c>
      <c r="K33" t="n">
        <v>45</v>
      </c>
      <c r="L33" t="n">
        <v>8.75</v>
      </c>
      <c r="M33" t="n">
        <v>8</v>
      </c>
      <c r="N33" t="n">
        <v>21.18</v>
      </c>
      <c r="O33" t="n">
        <v>16875.27</v>
      </c>
      <c r="P33" t="n">
        <v>104.82</v>
      </c>
      <c r="Q33" t="n">
        <v>197.77</v>
      </c>
      <c r="R33" t="n">
        <v>32.62</v>
      </c>
      <c r="S33" t="n">
        <v>25.4</v>
      </c>
      <c r="T33" t="n">
        <v>2757.78</v>
      </c>
      <c r="U33" t="n">
        <v>0.78</v>
      </c>
      <c r="V33" t="n">
        <v>0.88</v>
      </c>
      <c r="W33" t="n">
        <v>2.95</v>
      </c>
      <c r="X33" t="n">
        <v>0.17</v>
      </c>
      <c r="Y33" t="n">
        <v>1</v>
      </c>
      <c r="Z33" t="n">
        <v>10</v>
      </c>
      <c r="AA33" t="n">
        <v>322.2202346290809</v>
      </c>
      <c r="AB33" t="n">
        <v>440.875940372992</v>
      </c>
      <c r="AC33" t="n">
        <v>398.7993593970614</v>
      </c>
      <c r="AD33" t="n">
        <v>322220.2346290809</v>
      </c>
      <c r="AE33" t="n">
        <v>440875.940372992</v>
      </c>
      <c r="AF33" t="n">
        <v>2.901431954186791e-06</v>
      </c>
      <c r="AG33" t="n">
        <v>16.84895833333333</v>
      </c>
      <c r="AH33" t="n">
        <v>398799.3593970615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7.7199</v>
      </c>
      <c r="E34" t="n">
        <v>12.95</v>
      </c>
      <c r="F34" t="n">
        <v>10.57</v>
      </c>
      <c r="G34" t="n">
        <v>63.39</v>
      </c>
      <c r="H34" t="n">
        <v>1.18</v>
      </c>
      <c r="I34" t="n">
        <v>10</v>
      </c>
      <c r="J34" t="n">
        <v>135.27</v>
      </c>
      <c r="K34" t="n">
        <v>45</v>
      </c>
      <c r="L34" t="n">
        <v>9</v>
      </c>
      <c r="M34" t="n">
        <v>8</v>
      </c>
      <c r="N34" t="n">
        <v>21.27</v>
      </c>
      <c r="O34" t="n">
        <v>16916.71</v>
      </c>
      <c r="P34" t="n">
        <v>104.59</v>
      </c>
      <c r="Q34" t="n">
        <v>197.76</v>
      </c>
      <c r="R34" t="n">
        <v>32.93</v>
      </c>
      <c r="S34" t="n">
        <v>25.4</v>
      </c>
      <c r="T34" t="n">
        <v>2909.03</v>
      </c>
      <c r="U34" t="n">
        <v>0.77</v>
      </c>
      <c r="V34" t="n">
        <v>0.88</v>
      </c>
      <c r="W34" t="n">
        <v>2.95</v>
      </c>
      <c r="X34" t="n">
        <v>0.18</v>
      </c>
      <c r="Y34" t="n">
        <v>1</v>
      </c>
      <c r="Z34" t="n">
        <v>10</v>
      </c>
      <c r="AA34" t="n">
        <v>322.1714350228144</v>
      </c>
      <c r="AB34" t="n">
        <v>440.8091705988116</v>
      </c>
      <c r="AC34" t="n">
        <v>398.7389620364169</v>
      </c>
      <c r="AD34" t="n">
        <v>322171.4350228144</v>
      </c>
      <c r="AE34" t="n">
        <v>440809.1705988116</v>
      </c>
      <c r="AF34" t="n">
        <v>2.899216203257477e-06</v>
      </c>
      <c r="AG34" t="n">
        <v>16.86197916666667</v>
      </c>
      <c r="AH34" t="n">
        <v>398738.9620364169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7.7488</v>
      </c>
      <c r="E35" t="n">
        <v>12.91</v>
      </c>
      <c r="F35" t="n">
        <v>10.54</v>
      </c>
      <c r="G35" t="n">
        <v>70.29000000000001</v>
      </c>
      <c r="H35" t="n">
        <v>1.21</v>
      </c>
      <c r="I35" t="n">
        <v>9</v>
      </c>
      <c r="J35" t="n">
        <v>135.6</v>
      </c>
      <c r="K35" t="n">
        <v>45</v>
      </c>
      <c r="L35" t="n">
        <v>9.25</v>
      </c>
      <c r="M35" t="n">
        <v>7</v>
      </c>
      <c r="N35" t="n">
        <v>21.35</v>
      </c>
      <c r="O35" t="n">
        <v>16958.17</v>
      </c>
      <c r="P35" t="n">
        <v>103.45</v>
      </c>
      <c r="Q35" t="n">
        <v>197.77</v>
      </c>
      <c r="R35" t="n">
        <v>32.09</v>
      </c>
      <c r="S35" t="n">
        <v>25.4</v>
      </c>
      <c r="T35" t="n">
        <v>2493.61</v>
      </c>
      <c r="U35" t="n">
        <v>0.79</v>
      </c>
      <c r="V35" t="n">
        <v>0.88</v>
      </c>
      <c r="W35" t="n">
        <v>2.95</v>
      </c>
      <c r="X35" t="n">
        <v>0.15</v>
      </c>
      <c r="Y35" t="n">
        <v>1</v>
      </c>
      <c r="Z35" t="n">
        <v>10</v>
      </c>
      <c r="AA35" t="n">
        <v>320.8775034710634</v>
      </c>
      <c r="AB35" t="n">
        <v>439.0387563654746</v>
      </c>
      <c r="AC35" t="n">
        <v>397.1375136527176</v>
      </c>
      <c r="AD35" t="n">
        <v>320877.5034710634</v>
      </c>
      <c r="AE35" t="n">
        <v>439038.7563654745</v>
      </c>
      <c r="AF35" t="n">
        <v>2.910069627301071e-06</v>
      </c>
      <c r="AG35" t="n">
        <v>16.80989583333333</v>
      </c>
      <c r="AH35" t="n">
        <v>397137.5136527176</v>
      </c>
    </row>
    <row r="36">
      <c r="A36" t="n">
        <v>34</v>
      </c>
      <c r="B36" t="n">
        <v>60</v>
      </c>
      <c r="C36" t="inlineStr">
        <is>
          <t xml:space="preserve">CONCLUIDO	</t>
        </is>
      </c>
      <c r="D36" t="n">
        <v>7.7381</v>
      </c>
      <c r="E36" t="n">
        <v>12.92</v>
      </c>
      <c r="F36" t="n">
        <v>10.56</v>
      </c>
      <c r="G36" t="n">
        <v>70.41</v>
      </c>
      <c r="H36" t="n">
        <v>1.24</v>
      </c>
      <c r="I36" t="n">
        <v>9</v>
      </c>
      <c r="J36" t="n">
        <v>135.94</v>
      </c>
      <c r="K36" t="n">
        <v>45</v>
      </c>
      <c r="L36" t="n">
        <v>9.5</v>
      </c>
      <c r="M36" t="n">
        <v>7</v>
      </c>
      <c r="N36" t="n">
        <v>21.44</v>
      </c>
      <c r="O36" t="n">
        <v>16999.67</v>
      </c>
      <c r="P36" t="n">
        <v>103.82</v>
      </c>
      <c r="Q36" t="n">
        <v>197.76</v>
      </c>
      <c r="R36" t="n">
        <v>32.66</v>
      </c>
      <c r="S36" t="n">
        <v>25.4</v>
      </c>
      <c r="T36" t="n">
        <v>2783.35</v>
      </c>
      <c r="U36" t="n">
        <v>0.78</v>
      </c>
      <c r="V36" t="n">
        <v>0.88</v>
      </c>
      <c r="W36" t="n">
        <v>2.96</v>
      </c>
      <c r="X36" t="n">
        <v>0.17</v>
      </c>
      <c r="Y36" t="n">
        <v>1</v>
      </c>
      <c r="Z36" t="n">
        <v>10</v>
      </c>
      <c r="AA36" t="n">
        <v>321.3467686634759</v>
      </c>
      <c r="AB36" t="n">
        <v>439.6808257042525</v>
      </c>
      <c r="AC36" t="n">
        <v>397.7183047949525</v>
      </c>
      <c r="AD36" t="n">
        <v>321346.7686634759</v>
      </c>
      <c r="AE36" t="n">
        <v>439680.8257042525</v>
      </c>
      <c r="AF36" t="n">
        <v>2.906051231547906e-06</v>
      </c>
      <c r="AG36" t="n">
        <v>16.82291666666667</v>
      </c>
      <c r="AH36" t="n">
        <v>397718.3047949524</v>
      </c>
    </row>
    <row r="37">
      <c r="A37" t="n">
        <v>35</v>
      </c>
      <c r="B37" t="n">
        <v>60</v>
      </c>
      <c r="C37" t="inlineStr">
        <is>
          <t xml:space="preserve">CONCLUIDO	</t>
        </is>
      </c>
      <c r="D37" t="n">
        <v>7.7418</v>
      </c>
      <c r="E37" t="n">
        <v>12.92</v>
      </c>
      <c r="F37" t="n">
        <v>10.55</v>
      </c>
      <c r="G37" t="n">
        <v>70.36</v>
      </c>
      <c r="H37" t="n">
        <v>1.26</v>
      </c>
      <c r="I37" t="n">
        <v>9</v>
      </c>
      <c r="J37" t="n">
        <v>136.27</v>
      </c>
      <c r="K37" t="n">
        <v>45</v>
      </c>
      <c r="L37" t="n">
        <v>9.75</v>
      </c>
      <c r="M37" t="n">
        <v>7</v>
      </c>
      <c r="N37" t="n">
        <v>21.53</v>
      </c>
      <c r="O37" t="n">
        <v>17041.2</v>
      </c>
      <c r="P37" t="n">
        <v>103.71</v>
      </c>
      <c r="Q37" t="n">
        <v>197.78</v>
      </c>
      <c r="R37" t="n">
        <v>32.43</v>
      </c>
      <c r="S37" t="n">
        <v>25.4</v>
      </c>
      <c r="T37" t="n">
        <v>2667.78</v>
      </c>
      <c r="U37" t="n">
        <v>0.78</v>
      </c>
      <c r="V37" t="n">
        <v>0.88</v>
      </c>
      <c r="W37" t="n">
        <v>2.96</v>
      </c>
      <c r="X37" t="n">
        <v>0.16</v>
      </c>
      <c r="Y37" t="n">
        <v>1</v>
      </c>
      <c r="Z37" t="n">
        <v>10</v>
      </c>
      <c r="AA37" t="n">
        <v>321.1872781669008</v>
      </c>
      <c r="AB37" t="n">
        <v>439.4626037706143</v>
      </c>
      <c r="AC37" t="n">
        <v>397.5209096563844</v>
      </c>
      <c r="AD37" t="n">
        <v>321187.2781669008</v>
      </c>
      <c r="AE37" t="n">
        <v>439462.6037706143</v>
      </c>
      <c r="AF37" t="n">
        <v>2.90744077026629e-06</v>
      </c>
      <c r="AG37" t="n">
        <v>16.82291666666667</v>
      </c>
      <c r="AH37" t="n">
        <v>397520.9096563844</v>
      </c>
    </row>
    <row r="38">
      <c r="A38" t="n">
        <v>36</v>
      </c>
      <c r="B38" t="n">
        <v>60</v>
      </c>
      <c r="C38" t="inlineStr">
        <is>
          <t xml:space="preserve">CONCLUIDO	</t>
        </is>
      </c>
      <c r="D38" t="n">
        <v>7.7463</v>
      </c>
      <c r="E38" t="n">
        <v>12.91</v>
      </c>
      <c r="F38" t="n">
        <v>10.55</v>
      </c>
      <c r="G38" t="n">
        <v>70.31</v>
      </c>
      <c r="H38" t="n">
        <v>1.29</v>
      </c>
      <c r="I38" t="n">
        <v>9</v>
      </c>
      <c r="J38" t="n">
        <v>136.61</v>
      </c>
      <c r="K38" t="n">
        <v>45</v>
      </c>
      <c r="L38" t="n">
        <v>10</v>
      </c>
      <c r="M38" t="n">
        <v>7</v>
      </c>
      <c r="N38" t="n">
        <v>21.61</v>
      </c>
      <c r="O38" t="n">
        <v>17082.76</v>
      </c>
      <c r="P38" t="n">
        <v>103.24</v>
      </c>
      <c r="Q38" t="n">
        <v>197.75</v>
      </c>
      <c r="R38" t="n">
        <v>32.29</v>
      </c>
      <c r="S38" t="n">
        <v>25.4</v>
      </c>
      <c r="T38" t="n">
        <v>2595.34</v>
      </c>
      <c r="U38" t="n">
        <v>0.79</v>
      </c>
      <c r="V38" t="n">
        <v>0.88</v>
      </c>
      <c r="W38" t="n">
        <v>2.95</v>
      </c>
      <c r="X38" t="n">
        <v>0.16</v>
      </c>
      <c r="Y38" t="n">
        <v>1</v>
      </c>
      <c r="Z38" t="n">
        <v>10</v>
      </c>
      <c r="AA38" t="n">
        <v>320.7954905300011</v>
      </c>
      <c r="AB38" t="n">
        <v>438.9265426413575</v>
      </c>
      <c r="AC38" t="n">
        <v>397.0360094489372</v>
      </c>
      <c r="AD38" t="n">
        <v>320795.4905300011</v>
      </c>
      <c r="AE38" t="n">
        <v>438926.5426413575</v>
      </c>
      <c r="AF38" t="n">
        <v>2.909130749788649e-06</v>
      </c>
      <c r="AG38" t="n">
        <v>16.80989583333333</v>
      </c>
      <c r="AH38" t="n">
        <v>397036.0094489373</v>
      </c>
    </row>
    <row r="39">
      <c r="A39" t="n">
        <v>37</v>
      </c>
      <c r="B39" t="n">
        <v>60</v>
      </c>
      <c r="C39" t="inlineStr">
        <is>
          <t xml:space="preserve">CONCLUIDO	</t>
        </is>
      </c>
      <c r="D39" t="n">
        <v>7.7426</v>
      </c>
      <c r="E39" t="n">
        <v>12.92</v>
      </c>
      <c r="F39" t="n">
        <v>10.55</v>
      </c>
      <c r="G39" t="n">
        <v>70.36</v>
      </c>
      <c r="H39" t="n">
        <v>1.32</v>
      </c>
      <c r="I39" t="n">
        <v>9</v>
      </c>
      <c r="J39" t="n">
        <v>136.95</v>
      </c>
      <c r="K39" t="n">
        <v>45</v>
      </c>
      <c r="L39" t="n">
        <v>10.25</v>
      </c>
      <c r="M39" t="n">
        <v>7</v>
      </c>
      <c r="N39" t="n">
        <v>21.7</v>
      </c>
      <c r="O39" t="n">
        <v>17124.35</v>
      </c>
      <c r="P39" t="n">
        <v>103.09</v>
      </c>
      <c r="Q39" t="n">
        <v>197.77</v>
      </c>
      <c r="R39" t="n">
        <v>32.52</v>
      </c>
      <c r="S39" t="n">
        <v>25.4</v>
      </c>
      <c r="T39" t="n">
        <v>2710.83</v>
      </c>
      <c r="U39" t="n">
        <v>0.78</v>
      </c>
      <c r="V39" t="n">
        <v>0.88</v>
      </c>
      <c r="W39" t="n">
        <v>2.95</v>
      </c>
      <c r="X39" t="n">
        <v>0.16</v>
      </c>
      <c r="Y39" t="n">
        <v>1</v>
      </c>
      <c r="Z39" t="n">
        <v>10</v>
      </c>
      <c r="AA39" t="n">
        <v>320.7405487697126</v>
      </c>
      <c r="AB39" t="n">
        <v>438.8513689010714</v>
      </c>
      <c r="AC39" t="n">
        <v>396.9680101849171</v>
      </c>
      <c r="AD39" t="n">
        <v>320740.5487697126</v>
      </c>
      <c r="AE39" t="n">
        <v>438851.3689010714</v>
      </c>
      <c r="AF39" t="n">
        <v>2.907741211070265e-06</v>
      </c>
      <c r="AG39" t="n">
        <v>16.82291666666667</v>
      </c>
      <c r="AH39" t="n">
        <v>396968.0101849171</v>
      </c>
    </row>
    <row r="40">
      <c r="A40" t="n">
        <v>38</v>
      </c>
      <c r="B40" t="n">
        <v>60</v>
      </c>
      <c r="C40" t="inlineStr">
        <is>
          <t xml:space="preserve">CONCLUIDO	</t>
        </is>
      </c>
      <c r="D40" t="n">
        <v>7.773</v>
      </c>
      <c r="E40" t="n">
        <v>12.86</v>
      </c>
      <c r="F40" t="n">
        <v>10.53</v>
      </c>
      <c r="G40" t="n">
        <v>78.95999999999999</v>
      </c>
      <c r="H40" t="n">
        <v>1.35</v>
      </c>
      <c r="I40" t="n">
        <v>8</v>
      </c>
      <c r="J40" t="n">
        <v>137.29</v>
      </c>
      <c r="K40" t="n">
        <v>45</v>
      </c>
      <c r="L40" t="n">
        <v>10.5</v>
      </c>
      <c r="M40" t="n">
        <v>6</v>
      </c>
      <c r="N40" t="n">
        <v>21.79</v>
      </c>
      <c r="O40" t="n">
        <v>17165.97</v>
      </c>
      <c r="P40" t="n">
        <v>102.46</v>
      </c>
      <c r="Q40" t="n">
        <v>197.77</v>
      </c>
      <c r="R40" t="n">
        <v>31.73</v>
      </c>
      <c r="S40" t="n">
        <v>25.4</v>
      </c>
      <c r="T40" t="n">
        <v>2322.76</v>
      </c>
      <c r="U40" t="n">
        <v>0.8</v>
      </c>
      <c r="V40" t="n">
        <v>0.88</v>
      </c>
      <c r="W40" t="n">
        <v>2.95</v>
      </c>
      <c r="X40" t="n">
        <v>0.14</v>
      </c>
      <c r="Y40" t="n">
        <v>1</v>
      </c>
      <c r="Z40" t="n">
        <v>10</v>
      </c>
      <c r="AA40" t="n">
        <v>319.8239309982508</v>
      </c>
      <c r="AB40" t="n">
        <v>437.5972120278353</v>
      </c>
      <c r="AC40" t="n">
        <v>395.8335482834424</v>
      </c>
      <c r="AD40" t="n">
        <v>319823.9309982508</v>
      </c>
      <c r="AE40" t="n">
        <v>437597.2120278353</v>
      </c>
      <c r="AF40" t="n">
        <v>2.919157961621312e-06</v>
      </c>
      <c r="AG40" t="n">
        <v>16.74479166666667</v>
      </c>
      <c r="AH40" t="n">
        <v>395833.5482834424</v>
      </c>
    </row>
    <row r="41">
      <c r="A41" t="n">
        <v>39</v>
      </c>
      <c r="B41" t="n">
        <v>60</v>
      </c>
      <c r="C41" t="inlineStr">
        <is>
          <t xml:space="preserve">CONCLUIDO	</t>
        </is>
      </c>
      <c r="D41" t="n">
        <v>7.7782</v>
      </c>
      <c r="E41" t="n">
        <v>12.86</v>
      </c>
      <c r="F41" t="n">
        <v>10.52</v>
      </c>
      <c r="G41" t="n">
        <v>78.90000000000001</v>
      </c>
      <c r="H41" t="n">
        <v>1.38</v>
      </c>
      <c r="I41" t="n">
        <v>8</v>
      </c>
      <c r="J41" t="n">
        <v>137.62</v>
      </c>
      <c r="K41" t="n">
        <v>45</v>
      </c>
      <c r="L41" t="n">
        <v>10.75</v>
      </c>
      <c r="M41" t="n">
        <v>6</v>
      </c>
      <c r="N41" t="n">
        <v>21.88</v>
      </c>
      <c r="O41" t="n">
        <v>17207.62</v>
      </c>
      <c r="P41" t="n">
        <v>102.29</v>
      </c>
      <c r="Q41" t="n">
        <v>197.75</v>
      </c>
      <c r="R41" t="n">
        <v>31.41</v>
      </c>
      <c r="S41" t="n">
        <v>25.4</v>
      </c>
      <c r="T41" t="n">
        <v>2159.97</v>
      </c>
      <c r="U41" t="n">
        <v>0.8100000000000001</v>
      </c>
      <c r="V41" t="n">
        <v>0.88</v>
      </c>
      <c r="W41" t="n">
        <v>2.95</v>
      </c>
      <c r="X41" t="n">
        <v>0.13</v>
      </c>
      <c r="Y41" t="n">
        <v>1</v>
      </c>
      <c r="Z41" t="n">
        <v>10</v>
      </c>
      <c r="AA41" t="n">
        <v>319.6037460108882</v>
      </c>
      <c r="AB41" t="n">
        <v>437.2959452142498</v>
      </c>
      <c r="AC41" t="n">
        <v>395.5610339517149</v>
      </c>
      <c r="AD41" t="n">
        <v>319603.7460108883</v>
      </c>
      <c r="AE41" t="n">
        <v>437295.9452142498</v>
      </c>
      <c r="AF41" t="n">
        <v>2.921110826847149e-06</v>
      </c>
      <c r="AG41" t="n">
        <v>16.74479166666667</v>
      </c>
      <c r="AH41" t="n">
        <v>395561.0339517149</v>
      </c>
    </row>
    <row r="42">
      <c r="A42" t="n">
        <v>40</v>
      </c>
      <c r="B42" t="n">
        <v>60</v>
      </c>
      <c r="C42" t="inlineStr">
        <is>
          <t xml:space="preserve">CONCLUIDO	</t>
        </is>
      </c>
      <c r="D42" t="n">
        <v>7.7734</v>
      </c>
      <c r="E42" t="n">
        <v>12.86</v>
      </c>
      <c r="F42" t="n">
        <v>10.53</v>
      </c>
      <c r="G42" t="n">
        <v>78.95999999999999</v>
      </c>
      <c r="H42" t="n">
        <v>1.41</v>
      </c>
      <c r="I42" t="n">
        <v>8</v>
      </c>
      <c r="J42" t="n">
        <v>137.96</v>
      </c>
      <c r="K42" t="n">
        <v>45</v>
      </c>
      <c r="L42" t="n">
        <v>11</v>
      </c>
      <c r="M42" t="n">
        <v>6</v>
      </c>
      <c r="N42" t="n">
        <v>21.96</v>
      </c>
      <c r="O42" t="n">
        <v>17249.3</v>
      </c>
      <c r="P42" t="n">
        <v>102.36</v>
      </c>
      <c r="Q42" t="n">
        <v>197.76</v>
      </c>
      <c r="R42" t="n">
        <v>31.63</v>
      </c>
      <c r="S42" t="n">
        <v>25.4</v>
      </c>
      <c r="T42" t="n">
        <v>2271.82</v>
      </c>
      <c r="U42" t="n">
        <v>0.8</v>
      </c>
      <c r="V42" t="n">
        <v>0.88</v>
      </c>
      <c r="W42" t="n">
        <v>2.95</v>
      </c>
      <c r="X42" t="n">
        <v>0.14</v>
      </c>
      <c r="Y42" t="n">
        <v>1</v>
      </c>
      <c r="Z42" t="n">
        <v>10</v>
      </c>
      <c r="AA42" t="n">
        <v>319.7485371065939</v>
      </c>
      <c r="AB42" t="n">
        <v>437.4940547791265</v>
      </c>
      <c r="AC42" t="n">
        <v>395.7402362177683</v>
      </c>
      <c r="AD42" t="n">
        <v>319748.5371065939</v>
      </c>
      <c r="AE42" t="n">
        <v>437494.0547791265</v>
      </c>
      <c r="AF42" t="n">
        <v>2.919308182023299e-06</v>
      </c>
      <c r="AG42" t="n">
        <v>16.74479166666667</v>
      </c>
      <c r="AH42" t="n">
        <v>395740.2362177683</v>
      </c>
    </row>
    <row r="43">
      <c r="A43" t="n">
        <v>41</v>
      </c>
      <c r="B43" t="n">
        <v>60</v>
      </c>
      <c r="C43" t="inlineStr">
        <is>
          <t xml:space="preserve">CONCLUIDO	</t>
        </is>
      </c>
      <c r="D43" t="n">
        <v>7.7762</v>
      </c>
      <c r="E43" t="n">
        <v>12.86</v>
      </c>
      <c r="F43" t="n">
        <v>10.52</v>
      </c>
      <c r="G43" t="n">
        <v>78.92</v>
      </c>
      <c r="H43" t="n">
        <v>1.44</v>
      </c>
      <c r="I43" t="n">
        <v>8</v>
      </c>
      <c r="J43" t="n">
        <v>138.3</v>
      </c>
      <c r="K43" t="n">
        <v>45</v>
      </c>
      <c r="L43" t="n">
        <v>11.25</v>
      </c>
      <c r="M43" t="n">
        <v>6</v>
      </c>
      <c r="N43" t="n">
        <v>22.05</v>
      </c>
      <c r="O43" t="n">
        <v>17291.02</v>
      </c>
      <c r="P43" t="n">
        <v>102.03</v>
      </c>
      <c r="Q43" t="n">
        <v>197.77</v>
      </c>
      <c r="R43" t="n">
        <v>31.51</v>
      </c>
      <c r="S43" t="n">
        <v>25.4</v>
      </c>
      <c r="T43" t="n">
        <v>2213.07</v>
      </c>
      <c r="U43" t="n">
        <v>0.8100000000000001</v>
      </c>
      <c r="V43" t="n">
        <v>0.88</v>
      </c>
      <c r="W43" t="n">
        <v>2.95</v>
      </c>
      <c r="X43" t="n">
        <v>0.13</v>
      </c>
      <c r="Y43" t="n">
        <v>1</v>
      </c>
      <c r="Z43" t="n">
        <v>10</v>
      </c>
      <c r="AA43" t="n">
        <v>319.4486581152793</v>
      </c>
      <c r="AB43" t="n">
        <v>437.0837471134825</v>
      </c>
      <c r="AC43" t="n">
        <v>395.3690877398629</v>
      </c>
      <c r="AD43" t="n">
        <v>319448.6581152793</v>
      </c>
      <c r="AE43" t="n">
        <v>437083.7471134825</v>
      </c>
      <c r="AF43" t="n">
        <v>2.920359724837212e-06</v>
      </c>
      <c r="AG43" t="n">
        <v>16.74479166666667</v>
      </c>
      <c r="AH43" t="n">
        <v>395369.087739863</v>
      </c>
    </row>
    <row r="44">
      <c r="A44" t="n">
        <v>42</v>
      </c>
      <c r="B44" t="n">
        <v>60</v>
      </c>
      <c r="C44" t="inlineStr">
        <is>
          <t xml:space="preserve">CONCLUIDO	</t>
        </is>
      </c>
      <c r="D44" t="n">
        <v>7.7735</v>
      </c>
      <c r="E44" t="n">
        <v>12.86</v>
      </c>
      <c r="F44" t="n">
        <v>10.53</v>
      </c>
      <c r="G44" t="n">
        <v>78.95999999999999</v>
      </c>
      <c r="H44" t="n">
        <v>1.47</v>
      </c>
      <c r="I44" t="n">
        <v>8</v>
      </c>
      <c r="J44" t="n">
        <v>138.64</v>
      </c>
      <c r="K44" t="n">
        <v>45</v>
      </c>
      <c r="L44" t="n">
        <v>11.5</v>
      </c>
      <c r="M44" t="n">
        <v>6</v>
      </c>
      <c r="N44" t="n">
        <v>22.14</v>
      </c>
      <c r="O44" t="n">
        <v>17332.76</v>
      </c>
      <c r="P44" t="n">
        <v>101.83</v>
      </c>
      <c r="Q44" t="n">
        <v>197.76</v>
      </c>
      <c r="R44" t="n">
        <v>31.67</v>
      </c>
      <c r="S44" t="n">
        <v>25.4</v>
      </c>
      <c r="T44" t="n">
        <v>2290.48</v>
      </c>
      <c r="U44" t="n">
        <v>0.8</v>
      </c>
      <c r="V44" t="n">
        <v>0.88</v>
      </c>
      <c r="W44" t="n">
        <v>2.95</v>
      </c>
      <c r="X44" t="n">
        <v>0.14</v>
      </c>
      <c r="Y44" t="n">
        <v>1</v>
      </c>
      <c r="Z44" t="n">
        <v>10</v>
      </c>
      <c r="AA44" t="n">
        <v>319.3761568073366</v>
      </c>
      <c r="AB44" t="n">
        <v>436.9845476254234</v>
      </c>
      <c r="AC44" t="n">
        <v>395.2793557117168</v>
      </c>
      <c r="AD44" t="n">
        <v>319376.1568073366</v>
      </c>
      <c r="AE44" t="n">
        <v>436984.5476254234</v>
      </c>
      <c r="AF44" t="n">
        <v>2.919345737123796e-06</v>
      </c>
      <c r="AG44" t="n">
        <v>16.74479166666667</v>
      </c>
      <c r="AH44" t="n">
        <v>395279.3557117168</v>
      </c>
    </row>
    <row r="45">
      <c r="A45" t="n">
        <v>43</v>
      </c>
      <c r="B45" t="n">
        <v>60</v>
      </c>
      <c r="C45" t="inlineStr">
        <is>
          <t xml:space="preserve">CONCLUIDO	</t>
        </is>
      </c>
      <c r="D45" t="n">
        <v>7.775</v>
      </c>
      <c r="E45" t="n">
        <v>12.86</v>
      </c>
      <c r="F45" t="n">
        <v>10.53</v>
      </c>
      <c r="G45" t="n">
        <v>78.94</v>
      </c>
      <c r="H45" t="n">
        <v>1.5</v>
      </c>
      <c r="I45" t="n">
        <v>8</v>
      </c>
      <c r="J45" t="n">
        <v>138.98</v>
      </c>
      <c r="K45" t="n">
        <v>45</v>
      </c>
      <c r="L45" t="n">
        <v>11.75</v>
      </c>
      <c r="M45" t="n">
        <v>6</v>
      </c>
      <c r="N45" t="n">
        <v>22.23</v>
      </c>
      <c r="O45" t="n">
        <v>17374.54</v>
      </c>
      <c r="P45" t="n">
        <v>101.27</v>
      </c>
      <c r="Q45" t="n">
        <v>197.76</v>
      </c>
      <c r="R45" t="n">
        <v>31.45</v>
      </c>
      <c r="S45" t="n">
        <v>25.4</v>
      </c>
      <c r="T45" t="n">
        <v>2181.01</v>
      </c>
      <c r="U45" t="n">
        <v>0.8100000000000001</v>
      </c>
      <c r="V45" t="n">
        <v>0.88</v>
      </c>
      <c r="W45" t="n">
        <v>2.96</v>
      </c>
      <c r="X45" t="n">
        <v>0.14</v>
      </c>
      <c r="Y45" t="n">
        <v>1</v>
      </c>
      <c r="Z45" t="n">
        <v>10</v>
      </c>
      <c r="AA45" t="n">
        <v>318.964087165681</v>
      </c>
      <c r="AB45" t="n">
        <v>436.4207357624805</v>
      </c>
      <c r="AC45" t="n">
        <v>394.7693532616584</v>
      </c>
      <c r="AD45" t="n">
        <v>318964.0871656809</v>
      </c>
      <c r="AE45" t="n">
        <v>436420.7357624805</v>
      </c>
      <c r="AF45" t="n">
        <v>2.919909063631249e-06</v>
      </c>
      <c r="AG45" t="n">
        <v>16.74479166666667</v>
      </c>
      <c r="AH45" t="n">
        <v>394769.3532616583</v>
      </c>
    </row>
    <row r="46">
      <c r="A46" t="n">
        <v>44</v>
      </c>
      <c r="B46" t="n">
        <v>60</v>
      </c>
      <c r="C46" t="inlineStr">
        <is>
          <t xml:space="preserve">CONCLUIDO	</t>
        </is>
      </c>
      <c r="D46" t="n">
        <v>7.8005</v>
      </c>
      <c r="E46" t="n">
        <v>12.82</v>
      </c>
      <c r="F46" t="n">
        <v>10.51</v>
      </c>
      <c r="G46" t="n">
        <v>90.06999999999999</v>
      </c>
      <c r="H46" t="n">
        <v>1.52</v>
      </c>
      <c r="I46" t="n">
        <v>7</v>
      </c>
      <c r="J46" t="n">
        <v>139.32</v>
      </c>
      <c r="K46" t="n">
        <v>45</v>
      </c>
      <c r="L46" t="n">
        <v>12</v>
      </c>
      <c r="M46" t="n">
        <v>5</v>
      </c>
      <c r="N46" t="n">
        <v>22.32</v>
      </c>
      <c r="O46" t="n">
        <v>17416.34</v>
      </c>
      <c r="P46" t="n">
        <v>100.52</v>
      </c>
      <c r="Q46" t="n">
        <v>197.78</v>
      </c>
      <c r="R46" t="n">
        <v>31.09</v>
      </c>
      <c r="S46" t="n">
        <v>25.4</v>
      </c>
      <c r="T46" t="n">
        <v>2007.81</v>
      </c>
      <c r="U46" t="n">
        <v>0.82</v>
      </c>
      <c r="V46" t="n">
        <v>0.89</v>
      </c>
      <c r="W46" t="n">
        <v>2.95</v>
      </c>
      <c r="X46" t="n">
        <v>0.12</v>
      </c>
      <c r="Y46" t="n">
        <v>1</v>
      </c>
      <c r="Z46" t="n">
        <v>10</v>
      </c>
      <c r="AA46" t="n">
        <v>318.0391216168151</v>
      </c>
      <c r="AB46" t="n">
        <v>435.1551570919222</v>
      </c>
      <c r="AC46" t="n">
        <v>393.6245596431672</v>
      </c>
      <c r="AD46" t="n">
        <v>318039.1216168151</v>
      </c>
      <c r="AE46" t="n">
        <v>435155.1570919222</v>
      </c>
      <c r="AF46" t="n">
        <v>2.92948561425795e-06</v>
      </c>
      <c r="AG46" t="n">
        <v>16.69270833333333</v>
      </c>
      <c r="AH46" t="n">
        <v>393624.5596431672</v>
      </c>
    </row>
    <row r="47">
      <c r="A47" t="n">
        <v>45</v>
      </c>
      <c r="B47" t="n">
        <v>60</v>
      </c>
      <c r="C47" t="inlineStr">
        <is>
          <t xml:space="preserve">CONCLUIDO	</t>
        </is>
      </c>
      <c r="D47" t="n">
        <v>7.8023</v>
      </c>
      <c r="E47" t="n">
        <v>12.82</v>
      </c>
      <c r="F47" t="n">
        <v>10.51</v>
      </c>
      <c r="G47" t="n">
        <v>90.05</v>
      </c>
      <c r="H47" t="n">
        <v>1.55</v>
      </c>
      <c r="I47" t="n">
        <v>7</v>
      </c>
      <c r="J47" t="n">
        <v>139.66</v>
      </c>
      <c r="K47" t="n">
        <v>45</v>
      </c>
      <c r="L47" t="n">
        <v>12.25</v>
      </c>
      <c r="M47" t="n">
        <v>5</v>
      </c>
      <c r="N47" t="n">
        <v>22.41</v>
      </c>
      <c r="O47" t="n">
        <v>17458.18</v>
      </c>
      <c r="P47" t="n">
        <v>100.92</v>
      </c>
      <c r="Q47" t="n">
        <v>197.75</v>
      </c>
      <c r="R47" t="n">
        <v>31.03</v>
      </c>
      <c r="S47" t="n">
        <v>25.4</v>
      </c>
      <c r="T47" t="n">
        <v>1973.62</v>
      </c>
      <c r="U47" t="n">
        <v>0.82</v>
      </c>
      <c r="V47" t="n">
        <v>0.89</v>
      </c>
      <c r="W47" t="n">
        <v>2.95</v>
      </c>
      <c r="X47" t="n">
        <v>0.12</v>
      </c>
      <c r="Y47" t="n">
        <v>1</v>
      </c>
      <c r="Z47" t="n">
        <v>10</v>
      </c>
      <c r="AA47" t="n">
        <v>318.2943766685915</v>
      </c>
      <c r="AB47" t="n">
        <v>435.5044083148209</v>
      </c>
      <c r="AC47" t="n">
        <v>393.9404788195296</v>
      </c>
      <c r="AD47" t="n">
        <v>318294.3766685915</v>
      </c>
      <c r="AE47" t="n">
        <v>435504.4083148208</v>
      </c>
      <c r="AF47" t="n">
        <v>2.930161606066893e-06</v>
      </c>
      <c r="AG47" t="n">
        <v>16.69270833333333</v>
      </c>
      <c r="AH47" t="n">
        <v>393940.4788195296</v>
      </c>
    </row>
    <row r="48">
      <c r="A48" t="n">
        <v>46</v>
      </c>
      <c r="B48" t="n">
        <v>60</v>
      </c>
      <c r="C48" t="inlineStr">
        <is>
          <t xml:space="preserve">CONCLUIDO	</t>
        </is>
      </c>
      <c r="D48" t="n">
        <v>7.799</v>
      </c>
      <c r="E48" t="n">
        <v>12.82</v>
      </c>
      <c r="F48" t="n">
        <v>10.51</v>
      </c>
      <c r="G48" t="n">
        <v>90.09999999999999</v>
      </c>
      <c r="H48" t="n">
        <v>1.58</v>
      </c>
      <c r="I48" t="n">
        <v>7</v>
      </c>
      <c r="J48" t="n">
        <v>140</v>
      </c>
      <c r="K48" t="n">
        <v>45</v>
      </c>
      <c r="L48" t="n">
        <v>12.5</v>
      </c>
      <c r="M48" t="n">
        <v>5</v>
      </c>
      <c r="N48" t="n">
        <v>22.5</v>
      </c>
      <c r="O48" t="n">
        <v>17500.05</v>
      </c>
      <c r="P48" t="n">
        <v>101.05</v>
      </c>
      <c r="Q48" t="n">
        <v>197.79</v>
      </c>
      <c r="R48" t="n">
        <v>31.09</v>
      </c>
      <c r="S48" t="n">
        <v>25.4</v>
      </c>
      <c r="T48" t="n">
        <v>2004.24</v>
      </c>
      <c r="U48" t="n">
        <v>0.82</v>
      </c>
      <c r="V48" t="n">
        <v>0.89</v>
      </c>
      <c r="W48" t="n">
        <v>2.95</v>
      </c>
      <c r="X48" t="n">
        <v>0.12</v>
      </c>
      <c r="Y48" t="n">
        <v>1</v>
      </c>
      <c r="Z48" t="n">
        <v>10</v>
      </c>
      <c r="AA48" t="n">
        <v>318.4287327405589</v>
      </c>
      <c r="AB48" t="n">
        <v>435.6882402198582</v>
      </c>
      <c r="AC48" t="n">
        <v>394.1067660655598</v>
      </c>
      <c r="AD48" t="n">
        <v>318428.7327405589</v>
      </c>
      <c r="AE48" t="n">
        <v>435688.2402198582</v>
      </c>
      <c r="AF48" t="n">
        <v>2.928922287750497e-06</v>
      </c>
      <c r="AG48" t="n">
        <v>16.69270833333333</v>
      </c>
      <c r="AH48" t="n">
        <v>394106.7660655598</v>
      </c>
    </row>
    <row r="49">
      <c r="A49" t="n">
        <v>47</v>
      </c>
      <c r="B49" t="n">
        <v>60</v>
      </c>
      <c r="C49" t="inlineStr">
        <is>
          <t xml:space="preserve">CONCLUIDO	</t>
        </is>
      </c>
      <c r="D49" t="n">
        <v>7.8003</v>
      </c>
      <c r="E49" t="n">
        <v>12.82</v>
      </c>
      <c r="F49" t="n">
        <v>10.51</v>
      </c>
      <c r="G49" t="n">
        <v>90.08</v>
      </c>
      <c r="H49" t="n">
        <v>1.61</v>
      </c>
      <c r="I49" t="n">
        <v>7</v>
      </c>
      <c r="J49" t="n">
        <v>140.33</v>
      </c>
      <c r="K49" t="n">
        <v>45</v>
      </c>
      <c r="L49" t="n">
        <v>12.75</v>
      </c>
      <c r="M49" t="n">
        <v>5</v>
      </c>
      <c r="N49" t="n">
        <v>22.59</v>
      </c>
      <c r="O49" t="n">
        <v>17541.95</v>
      </c>
      <c r="P49" t="n">
        <v>100.72</v>
      </c>
      <c r="Q49" t="n">
        <v>197.78</v>
      </c>
      <c r="R49" t="n">
        <v>31.09</v>
      </c>
      <c r="S49" t="n">
        <v>25.4</v>
      </c>
      <c r="T49" t="n">
        <v>2008.1</v>
      </c>
      <c r="U49" t="n">
        <v>0.82</v>
      </c>
      <c r="V49" t="n">
        <v>0.89</v>
      </c>
      <c r="W49" t="n">
        <v>2.95</v>
      </c>
      <c r="X49" t="n">
        <v>0.12</v>
      </c>
      <c r="Y49" t="n">
        <v>1</v>
      </c>
      <c r="Z49" t="n">
        <v>10</v>
      </c>
      <c r="AA49" t="n">
        <v>318.1812918233289</v>
      </c>
      <c r="AB49" t="n">
        <v>435.3496806405814</v>
      </c>
      <c r="AC49" t="n">
        <v>393.8005181373579</v>
      </c>
      <c r="AD49" t="n">
        <v>318181.2918233289</v>
      </c>
      <c r="AE49" t="n">
        <v>435349.6806405814</v>
      </c>
      <c r="AF49" t="n">
        <v>2.929410504056956e-06</v>
      </c>
      <c r="AG49" t="n">
        <v>16.69270833333333</v>
      </c>
      <c r="AH49" t="n">
        <v>393800.5181373579</v>
      </c>
    </row>
    <row r="50">
      <c r="A50" t="n">
        <v>48</v>
      </c>
      <c r="B50" t="n">
        <v>60</v>
      </c>
      <c r="C50" t="inlineStr">
        <is>
          <t xml:space="preserve">CONCLUIDO	</t>
        </is>
      </c>
      <c r="D50" t="n">
        <v>7.7958</v>
      </c>
      <c r="E50" t="n">
        <v>12.83</v>
      </c>
      <c r="F50" t="n">
        <v>10.52</v>
      </c>
      <c r="G50" t="n">
        <v>90.14</v>
      </c>
      <c r="H50" t="n">
        <v>1.63</v>
      </c>
      <c r="I50" t="n">
        <v>7</v>
      </c>
      <c r="J50" t="n">
        <v>140.67</v>
      </c>
      <c r="K50" t="n">
        <v>45</v>
      </c>
      <c r="L50" t="n">
        <v>13</v>
      </c>
      <c r="M50" t="n">
        <v>5</v>
      </c>
      <c r="N50" t="n">
        <v>22.68</v>
      </c>
      <c r="O50" t="n">
        <v>17583.88</v>
      </c>
      <c r="P50" t="n">
        <v>100.7</v>
      </c>
      <c r="Q50" t="n">
        <v>197.76</v>
      </c>
      <c r="R50" t="n">
        <v>31.29</v>
      </c>
      <c r="S50" t="n">
        <v>25.4</v>
      </c>
      <c r="T50" t="n">
        <v>2108.13</v>
      </c>
      <c r="U50" t="n">
        <v>0.8100000000000001</v>
      </c>
      <c r="V50" t="n">
        <v>0.88</v>
      </c>
      <c r="W50" t="n">
        <v>2.95</v>
      </c>
      <c r="X50" t="n">
        <v>0.13</v>
      </c>
      <c r="Y50" t="n">
        <v>1</v>
      </c>
      <c r="Z50" t="n">
        <v>10</v>
      </c>
      <c r="AA50" t="n">
        <v>318.2580003815849</v>
      </c>
      <c r="AB50" t="n">
        <v>435.4546366741299</v>
      </c>
      <c r="AC50" t="n">
        <v>393.8954573143712</v>
      </c>
      <c r="AD50" t="n">
        <v>318258.0003815849</v>
      </c>
      <c r="AE50" t="n">
        <v>435454.6366741299</v>
      </c>
      <c r="AF50" t="n">
        <v>2.927720524534597e-06</v>
      </c>
      <c r="AG50" t="n">
        <v>16.70572916666667</v>
      </c>
      <c r="AH50" t="n">
        <v>393895.4573143712</v>
      </c>
    </row>
    <row r="51">
      <c r="A51" t="n">
        <v>49</v>
      </c>
      <c r="B51" t="n">
        <v>60</v>
      </c>
      <c r="C51" t="inlineStr">
        <is>
          <t xml:space="preserve">CONCLUIDO	</t>
        </is>
      </c>
      <c r="D51" t="n">
        <v>7.7998</v>
      </c>
      <c r="E51" t="n">
        <v>12.82</v>
      </c>
      <c r="F51" t="n">
        <v>10.51</v>
      </c>
      <c r="G51" t="n">
        <v>90.08</v>
      </c>
      <c r="H51" t="n">
        <v>1.66</v>
      </c>
      <c r="I51" t="n">
        <v>7</v>
      </c>
      <c r="J51" t="n">
        <v>141.02</v>
      </c>
      <c r="K51" t="n">
        <v>45</v>
      </c>
      <c r="L51" t="n">
        <v>13.25</v>
      </c>
      <c r="M51" t="n">
        <v>5</v>
      </c>
      <c r="N51" t="n">
        <v>22.77</v>
      </c>
      <c r="O51" t="n">
        <v>17625.85</v>
      </c>
      <c r="P51" t="n">
        <v>100.01</v>
      </c>
      <c r="Q51" t="n">
        <v>197.75</v>
      </c>
      <c r="R51" t="n">
        <v>31.12</v>
      </c>
      <c r="S51" t="n">
        <v>25.4</v>
      </c>
      <c r="T51" t="n">
        <v>2022.31</v>
      </c>
      <c r="U51" t="n">
        <v>0.82</v>
      </c>
      <c r="V51" t="n">
        <v>0.89</v>
      </c>
      <c r="W51" t="n">
        <v>2.95</v>
      </c>
      <c r="X51" t="n">
        <v>0.12</v>
      </c>
      <c r="Y51" t="n">
        <v>1</v>
      </c>
      <c r="Z51" t="n">
        <v>10</v>
      </c>
      <c r="AA51" t="n">
        <v>317.6925263259777</v>
      </c>
      <c r="AB51" t="n">
        <v>434.6809301242934</v>
      </c>
      <c r="AC51" t="n">
        <v>393.1955922317472</v>
      </c>
      <c r="AD51" t="n">
        <v>317692.5263259777</v>
      </c>
      <c r="AE51" t="n">
        <v>434680.9301242934</v>
      </c>
      <c r="AF51" t="n">
        <v>2.929222728554472e-06</v>
      </c>
      <c r="AG51" t="n">
        <v>16.69270833333333</v>
      </c>
      <c r="AH51" t="n">
        <v>393195.5922317472</v>
      </c>
    </row>
    <row r="52">
      <c r="A52" t="n">
        <v>50</v>
      </c>
      <c r="B52" t="n">
        <v>60</v>
      </c>
      <c r="C52" t="inlineStr">
        <is>
          <t xml:space="preserve">CONCLUIDO	</t>
        </is>
      </c>
      <c r="D52" t="n">
        <v>7.7968</v>
      </c>
      <c r="E52" t="n">
        <v>12.83</v>
      </c>
      <c r="F52" t="n">
        <v>10.51</v>
      </c>
      <c r="G52" t="n">
        <v>90.13</v>
      </c>
      <c r="H52" t="n">
        <v>1.69</v>
      </c>
      <c r="I52" t="n">
        <v>7</v>
      </c>
      <c r="J52" t="n">
        <v>141.36</v>
      </c>
      <c r="K52" t="n">
        <v>45</v>
      </c>
      <c r="L52" t="n">
        <v>13.5</v>
      </c>
      <c r="M52" t="n">
        <v>5</v>
      </c>
      <c r="N52" t="n">
        <v>22.86</v>
      </c>
      <c r="O52" t="n">
        <v>17667.84</v>
      </c>
      <c r="P52" t="n">
        <v>99.56</v>
      </c>
      <c r="Q52" t="n">
        <v>197.76</v>
      </c>
      <c r="R52" t="n">
        <v>31.33</v>
      </c>
      <c r="S52" t="n">
        <v>25.4</v>
      </c>
      <c r="T52" t="n">
        <v>2124.77</v>
      </c>
      <c r="U52" t="n">
        <v>0.8100000000000001</v>
      </c>
      <c r="V52" t="n">
        <v>0.88</v>
      </c>
      <c r="W52" t="n">
        <v>2.95</v>
      </c>
      <c r="X52" t="n">
        <v>0.12</v>
      </c>
      <c r="Y52" t="n">
        <v>1</v>
      </c>
      <c r="Z52" t="n">
        <v>10</v>
      </c>
      <c r="AA52" t="n">
        <v>317.4178953345679</v>
      </c>
      <c r="AB52" t="n">
        <v>434.3051678859823</v>
      </c>
      <c r="AC52" t="n">
        <v>392.8556922140749</v>
      </c>
      <c r="AD52" t="n">
        <v>317417.8953345679</v>
      </c>
      <c r="AE52" t="n">
        <v>434305.1678859823</v>
      </c>
      <c r="AF52" t="n">
        <v>2.928096075539566e-06</v>
      </c>
      <c r="AG52" t="n">
        <v>16.70572916666667</v>
      </c>
      <c r="AH52" t="n">
        <v>392855.6922140749</v>
      </c>
    </row>
    <row r="53">
      <c r="A53" t="n">
        <v>51</v>
      </c>
      <c r="B53" t="n">
        <v>60</v>
      </c>
      <c r="C53" t="inlineStr">
        <is>
          <t xml:space="preserve">CONCLUIDO	</t>
        </is>
      </c>
      <c r="D53" t="n">
        <v>7.7963</v>
      </c>
      <c r="E53" t="n">
        <v>12.83</v>
      </c>
      <c r="F53" t="n">
        <v>10.52</v>
      </c>
      <c r="G53" t="n">
        <v>90.13</v>
      </c>
      <c r="H53" t="n">
        <v>1.72</v>
      </c>
      <c r="I53" t="n">
        <v>7</v>
      </c>
      <c r="J53" t="n">
        <v>141.7</v>
      </c>
      <c r="K53" t="n">
        <v>45</v>
      </c>
      <c r="L53" t="n">
        <v>13.75</v>
      </c>
      <c r="M53" t="n">
        <v>5</v>
      </c>
      <c r="N53" t="n">
        <v>22.95</v>
      </c>
      <c r="O53" t="n">
        <v>17709.87</v>
      </c>
      <c r="P53" t="n">
        <v>99.09999999999999</v>
      </c>
      <c r="Q53" t="n">
        <v>197.79</v>
      </c>
      <c r="R53" t="n">
        <v>31.26</v>
      </c>
      <c r="S53" t="n">
        <v>25.4</v>
      </c>
      <c r="T53" t="n">
        <v>2092.83</v>
      </c>
      <c r="U53" t="n">
        <v>0.8100000000000001</v>
      </c>
      <c r="V53" t="n">
        <v>0.88</v>
      </c>
      <c r="W53" t="n">
        <v>2.95</v>
      </c>
      <c r="X53" t="n">
        <v>0.13</v>
      </c>
      <c r="Y53" t="n">
        <v>1</v>
      </c>
      <c r="Z53" t="n">
        <v>10</v>
      </c>
      <c r="AA53" t="n">
        <v>317.1345585543447</v>
      </c>
      <c r="AB53" t="n">
        <v>433.9174940033444</v>
      </c>
      <c r="AC53" t="n">
        <v>392.5050173826922</v>
      </c>
      <c r="AD53" t="n">
        <v>317134.5585543447</v>
      </c>
      <c r="AE53" t="n">
        <v>433917.4940033444</v>
      </c>
      <c r="AF53" t="n">
        <v>2.927908300037081e-06</v>
      </c>
      <c r="AG53" t="n">
        <v>16.70572916666667</v>
      </c>
      <c r="AH53" t="n">
        <v>392505.0173826922</v>
      </c>
    </row>
    <row r="54">
      <c r="A54" t="n">
        <v>52</v>
      </c>
      <c r="B54" t="n">
        <v>60</v>
      </c>
      <c r="C54" t="inlineStr">
        <is>
          <t xml:space="preserve">CONCLUIDO	</t>
        </is>
      </c>
      <c r="D54" t="n">
        <v>7.8008</v>
      </c>
      <c r="E54" t="n">
        <v>12.82</v>
      </c>
      <c r="F54" t="n">
        <v>10.51</v>
      </c>
      <c r="G54" t="n">
        <v>90.06999999999999</v>
      </c>
      <c r="H54" t="n">
        <v>1.74</v>
      </c>
      <c r="I54" t="n">
        <v>7</v>
      </c>
      <c r="J54" t="n">
        <v>142.04</v>
      </c>
      <c r="K54" t="n">
        <v>45</v>
      </c>
      <c r="L54" t="n">
        <v>14</v>
      </c>
      <c r="M54" t="n">
        <v>5</v>
      </c>
      <c r="N54" t="n">
        <v>23.04</v>
      </c>
      <c r="O54" t="n">
        <v>17751.93</v>
      </c>
      <c r="P54" t="n">
        <v>98.48</v>
      </c>
      <c r="Q54" t="n">
        <v>197.75</v>
      </c>
      <c r="R54" t="n">
        <v>31.13</v>
      </c>
      <c r="S54" t="n">
        <v>25.4</v>
      </c>
      <c r="T54" t="n">
        <v>2026.59</v>
      </c>
      <c r="U54" t="n">
        <v>0.82</v>
      </c>
      <c r="V54" t="n">
        <v>0.89</v>
      </c>
      <c r="W54" t="n">
        <v>2.95</v>
      </c>
      <c r="X54" t="n">
        <v>0.12</v>
      </c>
      <c r="Y54" t="n">
        <v>1</v>
      </c>
      <c r="Z54" t="n">
        <v>10</v>
      </c>
      <c r="AA54" t="n">
        <v>316.6120291007509</v>
      </c>
      <c r="AB54" t="n">
        <v>433.2025461525648</v>
      </c>
      <c r="AC54" t="n">
        <v>391.8583031513554</v>
      </c>
      <c r="AD54" t="n">
        <v>316612.0291007509</v>
      </c>
      <c r="AE54" t="n">
        <v>433202.5461525648</v>
      </c>
      <c r="AF54" t="n">
        <v>2.92959827955944e-06</v>
      </c>
      <c r="AG54" t="n">
        <v>16.69270833333333</v>
      </c>
      <c r="AH54" t="n">
        <v>391858.3031513554</v>
      </c>
    </row>
    <row r="55">
      <c r="A55" t="n">
        <v>53</v>
      </c>
      <c r="B55" t="n">
        <v>60</v>
      </c>
      <c r="C55" t="inlineStr">
        <is>
          <t xml:space="preserve">CONCLUIDO	</t>
        </is>
      </c>
      <c r="D55" t="n">
        <v>7.83</v>
      </c>
      <c r="E55" t="n">
        <v>12.77</v>
      </c>
      <c r="F55" t="n">
        <v>10.49</v>
      </c>
      <c r="G55" t="n">
        <v>104.86</v>
      </c>
      <c r="H55" t="n">
        <v>1.77</v>
      </c>
      <c r="I55" t="n">
        <v>6</v>
      </c>
      <c r="J55" t="n">
        <v>142.38</v>
      </c>
      <c r="K55" t="n">
        <v>45</v>
      </c>
      <c r="L55" t="n">
        <v>14.25</v>
      </c>
      <c r="M55" t="n">
        <v>4</v>
      </c>
      <c r="N55" t="n">
        <v>23.13</v>
      </c>
      <c r="O55" t="n">
        <v>17794.02</v>
      </c>
      <c r="P55" t="n">
        <v>98.01000000000001</v>
      </c>
      <c r="Q55" t="n">
        <v>197.76</v>
      </c>
      <c r="R55" t="n">
        <v>30.27</v>
      </c>
      <c r="S55" t="n">
        <v>25.4</v>
      </c>
      <c r="T55" t="n">
        <v>1602.64</v>
      </c>
      <c r="U55" t="n">
        <v>0.84</v>
      </c>
      <c r="V55" t="n">
        <v>0.89</v>
      </c>
      <c r="W55" t="n">
        <v>2.95</v>
      </c>
      <c r="X55" t="n">
        <v>0.1</v>
      </c>
      <c r="Y55" t="n">
        <v>1</v>
      </c>
      <c r="Z55" t="n">
        <v>10</v>
      </c>
      <c r="AA55" t="n">
        <v>315.844865526157</v>
      </c>
      <c r="AB55" t="n">
        <v>432.1528791049371</v>
      </c>
      <c r="AC55" t="n">
        <v>390.9088148535365</v>
      </c>
      <c r="AD55" t="n">
        <v>315844.865526157</v>
      </c>
      <c r="AE55" t="n">
        <v>432152.8791049371</v>
      </c>
      <c r="AF55" t="n">
        <v>2.940564368904525e-06</v>
      </c>
      <c r="AG55" t="n">
        <v>16.62760416666667</v>
      </c>
      <c r="AH55" t="n">
        <v>390908.8148535364</v>
      </c>
    </row>
    <row r="56">
      <c r="A56" t="n">
        <v>54</v>
      </c>
      <c r="B56" t="n">
        <v>60</v>
      </c>
      <c r="C56" t="inlineStr">
        <is>
          <t xml:space="preserve">CONCLUIDO	</t>
        </is>
      </c>
      <c r="D56" t="n">
        <v>7.8305</v>
      </c>
      <c r="E56" t="n">
        <v>12.77</v>
      </c>
      <c r="F56" t="n">
        <v>10.48</v>
      </c>
      <c r="G56" t="n">
        <v>104.85</v>
      </c>
      <c r="H56" t="n">
        <v>1.8</v>
      </c>
      <c r="I56" t="n">
        <v>6</v>
      </c>
      <c r="J56" t="n">
        <v>142.72</v>
      </c>
      <c r="K56" t="n">
        <v>45</v>
      </c>
      <c r="L56" t="n">
        <v>14.5</v>
      </c>
      <c r="M56" t="n">
        <v>4</v>
      </c>
      <c r="N56" t="n">
        <v>23.22</v>
      </c>
      <c r="O56" t="n">
        <v>17836.15</v>
      </c>
      <c r="P56" t="n">
        <v>98.06</v>
      </c>
      <c r="Q56" t="n">
        <v>197.76</v>
      </c>
      <c r="R56" t="n">
        <v>30.32</v>
      </c>
      <c r="S56" t="n">
        <v>25.4</v>
      </c>
      <c r="T56" t="n">
        <v>1627.99</v>
      </c>
      <c r="U56" t="n">
        <v>0.84</v>
      </c>
      <c r="V56" t="n">
        <v>0.89</v>
      </c>
      <c r="W56" t="n">
        <v>2.95</v>
      </c>
      <c r="X56" t="n">
        <v>0.1</v>
      </c>
      <c r="Y56" t="n">
        <v>1</v>
      </c>
      <c r="Z56" t="n">
        <v>10</v>
      </c>
      <c r="AA56" t="n">
        <v>315.8421277753244</v>
      </c>
      <c r="AB56" t="n">
        <v>432.1491331934669</v>
      </c>
      <c r="AC56" t="n">
        <v>390.9054264465995</v>
      </c>
      <c r="AD56" t="n">
        <v>315842.1277753244</v>
      </c>
      <c r="AE56" t="n">
        <v>432149.1331934669</v>
      </c>
      <c r="AF56" t="n">
        <v>2.940752144407009e-06</v>
      </c>
      <c r="AG56" t="n">
        <v>16.62760416666667</v>
      </c>
      <c r="AH56" t="n">
        <v>390905.4264465995</v>
      </c>
    </row>
    <row r="57">
      <c r="A57" t="n">
        <v>55</v>
      </c>
      <c r="B57" t="n">
        <v>60</v>
      </c>
      <c r="C57" t="inlineStr">
        <is>
          <t xml:space="preserve">CONCLUIDO	</t>
        </is>
      </c>
      <c r="D57" t="n">
        <v>7.8317</v>
      </c>
      <c r="E57" t="n">
        <v>12.77</v>
      </c>
      <c r="F57" t="n">
        <v>10.48</v>
      </c>
      <c r="G57" t="n">
        <v>104.83</v>
      </c>
      <c r="H57" t="n">
        <v>1.82</v>
      </c>
      <c r="I57" t="n">
        <v>6</v>
      </c>
      <c r="J57" t="n">
        <v>143.06</v>
      </c>
      <c r="K57" t="n">
        <v>45</v>
      </c>
      <c r="L57" t="n">
        <v>14.75</v>
      </c>
      <c r="M57" t="n">
        <v>4</v>
      </c>
      <c r="N57" t="n">
        <v>23.31</v>
      </c>
      <c r="O57" t="n">
        <v>17878.3</v>
      </c>
      <c r="P57" t="n">
        <v>98.28</v>
      </c>
      <c r="Q57" t="n">
        <v>197.75</v>
      </c>
      <c r="R57" t="n">
        <v>30.38</v>
      </c>
      <c r="S57" t="n">
        <v>25.4</v>
      </c>
      <c r="T57" t="n">
        <v>1653.77</v>
      </c>
      <c r="U57" t="n">
        <v>0.84</v>
      </c>
      <c r="V57" t="n">
        <v>0.89</v>
      </c>
      <c r="W57" t="n">
        <v>2.95</v>
      </c>
      <c r="X57" t="n">
        <v>0.09</v>
      </c>
      <c r="Y57" t="n">
        <v>1</v>
      </c>
      <c r="Z57" t="n">
        <v>10</v>
      </c>
      <c r="AA57" t="n">
        <v>315.9795686868083</v>
      </c>
      <c r="AB57" t="n">
        <v>432.3371859120243</v>
      </c>
      <c r="AC57" t="n">
        <v>391.0755316776314</v>
      </c>
      <c r="AD57" t="n">
        <v>315979.5686868083</v>
      </c>
      <c r="AE57" t="n">
        <v>432337.1859120243</v>
      </c>
      <c r="AF57" t="n">
        <v>2.941202805612972e-06</v>
      </c>
      <c r="AG57" t="n">
        <v>16.62760416666667</v>
      </c>
      <c r="AH57" t="n">
        <v>391075.5316776314</v>
      </c>
    </row>
    <row r="58">
      <c r="A58" t="n">
        <v>56</v>
      </c>
      <c r="B58" t="n">
        <v>60</v>
      </c>
      <c r="C58" t="inlineStr">
        <is>
          <t xml:space="preserve">CONCLUIDO	</t>
        </is>
      </c>
      <c r="D58" t="n">
        <v>7.8295</v>
      </c>
      <c r="E58" t="n">
        <v>12.77</v>
      </c>
      <c r="F58" t="n">
        <v>10.49</v>
      </c>
      <c r="G58" t="n">
        <v>104.87</v>
      </c>
      <c r="H58" t="n">
        <v>1.85</v>
      </c>
      <c r="I58" t="n">
        <v>6</v>
      </c>
      <c r="J58" t="n">
        <v>143.4</v>
      </c>
      <c r="K58" t="n">
        <v>45</v>
      </c>
      <c r="L58" t="n">
        <v>15</v>
      </c>
      <c r="M58" t="n">
        <v>4</v>
      </c>
      <c r="N58" t="n">
        <v>23.41</v>
      </c>
      <c r="O58" t="n">
        <v>17920.49</v>
      </c>
      <c r="P58" t="n">
        <v>98.47</v>
      </c>
      <c r="Q58" t="n">
        <v>197.76</v>
      </c>
      <c r="R58" t="n">
        <v>30.43</v>
      </c>
      <c r="S58" t="n">
        <v>25.4</v>
      </c>
      <c r="T58" t="n">
        <v>1682.39</v>
      </c>
      <c r="U58" t="n">
        <v>0.83</v>
      </c>
      <c r="V58" t="n">
        <v>0.89</v>
      </c>
      <c r="W58" t="n">
        <v>2.95</v>
      </c>
      <c r="X58" t="n">
        <v>0.1</v>
      </c>
      <c r="Y58" t="n">
        <v>1</v>
      </c>
      <c r="Z58" t="n">
        <v>10</v>
      </c>
      <c r="AA58" t="n">
        <v>316.1710230309723</v>
      </c>
      <c r="AB58" t="n">
        <v>432.5991421920792</v>
      </c>
      <c r="AC58" t="n">
        <v>391.3124872179758</v>
      </c>
      <c r="AD58" t="n">
        <v>316171.0230309723</v>
      </c>
      <c r="AE58" t="n">
        <v>432599.1421920792</v>
      </c>
      <c r="AF58" t="n">
        <v>2.940376593402041e-06</v>
      </c>
      <c r="AG58" t="n">
        <v>16.62760416666667</v>
      </c>
      <c r="AH58" t="n">
        <v>391312.4872179758</v>
      </c>
    </row>
    <row r="59">
      <c r="A59" t="n">
        <v>57</v>
      </c>
      <c r="B59" t="n">
        <v>60</v>
      </c>
      <c r="C59" t="inlineStr">
        <is>
          <t xml:space="preserve">CONCLUIDO	</t>
        </is>
      </c>
      <c r="D59" t="n">
        <v>7.8315</v>
      </c>
      <c r="E59" t="n">
        <v>12.77</v>
      </c>
      <c r="F59" t="n">
        <v>10.48</v>
      </c>
      <c r="G59" t="n">
        <v>104.83</v>
      </c>
      <c r="H59" t="n">
        <v>1.88</v>
      </c>
      <c r="I59" t="n">
        <v>6</v>
      </c>
      <c r="J59" t="n">
        <v>143.75</v>
      </c>
      <c r="K59" t="n">
        <v>45</v>
      </c>
      <c r="L59" t="n">
        <v>15.25</v>
      </c>
      <c r="M59" t="n">
        <v>4</v>
      </c>
      <c r="N59" t="n">
        <v>23.5</v>
      </c>
      <c r="O59" t="n">
        <v>17962.71</v>
      </c>
      <c r="P59" t="n">
        <v>98.09</v>
      </c>
      <c r="Q59" t="n">
        <v>197.77</v>
      </c>
      <c r="R59" t="n">
        <v>30.21</v>
      </c>
      <c r="S59" t="n">
        <v>25.4</v>
      </c>
      <c r="T59" t="n">
        <v>1571.89</v>
      </c>
      <c r="U59" t="n">
        <v>0.84</v>
      </c>
      <c r="V59" t="n">
        <v>0.89</v>
      </c>
      <c r="W59" t="n">
        <v>2.95</v>
      </c>
      <c r="X59" t="n">
        <v>0.09</v>
      </c>
      <c r="Y59" t="n">
        <v>1</v>
      </c>
      <c r="Z59" t="n">
        <v>10</v>
      </c>
      <c r="AA59" t="n">
        <v>315.8501164120423</v>
      </c>
      <c r="AB59" t="n">
        <v>432.1600635986583</v>
      </c>
      <c r="AC59" t="n">
        <v>390.9153136692602</v>
      </c>
      <c r="AD59" t="n">
        <v>315850.1164120423</v>
      </c>
      <c r="AE59" t="n">
        <v>432160.0635986582</v>
      </c>
      <c r="AF59" t="n">
        <v>2.941127695411978e-06</v>
      </c>
      <c r="AG59" t="n">
        <v>16.62760416666667</v>
      </c>
      <c r="AH59" t="n">
        <v>390915.3136692602</v>
      </c>
    </row>
    <row r="60">
      <c r="A60" t="n">
        <v>58</v>
      </c>
      <c r="B60" t="n">
        <v>60</v>
      </c>
      <c r="C60" t="inlineStr">
        <is>
          <t xml:space="preserve">CONCLUIDO	</t>
        </is>
      </c>
      <c r="D60" t="n">
        <v>7.8315</v>
      </c>
      <c r="E60" t="n">
        <v>12.77</v>
      </c>
      <c r="F60" t="n">
        <v>10.48</v>
      </c>
      <c r="G60" t="n">
        <v>104.83</v>
      </c>
      <c r="H60" t="n">
        <v>1.9</v>
      </c>
      <c r="I60" t="n">
        <v>6</v>
      </c>
      <c r="J60" t="n">
        <v>144.09</v>
      </c>
      <c r="K60" t="n">
        <v>45</v>
      </c>
      <c r="L60" t="n">
        <v>15.5</v>
      </c>
      <c r="M60" t="n">
        <v>4</v>
      </c>
      <c r="N60" t="n">
        <v>23.59</v>
      </c>
      <c r="O60" t="n">
        <v>18004.96</v>
      </c>
      <c r="P60" t="n">
        <v>97.98999999999999</v>
      </c>
      <c r="Q60" t="n">
        <v>197.75</v>
      </c>
      <c r="R60" t="n">
        <v>30.36</v>
      </c>
      <c r="S60" t="n">
        <v>25.4</v>
      </c>
      <c r="T60" t="n">
        <v>1648.17</v>
      </c>
      <c r="U60" t="n">
        <v>0.84</v>
      </c>
      <c r="V60" t="n">
        <v>0.89</v>
      </c>
      <c r="W60" t="n">
        <v>2.95</v>
      </c>
      <c r="X60" t="n">
        <v>0.09</v>
      </c>
      <c r="Y60" t="n">
        <v>1</v>
      </c>
      <c r="Z60" t="n">
        <v>10</v>
      </c>
      <c r="AA60" t="n">
        <v>315.7806283373828</v>
      </c>
      <c r="AB60" t="n">
        <v>432.0649869493116</v>
      </c>
      <c r="AC60" t="n">
        <v>390.8293110018864</v>
      </c>
      <c r="AD60" t="n">
        <v>315780.6283373829</v>
      </c>
      <c r="AE60" t="n">
        <v>432064.9869493116</v>
      </c>
      <c r="AF60" t="n">
        <v>2.941127695411978e-06</v>
      </c>
      <c r="AG60" t="n">
        <v>16.62760416666667</v>
      </c>
      <c r="AH60" t="n">
        <v>390829.3110018864</v>
      </c>
    </row>
    <row r="61">
      <c r="A61" t="n">
        <v>59</v>
      </c>
      <c r="B61" t="n">
        <v>60</v>
      </c>
      <c r="C61" t="inlineStr">
        <is>
          <t xml:space="preserve">CONCLUIDO	</t>
        </is>
      </c>
      <c r="D61" t="n">
        <v>7.8305</v>
      </c>
      <c r="E61" t="n">
        <v>12.77</v>
      </c>
      <c r="F61" t="n">
        <v>10.48</v>
      </c>
      <c r="G61" t="n">
        <v>104.85</v>
      </c>
      <c r="H61" t="n">
        <v>1.93</v>
      </c>
      <c r="I61" t="n">
        <v>6</v>
      </c>
      <c r="J61" t="n">
        <v>144.43</v>
      </c>
      <c r="K61" t="n">
        <v>45</v>
      </c>
      <c r="L61" t="n">
        <v>15.75</v>
      </c>
      <c r="M61" t="n">
        <v>4</v>
      </c>
      <c r="N61" t="n">
        <v>23.68</v>
      </c>
      <c r="O61" t="n">
        <v>18047.25</v>
      </c>
      <c r="P61" t="n">
        <v>97.7</v>
      </c>
      <c r="Q61" t="n">
        <v>197.77</v>
      </c>
      <c r="R61" t="n">
        <v>30.4</v>
      </c>
      <c r="S61" t="n">
        <v>25.4</v>
      </c>
      <c r="T61" t="n">
        <v>1667.72</v>
      </c>
      <c r="U61" t="n">
        <v>0.84</v>
      </c>
      <c r="V61" t="n">
        <v>0.89</v>
      </c>
      <c r="W61" t="n">
        <v>2.95</v>
      </c>
      <c r="X61" t="n">
        <v>0.1</v>
      </c>
      <c r="Y61" t="n">
        <v>1</v>
      </c>
      <c r="Z61" t="n">
        <v>10</v>
      </c>
      <c r="AA61" t="n">
        <v>315.5919387600501</v>
      </c>
      <c r="AB61" t="n">
        <v>431.8068135452083</v>
      </c>
      <c r="AC61" t="n">
        <v>390.595777305122</v>
      </c>
      <c r="AD61" t="n">
        <v>315591.9387600501</v>
      </c>
      <c r="AE61" t="n">
        <v>431806.8135452084</v>
      </c>
      <c r="AF61" t="n">
        <v>2.940752144407009e-06</v>
      </c>
      <c r="AG61" t="n">
        <v>16.62760416666667</v>
      </c>
      <c r="AH61" t="n">
        <v>390595.777305122</v>
      </c>
    </row>
    <row r="62">
      <c r="A62" t="n">
        <v>60</v>
      </c>
      <c r="B62" t="n">
        <v>60</v>
      </c>
      <c r="C62" t="inlineStr">
        <is>
          <t xml:space="preserve">CONCLUIDO	</t>
        </is>
      </c>
      <c r="D62" t="n">
        <v>7.8276</v>
      </c>
      <c r="E62" t="n">
        <v>12.78</v>
      </c>
      <c r="F62" t="n">
        <v>10.49</v>
      </c>
      <c r="G62" t="n">
        <v>104.9</v>
      </c>
      <c r="H62" t="n">
        <v>1.96</v>
      </c>
      <c r="I62" t="n">
        <v>6</v>
      </c>
      <c r="J62" t="n">
        <v>144.77</v>
      </c>
      <c r="K62" t="n">
        <v>45</v>
      </c>
      <c r="L62" t="n">
        <v>16</v>
      </c>
      <c r="M62" t="n">
        <v>4</v>
      </c>
      <c r="N62" t="n">
        <v>23.78</v>
      </c>
      <c r="O62" t="n">
        <v>18089.56</v>
      </c>
      <c r="P62" t="n">
        <v>97.39</v>
      </c>
      <c r="Q62" t="n">
        <v>197.76</v>
      </c>
      <c r="R62" t="n">
        <v>30.45</v>
      </c>
      <c r="S62" t="n">
        <v>25.4</v>
      </c>
      <c r="T62" t="n">
        <v>1692.59</v>
      </c>
      <c r="U62" t="n">
        <v>0.83</v>
      </c>
      <c r="V62" t="n">
        <v>0.89</v>
      </c>
      <c r="W62" t="n">
        <v>2.95</v>
      </c>
      <c r="X62" t="n">
        <v>0.1</v>
      </c>
      <c r="Y62" t="n">
        <v>1</v>
      </c>
      <c r="Z62" t="n">
        <v>10</v>
      </c>
      <c r="AA62" t="n">
        <v>315.4446997097652</v>
      </c>
      <c r="AB62" t="n">
        <v>431.6053545808801</v>
      </c>
      <c r="AC62" t="n">
        <v>390.4135453015999</v>
      </c>
      <c r="AD62" t="n">
        <v>315444.6997097653</v>
      </c>
      <c r="AE62" t="n">
        <v>431605.3545808801</v>
      </c>
      <c r="AF62" t="n">
        <v>2.9396630464926e-06</v>
      </c>
      <c r="AG62" t="n">
        <v>16.640625</v>
      </c>
      <c r="AH62" t="n">
        <v>390413.5453015999</v>
      </c>
    </row>
    <row r="63">
      <c r="A63" t="n">
        <v>61</v>
      </c>
      <c r="B63" t="n">
        <v>60</v>
      </c>
      <c r="C63" t="inlineStr">
        <is>
          <t xml:space="preserve">CONCLUIDO	</t>
        </is>
      </c>
      <c r="D63" t="n">
        <v>7.8334</v>
      </c>
      <c r="E63" t="n">
        <v>12.77</v>
      </c>
      <c r="F63" t="n">
        <v>10.48</v>
      </c>
      <c r="G63" t="n">
        <v>104.8</v>
      </c>
      <c r="H63" t="n">
        <v>1.98</v>
      </c>
      <c r="I63" t="n">
        <v>6</v>
      </c>
      <c r="J63" t="n">
        <v>145.12</v>
      </c>
      <c r="K63" t="n">
        <v>45</v>
      </c>
      <c r="L63" t="n">
        <v>16.25</v>
      </c>
      <c r="M63" t="n">
        <v>4</v>
      </c>
      <c r="N63" t="n">
        <v>23.87</v>
      </c>
      <c r="O63" t="n">
        <v>18131.91</v>
      </c>
      <c r="P63" t="n">
        <v>96.63</v>
      </c>
      <c r="Q63" t="n">
        <v>197.76</v>
      </c>
      <c r="R63" t="n">
        <v>30.23</v>
      </c>
      <c r="S63" t="n">
        <v>25.4</v>
      </c>
      <c r="T63" t="n">
        <v>1583.3</v>
      </c>
      <c r="U63" t="n">
        <v>0.84</v>
      </c>
      <c r="V63" t="n">
        <v>0.89</v>
      </c>
      <c r="W63" t="n">
        <v>2.95</v>
      </c>
      <c r="X63" t="n">
        <v>0.09</v>
      </c>
      <c r="Y63" t="n">
        <v>1</v>
      </c>
      <c r="Z63" t="n">
        <v>10</v>
      </c>
      <c r="AA63" t="n">
        <v>314.8114107914411</v>
      </c>
      <c r="AB63" t="n">
        <v>430.7388607440938</v>
      </c>
      <c r="AC63" t="n">
        <v>389.6297484204647</v>
      </c>
      <c r="AD63" t="n">
        <v>314811.4107914411</v>
      </c>
      <c r="AE63" t="n">
        <v>430738.8607440938</v>
      </c>
      <c r="AF63" t="n">
        <v>2.941841242321418e-06</v>
      </c>
      <c r="AG63" t="n">
        <v>16.62760416666667</v>
      </c>
      <c r="AH63" t="n">
        <v>389629.7484204647</v>
      </c>
    </row>
    <row r="64">
      <c r="A64" t="n">
        <v>62</v>
      </c>
      <c r="B64" t="n">
        <v>60</v>
      </c>
      <c r="C64" t="inlineStr">
        <is>
          <t xml:space="preserve">CONCLUIDO	</t>
        </is>
      </c>
      <c r="D64" t="n">
        <v>7.8303</v>
      </c>
      <c r="E64" t="n">
        <v>12.77</v>
      </c>
      <c r="F64" t="n">
        <v>10.49</v>
      </c>
      <c r="G64" t="n">
        <v>104.85</v>
      </c>
      <c r="H64" t="n">
        <v>2.01</v>
      </c>
      <c r="I64" t="n">
        <v>6</v>
      </c>
      <c r="J64" t="n">
        <v>145.46</v>
      </c>
      <c r="K64" t="n">
        <v>45</v>
      </c>
      <c r="L64" t="n">
        <v>16.5</v>
      </c>
      <c r="M64" t="n">
        <v>4</v>
      </c>
      <c r="N64" t="n">
        <v>23.96</v>
      </c>
      <c r="O64" t="n">
        <v>18174.29</v>
      </c>
      <c r="P64" t="n">
        <v>96.34</v>
      </c>
      <c r="Q64" t="n">
        <v>197.75</v>
      </c>
      <c r="R64" t="n">
        <v>30.39</v>
      </c>
      <c r="S64" t="n">
        <v>25.4</v>
      </c>
      <c r="T64" t="n">
        <v>1662.21</v>
      </c>
      <c r="U64" t="n">
        <v>0.84</v>
      </c>
      <c r="V64" t="n">
        <v>0.89</v>
      </c>
      <c r="W64" t="n">
        <v>2.95</v>
      </c>
      <c r="X64" t="n">
        <v>0.1</v>
      </c>
      <c r="Y64" t="n">
        <v>1</v>
      </c>
      <c r="Z64" t="n">
        <v>10</v>
      </c>
      <c r="AA64" t="n">
        <v>314.6803788075495</v>
      </c>
      <c r="AB64" t="n">
        <v>430.5595770030102</v>
      </c>
      <c r="AC64" t="n">
        <v>389.4675752680039</v>
      </c>
      <c r="AD64" t="n">
        <v>314680.3788075495</v>
      </c>
      <c r="AE64" t="n">
        <v>430559.5770030102</v>
      </c>
      <c r="AF64" t="n">
        <v>2.940677034206015e-06</v>
      </c>
      <c r="AG64" t="n">
        <v>16.62760416666667</v>
      </c>
      <c r="AH64" t="n">
        <v>389467.5752680039</v>
      </c>
    </row>
    <row r="65">
      <c r="A65" t="n">
        <v>63</v>
      </c>
      <c r="B65" t="n">
        <v>60</v>
      </c>
      <c r="C65" t="inlineStr">
        <is>
          <t xml:space="preserve">CONCLUIDO	</t>
        </is>
      </c>
      <c r="D65" t="n">
        <v>7.8309</v>
      </c>
      <c r="E65" t="n">
        <v>12.77</v>
      </c>
      <c r="F65" t="n">
        <v>10.48</v>
      </c>
      <c r="G65" t="n">
        <v>104.84</v>
      </c>
      <c r="H65" t="n">
        <v>2.03</v>
      </c>
      <c r="I65" t="n">
        <v>6</v>
      </c>
      <c r="J65" t="n">
        <v>145.81</v>
      </c>
      <c r="K65" t="n">
        <v>45</v>
      </c>
      <c r="L65" t="n">
        <v>16.75</v>
      </c>
      <c r="M65" t="n">
        <v>4</v>
      </c>
      <c r="N65" t="n">
        <v>24.06</v>
      </c>
      <c r="O65" t="n">
        <v>18216.71</v>
      </c>
      <c r="P65" t="n">
        <v>95.58</v>
      </c>
      <c r="Q65" t="n">
        <v>197.76</v>
      </c>
      <c r="R65" t="n">
        <v>30.43</v>
      </c>
      <c r="S65" t="n">
        <v>25.4</v>
      </c>
      <c r="T65" t="n">
        <v>1679.09</v>
      </c>
      <c r="U65" t="n">
        <v>0.83</v>
      </c>
      <c r="V65" t="n">
        <v>0.89</v>
      </c>
      <c r="W65" t="n">
        <v>2.95</v>
      </c>
      <c r="X65" t="n">
        <v>0.09</v>
      </c>
      <c r="Y65" t="n">
        <v>1</v>
      </c>
      <c r="Z65" t="n">
        <v>10</v>
      </c>
      <c r="AA65" t="n">
        <v>314.1135479766451</v>
      </c>
      <c r="AB65" t="n">
        <v>429.7840140533553</v>
      </c>
      <c r="AC65" t="n">
        <v>388.7660309577546</v>
      </c>
      <c r="AD65" t="n">
        <v>314113.5479766451</v>
      </c>
      <c r="AE65" t="n">
        <v>429784.0140533553</v>
      </c>
      <c r="AF65" t="n">
        <v>2.940902364808997e-06</v>
      </c>
      <c r="AG65" t="n">
        <v>16.62760416666667</v>
      </c>
      <c r="AH65" t="n">
        <v>388766.0309577546</v>
      </c>
    </row>
    <row r="66">
      <c r="A66" t="n">
        <v>64</v>
      </c>
      <c r="B66" t="n">
        <v>60</v>
      </c>
      <c r="C66" t="inlineStr">
        <is>
          <t xml:space="preserve">CONCLUIDO	</t>
        </is>
      </c>
      <c r="D66" t="n">
        <v>7.8512</v>
      </c>
      <c r="E66" t="n">
        <v>12.74</v>
      </c>
      <c r="F66" t="n">
        <v>10.48</v>
      </c>
      <c r="G66" t="n">
        <v>125.72</v>
      </c>
      <c r="H66" t="n">
        <v>2.06</v>
      </c>
      <c r="I66" t="n">
        <v>5</v>
      </c>
      <c r="J66" t="n">
        <v>146.15</v>
      </c>
      <c r="K66" t="n">
        <v>45</v>
      </c>
      <c r="L66" t="n">
        <v>17</v>
      </c>
      <c r="M66" t="n">
        <v>3</v>
      </c>
      <c r="N66" t="n">
        <v>24.15</v>
      </c>
      <c r="O66" t="n">
        <v>18259.16</v>
      </c>
      <c r="P66" t="n">
        <v>94.83</v>
      </c>
      <c r="Q66" t="n">
        <v>197.75</v>
      </c>
      <c r="R66" t="n">
        <v>30.08</v>
      </c>
      <c r="S66" t="n">
        <v>25.4</v>
      </c>
      <c r="T66" t="n">
        <v>1510.93</v>
      </c>
      <c r="U66" t="n">
        <v>0.84</v>
      </c>
      <c r="V66" t="n">
        <v>0.89</v>
      </c>
      <c r="W66" t="n">
        <v>2.95</v>
      </c>
      <c r="X66" t="n">
        <v>0.09</v>
      </c>
      <c r="Y66" t="n">
        <v>1</v>
      </c>
      <c r="Z66" t="n">
        <v>10</v>
      </c>
      <c r="AA66" t="n">
        <v>313.337806376519</v>
      </c>
      <c r="AB66" t="n">
        <v>428.7226101727589</v>
      </c>
      <c r="AC66" t="n">
        <v>387.8059259738326</v>
      </c>
      <c r="AD66" t="n">
        <v>313337.806376519</v>
      </c>
      <c r="AE66" t="n">
        <v>428722.6101727589</v>
      </c>
      <c r="AF66" t="n">
        <v>2.948526050209861e-06</v>
      </c>
      <c r="AG66" t="n">
        <v>16.58854166666667</v>
      </c>
      <c r="AH66" t="n">
        <v>387805.9259738326</v>
      </c>
    </row>
    <row r="67">
      <c r="A67" t="n">
        <v>65</v>
      </c>
      <c r="B67" t="n">
        <v>60</v>
      </c>
      <c r="C67" t="inlineStr">
        <is>
          <t xml:space="preserve">CONCLUIDO	</t>
        </is>
      </c>
      <c r="D67" t="n">
        <v>7.85</v>
      </c>
      <c r="E67" t="n">
        <v>12.74</v>
      </c>
      <c r="F67" t="n">
        <v>10.48</v>
      </c>
      <c r="G67" t="n">
        <v>125.75</v>
      </c>
      <c r="H67" t="n">
        <v>2.08</v>
      </c>
      <c r="I67" t="n">
        <v>5</v>
      </c>
      <c r="J67" t="n">
        <v>146.49</v>
      </c>
      <c r="K67" t="n">
        <v>45</v>
      </c>
      <c r="L67" t="n">
        <v>17.25</v>
      </c>
      <c r="M67" t="n">
        <v>3</v>
      </c>
      <c r="N67" t="n">
        <v>24.25</v>
      </c>
      <c r="O67" t="n">
        <v>18301.64</v>
      </c>
      <c r="P67" t="n">
        <v>95.18000000000001</v>
      </c>
      <c r="Q67" t="n">
        <v>197.75</v>
      </c>
      <c r="R67" t="n">
        <v>30.23</v>
      </c>
      <c r="S67" t="n">
        <v>25.4</v>
      </c>
      <c r="T67" t="n">
        <v>1583.56</v>
      </c>
      <c r="U67" t="n">
        <v>0.84</v>
      </c>
      <c r="V67" t="n">
        <v>0.89</v>
      </c>
      <c r="W67" t="n">
        <v>2.95</v>
      </c>
      <c r="X67" t="n">
        <v>0.09</v>
      </c>
      <c r="Y67" t="n">
        <v>1</v>
      </c>
      <c r="Z67" t="n">
        <v>10</v>
      </c>
      <c r="AA67" t="n">
        <v>313.5954516263304</v>
      </c>
      <c r="AB67" t="n">
        <v>429.075131770057</v>
      </c>
      <c r="AC67" t="n">
        <v>388.1248034046517</v>
      </c>
      <c r="AD67" t="n">
        <v>313595.4516263304</v>
      </c>
      <c r="AE67" t="n">
        <v>429075.131770057</v>
      </c>
      <c r="AF67" t="n">
        <v>2.948075389003898e-06</v>
      </c>
      <c r="AG67" t="n">
        <v>16.58854166666667</v>
      </c>
      <c r="AH67" t="n">
        <v>388124.8034046517</v>
      </c>
    </row>
    <row r="68">
      <c r="A68" t="n">
        <v>66</v>
      </c>
      <c r="B68" t="n">
        <v>60</v>
      </c>
      <c r="C68" t="inlineStr">
        <is>
          <t xml:space="preserve">CONCLUIDO	</t>
        </is>
      </c>
      <c r="D68" t="n">
        <v>7.8529</v>
      </c>
      <c r="E68" t="n">
        <v>12.73</v>
      </c>
      <c r="F68" t="n">
        <v>10.47</v>
      </c>
      <c r="G68" t="n">
        <v>125.69</v>
      </c>
      <c r="H68" t="n">
        <v>2.11</v>
      </c>
      <c r="I68" t="n">
        <v>5</v>
      </c>
      <c r="J68" t="n">
        <v>146.84</v>
      </c>
      <c r="K68" t="n">
        <v>45</v>
      </c>
      <c r="L68" t="n">
        <v>17.5</v>
      </c>
      <c r="M68" t="n">
        <v>3</v>
      </c>
      <c r="N68" t="n">
        <v>24.34</v>
      </c>
      <c r="O68" t="n">
        <v>18344.15</v>
      </c>
      <c r="P68" t="n">
        <v>95.15000000000001</v>
      </c>
      <c r="Q68" t="n">
        <v>197.76</v>
      </c>
      <c r="R68" t="n">
        <v>30.05</v>
      </c>
      <c r="S68" t="n">
        <v>25.4</v>
      </c>
      <c r="T68" t="n">
        <v>1494.83</v>
      </c>
      <c r="U68" t="n">
        <v>0.85</v>
      </c>
      <c r="V68" t="n">
        <v>0.89</v>
      </c>
      <c r="W68" t="n">
        <v>2.95</v>
      </c>
      <c r="X68" t="n">
        <v>0.08</v>
      </c>
      <c r="Y68" t="n">
        <v>1</v>
      </c>
      <c r="Z68" t="n">
        <v>10</v>
      </c>
      <c r="AA68" t="n">
        <v>313.507337972767</v>
      </c>
      <c r="AB68" t="n">
        <v>428.9545707819514</v>
      </c>
      <c r="AC68" t="n">
        <v>388.0157485880426</v>
      </c>
      <c r="AD68" t="n">
        <v>313507.337972767</v>
      </c>
      <c r="AE68" t="n">
        <v>428954.5707819514</v>
      </c>
      <c r="AF68" t="n">
        <v>2.949164486918307e-06</v>
      </c>
      <c r="AG68" t="n">
        <v>16.57552083333333</v>
      </c>
      <c r="AH68" t="n">
        <v>388015.7485880426</v>
      </c>
    </row>
    <row r="69">
      <c r="A69" t="n">
        <v>67</v>
      </c>
      <c r="B69" t="n">
        <v>60</v>
      </c>
      <c r="C69" t="inlineStr">
        <is>
          <t xml:space="preserve">CONCLUIDO	</t>
        </is>
      </c>
      <c r="D69" t="n">
        <v>7.8544</v>
      </c>
      <c r="E69" t="n">
        <v>12.73</v>
      </c>
      <c r="F69" t="n">
        <v>10.47</v>
      </c>
      <c r="G69" t="n">
        <v>125.66</v>
      </c>
      <c r="H69" t="n">
        <v>2.13</v>
      </c>
      <c r="I69" t="n">
        <v>5</v>
      </c>
      <c r="J69" t="n">
        <v>147.18</v>
      </c>
      <c r="K69" t="n">
        <v>45</v>
      </c>
      <c r="L69" t="n">
        <v>17.75</v>
      </c>
      <c r="M69" t="n">
        <v>3</v>
      </c>
      <c r="N69" t="n">
        <v>24.44</v>
      </c>
      <c r="O69" t="n">
        <v>18386.69</v>
      </c>
      <c r="P69" t="n">
        <v>95.09</v>
      </c>
      <c r="Q69" t="n">
        <v>197.75</v>
      </c>
      <c r="R69" t="n">
        <v>29.93</v>
      </c>
      <c r="S69" t="n">
        <v>25.4</v>
      </c>
      <c r="T69" t="n">
        <v>1435.37</v>
      </c>
      <c r="U69" t="n">
        <v>0.85</v>
      </c>
      <c r="V69" t="n">
        <v>0.89</v>
      </c>
      <c r="W69" t="n">
        <v>2.95</v>
      </c>
      <c r="X69" t="n">
        <v>0.08</v>
      </c>
      <c r="Y69" t="n">
        <v>1</v>
      </c>
      <c r="Z69" t="n">
        <v>10</v>
      </c>
      <c r="AA69" t="n">
        <v>313.446982127363</v>
      </c>
      <c r="AB69" t="n">
        <v>428.8719892515577</v>
      </c>
      <c r="AC69" t="n">
        <v>387.9410485230057</v>
      </c>
      <c r="AD69" t="n">
        <v>313446.982127363</v>
      </c>
      <c r="AE69" t="n">
        <v>428871.9892515577</v>
      </c>
      <c r="AF69" t="n">
        <v>2.94972781342576e-06</v>
      </c>
      <c r="AG69" t="n">
        <v>16.57552083333333</v>
      </c>
      <c r="AH69" t="n">
        <v>387941.0485230057</v>
      </c>
    </row>
    <row r="70">
      <c r="A70" t="n">
        <v>68</v>
      </c>
      <c r="B70" t="n">
        <v>60</v>
      </c>
      <c r="C70" t="inlineStr">
        <is>
          <t xml:space="preserve">CONCLUIDO	</t>
        </is>
      </c>
      <c r="D70" t="n">
        <v>7.8567</v>
      </c>
      <c r="E70" t="n">
        <v>12.73</v>
      </c>
      <c r="F70" t="n">
        <v>10.47</v>
      </c>
      <c r="G70" t="n">
        <v>125.62</v>
      </c>
      <c r="H70" t="n">
        <v>2.16</v>
      </c>
      <c r="I70" t="n">
        <v>5</v>
      </c>
      <c r="J70" t="n">
        <v>147.53</v>
      </c>
      <c r="K70" t="n">
        <v>45</v>
      </c>
      <c r="L70" t="n">
        <v>18</v>
      </c>
      <c r="M70" t="n">
        <v>3</v>
      </c>
      <c r="N70" t="n">
        <v>24.53</v>
      </c>
      <c r="O70" t="n">
        <v>18429.27</v>
      </c>
      <c r="P70" t="n">
        <v>95.09</v>
      </c>
      <c r="Q70" t="n">
        <v>197.77</v>
      </c>
      <c r="R70" t="n">
        <v>29.79</v>
      </c>
      <c r="S70" t="n">
        <v>25.4</v>
      </c>
      <c r="T70" t="n">
        <v>1365.49</v>
      </c>
      <c r="U70" t="n">
        <v>0.85</v>
      </c>
      <c r="V70" t="n">
        <v>0.89</v>
      </c>
      <c r="W70" t="n">
        <v>2.95</v>
      </c>
      <c r="X70" t="n">
        <v>0.08</v>
      </c>
      <c r="Y70" t="n">
        <v>1</v>
      </c>
      <c r="Z70" t="n">
        <v>10</v>
      </c>
      <c r="AA70" t="n">
        <v>313.4182052379974</v>
      </c>
      <c r="AB70" t="n">
        <v>428.8326154419809</v>
      </c>
      <c r="AC70" t="n">
        <v>387.9054324945534</v>
      </c>
      <c r="AD70" t="n">
        <v>313418.2052379973</v>
      </c>
      <c r="AE70" t="n">
        <v>428832.6154419809</v>
      </c>
      <c r="AF70" t="n">
        <v>2.950591580737188e-06</v>
      </c>
      <c r="AG70" t="n">
        <v>16.57552083333333</v>
      </c>
      <c r="AH70" t="n">
        <v>387905.4324945534</v>
      </c>
    </row>
    <row r="71">
      <c r="A71" t="n">
        <v>69</v>
      </c>
      <c r="B71" t="n">
        <v>60</v>
      </c>
      <c r="C71" t="inlineStr">
        <is>
          <t xml:space="preserve">CONCLUIDO	</t>
        </is>
      </c>
      <c r="D71" t="n">
        <v>7.8549</v>
      </c>
      <c r="E71" t="n">
        <v>12.73</v>
      </c>
      <c r="F71" t="n">
        <v>10.47</v>
      </c>
      <c r="G71" t="n">
        <v>125.65</v>
      </c>
      <c r="H71" t="n">
        <v>2.18</v>
      </c>
      <c r="I71" t="n">
        <v>5</v>
      </c>
      <c r="J71" t="n">
        <v>147.87</v>
      </c>
      <c r="K71" t="n">
        <v>45</v>
      </c>
      <c r="L71" t="n">
        <v>18.25</v>
      </c>
      <c r="M71" t="n">
        <v>3</v>
      </c>
      <c r="N71" t="n">
        <v>24.63</v>
      </c>
      <c r="O71" t="n">
        <v>18471.89</v>
      </c>
      <c r="P71" t="n">
        <v>95.08</v>
      </c>
      <c r="Q71" t="n">
        <v>197.75</v>
      </c>
      <c r="R71" t="n">
        <v>29.84</v>
      </c>
      <c r="S71" t="n">
        <v>25.4</v>
      </c>
      <c r="T71" t="n">
        <v>1391.98</v>
      </c>
      <c r="U71" t="n">
        <v>0.85</v>
      </c>
      <c r="V71" t="n">
        <v>0.89</v>
      </c>
      <c r="W71" t="n">
        <v>2.95</v>
      </c>
      <c r="X71" t="n">
        <v>0.08</v>
      </c>
      <c r="Y71" t="n">
        <v>1</v>
      </c>
      <c r="Z71" t="n">
        <v>10</v>
      </c>
      <c r="AA71" t="n">
        <v>313.4337967415373</v>
      </c>
      <c r="AB71" t="n">
        <v>428.8539484249729</v>
      </c>
      <c r="AC71" t="n">
        <v>387.9247294875897</v>
      </c>
      <c r="AD71" t="n">
        <v>313433.7967415373</v>
      </c>
      <c r="AE71" t="n">
        <v>428853.9484249729</v>
      </c>
      <c r="AF71" t="n">
        <v>2.949915588928244e-06</v>
      </c>
      <c r="AG71" t="n">
        <v>16.57552083333333</v>
      </c>
      <c r="AH71" t="n">
        <v>387924.7294875897</v>
      </c>
    </row>
    <row r="72">
      <c r="A72" t="n">
        <v>70</v>
      </c>
      <c r="B72" t="n">
        <v>60</v>
      </c>
      <c r="C72" t="inlineStr">
        <is>
          <t xml:space="preserve">CONCLUIDO	</t>
        </is>
      </c>
      <c r="D72" t="n">
        <v>7.8579</v>
      </c>
      <c r="E72" t="n">
        <v>12.73</v>
      </c>
      <c r="F72" t="n">
        <v>10.47</v>
      </c>
      <c r="G72" t="n">
        <v>125.59</v>
      </c>
      <c r="H72" t="n">
        <v>2.21</v>
      </c>
      <c r="I72" t="n">
        <v>5</v>
      </c>
      <c r="J72" t="n">
        <v>148.22</v>
      </c>
      <c r="K72" t="n">
        <v>45</v>
      </c>
      <c r="L72" t="n">
        <v>18.5</v>
      </c>
      <c r="M72" t="n">
        <v>3</v>
      </c>
      <c r="N72" t="n">
        <v>24.72</v>
      </c>
      <c r="O72" t="n">
        <v>18514.53</v>
      </c>
      <c r="P72" t="n">
        <v>94.95999999999999</v>
      </c>
      <c r="Q72" t="n">
        <v>197.76</v>
      </c>
      <c r="R72" t="n">
        <v>29.83</v>
      </c>
      <c r="S72" t="n">
        <v>25.4</v>
      </c>
      <c r="T72" t="n">
        <v>1387.08</v>
      </c>
      <c r="U72" t="n">
        <v>0.85</v>
      </c>
      <c r="V72" t="n">
        <v>0.89</v>
      </c>
      <c r="W72" t="n">
        <v>2.94</v>
      </c>
      <c r="X72" t="n">
        <v>0.08</v>
      </c>
      <c r="Y72" t="n">
        <v>1</v>
      </c>
      <c r="Z72" t="n">
        <v>10</v>
      </c>
      <c r="AA72" t="n">
        <v>313.3131668937932</v>
      </c>
      <c r="AB72" t="n">
        <v>428.688897345476</v>
      </c>
      <c r="AC72" t="n">
        <v>387.7754306514693</v>
      </c>
      <c r="AD72" t="n">
        <v>313313.1668937932</v>
      </c>
      <c r="AE72" t="n">
        <v>428688.897345476</v>
      </c>
      <c r="AF72" t="n">
        <v>2.95104224194315e-06</v>
      </c>
      <c r="AG72" t="n">
        <v>16.57552083333333</v>
      </c>
      <c r="AH72" t="n">
        <v>387775.4306514693</v>
      </c>
    </row>
    <row r="73">
      <c r="A73" t="n">
        <v>71</v>
      </c>
      <c r="B73" t="n">
        <v>60</v>
      </c>
      <c r="C73" t="inlineStr">
        <is>
          <t xml:space="preserve">CONCLUIDO	</t>
        </is>
      </c>
      <c r="D73" t="n">
        <v>7.8558</v>
      </c>
      <c r="E73" t="n">
        <v>12.73</v>
      </c>
      <c r="F73" t="n">
        <v>10.47</v>
      </c>
      <c r="G73" t="n">
        <v>125.63</v>
      </c>
      <c r="H73" t="n">
        <v>2.23</v>
      </c>
      <c r="I73" t="n">
        <v>5</v>
      </c>
      <c r="J73" t="n">
        <v>148.57</v>
      </c>
      <c r="K73" t="n">
        <v>45</v>
      </c>
      <c r="L73" t="n">
        <v>18.75</v>
      </c>
      <c r="M73" t="n">
        <v>3</v>
      </c>
      <c r="N73" t="n">
        <v>24.82</v>
      </c>
      <c r="O73" t="n">
        <v>18557.21</v>
      </c>
      <c r="P73" t="n">
        <v>94.62</v>
      </c>
      <c r="Q73" t="n">
        <v>197.77</v>
      </c>
      <c r="R73" t="n">
        <v>29.83</v>
      </c>
      <c r="S73" t="n">
        <v>25.4</v>
      </c>
      <c r="T73" t="n">
        <v>1384.61</v>
      </c>
      <c r="U73" t="n">
        <v>0.85</v>
      </c>
      <c r="V73" t="n">
        <v>0.89</v>
      </c>
      <c r="W73" t="n">
        <v>2.95</v>
      </c>
      <c r="X73" t="n">
        <v>0.08</v>
      </c>
      <c r="Y73" t="n">
        <v>1</v>
      </c>
      <c r="Z73" t="n">
        <v>10</v>
      </c>
      <c r="AA73" t="n">
        <v>313.1038800409382</v>
      </c>
      <c r="AB73" t="n">
        <v>428.4025418403156</v>
      </c>
      <c r="AC73" t="n">
        <v>387.5164045138189</v>
      </c>
      <c r="AD73" t="n">
        <v>313103.8800409382</v>
      </c>
      <c r="AE73" t="n">
        <v>428402.5418403156</v>
      </c>
      <c r="AF73" t="n">
        <v>2.950253584832716e-06</v>
      </c>
      <c r="AG73" t="n">
        <v>16.57552083333333</v>
      </c>
      <c r="AH73" t="n">
        <v>387516.4045138189</v>
      </c>
    </row>
    <row r="74">
      <c r="A74" t="n">
        <v>72</v>
      </c>
      <c r="B74" t="n">
        <v>60</v>
      </c>
      <c r="C74" t="inlineStr">
        <is>
          <t xml:space="preserve">CONCLUIDO	</t>
        </is>
      </c>
      <c r="D74" t="n">
        <v>7.8556</v>
      </c>
      <c r="E74" t="n">
        <v>12.73</v>
      </c>
      <c r="F74" t="n">
        <v>10.47</v>
      </c>
      <c r="G74" t="n">
        <v>125.64</v>
      </c>
      <c r="H74" t="n">
        <v>2.26</v>
      </c>
      <c r="I74" t="n">
        <v>5</v>
      </c>
      <c r="J74" t="n">
        <v>148.91</v>
      </c>
      <c r="K74" t="n">
        <v>45</v>
      </c>
      <c r="L74" t="n">
        <v>19</v>
      </c>
      <c r="M74" t="n">
        <v>2</v>
      </c>
      <c r="N74" t="n">
        <v>24.92</v>
      </c>
      <c r="O74" t="n">
        <v>18599.92</v>
      </c>
      <c r="P74" t="n">
        <v>94.52</v>
      </c>
      <c r="Q74" t="n">
        <v>197.78</v>
      </c>
      <c r="R74" t="n">
        <v>29.82</v>
      </c>
      <c r="S74" t="n">
        <v>25.4</v>
      </c>
      <c r="T74" t="n">
        <v>1383.11</v>
      </c>
      <c r="U74" t="n">
        <v>0.85</v>
      </c>
      <c r="V74" t="n">
        <v>0.89</v>
      </c>
      <c r="W74" t="n">
        <v>2.95</v>
      </c>
      <c r="X74" t="n">
        <v>0.08</v>
      </c>
      <c r="Y74" t="n">
        <v>1</v>
      </c>
      <c r="Z74" t="n">
        <v>10</v>
      </c>
      <c r="AA74" t="n">
        <v>313.0370991003948</v>
      </c>
      <c r="AB74" t="n">
        <v>428.3111692112969</v>
      </c>
      <c r="AC74" t="n">
        <v>387.4337523602715</v>
      </c>
      <c r="AD74" t="n">
        <v>313037.0991003948</v>
      </c>
      <c r="AE74" t="n">
        <v>428311.1692112969</v>
      </c>
      <c r="AF74" t="n">
        <v>2.950178474631722e-06</v>
      </c>
      <c r="AG74" t="n">
        <v>16.57552083333333</v>
      </c>
      <c r="AH74" t="n">
        <v>387433.7523602715</v>
      </c>
    </row>
    <row r="75">
      <c r="A75" t="n">
        <v>73</v>
      </c>
      <c r="B75" t="n">
        <v>60</v>
      </c>
      <c r="C75" t="inlineStr">
        <is>
          <t xml:space="preserve">CONCLUIDO	</t>
        </is>
      </c>
      <c r="D75" t="n">
        <v>7.8575</v>
      </c>
      <c r="E75" t="n">
        <v>12.73</v>
      </c>
      <c r="F75" t="n">
        <v>10.47</v>
      </c>
      <c r="G75" t="n">
        <v>125.6</v>
      </c>
      <c r="H75" t="n">
        <v>2.28</v>
      </c>
      <c r="I75" t="n">
        <v>5</v>
      </c>
      <c r="J75" t="n">
        <v>149.26</v>
      </c>
      <c r="K75" t="n">
        <v>45</v>
      </c>
      <c r="L75" t="n">
        <v>19.25</v>
      </c>
      <c r="M75" t="n">
        <v>2</v>
      </c>
      <c r="N75" t="n">
        <v>25.01</v>
      </c>
      <c r="O75" t="n">
        <v>18642.66</v>
      </c>
      <c r="P75" t="n">
        <v>94.34</v>
      </c>
      <c r="Q75" t="n">
        <v>197.78</v>
      </c>
      <c r="R75" t="n">
        <v>29.74</v>
      </c>
      <c r="S75" t="n">
        <v>25.4</v>
      </c>
      <c r="T75" t="n">
        <v>1341.17</v>
      </c>
      <c r="U75" t="n">
        <v>0.85</v>
      </c>
      <c r="V75" t="n">
        <v>0.89</v>
      </c>
      <c r="W75" t="n">
        <v>2.95</v>
      </c>
      <c r="X75" t="n">
        <v>0.08</v>
      </c>
      <c r="Y75" t="n">
        <v>1</v>
      </c>
      <c r="Z75" t="n">
        <v>10</v>
      </c>
      <c r="AA75" t="n">
        <v>312.8887637634786</v>
      </c>
      <c r="AB75" t="n">
        <v>428.108210259235</v>
      </c>
      <c r="AC75" t="n">
        <v>387.2501635257397</v>
      </c>
      <c r="AD75" t="n">
        <v>312888.7637634786</v>
      </c>
      <c r="AE75" t="n">
        <v>428108.210259235</v>
      </c>
      <c r="AF75" t="n">
        <v>2.950892021541163e-06</v>
      </c>
      <c r="AG75" t="n">
        <v>16.57552083333333</v>
      </c>
      <c r="AH75" t="n">
        <v>387250.1635257397</v>
      </c>
    </row>
    <row r="76">
      <c r="A76" t="n">
        <v>74</v>
      </c>
      <c r="B76" t="n">
        <v>60</v>
      </c>
      <c r="C76" t="inlineStr">
        <is>
          <t xml:space="preserve">CONCLUIDO	</t>
        </is>
      </c>
      <c r="D76" t="n">
        <v>7.8585</v>
      </c>
      <c r="E76" t="n">
        <v>12.72</v>
      </c>
      <c r="F76" t="n">
        <v>10.46</v>
      </c>
      <c r="G76" t="n">
        <v>125.58</v>
      </c>
      <c r="H76" t="n">
        <v>2.31</v>
      </c>
      <c r="I76" t="n">
        <v>5</v>
      </c>
      <c r="J76" t="n">
        <v>149.61</v>
      </c>
      <c r="K76" t="n">
        <v>45</v>
      </c>
      <c r="L76" t="n">
        <v>19.5</v>
      </c>
      <c r="M76" t="n">
        <v>2</v>
      </c>
      <c r="N76" t="n">
        <v>25.11</v>
      </c>
      <c r="O76" t="n">
        <v>18685.44</v>
      </c>
      <c r="P76" t="n">
        <v>94.17</v>
      </c>
      <c r="Q76" t="n">
        <v>197.78</v>
      </c>
      <c r="R76" t="n">
        <v>29.67</v>
      </c>
      <c r="S76" t="n">
        <v>25.4</v>
      </c>
      <c r="T76" t="n">
        <v>1307.76</v>
      </c>
      <c r="U76" t="n">
        <v>0.86</v>
      </c>
      <c r="V76" t="n">
        <v>0.89</v>
      </c>
      <c r="W76" t="n">
        <v>2.95</v>
      </c>
      <c r="X76" t="n">
        <v>0.07000000000000001</v>
      </c>
      <c r="Y76" t="n">
        <v>1</v>
      </c>
      <c r="Z76" t="n">
        <v>10</v>
      </c>
      <c r="AA76" t="n">
        <v>312.7276564295072</v>
      </c>
      <c r="AB76" t="n">
        <v>427.8877760973414</v>
      </c>
      <c r="AC76" t="n">
        <v>387.050767290876</v>
      </c>
      <c r="AD76" t="n">
        <v>312727.6564295072</v>
      </c>
      <c r="AE76" t="n">
        <v>427887.7760973414</v>
      </c>
      <c r="AF76" t="n">
        <v>2.951267572546131e-06</v>
      </c>
      <c r="AG76" t="n">
        <v>16.5625</v>
      </c>
      <c r="AH76" t="n">
        <v>387050.767290876</v>
      </c>
    </row>
    <row r="77">
      <c r="A77" t="n">
        <v>75</v>
      </c>
      <c r="B77" t="n">
        <v>60</v>
      </c>
      <c r="C77" t="inlineStr">
        <is>
          <t xml:space="preserve">CONCLUIDO	</t>
        </is>
      </c>
      <c r="D77" t="n">
        <v>7.8558</v>
      </c>
      <c r="E77" t="n">
        <v>12.73</v>
      </c>
      <c r="F77" t="n">
        <v>10.47</v>
      </c>
      <c r="G77" t="n">
        <v>125.63</v>
      </c>
      <c r="H77" t="n">
        <v>2.33</v>
      </c>
      <c r="I77" t="n">
        <v>5</v>
      </c>
      <c r="J77" t="n">
        <v>149.95</v>
      </c>
      <c r="K77" t="n">
        <v>45</v>
      </c>
      <c r="L77" t="n">
        <v>19.75</v>
      </c>
      <c r="M77" t="n">
        <v>2</v>
      </c>
      <c r="N77" t="n">
        <v>25.21</v>
      </c>
      <c r="O77" t="n">
        <v>18728.26</v>
      </c>
      <c r="P77" t="n">
        <v>93.95999999999999</v>
      </c>
      <c r="Q77" t="n">
        <v>197.78</v>
      </c>
      <c r="R77" t="n">
        <v>29.87</v>
      </c>
      <c r="S77" t="n">
        <v>25.4</v>
      </c>
      <c r="T77" t="n">
        <v>1406.45</v>
      </c>
      <c r="U77" t="n">
        <v>0.85</v>
      </c>
      <c r="V77" t="n">
        <v>0.89</v>
      </c>
      <c r="W77" t="n">
        <v>2.95</v>
      </c>
      <c r="X77" t="n">
        <v>0.08</v>
      </c>
      <c r="Y77" t="n">
        <v>1</v>
      </c>
      <c r="Z77" t="n">
        <v>10</v>
      </c>
      <c r="AA77" t="n">
        <v>312.6466773812227</v>
      </c>
      <c r="AB77" t="n">
        <v>427.7769769909351</v>
      </c>
      <c r="AC77" t="n">
        <v>386.9505426956775</v>
      </c>
      <c r="AD77" t="n">
        <v>312646.6773812227</v>
      </c>
      <c r="AE77" t="n">
        <v>427776.976990935</v>
      </c>
      <c r="AF77" t="n">
        <v>2.950253584832716e-06</v>
      </c>
      <c r="AG77" t="n">
        <v>16.57552083333333</v>
      </c>
      <c r="AH77" t="n">
        <v>386950.5426956775</v>
      </c>
    </row>
    <row r="78">
      <c r="A78" t="n">
        <v>76</v>
      </c>
      <c r="B78" t="n">
        <v>60</v>
      </c>
      <c r="C78" t="inlineStr">
        <is>
          <t xml:space="preserve">CONCLUIDO	</t>
        </is>
      </c>
      <c r="D78" t="n">
        <v>7.8549</v>
      </c>
      <c r="E78" t="n">
        <v>12.73</v>
      </c>
      <c r="F78" t="n">
        <v>10.47</v>
      </c>
      <c r="G78" t="n">
        <v>125.65</v>
      </c>
      <c r="H78" t="n">
        <v>2.36</v>
      </c>
      <c r="I78" t="n">
        <v>5</v>
      </c>
      <c r="J78" t="n">
        <v>150.3</v>
      </c>
      <c r="K78" t="n">
        <v>45</v>
      </c>
      <c r="L78" t="n">
        <v>20</v>
      </c>
      <c r="M78" t="n">
        <v>2</v>
      </c>
      <c r="N78" t="n">
        <v>25.3</v>
      </c>
      <c r="O78" t="n">
        <v>18771.1</v>
      </c>
      <c r="P78" t="n">
        <v>93.8</v>
      </c>
      <c r="Q78" t="n">
        <v>197.81</v>
      </c>
      <c r="R78" t="n">
        <v>29.83</v>
      </c>
      <c r="S78" t="n">
        <v>25.4</v>
      </c>
      <c r="T78" t="n">
        <v>1385.29</v>
      </c>
      <c r="U78" t="n">
        <v>0.85</v>
      </c>
      <c r="V78" t="n">
        <v>0.89</v>
      </c>
      <c r="W78" t="n">
        <v>2.95</v>
      </c>
      <c r="X78" t="n">
        <v>0.08</v>
      </c>
      <c r="Y78" t="n">
        <v>1</v>
      </c>
      <c r="Z78" t="n">
        <v>10</v>
      </c>
      <c r="AA78" t="n">
        <v>312.5469990782053</v>
      </c>
      <c r="AB78" t="n">
        <v>427.6405927392503</v>
      </c>
      <c r="AC78" t="n">
        <v>386.827174765557</v>
      </c>
      <c r="AD78" t="n">
        <v>312546.9990782053</v>
      </c>
      <c r="AE78" t="n">
        <v>427640.5927392503</v>
      </c>
      <c r="AF78" t="n">
        <v>2.949915588928244e-06</v>
      </c>
      <c r="AG78" t="n">
        <v>16.57552083333333</v>
      </c>
      <c r="AH78" t="n">
        <v>386827.174765557</v>
      </c>
    </row>
    <row r="79">
      <c r="A79" t="n">
        <v>77</v>
      </c>
      <c r="B79" t="n">
        <v>60</v>
      </c>
      <c r="C79" t="inlineStr">
        <is>
          <t xml:space="preserve">CONCLUIDO	</t>
        </is>
      </c>
      <c r="D79" t="n">
        <v>7.8532</v>
      </c>
      <c r="E79" t="n">
        <v>12.73</v>
      </c>
      <c r="F79" t="n">
        <v>10.47</v>
      </c>
      <c r="G79" t="n">
        <v>125.68</v>
      </c>
      <c r="H79" t="n">
        <v>2.38</v>
      </c>
      <c r="I79" t="n">
        <v>5</v>
      </c>
      <c r="J79" t="n">
        <v>150.65</v>
      </c>
      <c r="K79" t="n">
        <v>45</v>
      </c>
      <c r="L79" t="n">
        <v>20.25</v>
      </c>
      <c r="M79" t="n">
        <v>0</v>
      </c>
      <c r="N79" t="n">
        <v>25.4</v>
      </c>
      <c r="O79" t="n">
        <v>18813.98</v>
      </c>
      <c r="P79" t="n">
        <v>93.92</v>
      </c>
      <c r="Q79" t="n">
        <v>197.78</v>
      </c>
      <c r="R79" t="n">
        <v>29.82</v>
      </c>
      <c r="S79" t="n">
        <v>25.4</v>
      </c>
      <c r="T79" t="n">
        <v>1381.23</v>
      </c>
      <c r="U79" t="n">
        <v>0.85</v>
      </c>
      <c r="V79" t="n">
        <v>0.89</v>
      </c>
      <c r="W79" t="n">
        <v>2.95</v>
      </c>
      <c r="X79" t="n">
        <v>0.08</v>
      </c>
      <c r="Y79" t="n">
        <v>1</v>
      </c>
      <c r="Z79" t="n">
        <v>10</v>
      </c>
      <c r="AA79" t="n">
        <v>312.6512388889561</v>
      </c>
      <c r="AB79" t="n">
        <v>427.7832182470553</v>
      </c>
      <c r="AC79" t="n">
        <v>386.9561882950733</v>
      </c>
      <c r="AD79" t="n">
        <v>312651.2388889561</v>
      </c>
      <c r="AE79" t="n">
        <v>427783.2182470553</v>
      </c>
      <c r="AF79" t="n">
        <v>2.949277152219798e-06</v>
      </c>
      <c r="AG79" t="n">
        <v>16.57552083333333</v>
      </c>
      <c r="AH79" t="n">
        <v>386956.1882950733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3.9306</v>
      </c>
      <c r="E2" t="n">
        <v>25.44</v>
      </c>
      <c r="F2" t="n">
        <v>13.94</v>
      </c>
      <c r="G2" t="n">
        <v>4.89</v>
      </c>
      <c r="H2" t="n">
        <v>0.07000000000000001</v>
      </c>
      <c r="I2" t="n">
        <v>171</v>
      </c>
      <c r="J2" t="n">
        <v>263.32</v>
      </c>
      <c r="K2" t="n">
        <v>59.89</v>
      </c>
      <c r="L2" t="n">
        <v>1</v>
      </c>
      <c r="M2" t="n">
        <v>169</v>
      </c>
      <c r="N2" t="n">
        <v>67.43000000000001</v>
      </c>
      <c r="O2" t="n">
        <v>32710.1</v>
      </c>
      <c r="P2" t="n">
        <v>237.48</v>
      </c>
      <c r="Q2" t="n">
        <v>198.29</v>
      </c>
      <c r="R2" t="n">
        <v>137.41</v>
      </c>
      <c r="S2" t="n">
        <v>25.4</v>
      </c>
      <c r="T2" t="n">
        <v>54344.37</v>
      </c>
      <c r="U2" t="n">
        <v>0.18</v>
      </c>
      <c r="V2" t="n">
        <v>0.67</v>
      </c>
      <c r="W2" t="n">
        <v>3.23</v>
      </c>
      <c r="X2" t="n">
        <v>3.54</v>
      </c>
      <c r="Y2" t="n">
        <v>1</v>
      </c>
      <c r="Z2" t="n">
        <v>10</v>
      </c>
      <c r="AA2" t="n">
        <v>909.3668208480726</v>
      </c>
      <c r="AB2" t="n">
        <v>1244.235802717052</v>
      </c>
      <c r="AC2" t="n">
        <v>1125.487684001653</v>
      </c>
      <c r="AD2" t="n">
        <v>909366.8208480726</v>
      </c>
      <c r="AE2" t="n">
        <v>1244235.802717052</v>
      </c>
      <c r="AF2" t="n">
        <v>1.234009025581404e-06</v>
      </c>
      <c r="AG2" t="n">
        <v>33.125</v>
      </c>
      <c r="AH2" t="n">
        <v>1125487.684001653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4.4771</v>
      </c>
      <c r="E3" t="n">
        <v>22.34</v>
      </c>
      <c r="F3" t="n">
        <v>13.01</v>
      </c>
      <c r="G3" t="n">
        <v>6.1</v>
      </c>
      <c r="H3" t="n">
        <v>0.08</v>
      </c>
      <c r="I3" t="n">
        <v>128</v>
      </c>
      <c r="J3" t="n">
        <v>263.79</v>
      </c>
      <c r="K3" t="n">
        <v>59.89</v>
      </c>
      <c r="L3" t="n">
        <v>1.25</v>
      </c>
      <c r="M3" t="n">
        <v>126</v>
      </c>
      <c r="N3" t="n">
        <v>67.65000000000001</v>
      </c>
      <c r="O3" t="n">
        <v>32767.75</v>
      </c>
      <c r="P3" t="n">
        <v>221.63</v>
      </c>
      <c r="Q3" t="n">
        <v>198.07</v>
      </c>
      <c r="R3" t="n">
        <v>108.75</v>
      </c>
      <c r="S3" t="n">
        <v>25.4</v>
      </c>
      <c r="T3" t="n">
        <v>40230.82</v>
      </c>
      <c r="U3" t="n">
        <v>0.23</v>
      </c>
      <c r="V3" t="n">
        <v>0.72</v>
      </c>
      <c r="W3" t="n">
        <v>3.15</v>
      </c>
      <c r="X3" t="n">
        <v>2.61</v>
      </c>
      <c r="Y3" t="n">
        <v>1</v>
      </c>
      <c r="Z3" t="n">
        <v>10</v>
      </c>
      <c r="AA3" t="n">
        <v>774.2810324217179</v>
      </c>
      <c r="AB3" t="n">
        <v>1059.405467427734</v>
      </c>
      <c r="AC3" t="n">
        <v>958.2972965013422</v>
      </c>
      <c r="AD3" t="n">
        <v>774281.0324217179</v>
      </c>
      <c r="AE3" t="n">
        <v>1059405.467427734</v>
      </c>
      <c r="AF3" t="n">
        <v>1.40558230510113e-06</v>
      </c>
      <c r="AG3" t="n">
        <v>29.08854166666667</v>
      </c>
      <c r="AH3" t="n">
        <v>958297.2965013422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4.8693</v>
      </c>
      <c r="E4" t="n">
        <v>20.54</v>
      </c>
      <c r="F4" t="n">
        <v>12.48</v>
      </c>
      <c r="G4" t="n">
        <v>7.27</v>
      </c>
      <c r="H4" t="n">
        <v>0.1</v>
      </c>
      <c r="I4" t="n">
        <v>103</v>
      </c>
      <c r="J4" t="n">
        <v>264.25</v>
      </c>
      <c r="K4" t="n">
        <v>59.89</v>
      </c>
      <c r="L4" t="n">
        <v>1.5</v>
      </c>
      <c r="M4" t="n">
        <v>101</v>
      </c>
      <c r="N4" t="n">
        <v>67.87</v>
      </c>
      <c r="O4" t="n">
        <v>32825.49</v>
      </c>
      <c r="P4" t="n">
        <v>212.53</v>
      </c>
      <c r="Q4" t="n">
        <v>198.04</v>
      </c>
      <c r="R4" t="n">
        <v>92.48999999999999</v>
      </c>
      <c r="S4" t="n">
        <v>25.4</v>
      </c>
      <c r="T4" t="n">
        <v>32225.29</v>
      </c>
      <c r="U4" t="n">
        <v>0.27</v>
      </c>
      <c r="V4" t="n">
        <v>0.75</v>
      </c>
      <c r="W4" t="n">
        <v>3.1</v>
      </c>
      <c r="X4" t="n">
        <v>2.08</v>
      </c>
      <c r="Y4" t="n">
        <v>1</v>
      </c>
      <c r="Z4" t="n">
        <v>10</v>
      </c>
      <c r="AA4" t="n">
        <v>694.8517335140609</v>
      </c>
      <c r="AB4" t="n">
        <v>950.7267964889217</v>
      </c>
      <c r="AC4" t="n">
        <v>859.9907653854577</v>
      </c>
      <c r="AD4" t="n">
        <v>694851.733514061</v>
      </c>
      <c r="AE4" t="n">
        <v>950726.7964889216</v>
      </c>
      <c r="AF4" t="n">
        <v>1.528713211281619e-06</v>
      </c>
      <c r="AG4" t="n">
        <v>26.74479166666667</v>
      </c>
      <c r="AH4" t="n">
        <v>859990.7653854578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5.1754</v>
      </c>
      <c r="E5" t="n">
        <v>19.32</v>
      </c>
      <c r="F5" t="n">
        <v>12.12</v>
      </c>
      <c r="G5" t="n">
        <v>8.460000000000001</v>
      </c>
      <c r="H5" t="n">
        <v>0.12</v>
      </c>
      <c r="I5" t="n">
        <v>86</v>
      </c>
      <c r="J5" t="n">
        <v>264.72</v>
      </c>
      <c r="K5" t="n">
        <v>59.89</v>
      </c>
      <c r="L5" t="n">
        <v>1.75</v>
      </c>
      <c r="M5" t="n">
        <v>84</v>
      </c>
      <c r="N5" t="n">
        <v>68.09</v>
      </c>
      <c r="O5" t="n">
        <v>32883.31</v>
      </c>
      <c r="P5" t="n">
        <v>206.47</v>
      </c>
      <c r="Q5" t="n">
        <v>198.02</v>
      </c>
      <c r="R5" t="n">
        <v>81.09999999999999</v>
      </c>
      <c r="S5" t="n">
        <v>25.4</v>
      </c>
      <c r="T5" t="n">
        <v>26614.38</v>
      </c>
      <c r="U5" t="n">
        <v>0.31</v>
      </c>
      <c r="V5" t="n">
        <v>0.77</v>
      </c>
      <c r="W5" t="n">
        <v>3.08</v>
      </c>
      <c r="X5" t="n">
        <v>1.73</v>
      </c>
      <c r="Y5" t="n">
        <v>1</v>
      </c>
      <c r="Z5" t="n">
        <v>10</v>
      </c>
      <c r="AA5" t="n">
        <v>648.8893001423777</v>
      </c>
      <c r="AB5" t="n">
        <v>887.8389674303337</v>
      </c>
      <c r="AC5" t="n">
        <v>803.104862468599</v>
      </c>
      <c r="AD5" t="n">
        <v>648889.3001423777</v>
      </c>
      <c r="AE5" t="n">
        <v>887838.9674303337</v>
      </c>
      <c r="AF5" t="n">
        <v>1.624813084769246e-06</v>
      </c>
      <c r="AG5" t="n">
        <v>25.15625</v>
      </c>
      <c r="AH5" t="n">
        <v>803104.862468599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5.4102</v>
      </c>
      <c r="E6" t="n">
        <v>18.48</v>
      </c>
      <c r="F6" t="n">
        <v>11.89</v>
      </c>
      <c r="G6" t="n">
        <v>9.640000000000001</v>
      </c>
      <c r="H6" t="n">
        <v>0.13</v>
      </c>
      <c r="I6" t="n">
        <v>74</v>
      </c>
      <c r="J6" t="n">
        <v>265.19</v>
      </c>
      <c r="K6" t="n">
        <v>59.89</v>
      </c>
      <c r="L6" t="n">
        <v>2</v>
      </c>
      <c r="M6" t="n">
        <v>72</v>
      </c>
      <c r="N6" t="n">
        <v>68.31</v>
      </c>
      <c r="O6" t="n">
        <v>32941.21</v>
      </c>
      <c r="P6" t="n">
        <v>202.54</v>
      </c>
      <c r="Q6" t="n">
        <v>197.81</v>
      </c>
      <c r="R6" t="n">
        <v>73.98</v>
      </c>
      <c r="S6" t="n">
        <v>25.4</v>
      </c>
      <c r="T6" t="n">
        <v>23116.44</v>
      </c>
      <c r="U6" t="n">
        <v>0.34</v>
      </c>
      <c r="V6" t="n">
        <v>0.78</v>
      </c>
      <c r="W6" t="n">
        <v>3.06</v>
      </c>
      <c r="X6" t="n">
        <v>1.5</v>
      </c>
      <c r="Y6" t="n">
        <v>1</v>
      </c>
      <c r="Z6" t="n">
        <v>10</v>
      </c>
      <c r="AA6" t="n">
        <v>612.7398952967482</v>
      </c>
      <c r="AB6" t="n">
        <v>838.3777569213569</v>
      </c>
      <c r="AC6" t="n">
        <v>758.3641604713539</v>
      </c>
      <c r="AD6" t="n">
        <v>612739.8952967481</v>
      </c>
      <c r="AE6" t="n">
        <v>838377.7569213569</v>
      </c>
      <c r="AF6" t="n">
        <v>1.698528374853842e-06</v>
      </c>
      <c r="AG6" t="n">
        <v>24.0625</v>
      </c>
      <c r="AH6" t="n">
        <v>758364.1604713539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5.6125</v>
      </c>
      <c r="E7" t="n">
        <v>17.82</v>
      </c>
      <c r="F7" t="n">
        <v>11.68</v>
      </c>
      <c r="G7" t="n">
        <v>10.78</v>
      </c>
      <c r="H7" t="n">
        <v>0.15</v>
      </c>
      <c r="I7" t="n">
        <v>65</v>
      </c>
      <c r="J7" t="n">
        <v>265.66</v>
      </c>
      <c r="K7" t="n">
        <v>59.89</v>
      </c>
      <c r="L7" t="n">
        <v>2.25</v>
      </c>
      <c r="M7" t="n">
        <v>63</v>
      </c>
      <c r="N7" t="n">
        <v>68.53</v>
      </c>
      <c r="O7" t="n">
        <v>32999.19</v>
      </c>
      <c r="P7" t="n">
        <v>198.89</v>
      </c>
      <c r="Q7" t="n">
        <v>197.86</v>
      </c>
      <c r="R7" t="n">
        <v>67.56</v>
      </c>
      <c r="S7" t="n">
        <v>25.4</v>
      </c>
      <c r="T7" t="n">
        <v>19948.99</v>
      </c>
      <c r="U7" t="n">
        <v>0.38</v>
      </c>
      <c r="V7" t="n">
        <v>0.8</v>
      </c>
      <c r="W7" t="n">
        <v>3.04</v>
      </c>
      <c r="X7" t="n">
        <v>1.28</v>
      </c>
      <c r="Y7" t="n">
        <v>1</v>
      </c>
      <c r="Z7" t="n">
        <v>10</v>
      </c>
      <c r="AA7" t="n">
        <v>588.7969571650962</v>
      </c>
      <c r="AB7" t="n">
        <v>805.6179726817492</v>
      </c>
      <c r="AC7" t="n">
        <v>728.7309240609284</v>
      </c>
      <c r="AD7" t="n">
        <v>588796.9571650962</v>
      </c>
      <c r="AE7" t="n">
        <v>805617.9726817491</v>
      </c>
      <c r="AF7" t="n">
        <v>1.762040313457393e-06</v>
      </c>
      <c r="AG7" t="n">
        <v>23.203125</v>
      </c>
      <c r="AH7" t="n">
        <v>728730.9240609284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5.7669</v>
      </c>
      <c r="E8" t="n">
        <v>17.34</v>
      </c>
      <c r="F8" t="n">
        <v>11.55</v>
      </c>
      <c r="G8" t="n">
        <v>11.95</v>
      </c>
      <c r="H8" t="n">
        <v>0.17</v>
      </c>
      <c r="I8" t="n">
        <v>58</v>
      </c>
      <c r="J8" t="n">
        <v>266.13</v>
      </c>
      <c r="K8" t="n">
        <v>59.89</v>
      </c>
      <c r="L8" t="n">
        <v>2.5</v>
      </c>
      <c r="M8" t="n">
        <v>56</v>
      </c>
      <c r="N8" t="n">
        <v>68.75</v>
      </c>
      <c r="O8" t="n">
        <v>33057.26</v>
      </c>
      <c r="P8" t="n">
        <v>196.78</v>
      </c>
      <c r="Q8" t="n">
        <v>197.95</v>
      </c>
      <c r="R8" t="n">
        <v>63.5</v>
      </c>
      <c r="S8" t="n">
        <v>25.4</v>
      </c>
      <c r="T8" t="n">
        <v>17957.44</v>
      </c>
      <c r="U8" t="n">
        <v>0.4</v>
      </c>
      <c r="V8" t="n">
        <v>0.8100000000000001</v>
      </c>
      <c r="W8" t="n">
        <v>3.04</v>
      </c>
      <c r="X8" t="n">
        <v>1.16</v>
      </c>
      <c r="Y8" t="n">
        <v>1</v>
      </c>
      <c r="Z8" t="n">
        <v>10</v>
      </c>
      <c r="AA8" t="n">
        <v>570.0469605313543</v>
      </c>
      <c r="AB8" t="n">
        <v>779.9634000959924</v>
      </c>
      <c r="AC8" t="n">
        <v>705.5247878763375</v>
      </c>
      <c r="AD8" t="n">
        <v>570046.9605313543</v>
      </c>
      <c r="AE8" t="n">
        <v>779963.4000959924</v>
      </c>
      <c r="AF8" t="n">
        <v>1.810514081724266e-06</v>
      </c>
      <c r="AG8" t="n">
        <v>22.578125</v>
      </c>
      <c r="AH8" t="n">
        <v>705524.7878763375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5.9153</v>
      </c>
      <c r="E9" t="n">
        <v>16.91</v>
      </c>
      <c r="F9" t="n">
        <v>11.42</v>
      </c>
      <c r="G9" t="n">
        <v>13.18</v>
      </c>
      <c r="H9" t="n">
        <v>0.18</v>
      </c>
      <c r="I9" t="n">
        <v>52</v>
      </c>
      <c r="J9" t="n">
        <v>266.6</v>
      </c>
      <c r="K9" t="n">
        <v>59.89</v>
      </c>
      <c r="L9" t="n">
        <v>2.75</v>
      </c>
      <c r="M9" t="n">
        <v>50</v>
      </c>
      <c r="N9" t="n">
        <v>68.97</v>
      </c>
      <c r="O9" t="n">
        <v>33115.41</v>
      </c>
      <c r="P9" t="n">
        <v>194.49</v>
      </c>
      <c r="Q9" t="n">
        <v>197.81</v>
      </c>
      <c r="R9" t="n">
        <v>59.68</v>
      </c>
      <c r="S9" t="n">
        <v>25.4</v>
      </c>
      <c r="T9" t="n">
        <v>16075.28</v>
      </c>
      <c r="U9" t="n">
        <v>0.43</v>
      </c>
      <c r="V9" t="n">
        <v>0.8100000000000001</v>
      </c>
      <c r="W9" t="n">
        <v>3.02</v>
      </c>
      <c r="X9" t="n">
        <v>1.03</v>
      </c>
      <c r="Y9" t="n">
        <v>1</v>
      </c>
      <c r="Z9" t="n">
        <v>10</v>
      </c>
      <c r="AA9" t="n">
        <v>551.8895798562032</v>
      </c>
      <c r="AB9" t="n">
        <v>755.1196708091504</v>
      </c>
      <c r="AC9" t="n">
        <v>683.0521092442386</v>
      </c>
      <c r="AD9" t="n">
        <v>551889.5798562032</v>
      </c>
      <c r="AE9" t="n">
        <v>755119.6708091504</v>
      </c>
      <c r="AF9" t="n">
        <v>1.857104154333099e-06</v>
      </c>
      <c r="AG9" t="n">
        <v>22.01822916666667</v>
      </c>
      <c r="AH9" t="n">
        <v>683052.1092442386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6.0426</v>
      </c>
      <c r="E10" t="n">
        <v>16.55</v>
      </c>
      <c r="F10" t="n">
        <v>11.32</v>
      </c>
      <c r="G10" t="n">
        <v>14.45</v>
      </c>
      <c r="H10" t="n">
        <v>0.2</v>
      </c>
      <c r="I10" t="n">
        <v>47</v>
      </c>
      <c r="J10" t="n">
        <v>267.08</v>
      </c>
      <c r="K10" t="n">
        <v>59.89</v>
      </c>
      <c r="L10" t="n">
        <v>3</v>
      </c>
      <c r="M10" t="n">
        <v>45</v>
      </c>
      <c r="N10" t="n">
        <v>69.19</v>
      </c>
      <c r="O10" t="n">
        <v>33173.65</v>
      </c>
      <c r="P10" t="n">
        <v>192.73</v>
      </c>
      <c r="Q10" t="n">
        <v>197.91</v>
      </c>
      <c r="R10" t="n">
        <v>56.31</v>
      </c>
      <c r="S10" t="n">
        <v>25.4</v>
      </c>
      <c r="T10" t="n">
        <v>14418.27</v>
      </c>
      <c r="U10" t="n">
        <v>0.45</v>
      </c>
      <c r="V10" t="n">
        <v>0.82</v>
      </c>
      <c r="W10" t="n">
        <v>3.01</v>
      </c>
      <c r="X10" t="n">
        <v>0.93</v>
      </c>
      <c r="Y10" t="n">
        <v>1</v>
      </c>
      <c r="Z10" t="n">
        <v>10</v>
      </c>
      <c r="AA10" t="n">
        <v>535.6489559567382</v>
      </c>
      <c r="AB10" t="n">
        <v>732.8985327041431</v>
      </c>
      <c r="AC10" t="n">
        <v>662.95172537241</v>
      </c>
      <c r="AD10" t="n">
        <v>535648.9559567382</v>
      </c>
      <c r="AE10" t="n">
        <v>732898.5327041431</v>
      </c>
      <c r="AF10" t="n">
        <v>1.897069897211161e-06</v>
      </c>
      <c r="AG10" t="n">
        <v>21.54947916666667</v>
      </c>
      <c r="AH10" t="n">
        <v>662951.72537241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6.1211</v>
      </c>
      <c r="E11" t="n">
        <v>16.34</v>
      </c>
      <c r="F11" t="n">
        <v>11.26</v>
      </c>
      <c r="G11" t="n">
        <v>15.35</v>
      </c>
      <c r="H11" t="n">
        <v>0.22</v>
      </c>
      <c r="I11" t="n">
        <v>44</v>
      </c>
      <c r="J11" t="n">
        <v>267.55</v>
      </c>
      <c r="K11" t="n">
        <v>59.89</v>
      </c>
      <c r="L11" t="n">
        <v>3.25</v>
      </c>
      <c r="M11" t="n">
        <v>42</v>
      </c>
      <c r="N11" t="n">
        <v>69.41</v>
      </c>
      <c r="O11" t="n">
        <v>33231.97</v>
      </c>
      <c r="P11" t="n">
        <v>191.63</v>
      </c>
      <c r="Q11" t="n">
        <v>197.92</v>
      </c>
      <c r="R11" t="n">
        <v>54.06</v>
      </c>
      <c r="S11" t="n">
        <v>25.4</v>
      </c>
      <c r="T11" t="n">
        <v>13307.52</v>
      </c>
      <c r="U11" t="n">
        <v>0.47</v>
      </c>
      <c r="V11" t="n">
        <v>0.83</v>
      </c>
      <c r="W11" t="n">
        <v>3.02</v>
      </c>
      <c r="X11" t="n">
        <v>0.87</v>
      </c>
      <c r="Y11" t="n">
        <v>1</v>
      </c>
      <c r="Z11" t="n">
        <v>10</v>
      </c>
      <c r="AA11" t="n">
        <v>531.1334885792908</v>
      </c>
      <c r="AB11" t="n">
        <v>726.7202710299582</v>
      </c>
      <c r="AC11" t="n">
        <v>657.3631083211646</v>
      </c>
      <c r="AD11" t="n">
        <v>531133.4885792908</v>
      </c>
      <c r="AE11" t="n">
        <v>726720.2710299583</v>
      </c>
      <c r="AF11" t="n">
        <v>1.92171491540384e-06</v>
      </c>
      <c r="AG11" t="n">
        <v>21.27604166666667</v>
      </c>
      <c r="AH11" t="n">
        <v>657363.1083211646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6.2272</v>
      </c>
      <c r="E12" t="n">
        <v>16.06</v>
      </c>
      <c r="F12" t="n">
        <v>11.18</v>
      </c>
      <c r="G12" t="n">
        <v>16.77</v>
      </c>
      <c r="H12" t="n">
        <v>0.23</v>
      </c>
      <c r="I12" t="n">
        <v>40</v>
      </c>
      <c r="J12" t="n">
        <v>268.02</v>
      </c>
      <c r="K12" t="n">
        <v>59.89</v>
      </c>
      <c r="L12" t="n">
        <v>3.5</v>
      </c>
      <c r="M12" t="n">
        <v>38</v>
      </c>
      <c r="N12" t="n">
        <v>69.64</v>
      </c>
      <c r="O12" t="n">
        <v>33290.38</v>
      </c>
      <c r="P12" t="n">
        <v>190.33</v>
      </c>
      <c r="Q12" t="n">
        <v>197.85</v>
      </c>
      <c r="R12" t="n">
        <v>52.04</v>
      </c>
      <c r="S12" t="n">
        <v>25.4</v>
      </c>
      <c r="T12" t="n">
        <v>12313.94</v>
      </c>
      <c r="U12" t="n">
        <v>0.49</v>
      </c>
      <c r="V12" t="n">
        <v>0.83</v>
      </c>
      <c r="W12" t="n">
        <v>3</v>
      </c>
      <c r="X12" t="n">
        <v>0.79</v>
      </c>
      <c r="Y12" t="n">
        <v>1</v>
      </c>
      <c r="Z12" t="n">
        <v>10</v>
      </c>
      <c r="AA12" t="n">
        <v>516.6480972620801</v>
      </c>
      <c r="AB12" t="n">
        <v>706.9007195793874</v>
      </c>
      <c r="AC12" t="n">
        <v>639.4351070441212</v>
      </c>
      <c r="AD12" t="n">
        <v>516648.0972620801</v>
      </c>
      <c r="AE12" t="n">
        <v>706900.7195793875</v>
      </c>
      <c r="AF12" t="n">
        <v>1.955024933623498e-06</v>
      </c>
      <c r="AG12" t="n">
        <v>20.91145833333333</v>
      </c>
      <c r="AH12" t="n">
        <v>639435.1070441213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6.2795</v>
      </c>
      <c r="E13" t="n">
        <v>15.92</v>
      </c>
      <c r="F13" t="n">
        <v>11.15</v>
      </c>
      <c r="G13" t="n">
        <v>17.61</v>
      </c>
      <c r="H13" t="n">
        <v>0.25</v>
      </c>
      <c r="I13" t="n">
        <v>38</v>
      </c>
      <c r="J13" t="n">
        <v>268.5</v>
      </c>
      <c r="K13" t="n">
        <v>59.89</v>
      </c>
      <c r="L13" t="n">
        <v>3.75</v>
      </c>
      <c r="M13" t="n">
        <v>36</v>
      </c>
      <c r="N13" t="n">
        <v>69.86</v>
      </c>
      <c r="O13" t="n">
        <v>33348.87</v>
      </c>
      <c r="P13" t="n">
        <v>189.82</v>
      </c>
      <c r="Q13" t="n">
        <v>197.84</v>
      </c>
      <c r="R13" t="n">
        <v>50.86</v>
      </c>
      <c r="S13" t="n">
        <v>25.4</v>
      </c>
      <c r="T13" t="n">
        <v>11734.33</v>
      </c>
      <c r="U13" t="n">
        <v>0.5</v>
      </c>
      <c r="V13" t="n">
        <v>0.83</v>
      </c>
      <c r="W13" t="n">
        <v>3.01</v>
      </c>
      <c r="X13" t="n">
        <v>0.76</v>
      </c>
      <c r="Y13" t="n">
        <v>1</v>
      </c>
      <c r="Z13" t="n">
        <v>10</v>
      </c>
      <c r="AA13" t="n">
        <v>514.1553335726188</v>
      </c>
      <c r="AB13" t="n">
        <v>703.4900103264943</v>
      </c>
      <c r="AC13" t="n">
        <v>636.3499110953636</v>
      </c>
      <c r="AD13" t="n">
        <v>514155.3335726188</v>
      </c>
      <c r="AE13" t="n">
        <v>703490.0103264942</v>
      </c>
      <c r="AF13" t="n">
        <v>1.971444480776071e-06</v>
      </c>
      <c r="AG13" t="n">
        <v>20.72916666666667</v>
      </c>
      <c r="AH13" t="n">
        <v>636349.9110953636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6.371</v>
      </c>
      <c r="E14" t="n">
        <v>15.7</v>
      </c>
      <c r="F14" t="n">
        <v>11.07</v>
      </c>
      <c r="G14" t="n">
        <v>18.98</v>
      </c>
      <c r="H14" t="n">
        <v>0.26</v>
      </c>
      <c r="I14" t="n">
        <v>35</v>
      </c>
      <c r="J14" t="n">
        <v>268.97</v>
      </c>
      <c r="K14" t="n">
        <v>59.89</v>
      </c>
      <c r="L14" t="n">
        <v>4</v>
      </c>
      <c r="M14" t="n">
        <v>33</v>
      </c>
      <c r="N14" t="n">
        <v>70.09</v>
      </c>
      <c r="O14" t="n">
        <v>33407.45</v>
      </c>
      <c r="P14" t="n">
        <v>188.44</v>
      </c>
      <c r="Q14" t="n">
        <v>197.83</v>
      </c>
      <c r="R14" t="n">
        <v>48.82</v>
      </c>
      <c r="S14" t="n">
        <v>25.4</v>
      </c>
      <c r="T14" t="n">
        <v>10730.45</v>
      </c>
      <c r="U14" t="n">
        <v>0.52</v>
      </c>
      <c r="V14" t="n">
        <v>0.84</v>
      </c>
      <c r="W14" t="n">
        <v>2.99</v>
      </c>
      <c r="X14" t="n">
        <v>0.68</v>
      </c>
      <c r="Y14" t="n">
        <v>1</v>
      </c>
      <c r="Z14" t="n">
        <v>10</v>
      </c>
      <c r="AA14" t="n">
        <v>500.3742287701185</v>
      </c>
      <c r="AB14" t="n">
        <v>684.6340947562784</v>
      </c>
      <c r="AC14" t="n">
        <v>619.2935776427253</v>
      </c>
      <c r="AD14" t="n">
        <v>500374.2287701185</v>
      </c>
      <c r="AE14" t="n">
        <v>684634.0947562784</v>
      </c>
      <c r="AF14" t="n">
        <v>2.000170839561168e-06</v>
      </c>
      <c r="AG14" t="n">
        <v>20.44270833333333</v>
      </c>
      <c r="AH14" t="n">
        <v>619293.5776427253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6.4285</v>
      </c>
      <c r="E15" t="n">
        <v>15.56</v>
      </c>
      <c r="F15" t="n">
        <v>11.03</v>
      </c>
      <c r="G15" t="n">
        <v>20.06</v>
      </c>
      <c r="H15" t="n">
        <v>0.28</v>
      </c>
      <c r="I15" t="n">
        <v>33</v>
      </c>
      <c r="J15" t="n">
        <v>269.45</v>
      </c>
      <c r="K15" t="n">
        <v>59.89</v>
      </c>
      <c r="L15" t="n">
        <v>4.25</v>
      </c>
      <c r="M15" t="n">
        <v>31</v>
      </c>
      <c r="N15" t="n">
        <v>70.31</v>
      </c>
      <c r="O15" t="n">
        <v>33466.11</v>
      </c>
      <c r="P15" t="n">
        <v>187.75</v>
      </c>
      <c r="Q15" t="n">
        <v>197.86</v>
      </c>
      <c r="R15" t="n">
        <v>47.45</v>
      </c>
      <c r="S15" t="n">
        <v>25.4</v>
      </c>
      <c r="T15" t="n">
        <v>10055.4</v>
      </c>
      <c r="U15" t="n">
        <v>0.54</v>
      </c>
      <c r="V15" t="n">
        <v>0.84</v>
      </c>
      <c r="W15" t="n">
        <v>2.99</v>
      </c>
      <c r="X15" t="n">
        <v>0.64</v>
      </c>
      <c r="Y15" t="n">
        <v>1</v>
      </c>
      <c r="Z15" t="n">
        <v>10</v>
      </c>
      <c r="AA15" t="n">
        <v>497.6163262697193</v>
      </c>
      <c r="AB15" t="n">
        <v>680.860610885161</v>
      </c>
      <c r="AC15" t="n">
        <v>615.8802297761493</v>
      </c>
      <c r="AD15" t="n">
        <v>497616.3262697193</v>
      </c>
      <c r="AE15" t="n">
        <v>680860.610885161</v>
      </c>
      <c r="AF15" t="n">
        <v>2.018222922950708e-06</v>
      </c>
      <c r="AG15" t="n">
        <v>20.26041666666667</v>
      </c>
      <c r="AH15" t="n">
        <v>615880.2297761494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6.492</v>
      </c>
      <c r="E16" t="n">
        <v>15.4</v>
      </c>
      <c r="F16" t="n">
        <v>10.98</v>
      </c>
      <c r="G16" t="n">
        <v>21.26</v>
      </c>
      <c r="H16" t="n">
        <v>0.3</v>
      </c>
      <c r="I16" t="n">
        <v>31</v>
      </c>
      <c r="J16" t="n">
        <v>269.92</v>
      </c>
      <c r="K16" t="n">
        <v>59.89</v>
      </c>
      <c r="L16" t="n">
        <v>4.5</v>
      </c>
      <c r="M16" t="n">
        <v>29</v>
      </c>
      <c r="N16" t="n">
        <v>70.54000000000001</v>
      </c>
      <c r="O16" t="n">
        <v>33524.86</v>
      </c>
      <c r="P16" t="n">
        <v>186.88</v>
      </c>
      <c r="Q16" t="n">
        <v>197.82</v>
      </c>
      <c r="R16" t="n">
        <v>45.53</v>
      </c>
      <c r="S16" t="n">
        <v>25.4</v>
      </c>
      <c r="T16" t="n">
        <v>9105.23</v>
      </c>
      <c r="U16" t="n">
        <v>0.5600000000000001</v>
      </c>
      <c r="V16" t="n">
        <v>0.85</v>
      </c>
      <c r="W16" t="n">
        <v>2.99</v>
      </c>
      <c r="X16" t="n">
        <v>0.59</v>
      </c>
      <c r="Y16" t="n">
        <v>1</v>
      </c>
      <c r="Z16" t="n">
        <v>10</v>
      </c>
      <c r="AA16" t="n">
        <v>494.5066084709662</v>
      </c>
      <c r="AB16" t="n">
        <v>676.6057578018401</v>
      </c>
      <c r="AC16" t="n">
        <v>612.031453899377</v>
      </c>
      <c r="AD16" t="n">
        <v>494506.6084709662</v>
      </c>
      <c r="AE16" t="n">
        <v>676605.7578018401</v>
      </c>
      <c r="AF16" t="n">
        <v>2.038158701998289e-06</v>
      </c>
      <c r="AG16" t="n">
        <v>20.05208333333333</v>
      </c>
      <c r="AH16" t="n">
        <v>612031.453899377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6.5174</v>
      </c>
      <c r="E17" t="n">
        <v>15.34</v>
      </c>
      <c r="F17" t="n">
        <v>10.97</v>
      </c>
      <c r="G17" t="n">
        <v>21.95</v>
      </c>
      <c r="H17" t="n">
        <v>0.31</v>
      </c>
      <c r="I17" t="n">
        <v>30</v>
      </c>
      <c r="J17" t="n">
        <v>270.4</v>
      </c>
      <c r="K17" t="n">
        <v>59.89</v>
      </c>
      <c r="L17" t="n">
        <v>4.75</v>
      </c>
      <c r="M17" t="n">
        <v>28</v>
      </c>
      <c r="N17" t="n">
        <v>70.76000000000001</v>
      </c>
      <c r="O17" t="n">
        <v>33583.7</v>
      </c>
      <c r="P17" t="n">
        <v>186.65</v>
      </c>
      <c r="Q17" t="n">
        <v>197.87</v>
      </c>
      <c r="R17" t="n">
        <v>45.16</v>
      </c>
      <c r="S17" t="n">
        <v>25.4</v>
      </c>
      <c r="T17" t="n">
        <v>8927.66</v>
      </c>
      <c r="U17" t="n">
        <v>0.5600000000000001</v>
      </c>
      <c r="V17" t="n">
        <v>0.85</v>
      </c>
      <c r="W17" t="n">
        <v>3</v>
      </c>
      <c r="X17" t="n">
        <v>0.58</v>
      </c>
      <c r="Y17" t="n">
        <v>1</v>
      </c>
      <c r="Z17" t="n">
        <v>10</v>
      </c>
      <c r="AA17" t="n">
        <v>493.2593766904241</v>
      </c>
      <c r="AB17" t="n">
        <v>674.8992402557195</v>
      </c>
      <c r="AC17" t="n">
        <v>610.4878039927457</v>
      </c>
      <c r="AD17" t="n">
        <v>493259.376690424</v>
      </c>
      <c r="AE17" t="n">
        <v>674899.2402557195</v>
      </c>
      <c r="AF17" t="n">
        <v>2.046133013617321e-06</v>
      </c>
      <c r="AG17" t="n">
        <v>19.97395833333333</v>
      </c>
      <c r="AH17" t="n">
        <v>610487.8039927457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6.5761</v>
      </c>
      <c r="E18" t="n">
        <v>15.21</v>
      </c>
      <c r="F18" t="n">
        <v>10.94</v>
      </c>
      <c r="G18" t="n">
        <v>23.44</v>
      </c>
      <c r="H18" t="n">
        <v>0.33</v>
      </c>
      <c r="I18" t="n">
        <v>28</v>
      </c>
      <c r="J18" t="n">
        <v>270.88</v>
      </c>
      <c r="K18" t="n">
        <v>59.89</v>
      </c>
      <c r="L18" t="n">
        <v>5</v>
      </c>
      <c r="M18" t="n">
        <v>26</v>
      </c>
      <c r="N18" t="n">
        <v>70.98999999999999</v>
      </c>
      <c r="O18" t="n">
        <v>33642.62</v>
      </c>
      <c r="P18" t="n">
        <v>186.06</v>
      </c>
      <c r="Q18" t="n">
        <v>197.8</v>
      </c>
      <c r="R18" t="n">
        <v>44.41</v>
      </c>
      <c r="S18" t="n">
        <v>25.4</v>
      </c>
      <c r="T18" t="n">
        <v>8558.870000000001</v>
      </c>
      <c r="U18" t="n">
        <v>0.57</v>
      </c>
      <c r="V18" t="n">
        <v>0.85</v>
      </c>
      <c r="W18" t="n">
        <v>2.98</v>
      </c>
      <c r="X18" t="n">
        <v>0.55</v>
      </c>
      <c r="Y18" t="n">
        <v>1</v>
      </c>
      <c r="Z18" t="n">
        <v>10</v>
      </c>
      <c r="AA18" t="n">
        <v>490.7193384025994</v>
      </c>
      <c r="AB18" t="n">
        <v>671.4238478117373</v>
      </c>
      <c r="AC18" t="n">
        <v>607.3440981258734</v>
      </c>
      <c r="AD18" t="n">
        <v>490719.3384025994</v>
      </c>
      <c r="AE18" t="n">
        <v>671423.8478117373</v>
      </c>
      <c r="AF18" t="n">
        <v>2.06456183613847e-06</v>
      </c>
      <c r="AG18" t="n">
        <v>19.8046875</v>
      </c>
      <c r="AH18" t="n">
        <v>607344.0981258734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6.6102</v>
      </c>
      <c r="E19" t="n">
        <v>15.13</v>
      </c>
      <c r="F19" t="n">
        <v>10.91</v>
      </c>
      <c r="G19" t="n">
        <v>24.24</v>
      </c>
      <c r="H19" t="n">
        <v>0.34</v>
      </c>
      <c r="I19" t="n">
        <v>27</v>
      </c>
      <c r="J19" t="n">
        <v>271.36</v>
      </c>
      <c r="K19" t="n">
        <v>59.89</v>
      </c>
      <c r="L19" t="n">
        <v>5.25</v>
      </c>
      <c r="M19" t="n">
        <v>25</v>
      </c>
      <c r="N19" t="n">
        <v>71.22</v>
      </c>
      <c r="O19" t="n">
        <v>33701.64</v>
      </c>
      <c r="P19" t="n">
        <v>185.51</v>
      </c>
      <c r="Q19" t="n">
        <v>197.82</v>
      </c>
      <c r="R19" t="n">
        <v>43.69</v>
      </c>
      <c r="S19" t="n">
        <v>25.4</v>
      </c>
      <c r="T19" t="n">
        <v>8206.08</v>
      </c>
      <c r="U19" t="n">
        <v>0.58</v>
      </c>
      <c r="V19" t="n">
        <v>0.85</v>
      </c>
      <c r="W19" t="n">
        <v>2.98</v>
      </c>
      <c r="X19" t="n">
        <v>0.52</v>
      </c>
      <c r="Y19" t="n">
        <v>1</v>
      </c>
      <c r="Z19" t="n">
        <v>10</v>
      </c>
      <c r="AA19" t="n">
        <v>480.2441953263026</v>
      </c>
      <c r="AB19" t="n">
        <v>657.0912949240512</v>
      </c>
      <c r="AC19" t="n">
        <v>594.3794239699237</v>
      </c>
      <c r="AD19" t="n">
        <v>480244.1953263027</v>
      </c>
      <c r="AE19" t="n">
        <v>657091.2949240513</v>
      </c>
      <c r="AF19" t="n">
        <v>2.075267506461659e-06</v>
      </c>
      <c r="AG19" t="n">
        <v>19.70052083333333</v>
      </c>
      <c r="AH19" t="n">
        <v>594379.4239699236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6.6401</v>
      </c>
      <c r="E20" t="n">
        <v>15.06</v>
      </c>
      <c r="F20" t="n">
        <v>10.89</v>
      </c>
      <c r="G20" t="n">
        <v>25.14</v>
      </c>
      <c r="H20" t="n">
        <v>0.36</v>
      </c>
      <c r="I20" t="n">
        <v>26</v>
      </c>
      <c r="J20" t="n">
        <v>271.84</v>
      </c>
      <c r="K20" t="n">
        <v>59.89</v>
      </c>
      <c r="L20" t="n">
        <v>5.5</v>
      </c>
      <c r="M20" t="n">
        <v>24</v>
      </c>
      <c r="N20" t="n">
        <v>71.45</v>
      </c>
      <c r="O20" t="n">
        <v>33760.74</v>
      </c>
      <c r="P20" t="n">
        <v>185.12</v>
      </c>
      <c r="Q20" t="n">
        <v>197.84</v>
      </c>
      <c r="R20" t="n">
        <v>42.99</v>
      </c>
      <c r="S20" t="n">
        <v>25.4</v>
      </c>
      <c r="T20" t="n">
        <v>7860.41</v>
      </c>
      <c r="U20" t="n">
        <v>0.59</v>
      </c>
      <c r="V20" t="n">
        <v>0.85</v>
      </c>
      <c r="W20" t="n">
        <v>2.98</v>
      </c>
      <c r="X20" t="n">
        <v>0.5</v>
      </c>
      <c r="Y20" t="n">
        <v>1</v>
      </c>
      <c r="Z20" t="n">
        <v>10</v>
      </c>
      <c r="AA20" t="n">
        <v>478.884595681694</v>
      </c>
      <c r="AB20" t="n">
        <v>655.2310307089945</v>
      </c>
      <c r="AC20" t="n">
        <v>592.6967007606547</v>
      </c>
      <c r="AD20" t="n">
        <v>478884.595681694</v>
      </c>
      <c r="AE20" t="n">
        <v>655231.0307089945</v>
      </c>
      <c r="AF20" t="n">
        <v>2.08465458982422e-06</v>
      </c>
      <c r="AG20" t="n">
        <v>19.609375</v>
      </c>
      <c r="AH20" t="n">
        <v>592696.7007606548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6.7104</v>
      </c>
      <c r="E21" t="n">
        <v>14.9</v>
      </c>
      <c r="F21" t="n">
        <v>10.84</v>
      </c>
      <c r="G21" t="n">
        <v>27.09</v>
      </c>
      <c r="H21" t="n">
        <v>0.38</v>
      </c>
      <c r="I21" t="n">
        <v>24</v>
      </c>
      <c r="J21" t="n">
        <v>272.32</v>
      </c>
      <c r="K21" t="n">
        <v>59.89</v>
      </c>
      <c r="L21" t="n">
        <v>5.75</v>
      </c>
      <c r="M21" t="n">
        <v>22</v>
      </c>
      <c r="N21" t="n">
        <v>71.68000000000001</v>
      </c>
      <c r="O21" t="n">
        <v>33820.05</v>
      </c>
      <c r="P21" t="n">
        <v>184.21</v>
      </c>
      <c r="Q21" t="n">
        <v>197.78</v>
      </c>
      <c r="R21" t="n">
        <v>41.26</v>
      </c>
      <c r="S21" t="n">
        <v>25.4</v>
      </c>
      <c r="T21" t="n">
        <v>7006.02</v>
      </c>
      <c r="U21" t="n">
        <v>0.62</v>
      </c>
      <c r="V21" t="n">
        <v>0.86</v>
      </c>
      <c r="W21" t="n">
        <v>2.97</v>
      </c>
      <c r="X21" t="n">
        <v>0.44</v>
      </c>
      <c r="Y21" t="n">
        <v>1</v>
      </c>
      <c r="Z21" t="n">
        <v>10</v>
      </c>
      <c r="AA21" t="n">
        <v>475.5557656041153</v>
      </c>
      <c r="AB21" t="n">
        <v>650.676378539233</v>
      </c>
      <c r="AC21" t="n">
        <v>588.5767382014808</v>
      </c>
      <c r="AD21" t="n">
        <v>475555.7656041153</v>
      </c>
      <c r="AE21" t="n">
        <v>650676.378539233</v>
      </c>
      <c r="AF21" t="n">
        <v>2.106725223950912e-06</v>
      </c>
      <c r="AG21" t="n">
        <v>19.40104166666667</v>
      </c>
      <c r="AH21" t="n">
        <v>588576.7382014808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6.7239</v>
      </c>
      <c r="E22" t="n">
        <v>14.87</v>
      </c>
      <c r="F22" t="n">
        <v>10.86</v>
      </c>
      <c r="G22" t="n">
        <v>28.32</v>
      </c>
      <c r="H22" t="n">
        <v>0.39</v>
      </c>
      <c r="I22" t="n">
        <v>23</v>
      </c>
      <c r="J22" t="n">
        <v>272.8</v>
      </c>
      <c r="K22" t="n">
        <v>59.89</v>
      </c>
      <c r="L22" t="n">
        <v>6</v>
      </c>
      <c r="M22" t="n">
        <v>21</v>
      </c>
      <c r="N22" t="n">
        <v>71.91</v>
      </c>
      <c r="O22" t="n">
        <v>33879.33</v>
      </c>
      <c r="P22" t="n">
        <v>184.47</v>
      </c>
      <c r="Q22" t="n">
        <v>197.83</v>
      </c>
      <c r="R22" t="n">
        <v>41.79</v>
      </c>
      <c r="S22" t="n">
        <v>25.4</v>
      </c>
      <c r="T22" t="n">
        <v>7278.36</v>
      </c>
      <c r="U22" t="n">
        <v>0.61</v>
      </c>
      <c r="V22" t="n">
        <v>0.86</v>
      </c>
      <c r="W22" t="n">
        <v>2.98</v>
      </c>
      <c r="X22" t="n">
        <v>0.46</v>
      </c>
      <c r="Y22" t="n">
        <v>1</v>
      </c>
      <c r="Z22" t="n">
        <v>10</v>
      </c>
      <c r="AA22" t="n">
        <v>475.4571876722081</v>
      </c>
      <c r="AB22" t="n">
        <v>650.541499863846</v>
      </c>
      <c r="AC22" t="n">
        <v>588.4547321575694</v>
      </c>
      <c r="AD22" t="n">
        <v>475457.1876722081</v>
      </c>
      <c r="AE22" t="n">
        <v>650541.499863846</v>
      </c>
      <c r="AF22" t="n">
        <v>2.1109635391815e-06</v>
      </c>
      <c r="AG22" t="n">
        <v>19.36197916666667</v>
      </c>
      <c r="AH22" t="n">
        <v>588454.7321575694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6.7344</v>
      </c>
      <c r="E23" t="n">
        <v>14.85</v>
      </c>
      <c r="F23" t="n">
        <v>10.83</v>
      </c>
      <c r="G23" t="n">
        <v>28.26</v>
      </c>
      <c r="H23" t="n">
        <v>0.41</v>
      </c>
      <c r="I23" t="n">
        <v>23</v>
      </c>
      <c r="J23" t="n">
        <v>273.28</v>
      </c>
      <c r="K23" t="n">
        <v>59.89</v>
      </c>
      <c r="L23" t="n">
        <v>6.25</v>
      </c>
      <c r="M23" t="n">
        <v>21</v>
      </c>
      <c r="N23" t="n">
        <v>72.14</v>
      </c>
      <c r="O23" t="n">
        <v>33938.7</v>
      </c>
      <c r="P23" t="n">
        <v>184.06</v>
      </c>
      <c r="Q23" t="n">
        <v>197.75</v>
      </c>
      <c r="R23" t="n">
        <v>40.96</v>
      </c>
      <c r="S23" t="n">
        <v>25.4</v>
      </c>
      <c r="T23" t="n">
        <v>6862.11</v>
      </c>
      <c r="U23" t="n">
        <v>0.62</v>
      </c>
      <c r="V23" t="n">
        <v>0.86</v>
      </c>
      <c r="W23" t="n">
        <v>2.98</v>
      </c>
      <c r="X23" t="n">
        <v>0.44</v>
      </c>
      <c r="Y23" t="n">
        <v>1</v>
      </c>
      <c r="Z23" t="n">
        <v>10</v>
      </c>
      <c r="AA23" t="n">
        <v>474.65790146738</v>
      </c>
      <c r="AB23" t="n">
        <v>649.4478812163817</v>
      </c>
      <c r="AC23" t="n">
        <v>587.4654869389155</v>
      </c>
      <c r="AD23" t="n">
        <v>474657.90146738</v>
      </c>
      <c r="AE23" t="n">
        <v>649447.8812163817</v>
      </c>
      <c r="AF23" t="n">
        <v>2.114260006583068e-06</v>
      </c>
      <c r="AG23" t="n">
        <v>19.3359375</v>
      </c>
      <c r="AH23" t="n">
        <v>587465.4869389156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6.7642</v>
      </c>
      <c r="E24" t="n">
        <v>14.78</v>
      </c>
      <c r="F24" t="n">
        <v>10.82</v>
      </c>
      <c r="G24" t="n">
        <v>29.5</v>
      </c>
      <c r="H24" t="n">
        <v>0.42</v>
      </c>
      <c r="I24" t="n">
        <v>22</v>
      </c>
      <c r="J24" t="n">
        <v>273.76</v>
      </c>
      <c r="K24" t="n">
        <v>59.89</v>
      </c>
      <c r="L24" t="n">
        <v>6.5</v>
      </c>
      <c r="M24" t="n">
        <v>20</v>
      </c>
      <c r="N24" t="n">
        <v>72.37</v>
      </c>
      <c r="O24" t="n">
        <v>33998.16</v>
      </c>
      <c r="P24" t="n">
        <v>183.89</v>
      </c>
      <c r="Q24" t="n">
        <v>197.85</v>
      </c>
      <c r="R24" t="n">
        <v>40.52</v>
      </c>
      <c r="S24" t="n">
        <v>25.4</v>
      </c>
      <c r="T24" t="n">
        <v>6648.42</v>
      </c>
      <c r="U24" t="n">
        <v>0.63</v>
      </c>
      <c r="V24" t="n">
        <v>0.86</v>
      </c>
      <c r="W24" t="n">
        <v>2.98</v>
      </c>
      <c r="X24" t="n">
        <v>0.43</v>
      </c>
      <c r="Y24" t="n">
        <v>1</v>
      </c>
      <c r="Z24" t="n">
        <v>10</v>
      </c>
      <c r="AA24" t="n">
        <v>473.5770444406206</v>
      </c>
      <c r="AB24" t="n">
        <v>647.9690049483229</v>
      </c>
      <c r="AC24" t="n">
        <v>586.1277525462644</v>
      </c>
      <c r="AD24" t="n">
        <v>473577.0444406206</v>
      </c>
      <c r="AE24" t="n">
        <v>647969.0049483229</v>
      </c>
      <c r="AF24" t="n">
        <v>2.123615695017995e-06</v>
      </c>
      <c r="AG24" t="n">
        <v>19.24479166666667</v>
      </c>
      <c r="AH24" t="n">
        <v>586127.7525462644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6.7966</v>
      </c>
      <c r="E25" t="n">
        <v>14.71</v>
      </c>
      <c r="F25" t="n">
        <v>10.8</v>
      </c>
      <c r="G25" t="n">
        <v>30.85</v>
      </c>
      <c r="H25" t="n">
        <v>0.44</v>
      </c>
      <c r="I25" t="n">
        <v>21</v>
      </c>
      <c r="J25" t="n">
        <v>274.24</v>
      </c>
      <c r="K25" t="n">
        <v>59.89</v>
      </c>
      <c r="L25" t="n">
        <v>6.75</v>
      </c>
      <c r="M25" t="n">
        <v>19</v>
      </c>
      <c r="N25" t="n">
        <v>72.61</v>
      </c>
      <c r="O25" t="n">
        <v>34057.71</v>
      </c>
      <c r="P25" t="n">
        <v>183.54</v>
      </c>
      <c r="Q25" t="n">
        <v>197.76</v>
      </c>
      <c r="R25" t="n">
        <v>39.84</v>
      </c>
      <c r="S25" t="n">
        <v>25.4</v>
      </c>
      <c r="T25" t="n">
        <v>6310.09</v>
      </c>
      <c r="U25" t="n">
        <v>0.64</v>
      </c>
      <c r="V25" t="n">
        <v>0.86</v>
      </c>
      <c r="W25" t="n">
        <v>2.98</v>
      </c>
      <c r="X25" t="n">
        <v>0.41</v>
      </c>
      <c r="Y25" t="n">
        <v>1</v>
      </c>
      <c r="Z25" t="n">
        <v>10</v>
      </c>
      <c r="AA25" t="n">
        <v>472.2350951666894</v>
      </c>
      <c r="AB25" t="n">
        <v>646.1328907491065</v>
      </c>
      <c r="AC25" t="n">
        <v>584.4668745092189</v>
      </c>
      <c r="AD25" t="n">
        <v>472235.0951666894</v>
      </c>
      <c r="AE25" t="n">
        <v>646132.8907491065</v>
      </c>
      <c r="AF25" t="n">
        <v>2.133787651571406e-06</v>
      </c>
      <c r="AG25" t="n">
        <v>19.15364583333333</v>
      </c>
      <c r="AH25" t="n">
        <v>584466.8745092188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6.8292</v>
      </c>
      <c r="E26" t="n">
        <v>14.64</v>
      </c>
      <c r="F26" t="n">
        <v>10.78</v>
      </c>
      <c r="G26" t="n">
        <v>32.34</v>
      </c>
      <c r="H26" t="n">
        <v>0.45</v>
      </c>
      <c r="I26" t="n">
        <v>20</v>
      </c>
      <c r="J26" t="n">
        <v>274.73</v>
      </c>
      <c r="K26" t="n">
        <v>59.89</v>
      </c>
      <c r="L26" t="n">
        <v>7</v>
      </c>
      <c r="M26" t="n">
        <v>18</v>
      </c>
      <c r="N26" t="n">
        <v>72.84</v>
      </c>
      <c r="O26" t="n">
        <v>34117.35</v>
      </c>
      <c r="P26" t="n">
        <v>183.21</v>
      </c>
      <c r="Q26" t="n">
        <v>197.78</v>
      </c>
      <c r="R26" t="n">
        <v>39.17</v>
      </c>
      <c r="S26" t="n">
        <v>25.4</v>
      </c>
      <c r="T26" t="n">
        <v>5980.14</v>
      </c>
      <c r="U26" t="n">
        <v>0.65</v>
      </c>
      <c r="V26" t="n">
        <v>0.86</v>
      </c>
      <c r="W26" t="n">
        <v>2.98</v>
      </c>
      <c r="X26" t="n">
        <v>0.39</v>
      </c>
      <c r="Y26" t="n">
        <v>1</v>
      </c>
      <c r="Z26" t="n">
        <v>10</v>
      </c>
      <c r="AA26" t="n">
        <v>462.1304618351671</v>
      </c>
      <c r="AB26" t="n">
        <v>632.3072856399571</v>
      </c>
      <c r="AC26" t="n">
        <v>571.960765747328</v>
      </c>
      <c r="AD26" t="n">
        <v>462130.4618351671</v>
      </c>
      <c r="AE26" t="n">
        <v>632307.2856399571</v>
      </c>
      <c r="AF26" t="n">
        <v>2.144022397980086e-06</v>
      </c>
      <c r="AG26" t="n">
        <v>19.0625</v>
      </c>
      <c r="AH26" t="n">
        <v>571960.7657473279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6.8357</v>
      </c>
      <c r="E27" t="n">
        <v>14.63</v>
      </c>
      <c r="F27" t="n">
        <v>10.77</v>
      </c>
      <c r="G27" t="n">
        <v>32.3</v>
      </c>
      <c r="H27" t="n">
        <v>0.47</v>
      </c>
      <c r="I27" t="n">
        <v>20</v>
      </c>
      <c r="J27" t="n">
        <v>275.21</v>
      </c>
      <c r="K27" t="n">
        <v>59.89</v>
      </c>
      <c r="L27" t="n">
        <v>7.25</v>
      </c>
      <c r="M27" t="n">
        <v>18</v>
      </c>
      <c r="N27" t="n">
        <v>73.08</v>
      </c>
      <c r="O27" t="n">
        <v>34177.09</v>
      </c>
      <c r="P27" t="n">
        <v>182.82</v>
      </c>
      <c r="Q27" t="n">
        <v>197.79</v>
      </c>
      <c r="R27" t="n">
        <v>39.11</v>
      </c>
      <c r="S27" t="n">
        <v>25.4</v>
      </c>
      <c r="T27" t="n">
        <v>5952.51</v>
      </c>
      <c r="U27" t="n">
        <v>0.65</v>
      </c>
      <c r="V27" t="n">
        <v>0.86</v>
      </c>
      <c r="W27" t="n">
        <v>2.97</v>
      </c>
      <c r="X27" t="n">
        <v>0.37</v>
      </c>
      <c r="Y27" t="n">
        <v>1</v>
      </c>
      <c r="Z27" t="n">
        <v>10</v>
      </c>
      <c r="AA27" t="n">
        <v>461.5811869824823</v>
      </c>
      <c r="AB27" t="n">
        <v>631.5557435542174</v>
      </c>
      <c r="AC27" t="n">
        <v>571.2809497834553</v>
      </c>
      <c r="AD27" t="n">
        <v>461581.1869824823</v>
      </c>
      <c r="AE27" t="n">
        <v>631555.7435542174</v>
      </c>
      <c r="AF27" t="n">
        <v>2.146063068276294e-06</v>
      </c>
      <c r="AG27" t="n">
        <v>19.04947916666667</v>
      </c>
      <c r="AH27" t="n">
        <v>571280.9497834553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6.8685</v>
      </c>
      <c r="E28" t="n">
        <v>14.56</v>
      </c>
      <c r="F28" t="n">
        <v>10.75</v>
      </c>
      <c r="G28" t="n">
        <v>33.93</v>
      </c>
      <c r="H28" t="n">
        <v>0.48</v>
      </c>
      <c r="I28" t="n">
        <v>19</v>
      </c>
      <c r="J28" t="n">
        <v>275.7</v>
      </c>
      <c r="K28" t="n">
        <v>59.89</v>
      </c>
      <c r="L28" t="n">
        <v>7.5</v>
      </c>
      <c r="M28" t="n">
        <v>17</v>
      </c>
      <c r="N28" t="n">
        <v>73.31</v>
      </c>
      <c r="O28" t="n">
        <v>34236.91</v>
      </c>
      <c r="P28" t="n">
        <v>182.66</v>
      </c>
      <c r="Q28" t="n">
        <v>197.81</v>
      </c>
      <c r="R28" t="n">
        <v>38.61</v>
      </c>
      <c r="S28" t="n">
        <v>25.4</v>
      </c>
      <c r="T28" t="n">
        <v>5704.98</v>
      </c>
      <c r="U28" t="n">
        <v>0.66</v>
      </c>
      <c r="V28" t="n">
        <v>0.87</v>
      </c>
      <c r="W28" t="n">
        <v>2.96</v>
      </c>
      <c r="X28" t="n">
        <v>0.35</v>
      </c>
      <c r="Y28" t="n">
        <v>1</v>
      </c>
      <c r="Z28" t="n">
        <v>10</v>
      </c>
      <c r="AA28" t="n">
        <v>460.2368043323888</v>
      </c>
      <c r="AB28" t="n">
        <v>629.7162999023828</v>
      </c>
      <c r="AC28" t="n">
        <v>569.6170600520766</v>
      </c>
      <c r="AD28" t="n">
        <v>460236.8043323889</v>
      </c>
      <c r="AE28" t="n">
        <v>629716.2999023829</v>
      </c>
      <c r="AF28" t="n">
        <v>2.156360604540241e-06</v>
      </c>
      <c r="AG28" t="n">
        <v>18.95833333333333</v>
      </c>
      <c r="AH28" t="n">
        <v>569617.0600520766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6.9003</v>
      </c>
      <c r="E29" t="n">
        <v>14.49</v>
      </c>
      <c r="F29" t="n">
        <v>10.73</v>
      </c>
      <c r="G29" t="n">
        <v>35.76</v>
      </c>
      <c r="H29" t="n">
        <v>0.5</v>
      </c>
      <c r="I29" t="n">
        <v>18</v>
      </c>
      <c r="J29" t="n">
        <v>276.18</v>
      </c>
      <c r="K29" t="n">
        <v>59.89</v>
      </c>
      <c r="L29" t="n">
        <v>7.75</v>
      </c>
      <c r="M29" t="n">
        <v>16</v>
      </c>
      <c r="N29" t="n">
        <v>73.55</v>
      </c>
      <c r="O29" t="n">
        <v>34296.82</v>
      </c>
      <c r="P29" t="n">
        <v>182.21</v>
      </c>
      <c r="Q29" t="n">
        <v>197.83</v>
      </c>
      <c r="R29" t="n">
        <v>37.88</v>
      </c>
      <c r="S29" t="n">
        <v>25.4</v>
      </c>
      <c r="T29" t="n">
        <v>5346.14</v>
      </c>
      <c r="U29" t="n">
        <v>0.67</v>
      </c>
      <c r="V29" t="n">
        <v>0.87</v>
      </c>
      <c r="W29" t="n">
        <v>2.97</v>
      </c>
      <c r="X29" t="n">
        <v>0.34</v>
      </c>
      <c r="Y29" t="n">
        <v>1</v>
      </c>
      <c r="Z29" t="n">
        <v>10</v>
      </c>
      <c r="AA29" t="n">
        <v>458.8739164326653</v>
      </c>
      <c r="AB29" t="n">
        <v>627.8515365516106</v>
      </c>
      <c r="AC29" t="n">
        <v>567.9302670982902</v>
      </c>
      <c r="AD29" t="n">
        <v>458873.9164326653</v>
      </c>
      <c r="AE29" t="n">
        <v>627851.5365516106</v>
      </c>
      <c r="AF29" t="n">
        <v>2.166344191527848e-06</v>
      </c>
      <c r="AG29" t="n">
        <v>18.8671875</v>
      </c>
      <c r="AH29" t="n">
        <v>567930.2670982901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6.9017</v>
      </c>
      <c r="E30" t="n">
        <v>14.49</v>
      </c>
      <c r="F30" t="n">
        <v>10.73</v>
      </c>
      <c r="G30" t="n">
        <v>35.75</v>
      </c>
      <c r="H30" t="n">
        <v>0.51</v>
      </c>
      <c r="I30" t="n">
        <v>18</v>
      </c>
      <c r="J30" t="n">
        <v>276.67</v>
      </c>
      <c r="K30" t="n">
        <v>59.89</v>
      </c>
      <c r="L30" t="n">
        <v>8</v>
      </c>
      <c r="M30" t="n">
        <v>16</v>
      </c>
      <c r="N30" t="n">
        <v>73.78</v>
      </c>
      <c r="O30" t="n">
        <v>34356.83</v>
      </c>
      <c r="P30" t="n">
        <v>182.23</v>
      </c>
      <c r="Q30" t="n">
        <v>197.81</v>
      </c>
      <c r="R30" t="n">
        <v>37.8</v>
      </c>
      <c r="S30" t="n">
        <v>25.4</v>
      </c>
      <c r="T30" t="n">
        <v>5305.36</v>
      </c>
      <c r="U30" t="n">
        <v>0.67</v>
      </c>
      <c r="V30" t="n">
        <v>0.87</v>
      </c>
      <c r="W30" t="n">
        <v>2.97</v>
      </c>
      <c r="X30" t="n">
        <v>0.33</v>
      </c>
      <c r="Y30" t="n">
        <v>1</v>
      </c>
      <c r="Z30" t="n">
        <v>10</v>
      </c>
      <c r="AA30" t="n">
        <v>458.8498977756016</v>
      </c>
      <c r="AB30" t="n">
        <v>627.8186731653876</v>
      </c>
      <c r="AC30" t="n">
        <v>567.9005401475241</v>
      </c>
      <c r="AD30" t="n">
        <v>458849.8977756015</v>
      </c>
      <c r="AE30" t="n">
        <v>627818.6731653876</v>
      </c>
      <c r="AF30" t="n">
        <v>2.166783720514724e-06</v>
      </c>
      <c r="AG30" t="n">
        <v>18.8671875</v>
      </c>
      <c r="AH30" t="n">
        <v>567900.5401475241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6.9288</v>
      </c>
      <c r="E31" t="n">
        <v>14.43</v>
      </c>
      <c r="F31" t="n">
        <v>10.72</v>
      </c>
      <c r="G31" t="n">
        <v>37.84</v>
      </c>
      <c r="H31" t="n">
        <v>0.53</v>
      </c>
      <c r="I31" t="n">
        <v>17</v>
      </c>
      <c r="J31" t="n">
        <v>277.16</v>
      </c>
      <c r="K31" t="n">
        <v>59.89</v>
      </c>
      <c r="L31" t="n">
        <v>8.25</v>
      </c>
      <c r="M31" t="n">
        <v>15</v>
      </c>
      <c r="N31" t="n">
        <v>74.02</v>
      </c>
      <c r="O31" t="n">
        <v>34416.93</v>
      </c>
      <c r="P31" t="n">
        <v>181.95</v>
      </c>
      <c r="Q31" t="n">
        <v>197.77</v>
      </c>
      <c r="R31" t="n">
        <v>37.39</v>
      </c>
      <c r="S31" t="n">
        <v>25.4</v>
      </c>
      <c r="T31" t="n">
        <v>5106.32</v>
      </c>
      <c r="U31" t="n">
        <v>0.68</v>
      </c>
      <c r="V31" t="n">
        <v>0.87</v>
      </c>
      <c r="W31" t="n">
        <v>2.97</v>
      </c>
      <c r="X31" t="n">
        <v>0.33</v>
      </c>
      <c r="Y31" t="n">
        <v>1</v>
      </c>
      <c r="Z31" t="n">
        <v>10</v>
      </c>
      <c r="AA31" t="n">
        <v>457.8142170690476</v>
      </c>
      <c r="AB31" t="n">
        <v>626.4016091316723</v>
      </c>
      <c r="AC31" t="n">
        <v>566.6187187163249</v>
      </c>
      <c r="AD31" t="n">
        <v>457814.2170690476</v>
      </c>
      <c r="AE31" t="n">
        <v>626401.6091316723</v>
      </c>
      <c r="AF31" t="n">
        <v>2.175291745903534e-06</v>
      </c>
      <c r="AG31" t="n">
        <v>18.7890625</v>
      </c>
      <c r="AH31" t="n">
        <v>566618.7187163249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6.9247</v>
      </c>
      <c r="E32" t="n">
        <v>14.44</v>
      </c>
      <c r="F32" t="n">
        <v>10.73</v>
      </c>
      <c r="G32" t="n">
        <v>37.87</v>
      </c>
      <c r="H32" t="n">
        <v>0.55</v>
      </c>
      <c r="I32" t="n">
        <v>17</v>
      </c>
      <c r="J32" t="n">
        <v>277.65</v>
      </c>
      <c r="K32" t="n">
        <v>59.89</v>
      </c>
      <c r="L32" t="n">
        <v>8.5</v>
      </c>
      <c r="M32" t="n">
        <v>15</v>
      </c>
      <c r="N32" t="n">
        <v>74.26000000000001</v>
      </c>
      <c r="O32" t="n">
        <v>34477.13</v>
      </c>
      <c r="P32" t="n">
        <v>182.18</v>
      </c>
      <c r="Q32" t="n">
        <v>197.76</v>
      </c>
      <c r="R32" t="n">
        <v>37.85</v>
      </c>
      <c r="S32" t="n">
        <v>25.4</v>
      </c>
      <c r="T32" t="n">
        <v>5337.84</v>
      </c>
      <c r="U32" t="n">
        <v>0.67</v>
      </c>
      <c r="V32" t="n">
        <v>0.87</v>
      </c>
      <c r="W32" t="n">
        <v>2.97</v>
      </c>
      <c r="X32" t="n">
        <v>0.34</v>
      </c>
      <c r="Y32" t="n">
        <v>1</v>
      </c>
      <c r="Z32" t="n">
        <v>10</v>
      </c>
      <c r="AA32" t="n">
        <v>458.1591855791742</v>
      </c>
      <c r="AB32" t="n">
        <v>626.8736102661641</v>
      </c>
      <c r="AC32" t="n">
        <v>567.0456727249984</v>
      </c>
      <c r="AD32" t="n">
        <v>458159.1855791741</v>
      </c>
      <c r="AE32" t="n">
        <v>626873.6102661641</v>
      </c>
      <c r="AF32" t="n">
        <v>2.174004553870541e-06</v>
      </c>
      <c r="AG32" t="n">
        <v>18.80208333333333</v>
      </c>
      <c r="AH32" t="n">
        <v>567045.6727249984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6.97</v>
      </c>
      <c r="E33" t="n">
        <v>14.35</v>
      </c>
      <c r="F33" t="n">
        <v>10.69</v>
      </c>
      <c r="G33" t="n">
        <v>40.07</v>
      </c>
      <c r="H33" t="n">
        <v>0.5600000000000001</v>
      </c>
      <c r="I33" t="n">
        <v>16</v>
      </c>
      <c r="J33" t="n">
        <v>278.13</v>
      </c>
      <c r="K33" t="n">
        <v>59.89</v>
      </c>
      <c r="L33" t="n">
        <v>8.75</v>
      </c>
      <c r="M33" t="n">
        <v>14</v>
      </c>
      <c r="N33" t="n">
        <v>74.5</v>
      </c>
      <c r="O33" t="n">
        <v>34537.41</v>
      </c>
      <c r="P33" t="n">
        <v>181.43</v>
      </c>
      <c r="Q33" t="n">
        <v>197.84</v>
      </c>
      <c r="R33" t="n">
        <v>36.33</v>
      </c>
      <c r="S33" t="n">
        <v>25.4</v>
      </c>
      <c r="T33" t="n">
        <v>4579.22</v>
      </c>
      <c r="U33" t="n">
        <v>0.7</v>
      </c>
      <c r="V33" t="n">
        <v>0.87</v>
      </c>
      <c r="W33" t="n">
        <v>2.97</v>
      </c>
      <c r="X33" t="n">
        <v>0.29</v>
      </c>
      <c r="Y33" t="n">
        <v>1</v>
      </c>
      <c r="Z33" t="n">
        <v>10</v>
      </c>
      <c r="AA33" t="n">
        <v>456.1098611175279</v>
      </c>
      <c r="AB33" t="n">
        <v>624.0696341279252</v>
      </c>
      <c r="AC33" t="n">
        <v>564.5093041339878</v>
      </c>
      <c r="AD33" t="n">
        <v>456109.8611175279</v>
      </c>
      <c r="AE33" t="n">
        <v>624069.6341279252</v>
      </c>
      <c r="AF33" t="n">
        <v>2.188226456088736e-06</v>
      </c>
      <c r="AG33" t="n">
        <v>18.68489583333333</v>
      </c>
      <c r="AH33" t="n">
        <v>564509.3041339879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6.963</v>
      </c>
      <c r="E34" t="n">
        <v>14.36</v>
      </c>
      <c r="F34" t="n">
        <v>10.7</v>
      </c>
      <c r="G34" t="n">
        <v>40.12</v>
      </c>
      <c r="H34" t="n">
        <v>0.58</v>
      </c>
      <c r="I34" t="n">
        <v>16</v>
      </c>
      <c r="J34" t="n">
        <v>278.62</v>
      </c>
      <c r="K34" t="n">
        <v>59.89</v>
      </c>
      <c r="L34" t="n">
        <v>9</v>
      </c>
      <c r="M34" t="n">
        <v>14</v>
      </c>
      <c r="N34" t="n">
        <v>74.73999999999999</v>
      </c>
      <c r="O34" t="n">
        <v>34597.8</v>
      </c>
      <c r="P34" t="n">
        <v>181.7</v>
      </c>
      <c r="Q34" t="n">
        <v>197.78</v>
      </c>
      <c r="R34" t="n">
        <v>36.86</v>
      </c>
      <c r="S34" t="n">
        <v>25.4</v>
      </c>
      <c r="T34" t="n">
        <v>4846.31</v>
      </c>
      <c r="U34" t="n">
        <v>0.6899999999999999</v>
      </c>
      <c r="V34" t="n">
        <v>0.87</v>
      </c>
      <c r="W34" t="n">
        <v>2.97</v>
      </c>
      <c r="X34" t="n">
        <v>0.31</v>
      </c>
      <c r="Y34" t="n">
        <v>1</v>
      </c>
      <c r="Z34" t="n">
        <v>10</v>
      </c>
      <c r="AA34" t="n">
        <v>456.5637330905711</v>
      </c>
      <c r="AB34" t="n">
        <v>624.6906417848612</v>
      </c>
      <c r="AC34" t="n">
        <v>565.0710436917356</v>
      </c>
      <c r="AD34" t="n">
        <v>456563.7330905711</v>
      </c>
      <c r="AE34" t="n">
        <v>624690.6417848612</v>
      </c>
      <c r="AF34" t="n">
        <v>2.186028811154357e-06</v>
      </c>
      <c r="AG34" t="n">
        <v>18.69791666666667</v>
      </c>
      <c r="AH34" t="n">
        <v>565071.0436917356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7.0039</v>
      </c>
      <c r="E35" t="n">
        <v>14.28</v>
      </c>
      <c r="F35" t="n">
        <v>10.67</v>
      </c>
      <c r="G35" t="n">
        <v>42.67</v>
      </c>
      <c r="H35" t="n">
        <v>0.59</v>
      </c>
      <c r="I35" t="n">
        <v>15</v>
      </c>
      <c r="J35" t="n">
        <v>279.11</v>
      </c>
      <c r="K35" t="n">
        <v>59.89</v>
      </c>
      <c r="L35" t="n">
        <v>9.25</v>
      </c>
      <c r="M35" t="n">
        <v>13</v>
      </c>
      <c r="N35" t="n">
        <v>74.98</v>
      </c>
      <c r="O35" t="n">
        <v>34658.27</v>
      </c>
      <c r="P35" t="n">
        <v>181.08</v>
      </c>
      <c r="Q35" t="n">
        <v>197.79</v>
      </c>
      <c r="R35" t="n">
        <v>35.94</v>
      </c>
      <c r="S35" t="n">
        <v>25.4</v>
      </c>
      <c r="T35" t="n">
        <v>4392.59</v>
      </c>
      <c r="U35" t="n">
        <v>0.71</v>
      </c>
      <c r="V35" t="n">
        <v>0.87</v>
      </c>
      <c r="W35" t="n">
        <v>2.96</v>
      </c>
      <c r="X35" t="n">
        <v>0.28</v>
      </c>
      <c r="Y35" t="n">
        <v>1</v>
      </c>
      <c r="Z35" t="n">
        <v>10</v>
      </c>
      <c r="AA35" t="n">
        <v>454.8055861689184</v>
      </c>
      <c r="AB35" t="n">
        <v>622.2850676026879</v>
      </c>
      <c r="AC35" t="n">
        <v>562.8950541332645</v>
      </c>
      <c r="AD35" t="n">
        <v>454805.5861689184</v>
      </c>
      <c r="AE35" t="n">
        <v>622285.067602688</v>
      </c>
      <c r="AF35" t="n">
        <v>2.198869336556657e-06</v>
      </c>
      <c r="AG35" t="n">
        <v>18.59375</v>
      </c>
      <c r="AH35" t="n">
        <v>562895.0541332645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6.9987</v>
      </c>
      <c r="E36" t="n">
        <v>14.29</v>
      </c>
      <c r="F36" t="n">
        <v>10.68</v>
      </c>
      <c r="G36" t="n">
        <v>42.71</v>
      </c>
      <c r="H36" t="n">
        <v>0.6</v>
      </c>
      <c r="I36" t="n">
        <v>15</v>
      </c>
      <c r="J36" t="n">
        <v>279.61</v>
      </c>
      <c r="K36" t="n">
        <v>59.89</v>
      </c>
      <c r="L36" t="n">
        <v>9.5</v>
      </c>
      <c r="M36" t="n">
        <v>13</v>
      </c>
      <c r="N36" t="n">
        <v>75.22</v>
      </c>
      <c r="O36" t="n">
        <v>34718.84</v>
      </c>
      <c r="P36" t="n">
        <v>181.32</v>
      </c>
      <c r="Q36" t="n">
        <v>197.75</v>
      </c>
      <c r="R36" t="n">
        <v>36.23</v>
      </c>
      <c r="S36" t="n">
        <v>25.4</v>
      </c>
      <c r="T36" t="n">
        <v>4535.64</v>
      </c>
      <c r="U36" t="n">
        <v>0.7</v>
      </c>
      <c r="V36" t="n">
        <v>0.87</v>
      </c>
      <c r="W36" t="n">
        <v>2.97</v>
      </c>
      <c r="X36" t="n">
        <v>0.29</v>
      </c>
      <c r="Y36" t="n">
        <v>1</v>
      </c>
      <c r="Z36" t="n">
        <v>10</v>
      </c>
      <c r="AA36" t="n">
        <v>455.1831100641053</v>
      </c>
      <c r="AB36" t="n">
        <v>622.8016124512615</v>
      </c>
      <c r="AC36" t="n">
        <v>563.3623006664654</v>
      </c>
      <c r="AD36" t="n">
        <v>455183.1100641053</v>
      </c>
      <c r="AE36" t="n">
        <v>622801.6124512615</v>
      </c>
      <c r="AF36" t="n">
        <v>2.19723680031969e-06</v>
      </c>
      <c r="AG36" t="n">
        <v>18.60677083333333</v>
      </c>
      <c r="AH36" t="n">
        <v>563362.3006664654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7.0018</v>
      </c>
      <c r="E37" t="n">
        <v>14.28</v>
      </c>
      <c r="F37" t="n">
        <v>10.67</v>
      </c>
      <c r="G37" t="n">
        <v>42.68</v>
      </c>
      <c r="H37" t="n">
        <v>0.62</v>
      </c>
      <c r="I37" t="n">
        <v>15</v>
      </c>
      <c r="J37" t="n">
        <v>280.1</v>
      </c>
      <c r="K37" t="n">
        <v>59.89</v>
      </c>
      <c r="L37" t="n">
        <v>9.75</v>
      </c>
      <c r="M37" t="n">
        <v>13</v>
      </c>
      <c r="N37" t="n">
        <v>75.45999999999999</v>
      </c>
      <c r="O37" t="n">
        <v>34779.51</v>
      </c>
      <c r="P37" t="n">
        <v>181.1</v>
      </c>
      <c r="Q37" t="n">
        <v>197.78</v>
      </c>
      <c r="R37" t="n">
        <v>36</v>
      </c>
      <c r="S37" t="n">
        <v>25.4</v>
      </c>
      <c r="T37" t="n">
        <v>4419.05</v>
      </c>
      <c r="U37" t="n">
        <v>0.71</v>
      </c>
      <c r="V37" t="n">
        <v>0.87</v>
      </c>
      <c r="W37" t="n">
        <v>2.97</v>
      </c>
      <c r="X37" t="n">
        <v>0.28</v>
      </c>
      <c r="Y37" t="n">
        <v>1</v>
      </c>
      <c r="Z37" t="n">
        <v>10</v>
      </c>
      <c r="AA37" t="n">
        <v>454.8787400412054</v>
      </c>
      <c r="AB37" t="n">
        <v>622.3851599580721</v>
      </c>
      <c r="AC37" t="n">
        <v>562.9855938147314</v>
      </c>
      <c r="AD37" t="n">
        <v>454878.7400412054</v>
      </c>
      <c r="AE37" t="n">
        <v>622385.1599580721</v>
      </c>
      <c r="AF37" t="n">
        <v>2.198210043076344e-06</v>
      </c>
      <c r="AG37" t="n">
        <v>18.59375</v>
      </c>
      <c r="AH37" t="n">
        <v>562985.5938147313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7.0407</v>
      </c>
      <c r="E38" t="n">
        <v>14.2</v>
      </c>
      <c r="F38" t="n">
        <v>10.64</v>
      </c>
      <c r="G38" t="n">
        <v>45.61</v>
      </c>
      <c r="H38" t="n">
        <v>0.63</v>
      </c>
      <c r="I38" t="n">
        <v>14</v>
      </c>
      <c r="J38" t="n">
        <v>280.59</v>
      </c>
      <c r="K38" t="n">
        <v>59.89</v>
      </c>
      <c r="L38" t="n">
        <v>10</v>
      </c>
      <c r="M38" t="n">
        <v>12</v>
      </c>
      <c r="N38" t="n">
        <v>75.7</v>
      </c>
      <c r="O38" t="n">
        <v>34840.27</v>
      </c>
      <c r="P38" t="n">
        <v>180.61</v>
      </c>
      <c r="Q38" t="n">
        <v>197.77</v>
      </c>
      <c r="R38" t="n">
        <v>35.22</v>
      </c>
      <c r="S38" t="n">
        <v>25.4</v>
      </c>
      <c r="T38" t="n">
        <v>4033.85</v>
      </c>
      <c r="U38" t="n">
        <v>0.72</v>
      </c>
      <c r="V38" t="n">
        <v>0.87</v>
      </c>
      <c r="W38" t="n">
        <v>2.96</v>
      </c>
      <c r="X38" t="n">
        <v>0.25</v>
      </c>
      <c r="Y38" t="n">
        <v>1</v>
      </c>
      <c r="Z38" t="n">
        <v>10</v>
      </c>
      <c r="AA38" t="n">
        <v>453.1240430566428</v>
      </c>
      <c r="AB38" t="n">
        <v>619.9843061320261</v>
      </c>
      <c r="AC38" t="n">
        <v>560.8138741082234</v>
      </c>
      <c r="AD38" t="n">
        <v>453124.0430566428</v>
      </c>
      <c r="AE38" t="n">
        <v>619984.306132026</v>
      </c>
      <c r="AF38" t="n">
        <v>2.210422669925963e-06</v>
      </c>
      <c r="AG38" t="n">
        <v>18.48958333333333</v>
      </c>
      <c r="AH38" t="n">
        <v>560813.8741082235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7.0391</v>
      </c>
      <c r="E39" t="n">
        <v>14.21</v>
      </c>
      <c r="F39" t="n">
        <v>10.65</v>
      </c>
      <c r="G39" t="n">
        <v>45.62</v>
      </c>
      <c r="H39" t="n">
        <v>0.65</v>
      </c>
      <c r="I39" t="n">
        <v>14</v>
      </c>
      <c r="J39" t="n">
        <v>281.08</v>
      </c>
      <c r="K39" t="n">
        <v>59.89</v>
      </c>
      <c r="L39" t="n">
        <v>10.25</v>
      </c>
      <c r="M39" t="n">
        <v>12</v>
      </c>
      <c r="N39" t="n">
        <v>75.95</v>
      </c>
      <c r="O39" t="n">
        <v>34901.13</v>
      </c>
      <c r="P39" t="n">
        <v>180.73</v>
      </c>
      <c r="Q39" t="n">
        <v>197.77</v>
      </c>
      <c r="R39" t="n">
        <v>35.32</v>
      </c>
      <c r="S39" t="n">
        <v>25.4</v>
      </c>
      <c r="T39" t="n">
        <v>4085.02</v>
      </c>
      <c r="U39" t="n">
        <v>0.72</v>
      </c>
      <c r="V39" t="n">
        <v>0.87</v>
      </c>
      <c r="W39" t="n">
        <v>2.96</v>
      </c>
      <c r="X39" t="n">
        <v>0.25</v>
      </c>
      <c r="Y39" t="n">
        <v>1</v>
      </c>
      <c r="Z39" t="n">
        <v>10</v>
      </c>
      <c r="AA39" t="n">
        <v>453.4786407654589</v>
      </c>
      <c r="AB39" t="n">
        <v>620.4694823609751</v>
      </c>
      <c r="AC39" t="n">
        <v>561.2527457988309</v>
      </c>
      <c r="AD39" t="n">
        <v>453478.6407654589</v>
      </c>
      <c r="AE39" t="n">
        <v>620469.4823609751</v>
      </c>
      <c r="AF39" t="n">
        <v>2.20992035108382e-06</v>
      </c>
      <c r="AG39" t="n">
        <v>18.50260416666667</v>
      </c>
      <c r="AH39" t="n">
        <v>561252.7457988309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7.0383</v>
      </c>
      <c r="E40" t="n">
        <v>14.21</v>
      </c>
      <c r="F40" t="n">
        <v>10.65</v>
      </c>
      <c r="G40" t="n">
        <v>45.63</v>
      </c>
      <c r="H40" t="n">
        <v>0.66</v>
      </c>
      <c r="I40" t="n">
        <v>14</v>
      </c>
      <c r="J40" t="n">
        <v>281.58</v>
      </c>
      <c r="K40" t="n">
        <v>59.89</v>
      </c>
      <c r="L40" t="n">
        <v>10.5</v>
      </c>
      <c r="M40" t="n">
        <v>12</v>
      </c>
      <c r="N40" t="n">
        <v>76.19</v>
      </c>
      <c r="O40" t="n">
        <v>34962.08</v>
      </c>
      <c r="P40" t="n">
        <v>180.66</v>
      </c>
      <c r="Q40" t="n">
        <v>197.76</v>
      </c>
      <c r="R40" t="n">
        <v>35.41</v>
      </c>
      <c r="S40" t="n">
        <v>25.4</v>
      </c>
      <c r="T40" t="n">
        <v>4132.29</v>
      </c>
      <c r="U40" t="n">
        <v>0.72</v>
      </c>
      <c r="V40" t="n">
        <v>0.87</v>
      </c>
      <c r="W40" t="n">
        <v>2.96</v>
      </c>
      <c r="X40" t="n">
        <v>0.26</v>
      </c>
      <c r="Y40" t="n">
        <v>1</v>
      </c>
      <c r="Z40" t="n">
        <v>10</v>
      </c>
      <c r="AA40" t="n">
        <v>453.4461991187471</v>
      </c>
      <c r="AB40" t="n">
        <v>620.4250942687197</v>
      </c>
      <c r="AC40" t="n">
        <v>561.2125940438011</v>
      </c>
      <c r="AD40" t="n">
        <v>453446.1991187471</v>
      </c>
      <c r="AE40" t="n">
        <v>620425.0942687197</v>
      </c>
      <c r="AF40" t="n">
        <v>2.209669191662748e-06</v>
      </c>
      <c r="AG40" t="n">
        <v>18.50260416666667</v>
      </c>
      <c r="AH40" t="n">
        <v>561212.5940438011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7.0674</v>
      </c>
      <c r="E41" t="n">
        <v>14.15</v>
      </c>
      <c r="F41" t="n">
        <v>10.64</v>
      </c>
      <c r="G41" t="n">
        <v>49.1</v>
      </c>
      <c r="H41" t="n">
        <v>0.68</v>
      </c>
      <c r="I41" t="n">
        <v>13</v>
      </c>
      <c r="J41" t="n">
        <v>282.07</v>
      </c>
      <c r="K41" t="n">
        <v>59.89</v>
      </c>
      <c r="L41" t="n">
        <v>10.75</v>
      </c>
      <c r="M41" t="n">
        <v>11</v>
      </c>
      <c r="N41" t="n">
        <v>76.44</v>
      </c>
      <c r="O41" t="n">
        <v>35023.13</v>
      </c>
      <c r="P41" t="n">
        <v>180.36</v>
      </c>
      <c r="Q41" t="n">
        <v>197.78</v>
      </c>
      <c r="R41" t="n">
        <v>35.28</v>
      </c>
      <c r="S41" t="n">
        <v>25.4</v>
      </c>
      <c r="T41" t="n">
        <v>4070.7</v>
      </c>
      <c r="U41" t="n">
        <v>0.72</v>
      </c>
      <c r="V41" t="n">
        <v>0.87</v>
      </c>
      <c r="W41" t="n">
        <v>2.96</v>
      </c>
      <c r="X41" t="n">
        <v>0.25</v>
      </c>
      <c r="Y41" t="n">
        <v>1</v>
      </c>
      <c r="Z41" t="n">
        <v>10</v>
      </c>
      <c r="AA41" t="n">
        <v>443.4260647692776</v>
      </c>
      <c r="AB41" t="n">
        <v>606.7151043946468</v>
      </c>
      <c r="AC41" t="n">
        <v>548.811066361218</v>
      </c>
      <c r="AD41" t="n">
        <v>443426.0647692776</v>
      </c>
      <c r="AE41" t="n">
        <v>606715.1043946468</v>
      </c>
      <c r="AF41" t="n">
        <v>2.218805115604237e-06</v>
      </c>
      <c r="AG41" t="n">
        <v>18.42447916666667</v>
      </c>
      <c r="AH41" t="n">
        <v>548811.066361218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7.0692</v>
      </c>
      <c r="E42" t="n">
        <v>14.15</v>
      </c>
      <c r="F42" t="n">
        <v>10.64</v>
      </c>
      <c r="G42" t="n">
        <v>49.09</v>
      </c>
      <c r="H42" t="n">
        <v>0.6899999999999999</v>
      </c>
      <c r="I42" t="n">
        <v>13</v>
      </c>
      <c r="J42" t="n">
        <v>282.57</v>
      </c>
      <c r="K42" t="n">
        <v>59.89</v>
      </c>
      <c r="L42" t="n">
        <v>11</v>
      </c>
      <c r="M42" t="n">
        <v>11</v>
      </c>
      <c r="N42" t="n">
        <v>76.68000000000001</v>
      </c>
      <c r="O42" t="n">
        <v>35084.28</v>
      </c>
      <c r="P42" t="n">
        <v>180.61</v>
      </c>
      <c r="Q42" t="n">
        <v>197.8</v>
      </c>
      <c r="R42" t="n">
        <v>35.1</v>
      </c>
      <c r="S42" t="n">
        <v>25.4</v>
      </c>
      <c r="T42" t="n">
        <v>3979.9</v>
      </c>
      <c r="U42" t="n">
        <v>0.72</v>
      </c>
      <c r="V42" t="n">
        <v>0.87</v>
      </c>
      <c r="W42" t="n">
        <v>2.96</v>
      </c>
      <c r="X42" t="n">
        <v>0.24</v>
      </c>
      <c r="Y42" t="n">
        <v>1</v>
      </c>
      <c r="Z42" t="n">
        <v>10</v>
      </c>
      <c r="AA42" t="n">
        <v>443.5702262579728</v>
      </c>
      <c r="AB42" t="n">
        <v>606.9123525034355</v>
      </c>
      <c r="AC42" t="n">
        <v>548.9894893873434</v>
      </c>
      <c r="AD42" t="n">
        <v>443570.2262579728</v>
      </c>
      <c r="AE42" t="n">
        <v>606912.3525034355</v>
      </c>
      <c r="AF42" t="n">
        <v>2.219370224301649e-06</v>
      </c>
      <c r="AG42" t="n">
        <v>18.42447916666667</v>
      </c>
      <c r="AH42" t="n">
        <v>548989.4893873434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7.0721</v>
      </c>
      <c r="E43" t="n">
        <v>14.14</v>
      </c>
      <c r="F43" t="n">
        <v>10.63</v>
      </c>
      <c r="G43" t="n">
        <v>49.06</v>
      </c>
      <c r="H43" t="n">
        <v>0.71</v>
      </c>
      <c r="I43" t="n">
        <v>13</v>
      </c>
      <c r="J43" t="n">
        <v>283.06</v>
      </c>
      <c r="K43" t="n">
        <v>59.89</v>
      </c>
      <c r="L43" t="n">
        <v>11.25</v>
      </c>
      <c r="M43" t="n">
        <v>11</v>
      </c>
      <c r="N43" t="n">
        <v>76.93000000000001</v>
      </c>
      <c r="O43" t="n">
        <v>35145.53</v>
      </c>
      <c r="P43" t="n">
        <v>180.49</v>
      </c>
      <c r="Q43" t="n">
        <v>197.77</v>
      </c>
      <c r="R43" t="n">
        <v>34.74</v>
      </c>
      <c r="S43" t="n">
        <v>25.4</v>
      </c>
      <c r="T43" t="n">
        <v>3803</v>
      </c>
      <c r="U43" t="n">
        <v>0.73</v>
      </c>
      <c r="V43" t="n">
        <v>0.88</v>
      </c>
      <c r="W43" t="n">
        <v>2.96</v>
      </c>
      <c r="X43" t="n">
        <v>0.24</v>
      </c>
      <c r="Y43" t="n">
        <v>1</v>
      </c>
      <c r="Z43" t="n">
        <v>10</v>
      </c>
      <c r="AA43" t="n">
        <v>443.3523636888146</v>
      </c>
      <c r="AB43" t="n">
        <v>606.6142633248952</v>
      </c>
      <c r="AC43" t="n">
        <v>548.7198494216321</v>
      </c>
      <c r="AD43" t="n">
        <v>443352.3636888146</v>
      </c>
      <c r="AE43" t="n">
        <v>606614.2633248952</v>
      </c>
      <c r="AF43" t="n">
        <v>2.220280677203034e-06</v>
      </c>
      <c r="AG43" t="n">
        <v>18.41145833333333</v>
      </c>
      <c r="AH43" t="n">
        <v>548719.8494216321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7.071</v>
      </c>
      <c r="E44" t="n">
        <v>14.14</v>
      </c>
      <c r="F44" t="n">
        <v>10.63</v>
      </c>
      <c r="G44" t="n">
        <v>49.07</v>
      </c>
      <c r="H44" t="n">
        <v>0.72</v>
      </c>
      <c r="I44" t="n">
        <v>13</v>
      </c>
      <c r="J44" t="n">
        <v>283.56</v>
      </c>
      <c r="K44" t="n">
        <v>59.89</v>
      </c>
      <c r="L44" t="n">
        <v>11.5</v>
      </c>
      <c r="M44" t="n">
        <v>11</v>
      </c>
      <c r="N44" t="n">
        <v>77.18000000000001</v>
      </c>
      <c r="O44" t="n">
        <v>35206.88</v>
      </c>
      <c r="P44" t="n">
        <v>180.41</v>
      </c>
      <c r="Q44" t="n">
        <v>197.75</v>
      </c>
      <c r="R44" t="n">
        <v>34.89</v>
      </c>
      <c r="S44" t="n">
        <v>25.4</v>
      </c>
      <c r="T44" t="n">
        <v>3875.48</v>
      </c>
      <c r="U44" t="n">
        <v>0.73</v>
      </c>
      <c r="V44" t="n">
        <v>0.88</v>
      </c>
      <c r="W44" t="n">
        <v>2.96</v>
      </c>
      <c r="X44" t="n">
        <v>0.24</v>
      </c>
      <c r="Y44" t="n">
        <v>1</v>
      </c>
      <c r="Z44" t="n">
        <v>10</v>
      </c>
      <c r="AA44" t="n">
        <v>443.320286944103</v>
      </c>
      <c r="AB44" t="n">
        <v>606.5703745076546</v>
      </c>
      <c r="AC44" t="n">
        <v>548.6801492915107</v>
      </c>
      <c r="AD44" t="n">
        <v>443320.286944103</v>
      </c>
      <c r="AE44" t="n">
        <v>606570.3745076546</v>
      </c>
      <c r="AF44" t="n">
        <v>2.219935332999061e-06</v>
      </c>
      <c r="AG44" t="n">
        <v>18.41145833333333</v>
      </c>
      <c r="AH44" t="n">
        <v>548680.1492915107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7.1028</v>
      </c>
      <c r="E45" t="n">
        <v>14.08</v>
      </c>
      <c r="F45" t="n">
        <v>10.62</v>
      </c>
      <c r="G45" t="n">
        <v>53.1</v>
      </c>
      <c r="H45" t="n">
        <v>0.74</v>
      </c>
      <c r="I45" t="n">
        <v>12</v>
      </c>
      <c r="J45" t="n">
        <v>284.06</v>
      </c>
      <c r="K45" t="n">
        <v>59.89</v>
      </c>
      <c r="L45" t="n">
        <v>11.75</v>
      </c>
      <c r="M45" t="n">
        <v>10</v>
      </c>
      <c r="N45" t="n">
        <v>77.42</v>
      </c>
      <c r="O45" t="n">
        <v>35268.32</v>
      </c>
      <c r="P45" t="n">
        <v>180.06</v>
      </c>
      <c r="Q45" t="n">
        <v>197.75</v>
      </c>
      <c r="R45" t="n">
        <v>34.43</v>
      </c>
      <c r="S45" t="n">
        <v>25.4</v>
      </c>
      <c r="T45" t="n">
        <v>3650.03</v>
      </c>
      <c r="U45" t="n">
        <v>0.74</v>
      </c>
      <c r="V45" t="n">
        <v>0.88</v>
      </c>
      <c r="W45" t="n">
        <v>2.96</v>
      </c>
      <c r="X45" t="n">
        <v>0.23</v>
      </c>
      <c r="Y45" t="n">
        <v>1</v>
      </c>
      <c r="Z45" t="n">
        <v>10</v>
      </c>
      <c r="AA45" t="n">
        <v>442.15599790145</v>
      </c>
      <c r="AB45" t="n">
        <v>604.9773428746894</v>
      </c>
      <c r="AC45" t="n">
        <v>547.2391543617617</v>
      </c>
      <c r="AD45" t="n">
        <v>442155.99790145</v>
      </c>
      <c r="AE45" t="n">
        <v>604977.3428746894</v>
      </c>
      <c r="AF45" t="n">
        <v>2.229918919986668e-06</v>
      </c>
      <c r="AG45" t="n">
        <v>18.33333333333333</v>
      </c>
      <c r="AH45" t="n">
        <v>547239.1543617618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7.1047</v>
      </c>
      <c r="E46" t="n">
        <v>14.08</v>
      </c>
      <c r="F46" t="n">
        <v>10.62</v>
      </c>
      <c r="G46" t="n">
        <v>53.08</v>
      </c>
      <c r="H46" t="n">
        <v>0.75</v>
      </c>
      <c r="I46" t="n">
        <v>12</v>
      </c>
      <c r="J46" t="n">
        <v>284.56</v>
      </c>
      <c r="K46" t="n">
        <v>59.89</v>
      </c>
      <c r="L46" t="n">
        <v>12</v>
      </c>
      <c r="M46" t="n">
        <v>10</v>
      </c>
      <c r="N46" t="n">
        <v>77.67</v>
      </c>
      <c r="O46" t="n">
        <v>35329.87</v>
      </c>
      <c r="P46" t="n">
        <v>180.01</v>
      </c>
      <c r="Q46" t="n">
        <v>197.78</v>
      </c>
      <c r="R46" t="n">
        <v>34.26</v>
      </c>
      <c r="S46" t="n">
        <v>25.4</v>
      </c>
      <c r="T46" t="n">
        <v>3563.85</v>
      </c>
      <c r="U46" t="n">
        <v>0.74</v>
      </c>
      <c r="V46" t="n">
        <v>0.88</v>
      </c>
      <c r="W46" t="n">
        <v>2.96</v>
      </c>
      <c r="X46" t="n">
        <v>0.22</v>
      </c>
      <c r="Y46" t="n">
        <v>1</v>
      </c>
      <c r="Z46" t="n">
        <v>10</v>
      </c>
      <c r="AA46" t="n">
        <v>442.0673194515458</v>
      </c>
      <c r="AB46" t="n">
        <v>604.8560091073131</v>
      </c>
      <c r="AC46" t="n">
        <v>547.1294005188508</v>
      </c>
      <c r="AD46" t="n">
        <v>442067.3194515458</v>
      </c>
      <c r="AE46" t="n">
        <v>604856.0091073131</v>
      </c>
      <c r="AF46" t="n">
        <v>2.230515423611713e-06</v>
      </c>
      <c r="AG46" t="n">
        <v>18.33333333333333</v>
      </c>
      <c r="AH46" t="n">
        <v>547129.4005188509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7.1054</v>
      </c>
      <c r="E47" t="n">
        <v>14.07</v>
      </c>
      <c r="F47" t="n">
        <v>10.61</v>
      </c>
      <c r="G47" t="n">
        <v>53.07</v>
      </c>
      <c r="H47" t="n">
        <v>0.77</v>
      </c>
      <c r="I47" t="n">
        <v>12</v>
      </c>
      <c r="J47" t="n">
        <v>285.06</v>
      </c>
      <c r="K47" t="n">
        <v>59.89</v>
      </c>
      <c r="L47" t="n">
        <v>12.25</v>
      </c>
      <c r="M47" t="n">
        <v>10</v>
      </c>
      <c r="N47" t="n">
        <v>77.92</v>
      </c>
      <c r="O47" t="n">
        <v>35391.51</v>
      </c>
      <c r="P47" t="n">
        <v>180.09</v>
      </c>
      <c r="Q47" t="n">
        <v>197.77</v>
      </c>
      <c r="R47" t="n">
        <v>34.26</v>
      </c>
      <c r="S47" t="n">
        <v>25.4</v>
      </c>
      <c r="T47" t="n">
        <v>3563.7</v>
      </c>
      <c r="U47" t="n">
        <v>0.74</v>
      </c>
      <c r="V47" t="n">
        <v>0.88</v>
      </c>
      <c r="W47" t="n">
        <v>2.96</v>
      </c>
      <c r="X47" t="n">
        <v>0.22</v>
      </c>
      <c r="Y47" t="n">
        <v>1</v>
      </c>
      <c r="Z47" t="n">
        <v>10</v>
      </c>
      <c r="AA47" t="n">
        <v>442.0625711217496</v>
      </c>
      <c r="AB47" t="n">
        <v>604.8495122330046</v>
      </c>
      <c r="AC47" t="n">
        <v>547.1235236971079</v>
      </c>
      <c r="AD47" t="n">
        <v>442062.5711217496</v>
      </c>
      <c r="AE47" t="n">
        <v>604849.5122330046</v>
      </c>
      <c r="AF47" t="n">
        <v>2.230735188105151e-06</v>
      </c>
      <c r="AG47" t="n">
        <v>18.3203125</v>
      </c>
      <c r="AH47" t="n">
        <v>547123.5236971079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7.11</v>
      </c>
      <c r="E48" t="n">
        <v>14.06</v>
      </c>
      <c r="F48" t="n">
        <v>10.61</v>
      </c>
      <c r="G48" t="n">
        <v>53.02</v>
      </c>
      <c r="H48" t="n">
        <v>0.78</v>
      </c>
      <c r="I48" t="n">
        <v>12</v>
      </c>
      <c r="J48" t="n">
        <v>285.56</v>
      </c>
      <c r="K48" t="n">
        <v>59.89</v>
      </c>
      <c r="L48" t="n">
        <v>12.5</v>
      </c>
      <c r="M48" t="n">
        <v>10</v>
      </c>
      <c r="N48" t="n">
        <v>78.17</v>
      </c>
      <c r="O48" t="n">
        <v>35453.26</v>
      </c>
      <c r="P48" t="n">
        <v>179.8</v>
      </c>
      <c r="Q48" t="n">
        <v>197.78</v>
      </c>
      <c r="R48" t="n">
        <v>34.09</v>
      </c>
      <c r="S48" t="n">
        <v>25.4</v>
      </c>
      <c r="T48" t="n">
        <v>3480.5</v>
      </c>
      <c r="U48" t="n">
        <v>0.75</v>
      </c>
      <c r="V48" t="n">
        <v>0.88</v>
      </c>
      <c r="W48" t="n">
        <v>2.96</v>
      </c>
      <c r="X48" t="n">
        <v>0.21</v>
      </c>
      <c r="Y48" t="n">
        <v>1</v>
      </c>
      <c r="Z48" t="n">
        <v>10</v>
      </c>
      <c r="AA48" t="n">
        <v>441.7187849383236</v>
      </c>
      <c r="AB48" t="n">
        <v>604.3791288100651</v>
      </c>
      <c r="AC48" t="n">
        <v>546.6980330078665</v>
      </c>
      <c r="AD48" t="n">
        <v>441718.7849383235</v>
      </c>
      <c r="AE48" t="n">
        <v>604379.1288100651</v>
      </c>
      <c r="AF48" t="n">
        <v>2.232179354776315e-06</v>
      </c>
      <c r="AG48" t="n">
        <v>18.30729166666667</v>
      </c>
      <c r="AH48" t="n">
        <v>546698.0330078665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7.1045</v>
      </c>
      <c r="E49" t="n">
        <v>14.08</v>
      </c>
      <c r="F49" t="n">
        <v>10.62</v>
      </c>
      <c r="G49" t="n">
        <v>53.08</v>
      </c>
      <c r="H49" t="n">
        <v>0.79</v>
      </c>
      <c r="I49" t="n">
        <v>12</v>
      </c>
      <c r="J49" t="n">
        <v>286.06</v>
      </c>
      <c r="K49" t="n">
        <v>59.89</v>
      </c>
      <c r="L49" t="n">
        <v>12.75</v>
      </c>
      <c r="M49" t="n">
        <v>10</v>
      </c>
      <c r="N49" t="n">
        <v>78.42</v>
      </c>
      <c r="O49" t="n">
        <v>35515.1</v>
      </c>
      <c r="P49" t="n">
        <v>179.8</v>
      </c>
      <c r="Q49" t="n">
        <v>197.83</v>
      </c>
      <c r="R49" t="n">
        <v>34.34</v>
      </c>
      <c r="S49" t="n">
        <v>25.4</v>
      </c>
      <c r="T49" t="n">
        <v>3607.1</v>
      </c>
      <c r="U49" t="n">
        <v>0.74</v>
      </c>
      <c r="V49" t="n">
        <v>0.88</v>
      </c>
      <c r="W49" t="n">
        <v>2.96</v>
      </c>
      <c r="X49" t="n">
        <v>0.22</v>
      </c>
      <c r="Y49" t="n">
        <v>1</v>
      </c>
      <c r="Z49" t="n">
        <v>10</v>
      </c>
      <c r="AA49" t="n">
        <v>441.9117628921309</v>
      </c>
      <c r="AB49" t="n">
        <v>604.6431697600507</v>
      </c>
      <c r="AC49" t="n">
        <v>546.9368742601692</v>
      </c>
      <c r="AD49" t="n">
        <v>441911.7628921309</v>
      </c>
      <c r="AE49" t="n">
        <v>604643.1697600507</v>
      </c>
      <c r="AF49" t="n">
        <v>2.230452633756445e-06</v>
      </c>
      <c r="AG49" t="n">
        <v>18.33333333333333</v>
      </c>
      <c r="AH49" t="n">
        <v>546936.8742601692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7.1487</v>
      </c>
      <c r="E50" t="n">
        <v>13.99</v>
      </c>
      <c r="F50" t="n">
        <v>10.58</v>
      </c>
      <c r="G50" t="n">
        <v>57.71</v>
      </c>
      <c r="H50" t="n">
        <v>0.8100000000000001</v>
      </c>
      <c r="I50" t="n">
        <v>11</v>
      </c>
      <c r="J50" t="n">
        <v>286.56</v>
      </c>
      <c r="K50" t="n">
        <v>59.89</v>
      </c>
      <c r="L50" t="n">
        <v>13</v>
      </c>
      <c r="M50" t="n">
        <v>9</v>
      </c>
      <c r="N50" t="n">
        <v>78.68000000000001</v>
      </c>
      <c r="O50" t="n">
        <v>35577.18</v>
      </c>
      <c r="P50" t="n">
        <v>179.24</v>
      </c>
      <c r="Q50" t="n">
        <v>197.76</v>
      </c>
      <c r="R50" t="n">
        <v>33.24</v>
      </c>
      <c r="S50" t="n">
        <v>25.4</v>
      </c>
      <c r="T50" t="n">
        <v>3062.31</v>
      </c>
      <c r="U50" t="n">
        <v>0.76</v>
      </c>
      <c r="V50" t="n">
        <v>0.88</v>
      </c>
      <c r="W50" t="n">
        <v>2.96</v>
      </c>
      <c r="X50" t="n">
        <v>0.19</v>
      </c>
      <c r="Y50" t="n">
        <v>1</v>
      </c>
      <c r="Z50" t="n">
        <v>10</v>
      </c>
      <c r="AA50" t="n">
        <v>440.1334583517733</v>
      </c>
      <c r="AB50" t="n">
        <v>602.210015034674</v>
      </c>
      <c r="AC50" t="n">
        <v>544.7359364068285</v>
      </c>
      <c r="AD50" t="n">
        <v>440133.4583517733</v>
      </c>
      <c r="AE50" t="n">
        <v>602210.0150346741</v>
      </c>
      <c r="AF50" t="n">
        <v>2.244329191770667e-06</v>
      </c>
      <c r="AG50" t="n">
        <v>18.21614583333333</v>
      </c>
      <c r="AH50" t="n">
        <v>544735.9364068285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7.1441</v>
      </c>
      <c r="E51" t="n">
        <v>14</v>
      </c>
      <c r="F51" t="n">
        <v>10.59</v>
      </c>
      <c r="G51" t="n">
        <v>57.75</v>
      </c>
      <c r="H51" t="n">
        <v>0.82</v>
      </c>
      <c r="I51" t="n">
        <v>11</v>
      </c>
      <c r="J51" t="n">
        <v>287.07</v>
      </c>
      <c r="K51" t="n">
        <v>59.89</v>
      </c>
      <c r="L51" t="n">
        <v>13.25</v>
      </c>
      <c r="M51" t="n">
        <v>9</v>
      </c>
      <c r="N51" t="n">
        <v>78.93000000000001</v>
      </c>
      <c r="O51" t="n">
        <v>35639.23</v>
      </c>
      <c r="P51" t="n">
        <v>179.4</v>
      </c>
      <c r="Q51" t="n">
        <v>197.81</v>
      </c>
      <c r="R51" t="n">
        <v>33.4</v>
      </c>
      <c r="S51" t="n">
        <v>25.4</v>
      </c>
      <c r="T51" t="n">
        <v>3138.92</v>
      </c>
      <c r="U51" t="n">
        <v>0.76</v>
      </c>
      <c r="V51" t="n">
        <v>0.88</v>
      </c>
      <c r="W51" t="n">
        <v>2.96</v>
      </c>
      <c r="X51" t="n">
        <v>0.2</v>
      </c>
      <c r="Y51" t="n">
        <v>1</v>
      </c>
      <c r="Z51" t="n">
        <v>10</v>
      </c>
      <c r="AA51" t="n">
        <v>440.422546924184</v>
      </c>
      <c r="AB51" t="n">
        <v>602.6055587731339</v>
      </c>
      <c r="AC51" t="n">
        <v>545.093730006039</v>
      </c>
      <c r="AD51" t="n">
        <v>440422.546924184</v>
      </c>
      <c r="AE51" t="n">
        <v>602605.5587731339</v>
      </c>
      <c r="AF51" t="n">
        <v>2.242885025099503e-06</v>
      </c>
      <c r="AG51" t="n">
        <v>18.22916666666667</v>
      </c>
      <c r="AH51" t="n">
        <v>545093.730006039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7.1498</v>
      </c>
      <c r="E52" t="n">
        <v>13.99</v>
      </c>
      <c r="F52" t="n">
        <v>10.58</v>
      </c>
      <c r="G52" t="n">
        <v>57.69</v>
      </c>
      <c r="H52" t="n">
        <v>0.84</v>
      </c>
      <c r="I52" t="n">
        <v>11</v>
      </c>
      <c r="J52" t="n">
        <v>287.57</v>
      </c>
      <c r="K52" t="n">
        <v>59.89</v>
      </c>
      <c r="L52" t="n">
        <v>13.5</v>
      </c>
      <c r="M52" t="n">
        <v>9</v>
      </c>
      <c r="N52" t="n">
        <v>79.18000000000001</v>
      </c>
      <c r="O52" t="n">
        <v>35701.38</v>
      </c>
      <c r="P52" t="n">
        <v>179.27</v>
      </c>
      <c r="Q52" t="n">
        <v>197.75</v>
      </c>
      <c r="R52" t="n">
        <v>33.21</v>
      </c>
      <c r="S52" t="n">
        <v>25.4</v>
      </c>
      <c r="T52" t="n">
        <v>3045.76</v>
      </c>
      <c r="U52" t="n">
        <v>0.76</v>
      </c>
      <c r="V52" t="n">
        <v>0.88</v>
      </c>
      <c r="W52" t="n">
        <v>2.96</v>
      </c>
      <c r="X52" t="n">
        <v>0.19</v>
      </c>
      <c r="Y52" t="n">
        <v>1</v>
      </c>
      <c r="Z52" t="n">
        <v>10</v>
      </c>
      <c r="AA52" t="n">
        <v>440.1276200806857</v>
      </c>
      <c r="AB52" t="n">
        <v>602.2020268546058</v>
      </c>
      <c r="AC52" t="n">
        <v>544.7287106074544</v>
      </c>
      <c r="AD52" t="n">
        <v>440127.6200806858</v>
      </c>
      <c r="AE52" t="n">
        <v>602202.0268546059</v>
      </c>
      <c r="AF52" t="n">
        <v>2.244674535974641e-06</v>
      </c>
      <c r="AG52" t="n">
        <v>18.21614583333333</v>
      </c>
      <c r="AH52" t="n">
        <v>544728.7106074544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7.1437</v>
      </c>
      <c r="E53" t="n">
        <v>14</v>
      </c>
      <c r="F53" t="n">
        <v>10.59</v>
      </c>
      <c r="G53" t="n">
        <v>57.76</v>
      </c>
      <c r="H53" t="n">
        <v>0.85</v>
      </c>
      <c r="I53" t="n">
        <v>11</v>
      </c>
      <c r="J53" t="n">
        <v>288.08</v>
      </c>
      <c r="K53" t="n">
        <v>59.89</v>
      </c>
      <c r="L53" t="n">
        <v>13.75</v>
      </c>
      <c r="M53" t="n">
        <v>9</v>
      </c>
      <c r="N53" t="n">
        <v>79.44</v>
      </c>
      <c r="O53" t="n">
        <v>35763.64</v>
      </c>
      <c r="P53" t="n">
        <v>179.68</v>
      </c>
      <c r="Q53" t="n">
        <v>197.75</v>
      </c>
      <c r="R53" t="n">
        <v>33.65</v>
      </c>
      <c r="S53" t="n">
        <v>25.4</v>
      </c>
      <c r="T53" t="n">
        <v>3268.19</v>
      </c>
      <c r="U53" t="n">
        <v>0.75</v>
      </c>
      <c r="V53" t="n">
        <v>0.88</v>
      </c>
      <c r="W53" t="n">
        <v>2.96</v>
      </c>
      <c r="X53" t="n">
        <v>0.2</v>
      </c>
      <c r="Y53" t="n">
        <v>1</v>
      </c>
      <c r="Z53" t="n">
        <v>10</v>
      </c>
      <c r="AA53" t="n">
        <v>440.6462979124861</v>
      </c>
      <c r="AB53" t="n">
        <v>602.911704746526</v>
      </c>
      <c r="AC53" t="n">
        <v>545.3706578374091</v>
      </c>
      <c r="AD53" t="n">
        <v>440646.2979124861</v>
      </c>
      <c r="AE53" t="n">
        <v>602911.704746526</v>
      </c>
      <c r="AF53" t="n">
        <v>2.242759445388967e-06</v>
      </c>
      <c r="AG53" t="n">
        <v>18.22916666666667</v>
      </c>
      <c r="AH53" t="n">
        <v>545370.6578374091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7.1461</v>
      </c>
      <c r="E54" t="n">
        <v>13.99</v>
      </c>
      <c r="F54" t="n">
        <v>10.58</v>
      </c>
      <c r="G54" t="n">
        <v>57.73</v>
      </c>
      <c r="H54" t="n">
        <v>0.86</v>
      </c>
      <c r="I54" t="n">
        <v>11</v>
      </c>
      <c r="J54" t="n">
        <v>288.58</v>
      </c>
      <c r="K54" t="n">
        <v>59.89</v>
      </c>
      <c r="L54" t="n">
        <v>14</v>
      </c>
      <c r="M54" t="n">
        <v>9</v>
      </c>
      <c r="N54" t="n">
        <v>79.69</v>
      </c>
      <c r="O54" t="n">
        <v>35826</v>
      </c>
      <c r="P54" t="n">
        <v>179.39</v>
      </c>
      <c r="Q54" t="n">
        <v>197.79</v>
      </c>
      <c r="R54" t="n">
        <v>33.38</v>
      </c>
      <c r="S54" t="n">
        <v>25.4</v>
      </c>
      <c r="T54" t="n">
        <v>3129.52</v>
      </c>
      <c r="U54" t="n">
        <v>0.76</v>
      </c>
      <c r="V54" t="n">
        <v>0.88</v>
      </c>
      <c r="W54" t="n">
        <v>2.96</v>
      </c>
      <c r="X54" t="n">
        <v>0.19</v>
      </c>
      <c r="Y54" t="n">
        <v>1</v>
      </c>
      <c r="Z54" t="n">
        <v>10</v>
      </c>
      <c r="AA54" t="n">
        <v>440.3154936075437</v>
      </c>
      <c r="AB54" t="n">
        <v>602.4590837024479</v>
      </c>
      <c r="AC54" t="n">
        <v>544.96123431052</v>
      </c>
      <c r="AD54" t="n">
        <v>440315.4936075436</v>
      </c>
      <c r="AE54" t="n">
        <v>602459.0837024478</v>
      </c>
      <c r="AF54" t="n">
        <v>2.243512923652183e-06</v>
      </c>
      <c r="AG54" t="n">
        <v>18.21614583333333</v>
      </c>
      <c r="AH54" t="n">
        <v>544961.23431052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7.1818</v>
      </c>
      <c r="E55" t="n">
        <v>13.92</v>
      </c>
      <c r="F55" t="n">
        <v>10.57</v>
      </c>
      <c r="G55" t="n">
        <v>63.39</v>
      </c>
      <c r="H55" t="n">
        <v>0.88</v>
      </c>
      <c r="I55" t="n">
        <v>10</v>
      </c>
      <c r="J55" t="n">
        <v>289.09</v>
      </c>
      <c r="K55" t="n">
        <v>59.89</v>
      </c>
      <c r="L55" t="n">
        <v>14.25</v>
      </c>
      <c r="M55" t="n">
        <v>8</v>
      </c>
      <c r="N55" t="n">
        <v>79.95</v>
      </c>
      <c r="O55" t="n">
        <v>35888.47</v>
      </c>
      <c r="P55" t="n">
        <v>179.02</v>
      </c>
      <c r="Q55" t="n">
        <v>197.78</v>
      </c>
      <c r="R55" t="n">
        <v>32.77</v>
      </c>
      <c r="S55" t="n">
        <v>25.4</v>
      </c>
      <c r="T55" t="n">
        <v>2833.06</v>
      </c>
      <c r="U55" t="n">
        <v>0.77</v>
      </c>
      <c r="V55" t="n">
        <v>0.88</v>
      </c>
      <c r="W55" t="n">
        <v>2.96</v>
      </c>
      <c r="X55" t="n">
        <v>0.17</v>
      </c>
      <c r="Y55" t="n">
        <v>1</v>
      </c>
      <c r="Z55" t="n">
        <v>10</v>
      </c>
      <c r="AA55" t="n">
        <v>439.0608594730349</v>
      </c>
      <c r="AB55" t="n">
        <v>600.7424379290615</v>
      </c>
      <c r="AC55" t="n">
        <v>543.4084228004181</v>
      </c>
      <c r="AD55" t="n">
        <v>439060.8594730349</v>
      </c>
      <c r="AE55" t="n">
        <v>600742.4379290615</v>
      </c>
      <c r="AF55" t="n">
        <v>2.254720912817516e-06</v>
      </c>
      <c r="AG55" t="n">
        <v>18.125</v>
      </c>
      <c r="AH55" t="n">
        <v>543408.4228004181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7.1818</v>
      </c>
      <c r="E56" t="n">
        <v>13.92</v>
      </c>
      <c r="F56" t="n">
        <v>10.57</v>
      </c>
      <c r="G56" t="n">
        <v>63.39</v>
      </c>
      <c r="H56" t="n">
        <v>0.89</v>
      </c>
      <c r="I56" t="n">
        <v>10</v>
      </c>
      <c r="J56" t="n">
        <v>289.6</v>
      </c>
      <c r="K56" t="n">
        <v>59.89</v>
      </c>
      <c r="L56" t="n">
        <v>14.5</v>
      </c>
      <c r="M56" t="n">
        <v>8</v>
      </c>
      <c r="N56" t="n">
        <v>80.20999999999999</v>
      </c>
      <c r="O56" t="n">
        <v>35951.04</v>
      </c>
      <c r="P56" t="n">
        <v>179.12</v>
      </c>
      <c r="Q56" t="n">
        <v>197.8</v>
      </c>
      <c r="R56" t="n">
        <v>32.85</v>
      </c>
      <c r="S56" t="n">
        <v>25.4</v>
      </c>
      <c r="T56" t="n">
        <v>2873.04</v>
      </c>
      <c r="U56" t="n">
        <v>0.77</v>
      </c>
      <c r="V56" t="n">
        <v>0.88</v>
      </c>
      <c r="W56" t="n">
        <v>2.95</v>
      </c>
      <c r="X56" t="n">
        <v>0.17</v>
      </c>
      <c r="Y56" t="n">
        <v>1</v>
      </c>
      <c r="Z56" t="n">
        <v>10</v>
      </c>
      <c r="AA56" t="n">
        <v>439.136633771497</v>
      </c>
      <c r="AB56" t="n">
        <v>600.8461156671435</v>
      </c>
      <c r="AC56" t="n">
        <v>543.5022056806903</v>
      </c>
      <c r="AD56" t="n">
        <v>439136.6337714971</v>
      </c>
      <c r="AE56" t="n">
        <v>600846.1156671435</v>
      </c>
      <c r="AF56" t="n">
        <v>2.254720912817516e-06</v>
      </c>
      <c r="AG56" t="n">
        <v>18.125</v>
      </c>
      <c r="AH56" t="n">
        <v>543502.2056806902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7.1841</v>
      </c>
      <c r="E57" t="n">
        <v>13.92</v>
      </c>
      <c r="F57" t="n">
        <v>10.56</v>
      </c>
      <c r="G57" t="n">
        <v>63.37</v>
      </c>
      <c r="H57" t="n">
        <v>0.91</v>
      </c>
      <c r="I57" t="n">
        <v>10</v>
      </c>
      <c r="J57" t="n">
        <v>290.1</v>
      </c>
      <c r="K57" t="n">
        <v>59.89</v>
      </c>
      <c r="L57" t="n">
        <v>14.75</v>
      </c>
      <c r="M57" t="n">
        <v>8</v>
      </c>
      <c r="N57" t="n">
        <v>80.47</v>
      </c>
      <c r="O57" t="n">
        <v>36013.72</v>
      </c>
      <c r="P57" t="n">
        <v>179.23</v>
      </c>
      <c r="Q57" t="n">
        <v>197.77</v>
      </c>
      <c r="R57" t="n">
        <v>32.66</v>
      </c>
      <c r="S57" t="n">
        <v>25.4</v>
      </c>
      <c r="T57" t="n">
        <v>2776.64</v>
      </c>
      <c r="U57" t="n">
        <v>0.78</v>
      </c>
      <c r="V57" t="n">
        <v>0.88</v>
      </c>
      <c r="W57" t="n">
        <v>2.96</v>
      </c>
      <c r="X57" t="n">
        <v>0.17</v>
      </c>
      <c r="Y57" t="n">
        <v>1</v>
      </c>
      <c r="Z57" t="n">
        <v>10</v>
      </c>
      <c r="AA57" t="n">
        <v>439.1136639868274</v>
      </c>
      <c r="AB57" t="n">
        <v>600.8146873944029</v>
      </c>
      <c r="AC57" t="n">
        <v>543.4737768781903</v>
      </c>
      <c r="AD57" t="n">
        <v>439113.6639868274</v>
      </c>
      <c r="AE57" t="n">
        <v>600814.6873944029</v>
      </c>
      <c r="AF57" t="n">
        <v>2.255442996153098e-06</v>
      </c>
      <c r="AG57" t="n">
        <v>18.125</v>
      </c>
      <c r="AH57" t="n">
        <v>543473.7768781902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7.183</v>
      </c>
      <c r="E58" t="n">
        <v>13.92</v>
      </c>
      <c r="F58" t="n">
        <v>10.56</v>
      </c>
      <c r="G58" t="n">
        <v>63.38</v>
      </c>
      <c r="H58" t="n">
        <v>0.92</v>
      </c>
      <c r="I58" t="n">
        <v>10</v>
      </c>
      <c r="J58" t="n">
        <v>290.61</v>
      </c>
      <c r="K58" t="n">
        <v>59.89</v>
      </c>
      <c r="L58" t="n">
        <v>15</v>
      </c>
      <c r="M58" t="n">
        <v>8</v>
      </c>
      <c r="N58" t="n">
        <v>80.73</v>
      </c>
      <c r="O58" t="n">
        <v>36076.5</v>
      </c>
      <c r="P58" t="n">
        <v>179.26</v>
      </c>
      <c r="Q58" t="n">
        <v>197.75</v>
      </c>
      <c r="R58" t="n">
        <v>32.68</v>
      </c>
      <c r="S58" t="n">
        <v>25.4</v>
      </c>
      <c r="T58" t="n">
        <v>2784.22</v>
      </c>
      <c r="U58" t="n">
        <v>0.78</v>
      </c>
      <c r="V58" t="n">
        <v>0.88</v>
      </c>
      <c r="W58" t="n">
        <v>2.96</v>
      </c>
      <c r="X58" t="n">
        <v>0.17</v>
      </c>
      <c r="Y58" t="n">
        <v>1</v>
      </c>
      <c r="Z58" t="n">
        <v>10</v>
      </c>
      <c r="AA58" t="n">
        <v>439.1647760863453</v>
      </c>
      <c r="AB58" t="n">
        <v>600.8846212238701</v>
      </c>
      <c r="AC58" t="n">
        <v>543.5370363211257</v>
      </c>
      <c r="AD58" t="n">
        <v>439164.7760863453</v>
      </c>
      <c r="AE58" t="n">
        <v>600884.6212238701</v>
      </c>
      <c r="AF58" t="n">
        <v>2.255097651949124e-06</v>
      </c>
      <c r="AG58" t="n">
        <v>18.125</v>
      </c>
      <c r="AH58" t="n">
        <v>543537.0363211257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7.1845</v>
      </c>
      <c r="E59" t="n">
        <v>13.92</v>
      </c>
      <c r="F59" t="n">
        <v>10.56</v>
      </c>
      <c r="G59" t="n">
        <v>63.36</v>
      </c>
      <c r="H59" t="n">
        <v>0.93</v>
      </c>
      <c r="I59" t="n">
        <v>10</v>
      </c>
      <c r="J59" t="n">
        <v>291.12</v>
      </c>
      <c r="K59" t="n">
        <v>59.89</v>
      </c>
      <c r="L59" t="n">
        <v>15.25</v>
      </c>
      <c r="M59" t="n">
        <v>8</v>
      </c>
      <c r="N59" t="n">
        <v>80.98999999999999</v>
      </c>
      <c r="O59" t="n">
        <v>36139.39</v>
      </c>
      <c r="P59" t="n">
        <v>179.09</v>
      </c>
      <c r="Q59" t="n">
        <v>197.75</v>
      </c>
      <c r="R59" t="n">
        <v>32.73</v>
      </c>
      <c r="S59" t="n">
        <v>25.4</v>
      </c>
      <c r="T59" t="n">
        <v>2811.67</v>
      </c>
      <c r="U59" t="n">
        <v>0.78</v>
      </c>
      <c r="V59" t="n">
        <v>0.88</v>
      </c>
      <c r="W59" t="n">
        <v>2.95</v>
      </c>
      <c r="X59" t="n">
        <v>0.17</v>
      </c>
      <c r="Y59" t="n">
        <v>1</v>
      </c>
      <c r="Z59" t="n">
        <v>10</v>
      </c>
      <c r="AA59" t="n">
        <v>438.9973006793481</v>
      </c>
      <c r="AB59" t="n">
        <v>600.6554739835231</v>
      </c>
      <c r="AC59" t="n">
        <v>543.3297585717872</v>
      </c>
      <c r="AD59" t="n">
        <v>438997.3006793481</v>
      </c>
      <c r="AE59" t="n">
        <v>600655.4739835231</v>
      </c>
      <c r="AF59" t="n">
        <v>2.255568575863634e-06</v>
      </c>
      <c r="AG59" t="n">
        <v>18.125</v>
      </c>
      <c r="AH59" t="n">
        <v>543329.7585717873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7.1799</v>
      </c>
      <c r="E60" t="n">
        <v>13.93</v>
      </c>
      <c r="F60" t="n">
        <v>10.57</v>
      </c>
      <c r="G60" t="n">
        <v>63.41</v>
      </c>
      <c r="H60" t="n">
        <v>0.95</v>
      </c>
      <c r="I60" t="n">
        <v>10</v>
      </c>
      <c r="J60" t="n">
        <v>291.63</v>
      </c>
      <c r="K60" t="n">
        <v>59.89</v>
      </c>
      <c r="L60" t="n">
        <v>15.5</v>
      </c>
      <c r="M60" t="n">
        <v>8</v>
      </c>
      <c r="N60" t="n">
        <v>81.25</v>
      </c>
      <c r="O60" t="n">
        <v>36202.38</v>
      </c>
      <c r="P60" t="n">
        <v>179.21</v>
      </c>
      <c r="Q60" t="n">
        <v>197.75</v>
      </c>
      <c r="R60" t="n">
        <v>32.92</v>
      </c>
      <c r="S60" t="n">
        <v>25.4</v>
      </c>
      <c r="T60" t="n">
        <v>2904.22</v>
      </c>
      <c r="U60" t="n">
        <v>0.77</v>
      </c>
      <c r="V60" t="n">
        <v>0.88</v>
      </c>
      <c r="W60" t="n">
        <v>2.96</v>
      </c>
      <c r="X60" t="n">
        <v>0.18</v>
      </c>
      <c r="Y60" t="n">
        <v>1</v>
      </c>
      <c r="Z60" t="n">
        <v>10</v>
      </c>
      <c r="AA60" t="n">
        <v>439.2539021643532</v>
      </c>
      <c r="AB60" t="n">
        <v>601.0065674557655</v>
      </c>
      <c r="AC60" t="n">
        <v>543.6473441758017</v>
      </c>
      <c r="AD60" t="n">
        <v>439253.9021643532</v>
      </c>
      <c r="AE60" t="n">
        <v>601006.5674557656</v>
      </c>
      <c r="AF60" t="n">
        <v>2.25412440919247e-06</v>
      </c>
      <c r="AG60" t="n">
        <v>18.13802083333333</v>
      </c>
      <c r="AH60" t="n">
        <v>543647.3441758016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7.1843</v>
      </c>
      <c r="E61" t="n">
        <v>13.92</v>
      </c>
      <c r="F61" t="n">
        <v>10.56</v>
      </c>
      <c r="G61" t="n">
        <v>63.36</v>
      </c>
      <c r="H61" t="n">
        <v>0.96</v>
      </c>
      <c r="I61" t="n">
        <v>10</v>
      </c>
      <c r="J61" t="n">
        <v>292.15</v>
      </c>
      <c r="K61" t="n">
        <v>59.89</v>
      </c>
      <c r="L61" t="n">
        <v>15.75</v>
      </c>
      <c r="M61" t="n">
        <v>8</v>
      </c>
      <c r="N61" t="n">
        <v>81.51000000000001</v>
      </c>
      <c r="O61" t="n">
        <v>36265.48</v>
      </c>
      <c r="P61" t="n">
        <v>178.9</v>
      </c>
      <c r="Q61" t="n">
        <v>197.77</v>
      </c>
      <c r="R61" t="n">
        <v>32.76</v>
      </c>
      <c r="S61" t="n">
        <v>25.4</v>
      </c>
      <c r="T61" t="n">
        <v>2827.85</v>
      </c>
      <c r="U61" t="n">
        <v>0.78</v>
      </c>
      <c r="V61" t="n">
        <v>0.88</v>
      </c>
      <c r="W61" t="n">
        <v>2.95</v>
      </c>
      <c r="X61" t="n">
        <v>0.17</v>
      </c>
      <c r="Y61" t="n">
        <v>1</v>
      </c>
      <c r="Z61" t="n">
        <v>10</v>
      </c>
      <c r="AA61" t="n">
        <v>438.8585360942419</v>
      </c>
      <c r="AB61" t="n">
        <v>600.4656101563193</v>
      </c>
      <c r="AC61" t="n">
        <v>543.1580150817762</v>
      </c>
      <c r="AD61" t="n">
        <v>438858.5360942419</v>
      </c>
      <c r="AE61" t="n">
        <v>600465.6101563192</v>
      </c>
      <c r="AF61" t="n">
        <v>2.255505786008366e-06</v>
      </c>
      <c r="AG61" t="n">
        <v>18.125</v>
      </c>
      <c r="AH61" t="n">
        <v>543158.0150817762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7.2186</v>
      </c>
      <c r="E62" t="n">
        <v>13.85</v>
      </c>
      <c r="F62" t="n">
        <v>10.54</v>
      </c>
      <c r="G62" t="n">
        <v>70.3</v>
      </c>
      <c r="H62" t="n">
        <v>0.97</v>
      </c>
      <c r="I62" t="n">
        <v>9</v>
      </c>
      <c r="J62" t="n">
        <v>292.66</v>
      </c>
      <c r="K62" t="n">
        <v>59.89</v>
      </c>
      <c r="L62" t="n">
        <v>16</v>
      </c>
      <c r="M62" t="n">
        <v>7</v>
      </c>
      <c r="N62" t="n">
        <v>81.77</v>
      </c>
      <c r="O62" t="n">
        <v>36328.69</v>
      </c>
      <c r="P62" t="n">
        <v>178.32</v>
      </c>
      <c r="Q62" t="n">
        <v>197.76</v>
      </c>
      <c r="R62" t="n">
        <v>32.07</v>
      </c>
      <c r="S62" t="n">
        <v>25.4</v>
      </c>
      <c r="T62" t="n">
        <v>2487.9</v>
      </c>
      <c r="U62" t="n">
        <v>0.79</v>
      </c>
      <c r="V62" t="n">
        <v>0.88</v>
      </c>
      <c r="W62" t="n">
        <v>2.96</v>
      </c>
      <c r="X62" t="n">
        <v>0.15</v>
      </c>
      <c r="Y62" t="n">
        <v>1</v>
      </c>
      <c r="Z62" t="n">
        <v>10</v>
      </c>
      <c r="AA62" t="n">
        <v>437.4483609883612</v>
      </c>
      <c r="AB62" t="n">
        <v>598.5361463639183</v>
      </c>
      <c r="AC62" t="n">
        <v>541.4126966057026</v>
      </c>
      <c r="AD62" t="n">
        <v>437448.3609883612</v>
      </c>
      <c r="AE62" t="n">
        <v>598536.1463639183</v>
      </c>
      <c r="AF62" t="n">
        <v>2.266274246186822e-06</v>
      </c>
      <c r="AG62" t="n">
        <v>18.03385416666667</v>
      </c>
      <c r="AH62" t="n">
        <v>541412.6966057026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7.2123</v>
      </c>
      <c r="E63" t="n">
        <v>13.87</v>
      </c>
      <c r="F63" t="n">
        <v>10.56</v>
      </c>
      <c r="G63" t="n">
        <v>70.38</v>
      </c>
      <c r="H63" t="n">
        <v>0.99</v>
      </c>
      <c r="I63" t="n">
        <v>9</v>
      </c>
      <c r="J63" t="n">
        <v>293.17</v>
      </c>
      <c r="K63" t="n">
        <v>59.89</v>
      </c>
      <c r="L63" t="n">
        <v>16.25</v>
      </c>
      <c r="M63" t="n">
        <v>7</v>
      </c>
      <c r="N63" t="n">
        <v>82.03</v>
      </c>
      <c r="O63" t="n">
        <v>36392.01</v>
      </c>
      <c r="P63" t="n">
        <v>178.76</v>
      </c>
      <c r="Q63" t="n">
        <v>197.76</v>
      </c>
      <c r="R63" t="n">
        <v>32.48</v>
      </c>
      <c r="S63" t="n">
        <v>25.4</v>
      </c>
      <c r="T63" t="n">
        <v>2690.55</v>
      </c>
      <c r="U63" t="n">
        <v>0.78</v>
      </c>
      <c r="V63" t="n">
        <v>0.88</v>
      </c>
      <c r="W63" t="n">
        <v>2.96</v>
      </c>
      <c r="X63" t="n">
        <v>0.17</v>
      </c>
      <c r="Y63" t="n">
        <v>1</v>
      </c>
      <c r="Z63" t="n">
        <v>10</v>
      </c>
      <c r="AA63" t="n">
        <v>438.0343344604892</v>
      </c>
      <c r="AB63" t="n">
        <v>599.3379011198091</v>
      </c>
      <c r="AC63" t="n">
        <v>542.137933012961</v>
      </c>
      <c r="AD63" t="n">
        <v>438034.3344604892</v>
      </c>
      <c r="AE63" t="n">
        <v>599337.9011198091</v>
      </c>
      <c r="AF63" t="n">
        <v>2.264296365745881e-06</v>
      </c>
      <c r="AG63" t="n">
        <v>18.05989583333333</v>
      </c>
      <c r="AH63" t="n">
        <v>542137.9330129609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7.2131</v>
      </c>
      <c r="E64" t="n">
        <v>13.86</v>
      </c>
      <c r="F64" t="n">
        <v>10.56</v>
      </c>
      <c r="G64" t="n">
        <v>70.37</v>
      </c>
      <c r="H64" t="n">
        <v>1</v>
      </c>
      <c r="I64" t="n">
        <v>9</v>
      </c>
      <c r="J64" t="n">
        <v>293.69</v>
      </c>
      <c r="K64" t="n">
        <v>59.89</v>
      </c>
      <c r="L64" t="n">
        <v>16.5</v>
      </c>
      <c r="M64" t="n">
        <v>7</v>
      </c>
      <c r="N64" t="n">
        <v>82.3</v>
      </c>
      <c r="O64" t="n">
        <v>36455.44</v>
      </c>
      <c r="P64" t="n">
        <v>178.89</v>
      </c>
      <c r="Q64" t="n">
        <v>197.79</v>
      </c>
      <c r="R64" t="n">
        <v>32.61</v>
      </c>
      <c r="S64" t="n">
        <v>25.4</v>
      </c>
      <c r="T64" t="n">
        <v>2757.99</v>
      </c>
      <c r="U64" t="n">
        <v>0.78</v>
      </c>
      <c r="V64" t="n">
        <v>0.88</v>
      </c>
      <c r="W64" t="n">
        <v>2.95</v>
      </c>
      <c r="X64" t="n">
        <v>0.17</v>
      </c>
      <c r="Y64" t="n">
        <v>1</v>
      </c>
      <c r="Z64" t="n">
        <v>10</v>
      </c>
      <c r="AA64" t="n">
        <v>438.1119768210423</v>
      </c>
      <c r="AB64" t="n">
        <v>599.4441348228569</v>
      </c>
      <c r="AC64" t="n">
        <v>542.2340279204899</v>
      </c>
      <c r="AD64" t="n">
        <v>438111.9768210422</v>
      </c>
      <c r="AE64" t="n">
        <v>599444.1348228569</v>
      </c>
      <c r="AF64" t="n">
        <v>2.264547525166953e-06</v>
      </c>
      <c r="AG64" t="n">
        <v>18.046875</v>
      </c>
      <c r="AH64" t="n">
        <v>542234.0279204899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7.2159</v>
      </c>
      <c r="E65" t="n">
        <v>13.86</v>
      </c>
      <c r="F65" t="n">
        <v>10.55</v>
      </c>
      <c r="G65" t="n">
        <v>70.34</v>
      </c>
      <c r="H65" t="n">
        <v>1.01</v>
      </c>
      <c r="I65" t="n">
        <v>9</v>
      </c>
      <c r="J65" t="n">
        <v>294.2</v>
      </c>
      <c r="K65" t="n">
        <v>59.89</v>
      </c>
      <c r="L65" t="n">
        <v>16.75</v>
      </c>
      <c r="M65" t="n">
        <v>7</v>
      </c>
      <c r="N65" t="n">
        <v>82.56</v>
      </c>
      <c r="O65" t="n">
        <v>36518.97</v>
      </c>
      <c r="P65" t="n">
        <v>178.84</v>
      </c>
      <c r="Q65" t="n">
        <v>197.75</v>
      </c>
      <c r="R65" t="n">
        <v>32.38</v>
      </c>
      <c r="S65" t="n">
        <v>25.4</v>
      </c>
      <c r="T65" t="n">
        <v>2640.95</v>
      </c>
      <c r="U65" t="n">
        <v>0.78</v>
      </c>
      <c r="V65" t="n">
        <v>0.88</v>
      </c>
      <c r="W65" t="n">
        <v>2.95</v>
      </c>
      <c r="X65" t="n">
        <v>0.16</v>
      </c>
      <c r="Y65" t="n">
        <v>1</v>
      </c>
      <c r="Z65" t="n">
        <v>10</v>
      </c>
      <c r="AA65" t="n">
        <v>437.9559955123762</v>
      </c>
      <c r="AB65" t="n">
        <v>599.2307143149304</v>
      </c>
      <c r="AC65" t="n">
        <v>542.0409759663022</v>
      </c>
      <c r="AD65" t="n">
        <v>437955.9955123762</v>
      </c>
      <c r="AE65" t="n">
        <v>599230.7143149304</v>
      </c>
      <c r="AF65" t="n">
        <v>2.265426583140704e-06</v>
      </c>
      <c r="AG65" t="n">
        <v>18.046875</v>
      </c>
      <c r="AH65" t="n">
        <v>542040.9759663022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7.2141</v>
      </c>
      <c r="E66" t="n">
        <v>13.86</v>
      </c>
      <c r="F66" t="n">
        <v>10.55</v>
      </c>
      <c r="G66" t="n">
        <v>70.36</v>
      </c>
      <c r="H66" t="n">
        <v>1.03</v>
      </c>
      <c r="I66" t="n">
        <v>9</v>
      </c>
      <c r="J66" t="n">
        <v>294.72</v>
      </c>
      <c r="K66" t="n">
        <v>59.89</v>
      </c>
      <c r="L66" t="n">
        <v>17</v>
      </c>
      <c r="M66" t="n">
        <v>7</v>
      </c>
      <c r="N66" t="n">
        <v>82.83</v>
      </c>
      <c r="O66" t="n">
        <v>36582.62</v>
      </c>
      <c r="P66" t="n">
        <v>179</v>
      </c>
      <c r="Q66" t="n">
        <v>197.75</v>
      </c>
      <c r="R66" t="n">
        <v>32.43</v>
      </c>
      <c r="S66" t="n">
        <v>25.4</v>
      </c>
      <c r="T66" t="n">
        <v>2663.99</v>
      </c>
      <c r="U66" t="n">
        <v>0.78</v>
      </c>
      <c r="V66" t="n">
        <v>0.88</v>
      </c>
      <c r="W66" t="n">
        <v>2.95</v>
      </c>
      <c r="X66" t="n">
        <v>0.16</v>
      </c>
      <c r="Y66" t="n">
        <v>1</v>
      </c>
      <c r="Z66" t="n">
        <v>10</v>
      </c>
      <c r="AA66" t="n">
        <v>438.1226483854867</v>
      </c>
      <c r="AB66" t="n">
        <v>599.458736128126</v>
      </c>
      <c r="AC66" t="n">
        <v>542.2472356976771</v>
      </c>
      <c r="AD66" t="n">
        <v>438122.6483854867</v>
      </c>
      <c r="AE66" t="n">
        <v>599458.736128126</v>
      </c>
      <c r="AF66" t="n">
        <v>2.264861474443292e-06</v>
      </c>
      <c r="AG66" t="n">
        <v>18.046875</v>
      </c>
      <c r="AH66" t="n">
        <v>542247.2356976771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7.2192</v>
      </c>
      <c r="E67" t="n">
        <v>13.85</v>
      </c>
      <c r="F67" t="n">
        <v>10.54</v>
      </c>
      <c r="G67" t="n">
        <v>70.29000000000001</v>
      </c>
      <c r="H67" t="n">
        <v>1.04</v>
      </c>
      <c r="I67" t="n">
        <v>9</v>
      </c>
      <c r="J67" t="n">
        <v>295.23</v>
      </c>
      <c r="K67" t="n">
        <v>59.89</v>
      </c>
      <c r="L67" t="n">
        <v>17.25</v>
      </c>
      <c r="M67" t="n">
        <v>7</v>
      </c>
      <c r="N67" t="n">
        <v>83.09999999999999</v>
      </c>
      <c r="O67" t="n">
        <v>36646.38</v>
      </c>
      <c r="P67" t="n">
        <v>178.76</v>
      </c>
      <c r="Q67" t="n">
        <v>197.75</v>
      </c>
      <c r="R67" t="n">
        <v>32.18</v>
      </c>
      <c r="S67" t="n">
        <v>25.4</v>
      </c>
      <c r="T67" t="n">
        <v>2539.58</v>
      </c>
      <c r="U67" t="n">
        <v>0.79</v>
      </c>
      <c r="V67" t="n">
        <v>0.88</v>
      </c>
      <c r="W67" t="n">
        <v>2.95</v>
      </c>
      <c r="X67" t="n">
        <v>0.15</v>
      </c>
      <c r="Y67" t="n">
        <v>1</v>
      </c>
      <c r="Z67" t="n">
        <v>10</v>
      </c>
      <c r="AA67" t="n">
        <v>437.7647747151515</v>
      </c>
      <c r="AB67" t="n">
        <v>598.9690775841013</v>
      </c>
      <c r="AC67" t="n">
        <v>541.8043094778542</v>
      </c>
      <c r="AD67" t="n">
        <v>437764.7747151515</v>
      </c>
      <c r="AE67" t="n">
        <v>598969.0775841014</v>
      </c>
      <c r="AF67" t="n">
        <v>2.266462615752626e-06</v>
      </c>
      <c r="AG67" t="n">
        <v>18.03385416666667</v>
      </c>
      <c r="AH67" t="n">
        <v>541804.3094778542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7.2152</v>
      </c>
      <c r="E68" t="n">
        <v>13.86</v>
      </c>
      <c r="F68" t="n">
        <v>10.55</v>
      </c>
      <c r="G68" t="n">
        <v>70.34</v>
      </c>
      <c r="H68" t="n">
        <v>1.05</v>
      </c>
      <c r="I68" t="n">
        <v>9</v>
      </c>
      <c r="J68" t="n">
        <v>295.75</v>
      </c>
      <c r="K68" t="n">
        <v>59.89</v>
      </c>
      <c r="L68" t="n">
        <v>17.5</v>
      </c>
      <c r="M68" t="n">
        <v>7</v>
      </c>
      <c r="N68" t="n">
        <v>83.36</v>
      </c>
      <c r="O68" t="n">
        <v>36710.24</v>
      </c>
      <c r="P68" t="n">
        <v>178.84</v>
      </c>
      <c r="Q68" t="n">
        <v>197.76</v>
      </c>
      <c r="R68" t="n">
        <v>32.47</v>
      </c>
      <c r="S68" t="n">
        <v>25.4</v>
      </c>
      <c r="T68" t="n">
        <v>2684.45</v>
      </c>
      <c r="U68" t="n">
        <v>0.78</v>
      </c>
      <c r="V68" t="n">
        <v>0.88</v>
      </c>
      <c r="W68" t="n">
        <v>2.95</v>
      </c>
      <c r="X68" t="n">
        <v>0.16</v>
      </c>
      <c r="Y68" t="n">
        <v>1</v>
      </c>
      <c r="Z68" t="n">
        <v>10</v>
      </c>
      <c r="AA68" t="n">
        <v>437.9738648857388</v>
      </c>
      <c r="AB68" t="n">
        <v>599.2551639799061</v>
      </c>
      <c r="AC68" t="n">
        <v>542.0630921895681</v>
      </c>
      <c r="AD68" t="n">
        <v>437973.8648857388</v>
      </c>
      <c r="AE68" t="n">
        <v>599255.1639799061</v>
      </c>
      <c r="AF68" t="n">
        <v>2.265206818647267e-06</v>
      </c>
      <c r="AG68" t="n">
        <v>18.046875</v>
      </c>
      <c r="AH68" t="n">
        <v>542063.0921895681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7.215</v>
      </c>
      <c r="E69" t="n">
        <v>13.86</v>
      </c>
      <c r="F69" t="n">
        <v>10.55</v>
      </c>
      <c r="G69" t="n">
        <v>70.34999999999999</v>
      </c>
      <c r="H69" t="n">
        <v>1.07</v>
      </c>
      <c r="I69" t="n">
        <v>9</v>
      </c>
      <c r="J69" t="n">
        <v>296.27</v>
      </c>
      <c r="K69" t="n">
        <v>59.89</v>
      </c>
      <c r="L69" t="n">
        <v>17.75</v>
      </c>
      <c r="M69" t="n">
        <v>7</v>
      </c>
      <c r="N69" t="n">
        <v>83.63</v>
      </c>
      <c r="O69" t="n">
        <v>36774.22</v>
      </c>
      <c r="P69" t="n">
        <v>178.81</v>
      </c>
      <c r="Q69" t="n">
        <v>197.75</v>
      </c>
      <c r="R69" t="n">
        <v>32.51</v>
      </c>
      <c r="S69" t="n">
        <v>25.4</v>
      </c>
      <c r="T69" t="n">
        <v>2704.89</v>
      </c>
      <c r="U69" t="n">
        <v>0.78</v>
      </c>
      <c r="V69" t="n">
        <v>0.88</v>
      </c>
      <c r="W69" t="n">
        <v>2.95</v>
      </c>
      <c r="X69" t="n">
        <v>0.16</v>
      </c>
      <c r="Y69" t="n">
        <v>1</v>
      </c>
      <c r="Z69" t="n">
        <v>10</v>
      </c>
      <c r="AA69" t="n">
        <v>437.9563433715013</v>
      </c>
      <c r="AB69" t="n">
        <v>599.2311902711317</v>
      </c>
      <c r="AC69" t="n">
        <v>542.0414064979118</v>
      </c>
      <c r="AD69" t="n">
        <v>437956.3433715013</v>
      </c>
      <c r="AE69" t="n">
        <v>599231.1902711317</v>
      </c>
      <c r="AF69" t="n">
        <v>2.265144028791999e-06</v>
      </c>
      <c r="AG69" t="n">
        <v>18.046875</v>
      </c>
      <c r="AH69" t="n">
        <v>542041.4064979118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7.2167</v>
      </c>
      <c r="E70" t="n">
        <v>13.86</v>
      </c>
      <c r="F70" t="n">
        <v>10.55</v>
      </c>
      <c r="G70" t="n">
        <v>70.31999999999999</v>
      </c>
      <c r="H70" t="n">
        <v>1.08</v>
      </c>
      <c r="I70" t="n">
        <v>9</v>
      </c>
      <c r="J70" t="n">
        <v>296.79</v>
      </c>
      <c r="K70" t="n">
        <v>59.89</v>
      </c>
      <c r="L70" t="n">
        <v>18</v>
      </c>
      <c r="M70" t="n">
        <v>7</v>
      </c>
      <c r="N70" t="n">
        <v>83.90000000000001</v>
      </c>
      <c r="O70" t="n">
        <v>36838.32</v>
      </c>
      <c r="P70" t="n">
        <v>178.69</v>
      </c>
      <c r="Q70" t="n">
        <v>197.83</v>
      </c>
      <c r="R70" t="n">
        <v>32.37</v>
      </c>
      <c r="S70" t="n">
        <v>25.4</v>
      </c>
      <c r="T70" t="n">
        <v>2634.61</v>
      </c>
      <c r="U70" t="n">
        <v>0.78</v>
      </c>
      <c r="V70" t="n">
        <v>0.88</v>
      </c>
      <c r="W70" t="n">
        <v>2.95</v>
      </c>
      <c r="X70" t="n">
        <v>0.16</v>
      </c>
      <c r="Y70" t="n">
        <v>1</v>
      </c>
      <c r="Z70" t="n">
        <v>10</v>
      </c>
      <c r="AA70" t="n">
        <v>437.8224658358363</v>
      </c>
      <c r="AB70" t="n">
        <v>599.0480131205749</v>
      </c>
      <c r="AC70" t="n">
        <v>541.8757115175134</v>
      </c>
      <c r="AD70" t="n">
        <v>437822.4658358364</v>
      </c>
      <c r="AE70" t="n">
        <v>599048.0131205749</v>
      </c>
      <c r="AF70" t="n">
        <v>2.265677742561777e-06</v>
      </c>
      <c r="AG70" t="n">
        <v>18.046875</v>
      </c>
      <c r="AH70" t="n">
        <v>541875.7115175134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7.2548</v>
      </c>
      <c r="E71" t="n">
        <v>13.78</v>
      </c>
      <c r="F71" t="n">
        <v>10.53</v>
      </c>
      <c r="G71" t="n">
        <v>78.95</v>
      </c>
      <c r="H71" t="n">
        <v>1.09</v>
      </c>
      <c r="I71" t="n">
        <v>8</v>
      </c>
      <c r="J71" t="n">
        <v>297.31</v>
      </c>
      <c r="K71" t="n">
        <v>59.89</v>
      </c>
      <c r="L71" t="n">
        <v>18.25</v>
      </c>
      <c r="M71" t="n">
        <v>6</v>
      </c>
      <c r="N71" t="n">
        <v>84.17</v>
      </c>
      <c r="O71" t="n">
        <v>36902.52</v>
      </c>
      <c r="P71" t="n">
        <v>178.17</v>
      </c>
      <c r="Q71" t="n">
        <v>197.75</v>
      </c>
      <c r="R71" t="n">
        <v>31.66</v>
      </c>
      <c r="S71" t="n">
        <v>25.4</v>
      </c>
      <c r="T71" t="n">
        <v>2287.63</v>
      </c>
      <c r="U71" t="n">
        <v>0.8</v>
      </c>
      <c r="V71" t="n">
        <v>0.88</v>
      </c>
      <c r="W71" t="n">
        <v>2.95</v>
      </c>
      <c r="X71" t="n">
        <v>0.14</v>
      </c>
      <c r="Y71" t="n">
        <v>1</v>
      </c>
      <c r="Z71" t="n">
        <v>10</v>
      </c>
      <c r="AA71" t="n">
        <v>436.2022348329401</v>
      </c>
      <c r="AB71" t="n">
        <v>596.8311415828651</v>
      </c>
      <c r="AC71" t="n">
        <v>539.8704150879639</v>
      </c>
      <c r="AD71" t="n">
        <v>436202.23483294</v>
      </c>
      <c r="AE71" t="n">
        <v>596831.1415828652</v>
      </c>
      <c r="AF71" t="n">
        <v>2.277639209990324e-06</v>
      </c>
      <c r="AG71" t="n">
        <v>17.94270833333333</v>
      </c>
      <c r="AH71" t="n">
        <v>539870.4150879639</v>
      </c>
    </row>
    <row r="72">
      <c r="A72" t="n">
        <v>70</v>
      </c>
      <c r="B72" t="n">
        <v>135</v>
      </c>
      <c r="C72" t="inlineStr">
        <is>
          <t xml:space="preserve">CONCLUIDO	</t>
        </is>
      </c>
      <c r="D72" t="n">
        <v>7.2563</v>
      </c>
      <c r="E72" t="n">
        <v>13.78</v>
      </c>
      <c r="F72" t="n">
        <v>10.52</v>
      </c>
      <c r="G72" t="n">
        <v>78.93000000000001</v>
      </c>
      <c r="H72" t="n">
        <v>1.11</v>
      </c>
      <c r="I72" t="n">
        <v>8</v>
      </c>
      <c r="J72" t="n">
        <v>297.83</v>
      </c>
      <c r="K72" t="n">
        <v>59.89</v>
      </c>
      <c r="L72" t="n">
        <v>18.5</v>
      </c>
      <c r="M72" t="n">
        <v>6</v>
      </c>
      <c r="N72" t="n">
        <v>84.45</v>
      </c>
      <c r="O72" t="n">
        <v>36966.84</v>
      </c>
      <c r="P72" t="n">
        <v>178.26</v>
      </c>
      <c r="Q72" t="n">
        <v>197.76</v>
      </c>
      <c r="R72" t="n">
        <v>31.52</v>
      </c>
      <c r="S72" t="n">
        <v>25.4</v>
      </c>
      <c r="T72" t="n">
        <v>2215.86</v>
      </c>
      <c r="U72" t="n">
        <v>0.8100000000000001</v>
      </c>
      <c r="V72" t="n">
        <v>0.88</v>
      </c>
      <c r="W72" t="n">
        <v>2.95</v>
      </c>
      <c r="X72" t="n">
        <v>0.13</v>
      </c>
      <c r="Y72" t="n">
        <v>1</v>
      </c>
      <c r="Z72" t="n">
        <v>10</v>
      </c>
      <c r="AA72" t="n">
        <v>436.1855022903178</v>
      </c>
      <c r="AB72" t="n">
        <v>596.8082473798618</v>
      </c>
      <c r="AC72" t="n">
        <v>539.8497058755629</v>
      </c>
      <c r="AD72" t="n">
        <v>436185.5022903178</v>
      </c>
      <c r="AE72" t="n">
        <v>596808.2473798618</v>
      </c>
      <c r="AF72" t="n">
        <v>2.278110133904835e-06</v>
      </c>
      <c r="AG72" t="n">
        <v>17.94270833333333</v>
      </c>
      <c r="AH72" t="n">
        <v>539849.7058755629</v>
      </c>
    </row>
    <row r="73">
      <c r="A73" t="n">
        <v>71</v>
      </c>
      <c r="B73" t="n">
        <v>135</v>
      </c>
      <c r="C73" t="inlineStr">
        <is>
          <t xml:space="preserve">CONCLUIDO	</t>
        </is>
      </c>
      <c r="D73" t="n">
        <v>7.2591</v>
      </c>
      <c r="E73" t="n">
        <v>13.78</v>
      </c>
      <c r="F73" t="n">
        <v>10.52</v>
      </c>
      <c r="G73" t="n">
        <v>78.89</v>
      </c>
      <c r="H73" t="n">
        <v>1.12</v>
      </c>
      <c r="I73" t="n">
        <v>8</v>
      </c>
      <c r="J73" t="n">
        <v>298.35</v>
      </c>
      <c r="K73" t="n">
        <v>59.89</v>
      </c>
      <c r="L73" t="n">
        <v>18.75</v>
      </c>
      <c r="M73" t="n">
        <v>6</v>
      </c>
      <c r="N73" t="n">
        <v>84.72</v>
      </c>
      <c r="O73" t="n">
        <v>37031.27</v>
      </c>
      <c r="P73" t="n">
        <v>178.25</v>
      </c>
      <c r="Q73" t="n">
        <v>197.75</v>
      </c>
      <c r="R73" t="n">
        <v>31.48</v>
      </c>
      <c r="S73" t="n">
        <v>25.4</v>
      </c>
      <c r="T73" t="n">
        <v>2198.2</v>
      </c>
      <c r="U73" t="n">
        <v>0.8100000000000001</v>
      </c>
      <c r="V73" t="n">
        <v>0.88</v>
      </c>
      <c r="W73" t="n">
        <v>2.95</v>
      </c>
      <c r="X73" t="n">
        <v>0.13</v>
      </c>
      <c r="Y73" t="n">
        <v>1</v>
      </c>
      <c r="Z73" t="n">
        <v>10</v>
      </c>
      <c r="AA73" t="n">
        <v>436.1075774410177</v>
      </c>
      <c r="AB73" t="n">
        <v>596.7016271632476</v>
      </c>
      <c r="AC73" t="n">
        <v>539.7532613427801</v>
      </c>
      <c r="AD73" t="n">
        <v>436107.5774410177</v>
      </c>
      <c r="AE73" t="n">
        <v>596701.6271632477</v>
      </c>
      <c r="AF73" t="n">
        <v>2.278989191878586e-06</v>
      </c>
      <c r="AG73" t="n">
        <v>17.94270833333333</v>
      </c>
      <c r="AH73" t="n">
        <v>539753.2613427801</v>
      </c>
    </row>
    <row r="74">
      <c r="A74" t="n">
        <v>72</v>
      </c>
      <c r="B74" t="n">
        <v>135</v>
      </c>
      <c r="C74" t="inlineStr">
        <is>
          <t xml:space="preserve">CONCLUIDO	</t>
        </is>
      </c>
      <c r="D74" t="n">
        <v>7.2592</v>
      </c>
      <c r="E74" t="n">
        <v>13.78</v>
      </c>
      <c r="F74" t="n">
        <v>10.52</v>
      </c>
      <c r="G74" t="n">
        <v>78.89</v>
      </c>
      <c r="H74" t="n">
        <v>1.13</v>
      </c>
      <c r="I74" t="n">
        <v>8</v>
      </c>
      <c r="J74" t="n">
        <v>298.88</v>
      </c>
      <c r="K74" t="n">
        <v>59.89</v>
      </c>
      <c r="L74" t="n">
        <v>19</v>
      </c>
      <c r="M74" t="n">
        <v>6</v>
      </c>
      <c r="N74" t="n">
        <v>84.98999999999999</v>
      </c>
      <c r="O74" t="n">
        <v>37095.82</v>
      </c>
      <c r="P74" t="n">
        <v>178.34</v>
      </c>
      <c r="Q74" t="n">
        <v>197.8</v>
      </c>
      <c r="R74" t="n">
        <v>31.38</v>
      </c>
      <c r="S74" t="n">
        <v>25.4</v>
      </c>
      <c r="T74" t="n">
        <v>2143.81</v>
      </c>
      <c r="U74" t="n">
        <v>0.8100000000000001</v>
      </c>
      <c r="V74" t="n">
        <v>0.88</v>
      </c>
      <c r="W74" t="n">
        <v>2.95</v>
      </c>
      <c r="X74" t="n">
        <v>0.13</v>
      </c>
      <c r="Y74" t="n">
        <v>1</v>
      </c>
      <c r="Z74" t="n">
        <v>10</v>
      </c>
      <c r="AA74" t="n">
        <v>436.1725329904802</v>
      </c>
      <c r="AB74" t="n">
        <v>596.7905022116588</v>
      </c>
      <c r="AC74" t="n">
        <v>539.8336542813079</v>
      </c>
      <c r="AD74" t="n">
        <v>436172.5329904802</v>
      </c>
      <c r="AE74" t="n">
        <v>596790.5022116587</v>
      </c>
      <c r="AF74" t="n">
        <v>2.27902058680622e-06</v>
      </c>
      <c r="AG74" t="n">
        <v>17.94270833333333</v>
      </c>
      <c r="AH74" t="n">
        <v>539833.6542813078</v>
      </c>
    </row>
    <row r="75">
      <c r="A75" t="n">
        <v>73</v>
      </c>
      <c r="B75" t="n">
        <v>135</v>
      </c>
      <c r="C75" t="inlineStr">
        <is>
          <t xml:space="preserve">CONCLUIDO	</t>
        </is>
      </c>
      <c r="D75" t="n">
        <v>7.255</v>
      </c>
      <c r="E75" t="n">
        <v>13.78</v>
      </c>
      <c r="F75" t="n">
        <v>10.53</v>
      </c>
      <c r="G75" t="n">
        <v>78.95</v>
      </c>
      <c r="H75" t="n">
        <v>1.15</v>
      </c>
      <c r="I75" t="n">
        <v>8</v>
      </c>
      <c r="J75" t="n">
        <v>299.4</v>
      </c>
      <c r="K75" t="n">
        <v>59.89</v>
      </c>
      <c r="L75" t="n">
        <v>19.25</v>
      </c>
      <c r="M75" t="n">
        <v>6</v>
      </c>
      <c r="N75" t="n">
        <v>85.27</v>
      </c>
      <c r="O75" t="n">
        <v>37160.49</v>
      </c>
      <c r="P75" t="n">
        <v>178.6</v>
      </c>
      <c r="Q75" t="n">
        <v>197.76</v>
      </c>
      <c r="R75" t="n">
        <v>31.7</v>
      </c>
      <c r="S75" t="n">
        <v>25.4</v>
      </c>
      <c r="T75" t="n">
        <v>2305.53</v>
      </c>
      <c r="U75" t="n">
        <v>0.8</v>
      </c>
      <c r="V75" t="n">
        <v>0.88</v>
      </c>
      <c r="W75" t="n">
        <v>2.95</v>
      </c>
      <c r="X75" t="n">
        <v>0.14</v>
      </c>
      <c r="Y75" t="n">
        <v>1</v>
      </c>
      <c r="Z75" t="n">
        <v>10</v>
      </c>
      <c r="AA75" t="n">
        <v>436.5197429459073</v>
      </c>
      <c r="AB75" t="n">
        <v>597.2655701904963</v>
      </c>
      <c r="AC75" t="n">
        <v>540.2633824390072</v>
      </c>
      <c r="AD75" t="n">
        <v>436519.7429459073</v>
      </c>
      <c r="AE75" t="n">
        <v>597265.5701904963</v>
      </c>
      <c r="AF75" t="n">
        <v>2.277701999845593e-06</v>
      </c>
      <c r="AG75" t="n">
        <v>17.94270833333333</v>
      </c>
      <c r="AH75" t="n">
        <v>540263.3824390072</v>
      </c>
    </row>
    <row r="76">
      <c r="A76" t="n">
        <v>74</v>
      </c>
      <c r="B76" t="n">
        <v>135</v>
      </c>
      <c r="C76" t="inlineStr">
        <is>
          <t xml:space="preserve">CONCLUIDO	</t>
        </is>
      </c>
      <c r="D76" t="n">
        <v>7.2562</v>
      </c>
      <c r="E76" t="n">
        <v>13.78</v>
      </c>
      <c r="F76" t="n">
        <v>10.52</v>
      </c>
      <c r="G76" t="n">
        <v>78.93000000000001</v>
      </c>
      <c r="H76" t="n">
        <v>1.16</v>
      </c>
      <c r="I76" t="n">
        <v>8</v>
      </c>
      <c r="J76" t="n">
        <v>299.93</v>
      </c>
      <c r="K76" t="n">
        <v>59.89</v>
      </c>
      <c r="L76" t="n">
        <v>19.5</v>
      </c>
      <c r="M76" t="n">
        <v>6</v>
      </c>
      <c r="N76" t="n">
        <v>85.54000000000001</v>
      </c>
      <c r="O76" t="n">
        <v>37225.39</v>
      </c>
      <c r="P76" t="n">
        <v>178.61</v>
      </c>
      <c r="Q76" t="n">
        <v>197.78</v>
      </c>
      <c r="R76" t="n">
        <v>31.61</v>
      </c>
      <c r="S76" t="n">
        <v>25.4</v>
      </c>
      <c r="T76" t="n">
        <v>2259.05</v>
      </c>
      <c r="U76" t="n">
        <v>0.8</v>
      </c>
      <c r="V76" t="n">
        <v>0.88</v>
      </c>
      <c r="W76" t="n">
        <v>2.95</v>
      </c>
      <c r="X76" t="n">
        <v>0.13</v>
      </c>
      <c r="Y76" t="n">
        <v>1</v>
      </c>
      <c r="Z76" t="n">
        <v>10</v>
      </c>
      <c r="AA76" t="n">
        <v>436.4505093514915</v>
      </c>
      <c r="AB76" t="n">
        <v>597.170841732246</v>
      </c>
      <c r="AC76" t="n">
        <v>540.1776947318599</v>
      </c>
      <c r="AD76" t="n">
        <v>436450.5093514915</v>
      </c>
      <c r="AE76" t="n">
        <v>597170.841732246</v>
      </c>
      <c r="AF76" t="n">
        <v>2.2780787389772e-06</v>
      </c>
      <c r="AG76" t="n">
        <v>17.94270833333333</v>
      </c>
      <c r="AH76" t="n">
        <v>540177.69473186</v>
      </c>
    </row>
    <row r="77">
      <c r="A77" t="n">
        <v>75</v>
      </c>
      <c r="B77" t="n">
        <v>135</v>
      </c>
      <c r="C77" t="inlineStr">
        <is>
          <t xml:space="preserve">CONCLUIDO	</t>
        </is>
      </c>
      <c r="D77" t="n">
        <v>7.2566</v>
      </c>
      <c r="E77" t="n">
        <v>13.78</v>
      </c>
      <c r="F77" t="n">
        <v>10.52</v>
      </c>
      <c r="G77" t="n">
        <v>78.92</v>
      </c>
      <c r="H77" t="n">
        <v>1.17</v>
      </c>
      <c r="I77" t="n">
        <v>8</v>
      </c>
      <c r="J77" t="n">
        <v>300.45</v>
      </c>
      <c r="K77" t="n">
        <v>59.89</v>
      </c>
      <c r="L77" t="n">
        <v>19.75</v>
      </c>
      <c r="M77" t="n">
        <v>6</v>
      </c>
      <c r="N77" t="n">
        <v>85.81999999999999</v>
      </c>
      <c r="O77" t="n">
        <v>37290.29</v>
      </c>
      <c r="P77" t="n">
        <v>178.53</v>
      </c>
      <c r="Q77" t="n">
        <v>197.76</v>
      </c>
      <c r="R77" t="n">
        <v>31.5</v>
      </c>
      <c r="S77" t="n">
        <v>25.4</v>
      </c>
      <c r="T77" t="n">
        <v>2205.93</v>
      </c>
      <c r="U77" t="n">
        <v>0.8100000000000001</v>
      </c>
      <c r="V77" t="n">
        <v>0.88</v>
      </c>
      <c r="W77" t="n">
        <v>2.95</v>
      </c>
      <c r="X77" t="n">
        <v>0.13</v>
      </c>
      <c r="Y77" t="n">
        <v>1</v>
      </c>
      <c r="Z77" t="n">
        <v>10</v>
      </c>
      <c r="AA77" t="n">
        <v>436.3804355368134</v>
      </c>
      <c r="AB77" t="n">
        <v>597.0749636475649</v>
      </c>
      <c r="AC77" t="n">
        <v>540.090967117015</v>
      </c>
      <c r="AD77" t="n">
        <v>436380.4355368134</v>
      </c>
      <c r="AE77" t="n">
        <v>597074.9636475649</v>
      </c>
      <c r="AF77" t="n">
        <v>2.278204318687736e-06</v>
      </c>
      <c r="AG77" t="n">
        <v>17.94270833333333</v>
      </c>
      <c r="AH77" t="n">
        <v>540090.967117015</v>
      </c>
    </row>
    <row r="78">
      <c r="A78" t="n">
        <v>76</v>
      </c>
      <c r="B78" t="n">
        <v>135</v>
      </c>
      <c r="C78" t="inlineStr">
        <is>
          <t xml:space="preserve">CONCLUIDO	</t>
        </is>
      </c>
      <c r="D78" t="n">
        <v>7.2585</v>
      </c>
      <c r="E78" t="n">
        <v>13.78</v>
      </c>
      <c r="F78" t="n">
        <v>10.52</v>
      </c>
      <c r="G78" t="n">
        <v>78.90000000000001</v>
      </c>
      <c r="H78" t="n">
        <v>1.18</v>
      </c>
      <c r="I78" t="n">
        <v>8</v>
      </c>
      <c r="J78" t="n">
        <v>300.98</v>
      </c>
      <c r="K78" t="n">
        <v>59.89</v>
      </c>
      <c r="L78" t="n">
        <v>20</v>
      </c>
      <c r="M78" t="n">
        <v>6</v>
      </c>
      <c r="N78" t="n">
        <v>86.09</v>
      </c>
      <c r="O78" t="n">
        <v>37355.31</v>
      </c>
      <c r="P78" t="n">
        <v>178.44</v>
      </c>
      <c r="Q78" t="n">
        <v>197.76</v>
      </c>
      <c r="R78" t="n">
        <v>31.33</v>
      </c>
      <c r="S78" t="n">
        <v>25.4</v>
      </c>
      <c r="T78" t="n">
        <v>2122.41</v>
      </c>
      <c r="U78" t="n">
        <v>0.8100000000000001</v>
      </c>
      <c r="V78" t="n">
        <v>0.88</v>
      </c>
      <c r="W78" t="n">
        <v>2.95</v>
      </c>
      <c r="X78" t="n">
        <v>0.13</v>
      </c>
      <c r="Y78" t="n">
        <v>1</v>
      </c>
      <c r="Z78" t="n">
        <v>10</v>
      </c>
      <c r="AA78" t="n">
        <v>436.2651138198743</v>
      </c>
      <c r="AB78" t="n">
        <v>596.9171753868137</v>
      </c>
      <c r="AC78" t="n">
        <v>539.9482379464129</v>
      </c>
      <c r="AD78" t="n">
        <v>436265.1138198744</v>
      </c>
      <c r="AE78" t="n">
        <v>596917.1753868137</v>
      </c>
      <c r="AF78" t="n">
        <v>2.278800822312782e-06</v>
      </c>
      <c r="AG78" t="n">
        <v>17.94270833333333</v>
      </c>
      <c r="AH78" t="n">
        <v>539948.2379464129</v>
      </c>
    </row>
    <row r="79">
      <c r="A79" t="n">
        <v>77</v>
      </c>
      <c r="B79" t="n">
        <v>135</v>
      </c>
      <c r="C79" t="inlineStr">
        <is>
          <t xml:space="preserve">CONCLUIDO	</t>
        </is>
      </c>
      <c r="D79" t="n">
        <v>7.2529</v>
      </c>
      <c r="E79" t="n">
        <v>13.79</v>
      </c>
      <c r="F79" t="n">
        <v>10.53</v>
      </c>
      <c r="G79" t="n">
        <v>78.97</v>
      </c>
      <c r="H79" t="n">
        <v>1.2</v>
      </c>
      <c r="I79" t="n">
        <v>8</v>
      </c>
      <c r="J79" t="n">
        <v>301.51</v>
      </c>
      <c r="K79" t="n">
        <v>59.89</v>
      </c>
      <c r="L79" t="n">
        <v>20.25</v>
      </c>
      <c r="M79" t="n">
        <v>6</v>
      </c>
      <c r="N79" t="n">
        <v>86.37</v>
      </c>
      <c r="O79" t="n">
        <v>37420.44</v>
      </c>
      <c r="P79" t="n">
        <v>178.61</v>
      </c>
      <c r="Q79" t="n">
        <v>197.76</v>
      </c>
      <c r="R79" t="n">
        <v>31.68</v>
      </c>
      <c r="S79" t="n">
        <v>25.4</v>
      </c>
      <c r="T79" t="n">
        <v>2295.59</v>
      </c>
      <c r="U79" t="n">
        <v>0.8</v>
      </c>
      <c r="V79" t="n">
        <v>0.88</v>
      </c>
      <c r="W79" t="n">
        <v>2.95</v>
      </c>
      <c r="X79" t="n">
        <v>0.14</v>
      </c>
      <c r="Y79" t="n">
        <v>1</v>
      </c>
      <c r="Z79" t="n">
        <v>10</v>
      </c>
      <c r="AA79" t="n">
        <v>436.5802091052312</v>
      </c>
      <c r="AB79" t="n">
        <v>597.3483026572618</v>
      </c>
      <c r="AC79" t="n">
        <v>540.3382190352604</v>
      </c>
      <c r="AD79" t="n">
        <v>436580.2091052312</v>
      </c>
      <c r="AE79" t="n">
        <v>597348.3026572618</v>
      </c>
      <c r="AF79" t="n">
        <v>2.277042706365279e-06</v>
      </c>
      <c r="AG79" t="n">
        <v>17.95572916666667</v>
      </c>
      <c r="AH79" t="n">
        <v>540338.2190352604</v>
      </c>
    </row>
    <row r="80">
      <c r="A80" t="n">
        <v>78</v>
      </c>
      <c r="B80" t="n">
        <v>135</v>
      </c>
      <c r="C80" t="inlineStr">
        <is>
          <t xml:space="preserve">CONCLUIDO	</t>
        </is>
      </c>
      <c r="D80" t="n">
        <v>7.2548</v>
      </c>
      <c r="E80" t="n">
        <v>13.78</v>
      </c>
      <c r="F80" t="n">
        <v>10.53</v>
      </c>
      <c r="G80" t="n">
        <v>78.95</v>
      </c>
      <c r="H80" t="n">
        <v>1.21</v>
      </c>
      <c r="I80" t="n">
        <v>8</v>
      </c>
      <c r="J80" t="n">
        <v>302.04</v>
      </c>
      <c r="K80" t="n">
        <v>59.89</v>
      </c>
      <c r="L80" t="n">
        <v>20.5</v>
      </c>
      <c r="M80" t="n">
        <v>6</v>
      </c>
      <c r="N80" t="n">
        <v>86.65000000000001</v>
      </c>
      <c r="O80" t="n">
        <v>37485.7</v>
      </c>
      <c r="P80" t="n">
        <v>178.58</v>
      </c>
      <c r="Q80" t="n">
        <v>197.77</v>
      </c>
      <c r="R80" t="n">
        <v>31.61</v>
      </c>
      <c r="S80" t="n">
        <v>25.4</v>
      </c>
      <c r="T80" t="n">
        <v>2258.79</v>
      </c>
      <c r="U80" t="n">
        <v>0.8</v>
      </c>
      <c r="V80" t="n">
        <v>0.88</v>
      </c>
      <c r="W80" t="n">
        <v>2.95</v>
      </c>
      <c r="X80" t="n">
        <v>0.14</v>
      </c>
      <c r="Y80" t="n">
        <v>1</v>
      </c>
      <c r="Z80" t="n">
        <v>10</v>
      </c>
      <c r="AA80" t="n">
        <v>436.5097833542574</v>
      </c>
      <c r="AB80" t="n">
        <v>597.2519430378147</v>
      </c>
      <c r="AC80" t="n">
        <v>540.2510558426517</v>
      </c>
      <c r="AD80" t="n">
        <v>436509.7833542574</v>
      </c>
      <c r="AE80" t="n">
        <v>597251.9430378147</v>
      </c>
      <c r="AF80" t="n">
        <v>2.277639209990324e-06</v>
      </c>
      <c r="AG80" t="n">
        <v>17.94270833333333</v>
      </c>
      <c r="AH80" t="n">
        <v>540251.0558426516</v>
      </c>
    </row>
    <row r="81">
      <c r="A81" t="n">
        <v>79</v>
      </c>
      <c r="B81" t="n">
        <v>135</v>
      </c>
      <c r="C81" t="inlineStr">
        <is>
          <t xml:space="preserve">CONCLUIDO	</t>
        </is>
      </c>
      <c r="D81" t="n">
        <v>7.2586</v>
      </c>
      <c r="E81" t="n">
        <v>13.78</v>
      </c>
      <c r="F81" t="n">
        <v>10.52</v>
      </c>
      <c r="G81" t="n">
        <v>78.89</v>
      </c>
      <c r="H81" t="n">
        <v>1.22</v>
      </c>
      <c r="I81" t="n">
        <v>8</v>
      </c>
      <c r="J81" t="n">
        <v>302.57</v>
      </c>
      <c r="K81" t="n">
        <v>59.89</v>
      </c>
      <c r="L81" t="n">
        <v>20.75</v>
      </c>
      <c r="M81" t="n">
        <v>6</v>
      </c>
      <c r="N81" t="n">
        <v>86.93000000000001</v>
      </c>
      <c r="O81" t="n">
        <v>37551.07</v>
      </c>
      <c r="P81" t="n">
        <v>178.18</v>
      </c>
      <c r="Q81" t="n">
        <v>197.77</v>
      </c>
      <c r="R81" t="n">
        <v>31.38</v>
      </c>
      <c r="S81" t="n">
        <v>25.4</v>
      </c>
      <c r="T81" t="n">
        <v>2146.95</v>
      </c>
      <c r="U81" t="n">
        <v>0.8100000000000001</v>
      </c>
      <c r="V81" t="n">
        <v>0.88</v>
      </c>
      <c r="W81" t="n">
        <v>2.95</v>
      </c>
      <c r="X81" t="n">
        <v>0.13</v>
      </c>
      <c r="Y81" t="n">
        <v>1</v>
      </c>
      <c r="Z81" t="n">
        <v>10</v>
      </c>
      <c r="AA81" t="n">
        <v>436.0676685925006</v>
      </c>
      <c r="AB81" t="n">
        <v>596.6470221160522</v>
      </c>
      <c r="AC81" t="n">
        <v>539.7038677246504</v>
      </c>
      <c r="AD81" t="n">
        <v>436067.6685925006</v>
      </c>
      <c r="AE81" t="n">
        <v>596647.0221160522</v>
      </c>
      <c r="AF81" t="n">
        <v>2.278832217240416e-06</v>
      </c>
      <c r="AG81" t="n">
        <v>17.94270833333333</v>
      </c>
      <c r="AH81" t="n">
        <v>539703.8677246504</v>
      </c>
    </row>
    <row r="82">
      <c r="A82" t="n">
        <v>80</v>
      </c>
      <c r="B82" t="n">
        <v>135</v>
      </c>
      <c r="C82" t="inlineStr">
        <is>
          <t xml:space="preserve">CONCLUIDO	</t>
        </is>
      </c>
      <c r="D82" t="n">
        <v>7.2529</v>
      </c>
      <c r="E82" t="n">
        <v>13.79</v>
      </c>
      <c r="F82" t="n">
        <v>10.53</v>
      </c>
      <c r="G82" t="n">
        <v>78.97</v>
      </c>
      <c r="H82" t="n">
        <v>1.23</v>
      </c>
      <c r="I82" t="n">
        <v>8</v>
      </c>
      <c r="J82" t="n">
        <v>303.1</v>
      </c>
      <c r="K82" t="n">
        <v>59.89</v>
      </c>
      <c r="L82" t="n">
        <v>21</v>
      </c>
      <c r="M82" t="n">
        <v>6</v>
      </c>
      <c r="N82" t="n">
        <v>87.20999999999999</v>
      </c>
      <c r="O82" t="n">
        <v>37616.56</v>
      </c>
      <c r="P82" t="n">
        <v>178.18</v>
      </c>
      <c r="Q82" t="n">
        <v>197.75</v>
      </c>
      <c r="R82" t="n">
        <v>31.72</v>
      </c>
      <c r="S82" t="n">
        <v>25.4</v>
      </c>
      <c r="T82" t="n">
        <v>2316</v>
      </c>
      <c r="U82" t="n">
        <v>0.8</v>
      </c>
      <c r="V82" t="n">
        <v>0.88</v>
      </c>
      <c r="W82" t="n">
        <v>2.95</v>
      </c>
      <c r="X82" t="n">
        <v>0.14</v>
      </c>
      <c r="Y82" t="n">
        <v>1</v>
      </c>
      <c r="Z82" t="n">
        <v>10</v>
      </c>
      <c r="AA82" t="n">
        <v>436.2575737202415</v>
      </c>
      <c r="AB82" t="n">
        <v>596.9068586898502</v>
      </c>
      <c r="AC82" t="n">
        <v>539.9389058605281</v>
      </c>
      <c r="AD82" t="n">
        <v>436257.5737202414</v>
      </c>
      <c r="AE82" t="n">
        <v>596906.8586898502</v>
      </c>
      <c r="AF82" t="n">
        <v>2.277042706365279e-06</v>
      </c>
      <c r="AG82" t="n">
        <v>17.95572916666667</v>
      </c>
      <c r="AH82" t="n">
        <v>539938.905860528</v>
      </c>
    </row>
    <row r="83">
      <c r="A83" t="n">
        <v>81</v>
      </c>
      <c r="B83" t="n">
        <v>135</v>
      </c>
      <c r="C83" t="inlineStr">
        <is>
          <t xml:space="preserve">CONCLUIDO	</t>
        </is>
      </c>
      <c r="D83" t="n">
        <v>7.2901</v>
      </c>
      <c r="E83" t="n">
        <v>13.72</v>
      </c>
      <c r="F83" t="n">
        <v>10.51</v>
      </c>
      <c r="G83" t="n">
        <v>90.09</v>
      </c>
      <c r="H83" t="n">
        <v>1.25</v>
      </c>
      <c r="I83" t="n">
        <v>7</v>
      </c>
      <c r="J83" t="n">
        <v>303.63</v>
      </c>
      <c r="K83" t="n">
        <v>59.89</v>
      </c>
      <c r="L83" t="n">
        <v>21.25</v>
      </c>
      <c r="M83" t="n">
        <v>5</v>
      </c>
      <c r="N83" t="n">
        <v>87.48999999999999</v>
      </c>
      <c r="O83" t="n">
        <v>37682.17</v>
      </c>
      <c r="P83" t="n">
        <v>177.78</v>
      </c>
      <c r="Q83" t="n">
        <v>197.76</v>
      </c>
      <c r="R83" t="n">
        <v>31.14</v>
      </c>
      <c r="S83" t="n">
        <v>25.4</v>
      </c>
      <c r="T83" t="n">
        <v>2033.09</v>
      </c>
      <c r="U83" t="n">
        <v>0.82</v>
      </c>
      <c r="V83" t="n">
        <v>0.89</v>
      </c>
      <c r="W83" t="n">
        <v>2.95</v>
      </c>
      <c r="X83" t="n">
        <v>0.12</v>
      </c>
      <c r="Y83" t="n">
        <v>1</v>
      </c>
      <c r="Z83" t="n">
        <v>10</v>
      </c>
      <c r="AA83" t="n">
        <v>434.9343698939297</v>
      </c>
      <c r="AB83" t="n">
        <v>595.0963928390578</v>
      </c>
      <c r="AC83" t="n">
        <v>538.3012283295304</v>
      </c>
      <c r="AD83" t="n">
        <v>434934.3698939297</v>
      </c>
      <c r="AE83" t="n">
        <v>595096.3928390578</v>
      </c>
      <c r="AF83" t="n">
        <v>2.288721619445121e-06</v>
      </c>
      <c r="AG83" t="n">
        <v>17.86458333333333</v>
      </c>
      <c r="AH83" t="n">
        <v>538301.2283295305</v>
      </c>
    </row>
    <row r="84">
      <c r="A84" t="n">
        <v>82</v>
      </c>
      <c r="B84" t="n">
        <v>135</v>
      </c>
      <c r="C84" t="inlineStr">
        <is>
          <t xml:space="preserve">CONCLUIDO	</t>
        </is>
      </c>
      <c r="D84" t="n">
        <v>7.2911</v>
      </c>
      <c r="E84" t="n">
        <v>13.72</v>
      </c>
      <c r="F84" t="n">
        <v>10.51</v>
      </c>
      <c r="G84" t="n">
        <v>90.06999999999999</v>
      </c>
      <c r="H84" t="n">
        <v>1.26</v>
      </c>
      <c r="I84" t="n">
        <v>7</v>
      </c>
      <c r="J84" t="n">
        <v>304.16</v>
      </c>
      <c r="K84" t="n">
        <v>59.89</v>
      </c>
      <c r="L84" t="n">
        <v>21.5</v>
      </c>
      <c r="M84" t="n">
        <v>5</v>
      </c>
      <c r="N84" t="n">
        <v>87.78</v>
      </c>
      <c r="O84" t="n">
        <v>37747.91</v>
      </c>
      <c r="P84" t="n">
        <v>178.12</v>
      </c>
      <c r="Q84" t="n">
        <v>197.76</v>
      </c>
      <c r="R84" t="n">
        <v>31.02</v>
      </c>
      <c r="S84" t="n">
        <v>25.4</v>
      </c>
      <c r="T84" t="n">
        <v>1969.91</v>
      </c>
      <c r="U84" t="n">
        <v>0.82</v>
      </c>
      <c r="V84" t="n">
        <v>0.89</v>
      </c>
      <c r="W84" t="n">
        <v>2.95</v>
      </c>
      <c r="X84" t="n">
        <v>0.12</v>
      </c>
      <c r="Y84" t="n">
        <v>1</v>
      </c>
      <c r="Z84" t="n">
        <v>10</v>
      </c>
      <c r="AA84" t="n">
        <v>435.1632694641773</v>
      </c>
      <c r="AB84" t="n">
        <v>595.4095833294068</v>
      </c>
      <c r="AC84" t="n">
        <v>538.5845283590461</v>
      </c>
      <c r="AD84" t="n">
        <v>435163.2694641773</v>
      </c>
      <c r="AE84" t="n">
        <v>595409.5833294068</v>
      </c>
      <c r="AF84" t="n">
        <v>2.289035568721461e-06</v>
      </c>
      <c r="AG84" t="n">
        <v>17.86458333333333</v>
      </c>
      <c r="AH84" t="n">
        <v>538584.5283590461</v>
      </c>
    </row>
    <row r="85">
      <c r="A85" t="n">
        <v>83</v>
      </c>
      <c r="B85" t="n">
        <v>135</v>
      </c>
      <c r="C85" t="inlineStr">
        <is>
          <t xml:space="preserve">CONCLUIDO	</t>
        </is>
      </c>
      <c r="D85" t="n">
        <v>7.2919</v>
      </c>
      <c r="E85" t="n">
        <v>13.71</v>
      </c>
      <c r="F85" t="n">
        <v>10.51</v>
      </c>
      <c r="G85" t="n">
        <v>90.06</v>
      </c>
      <c r="H85" t="n">
        <v>1.27</v>
      </c>
      <c r="I85" t="n">
        <v>7</v>
      </c>
      <c r="J85" t="n">
        <v>304.7</v>
      </c>
      <c r="K85" t="n">
        <v>59.89</v>
      </c>
      <c r="L85" t="n">
        <v>21.75</v>
      </c>
      <c r="M85" t="n">
        <v>5</v>
      </c>
      <c r="N85" t="n">
        <v>88.06</v>
      </c>
      <c r="O85" t="n">
        <v>37813.76</v>
      </c>
      <c r="P85" t="n">
        <v>178.32</v>
      </c>
      <c r="Q85" t="n">
        <v>197.76</v>
      </c>
      <c r="R85" t="n">
        <v>31.09</v>
      </c>
      <c r="S85" t="n">
        <v>25.4</v>
      </c>
      <c r="T85" t="n">
        <v>2005.38</v>
      </c>
      <c r="U85" t="n">
        <v>0.82</v>
      </c>
      <c r="V85" t="n">
        <v>0.89</v>
      </c>
      <c r="W85" t="n">
        <v>2.95</v>
      </c>
      <c r="X85" t="n">
        <v>0.12</v>
      </c>
      <c r="Y85" t="n">
        <v>1</v>
      </c>
      <c r="Z85" t="n">
        <v>10</v>
      </c>
      <c r="AA85" t="n">
        <v>435.2926101831708</v>
      </c>
      <c r="AB85" t="n">
        <v>595.5865530072434</v>
      </c>
      <c r="AC85" t="n">
        <v>538.7446082992086</v>
      </c>
      <c r="AD85" t="n">
        <v>435292.6101831708</v>
      </c>
      <c r="AE85" t="n">
        <v>595586.5530072434</v>
      </c>
      <c r="AF85" t="n">
        <v>2.289286728142533e-06</v>
      </c>
      <c r="AG85" t="n">
        <v>17.8515625</v>
      </c>
      <c r="AH85" t="n">
        <v>538744.6082992086</v>
      </c>
    </row>
    <row r="86">
      <c r="A86" t="n">
        <v>84</v>
      </c>
      <c r="B86" t="n">
        <v>135</v>
      </c>
      <c r="C86" t="inlineStr">
        <is>
          <t xml:space="preserve">CONCLUIDO	</t>
        </is>
      </c>
      <c r="D86" t="n">
        <v>7.2872</v>
      </c>
      <c r="E86" t="n">
        <v>13.72</v>
      </c>
      <c r="F86" t="n">
        <v>10.52</v>
      </c>
      <c r="G86" t="n">
        <v>90.14</v>
      </c>
      <c r="H86" t="n">
        <v>1.28</v>
      </c>
      <c r="I86" t="n">
        <v>7</v>
      </c>
      <c r="J86" t="n">
        <v>305.23</v>
      </c>
      <c r="K86" t="n">
        <v>59.89</v>
      </c>
      <c r="L86" t="n">
        <v>22</v>
      </c>
      <c r="M86" t="n">
        <v>5</v>
      </c>
      <c r="N86" t="n">
        <v>88.34999999999999</v>
      </c>
      <c r="O86" t="n">
        <v>37879.74</v>
      </c>
      <c r="P86" t="n">
        <v>178.6</v>
      </c>
      <c r="Q86" t="n">
        <v>197.76</v>
      </c>
      <c r="R86" t="n">
        <v>31.2</v>
      </c>
      <c r="S86" t="n">
        <v>25.4</v>
      </c>
      <c r="T86" t="n">
        <v>2061.67</v>
      </c>
      <c r="U86" t="n">
        <v>0.8100000000000001</v>
      </c>
      <c r="V86" t="n">
        <v>0.88</v>
      </c>
      <c r="W86" t="n">
        <v>2.95</v>
      </c>
      <c r="X86" t="n">
        <v>0.13</v>
      </c>
      <c r="Y86" t="n">
        <v>1</v>
      </c>
      <c r="Z86" t="n">
        <v>10</v>
      </c>
      <c r="AA86" t="n">
        <v>435.6651811254234</v>
      </c>
      <c r="AB86" t="n">
        <v>596.0963210071034</v>
      </c>
      <c r="AC86" t="n">
        <v>539.2057247566257</v>
      </c>
      <c r="AD86" t="n">
        <v>435665.1811254234</v>
      </c>
      <c r="AE86" t="n">
        <v>596096.3210071034</v>
      </c>
      <c r="AF86" t="n">
        <v>2.287811166543736e-06</v>
      </c>
      <c r="AG86" t="n">
        <v>17.86458333333333</v>
      </c>
      <c r="AH86" t="n">
        <v>539205.7247566257</v>
      </c>
    </row>
    <row r="87">
      <c r="A87" t="n">
        <v>85</v>
      </c>
      <c r="B87" t="n">
        <v>135</v>
      </c>
      <c r="C87" t="inlineStr">
        <is>
          <t xml:space="preserve">CONCLUIDO	</t>
        </is>
      </c>
      <c r="D87" t="n">
        <v>7.2913</v>
      </c>
      <c r="E87" t="n">
        <v>13.72</v>
      </c>
      <c r="F87" t="n">
        <v>10.51</v>
      </c>
      <c r="G87" t="n">
        <v>90.06999999999999</v>
      </c>
      <c r="H87" t="n">
        <v>1.3</v>
      </c>
      <c r="I87" t="n">
        <v>7</v>
      </c>
      <c r="J87" t="n">
        <v>305.77</v>
      </c>
      <c r="K87" t="n">
        <v>59.89</v>
      </c>
      <c r="L87" t="n">
        <v>22.25</v>
      </c>
      <c r="M87" t="n">
        <v>5</v>
      </c>
      <c r="N87" t="n">
        <v>88.63</v>
      </c>
      <c r="O87" t="n">
        <v>37945.85</v>
      </c>
      <c r="P87" t="n">
        <v>178.57</v>
      </c>
      <c r="Q87" t="n">
        <v>197.77</v>
      </c>
      <c r="R87" t="n">
        <v>31</v>
      </c>
      <c r="S87" t="n">
        <v>25.4</v>
      </c>
      <c r="T87" t="n">
        <v>1959.03</v>
      </c>
      <c r="U87" t="n">
        <v>0.82</v>
      </c>
      <c r="V87" t="n">
        <v>0.89</v>
      </c>
      <c r="W87" t="n">
        <v>2.95</v>
      </c>
      <c r="X87" t="n">
        <v>0.12</v>
      </c>
      <c r="Y87" t="n">
        <v>1</v>
      </c>
      <c r="Z87" t="n">
        <v>10</v>
      </c>
      <c r="AA87" t="n">
        <v>435.4941526158773</v>
      </c>
      <c r="AB87" t="n">
        <v>595.8623122550973</v>
      </c>
      <c r="AC87" t="n">
        <v>538.9940494714778</v>
      </c>
      <c r="AD87" t="n">
        <v>435494.1526158773</v>
      </c>
      <c r="AE87" t="n">
        <v>595862.3122550973</v>
      </c>
      <c r="AF87" t="n">
        <v>2.289098358576729e-06</v>
      </c>
      <c r="AG87" t="n">
        <v>17.86458333333333</v>
      </c>
      <c r="AH87" t="n">
        <v>538994.0494714777</v>
      </c>
    </row>
    <row r="88">
      <c r="A88" t="n">
        <v>86</v>
      </c>
      <c r="B88" t="n">
        <v>135</v>
      </c>
      <c r="C88" t="inlineStr">
        <is>
          <t xml:space="preserve">CONCLUIDO	</t>
        </is>
      </c>
      <c r="D88" t="n">
        <v>7.2948</v>
      </c>
      <c r="E88" t="n">
        <v>13.71</v>
      </c>
      <c r="F88" t="n">
        <v>10.5</v>
      </c>
      <c r="G88" t="n">
        <v>90.01000000000001</v>
      </c>
      <c r="H88" t="n">
        <v>1.31</v>
      </c>
      <c r="I88" t="n">
        <v>7</v>
      </c>
      <c r="J88" t="n">
        <v>306.31</v>
      </c>
      <c r="K88" t="n">
        <v>59.89</v>
      </c>
      <c r="L88" t="n">
        <v>22.5</v>
      </c>
      <c r="M88" t="n">
        <v>5</v>
      </c>
      <c r="N88" t="n">
        <v>88.92</v>
      </c>
      <c r="O88" t="n">
        <v>38012.07</v>
      </c>
      <c r="P88" t="n">
        <v>178.45</v>
      </c>
      <c r="Q88" t="n">
        <v>197.77</v>
      </c>
      <c r="R88" t="n">
        <v>30.85</v>
      </c>
      <c r="S88" t="n">
        <v>25.4</v>
      </c>
      <c r="T88" t="n">
        <v>1885.59</v>
      </c>
      <c r="U88" t="n">
        <v>0.82</v>
      </c>
      <c r="V88" t="n">
        <v>0.89</v>
      </c>
      <c r="W88" t="n">
        <v>2.95</v>
      </c>
      <c r="X88" t="n">
        <v>0.11</v>
      </c>
      <c r="Y88" t="n">
        <v>1</v>
      </c>
      <c r="Z88" t="n">
        <v>10</v>
      </c>
      <c r="AA88" t="n">
        <v>435.2711228409038</v>
      </c>
      <c r="AB88" t="n">
        <v>595.5571530775991</v>
      </c>
      <c r="AC88" t="n">
        <v>538.7180142575864</v>
      </c>
      <c r="AD88" t="n">
        <v>435271.1228409038</v>
      </c>
      <c r="AE88" t="n">
        <v>595557.1530775991</v>
      </c>
      <c r="AF88" t="n">
        <v>2.290197181043918e-06</v>
      </c>
      <c r="AG88" t="n">
        <v>17.8515625</v>
      </c>
      <c r="AH88" t="n">
        <v>538718.0142575864</v>
      </c>
    </row>
    <row r="89">
      <c r="A89" t="n">
        <v>87</v>
      </c>
      <c r="B89" t="n">
        <v>135</v>
      </c>
      <c r="C89" t="inlineStr">
        <is>
          <t xml:space="preserve">CONCLUIDO	</t>
        </is>
      </c>
      <c r="D89" t="n">
        <v>7.2923</v>
      </c>
      <c r="E89" t="n">
        <v>13.71</v>
      </c>
      <c r="F89" t="n">
        <v>10.51</v>
      </c>
      <c r="G89" t="n">
        <v>90.05</v>
      </c>
      <c r="H89" t="n">
        <v>1.32</v>
      </c>
      <c r="I89" t="n">
        <v>7</v>
      </c>
      <c r="J89" t="n">
        <v>306.84</v>
      </c>
      <c r="K89" t="n">
        <v>59.89</v>
      </c>
      <c r="L89" t="n">
        <v>22.75</v>
      </c>
      <c r="M89" t="n">
        <v>5</v>
      </c>
      <c r="N89" t="n">
        <v>89.20999999999999</v>
      </c>
      <c r="O89" t="n">
        <v>38078.42</v>
      </c>
      <c r="P89" t="n">
        <v>178.6</v>
      </c>
      <c r="Q89" t="n">
        <v>197.76</v>
      </c>
      <c r="R89" t="n">
        <v>31.01</v>
      </c>
      <c r="S89" t="n">
        <v>25.4</v>
      </c>
      <c r="T89" t="n">
        <v>1966.36</v>
      </c>
      <c r="U89" t="n">
        <v>0.82</v>
      </c>
      <c r="V89" t="n">
        <v>0.89</v>
      </c>
      <c r="W89" t="n">
        <v>2.95</v>
      </c>
      <c r="X89" t="n">
        <v>0.12</v>
      </c>
      <c r="Y89" t="n">
        <v>1</v>
      </c>
      <c r="Z89" t="n">
        <v>10</v>
      </c>
      <c r="AA89" t="n">
        <v>435.4915968677805</v>
      </c>
      <c r="AB89" t="n">
        <v>595.8588153677995</v>
      </c>
      <c r="AC89" t="n">
        <v>538.9908863221956</v>
      </c>
      <c r="AD89" t="n">
        <v>435491.5968677804</v>
      </c>
      <c r="AE89" t="n">
        <v>595858.8153677995</v>
      </c>
      <c r="AF89" t="n">
        <v>2.289412307853069e-06</v>
      </c>
      <c r="AG89" t="n">
        <v>17.8515625</v>
      </c>
      <c r="AH89" t="n">
        <v>538990.8863221956</v>
      </c>
    </row>
    <row r="90">
      <c r="A90" t="n">
        <v>88</v>
      </c>
      <c r="B90" t="n">
        <v>135</v>
      </c>
      <c r="C90" t="inlineStr">
        <is>
          <t xml:space="preserve">CONCLUIDO	</t>
        </is>
      </c>
      <c r="D90" t="n">
        <v>7.2905</v>
      </c>
      <c r="E90" t="n">
        <v>13.72</v>
      </c>
      <c r="F90" t="n">
        <v>10.51</v>
      </c>
      <c r="G90" t="n">
        <v>90.08</v>
      </c>
      <c r="H90" t="n">
        <v>1.33</v>
      </c>
      <c r="I90" t="n">
        <v>7</v>
      </c>
      <c r="J90" t="n">
        <v>307.38</v>
      </c>
      <c r="K90" t="n">
        <v>59.89</v>
      </c>
      <c r="L90" t="n">
        <v>23</v>
      </c>
      <c r="M90" t="n">
        <v>5</v>
      </c>
      <c r="N90" t="n">
        <v>89.5</v>
      </c>
      <c r="O90" t="n">
        <v>38144.9</v>
      </c>
      <c r="P90" t="n">
        <v>178.73</v>
      </c>
      <c r="Q90" t="n">
        <v>197.76</v>
      </c>
      <c r="R90" t="n">
        <v>31.11</v>
      </c>
      <c r="S90" t="n">
        <v>25.4</v>
      </c>
      <c r="T90" t="n">
        <v>2013.56</v>
      </c>
      <c r="U90" t="n">
        <v>0.82</v>
      </c>
      <c r="V90" t="n">
        <v>0.89</v>
      </c>
      <c r="W90" t="n">
        <v>2.95</v>
      </c>
      <c r="X90" t="n">
        <v>0.12</v>
      </c>
      <c r="Y90" t="n">
        <v>1</v>
      </c>
      <c r="Z90" t="n">
        <v>10</v>
      </c>
      <c r="AA90" t="n">
        <v>435.6335436318293</v>
      </c>
      <c r="AB90" t="n">
        <v>596.0530331926204</v>
      </c>
      <c r="AC90" t="n">
        <v>539.1665682704022</v>
      </c>
      <c r="AD90" t="n">
        <v>435633.5436318293</v>
      </c>
      <c r="AE90" t="n">
        <v>596053.0331926204</v>
      </c>
      <c r="AF90" t="n">
        <v>2.288847199155657e-06</v>
      </c>
      <c r="AG90" t="n">
        <v>17.86458333333333</v>
      </c>
      <c r="AH90" t="n">
        <v>539166.5682704021</v>
      </c>
    </row>
    <row r="91">
      <c r="A91" t="n">
        <v>89</v>
      </c>
      <c r="B91" t="n">
        <v>135</v>
      </c>
      <c r="C91" t="inlineStr">
        <is>
          <t xml:space="preserve">CONCLUIDO	</t>
        </is>
      </c>
      <c r="D91" t="n">
        <v>7.2882</v>
      </c>
      <c r="E91" t="n">
        <v>13.72</v>
      </c>
      <c r="F91" t="n">
        <v>10.51</v>
      </c>
      <c r="G91" t="n">
        <v>90.12</v>
      </c>
      <c r="H91" t="n">
        <v>1.35</v>
      </c>
      <c r="I91" t="n">
        <v>7</v>
      </c>
      <c r="J91" t="n">
        <v>307.92</v>
      </c>
      <c r="K91" t="n">
        <v>59.89</v>
      </c>
      <c r="L91" t="n">
        <v>23.25</v>
      </c>
      <c r="M91" t="n">
        <v>5</v>
      </c>
      <c r="N91" t="n">
        <v>89.79000000000001</v>
      </c>
      <c r="O91" t="n">
        <v>38211.5</v>
      </c>
      <c r="P91" t="n">
        <v>178.87</v>
      </c>
      <c r="Q91" t="n">
        <v>197.75</v>
      </c>
      <c r="R91" t="n">
        <v>31.29</v>
      </c>
      <c r="S91" t="n">
        <v>25.4</v>
      </c>
      <c r="T91" t="n">
        <v>2106.5</v>
      </c>
      <c r="U91" t="n">
        <v>0.8100000000000001</v>
      </c>
      <c r="V91" t="n">
        <v>0.89</v>
      </c>
      <c r="W91" t="n">
        <v>2.95</v>
      </c>
      <c r="X91" t="n">
        <v>0.12</v>
      </c>
      <c r="Y91" t="n">
        <v>1</v>
      </c>
      <c r="Z91" t="n">
        <v>10</v>
      </c>
      <c r="AA91" t="n">
        <v>435.7955254226802</v>
      </c>
      <c r="AB91" t="n">
        <v>596.2746638249948</v>
      </c>
      <c r="AC91" t="n">
        <v>539.3670467862833</v>
      </c>
      <c r="AD91" t="n">
        <v>435795.5254226802</v>
      </c>
      <c r="AE91" t="n">
        <v>596274.6638249948</v>
      </c>
      <c r="AF91" t="n">
        <v>2.288125115820076e-06</v>
      </c>
      <c r="AG91" t="n">
        <v>17.86458333333333</v>
      </c>
      <c r="AH91" t="n">
        <v>539367.0467862833</v>
      </c>
    </row>
    <row r="92">
      <c r="A92" t="n">
        <v>90</v>
      </c>
      <c r="B92" t="n">
        <v>135</v>
      </c>
      <c r="C92" t="inlineStr">
        <is>
          <t xml:space="preserve">CONCLUIDO	</t>
        </is>
      </c>
      <c r="D92" t="n">
        <v>7.292</v>
      </c>
      <c r="E92" t="n">
        <v>13.71</v>
      </c>
      <c r="F92" t="n">
        <v>10.51</v>
      </c>
      <c r="G92" t="n">
        <v>90.06</v>
      </c>
      <c r="H92" t="n">
        <v>1.36</v>
      </c>
      <c r="I92" t="n">
        <v>7</v>
      </c>
      <c r="J92" t="n">
        <v>308.46</v>
      </c>
      <c r="K92" t="n">
        <v>59.89</v>
      </c>
      <c r="L92" t="n">
        <v>23.5</v>
      </c>
      <c r="M92" t="n">
        <v>5</v>
      </c>
      <c r="N92" t="n">
        <v>90.08</v>
      </c>
      <c r="O92" t="n">
        <v>38278.23</v>
      </c>
      <c r="P92" t="n">
        <v>178.63</v>
      </c>
      <c r="Q92" t="n">
        <v>197.8</v>
      </c>
      <c r="R92" t="n">
        <v>31.03</v>
      </c>
      <c r="S92" t="n">
        <v>25.4</v>
      </c>
      <c r="T92" t="n">
        <v>1973.72</v>
      </c>
      <c r="U92" t="n">
        <v>0.82</v>
      </c>
      <c r="V92" t="n">
        <v>0.89</v>
      </c>
      <c r="W92" t="n">
        <v>2.95</v>
      </c>
      <c r="X92" t="n">
        <v>0.12</v>
      </c>
      <c r="Y92" t="n">
        <v>1</v>
      </c>
      <c r="Z92" t="n">
        <v>10</v>
      </c>
      <c r="AA92" t="n">
        <v>435.5214688921826</v>
      </c>
      <c r="AB92" t="n">
        <v>595.8996875894471</v>
      </c>
      <c r="AC92" t="n">
        <v>539.0278577563739</v>
      </c>
      <c r="AD92" t="n">
        <v>435521.4688921826</v>
      </c>
      <c r="AE92" t="n">
        <v>595899.6875894471</v>
      </c>
      <c r="AF92" t="n">
        <v>2.289318123070167e-06</v>
      </c>
      <c r="AG92" t="n">
        <v>17.8515625</v>
      </c>
      <c r="AH92" t="n">
        <v>539027.8577563739</v>
      </c>
    </row>
    <row r="93">
      <c r="A93" t="n">
        <v>91</v>
      </c>
      <c r="B93" t="n">
        <v>135</v>
      </c>
      <c r="C93" t="inlineStr">
        <is>
          <t xml:space="preserve">CONCLUIDO	</t>
        </is>
      </c>
      <c r="D93" t="n">
        <v>7.2916</v>
      </c>
      <c r="E93" t="n">
        <v>13.71</v>
      </c>
      <c r="F93" t="n">
        <v>10.51</v>
      </c>
      <c r="G93" t="n">
        <v>90.06</v>
      </c>
      <c r="H93" t="n">
        <v>1.37</v>
      </c>
      <c r="I93" t="n">
        <v>7</v>
      </c>
      <c r="J93" t="n">
        <v>309.01</v>
      </c>
      <c r="K93" t="n">
        <v>59.89</v>
      </c>
      <c r="L93" t="n">
        <v>23.75</v>
      </c>
      <c r="M93" t="n">
        <v>5</v>
      </c>
      <c r="N93" t="n">
        <v>90.37</v>
      </c>
      <c r="O93" t="n">
        <v>38345.09</v>
      </c>
      <c r="P93" t="n">
        <v>178.53</v>
      </c>
      <c r="Q93" t="n">
        <v>197.75</v>
      </c>
      <c r="R93" t="n">
        <v>31.05</v>
      </c>
      <c r="S93" t="n">
        <v>25.4</v>
      </c>
      <c r="T93" t="n">
        <v>1987.78</v>
      </c>
      <c r="U93" t="n">
        <v>0.82</v>
      </c>
      <c r="V93" t="n">
        <v>0.89</v>
      </c>
      <c r="W93" t="n">
        <v>2.95</v>
      </c>
      <c r="X93" t="n">
        <v>0.12</v>
      </c>
      <c r="Y93" t="n">
        <v>1</v>
      </c>
      <c r="Z93" t="n">
        <v>10</v>
      </c>
      <c r="AA93" t="n">
        <v>435.4568155219151</v>
      </c>
      <c r="AB93" t="n">
        <v>595.8112259959416</v>
      </c>
      <c r="AC93" t="n">
        <v>538.947838813196</v>
      </c>
      <c r="AD93" t="n">
        <v>435456.8155219151</v>
      </c>
      <c r="AE93" t="n">
        <v>595811.2259959417</v>
      </c>
      <c r="AF93" t="n">
        <v>2.289192543359631e-06</v>
      </c>
      <c r="AG93" t="n">
        <v>17.8515625</v>
      </c>
      <c r="AH93" t="n">
        <v>538947.8388131959</v>
      </c>
    </row>
    <row r="94">
      <c r="A94" t="n">
        <v>92</v>
      </c>
      <c r="B94" t="n">
        <v>135</v>
      </c>
      <c r="C94" t="inlineStr">
        <is>
          <t xml:space="preserve">CONCLUIDO	</t>
        </is>
      </c>
      <c r="D94" t="n">
        <v>7.2898</v>
      </c>
      <c r="E94" t="n">
        <v>13.72</v>
      </c>
      <c r="F94" t="n">
        <v>10.51</v>
      </c>
      <c r="G94" t="n">
        <v>90.09</v>
      </c>
      <c r="H94" t="n">
        <v>1.38</v>
      </c>
      <c r="I94" t="n">
        <v>7</v>
      </c>
      <c r="J94" t="n">
        <v>309.55</v>
      </c>
      <c r="K94" t="n">
        <v>59.89</v>
      </c>
      <c r="L94" t="n">
        <v>24</v>
      </c>
      <c r="M94" t="n">
        <v>5</v>
      </c>
      <c r="N94" t="n">
        <v>90.66</v>
      </c>
      <c r="O94" t="n">
        <v>38412.07</v>
      </c>
      <c r="P94" t="n">
        <v>178.47</v>
      </c>
      <c r="Q94" t="n">
        <v>197.76</v>
      </c>
      <c r="R94" t="n">
        <v>31.11</v>
      </c>
      <c r="S94" t="n">
        <v>25.4</v>
      </c>
      <c r="T94" t="n">
        <v>2017.58</v>
      </c>
      <c r="U94" t="n">
        <v>0.82</v>
      </c>
      <c r="V94" t="n">
        <v>0.89</v>
      </c>
      <c r="W94" t="n">
        <v>2.95</v>
      </c>
      <c r="X94" t="n">
        <v>0.12</v>
      </c>
      <c r="Y94" t="n">
        <v>1</v>
      </c>
      <c r="Z94" t="n">
        <v>10</v>
      </c>
      <c r="AA94" t="n">
        <v>435.4569291257388</v>
      </c>
      <c r="AB94" t="n">
        <v>595.8113814337052</v>
      </c>
      <c r="AC94" t="n">
        <v>538.9479794161974</v>
      </c>
      <c r="AD94" t="n">
        <v>435456.9291257388</v>
      </c>
      <c r="AE94" t="n">
        <v>595811.3814337051</v>
      </c>
      <c r="AF94" t="n">
        <v>2.288627434662219e-06</v>
      </c>
      <c r="AG94" t="n">
        <v>17.86458333333333</v>
      </c>
      <c r="AH94" t="n">
        <v>538947.9794161974</v>
      </c>
    </row>
    <row r="95">
      <c r="A95" t="n">
        <v>93</v>
      </c>
      <c r="B95" t="n">
        <v>135</v>
      </c>
      <c r="C95" t="inlineStr">
        <is>
          <t xml:space="preserve">CONCLUIDO	</t>
        </is>
      </c>
      <c r="D95" t="n">
        <v>7.2891</v>
      </c>
      <c r="E95" t="n">
        <v>13.72</v>
      </c>
      <c r="F95" t="n">
        <v>10.51</v>
      </c>
      <c r="G95" t="n">
        <v>90.09999999999999</v>
      </c>
      <c r="H95" t="n">
        <v>1.39</v>
      </c>
      <c r="I95" t="n">
        <v>7</v>
      </c>
      <c r="J95" t="n">
        <v>310.09</v>
      </c>
      <c r="K95" t="n">
        <v>59.89</v>
      </c>
      <c r="L95" t="n">
        <v>24.25</v>
      </c>
      <c r="M95" t="n">
        <v>5</v>
      </c>
      <c r="N95" t="n">
        <v>90.95999999999999</v>
      </c>
      <c r="O95" t="n">
        <v>38479.19</v>
      </c>
      <c r="P95" t="n">
        <v>178.41</v>
      </c>
      <c r="Q95" t="n">
        <v>197.75</v>
      </c>
      <c r="R95" t="n">
        <v>31.21</v>
      </c>
      <c r="S95" t="n">
        <v>25.4</v>
      </c>
      <c r="T95" t="n">
        <v>2065.65</v>
      </c>
      <c r="U95" t="n">
        <v>0.8100000000000001</v>
      </c>
      <c r="V95" t="n">
        <v>0.89</v>
      </c>
      <c r="W95" t="n">
        <v>2.95</v>
      </c>
      <c r="X95" t="n">
        <v>0.12</v>
      </c>
      <c r="Y95" t="n">
        <v>1</v>
      </c>
      <c r="Z95" t="n">
        <v>10</v>
      </c>
      <c r="AA95" t="n">
        <v>435.4295984068212</v>
      </c>
      <c r="AB95" t="n">
        <v>595.773986338336</v>
      </c>
      <c r="AC95" t="n">
        <v>538.9141532562459</v>
      </c>
      <c r="AD95" t="n">
        <v>435429.5984068213</v>
      </c>
      <c r="AE95" t="n">
        <v>595773.986338336</v>
      </c>
      <c r="AF95" t="n">
        <v>2.288407670168782e-06</v>
      </c>
      <c r="AG95" t="n">
        <v>17.86458333333333</v>
      </c>
      <c r="AH95" t="n">
        <v>538914.1532562459</v>
      </c>
    </row>
    <row r="96">
      <c r="A96" t="n">
        <v>94</v>
      </c>
      <c r="B96" t="n">
        <v>135</v>
      </c>
      <c r="C96" t="inlineStr">
        <is>
          <t xml:space="preserve">CONCLUIDO	</t>
        </is>
      </c>
      <c r="D96" t="n">
        <v>7.2876</v>
      </c>
      <c r="E96" t="n">
        <v>13.72</v>
      </c>
      <c r="F96" t="n">
        <v>10.52</v>
      </c>
      <c r="G96" t="n">
        <v>90.13</v>
      </c>
      <c r="H96" t="n">
        <v>1.41</v>
      </c>
      <c r="I96" t="n">
        <v>7</v>
      </c>
      <c r="J96" t="n">
        <v>310.64</v>
      </c>
      <c r="K96" t="n">
        <v>59.89</v>
      </c>
      <c r="L96" t="n">
        <v>24.5</v>
      </c>
      <c r="M96" t="n">
        <v>5</v>
      </c>
      <c r="N96" t="n">
        <v>91.25</v>
      </c>
      <c r="O96" t="n">
        <v>38546.43</v>
      </c>
      <c r="P96" t="n">
        <v>178.41</v>
      </c>
      <c r="Q96" t="n">
        <v>197.77</v>
      </c>
      <c r="R96" t="n">
        <v>31.32</v>
      </c>
      <c r="S96" t="n">
        <v>25.4</v>
      </c>
      <c r="T96" t="n">
        <v>2120.73</v>
      </c>
      <c r="U96" t="n">
        <v>0.8100000000000001</v>
      </c>
      <c r="V96" t="n">
        <v>0.88</v>
      </c>
      <c r="W96" t="n">
        <v>2.95</v>
      </c>
      <c r="X96" t="n">
        <v>0.12</v>
      </c>
      <c r="Y96" t="n">
        <v>1</v>
      </c>
      <c r="Z96" t="n">
        <v>10</v>
      </c>
      <c r="AA96" t="n">
        <v>435.5133068520456</v>
      </c>
      <c r="AB96" t="n">
        <v>595.8885199260479</v>
      </c>
      <c r="AC96" t="n">
        <v>539.0177559190955</v>
      </c>
      <c r="AD96" t="n">
        <v>435513.3068520456</v>
      </c>
      <c r="AE96" t="n">
        <v>595888.5199260479</v>
      </c>
      <c r="AF96" t="n">
        <v>2.287936746254272e-06</v>
      </c>
      <c r="AG96" t="n">
        <v>17.86458333333333</v>
      </c>
      <c r="AH96" t="n">
        <v>539017.7559190955</v>
      </c>
    </row>
    <row r="97">
      <c r="A97" t="n">
        <v>95</v>
      </c>
      <c r="B97" t="n">
        <v>135</v>
      </c>
      <c r="C97" t="inlineStr">
        <is>
          <t xml:space="preserve">CONCLUIDO	</t>
        </is>
      </c>
      <c r="D97" t="n">
        <v>7.2908</v>
      </c>
      <c r="E97" t="n">
        <v>13.72</v>
      </c>
      <c r="F97" t="n">
        <v>10.51</v>
      </c>
      <c r="G97" t="n">
        <v>90.08</v>
      </c>
      <c r="H97" t="n">
        <v>1.42</v>
      </c>
      <c r="I97" t="n">
        <v>7</v>
      </c>
      <c r="J97" t="n">
        <v>311.19</v>
      </c>
      <c r="K97" t="n">
        <v>59.89</v>
      </c>
      <c r="L97" t="n">
        <v>24.75</v>
      </c>
      <c r="M97" t="n">
        <v>5</v>
      </c>
      <c r="N97" t="n">
        <v>91.55</v>
      </c>
      <c r="O97" t="n">
        <v>38613.8</v>
      </c>
      <c r="P97" t="n">
        <v>178.21</v>
      </c>
      <c r="Q97" t="n">
        <v>197.76</v>
      </c>
      <c r="R97" t="n">
        <v>31.18</v>
      </c>
      <c r="S97" t="n">
        <v>25.4</v>
      </c>
      <c r="T97" t="n">
        <v>2050.06</v>
      </c>
      <c r="U97" t="n">
        <v>0.8100000000000001</v>
      </c>
      <c r="V97" t="n">
        <v>0.89</v>
      </c>
      <c r="W97" t="n">
        <v>2.95</v>
      </c>
      <c r="X97" t="n">
        <v>0.12</v>
      </c>
      <c r="Y97" t="n">
        <v>1</v>
      </c>
      <c r="Z97" t="n">
        <v>10</v>
      </c>
      <c r="AA97" t="n">
        <v>435.2379177630934</v>
      </c>
      <c r="AB97" t="n">
        <v>595.5117204252344</v>
      </c>
      <c r="AC97" t="n">
        <v>538.6769176337982</v>
      </c>
      <c r="AD97" t="n">
        <v>435237.9177630934</v>
      </c>
      <c r="AE97" t="n">
        <v>595511.7204252344</v>
      </c>
      <c r="AF97" t="n">
        <v>2.288941383938559e-06</v>
      </c>
      <c r="AG97" t="n">
        <v>17.86458333333333</v>
      </c>
      <c r="AH97" t="n">
        <v>538676.9176337982</v>
      </c>
    </row>
    <row r="98">
      <c r="A98" t="n">
        <v>96</v>
      </c>
      <c r="B98" t="n">
        <v>135</v>
      </c>
      <c r="C98" t="inlineStr">
        <is>
          <t xml:space="preserve">CONCLUIDO	</t>
        </is>
      </c>
      <c r="D98" t="n">
        <v>7.2864</v>
      </c>
      <c r="E98" t="n">
        <v>13.72</v>
      </c>
      <c r="F98" t="n">
        <v>10.52</v>
      </c>
      <c r="G98" t="n">
        <v>90.15000000000001</v>
      </c>
      <c r="H98" t="n">
        <v>1.43</v>
      </c>
      <c r="I98" t="n">
        <v>7</v>
      </c>
      <c r="J98" t="n">
        <v>311.73</v>
      </c>
      <c r="K98" t="n">
        <v>59.89</v>
      </c>
      <c r="L98" t="n">
        <v>25</v>
      </c>
      <c r="M98" t="n">
        <v>5</v>
      </c>
      <c r="N98" t="n">
        <v>91.84999999999999</v>
      </c>
      <c r="O98" t="n">
        <v>38681.31</v>
      </c>
      <c r="P98" t="n">
        <v>178.18</v>
      </c>
      <c r="Q98" t="n">
        <v>197.75</v>
      </c>
      <c r="R98" t="n">
        <v>31.25</v>
      </c>
      <c r="S98" t="n">
        <v>25.4</v>
      </c>
      <c r="T98" t="n">
        <v>2084.21</v>
      </c>
      <c r="U98" t="n">
        <v>0.8100000000000001</v>
      </c>
      <c r="V98" t="n">
        <v>0.88</v>
      </c>
      <c r="W98" t="n">
        <v>2.95</v>
      </c>
      <c r="X98" t="n">
        <v>0.13</v>
      </c>
      <c r="Y98" t="n">
        <v>1</v>
      </c>
      <c r="Z98" t="n">
        <v>10</v>
      </c>
      <c r="AA98" t="n">
        <v>435.3714875395332</v>
      </c>
      <c r="AB98" t="n">
        <v>595.6944764860419</v>
      </c>
      <c r="AC98" t="n">
        <v>538.8422317126621</v>
      </c>
      <c r="AD98" t="n">
        <v>435371.4875395332</v>
      </c>
      <c r="AE98" t="n">
        <v>595694.4764860419</v>
      </c>
      <c r="AF98" t="n">
        <v>2.287560007122664e-06</v>
      </c>
      <c r="AG98" t="n">
        <v>17.86458333333333</v>
      </c>
      <c r="AH98" t="n">
        <v>538842.231712662</v>
      </c>
    </row>
    <row r="99">
      <c r="A99" t="n">
        <v>97</v>
      </c>
      <c r="B99" t="n">
        <v>135</v>
      </c>
      <c r="C99" t="inlineStr">
        <is>
          <t xml:space="preserve">CONCLUIDO	</t>
        </is>
      </c>
      <c r="D99" t="n">
        <v>7.2898</v>
      </c>
      <c r="E99" t="n">
        <v>13.72</v>
      </c>
      <c r="F99" t="n">
        <v>10.51</v>
      </c>
      <c r="G99" t="n">
        <v>90.09</v>
      </c>
      <c r="H99" t="n">
        <v>1.44</v>
      </c>
      <c r="I99" t="n">
        <v>7</v>
      </c>
      <c r="J99" t="n">
        <v>312.28</v>
      </c>
      <c r="K99" t="n">
        <v>59.89</v>
      </c>
      <c r="L99" t="n">
        <v>25.25</v>
      </c>
      <c r="M99" t="n">
        <v>5</v>
      </c>
      <c r="N99" t="n">
        <v>92.15000000000001</v>
      </c>
      <c r="O99" t="n">
        <v>38749.07</v>
      </c>
      <c r="P99" t="n">
        <v>177.92</v>
      </c>
      <c r="Q99" t="n">
        <v>197.78</v>
      </c>
      <c r="R99" t="n">
        <v>31.08</v>
      </c>
      <c r="S99" t="n">
        <v>25.4</v>
      </c>
      <c r="T99" t="n">
        <v>1999.4</v>
      </c>
      <c r="U99" t="n">
        <v>0.82</v>
      </c>
      <c r="V99" t="n">
        <v>0.89</v>
      </c>
      <c r="W99" t="n">
        <v>2.95</v>
      </c>
      <c r="X99" t="n">
        <v>0.12</v>
      </c>
      <c r="Y99" t="n">
        <v>1</v>
      </c>
      <c r="Z99" t="n">
        <v>10</v>
      </c>
      <c r="AA99" t="n">
        <v>435.0463448556865</v>
      </c>
      <c r="AB99" t="n">
        <v>595.24960192172</v>
      </c>
      <c r="AC99" t="n">
        <v>538.4398153523737</v>
      </c>
      <c r="AD99" t="n">
        <v>435046.3448556865</v>
      </c>
      <c r="AE99" t="n">
        <v>595249.60192172</v>
      </c>
      <c r="AF99" t="n">
        <v>2.288627434662219e-06</v>
      </c>
      <c r="AG99" t="n">
        <v>17.86458333333333</v>
      </c>
      <c r="AH99" t="n">
        <v>538439.8153523736</v>
      </c>
    </row>
    <row r="100">
      <c r="A100" t="n">
        <v>98</v>
      </c>
      <c r="B100" t="n">
        <v>135</v>
      </c>
      <c r="C100" t="inlineStr">
        <is>
          <t xml:space="preserve">CONCLUIDO	</t>
        </is>
      </c>
      <c r="D100" t="n">
        <v>7.3288</v>
      </c>
      <c r="E100" t="n">
        <v>13.64</v>
      </c>
      <c r="F100" t="n">
        <v>10.49</v>
      </c>
      <c r="G100" t="n">
        <v>104.88</v>
      </c>
      <c r="H100" t="n">
        <v>1.45</v>
      </c>
      <c r="I100" t="n">
        <v>6</v>
      </c>
      <c r="J100" t="n">
        <v>312.83</v>
      </c>
      <c r="K100" t="n">
        <v>59.89</v>
      </c>
      <c r="L100" t="n">
        <v>25.5</v>
      </c>
      <c r="M100" t="n">
        <v>4</v>
      </c>
      <c r="N100" t="n">
        <v>92.44</v>
      </c>
      <c r="O100" t="n">
        <v>38816.85</v>
      </c>
      <c r="P100" t="n">
        <v>177.52</v>
      </c>
      <c r="Q100" t="n">
        <v>197.75</v>
      </c>
      <c r="R100" t="n">
        <v>30.52</v>
      </c>
      <c r="S100" t="n">
        <v>25.4</v>
      </c>
      <c r="T100" t="n">
        <v>1726.01</v>
      </c>
      <c r="U100" t="n">
        <v>0.83</v>
      </c>
      <c r="V100" t="n">
        <v>0.89</v>
      </c>
      <c r="W100" t="n">
        <v>2.95</v>
      </c>
      <c r="X100" t="n">
        <v>0.1</v>
      </c>
      <c r="Y100" t="n">
        <v>1</v>
      </c>
      <c r="Z100" t="n">
        <v>10</v>
      </c>
      <c r="AA100" t="n">
        <v>424.9061908883755</v>
      </c>
      <c r="AB100" t="n">
        <v>581.3753959116247</v>
      </c>
      <c r="AC100" t="n">
        <v>525.8897440913114</v>
      </c>
      <c r="AD100" t="n">
        <v>424906.1908883755</v>
      </c>
      <c r="AE100" t="n">
        <v>581375.3959116247</v>
      </c>
      <c r="AF100" t="n">
        <v>2.300871456439473e-06</v>
      </c>
      <c r="AG100" t="n">
        <v>17.76041666666667</v>
      </c>
      <c r="AH100" t="n">
        <v>525889.7440913114</v>
      </c>
    </row>
    <row r="101">
      <c r="A101" t="n">
        <v>99</v>
      </c>
      <c r="B101" t="n">
        <v>135</v>
      </c>
      <c r="C101" t="inlineStr">
        <is>
          <t xml:space="preserve">CONCLUIDO	</t>
        </is>
      </c>
      <c r="D101" t="n">
        <v>7.3326</v>
      </c>
      <c r="E101" t="n">
        <v>13.64</v>
      </c>
      <c r="F101" t="n">
        <v>10.48</v>
      </c>
      <c r="G101" t="n">
        <v>104.81</v>
      </c>
      <c r="H101" t="n">
        <v>1.46</v>
      </c>
      <c r="I101" t="n">
        <v>6</v>
      </c>
      <c r="J101" t="n">
        <v>313.38</v>
      </c>
      <c r="K101" t="n">
        <v>59.89</v>
      </c>
      <c r="L101" t="n">
        <v>25.75</v>
      </c>
      <c r="M101" t="n">
        <v>4</v>
      </c>
      <c r="N101" t="n">
        <v>92.75</v>
      </c>
      <c r="O101" t="n">
        <v>38884.75</v>
      </c>
      <c r="P101" t="n">
        <v>177.43</v>
      </c>
      <c r="Q101" t="n">
        <v>197.75</v>
      </c>
      <c r="R101" t="n">
        <v>30.23</v>
      </c>
      <c r="S101" t="n">
        <v>25.4</v>
      </c>
      <c r="T101" t="n">
        <v>1579.91</v>
      </c>
      <c r="U101" t="n">
        <v>0.84</v>
      </c>
      <c r="V101" t="n">
        <v>0.89</v>
      </c>
      <c r="W101" t="n">
        <v>2.95</v>
      </c>
      <c r="X101" t="n">
        <v>0.09</v>
      </c>
      <c r="Y101" t="n">
        <v>1</v>
      </c>
      <c r="Z101" t="n">
        <v>10</v>
      </c>
      <c r="AA101" t="n">
        <v>424.7000677696062</v>
      </c>
      <c r="AB101" t="n">
        <v>581.0933691670142</v>
      </c>
      <c r="AC101" t="n">
        <v>525.6346335833796</v>
      </c>
      <c r="AD101" t="n">
        <v>424700.0677696062</v>
      </c>
      <c r="AE101" t="n">
        <v>581093.3691670143</v>
      </c>
      <c r="AF101" t="n">
        <v>2.302064463689565e-06</v>
      </c>
      <c r="AG101" t="n">
        <v>17.76041666666667</v>
      </c>
      <c r="AH101" t="n">
        <v>525634.6335833796</v>
      </c>
    </row>
    <row r="102">
      <c r="A102" t="n">
        <v>100</v>
      </c>
      <c r="B102" t="n">
        <v>135</v>
      </c>
      <c r="C102" t="inlineStr">
        <is>
          <t xml:space="preserve">CONCLUIDO	</t>
        </is>
      </c>
      <c r="D102" t="n">
        <v>7.3317</v>
      </c>
      <c r="E102" t="n">
        <v>13.64</v>
      </c>
      <c r="F102" t="n">
        <v>10.48</v>
      </c>
      <c r="G102" t="n">
        <v>104.83</v>
      </c>
      <c r="H102" t="n">
        <v>1.48</v>
      </c>
      <c r="I102" t="n">
        <v>6</v>
      </c>
      <c r="J102" t="n">
        <v>313.93</v>
      </c>
      <c r="K102" t="n">
        <v>59.89</v>
      </c>
      <c r="L102" t="n">
        <v>26</v>
      </c>
      <c r="M102" t="n">
        <v>4</v>
      </c>
      <c r="N102" t="n">
        <v>93.05</v>
      </c>
      <c r="O102" t="n">
        <v>38952.8</v>
      </c>
      <c r="P102" t="n">
        <v>177.67</v>
      </c>
      <c r="Q102" t="n">
        <v>197.77</v>
      </c>
      <c r="R102" t="n">
        <v>30.22</v>
      </c>
      <c r="S102" t="n">
        <v>25.4</v>
      </c>
      <c r="T102" t="n">
        <v>1577.59</v>
      </c>
      <c r="U102" t="n">
        <v>0.84</v>
      </c>
      <c r="V102" t="n">
        <v>0.89</v>
      </c>
      <c r="W102" t="n">
        <v>2.95</v>
      </c>
      <c r="X102" t="n">
        <v>0.09</v>
      </c>
      <c r="Y102" t="n">
        <v>1</v>
      </c>
      <c r="Z102" t="n">
        <v>10</v>
      </c>
      <c r="AA102" t="n">
        <v>424.9002899258841</v>
      </c>
      <c r="AB102" t="n">
        <v>581.3673219544116</v>
      </c>
      <c r="AC102" t="n">
        <v>525.882440701243</v>
      </c>
      <c r="AD102" t="n">
        <v>424900.2899258841</v>
      </c>
      <c r="AE102" t="n">
        <v>581367.3219544117</v>
      </c>
      <c r="AF102" t="n">
        <v>2.301781909340858e-06</v>
      </c>
      <c r="AG102" t="n">
        <v>17.76041666666667</v>
      </c>
      <c r="AH102" t="n">
        <v>525882.440701243</v>
      </c>
    </row>
    <row r="103">
      <c r="A103" t="n">
        <v>101</v>
      </c>
      <c r="B103" t="n">
        <v>135</v>
      </c>
      <c r="C103" t="inlineStr">
        <is>
          <t xml:space="preserve">CONCLUIDO	</t>
        </is>
      </c>
      <c r="D103" t="n">
        <v>7.3312</v>
      </c>
      <c r="E103" t="n">
        <v>13.64</v>
      </c>
      <c r="F103" t="n">
        <v>10.48</v>
      </c>
      <c r="G103" t="n">
        <v>104.84</v>
      </c>
      <c r="H103" t="n">
        <v>1.49</v>
      </c>
      <c r="I103" t="n">
        <v>6</v>
      </c>
      <c r="J103" t="n">
        <v>314.49</v>
      </c>
      <c r="K103" t="n">
        <v>59.89</v>
      </c>
      <c r="L103" t="n">
        <v>26.25</v>
      </c>
      <c r="M103" t="n">
        <v>4</v>
      </c>
      <c r="N103" t="n">
        <v>93.34999999999999</v>
      </c>
      <c r="O103" t="n">
        <v>39020.97</v>
      </c>
      <c r="P103" t="n">
        <v>177.78</v>
      </c>
      <c r="Q103" t="n">
        <v>197.76</v>
      </c>
      <c r="R103" t="n">
        <v>30.31</v>
      </c>
      <c r="S103" t="n">
        <v>25.4</v>
      </c>
      <c r="T103" t="n">
        <v>1622.4</v>
      </c>
      <c r="U103" t="n">
        <v>0.84</v>
      </c>
      <c r="V103" t="n">
        <v>0.89</v>
      </c>
      <c r="W103" t="n">
        <v>2.95</v>
      </c>
      <c r="X103" t="n">
        <v>0.09</v>
      </c>
      <c r="Y103" t="n">
        <v>1</v>
      </c>
      <c r="Z103" t="n">
        <v>10</v>
      </c>
      <c r="AA103" t="n">
        <v>424.9942253376486</v>
      </c>
      <c r="AB103" t="n">
        <v>581.4958485289258</v>
      </c>
      <c r="AC103" t="n">
        <v>525.9987008798737</v>
      </c>
      <c r="AD103" t="n">
        <v>424994.2253376486</v>
      </c>
      <c r="AE103" t="n">
        <v>581495.8485289258</v>
      </c>
      <c r="AF103" t="n">
        <v>2.301624934702689e-06</v>
      </c>
      <c r="AG103" t="n">
        <v>17.76041666666667</v>
      </c>
      <c r="AH103" t="n">
        <v>525998.7008798737</v>
      </c>
    </row>
    <row r="104">
      <c r="A104" t="n">
        <v>102</v>
      </c>
      <c r="B104" t="n">
        <v>135</v>
      </c>
      <c r="C104" t="inlineStr">
        <is>
          <t xml:space="preserve">CONCLUIDO	</t>
        </is>
      </c>
      <c r="D104" t="n">
        <v>7.3309</v>
      </c>
      <c r="E104" t="n">
        <v>13.64</v>
      </c>
      <c r="F104" t="n">
        <v>10.48</v>
      </c>
      <c r="G104" t="n">
        <v>104.84</v>
      </c>
      <c r="H104" t="n">
        <v>1.5</v>
      </c>
      <c r="I104" t="n">
        <v>6</v>
      </c>
      <c r="J104" t="n">
        <v>315.04</v>
      </c>
      <c r="K104" t="n">
        <v>59.89</v>
      </c>
      <c r="L104" t="n">
        <v>26.5</v>
      </c>
      <c r="M104" t="n">
        <v>4</v>
      </c>
      <c r="N104" t="n">
        <v>93.65000000000001</v>
      </c>
      <c r="O104" t="n">
        <v>39089.29</v>
      </c>
      <c r="P104" t="n">
        <v>177.94</v>
      </c>
      <c r="Q104" t="n">
        <v>197.75</v>
      </c>
      <c r="R104" t="n">
        <v>30.3</v>
      </c>
      <c r="S104" t="n">
        <v>25.4</v>
      </c>
      <c r="T104" t="n">
        <v>1613.64</v>
      </c>
      <c r="U104" t="n">
        <v>0.84</v>
      </c>
      <c r="V104" t="n">
        <v>0.89</v>
      </c>
      <c r="W104" t="n">
        <v>2.95</v>
      </c>
      <c r="X104" t="n">
        <v>0.09</v>
      </c>
      <c r="Y104" t="n">
        <v>1</v>
      </c>
      <c r="Z104" t="n">
        <v>10</v>
      </c>
      <c r="AA104" t="n">
        <v>425.120371903603</v>
      </c>
      <c r="AB104" t="n">
        <v>581.6684478256584</v>
      </c>
      <c r="AC104" t="n">
        <v>526.1548275419707</v>
      </c>
      <c r="AD104" t="n">
        <v>425120.371903603</v>
      </c>
      <c r="AE104" t="n">
        <v>581668.4478256584</v>
      </c>
      <c r="AF104" t="n">
        <v>2.301530749919787e-06</v>
      </c>
      <c r="AG104" t="n">
        <v>17.76041666666667</v>
      </c>
      <c r="AH104" t="n">
        <v>526154.8275419706</v>
      </c>
    </row>
    <row r="105">
      <c r="A105" t="n">
        <v>103</v>
      </c>
      <c r="B105" t="n">
        <v>135</v>
      </c>
      <c r="C105" t="inlineStr">
        <is>
          <t xml:space="preserve">CONCLUIDO	</t>
        </is>
      </c>
      <c r="D105" t="n">
        <v>7.33</v>
      </c>
      <c r="E105" t="n">
        <v>13.64</v>
      </c>
      <c r="F105" t="n">
        <v>10.49</v>
      </c>
      <c r="G105" t="n">
        <v>104.86</v>
      </c>
      <c r="H105" t="n">
        <v>1.51</v>
      </c>
      <c r="I105" t="n">
        <v>6</v>
      </c>
      <c r="J105" t="n">
        <v>315.6</v>
      </c>
      <c r="K105" t="n">
        <v>59.89</v>
      </c>
      <c r="L105" t="n">
        <v>26.75</v>
      </c>
      <c r="M105" t="n">
        <v>4</v>
      </c>
      <c r="N105" t="n">
        <v>93.95999999999999</v>
      </c>
      <c r="O105" t="n">
        <v>39157.74</v>
      </c>
      <c r="P105" t="n">
        <v>178.26</v>
      </c>
      <c r="Q105" t="n">
        <v>197.78</v>
      </c>
      <c r="R105" t="n">
        <v>30.3</v>
      </c>
      <c r="S105" t="n">
        <v>25.4</v>
      </c>
      <c r="T105" t="n">
        <v>1615.88</v>
      </c>
      <c r="U105" t="n">
        <v>0.84</v>
      </c>
      <c r="V105" t="n">
        <v>0.89</v>
      </c>
      <c r="W105" t="n">
        <v>2.95</v>
      </c>
      <c r="X105" t="n">
        <v>0.1</v>
      </c>
      <c r="Y105" t="n">
        <v>1</v>
      </c>
      <c r="Z105" t="n">
        <v>10</v>
      </c>
      <c r="AA105" t="n">
        <v>425.4261004412164</v>
      </c>
      <c r="AB105" t="n">
        <v>582.0867590986121</v>
      </c>
      <c r="AC105" t="n">
        <v>526.5332157741373</v>
      </c>
      <c r="AD105" t="n">
        <v>425426.1004412164</v>
      </c>
      <c r="AE105" t="n">
        <v>582086.7590986121</v>
      </c>
      <c r="AF105" t="n">
        <v>2.301248195571081e-06</v>
      </c>
      <c r="AG105" t="n">
        <v>17.76041666666667</v>
      </c>
      <c r="AH105" t="n">
        <v>526533.2157741373</v>
      </c>
    </row>
    <row r="106">
      <c r="A106" t="n">
        <v>104</v>
      </c>
      <c r="B106" t="n">
        <v>135</v>
      </c>
      <c r="C106" t="inlineStr">
        <is>
          <t xml:space="preserve">CONCLUIDO	</t>
        </is>
      </c>
      <c r="D106" t="n">
        <v>7.3294</v>
      </c>
      <c r="E106" t="n">
        <v>13.64</v>
      </c>
      <c r="F106" t="n">
        <v>10.49</v>
      </c>
      <c r="G106" t="n">
        <v>104.87</v>
      </c>
      <c r="H106" t="n">
        <v>1.52</v>
      </c>
      <c r="I106" t="n">
        <v>6</v>
      </c>
      <c r="J106" t="n">
        <v>316.15</v>
      </c>
      <c r="K106" t="n">
        <v>59.89</v>
      </c>
      <c r="L106" t="n">
        <v>27</v>
      </c>
      <c r="M106" t="n">
        <v>4</v>
      </c>
      <c r="N106" t="n">
        <v>94.26000000000001</v>
      </c>
      <c r="O106" t="n">
        <v>39226.32</v>
      </c>
      <c r="P106" t="n">
        <v>178.44</v>
      </c>
      <c r="Q106" t="n">
        <v>197.79</v>
      </c>
      <c r="R106" t="n">
        <v>30.42</v>
      </c>
      <c r="S106" t="n">
        <v>25.4</v>
      </c>
      <c r="T106" t="n">
        <v>1674.51</v>
      </c>
      <c r="U106" t="n">
        <v>0.83</v>
      </c>
      <c r="V106" t="n">
        <v>0.89</v>
      </c>
      <c r="W106" t="n">
        <v>2.95</v>
      </c>
      <c r="X106" t="n">
        <v>0.1</v>
      </c>
      <c r="Y106" t="n">
        <v>1</v>
      </c>
      <c r="Z106" t="n">
        <v>10</v>
      </c>
      <c r="AA106" t="n">
        <v>425.5745328703916</v>
      </c>
      <c r="AB106" t="n">
        <v>582.2898508965864</v>
      </c>
      <c r="AC106" t="n">
        <v>526.716924775954</v>
      </c>
      <c r="AD106" t="n">
        <v>425574.5328703916</v>
      </c>
      <c r="AE106" t="n">
        <v>582289.8508965863</v>
      </c>
      <c r="AF106" t="n">
        <v>2.301059826005277e-06</v>
      </c>
      <c r="AG106" t="n">
        <v>17.76041666666667</v>
      </c>
      <c r="AH106" t="n">
        <v>526716.924775954</v>
      </c>
    </row>
    <row r="107">
      <c r="A107" t="n">
        <v>105</v>
      </c>
      <c r="B107" t="n">
        <v>135</v>
      </c>
      <c r="C107" t="inlineStr">
        <is>
          <t xml:space="preserve">CONCLUIDO	</t>
        </is>
      </c>
      <c r="D107" t="n">
        <v>7.3285</v>
      </c>
      <c r="E107" t="n">
        <v>13.65</v>
      </c>
      <c r="F107" t="n">
        <v>10.49</v>
      </c>
      <c r="G107" t="n">
        <v>104.89</v>
      </c>
      <c r="H107" t="n">
        <v>1.53</v>
      </c>
      <c r="I107" t="n">
        <v>6</v>
      </c>
      <c r="J107" t="n">
        <v>316.71</v>
      </c>
      <c r="K107" t="n">
        <v>59.89</v>
      </c>
      <c r="L107" t="n">
        <v>27.25</v>
      </c>
      <c r="M107" t="n">
        <v>4</v>
      </c>
      <c r="N107" t="n">
        <v>94.56999999999999</v>
      </c>
      <c r="O107" t="n">
        <v>39295.05</v>
      </c>
      <c r="P107" t="n">
        <v>178.71</v>
      </c>
      <c r="Q107" t="n">
        <v>197.75</v>
      </c>
      <c r="R107" t="n">
        <v>30.46</v>
      </c>
      <c r="S107" t="n">
        <v>25.4</v>
      </c>
      <c r="T107" t="n">
        <v>1694.78</v>
      </c>
      <c r="U107" t="n">
        <v>0.83</v>
      </c>
      <c r="V107" t="n">
        <v>0.89</v>
      </c>
      <c r="W107" t="n">
        <v>2.95</v>
      </c>
      <c r="X107" t="n">
        <v>0.1</v>
      </c>
      <c r="Y107" t="n">
        <v>1</v>
      </c>
      <c r="Z107" t="n">
        <v>10</v>
      </c>
      <c r="AA107" t="n">
        <v>425.7972270859586</v>
      </c>
      <c r="AB107" t="n">
        <v>582.5945509469004</v>
      </c>
      <c r="AC107" t="n">
        <v>526.9925446811153</v>
      </c>
      <c r="AD107" t="n">
        <v>425797.2270859586</v>
      </c>
      <c r="AE107" t="n">
        <v>582594.5509469004</v>
      </c>
      <c r="AF107" t="n">
        <v>2.300777271656572e-06</v>
      </c>
      <c r="AG107" t="n">
        <v>17.7734375</v>
      </c>
      <c r="AH107" t="n">
        <v>526992.5446811153</v>
      </c>
    </row>
    <row r="108">
      <c r="A108" t="n">
        <v>106</v>
      </c>
      <c r="B108" t="n">
        <v>135</v>
      </c>
      <c r="C108" t="inlineStr">
        <is>
          <t xml:space="preserve">CONCLUIDO	</t>
        </is>
      </c>
      <c r="D108" t="n">
        <v>7.3314</v>
      </c>
      <c r="E108" t="n">
        <v>13.64</v>
      </c>
      <c r="F108" t="n">
        <v>10.48</v>
      </c>
      <c r="G108" t="n">
        <v>104.84</v>
      </c>
      <c r="H108" t="n">
        <v>1.54</v>
      </c>
      <c r="I108" t="n">
        <v>6</v>
      </c>
      <c r="J108" t="n">
        <v>317.27</v>
      </c>
      <c r="K108" t="n">
        <v>59.89</v>
      </c>
      <c r="L108" t="n">
        <v>27.5</v>
      </c>
      <c r="M108" t="n">
        <v>4</v>
      </c>
      <c r="N108" t="n">
        <v>94.88</v>
      </c>
      <c r="O108" t="n">
        <v>39363.91</v>
      </c>
      <c r="P108" t="n">
        <v>178.67</v>
      </c>
      <c r="Q108" t="n">
        <v>197.75</v>
      </c>
      <c r="R108" t="n">
        <v>30.28</v>
      </c>
      <c r="S108" t="n">
        <v>25.4</v>
      </c>
      <c r="T108" t="n">
        <v>1607.87</v>
      </c>
      <c r="U108" t="n">
        <v>0.84</v>
      </c>
      <c r="V108" t="n">
        <v>0.89</v>
      </c>
      <c r="W108" t="n">
        <v>2.95</v>
      </c>
      <c r="X108" t="n">
        <v>0.09</v>
      </c>
      <c r="Y108" t="n">
        <v>1</v>
      </c>
      <c r="Z108" t="n">
        <v>10</v>
      </c>
      <c r="AA108" t="n">
        <v>425.6499400440029</v>
      </c>
      <c r="AB108" t="n">
        <v>582.3930263182509</v>
      </c>
      <c r="AC108" t="n">
        <v>526.8102532801826</v>
      </c>
      <c r="AD108" t="n">
        <v>425649.9400440029</v>
      </c>
      <c r="AE108" t="n">
        <v>582393.0263182509</v>
      </c>
      <c r="AF108" t="n">
        <v>2.301687724557957e-06</v>
      </c>
      <c r="AG108" t="n">
        <v>17.76041666666667</v>
      </c>
      <c r="AH108" t="n">
        <v>526810.2532801826</v>
      </c>
    </row>
    <row r="109">
      <c r="A109" t="n">
        <v>107</v>
      </c>
      <c r="B109" t="n">
        <v>135</v>
      </c>
      <c r="C109" t="inlineStr">
        <is>
          <t xml:space="preserve">CONCLUIDO	</t>
        </is>
      </c>
      <c r="D109" t="n">
        <v>7.3363</v>
      </c>
      <c r="E109" t="n">
        <v>13.63</v>
      </c>
      <c r="F109" t="n">
        <v>10.47</v>
      </c>
      <c r="G109" t="n">
        <v>104.74</v>
      </c>
      <c r="H109" t="n">
        <v>1.56</v>
      </c>
      <c r="I109" t="n">
        <v>6</v>
      </c>
      <c r="J109" t="n">
        <v>317.83</v>
      </c>
      <c r="K109" t="n">
        <v>59.89</v>
      </c>
      <c r="L109" t="n">
        <v>27.75</v>
      </c>
      <c r="M109" t="n">
        <v>4</v>
      </c>
      <c r="N109" t="n">
        <v>95.19</v>
      </c>
      <c r="O109" t="n">
        <v>39432.92</v>
      </c>
      <c r="P109" t="n">
        <v>178.41</v>
      </c>
      <c r="Q109" t="n">
        <v>197.76</v>
      </c>
      <c r="R109" t="n">
        <v>30.03</v>
      </c>
      <c r="S109" t="n">
        <v>25.4</v>
      </c>
      <c r="T109" t="n">
        <v>1479.4</v>
      </c>
      <c r="U109" t="n">
        <v>0.85</v>
      </c>
      <c r="V109" t="n">
        <v>0.89</v>
      </c>
      <c r="W109" t="n">
        <v>2.95</v>
      </c>
      <c r="X109" t="n">
        <v>0.08</v>
      </c>
      <c r="Y109" t="n">
        <v>1</v>
      </c>
      <c r="Z109" t="n">
        <v>10</v>
      </c>
      <c r="AA109" t="n">
        <v>425.2903175278312</v>
      </c>
      <c r="AB109" t="n">
        <v>581.9009749261992</v>
      </c>
      <c r="AC109" t="n">
        <v>526.3651625823898</v>
      </c>
      <c r="AD109" t="n">
        <v>425290.3175278312</v>
      </c>
      <c r="AE109" t="n">
        <v>581900.9749261992</v>
      </c>
      <c r="AF109" t="n">
        <v>2.303226076012022e-06</v>
      </c>
      <c r="AG109" t="n">
        <v>17.74739583333333</v>
      </c>
      <c r="AH109" t="n">
        <v>526365.1625823898</v>
      </c>
    </row>
    <row r="110">
      <c r="A110" t="n">
        <v>108</v>
      </c>
      <c r="B110" t="n">
        <v>135</v>
      </c>
      <c r="C110" t="inlineStr">
        <is>
          <t xml:space="preserve">CONCLUIDO	</t>
        </is>
      </c>
      <c r="D110" t="n">
        <v>7.3311</v>
      </c>
      <c r="E110" t="n">
        <v>13.64</v>
      </c>
      <c r="F110" t="n">
        <v>10.48</v>
      </c>
      <c r="G110" t="n">
        <v>104.84</v>
      </c>
      <c r="H110" t="n">
        <v>1.57</v>
      </c>
      <c r="I110" t="n">
        <v>6</v>
      </c>
      <c r="J110" t="n">
        <v>318.39</v>
      </c>
      <c r="K110" t="n">
        <v>59.89</v>
      </c>
      <c r="L110" t="n">
        <v>28</v>
      </c>
      <c r="M110" t="n">
        <v>4</v>
      </c>
      <c r="N110" t="n">
        <v>95.5</v>
      </c>
      <c r="O110" t="n">
        <v>39502.07</v>
      </c>
      <c r="P110" t="n">
        <v>178.74</v>
      </c>
      <c r="Q110" t="n">
        <v>197.78</v>
      </c>
      <c r="R110" t="n">
        <v>30.2</v>
      </c>
      <c r="S110" t="n">
        <v>25.4</v>
      </c>
      <c r="T110" t="n">
        <v>1565.88</v>
      </c>
      <c r="U110" t="n">
        <v>0.84</v>
      </c>
      <c r="V110" t="n">
        <v>0.89</v>
      </c>
      <c r="W110" t="n">
        <v>2.95</v>
      </c>
      <c r="X110" t="n">
        <v>0.09</v>
      </c>
      <c r="Y110" t="n">
        <v>1</v>
      </c>
      <c r="Z110" t="n">
        <v>10</v>
      </c>
      <c r="AA110" t="n">
        <v>425.7093019820122</v>
      </c>
      <c r="AB110" t="n">
        <v>582.4742479406991</v>
      </c>
      <c r="AC110" t="n">
        <v>526.8837232249796</v>
      </c>
      <c r="AD110" t="n">
        <v>425709.3019820122</v>
      </c>
      <c r="AE110" t="n">
        <v>582474.2479406991</v>
      </c>
      <c r="AF110" t="n">
        <v>2.301593539775055e-06</v>
      </c>
      <c r="AG110" t="n">
        <v>17.76041666666667</v>
      </c>
      <c r="AH110" t="n">
        <v>526883.7232249796</v>
      </c>
    </row>
    <row r="111">
      <c r="A111" t="n">
        <v>109</v>
      </c>
      <c r="B111" t="n">
        <v>135</v>
      </c>
      <c r="C111" t="inlineStr">
        <is>
          <t xml:space="preserve">CONCLUIDO	</t>
        </is>
      </c>
      <c r="D111" t="n">
        <v>7.3293</v>
      </c>
      <c r="E111" t="n">
        <v>13.64</v>
      </c>
      <c r="F111" t="n">
        <v>10.49</v>
      </c>
      <c r="G111" t="n">
        <v>104.88</v>
      </c>
      <c r="H111" t="n">
        <v>1.58</v>
      </c>
      <c r="I111" t="n">
        <v>6</v>
      </c>
      <c r="J111" t="n">
        <v>318.95</v>
      </c>
      <c r="K111" t="n">
        <v>59.89</v>
      </c>
      <c r="L111" t="n">
        <v>28.25</v>
      </c>
      <c r="M111" t="n">
        <v>4</v>
      </c>
      <c r="N111" t="n">
        <v>95.81</v>
      </c>
      <c r="O111" t="n">
        <v>39571.36</v>
      </c>
      <c r="P111" t="n">
        <v>178.89</v>
      </c>
      <c r="Q111" t="n">
        <v>197.75</v>
      </c>
      <c r="R111" t="n">
        <v>30.37</v>
      </c>
      <c r="S111" t="n">
        <v>25.4</v>
      </c>
      <c r="T111" t="n">
        <v>1648.93</v>
      </c>
      <c r="U111" t="n">
        <v>0.84</v>
      </c>
      <c r="V111" t="n">
        <v>0.89</v>
      </c>
      <c r="W111" t="n">
        <v>2.95</v>
      </c>
      <c r="X111" t="n">
        <v>0.1</v>
      </c>
      <c r="Y111" t="n">
        <v>1</v>
      </c>
      <c r="Z111" t="n">
        <v>10</v>
      </c>
      <c r="AA111" t="n">
        <v>425.9111212961756</v>
      </c>
      <c r="AB111" t="n">
        <v>582.7503860299772</v>
      </c>
      <c r="AC111" t="n">
        <v>527.1335070825792</v>
      </c>
      <c r="AD111" t="n">
        <v>425911.1212961756</v>
      </c>
      <c r="AE111" t="n">
        <v>582750.3860299772</v>
      </c>
      <c r="AF111" t="n">
        <v>2.301028431077643e-06</v>
      </c>
      <c r="AG111" t="n">
        <v>17.76041666666667</v>
      </c>
      <c r="AH111" t="n">
        <v>527133.5070825792</v>
      </c>
    </row>
    <row r="112">
      <c r="A112" t="n">
        <v>110</v>
      </c>
      <c r="B112" t="n">
        <v>135</v>
      </c>
      <c r="C112" t="inlineStr">
        <is>
          <t xml:space="preserve">CONCLUIDO	</t>
        </is>
      </c>
      <c r="D112" t="n">
        <v>7.3306</v>
      </c>
      <c r="E112" t="n">
        <v>13.64</v>
      </c>
      <c r="F112" t="n">
        <v>10.48</v>
      </c>
      <c r="G112" t="n">
        <v>104.85</v>
      </c>
      <c r="H112" t="n">
        <v>1.59</v>
      </c>
      <c r="I112" t="n">
        <v>6</v>
      </c>
      <c r="J112" t="n">
        <v>319.51</v>
      </c>
      <c r="K112" t="n">
        <v>59.89</v>
      </c>
      <c r="L112" t="n">
        <v>28.5</v>
      </c>
      <c r="M112" t="n">
        <v>4</v>
      </c>
      <c r="N112" t="n">
        <v>96.13</v>
      </c>
      <c r="O112" t="n">
        <v>39640.79</v>
      </c>
      <c r="P112" t="n">
        <v>178.86</v>
      </c>
      <c r="Q112" t="n">
        <v>197.78</v>
      </c>
      <c r="R112" t="n">
        <v>30.39</v>
      </c>
      <c r="S112" t="n">
        <v>25.4</v>
      </c>
      <c r="T112" t="n">
        <v>1658.79</v>
      </c>
      <c r="U112" t="n">
        <v>0.84</v>
      </c>
      <c r="V112" t="n">
        <v>0.89</v>
      </c>
      <c r="W112" t="n">
        <v>2.95</v>
      </c>
      <c r="X112" t="n">
        <v>0.09</v>
      </c>
      <c r="Y112" t="n">
        <v>1</v>
      </c>
      <c r="Z112" t="n">
        <v>10</v>
      </c>
      <c r="AA112" t="n">
        <v>425.8107238823241</v>
      </c>
      <c r="AB112" t="n">
        <v>582.6130178591244</v>
      </c>
      <c r="AC112" t="n">
        <v>527.0092491371551</v>
      </c>
      <c r="AD112" t="n">
        <v>425810.7238823241</v>
      </c>
      <c r="AE112" t="n">
        <v>582613.0178591243</v>
      </c>
      <c r="AF112" t="n">
        <v>2.301436565136885e-06</v>
      </c>
      <c r="AG112" t="n">
        <v>17.76041666666667</v>
      </c>
      <c r="AH112" t="n">
        <v>527009.249137155</v>
      </c>
    </row>
    <row r="113">
      <c r="A113" t="n">
        <v>111</v>
      </c>
      <c r="B113" t="n">
        <v>135</v>
      </c>
      <c r="C113" t="inlineStr">
        <is>
          <t xml:space="preserve">CONCLUIDO	</t>
        </is>
      </c>
      <c r="D113" t="n">
        <v>7.3291</v>
      </c>
      <c r="E113" t="n">
        <v>13.64</v>
      </c>
      <c r="F113" t="n">
        <v>10.49</v>
      </c>
      <c r="G113" t="n">
        <v>104.88</v>
      </c>
      <c r="H113" t="n">
        <v>1.6</v>
      </c>
      <c r="I113" t="n">
        <v>6</v>
      </c>
      <c r="J113" t="n">
        <v>320.08</v>
      </c>
      <c r="K113" t="n">
        <v>59.89</v>
      </c>
      <c r="L113" t="n">
        <v>28.75</v>
      </c>
      <c r="M113" t="n">
        <v>4</v>
      </c>
      <c r="N113" t="n">
        <v>96.44</v>
      </c>
      <c r="O113" t="n">
        <v>39710.36</v>
      </c>
      <c r="P113" t="n">
        <v>178.89</v>
      </c>
      <c r="Q113" t="n">
        <v>197.75</v>
      </c>
      <c r="R113" t="n">
        <v>30.42</v>
      </c>
      <c r="S113" t="n">
        <v>25.4</v>
      </c>
      <c r="T113" t="n">
        <v>1673.88</v>
      </c>
      <c r="U113" t="n">
        <v>0.84</v>
      </c>
      <c r="V113" t="n">
        <v>0.89</v>
      </c>
      <c r="W113" t="n">
        <v>2.95</v>
      </c>
      <c r="X113" t="n">
        <v>0.1</v>
      </c>
      <c r="Y113" t="n">
        <v>1</v>
      </c>
      <c r="Z113" t="n">
        <v>10</v>
      </c>
      <c r="AA113" t="n">
        <v>425.916063199768</v>
      </c>
      <c r="AB113" t="n">
        <v>582.7571477604939</v>
      </c>
      <c r="AC113" t="n">
        <v>527.1396234830254</v>
      </c>
      <c r="AD113" t="n">
        <v>425916.063199768</v>
      </c>
      <c r="AE113" t="n">
        <v>582757.1477604939</v>
      </c>
      <c r="AF113" t="n">
        <v>2.300965641222376e-06</v>
      </c>
      <c r="AG113" t="n">
        <v>17.76041666666667</v>
      </c>
      <c r="AH113" t="n">
        <v>527139.6234830254</v>
      </c>
    </row>
    <row r="114">
      <c r="A114" t="n">
        <v>112</v>
      </c>
      <c r="B114" t="n">
        <v>135</v>
      </c>
      <c r="C114" t="inlineStr">
        <is>
          <t xml:space="preserve">CONCLUIDO	</t>
        </is>
      </c>
      <c r="D114" t="n">
        <v>7.3279</v>
      </c>
      <c r="E114" t="n">
        <v>13.65</v>
      </c>
      <c r="F114" t="n">
        <v>10.49</v>
      </c>
      <c r="G114" t="n">
        <v>104.9</v>
      </c>
      <c r="H114" t="n">
        <v>1.61</v>
      </c>
      <c r="I114" t="n">
        <v>6</v>
      </c>
      <c r="J114" t="n">
        <v>320.64</v>
      </c>
      <c r="K114" t="n">
        <v>59.89</v>
      </c>
      <c r="L114" t="n">
        <v>29</v>
      </c>
      <c r="M114" t="n">
        <v>4</v>
      </c>
      <c r="N114" t="n">
        <v>96.75</v>
      </c>
      <c r="O114" t="n">
        <v>39780.08</v>
      </c>
      <c r="P114" t="n">
        <v>178.97</v>
      </c>
      <c r="Q114" t="n">
        <v>197.75</v>
      </c>
      <c r="R114" t="n">
        <v>30.43</v>
      </c>
      <c r="S114" t="n">
        <v>25.4</v>
      </c>
      <c r="T114" t="n">
        <v>1683.21</v>
      </c>
      <c r="U114" t="n">
        <v>0.83</v>
      </c>
      <c r="V114" t="n">
        <v>0.89</v>
      </c>
      <c r="W114" t="n">
        <v>2.95</v>
      </c>
      <c r="X114" t="n">
        <v>0.1</v>
      </c>
      <c r="Y114" t="n">
        <v>1</v>
      </c>
      <c r="Z114" t="n">
        <v>10</v>
      </c>
      <c r="AA114" t="n">
        <v>426.0051311250067</v>
      </c>
      <c r="AB114" t="n">
        <v>582.8790144252048</v>
      </c>
      <c r="AC114" t="n">
        <v>527.2498593642974</v>
      </c>
      <c r="AD114" t="n">
        <v>426005.1311250067</v>
      </c>
      <c r="AE114" t="n">
        <v>582879.0144252048</v>
      </c>
      <c r="AF114" t="n">
        <v>2.300588902090767e-06</v>
      </c>
      <c r="AG114" t="n">
        <v>17.7734375</v>
      </c>
      <c r="AH114" t="n">
        <v>527249.8593642975</v>
      </c>
    </row>
    <row r="115">
      <c r="A115" t="n">
        <v>113</v>
      </c>
      <c r="B115" t="n">
        <v>135</v>
      </c>
      <c r="C115" t="inlineStr">
        <is>
          <t xml:space="preserve">CONCLUIDO	</t>
        </is>
      </c>
      <c r="D115" t="n">
        <v>7.3297</v>
      </c>
      <c r="E115" t="n">
        <v>13.64</v>
      </c>
      <c r="F115" t="n">
        <v>10.49</v>
      </c>
      <c r="G115" t="n">
        <v>104.87</v>
      </c>
      <c r="H115" t="n">
        <v>1.62</v>
      </c>
      <c r="I115" t="n">
        <v>6</v>
      </c>
      <c r="J115" t="n">
        <v>321.21</v>
      </c>
      <c r="K115" t="n">
        <v>59.89</v>
      </c>
      <c r="L115" t="n">
        <v>29.25</v>
      </c>
      <c r="M115" t="n">
        <v>4</v>
      </c>
      <c r="N115" t="n">
        <v>97.06999999999999</v>
      </c>
      <c r="O115" t="n">
        <v>39849.95</v>
      </c>
      <c r="P115" t="n">
        <v>178.91</v>
      </c>
      <c r="Q115" t="n">
        <v>197.75</v>
      </c>
      <c r="R115" t="n">
        <v>30.4</v>
      </c>
      <c r="S115" t="n">
        <v>25.4</v>
      </c>
      <c r="T115" t="n">
        <v>1668.54</v>
      </c>
      <c r="U115" t="n">
        <v>0.84</v>
      </c>
      <c r="V115" t="n">
        <v>0.89</v>
      </c>
      <c r="W115" t="n">
        <v>2.95</v>
      </c>
      <c r="X115" t="n">
        <v>0.1</v>
      </c>
      <c r="Y115" t="n">
        <v>1</v>
      </c>
      <c r="Z115" t="n">
        <v>10</v>
      </c>
      <c r="AA115" t="n">
        <v>425.9160873602847</v>
      </c>
      <c r="AB115" t="n">
        <v>582.7571808179787</v>
      </c>
      <c r="AC115" t="n">
        <v>527.1396533855503</v>
      </c>
      <c r="AD115" t="n">
        <v>425916.0873602848</v>
      </c>
      <c r="AE115" t="n">
        <v>582757.1808179787</v>
      </c>
      <c r="AF115" t="n">
        <v>2.301154010788179e-06</v>
      </c>
      <c r="AG115" t="n">
        <v>17.76041666666667</v>
      </c>
      <c r="AH115" t="n">
        <v>527139.6533855504</v>
      </c>
    </row>
    <row r="116">
      <c r="A116" t="n">
        <v>114</v>
      </c>
      <c r="B116" t="n">
        <v>135</v>
      </c>
      <c r="C116" t="inlineStr">
        <is>
          <t xml:space="preserve">CONCLUIDO	</t>
        </is>
      </c>
      <c r="D116" t="n">
        <v>7.3311</v>
      </c>
      <c r="E116" t="n">
        <v>13.64</v>
      </c>
      <c r="F116" t="n">
        <v>10.48</v>
      </c>
      <c r="G116" t="n">
        <v>104.84</v>
      </c>
      <c r="H116" t="n">
        <v>1.63</v>
      </c>
      <c r="I116" t="n">
        <v>6</v>
      </c>
      <c r="J116" t="n">
        <v>321.78</v>
      </c>
      <c r="K116" t="n">
        <v>59.89</v>
      </c>
      <c r="L116" t="n">
        <v>29.5</v>
      </c>
      <c r="M116" t="n">
        <v>4</v>
      </c>
      <c r="N116" t="n">
        <v>97.39</v>
      </c>
      <c r="O116" t="n">
        <v>39919.96</v>
      </c>
      <c r="P116" t="n">
        <v>178.88</v>
      </c>
      <c r="Q116" t="n">
        <v>197.77</v>
      </c>
      <c r="R116" t="n">
        <v>30.35</v>
      </c>
      <c r="S116" t="n">
        <v>25.4</v>
      </c>
      <c r="T116" t="n">
        <v>1643.2</v>
      </c>
      <c r="U116" t="n">
        <v>0.84</v>
      </c>
      <c r="V116" t="n">
        <v>0.89</v>
      </c>
      <c r="W116" t="n">
        <v>2.95</v>
      </c>
      <c r="X116" t="n">
        <v>0.09</v>
      </c>
      <c r="Y116" t="n">
        <v>1</v>
      </c>
      <c r="Z116" t="n">
        <v>10</v>
      </c>
      <c r="AA116" t="n">
        <v>425.8132255677462</v>
      </c>
      <c r="AB116" t="n">
        <v>582.6164407754854</v>
      </c>
      <c r="AC116" t="n">
        <v>527.0123453751828</v>
      </c>
      <c r="AD116" t="n">
        <v>425813.2255677462</v>
      </c>
      <c r="AE116" t="n">
        <v>582616.4407754855</v>
      </c>
      <c r="AF116" t="n">
        <v>2.301593539775055e-06</v>
      </c>
      <c r="AG116" t="n">
        <v>17.76041666666667</v>
      </c>
      <c r="AH116" t="n">
        <v>527012.3453751828</v>
      </c>
    </row>
    <row r="117">
      <c r="A117" t="n">
        <v>115</v>
      </c>
      <c r="B117" t="n">
        <v>135</v>
      </c>
      <c r="C117" t="inlineStr">
        <is>
          <t xml:space="preserve">CONCLUIDO	</t>
        </is>
      </c>
      <c r="D117" t="n">
        <v>7.3299</v>
      </c>
      <c r="E117" t="n">
        <v>13.64</v>
      </c>
      <c r="F117" t="n">
        <v>10.49</v>
      </c>
      <c r="G117" t="n">
        <v>104.86</v>
      </c>
      <c r="H117" t="n">
        <v>1.64</v>
      </c>
      <c r="I117" t="n">
        <v>6</v>
      </c>
      <c r="J117" t="n">
        <v>322.34</v>
      </c>
      <c r="K117" t="n">
        <v>59.89</v>
      </c>
      <c r="L117" t="n">
        <v>29.75</v>
      </c>
      <c r="M117" t="n">
        <v>4</v>
      </c>
      <c r="N117" t="n">
        <v>97.70999999999999</v>
      </c>
      <c r="O117" t="n">
        <v>39990.12</v>
      </c>
      <c r="P117" t="n">
        <v>178.84</v>
      </c>
      <c r="Q117" t="n">
        <v>197.77</v>
      </c>
      <c r="R117" t="n">
        <v>30.39</v>
      </c>
      <c r="S117" t="n">
        <v>25.4</v>
      </c>
      <c r="T117" t="n">
        <v>1659.97</v>
      </c>
      <c r="U117" t="n">
        <v>0.84</v>
      </c>
      <c r="V117" t="n">
        <v>0.89</v>
      </c>
      <c r="W117" t="n">
        <v>2.95</v>
      </c>
      <c r="X117" t="n">
        <v>0.1</v>
      </c>
      <c r="Y117" t="n">
        <v>1</v>
      </c>
      <c r="Z117" t="n">
        <v>10</v>
      </c>
      <c r="AA117" t="n">
        <v>425.8591755608715</v>
      </c>
      <c r="AB117" t="n">
        <v>582.6793115832502</v>
      </c>
      <c r="AC117" t="n">
        <v>527.0692158812941</v>
      </c>
      <c r="AD117" t="n">
        <v>425859.1755608715</v>
      </c>
      <c r="AE117" t="n">
        <v>582679.3115832502</v>
      </c>
      <c r="AF117" t="n">
        <v>2.301216800643447e-06</v>
      </c>
      <c r="AG117" t="n">
        <v>17.76041666666667</v>
      </c>
      <c r="AH117" t="n">
        <v>527069.2158812941</v>
      </c>
    </row>
    <row r="118">
      <c r="A118" t="n">
        <v>116</v>
      </c>
      <c r="B118" t="n">
        <v>135</v>
      </c>
      <c r="C118" t="inlineStr">
        <is>
          <t xml:space="preserve">CONCLUIDO	</t>
        </is>
      </c>
      <c r="D118" t="n">
        <v>7.3306</v>
      </c>
      <c r="E118" t="n">
        <v>13.64</v>
      </c>
      <c r="F118" t="n">
        <v>10.48</v>
      </c>
      <c r="G118" t="n">
        <v>104.85</v>
      </c>
      <c r="H118" t="n">
        <v>1.66</v>
      </c>
      <c r="I118" t="n">
        <v>6</v>
      </c>
      <c r="J118" t="n">
        <v>322.91</v>
      </c>
      <c r="K118" t="n">
        <v>59.89</v>
      </c>
      <c r="L118" t="n">
        <v>30</v>
      </c>
      <c r="M118" t="n">
        <v>4</v>
      </c>
      <c r="N118" t="n">
        <v>98.03</v>
      </c>
      <c r="O118" t="n">
        <v>40060.43</v>
      </c>
      <c r="P118" t="n">
        <v>178.72</v>
      </c>
      <c r="Q118" t="n">
        <v>197.75</v>
      </c>
      <c r="R118" t="n">
        <v>30.31</v>
      </c>
      <c r="S118" t="n">
        <v>25.4</v>
      </c>
      <c r="T118" t="n">
        <v>1623.18</v>
      </c>
      <c r="U118" t="n">
        <v>0.84</v>
      </c>
      <c r="V118" t="n">
        <v>0.89</v>
      </c>
      <c r="W118" t="n">
        <v>2.95</v>
      </c>
      <c r="X118" t="n">
        <v>0.1</v>
      </c>
      <c r="Y118" t="n">
        <v>1</v>
      </c>
      <c r="Z118" t="n">
        <v>10</v>
      </c>
      <c r="AA118" t="n">
        <v>425.7067932082491</v>
      </c>
      <c r="AB118" t="n">
        <v>582.4708153257573</v>
      </c>
      <c r="AC118" t="n">
        <v>526.8806182139899</v>
      </c>
      <c r="AD118" t="n">
        <v>425706.793208249</v>
      </c>
      <c r="AE118" t="n">
        <v>582470.8153257573</v>
      </c>
      <c r="AF118" t="n">
        <v>2.301436565136885e-06</v>
      </c>
      <c r="AG118" t="n">
        <v>17.76041666666667</v>
      </c>
      <c r="AH118" t="n">
        <v>526880.6182139899</v>
      </c>
    </row>
    <row r="119">
      <c r="A119" t="n">
        <v>117</v>
      </c>
      <c r="B119" t="n">
        <v>135</v>
      </c>
      <c r="C119" t="inlineStr">
        <is>
          <t xml:space="preserve">CONCLUIDO	</t>
        </is>
      </c>
      <c r="D119" t="n">
        <v>7.3317</v>
      </c>
      <c r="E119" t="n">
        <v>13.64</v>
      </c>
      <c r="F119" t="n">
        <v>10.48</v>
      </c>
      <c r="G119" t="n">
        <v>104.83</v>
      </c>
      <c r="H119" t="n">
        <v>1.67</v>
      </c>
      <c r="I119" t="n">
        <v>6</v>
      </c>
      <c r="J119" t="n">
        <v>323.49</v>
      </c>
      <c r="K119" t="n">
        <v>59.89</v>
      </c>
      <c r="L119" t="n">
        <v>30.25</v>
      </c>
      <c r="M119" t="n">
        <v>4</v>
      </c>
      <c r="N119" t="n">
        <v>98.34999999999999</v>
      </c>
      <c r="O119" t="n">
        <v>40131.01</v>
      </c>
      <c r="P119" t="n">
        <v>178.61</v>
      </c>
      <c r="Q119" t="n">
        <v>197.75</v>
      </c>
      <c r="R119" t="n">
        <v>30.28</v>
      </c>
      <c r="S119" t="n">
        <v>25.4</v>
      </c>
      <c r="T119" t="n">
        <v>1608.39</v>
      </c>
      <c r="U119" t="n">
        <v>0.84</v>
      </c>
      <c r="V119" t="n">
        <v>0.89</v>
      </c>
      <c r="W119" t="n">
        <v>2.95</v>
      </c>
      <c r="X119" t="n">
        <v>0.09</v>
      </c>
      <c r="Y119" t="n">
        <v>1</v>
      </c>
      <c r="Z119" t="n">
        <v>10</v>
      </c>
      <c r="AA119" t="n">
        <v>425.5980054697472</v>
      </c>
      <c r="AB119" t="n">
        <v>582.3219671425626</v>
      </c>
      <c r="AC119" t="n">
        <v>526.7459758924898</v>
      </c>
      <c r="AD119" t="n">
        <v>425598.0054697472</v>
      </c>
      <c r="AE119" t="n">
        <v>582321.9671425626</v>
      </c>
      <c r="AF119" t="n">
        <v>2.301781909340858e-06</v>
      </c>
      <c r="AG119" t="n">
        <v>17.76041666666667</v>
      </c>
      <c r="AH119" t="n">
        <v>526745.9758924898</v>
      </c>
    </row>
    <row r="120">
      <c r="A120" t="n">
        <v>118</v>
      </c>
      <c r="B120" t="n">
        <v>135</v>
      </c>
      <c r="C120" t="inlineStr">
        <is>
          <t xml:space="preserve">CONCLUIDO	</t>
        </is>
      </c>
      <c r="D120" t="n">
        <v>7.3309</v>
      </c>
      <c r="E120" t="n">
        <v>13.64</v>
      </c>
      <c r="F120" t="n">
        <v>10.48</v>
      </c>
      <c r="G120" t="n">
        <v>104.84</v>
      </c>
      <c r="H120" t="n">
        <v>1.68</v>
      </c>
      <c r="I120" t="n">
        <v>6</v>
      </c>
      <c r="J120" t="n">
        <v>324.06</v>
      </c>
      <c r="K120" t="n">
        <v>59.89</v>
      </c>
      <c r="L120" t="n">
        <v>30.5</v>
      </c>
      <c r="M120" t="n">
        <v>4</v>
      </c>
      <c r="N120" t="n">
        <v>98.67</v>
      </c>
      <c r="O120" t="n">
        <v>40201.62</v>
      </c>
      <c r="P120" t="n">
        <v>178.55</v>
      </c>
      <c r="Q120" t="n">
        <v>197.8</v>
      </c>
      <c r="R120" t="n">
        <v>30.34</v>
      </c>
      <c r="S120" t="n">
        <v>25.4</v>
      </c>
      <c r="T120" t="n">
        <v>1635.85</v>
      </c>
      <c r="U120" t="n">
        <v>0.84</v>
      </c>
      <c r="V120" t="n">
        <v>0.89</v>
      </c>
      <c r="W120" t="n">
        <v>2.95</v>
      </c>
      <c r="X120" t="n">
        <v>0.09</v>
      </c>
      <c r="Y120" t="n">
        <v>1</v>
      </c>
      <c r="Z120" t="n">
        <v>10</v>
      </c>
      <c r="AA120" t="n">
        <v>425.5731941663327</v>
      </c>
      <c r="AB120" t="n">
        <v>582.2880192226334</v>
      </c>
      <c r="AC120" t="n">
        <v>526.7152679143923</v>
      </c>
      <c r="AD120" t="n">
        <v>425573.1941663327</v>
      </c>
      <c r="AE120" t="n">
        <v>582288.0192226333</v>
      </c>
      <c r="AF120" t="n">
        <v>2.301530749919787e-06</v>
      </c>
      <c r="AG120" t="n">
        <v>17.76041666666667</v>
      </c>
      <c r="AH120" t="n">
        <v>526715.2679143923</v>
      </c>
    </row>
    <row r="121">
      <c r="A121" t="n">
        <v>119</v>
      </c>
      <c r="B121" t="n">
        <v>135</v>
      </c>
      <c r="C121" t="inlineStr">
        <is>
          <t xml:space="preserve">CONCLUIDO	</t>
        </is>
      </c>
      <c r="D121" t="n">
        <v>7.3288</v>
      </c>
      <c r="E121" t="n">
        <v>13.64</v>
      </c>
      <c r="F121" t="n">
        <v>10.49</v>
      </c>
      <c r="G121" t="n">
        <v>104.88</v>
      </c>
      <c r="H121" t="n">
        <v>1.69</v>
      </c>
      <c r="I121" t="n">
        <v>6</v>
      </c>
      <c r="J121" t="n">
        <v>324.63</v>
      </c>
      <c r="K121" t="n">
        <v>59.89</v>
      </c>
      <c r="L121" t="n">
        <v>30.75</v>
      </c>
      <c r="M121" t="n">
        <v>4</v>
      </c>
      <c r="N121" t="n">
        <v>99</v>
      </c>
      <c r="O121" t="n">
        <v>40272.38</v>
      </c>
      <c r="P121" t="n">
        <v>178.51</v>
      </c>
      <c r="Q121" t="n">
        <v>197.75</v>
      </c>
      <c r="R121" t="n">
        <v>30.37</v>
      </c>
      <c r="S121" t="n">
        <v>25.4</v>
      </c>
      <c r="T121" t="n">
        <v>1649.66</v>
      </c>
      <c r="U121" t="n">
        <v>0.84</v>
      </c>
      <c r="V121" t="n">
        <v>0.89</v>
      </c>
      <c r="W121" t="n">
        <v>2.95</v>
      </c>
      <c r="X121" t="n">
        <v>0.1</v>
      </c>
      <c r="Y121" t="n">
        <v>1</v>
      </c>
      <c r="Z121" t="n">
        <v>10</v>
      </c>
      <c r="AA121" t="n">
        <v>425.6413097320183</v>
      </c>
      <c r="AB121" t="n">
        <v>582.3812179446511</v>
      </c>
      <c r="AC121" t="n">
        <v>526.799571881186</v>
      </c>
      <c r="AD121" t="n">
        <v>425641.3097320183</v>
      </c>
      <c r="AE121" t="n">
        <v>582381.2179446511</v>
      </c>
      <c r="AF121" t="n">
        <v>2.300871456439473e-06</v>
      </c>
      <c r="AG121" t="n">
        <v>17.76041666666667</v>
      </c>
      <c r="AH121" t="n">
        <v>526799.571881186</v>
      </c>
    </row>
    <row r="122">
      <c r="A122" t="n">
        <v>120</v>
      </c>
      <c r="B122" t="n">
        <v>135</v>
      </c>
      <c r="C122" t="inlineStr">
        <is>
          <t xml:space="preserve">CONCLUIDO	</t>
        </is>
      </c>
      <c r="D122" t="n">
        <v>7.332</v>
      </c>
      <c r="E122" t="n">
        <v>13.64</v>
      </c>
      <c r="F122" t="n">
        <v>10.48</v>
      </c>
      <c r="G122" t="n">
        <v>104.83</v>
      </c>
      <c r="H122" t="n">
        <v>1.7</v>
      </c>
      <c r="I122" t="n">
        <v>6</v>
      </c>
      <c r="J122" t="n">
        <v>325.21</v>
      </c>
      <c r="K122" t="n">
        <v>59.89</v>
      </c>
      <c r="L122" t="n">
        <v>31</v>
      </c>
      <c r="M122" t="n">
        <v>4</v>
      </c>
      <c r="N122" t="n">
        <v>99.31999999999999</v>
      </c>
      <c r="O122" t="n">
        <v>40343.29</v>
      </c>
      <c r="P122" t="n">
        <v>178.33</v>
      </c>
      <c r="Q122" t="n">
        <v>197.77</v>
      </c>
      <c r="R122" t="n">
        <v>30.32</v>
      </c>
      <c r="S122" t="n">
        <v>25.4</v>
      </c>
      <c r="T122" t="n">
        <v>1628.15</v>
      </c>
      <c r="U122" t="n">
        <v>0.84</v>
      </c>
      <c r="V122" t="n">
        <v>0.89</v>
      </c>
      <c r="W122" t="n">
        <v>2.95</v>
      </c>
      <c r="X122" t="n">
        <v>0.09</v>
      </c>
      <c r="Y122" t="n">
        <v>1</v>
      </c>
      <c r="Z122" t="n">
        <v>10</v>
      </c>
      <c r="AA122" t="n">
        <v>425.3827866996395</v>
      </c>
      <c r="AB122" t="n">
        <v>582.0274953265192</v>
      </c>
      <c r="AC122" t="n">
        <v>526.4796080532758</v>
      </c>
      <c r="AD122" t="n">
        <v>425382.7866996395</v>
      </c>
      <c r="AE122" t="n">
        <v>582027.4953265192</v>
      </c>
      <c r="AF122" t="n">
        <v>2.301876094123761e-06</v>
      </c>
      <c r="AG122" t="n">
        <v>17.76041666666667</v>
      </c>
      <c r="AH122" t="n">
        <v>526479.6080532758</v>
      </c>
    </row>
    <row r="123">
      <c r="A123" t="n">
        <v>121</v>
      </c>
      <c r="B123" t="n">
        <v>135</v>
      </c>
      <c r="C123" t="inlineStr">
        <is>
          <t xml:space="preserve">CONCLUIDO	</t>
        </is>
      </c>
      <c r="D123" t="n">
        <v>7.3335</v>
      </c>
      <c r="E123" t="n">
        <v>13.64</v>
      </c>
      <c r="F123" t="n">
        <v>10.48</v>
      </c>
      <c r="G123" t="n">
        <v>104.8</v>
      </c>
      <c r="H123" t="n">
        <v>1.71</v>
      </c>
      <c r="I123" t="n">
        <v>6</v>
      </c>
      <c r="J123" t="n">
        <v>325.78</v>
      </c>
      <c r="K123" t="n">
        <v>59.89</v>
      </c>
      <c r="L123" t="n">
        <v>31.25</v>
      </c>
      <c r="M123" t="n">
        <v>4</v>
      </c>
      <c r="N123" t="n">
        <v>99.65000000000001</v>
      </c>
      <c r="O123" t="n">
        <v>40414.36</v>
      </c>
      <c r="P123" t="n">
        <v>178.06</v>
      </c>
      <c r="Q123" t="n">
        <v>197.75</v>
      </c>
      <c r="R123" t="n">
        <v>30.23</v>
      </c>
      <c r="S123" t="n">
        <v>25.4</v>
      </c>
      <c r="T123" t="n">
        <v>1578.63</v>
      </c>
      <c r="U123" t="n">
        <v>0.84</v>
      </c>
      <c r="V123" t="n">
        <v>0.89</v>
      </c>
      <c r="W123" t="n">
        <v>2.95</v>
      </c>
      <c r="X123" t="n">
        <v>0.09</v>
      </c>
      <c r="Y123" t="n">
        <v>1</v>
      </c>
      <c r="Z123" t="n">
        <v>10</v>
      </c>
      <c r="AA123" t="n">
        <v>425.1454942603775</v>
      </c>
      <c r="AB123" t="n">
        <v>581.7028213425174</v>
      </c>
      <c r="AC123" t="n">
        <v>526.1859204986242</v>
      </c>
      <c r="AD123" t="n">
        <v>425145.4942603775</v>
      </c>
      <c r="AE123" t="n">
        <v>581702.8213425174</v>
      </c>
      <c r="AF123" t="n">
        <v>2.30234701803827e-06</v>
      </c>
      <c r="AG123" t="n">
        <v>17.76041666666667</v>
      </c>
      <c r="AH123" t="n">
        <v>526185.9204986242</v>
      </c>
    </row>
    <row r="124">
      <c r="A124" t="n">
        <v>122</v>
      </c>
      <c r="B124" t="n">
        <v>135</v>
      </c>
      <c r="C124" t="inlineStr">
        <is>
          <t xml:space="preserve">CONCLUIDO	</t>
        </is>
      </c>
      <c r="D124" t="n">
        <v>7.3273</v>
      </c>
      <c r="E124" t="n">
        <v>13.65</v>
      </c>
      <c r="F124" t="n">
        <v>10.49</v>
      </c>
      <c r="G124" t="n">
        <v>104.91</v>
      </c>
      <c r="H124" t="n">
        <v>1.72</v>
      </c>
      <c r="I124" t="n">
        <v>6</v>
      </c>
      <c r="J124" t="n">
        <v>326.36</v>
      </c>
      <c r="K124" t="n">
        <v>59.89</v>
      </c>
      <c r="L124" t="n">
        <v>31.5</v>
      </c>
      <c r="M124" t="n">
        <v>4</v>
      </c>
      <c r="N124" t="n">
        <v>99.97</v>
      </c>
      <c r="O124" t="n">
        <v>40485.58</v>
      </c>
      <c r="P124" t="n">
        <v>178.13</v>
      </c>
      <c r="Q124" t="n">
        <v>197.76</v>
      </c>
      <c r="R124" t="n">
        <v>30.56</v>
      </c>
      <c r="S124" t="n">
        <v>25.4</v>
      </c>
      <c r="T124" t="n">
        <v>1746.39</v>
      </c>
      <c r="U124" t="n">
        <v>0.83</v>
      </c>
      <c r="V124" t="n">
        <v>0.89</v>
      </c>
      <c r="W124" t="n">
        <v>2.95</v>
      </c>
      <c r="X124" t="n">
        <v>0.1</v>
      </c>
      <c r="Y124" t="n">
        <v>1</v>
      </c>
      <c r="Z124" t="n">
        <v>10</v>
      </c>
      <c r="AA124" t="n">
        <v>425.3961032875372</v>
      </c>
      <c r="AB124" t="n">
        <v>582.0457156695672</v>
      </c>
      <c r="AC124" t="n">
        <v>526.4960894723556</v>
      </c>
      <c r="AD124" t="n">
        <v>425396.1032875372</v>
      </c>
      <c r="AE124" t="n">
        <v>582045.7156695672</v>
      </c>
      <c r="AF124" t="n">
        <v>2.300400532524964e-06</v>
      </c>
      <c r="AG124" t="n">
        <v>17.7734375</v>
      </c>
      <c r="AH124" t="n">
        <v>526496.0894723556</v>
      </c>
    </row>
    <row r="125">
      <c r="A125" t="n">
        <v>123</v>
      </c>
      <c r="B125" t="n">
        <v>135</v>
      </c>
      <c r="C125" t="inlineStr">
        <is>
          <t xml:space="preserve">CONCLUIDO	</t>
        </is>
      </c>
      <c r="D125" t="n">
        <v>7.3645</v>
      </c>
      <c r="E125" t="n">
        <v>13.58</v>
      </c>
      <c r="F125" t="n">
        <v>10.47</v>
      </c>
      <c r="G125" t="n">
        <v>125.67</v>
      </c>
      <c r="H125" t="n">
        <v>1.73</v>
      </c>
      <c r="I125" t="n">
        <v>5</v>
      </c>
      <c r="J125" t="n">
        <v>326.94</v>
      </c>
      <c r="K125" t="n">
        <v>59.89</v>
      </c>
      <c r="L125" t="n">
        <v>31.75</v>
      </c>
      <c r="M125" t="n">
        <v>3</v>
      </c>
      <c r="N125" t="n">
        <v>100.3</v>
      </c>
      <c r="O125" t="n">
        <v>40556.96</v>
      </c>
      <c r="P125" t="n">
        <v>177.53</v>
      </c>
      <c r="Q125" t="n">
        <v>197.78</v>
      </c>
      <c r="R125" t="n">
        <v>30.01</v>
      </c>
      <c r="S125" t="n">
        <v>25.4</v>
      </c>
      <c r="T125" t="n">
        <v>1475.53</v>
      </c>
      <c r="U125" t="n">
        <v>0.85</v>
      </c>
      <c r="V125" t="n">
        <v>0.89</v>
      </c>
      <c r="W125" t="n">
        <v>2.95</v>
      </c>
      <c r="X125" t="n">
        <v>0.08</v>
      </c>
      <c r="Y125" t="n">
        <v>1</v>
      </c>
      <c r="Z125" t="n">
        <v>10</v>
      </c>
      <c r="AA125" t="n">
        <v>423.9489643653677</v>
      </c>
      <c r="AB125" t="n">
        <v>580.0656763529915</v>
      </c>
      <c r="AC125" t="n">
        <v>524.7050223291512</v>
      </c>
      <c r="AD125" t="n">
        <v>423948.9643653677</v>
      </c>
      <c r="AE125" t="n">
        <v>580065.6763529915</v>
      </c>
      <c r="AF125" t="n">
        <v>2.312079445604806e-06</v>
      </c>
      <c r="AG125" t="n">
        <v>17.68229166666667</v>
      </c>
      <c r="AH125" t="n">
        <v>524705.0223291513</v>
      </c>
    </row>
    <row r="126">
      <c r="A126" t="n">
        <v>124</v>
      </c>
      <c r="B126" t="n">
        <v>135</v>
      </c>
      <c r="C126" t="inlineStr">
        <is>
          <t xml:space="preserve">CONCLUIDO	</t>
        </is>
      </c>
      <c r="D126" t="n">
        <v>7.3639</v>
      </c>
      <c r="E126" t="n">
        <v>13.58</v>
      </c>
      <c r="F126" t="n">
        <v>10.47</v>
      </c>
      <c r="G126" t="n">
        <v>125.69</v>
      </c>
      <c r="H126" t="n">
        <v>1.74</v>
      </c>
      <c r="I126" t="n">
        <v>5</v>
      </c>
      <c r="J126" t="n">
        <v>327.52</v>
      </c>
      <c r="K126" t="n">
        <v>59.89</v>
      </c>
      <c r="L126" t="n">
        <v>32</v>
      </c>
      <c r="M126" t="n">
        <v>3</v>
      </c>
      <c r="N126" t="n">
        <v>100.63</v>
      </c>
      <c r="O126" t="n">
        <v>40628.49</v>
      </c>
      <c r="P126" t="n">
        <v>177.82</v>
      </c>
      <c r="Q126" t="n">
        <v>197.75</v>
      </c>
      <c r="R126" t="n">
        <v>30.01</v>
      </c>
      <c r="S126" t="n">
        <v>25.4</v>
      </c>
      <c r="T126" t="n">
        <v>1475.62</v>
      </c>
      <c r="U126" t="n">
        <v>0.85</v>
      </c>
      <c r="V126" t="n">
        <v>0.89</v>
      </c>
      <c r="W126" t="n">
        <v>2.95</v>
      </c>
      <c r="X126" t="n">
        <v>0.08</v>
      </c>
      <c r="Y126" t="n">
        <v>1</v>
      </c>
      <c r="Z126" t="n">
        <v>10</v>
      </c>
      <c r="AA126" t="n">
        <v>424.1778715758291</v>
      </c>
      <c r="AB126" t="n">
        <v>580.3788772970182</v>
      </c>
      <c r="AC126" t="n">
        <v>524.9883318146603</v>
      </c>
      <c r="AD126" t="n">
        <v>424177.8715758291</v>
      </c>
      <c r="AE126" t="n">
        <v>580378.8772970182</v>
      </c>
      <c r="AF126" t="n">
        <v>2.311891076039002e-06</v>
      </c>
      <c r="AG126" t="n">
        <v>17.68229166666667</v>
      </c>
      <c r="AH126" t="n">
        <v>524988.3318146603</v>
      </c>
    </row>
    <row r="127">
      <c r="A127" t="n">
        <v>125</v>
      </c>
      <c r="B127" t="n">
        <v>135</v>
      </c>
      <c r="C127" t="inlineStr">
        <is>
          <t xml:space="preserve">CONCLUIDO	</t>
        </is>
      </c>
      <c r="D127" t="n">
        <v>7.3641</v>
      </c>
      <c r="E127" t="n">
        <v>13.58</v>
      </c>
      <c r="F127" t="n">
        <v>10.47</v>
      </c>
      <c r="G127" t="n">
        <v>125.68</v>
      </c>
      <c r="H127" t="n">
        <v>1.75</v>
      </c>
      <c r="I127" t="n">
        <v>5</v>
      </c>
      <c r="J127" t="n">
        <v>328.1</v>
      </c>
      <c r="K127" t="n">
        <v>59.89</v>
      </c>
      <c r="L127" t="n">
        <v>32.25</v>
      </c>
      <c r="M127" t="n">
        <v>3</v>
      </c>
      <c r="N127" t="n">
        <v>100.96</v>
      </c>
      <c r="O127" t="n">
        <v>40700.18</v>
      </c>
      <c r="P127" t="n">
        <v>178.19</v>
      </c>
      <c r="Q127" t="n">
        <v>197.76</v>
      </c>
      <c r="R127" t="n">
        <v>29.97</v>
      </c>
      <c r="S127" t="n">
        <v>25.4</v>
      </c>
      <c r="T127" t="n">
        <v>1457.46</v>
      </c>
      <c r="U127" t="n">
        <v>0.85</v>
      </c>
      <c r="V127" t="n">
        <v>0.89</v>
      </c>
      <c r="W127" t="n">
        <v>2.95</v>
      </c>
      <c r="X127" t="n">
        <v>0.08</v>
      </c>
      <c r="Y127" t="n">
        <v>1</v>
      </c>
      <c r="Z127" t="n">
        <v>10</v>
      </c>
      <c r="AA127" t="n">
        <v>424.4464246392177</v>
      </c>
      <c r="AB127" t="n">
        <v>580.7463234460715</v>
      </c>
      <c r="AC127" t="n">
        <v>525.3207094189619</v>
      </c>
      <c r="AD127" t="n">
        <v>424446.4246392177</v>
      </c>
      <c r="AE127" t="n">
        <v>580746.3234460715</v>
      </c>
      <c r="AF127" t="n">
        <v>2.31195386589427e-06</v>
      </c>
      <c r="AG127" t="n">
        <v>17.68229166666667</v>
      </c>
      <c r="AH127" t="n">
        <v>525320.7094189619</v>
      </c>
    </row>
    <row r="128">
      <c r="A128" t="n">
        <v>126</v>
      </c>
      <c r="B128" t="n">
        <v>135</v>
      </c>
      <c r="C128" t="inlineStr">
        <is>
          <t xml:space="preserve">CONCLUIDO	</t>
        </is>
      </c>
      <c r="D128" t="n">
        <v>7.3614</v>
      </c>
      <c r="E128" t="n">
        <v>13.58</v>
      </c>
      <c r="F128" t="n">
        <v>10.48</v>
      </c>
      <c r="G128" t="n">
        <v>125.74</v>
      </c>
      <c r="H128" t="n">
        <v>1.76</v>
      </c>
      <c r="I128" t="n">
        <v>5</v>
      </c>
      <c r="J128" t="n">
        <v>328.68</v>
      </c>
      <c r="K128" t="n">
        <v>59.89</v>
      </c>
      <c r="L128" t="n">
        <v>32.5</v>
      </c>
      <c r="M128" t="n">
        <v>3</v>
      </c>
      <c r="N128" t="n">
        <v>101.3</v>
      </c>
      <c r="O128" t="n">
        <v>40772.03</v>
      </c>
      <c r="P128" t="n">
        <v>178.42</v>
      </c>
      <c r="Q128" t="n">
        <v>197.75</v>
      </c>
      <c r="R128" t="n">
        <v>30.2</v>
      </c>
      <c r="S128" t="n">
        <v>25.4</v>
      </c>
      <c r="T128" t="n">
        <v>1571.62</v>
      </c>
      <c r="U128" t="n">
        <v>0.84</v>
      </c>
      <c r="V128" t="n">
        <v>0.89</v>
      </c>
      <c r="W128" t="n">
        <v>2.95</v>
      </c>
      <c r="X128" t="n">
        <v>0.09</v>
      </c>
      <c r="Y128" t="n">
        <v>1</v>
      </c>
      <c r="Z128" t="n">
        <v>10</v>
      </c>
      <c r="AA128" t="n">
        <v>424.7281574962466</v>
      </c>
      <c r="AB128" t="n">
        <v>581.1318027702349</v>
      </c>
      <c r="AC128" t="n">
        <v>525.6693991374507</v>
      </c>
      <c r="AD128" t="n">
        <v>424728.1574962466</v>
      </c>
      <c r="AE128" t="n">
        <v>581131.8027702349</v>
      </c>
      <c r="AF128" t="n">
        <v>2.311106202848152e-06</v>
      </c>
      <c r="AG128" t="n">
        <v>17.68229166666667</v>
      </c>
      <c r="AH128" t="n">
        <v>525669.3991374507</v>
      </c>
    </row>
    <row r="129">
      <c r="A129" t="n">
        <v>127</v>
      </c>
      <c r="B129" t="n">
        <v>135</v>
      </c>
      <c r="C129" t="inlineStr">
        <is>
          <t xml:space="preserve">CONCLUIDO	</t>
        </is>
      </c>
      <c r="D129" t="n">
        <v>7.3606</v>
      </c>
      <c r="E129" t="n">
        <v>13.59</v>
      </c>
      <c r="F129" t="n">
        <v>10.48</v>
      </c>
      <c r="G129" t="n">
        <v>125.76</v>
      </c>
      <c r="H129" t="n">
        <v>1.77</v>
      </c>
      <c r="I129" t="n">
        <v>5</v>
      </c>
      <c r="J129" t="n">
        <v>329.27</v>
      </c>
      <c r="K129" t="n">
        <v>59.89</v>
      </c>
      <c r="L129" t="n">
        <v>32.75</v>
      </c>
      <c r="M129" t="n">
        <v>3</v>
      </c>
      <c r="N129" t="n">
        <v>101.63</v>
      </c>
      <c r="O129" t="n">
        <v>40844.03</v>
      </c>
      <c r="P129" t="n">
        <v>178.68</v>
      </c>
      <c r="Q129" t="n">
        <v>197.77</v>
      </c>
      <c r="R129" t="n">
        <v>30.18</v>
      </c>
      <c r="S129" t="n">
        <v>25.4</v>
      </c>
      <c r="T129" t="n">
        <v>1559.82</v>
      </c>
      <c r="U129" t="n">
        <v>0.84</v>
      </c>
      <c r="V129" t="n">
        <v>0.89</v>
      </c>
      <c r="W129" t="n">
        <v>2.95</v>
      </c>
      <c r="X129" t="n">
        <v>0.09</v>
      </c>
      <c r="Y129" t="n">
        <v>1</v>
      </c>
      <c r="Z129" t="n">
        <v>10</v>
      </c>
      <c r="AA129" t="n">
        <v>424.9399393725672</v>
      </c>
      <c r="AB129" t="n">
        <v>581.4215720765737</v>
      </c>
      <c r="AC129" t="n">
        <v>525.9315132678863</v>
      </c>
      <c r="AD129" t="n">
        <v>424939.9393725672</v>
      </c>
      <c r="AE129" t="n">
        <v>581421.5720765737</v>
      </c>
      <c r="AF129" t="n">
        <v>2.310855043427081e-06</v>
      </c>
      <c r="AG129" t="n">
        <v>17.6953125</v>
      </c>
      <c r="AH129" t="n">
        <v>525931.5132678864</v>
      </c>
    </row>
    <row r="130">
      <c r="A130" t="n">
        <v>128</v>
      </c>
      <c r="B130" t="n">
        <v>135</v>
      </c>
      <c r="C130" t="inlineStr">
        <is>
          <t xml:space="preserve">CONCLUIDO	</t>
        </is>
      </c>
      <c r="D130" t="n">
        <v>7.3612</v>
      </c>
      <c r="E130" t="n">
        <v>13.58</v>
      </c>
      <c r="F130" t="n">
        <v>10.48</v>
      </c>
      <c r="G130" t="n">
        <v>125.75</v>
      </c>
      <c r="H130" t="n">
        <v>1.78</v>
      </c>
      <c r="I130" t="n">
        <v>5</v>
      </c>
      <c r="J130" t="n">
        <v>329.85</v>
      </c>
      <c r="K130" t="n">
        <v>59.89</v>
      </c>
      <c r="L130" t="n">
        <v>33</v>
      </c>
      <c r="M130" t="n">
        <v>3</v>
      </c>
      <c r="N130" t="n">
        <v>101.97</v>
      </c>
      <c r="O130" t="n">
        <v>40916.2</v>
      </c>
      <c r="P130" t="n">
        <v>178.8</v>
      </c>
      <c r="Q130" t="n">
        <v>197.75</v>
      </c>
      <c r="R130" t="n">
        <v>30.15</v>
      </c>
      <c r="S130" t="n">
        <v>25.4</v>
      </c>
      <c r="T130" t="n">
        <v>1545.54</v>
      </c>
      <c r="U130" t="n">
        <v>0.84</v>
      </c>
      <c r="V130" t="n">
        <v>0.89</v>
      </c>
      <c r="W130" t="n">
        <v>2.95</v>
      </c>
      <c r="X130" t="n">
        <v>0.09</v>
      </c>
      <c r="Y130" t="n">
        <v>1</v>
      </c>
      <c r="Z130" t="n">
        <v>10</v>
      </c>
      <c r="AA130" t="n">
        <v>425.0139705930655</v>
      </c>
      <c r="AB130" t="n">
        <v>581.5228648584864</v>
      </c>
      <c r="AC130" t="n">
        <v>526.0231388088587</v>
      </c>
      <c r="AD130" t="n">
        <v>425013.9705930655</v>
      </c>
      <c r="AE130" t="n">
        <v>581522.8648584865</v>
      </c>
      <c r="AF130" t="n">
        <v>2.311043412992884e-06</v>
      </c>
      <c r="AG130" t="n">
        <v>17.68229166666667</v>
      </c>
      <c r="AH130" t="n">
        <v>526023.1388088587</v>
      </c>
    </row>
    <row r="131">
      <c r="A131" t="n">
        <v>129</v>
      </c>
      <c r="B131" t="n">
        <v>135</v>
      </c>
      <c r="C131" t="inlineStr">
        <is>
          <t xml:space="preserve">CONCLUIDO	</t>
        </is>
      </c>
      <c r="D131" t="n">
        <v>7.3629</v>
      </c>
      <c r="E131" t="n">
        <v>13.58</v>
      </c>
      <c r="F131" t="n">
        <v>10.48</v>
      </c>
      <c r="G131" t="n">
        <v>125.71</v>
      </c>
      <c r="H131" t="n">
        <v>1.79</v>
      </c>
      <c r="I131" t="n">
        <v>5</v>
      </c>
      <c r="J131" t="n">
        <v>330.44</v>
      </c>
      <c r="K131" t="n">
        <v>59.89</v>
      </c>
      <c r="L131" t="n">
        <v>33.25</v>
      </c>
      <c r="M131" t="n">
        <v>3</v>
      </c>
      <c r="N131" t="n">
        <v>102.3</v>
      </c>
      <c r="O131" t="n">
        <v>40988.53</v>
      </c>
      <c r="P131" t="n">
        <v>178.9</v>
      </c>
      <c r="Q131" t="n">
        <v>197.75</v>
      </c>
      <c r="R131" t="n">
        <v>30.02</v>
      </c>
      <c r="S131" t="n">
        <v>25.4</v>
      </c>
      <c r="T131" t="n">
        <v>1480.57</v>
      </c>
      <c r="U131" t="n">
        <v>0.85</v>
      </c>
      <c r="V131" t="n">
        <v>0.89</v>
      </c>
      <c r="W131" t="n">
        <v>2.95</v>
      </c>
      <c r="X131" t="n">
        <v>0.09</v>
      </c>
      <c r="Y131" t="n">
        <v>1</v>
      </c>
      <c r="Z131" t="n">
        <v>10</v>
      </c>
      <c r="AA131" t="n">
        <v>425.0462749181451</v>
      </c>
      <c r="AB131" t="n">
        <v>581.5670650612263</v>
      </c>
      <c r="AC131" t="n">
        <v>526.0631206062845</v>
      </c>
      <c r="AD131" t="n">
        <v>425046.274918145</v>
      </c>
      <c r="AE131" t="n">
        <v>581567.0650612264</v>
      </c>
      <c r="AF131" t="n">
        <v>2.311577126762662e-06</v>
      </c>
      <c r="AG131" t="n">
        <v>17.68229166666667</v>
      </c>
      <c r="AH131" t="n">
        <v>526063.1206062846</v>
      </c>
    </row>
    <row r="132">
      <c r="A132" t="n">
        <v>130</v>
      </c>
      <c r="B132" t="n">
        <v>135</v>
      </c>
      <c r="C132" t="inlineStr">
        <is>
          <t xml:space="preserve">CONCLUIDO	</t>
        </is>
      </c>
      <c r="D132" t="n">
        <v>7.3636</v>
      </c>
      <c r="E132" t="n">
        <v>13.58</v>
      </c>
      <c r="F132" t="n">
        <v>10.47</v>
      </c>
      <c r="G132" t="n">
        <v>125.69</v>
      </c>
      <c r="H132" t="n">
        <v>1.8</v>
      </c>
      <c r="I132" t="n">
        <v>5</v>
      </c>
      <c r="J132" t="n">
        <v>331.03</v>
      </c>
      <c r="K132" t="n">
        <v>59.89</v>
      </c>
      <c r="L132" t="n">
        <v>33.5</v>
      </c>
      <c r="M132" t="n">
        <v>3</v>
      </c>
      <c r="N132" t="n">
        <v>102.64</v>
      </c>
      <c r="O132" t="n">
        <v>41061.02</v>
      </c>
      <c r="P132" t="n">
        <v>179.03</v>
      </c>
      <c r="Q132" t="n">
        <v>197.76</v>
      </c>
      <c r="R132" t="n">
        <v>29.96</v>
      </c>
      <c r="S132" t="n">
        <v>25.4</v>
      </c>
      <c r="T132" t="n">
        <v>1451.13</v>
      </c>
      <c r="U132" t="n">
        <v>0.85</v>
      </c>
      <c r="V132" t="n">
        <v>0.89</v>
      </c>
      <c r="W132" t="n">
        <v>2.95</v>
      </c>
      <c r="X132" t="n">
        <v>0.08</v>
      </c>
      <c r="Y132" t="n">
        <v>1</v>
      </c>
      <c r="Z132" t="n">
        <v>10</v>
      </c>
      <c r="AA132" t="n">
        <v>425.0794115086788</v>
      </c>
      <c r="AB132" t="n">
        <v>581.612404006278</v>
      </c>
      <c r="AC132" t="n">
        <v>526.104132466054</v>
      </c>
      <c r="AD132" t="n">
        <v>425079.4115086789</v>
      </c>
      <c r="AE132" t="n">
        <v>581612.404006278</v>
      </c>
      <c r="AF132" t="n">
        <v>2.3117968912561e-06</v>
      </c>
      <c r="AG132" t="n">
        <v>17.68229166666667</v>
      </c>
      <c r="AH132" t="n">
        <v>526104.1324660541</v>
      </c>
    </row>
    <row r="133">
      <c r="A133" t="n">
        <v>131</v>
      </c>
      <c r="B133" t="n">
        <v>135</v>
      </c>
      <c r="C133" t="inlineStr">
        <is>
          <t xml:space="preserve">CONCLUIDO	</t>
        </is>
      </c>
      <c r="D133" t="n">
        <v>7.3657</v>
      </c>
      <c r="E133" t="n">
        <v>13.58</v>
      </c>
      <c r="F133" t="n">
        <v>10.47</v>
      </c>
      <c r="G133" t="n">
        <v>125.65</v>
      </c>
      <c r="H133" t="n">
        <v>1.81</v>
      </c>
      <c r="I133" t="n">
        <v>5</v>
      </c>
      <c r="J133" t="n">
        <v>331.62</v>
      </c>
      <c r="K133" t="n">
        <v>59.89</v>
      </c>
      <c r="L133" t="n">
        <v>33.75</v>
      </c>
      <c r="M133" t="n">
        <v>3</v>
      </c>
      <c r="N133" t="n">
        <v>102.98</v>
      </c>
      <c r="O133" t="n">
        <v>41133.67</v>
      </c>
      <c r="P133" t="n">
        <v>179.07</v>
      </c>
      <c r="Q133" t="n">
        <v>197.75</v>
      </c>
      <c r="R133" t="n">
        <v>29.89</v>
      </c>
      <c r="S133" t="n">
        <v>25.4</v>
      </c>
      <c r="T133" t="n">
        <v>1416.75</v>
      </c>
      <c r="U133" t="n">
        <v>0.85</v>
      </c>
      <c r="V133" t="n">
        <v>0.89</v>
      </c>
      <c r="W133" t="n">
        <v>2.95</v>
      </c>
      <c r="X133" t="n">
        <v>0.08</v>
      </c>
      <c r="Y133" t="n">
        <v>1</v>
      </c>
      <c r="Z133" t="n">
        <v>10</v>
      </c>
      <c r="AA133" t="n">
        <v>425.0575694602966</v>
      </c>
      <c r="AB133" t="n">
        <v>581.5825187520783</v>
      </c>
      <c r="AC133" t="n">
        <v>526.0770994185709</v>
      </c>
      <c r="AD133" t="n">
        <v>425057.5694602967</v>
      </c>
      <c r="AE133" t="n">
        <v>581582.5187520783</v>
      </c>
      <c r="AF133" t="n">
        <v>2.312456184736414e-06</v>
      </c>
      <c r="AG133" t="n">
        <v>17.68229166666667</v>
      </c>
      <c r="AH133" t="n">
        <v>526077.0994185709</v>
      </c>
    </row>
    <row r="134">
      <c r="A134" t="n">
        <v>132</v>
      </c>
      <c r="B134" t="n">
        <v>135</v>
      </c>
      <c r="C134" t="inlineStr">
        <is>
          <t xml:space="preserve">CONCLUIDO	</t>
        </is>
      </c>
      <c r="D134" t="n">
        <v>7.3645</v>
      </c>
      <c r="E134" t="n">
        <v>13.58</v>
      </c>
      <c r="F134" t="n">
        <v>10.47</v>
      </c>
      <c r="G134" t="n">
        <v>125.67</v>
      </c>
      <c r="H134" t="n">
        <v>1.82</v>
      </c>
      <c r="I134" t="n">
        <v>5</v>
      </c>
      <c r="J134" t="n">
        <v>332.21</v>
      </c>
      <c r="K134" t="n">
        <v>59.89</v>
      </c>
      <c r="L134" t="n">
        <v>34</v>
      </c>
      <c r="M134" t="n">
        <v>3</v>
      </c>
      <c r="N134" t="n">
        <v>103.32</v>
      </c>
      <c r="O134" t="n">
        <v>41206.49</v>
      </c>
      <c r="P134" t="n">
        <v>179.31</v>
      </c>
      <c r="Q134" t="n">
        <v>197.75</v>
      </c>
      <c r="R134" t="n">
        <v>29.99</v>
      </c>
      <c r="S134" t="n">
        <v>25.4</v>
      </c>
      <c r="T134" t="n">
        <v>1466.87</v>
      </c>
      <c r="U134" t="n">
        <v>0.85</v>
      </c>
      <c r="V134" t="n">
        <v>0.89</v>
      </c>
      <c r="W134" t="n">
        <v>2.95</v>
      </c>
      <c r="X134" t="n">
        <v>0.08</v>
      </c>
      <c r="Y134" t="n">
        <v>1</v>
      </c>
      <c r="Z134" t="n">
        <v>10</v>
      </c>
      <c r="AA134" t="n">
        <v>425.2642860096322</v>
      </c>
      <c r="AB134" t="n">
        <v>581.8653574545698</v>
      </c>
      <c r="AC134" t="n">
        <v>526.3329443922632</v>
      </c>
      <c r="AD134" t="n">
        <v>425264.2860096322</v>
      </c>
      <c r="AE134" t="n">
        <v>581865.3574545698</v>
      </c>
      <c r="AF134" t="n">
        <v>2.312079445604806e-06</v>
      </c>
      <c r="AG134" t="n">
        <v>17.68229166666667</v>
      </c>
      <c r="AH134" t="n">
        <v>526332.9443922632</v>
      </c>
    </row>
    <row r="135">
      <c r="A135" t="n">
        <v>133</v>
      </c>
      <c r="B135" t="n">
        <v>135</v>
      </c>
      <c r="C135" t="inlineStr">
        <is>
          <t xml:space="preserve">CONCLUIDO	</t>
        </is>
      </c>
      <c r="D135" t="n">
        <v>7.3636</v>
      </c>
      <c r="E135" t="n">
        <v>13.58</v>
      </c>
      <c r="F135" t="n">
        <v>10.47</v>
      </c>
      <c r="G135" t="n">
        <v>125.69</v>
      </c>
      <c r="H135" t="n">
        <v>1.83</v>
      </c>
      <c r="I135" t="n">
        <v>5</v>
      </c>
      <c r="J135" t="n">
        <v>332.8</v>
      </c>
      <c r="K135" t="n">
        <v>59.89</v>
      </c>
      <c r="L135" t="n">
        <v>34.25</v>
      </c>
      <c r="M135" t="n">
        <v>3</v>
      </c>
      <c r="N135" t="n">
        <v>103.66</v>
      </c>
      <c r="O135" t="n">
        <v>41279.48</v>
      </c>
      <c r="P135" t="n">
        <v>179.51</v>
      </c>
      <c r="Q135" t="n">
        <v>197.75</v>
      </c>
      <c r="R135" t="n">
        <v>29.95</v>
      </c>
      <c r="S135" t="n">
        <v>25.4</v>
      </c>
      <c r="T135" t="n">
        <v>1446.26</v>
      </c>
      <c r="U135" t="n">
        <v>0.85</v>
      </c>
      <c r="V135" t="n">
        <v>0.89</v>
      </c>
      <c r="W135" t="n">
        <v>2.95</v>
      </c>
      <c r="X135" t="n">
        <v>0.08</v>
      </c>
      <c r="Y135" t="n">
        <v>1</v>
      </c>
      <c r="Z135" t="n">
        <v>10</v>
      </c>
      <c r="AA135" t="n">
        <v>425.434148337423</v>
      </c>
      <c r="AB135" t="n">
        <v>582.0977705852501</v>
      </c>
      <c r="AC135" t="n">
        <v>526.5431763399453</v>
      </c>
      <c r="AD135" t="n">
        <v>425434.148337423</v>
      </c>
      <c r="AE135" t="n">
        <v>582097.7705852501</v>
      </c>
      <c r="AF135" t="n">
        <v>2.3117968912561e-06</v>
      </c>
      <c r="AG135" t="n">
        <v>17.68229166666667</v>
      </c>
      <c r="AH135" t="n">
        <v>526543.1763399453</v>
      </c>
    </row>
    <row r="136">
      <c r="A136" t="n">
        <v>134</v>
      </c>
      <c r="B136" t="n">
        <v>135</v>
      </c>
      <c r="C136" t="inlineStr">
        <is>
          <t xml:space="preserve">CONCLUIDO	</t>
        </is>
      </c>
      <c r="D136" t="n">
        <v>7.3695</v>
      </c>
      <c r="E136" t="n">
        <v>13.57</v>
      </c>
      <c r="F136" t="n">
        <v>10.46</v>
      </c>
      <c r="G136" t="n">
        <v>125.56</v>
      </c>
      <c r="H136" t="n">
        <v>1.84</v>
      </c>
      <c r="I136" t="n">
        <v>5</v>
      </c>
      <c r="J136" t="n">
        <v>333.39</v>
      </c>
      <c r="K136" t="n">
        <v>59.89</v>
      </c>
      <c r="L136" t="n">
        <v>34.5</v>
      </c>
      <c r="M136" t="n">
        <v>3</v>
      </c>
      <c r="N136" t="n">
        <v>104.01</v>
      </c>
      <c r="O136" t="n">
        <v>41352.63</v>
      </c>
      <c r="P136" t="n">
        <v>179.39</v>
      </c>
      <c r="Q136" t="n">
        <v>197.75</v>
      </c>
      <c r="R136" t="n">
        <v>29.7</v>
      </c>
      <c r="S136" t="n">
        <v>25.4</v>
      </c>
      <c r="T136" t="n">
        <v>1318.61</v>
      </c>
      <c r="U136" t="n">
        <v>0.86</v>
      </c>
      <c r="V136" t="n">
        <v>0.89</v>
      </c>
      <c r="W136" t="n">
        <v>2.95</v>
      </c>
      <c r="X136" t="n">
        <v>0.07000000000000001</v>
      </c>
      <c r="Y136" t="n">
        <v>1</v>
      </c>
      <c r="Z136" t="n">
        <v>10</v>
      </c>
      <c r="AA136" t="n">
        <v>425.1551621590131</v>
      </c>
      <c r="AB136" t="n">
        <v>581.7160493879481</v>
      </c>
      <c r="AC136" t="n">
        <v>526.1978860779648</v>
      </c>
      <c r="AD136" t="n">
        <v>425155.1621590131</v>
      </c>
      <c r="AE136" t="n">
        <v>581716.0493879481</v>
      </c>
      <c r="AF136" t="n">
        <v>2.313649191986505e-06</v>
      </c>
      <c r="AG136" t="n">
        <v>17.66927083333333</v>
      </c>
      <c r="AH136" t="n">
        <v>526197.8860779648</v>
      </c>
    </row>
    <row r="137">
      <c r="A137" t="n">
        <v>135</v>
      </c>
      <c r="B137" t="n">
        <v>135</v>
      </c>
      <c r="C137" t="inlineStr">
        <is>
          <t xml:space="preserve">CONCLUIDO	</t>
        </is>
      </c>
      <c r="D137" t="n">
        <v>7.3672</v>
      </c>
      <c r="E137" t="n">
        <v>13.57</v>
      </c>
      <c r="F137" t="n">
        <v>10.47</v>
      </c>
      <c r="G137" t="n">
        <v>125.61</v>
      </c>
      <c r="H137" t="n">
        <v>1.85</v>
      </c>
      <c r="I137" t="n">
        <v>5</v>
      </c>
      <c r="J137" t="n">
        <v>333.99</v>
      </c>
      <c r="K137" t="n">
        <v>59.89</v>
      </c>
      <c r="L137" t="n">
        <v>34.75</v>
      </c>
      <c r="M137" t="n">
        <v>3</v>
      </c>
      <c r="N137" t="n">
        <v>104.35</v>
      </c>
      <c r="O137" t="n">
        <v>41426.07</v>
      </c>
      <c r="P137" t="n">
        <v>179.59</v>
      </c>
      <c r="Q137" t="n">
        <v>197.75</v>
      </c>
      <c r="R137" t="n">
        <v>29.75</v>
      </c>
      <c r="S137" t="n">
        <v>25.4</v>
      </c>
      <c r="T137" t="n">
        <v>1347.13</v>
      </c>
      <c r="U137" t="n">
        <v>0.85</v>
      </c>
      <c r="V137" t="n">
        <v>0.89</v>
      </c>
      <c r="W137" t="n">
        <v>2.95</v>
      </c>
      <c r="X137" t="n">
        <v>0.08</v>
      </c>
      <c r="Y137" t="n">
        <v>1</v>
      </c>
      <c r="Z137" t="n">
        <v>10</v>
      </c>
      <c r="AA137" t="n">
        <v>425.4049810943541</v>
      </c>
      <c r="AB137" t="n">
        <v>582.0578626765155</v>
      </c>
      <c r="AC137" t="n">
        <v>526.5070771860092</v>
      </c>
      <c r="AD137" t="n">
        <v>425404.9810943541</v>
      </c>
      <c r="AE137" t="n">
        <v>582057.8626765155</v>
      </c>
      <c r="AF137" t="n">
        <v>2.312927108650923e-06</v>
      </c>
      <c r="AG137" t="n">
        <v>17.66927083333333</v>
      </c>
      <c r="AH137" t="n">
        <v>526507.0771860091</v>
      </c>
    </row>
    <row r="138">
      <c r="A138" t="n">
        <v>136</v>
      </c>
      <c r="B138" t="n">
        <v>135</v>
      </c>
      <c r="C138" t="inlineStr">
        <is>
          <t xml:space="preserve">CONCLUIDO	</t>
        </is>
      </c>
      <c r="D138" t="n">
        <v>7.3668</v>
      </c>
      <c r="E138" t="n">
        <v>13.57</v>
      </c>
      <c r="F138" t="n">
        <v>10.47</v>
      </c>
      <c r="G138" t="n">
        <v>125.62</v>
      </c>
      <c r="H138" t="n">
        <v>1.86</v>
      </c>
      <c r="I138" t="n">
        <v>5</v>
      </c>
      <c r="J138" t="n">
        <v>334.58</v>
      </c>
      <c r="K138" t="n">
        <v>59.89</v>
      </c>
      <c r="L138" t="n">
        <v>35</v>
      </c>
      <c r="M138" t="n">
        <v>3</v>
      </c>
      <c r="N138" t="n">
        <v>104.7</v>
      </c>
      <c r="O138" t="n">
        <v>41499.57</v>
      </c>
      <c r="P138" t="n">
        <v>179.72</v>
      </c>
      <c r="Q138" t="n">
        <v>197.75</v>
      </c>
      <c r="R138" t="n">
        <v>29.8</v>
      </c>
      <c r="S138" t="n">
        <v>25.4</v>
      </c>
      <c r="T138" t="n">
        <v>1369.43</v>
      </c>
      <c r="U138" t="n">
        <v>0.85</v>
      </c>
      <c r="V138" t="n">
        <v>0.89</v>
      </c>
      <c r="W138" t="n">
        <v>2.95</v>
      </c>
      <c r="X138" t="n">
        <v>0.08</v>
      </c>
      <c r="Y138" t="n">
        <v>1</v>
      </c>
      <c r="Z138" t="n">
        <v>10</v>
      </c>
      <c r="AA138" t="n">
        <v>425.5108196631848</v>
      </c>
      <c r="AB138" t="n">
        <v>582.2026756756576</v>
      </c>
      <c r="AC138" t="n">
        <v>526.6380694357596</v>
      </c>
      <c r="AD138" t="n">
        <v>425510.8196631848</v>
      </c>
      <c r="AE138" t="n">
        <v>582202.6756756576</v>
      </c>
      <c r="AF138" t="n">
        <v>2.312801528940387e-06</v>
      </c>
      <c r="AG138" t="n">
        <v>17.66927083333333</v>
      </c>
      <c r="AH138" t="n">
        <v>526638.0694357596</v>
      </c>
    </row>
    <row r="139">
      <c r="A139" t="n">
        <v>137</v>
      </c>
      <c r="B139" t="n">
        <v>135</v>
      </c>
      <c r="C139" t="inlineStr">
        <is>
          <t xml:space="preserve">CONCLUIDO	</t>
        </is>
      </c>
      <c r="D139" t="n">
        <v>7.3669</v>
      </c>
      <c r="E139" t="n">
        <v>13.57</v>
      </c>
      <c r="F139" t="n">
        <v>10.47</v>
      </c>
      <c r="G139" t="n">
        <v>125.62</v>
      </c>
      <c r="H139" t="n">
        <v>1.87</v>
      </c>
      <c r="I139" t="n">
        <v>5</v>
      </c>
      <c r="J139" t="n">
        <v>335.18</v>
      </c>
      <c r="K139" t="n">
        <v>59.89</v>
      </c>
      <c r="L139" t="n">
        <v>35.25</v>
      </c>
      <c r="M139" t="n">
        <v>3</v>
      </c>
      <c r="N139" t="n">
        <v>105.04</v>
      </c>
      <c r="O139" t="n">
        <v>41573.23</v>
      </c>
      <c r="P139" t="n">
        <v>179.81</v>
      </c>
      <c r="Q139" t="n">
        <v>197.76</v>
      </c>
      <c r="R139" t="n">
        <v>29.87</v>
      </c>
      <c r="S139" t="n">
        <v>25.4</v>
      </c>
      <c r="T139" t="n">
        <v>1404.66</v>
      </c>
      <c r="U139" t="n">
        <v>0.85</v>
      </c>
      <c r="V139" t="n">
        <v>0.89</v>
      </c>
      <c r="W139" t="n">
        <v>2.95</v>
      </c>
      <c r="X139" t="n">
        <v>0.08</v>
      </c>
      <c r="Y139" t="n">
        <v>1</v>
      </c>
      <c r="Z139" t="n">
        <v>10</v>
      </c>
      <c r="AA139" t="n">
        <v>425.5748501846226</v>
      </c>
      <c r="AB139" t="n">
        <v>582.2902850599161</v>
      </c>
      <c r="AC139" t="n">
        <v>526.7173175033448</v>
      </c>
      <c r="AD139" t="n">
        <v>425574.8501846226</v>
      </c>
      <c r="AE139" t="n">
        <v>582290.2850599161</v>
      </c>
      <c r="AF139" t="n">
        <v>2.312832923868021e-06</v>
      </c>
      <c r="AG139" t="n">
        <v>17.66927083333333</v>
      </c>
      <c r="AH139" t="n">
        <v>526717.3175033448</v>
      </c>
    </row>
    <row r="140">
      <c r="A140" t="n">
        <v>138</v>
      </c>
      <c r="B140" t="n">
        <v>135</v>
      </c>
      <c r="C140" t="inlineStr">
        <is>
          <t xml:space="preserve">CONCLUIDO	</t>
        </is>
      </c>
      <c r="D140" t="n">
        <v>7.3647</v>
      </c>
      <c r="E140" t="n">
        <v>13.58</v>
      </c>
      <c r="F140" t="n">
        <v>10.47</v>
      </c>
      <c r="G140" t="n">
        <v>125.67</v>
      </c>
      <c r="H140" t="n">
        <v>1.88</v>
      </c>
      <c r="I140" t="n">
        <v>5</v>
      </c>
      <c r="J140" t="n">
        <v>335.78</v>
      </c>
      <c r="K140" t="n">
        <v>59.89</v>
      </c>
      <c r="L140" t="n">
        <v>35.5</v>
      </c>
      <c r="M140" t="n">
        <v>3</v>
      </c>
      <c r="N140" t="n">
        <v>105.39</v>
      </c>
      <c r="O140" t="n">
        <v>41647.07</v>
      </c>
      <c r="P140" t="n">
        <v>180.05</v>
      </c>
      <c r="Q140" t="n">
        <v>197.75</v>
      </c>
      <c r="R140" t="n">
        <v>29.9</v>
      </c>
      <c r="S140" t="n">
        <v>25.4</v>
      </c>
      <c r="T140" t="n">
        <v>1422.63</v>
      </c>
      <c r="U140" t="n">
        <v>0.85</v>
      </c>
      <c r="V140" t="n">
        <v>0.89</v>
      </c>
      <c r="W140" t="n">
        <v>2.95</v>
      </c>
      <c r="X140" t="n">
        <v>0.08</v>
      </c>
      <c r="Y140" t="n">
        <v>1</v>
      </c>
      <c r="Z140" t="n">
        <v>10</v>
      </c>
      <c r="AA140" t="n">
        <v>425.8061898211911</v>
      </c>
      <c r="AB140" t="n">
        <v>582.6068141566535</v>
      </c>
      <c r="AC140" t="n">
        <v>527.0036375073411</v>
      </c>
      <c r="AD140" t="n">
        <v>425806.1898211911</v>
      </c>
      <c r="AE140" t="n">
        <v>582606.8141566535</v>
      </c>
      <c r="AF140" t="n">
        <v>2.312142235460074e-06</v>
      </c>
      <c r="AG140" t="n">
        <v>17.68229166666667</v>
      </c>
      <c r="AH140" t="n">
        <v>527003.6375073411</v>
      </c>
    </row>
    <row r="141">
      <c r="A141" t="n">
        <v>139</v>
      </c>
      <c r="B141" t="n">
        <v>135</v>
      </c>
      <c r="C141" t="inlineStr">
        <is>
          <t xml:space="preserve">CONCLUIDO	</t>
        </is>
      </c>
      <c r="D141" t="n">
        <v>7.366</v>
      </c>
      <c r="E141" t="n">
        <v>13.58</v>
      </c>
      <c r="F141" t="n">
        <v>10.47</v>
      </c>
      <c r="G141" t="n">
        <v>125.64</v>
      </c>
      <c r="H141" t="n">
        <v>1.89</v>
      </c>
      <c r="I141" t="n">
        <v>5</v>
      </c>
      <c r="J141" t="n">
        <v>336.38</v>
      </c>
      <c r="K141" t="n">
        <v>59.89</v>
      </c>
      <c r="L141" t="n">
        <v>35.75</v>
      </c>
      <c r="M141" t="n">
        <v>3</v>
      </c>
      <c r="N141" t="n">
        <v>105.74</v>
      </c>
      <c r="O141" t="n">
        <v>41721.08</v>
      </c>
      <c r="P141" t="n">
        <v>180.01</v>
      </c>
      <c r="Q141" t="n">
        <v>197.75</v>
      </c>
      <c r="R141" t="n">
        <v>29.93</v>
      </c>
      <c r="S141" t="n">
        <v>25.4</v>
      </c>
      <c r="T141" t="n">
        <v>1435.72</v>
      </c>
      <c r="U141" t="n">
        <v>0.85</v>
      </c>
      <c r="V141" t="n">
        <v>0.89</v>
      </c>
      <c r="W141" t="n">
        <v>2.95</v>
      </c>
      <c r="X141" t="n">
        <v>0.08</v>
      </c>
      <c r="Y141" t="n">
        <v>1</v>
      </c>
      <c r="Z141" t="n">
        <v>10</v>
      </c>
      <c r="AA141" t="n">
        <v>425.7446951133053</v>
      </c>
      <c r="AB141" t="n">
        <v>582.5226743843693</v>
      </c>
      <c r="AC141" t="n">
        <v>526.9275279168327</v>
      </c>
      <c r="AD141" t="n">
        <v>425744.6951133054</v>
      </c>
      <c r="AE141" t="n">
        <v>582522.6743843693</v>
      </c>
      <c r="AF141" t="n">
        <v>2.312550369519316e-06</v>
      </c>
      <c r="AG141" t="n">
        <v>17.68229166666667</v>
      </c>
      <c r="AH141" t="n">
        <v>526927.5279168327</v>
      </c>
    </row>
    <row r="142">
      <c r="A142" t="n">
        <v>140</v>
      </c>
      <c r="B142" t="n">
        <v>135</v>
      </c>
      <c r="C142" t="inlineStr">
        <is>
          <t xml:space="preserve">CONCLUIDO	</t>
        </is>
      </c>
      <c r="D142" t="n">
        <v>7.3656</v>
      </c>
      <c r="E142" t="n">
        <v>13.58</v>
      </c>
      <c r="F142" t="n">
        <v>10.47</v>
      </c>
      <c r="G142" t="n">
        <v>125.65</v>
      </c>
      <c r="H142" t="n">
        <v>1.9</v>
      </c>
      <c r="I142" t="n">
        <v>5</v>
      </c>
      <c r="J142" t="n">
        <v>336.98</v>
      </c>
      <c r="K142" t="n">
        <v>59.89</v>
      </c>
      <c r="L142" t="n">
        <v>36</v>
      </c>
      <c r="M142" t="n">
        <v>3</v>
      </c>
      <c r="N142" t="n">
        <v>106.09</v>
      </c>
      <c r="O142" t="n">
        <v>41795.26</v>
      </c>
      <c r="P142" t="n">
        <v>180.13</v>
      </c>
      <c r="Q142" t="n">
        <v>197.78</v>
      </c>
      <c r="R142" t="n">
        <v>29.93</v>
      </c>
      <c r="S142" t="n">
        <v>25.4</v>
      </c>
      <c r="T142" t="n">
        <v>1438.18</v>
      </c>
      <c r="U142" t="n">
        <v>0.85</v>
      </c>
      <c r="V142" t="n">
        <v>0.89</v>
      </c>
      <c r="W142" t="n">
        <v>2.95</v>
      </c>
      <c r="X142" t="n">
        <v>0.08</v>
      </c>
      <c r="Y142" t="n">
        <v>1</v>
      </c>
      <c r="Z142" t="n">
        <v>10</v>
      </c>
      <c r="AA142" t="n">
        <v>425.8431810301079</v>
      </c>
      <c r="AB142" t="n">
        <v>582.6574271606305</v>
      </c>
      <c r="AC142" t="n">
        <v>527.0494200772544</v>
      </c>
      <c r="AD142" t="n">
        <v>425843.1810301079</v>
      </c>
      <c r="AE142" t="n">
        <v>582657.4271606305</v>
      </c>
      <c r="AF142" t="n">
        <v>2.31242478980878e-06</v>
      </c>
      <c r="AG142" t="n">
        <v>17.68229166666667</v>
      </c>
      <c r="AH142" t="n">
        <v>527049.4200772543</v>
      </c>
    </row>
    <row r="143">
      <c r="A143" t="n">
        <v>141</v>
      </c>
      <c r="B143" t="n">
        <v>135</v>
      </c>
      <c r="C143" t="inlineStr">
        <is>
          <t xml:space="preserve">CONCLUIDO	</t>
        </is>
      </c>
      <c r="D143" t="n">
        <v>7.366</v>
      </c>
      <c r="E143" t="n">
        <v>13.58</v>
      </c>
      <c r="F143" t="n">
        <v>10.47</v>
      </c>
      <c r="G143" t="n">
        <v>125.64</v>
      </c>
      <c r="H143" t="n">
        <v>1.91</v>
      </c>
      <c r="I143" t="n">
        <v>5</v>
      </c>
      <c r="J143" t="n">
        <v>337.58</v>
      </c>
      <c r="K143" t="n">
        <v>59.89</v>
      </c>
      <c r="L143" t="n">
        <v>36.25</v>
      </c>
      <c r="M143" t="n">
        <v>3</v>
      </c>
      <c r="N143" t="n">
        <v>106.45</v>
      </c>
      <c r="O143" t="n">
        <v>41869.62</v>
      </c>
      <c r="P143" t="n">
        <v>180.18</v>
      </c>
      <c r="Q143" t="n">
        <v>197.75</v>
      </c>
      <c r="R143" t="n">
        <v>29.9</v>
      </c>
      <c r="S143" t="n">
        <v>25.4</v>
      </c>
      <c r="T143" t="n">
        <v>1419.09</v>
      </c>
      <c r="U143" t="n">
        <v>0.85</v>
      </c>
      <c r="V143" t="n">
        <v>0.89</v>
      </c>
      <c r="W143" t="n">
        <v>2.95</v>
      </c>
      <c r="X143" t="n">
        <v>0.08</v>
      </c>
      <c r="Y143" t="n">
        <v>1</v>
      </c>
      <c r="Z143" t="n">
        <v>10</v>
      </c>
      <c r="AA143" t="n">
        <v>425.8702901386085</v>
      </c>
      <c r="AB143" t="n">
        <v>582.6945190388504</v>
      </c>
      <c r="AC143" t="n">
        <v>527.0829719586758</v>
      </c>
      <c r="AD143" t="n">
        <v>425870.2901386085</v>
      </c>
      <c r="AE143" t="n">
        <v>582694.5190388504</v>
      </c>
      <c r="AF143" t="n">
        <v>2.312550369519316e-06</v>
      </c>
      <c r="AG143" t="n">
        <v>17.68229166666667</v>
      </c>
      <c r="AH143" t="n">
        <v>527082.9719586758</v>
      </c>
    </row>
    <row r="144">
      <c r="A144" t="n">
        <v>142</v>
      </c>
      <c r="B144" t="n">
        <v>135</v>
      </c>
      <c r="C144" t="inlineStr">
        <is>
          <t xml:space="preserve">CONCLUIDO	</t>
        </is>
      </c>
      <c r="D144" t="n">
        <v>7.3663</v>
      </c>
      <c r="E144" t="n">
        <v>13.58</v>
      </c>
      <c r="F144" t="n">
        <v>10.47</v>
      </c>
      <c r="G144" t="n">
        <v>125.63</v>
      </c>
      <c r="H144" t="n">
        <v>1.92</v>
      </c>
      <c r="I144" t="n">
        <v>5</v>
      </c>
      <c r="J144" t="n">
        <v>338.19</v>
      </c>
      <c r="K144" t="n">
        <v>59.89</v>
      </c>
      <c r="L144" t="n">
        <v>36.5</v>
      </c>
      <c r="M144" t="n">
        <v>3</v>
      </c>
      <c r="N144" t="n">
        <v>106.8</v>
      </c>
      <c r="O144" t="n">
        <v>41944.15</v>
      </c>
      <c r="P144" t="n">
        <v>180.15</v>
      </c>
      <c r="Q144" t="n">
        <v>197.8</v>
      </c>
      <c r="R144" t="n">
        <v>29.84</v>
      </c>
      <c r="S144" t="n">
        <v>25.4</v>
      </c>
      <c r="T144" t="n">
        <v>1393.34</v>
      </c>
      <c r="U144" t="n">
        <v>0.85</v>
      </c>
      <c r="V144" t="n">
        <v>0.89</v>
      </c>
      <c r="W144" t="n">
        <v>2.95</v>
      </c>
      <c r="X144" t="n">
        <v>0.08</v>
      </c>
      <c r="Y144" t="n">
        <v>1</v>
      </c>
      <c r="Z144" t="n">
        <v>10</v>
      </c>
      <c r="AA144" t="n">
        <v>425.8407534558654</v>
      </c>
      <c r="AB144" t="n">
        <v>582.6541056464549</v>
      </c>
      <c r="AC144" t="n">
        <v>527.0464155637299</v>
      </c>
      <c r="AD144" t="n">
        <v>425840.7534558654</v>
      </c>
      <c r="AE144" t="n">
        <v>582654.105646455</v>
      </c>
      <c r="AF144" t="n">
        <v>2.312644554302218e-06</v>
      </c>
      <c r="AG144" t="n">
        <v>17.68229166666667</v>
      </c>
      <c r="AH144" t="n">
        <v>527046.4155637298</v>
      </c>
    </row>
    <row r="145">
      <c r="A145" t="n">
        <v>143</v>
      </c>
      <c r="B145" t="n">
        <v>135</v>
      </c>
      <c r="C145" t="inlineStr">
        <is>
          <t xml:space="preserve">CONCLUIDO	</t>
        </is>
      </c>
      <c r="D145" t="n">
        <v>7.3674</v>
      </c>
      <c r="E145" t="n">
        <v>13.57</v>
      </c>
      <c r="F145" t="n">
        <v>10.47</v>
      </c>
      <c r="G145" t="n">
        <v>125.61</v>
      </c>
      <c r="H145" t="n">
        <v>1.93</v>
      </c>
      <c r="I145" t="n">
        <v>5</v>
      </c>
      <c r="J145" t="n">
        <v>338.79</v>
      </c>
      <c r="K145" t="n">
        <v>59.89</v>
      </c>
      <c r="L145" t="n">
        <v>36.75</v>
      </c>
      <c r="M145" t="n">
        <v>3</v>
      </c>
      <c r="N145" t="n">
        <v>107.16</v>
      </c>
      <c r="O145" t="n">
        <v>42018.86</v>
      </c>
      <c r="P145" t="n">
        <v>180.29</v>
      </c>
      <c r="Q145" t="n">
        <v>197.76</v>
      </c>
      <c r="R145" t="n">
        <v>29.81</v>
      </c>
      <c r="S145" t="n">
        <v>25.4</v>
      </c>
      <c r="T145" t="n">
        <v>1374.74</v>
      </c>
      <c r="U145" t="n">
        <v>0.85</v>
      </c>
      <c r="V145" t="n">
        <v>0.89</v>
      </c>
      <c r="W145" t="n">
        <v>2.95</v>
      </c>
      <c r="X145" t="n">
        <v>0.08</v>
      </c>
      <c r="Y145" t="n">
        <v>1</v>
      </c>
      <c r="Z145" t="n">
        <v>10</v>
      </c>
      <c r="AA145" t="n">
        <v>425.9171363349128</v>
      </c>
      <c r="AB145" t="n">
        <v>582.7586160713422</v>
      </c>
      <c r="AC145" t="n">
        <v>527.1409516603472</v>
      </c>
      <c r="AD145" t="n">
        <v>425917.1363349127</v>
      </c>
      <c r="AE145" t="n">
        <v>582758.6160713423</v>
      </c>
      <c r="AF145" t="n">
        <v>2.312989898506191e-06</v>
      </c>
      <c r="AG145" t="n">
        <v>17.66927083333333</v>
      </c>
      <c r="AH145" t="n">
        <v>527140.9516603473</v>
      </c>
    </row>
    <row r="146">
      <c r="A146" t="n">
        <v>144</v>
      </c>
      <c r="B146" t="n">
        <v>135</v>
      </c>
      <c r="C146" t="inlineStr">
        <is>
          <t xml:space="preserve">CONCLUIDO	</t>
        </is>
      </c>
      <c r="D146" t="n">
        <v>7.3647</v>
      </c>
      <c r="E146" t="n">
        <v>13.58</v>
      </c>
      <c r="F146" t="n">
        <v>10.47</v>
      </c>
      <c r="G146" t="n">
        <v>125.67</v>
      </c>
      <c r="H146" t="n">
        <v>1.94</v>
      </c>
      <c r="I146" t="n">
        <v>5</v>
      </c>
      <c r="J146" t="n">
        <v>339.4</v>
      </c>
      <c r="K146" t="n">
        <v>59.89</v>
      </c>
      <c r="L146" t="n">
        <v>37</v>
      </c>
      <c r="M146" t="n">
        <v>3</v>
      </c>
      <c r="N146" t="n">
        <v>107.51</v>
      </c>
      <c r="O146" t="n">
        <v>42093.75</v>
      </c>
      <c r="P146" t="n">
        <v>180.36</v>
      </c>
      <c r="Q146" t="n">
        <v>197.75</v>
      </c>
      <c r="R146" t="n">
        <v>29.92</v>
      </c>
      <c r="S146" t="n">
        <v>25.4</v>
      </c>
      <c r="T146" t="n">
        <v>1430.9</v>
      </c>
      <c r="U146" t="n">
        <v>0.85</v>
      </c>
      <c r="V146" t="n">
        <v>0.89</v>
      </c>
      <c r="W146" t="n">
        <v>2.95</v>
      </c>
      <c r="X146" t="n">
        <v>0.08</v>
      </c>
      <c r="Y146" t="n">
        <v>1</v>
      </c>
      <c r="Z146" t="n">
        <v>10</v>
      </c>
      <c r="AA146" t="n">
        <v>426.0352564709877</v>
      </c>
      <c r="AB146" t="n">
        <v>582.9202332526127</v>
      </c>
      <c r="AC146" t="n">
        <v>527.2871443246682</v>
      </c>
      <c r="AD146" t="n">
        <v>426035.2564709877</v>
      </c>
      <c r="AE146" t="n">
        <v>582920.2332526126</v>
      </c>
      <c r="AF146" t="n">
        <v>2.312142235460074e-06</v>
      </c>
      <c r="AG146" t="n">
        <v>17.68229166666667</v>
      </c>
      <c r="AH146" t="n">
        <v>527287.1443246682</v>
      </c>
    </row>
    <row r="147">
      <c r="A147" t="n">
        <v>145</v>
      </c>
      <c r="B147" t="n">
        <v>135</v>
      </c>
      <c r="C147" t="inlineStr">
        <is>
          <t xml:space="preserve">CONCLUIDO	</t>
        </is>
      </c>
      <c r="D147" t="n">
        <v>7.3681</v>
      </c>
      <c r="E147" t="n">
        <v>13.57</v>
      </c>
      <c r="F147" t="n">
        <v>10.47</v>
      </c>
      <c r="G147" t="n">
        <v>125.59</v>
      </c>
      <c r="H147" t="n">
        <v>1.95</v>
      </c>
      <c r="I147" t="n">
        <v>5</v>
      </c>
      <c r="J147" t="n">
        <v>340.01</v>
      </c>
      <c r="K147" t="n">
        <v>59.89</v>
      </c>
      <c r="L147" t="n">
        <v>37.25</v>
      </c>
      <c r="M147" t="n">
        <v>3</v>
      </c>
      <c r="N147" t="n">
        <v>107.87</v>
      </c>
      <c r="O147" t="n">
        <v>42168.82</v>
      </c>
      <c r="P147" t="n">
        <v>180.27</v>
      </c>
      <c r="Q147" t="n">
        <v>197.75</v>
      </c>
      <c r="R147" t="n">
        <v>29.69</v>
      </c>
      <c r="S147" t="n">
        <v>25.4</v>
      </c>
      <c r="T147" t="n">
        <v>1314.74</v>
      </c>
      <c r="U147" t="n">
        <v>0.86</v>
      </c>
      <c r="V147" t="n">
        <v>0.89</v>
      </c>
      <c r="W147" t="n">
        <v>2.95</v>
      </c>
      <c r="X147" t="n">
        <v>0.08</v>
      </c>
      <c r="Y147" t="n">
        <v>1</v>
      </c>
      <c r="Z147" t="n">
        <v>10</v>
      </c>
      <c r="AA147" t="n">
        <v>425.8851589796199</v>
      </c>
      <c r="AB147" t="n">
        <v>582.7148632430893</v>
      </c>
      <c r="AC147" t="n">
        <v>527.1013745406152</v>
      </c>
      <c r="AD147" t="n">
        <v>425885.1589796199</v>
      </c>
      <c r="AE147" t="n">
        <v>582714.8632430893</v>
      </c>
      <c r="AF147" t="n">
        <v>2.313209662999629e-06</v>
      </c>
      <c r="AG147" t="n">
        <v>17.66927083333333</v>
      </c>
      <c r="AH147" t="n">
        <v>527101.3745406152</v>
      </c>
    </row>
    <row r="148">
      <c r="A148" t="n">
        <v>146</v>
      </c>
      <c r="B148" t="n">
        <v>135</v>
      </c>
      <c r="C148" t="inlineStr">
        <is>
          <t xml:space="preserve">CONCLUIDO	</t>
        </is>
      </c>
      <c r="D148" t="n">
        <v>7.3674</v>
      </c>
      <c r="E148" t="n">
        <v>13.57</v>
      </c>
      <c r="F148" t="n">
        <v>10.47</v>
      </c>
      <c r="G148" t="n">
        <v>125.61</v>
      </c>
      <c r="H148" t="n">
        <v>1.96</v>
      </c>
      <c r="I148" t="n">
        <v>5</v>
      </c>
      <c r="J148" t="n">
        <v>340.62</v>
      </c>
      <c r="K148" t="n">
        <v>59.89</v>
      </c>
      <c r="L148" t="n">
        <v>37.5</v>
      </c>
      <c r="M148" t="n">
        <v>3</v>
      </c>
      <c r="N148" t="n">
        <v>108.23</v>
      </c>
      <c r="O148" t="n">
        <v>42244.08</v>
      </c>
      <c r="P148" t="n">
        <v>180.28</v>
      </c>
      <c r="Q148" t="n">
        <v>197.77</v>
      </c>
      <c r="R148" t="n">
        <v>29.81</v>
      </c>
      <c r="S148" t="n">
        <v>25.4</v>
      </c>
      <c r="T148" t="n">
        <v>1375.6</v>
      </c>
      <c r="U148" t="n">
        <v>0.85</v>
      </c>
      <c r="V148" t="n">
        <v>0.89</v>
      </c>
      <c r="W148" t="n">
        <v>2.95</v>
      </c>
      <c r="X148" t="n">
        <v>0.08</v>
      </c>
      <c r="Y148" t="n">
        <v>1</v>
      </c>
      <c r="Z148" t="n">
        <v>10</v>
      </c>
      <c r="AA148" t="n">
        <v>425.9097497961515</v>
      </c>
      <c r="AB148" t="n">
        <v>582.7485094831382</v>
      </c>
      <c r="AC148" t="n">
        <v>527.1318096307366</v>
      </c>
      <c r="AD148" t="n">
        <v>425909.7497961515</v>
      </c>
      <c r="AE148" t="n">
        <v>582748.5094831381</v>
      </c>
      <c r="AF148" t="n">
        <v>2.312989898506191e-06</v>
      </c>
      <c r="AG148" t="n">
        <v>17.66927083333333</v>
      </c>
      <c r="AH148" t="n">
        <v>527131.8096307366</v>
      </c>
    </row>
    <row r="149">
      <c r="A149" t="n">
        <v>147</v>
      </c>
      <c r="B149" t="n">
        <v>135</v>
      </c>
      <c r="C149" t="inlineStr">
        <is>
          <t xml:space="preserve">CONCLUIDO	</t>
        </is>
      </c>
      <c r="D149" t="n">
        <v>7.3677</v>
      </c>
      <c r="E149" t="n">
        <v>13.57</v>
      </c>
      <c r="F149" t="n">
        <v>10.47</v>
      </c>
      <c r="G149" t="n">
        <v>125.6</v>
      </c>
      <c r="H149" t="n">
        <v>1.97</v>
      </c>
      <c r="I149" t="n">
        <v>5</v>
      </c>
      <c r="J149" t="n">
        <v>341.23</v>
      </c>
      <c r="K149" t="n">
        <v>59.89</v>
      </c>
      <c r="L149" t="n">
        <v>37.75</v>
      </c>
      <c r="M149" t="n">
        <v>3</v>
      </c>
      <c r="N149" t="n">
        <v>108.59</v>
      </c>
      <c r="O149" t="n">
        <v>42319.51</v>
      </c>
      <c r="P149" t="n">
        <v>180.31</v>
      </c>
      <c r="Q149" t="n">
        <v>197.75</v>
      </c>
      <c r="R149" t="n">
        <v>29.77</v>
      </c>
      <c r="S149" t="n">
        <v>25.4</v>
      </c>
      <c r="T149" t="n">
        <v>1357.59</v>
      </c>
      <c r="U149" t="n">
        <v>0.85</v>
      </c>
      <c r="V149" t="n">
        <v>0.89</v>
      </c>
      <c r="W149" t="n">
        <v>2.95</v>
      </c>
      <c r="X149" t="n">
        <v>0.08</v>
      </c>
      <c r="Y149" t="n">
        <v>1</v>
      </c>
      <c r="Z149" t="n">
        <v>10</v>
      </c>
      <c r="AA149" t="n">
        <v>425.9245345471634</v>
      </c>
      <c r="AB149" t="n">
        <v>582.7687386317297</v>
      </c>
      <c r="AC149" t="n">
        <v>527.1501081377784</v>
      </c>
      <c r="AD149" t="n">
        <v>425924.5345471634</v>
      </c>
      <c r="AE149" t="n">
        <v>582768.7386317296</v>
      </c>
      <c r="AF149" t="n">
        <v>2.313084083289094e-06</v>
      </c>
      <c r="AG149" t="n">
        <v>17.66927083333333</v>
      </c>
      <c r="AH149" t="n">
        <v>527150.1081377784</v>
      </c>
    </row>
    <row r="150">
      <c r="A150" t="n">
        <v>148</v>
      </c>
      <c r="B150" t="n">
        <v>135</v>
      </c>
      <c r="C150" t="inlineStr">
        <is>
          <t xml:space="preserve">CONCLUIDO	</t>
        </is>
      </c>
      <c r="D150" t="n">
        <v>7.3713</v>
      </c>
      <c r="E150" t="n">
        <v>13.57</v>
      </c>
      <c r="F150" t="n">
        <v>10.46</v>
      </c>
      <c r="G150" t="n">
        <v>125.52</v>
      </c>
      <c r="H150" t="n">
        <v>1.98</v>
      </c>
      <c r="I150" t="n">
        <v>5</v>
      </c>
      <c r="J150" t="n">
        <v>341.84</v>
      </c>
      <c r="K150" t="n">
        <v>59.89</v>
      </c>
      <c r="L150" t="n">
        <v>38</v>
      </c>
      <c r="M150" t="n">
        <v>3</v>
      </c>
      <c r="N150" t="n">
        <v>108.96</v>
      </c>
      <c r="O150" t="n">
        <v>42395.13</v>
      </c>
      <c r="P150" t="n">
        <v>180.17</v>
      </c>
      <c r="Q150" t="n">
        <v>197.75</v>
      </c>
      <c r="R150" t="n">
        <v>29.57</v>
      </c>
      <c r="S150" t="n">
        <v>25.4</v>
      </c>
      <c r="T150" t="n">
        <v>1255.43</v>
      </c>
      <c r="U150" t="n">
        <v>0.86</v>
      </c>
      <c r="V150" t="n">
        <v>0.89</v>
      </c>
      <c r="W150" t="n">
        <v>2.95</v>
      </c>
      <c r="X150" t="n">
        <v>0.07000000000000001</v>
      </c>
      <c r="Y150" t="n">
        <v>1</v>
      </c>
      <c r="Z150" t="n">
        <v>10</v>
      </c>
      <c r="AA150" t="n">
        <v>425.6869694464797</v>
      </c>
      <c r="AB150" t="n">
        <v>582.4436915803417</v>
      </c>
      <c r="AC150" t="n">
        <v>526.8560831207684</v>
      </c>
      <c r="AD150" t="n">
        <v>425686.9694464797</v>
      </c>
      <c r="AE150" t="n">
        <v>582443.6915803417</v>
      </c>
      <c r="AF150" t="n">
        <v>2.314214300683917e-06</v>
      </c>
      <c r="AG150" t="n">
        <v>17.66927083333333</v>
      </c>
      <c r="AH150" t="n">
        <v>526856.0831207684</v>
      </c>
    </row>
    <row r="151">
      <c r="A151" t="n">
        <v>149</v>
      </c>
      <c r="B151" t="n">
        <v>135</v>
      </c>
      <c r="C151" t="inlineStr">
        <is>
          <t xml:space="preserve">CONCLUIDO	</t>
        </is>
      </c>
      <c r="D151" t="n">
        <v>7.3683</v>
      </c>
      <c r="E151" t="n">
        <v>13.57</v>
      </c>
      <c r="F151" t="n">
        <v>10.47</v>
      </c>
      <c r="G151" t="n">
        <v>125.59</v>
      </c>
      <c r="H151" t="n">
        <v>1.99</v>
      </c>
      <c r="I151" t="n">
        <v>5</v>
      </c>
      <c r="J151" t="n">
        <v>342.46</v>
      </c>
      <c r="K151" t="n">
        <v>59.89</v>
      </c>
      <c r="L151" t="n">
        <v>38.25</v>
      </c>
      <c r="M151" t="n">
        <v>3</v>
      </c>
      <c r="N151" t="n">
        <v>109.32</v>
      </c>
      <c r="O151" t="n">
        <v>42470.94</v>
      </c>
      <c r="P151" t="n">
        <v>180.23</v>
      </c>
      <c r="Q151" t="n">
        <v>197.75</v>
      </c>
      <c r="R151" t="n">
        <v>29.68</v>
      </c>
      <c r="S151" t="n">
        <v>25.4</v>
      </c>
      <c r="T151" t="n">
        <v>1312.7</v>
      </c>
      <c r="U151" t="n">
        <v>0.86</v>
      </c>
      <c r="V151" t="n">
        <v>0.89</v>
      </c>
      <c r="W151" t="n">
        <v>2.95</v>
      </c>
      <c r="X151" t="n">
        <v>0.08</v>
      </c>
      <c r="Y151" t="n">
        <v>1</v>
      </c>
      <c r="Z151" t="n">
        <v>10</v>
      </c>
      <c r="AA151" t="n">
        <v>425.8507015259556</v>
      </c>
      <c r="AB151" t="n">
        <v>582.6677170348303</v>
      </c>
      <c r="AC151" t="n">
        <v>527.0587279003023</v>
      </c>
      <c r="AD151" t="n">
        <v>425850.7015259556</v>
      </c>
      <c r="AE151" t="n">
        <v>582667.7170348302</v>
      </c>
      <c r="AF151" t="n">
        <v>2.313272452854897e-06</v>
      </c>
      <c r="AG151" t="n">
        <v>17.66927083333333</v>
      </c>
      <c r="AH151" t="n">
        <v>527058.7279003023</v>
      </c>
    </row>
    <row r="152">
      <c r="A152" t="n">
        <v>150</v>
      </c>
      <c r="B152" t="n">
        <v>135</v>
      </c>
      <c r="C152" t="inlineStr">
        <is>
          <t xml:space="preserve">CONCLUIDO	</t>
        </is>
      </c>
      <c r="D152" t="n">
        <v>7.3692</v>
      </c>
      <c r="E152" t="n">
        <v>13.57</v>
      </c>
      <c r="F152" t="n">
        <v>10.46</v>
      </c>
      <c r="G152" t="n">
        <v>125.57</v>
      </c>
      <c r="H152" t="n">
        <v>2</v>
      </c>
      <c r="I152" t="n">
        <v>5</v>
      </c>
      <c r="J152" t="n">
        <v>343.08</v>
      </c>
      <c r="K152" t="n">
        <v>59.89</v>
      </c>
      <c r="L152" t="n">
        <v>38.5</v>
      </c>
      <c r="M152" t="n">
        <v>3</v>
      </c>
      <c r="N152" t="n">
        <v>109.69</v>
      </c>
      <c r="O152" t="n">
        <v>42546.93</v>
      </c>
      <c r="P152" t="n">
        <v>180.28</v>
      </c>
      <c r="Q152" t="n">
        <v>197.76</v>
      </c>
      <c r="R152" t="n">
        <v>29.74</v>
      </c>
      <c r="S152" t="n">
        <v>25.4</v>
      </c>
      <c r="T152" t="n">
        <v>1338.74</v>
      </c>
      <c r="U152" t="n">
        <v>0.85</v>
      </c>
      <c r="V152" t="n">
        <v>0.89</v>
      </c>
      <c r="W152" t="n">
        <v>2.94</v>
      </c>
      <c r="X152" t="n">
        <v>0.07000000000000001</v>
      </c>
      <c r="Y152" t="n">
        <v>1</v>
      </c>
      <c r="Z152" t="n">
        <v>10</v>
      </c>
      <c r="AA152" t="n">
        <v>425.8197452745861</v>
      </c>
      <c r="AB152" t="n">
        <v>582.625361326013</v>
      </c>
      <c r="AC152" t="n">
        <v>527.0204145608881</v>
      </c>
      <c r="AD152" t="n">
        <v>425819.7452745861</v>
      </c>
      <c r="AE152" t="n">
        <v>582625.361326013</v>
      </c>
      <c r="AF152" t="n">
        <v>2.313555007203603e-06</v>
      </c>
      <c r="AG152" t="n">
        <v>17.66927083333333</v>
      </c>
      <c r="AH152" t="n">
        <v>527020.4145608881</v>
      </c>
    </row>
    <row r="153">
      <c r="A153" t="n">
        <v>151</v>
      </c>
      <c r="B153" t="n">
        <v>135</v>
      </c>
      <c r="C153" t="inlineStr">
        <is>
          <t xml:space="preserve">CONCLUIDO	</t>
        </is>
      </c>
      <c r="D153" t="n">
        <v>7.3721</v>
      </c>
      <c r="E153" t="n">
        <v>13.56</v>
      </c>
      <c r="F153" t="n">
        <v>10.46</v>
      </c>
      <c r="G153" t="n">
        <v>125.51</v>
      </c>
      <c r="H153" t="n">
        <v>2.01</v>
      </c>
      <c r="I153" t="n">
        <v>5</v>
      </c>
      <c r="J153" t="n">
        <v>343.69</v>
      </c>
      <c r="K153" t="n">
        <v>59.89</v>
      </c>
      <c r="L153" t="n">
        <v>38.75</v>
      </c>
      <c r="M153" t="n">
        <v>3</v>
      </c>
      <c r="N153" t="n">
        <v>110.06</v>
      </c>
      <c r="O153" t="n">
        <v>42623.24</v>
      </c>
      <c r="P153" t="n">
        <v>180.14</v>
      </c>
      <c r="Q153" t="n">
        <v>197.75</v>
      </c>
      <c r="R153" t="n">
        <v>29.51</v>
      </c>
      <c r="S153" t="n">
        <v>25.4</v>
      </c>
      <c r="T153" t="n">
        <v>1227.25</v>
      </c>
      <c r="U153" t="n">
        <v>0.86</v>
      </c>
      <c r="V153" t="n">
        <v>0.89</v>
      </c>
      <c r="W153" t="n">
        <v>2.95</v>
      </c>
      <c r="X153" t="n">
        <v>0.07000000000000001</v>
      </c>
      <c r="Y153" t="n">
        <v>1</v>
      </c>
      <c r="Z153" t="n">
        <v>10</v>
      </c>
      <c r="AA153" t="n">
        <v>425.6451959683654</v>
      </c>
      <c r="AB153" t="n">
        <v>582.3865352646699</v>
      </c>
      <c r="AC153" t="n">
        <v>526.8043817236451</v>
      </c>
      <c r="AD153" t="n">
        <v>425645.1959683654</v>
      </c>
      <c r="AE153" t="n">
        <v>582386.5352646699</v>
      </c>
      <c r="AF153" t="n">
        <v>2.314465460104989e-06</v>
      </c>
      <c r="AG153" t="n">
        <v>17.65625</v>
      </c>
      <c r="AH153" t="n">
        <v>526804.381723645</v>
      </c>
    </row>
    <row r="154">
      <c r="A154" t="n">
        <v>152</v>
      </c>
      <c r="B154" t="n">
        <v>135</v>
      </c>
      <c r="C154" t="inlineStr">
        <is>
          <t xml:space="preserve">CONCLUIDO	</t>
        </is>
      </c>
      <c r="D154" t="n">
        <v>7.3715</v>
      </c>
      <c r="E154" t="n">
        <v>13.57</v>
      </c>
      <c r="F154" t="n">
        <v>10.46</v>
      </c>
      <c r="G154" t="n">
        <v>125.52</v>
      </c>
      <c r="H154" t="n">
        <v>2.02</v>
      </c>
      <c r="I154" t="n">
        <v>5</v>
      </c>
      <c r="J154" t="n">
        <v>344.31</v>
      </c>
      <c r="K154" t="n">
        <v>59.89</v>
      </c>
      <c r="L154" t="n">
        <v>39</v>
      </c>
      <c r="M154" t="n">
        <v>3</v>
      </c>
      <c r="N154" t="n">
        <v>110.43</v>
      </c>
      <c r="O154" t="n">
        <v>42699.62</v>
      </c>
      <c r="P154" t="n">
        <v>180.13</v>
      </c>
      <c r="Q154" t="n">
        <v>197.76</v>
      </c>
      <c r="R154" t="n">
        <v>29.49</v>
      </c>
      <c r="S154" t="n">
        <v>25.4</v>
      </c>
      <c r="T154" t="n">
        <v>1215.33</v>
      </c>
      <c r="U154" t="n">
        <v>0.86</v>
      </c>
      <c r="V154" t="n">
        <v>0.89</v>
      </c>
      <c r="W154" t="n">
        <v>2.95</v>
      </c>
      <c r="X154" t="n">
        <v>0.07000000000000001</v>
      </c>
      <c r="Y154" t="n">
        <v>1</v>
      </c>
      <c r="Z154" t="n">
        <v>10</v>
      </c>
      <c r="AA154" t="n">
        <v>425.6525323281282</v>
      </c>
      <c r="AB154" t="n">
        <v>582.3965731957547</v>
      </c>
      <c r="AC154" t="n">
        <v>526.8134616486753</v>
      </c>
      <c r="AD154" t="n">
        <v>425652.5323281282</v>
      </c>
      <c r="AE154" t="n">
        <v>582396.5731957548</v>
      </c>
      <c r="AF154" t="n">
        <v>2.314277090539185e-06</v>
      </c>
      <c r="AG154" t="n">
        <v>17.66927083333333</v>
      </c>
      <c r="AH154" t="n">
        <v>526813.4616486754</v>
      </c>
    </row>
    <row r="155">
      <c r="A155" t="n">
        <v>153</v>
      </c>
      <c r="B155" t="n">
        <v>135</v>
      </c>
      <c r="C155" t="inlineStr">
        <is>
          <t xml:space="preserve">CONCLUIDO	</t>
        </is>
      </c>
      <c r="D155" t="n">
        <v>7.3706</v>
      </c>
      <c r="E155" t="n">
        <v>13.57</v>
      </c>
      <c r="F155" t="n">
        <v>10.46</v>
      </c>
      <c r="G155" t="n">
        <v>125.54</v>
      </c>
      <c r="H155" t="n">
        <v>2.03</v>
      </c>
      <c r="I155" t="n">
        <v>5</v>
      </c>
      <c r="J155" t="n">
        <v>344.93</v>
      </c>
      <c r="K155" t="n">
        <v>59.89</v>
      </c>
      <c r="L155" t="n">
        <v>39.25</v>
      </c>
      <c r="M155" t="n">
        <v>3</v>
      </c>
      <c r="N155" t="n">
        <v>110.8</v>
      </c>
      <c r="O155" t="n">
        <v>42776.18</v>
      </c>
      <c r="P155" t="n">
        <v>180.19</v>
      </c>
      <c r="Q155" t="n">
        <v>197.78</v>
      </c>
      <c r="R155" t="n">
        <v>29.56</v>
      </c>
      <c r="S155" t="n">
        <v>25.4</v>
      </c>
      <c r="T155" t="n">
        <v>1251.08</v>
      </c>
      <c r="U155" t="n">
        <v>0.86</v>
      </c>
      <c r="V155" t="n">
        <v>0.89</v>
      </c>
      <c r="W155" t="n">
        <v>2.95</v>
      </c>
      <c r="X155" t="n">
        <v>0.07000000000000001</v>
      </c>
      <c r="Y155" t="n">
        <v>1</v>
      </c>
      <c r="Z155" t="n">
        <v>10</v>
      </c>
      <c r="AA155" t="n">
        <v>425.7189140961298</v>
      </c>
      <c r="AB155" t="n">
        <v>582.4873996592914</v>
      </c>
      <c r="AC155" t="n">
        <v>526.895619762008</v>
      </c>
      <c r="AD155" t="n">
        <v>425718.9140961298</v>
      </c>
      <c r="AE155" t="n">
        <v>582487.3996592915</v>
      </c>
      <c r="AF155" t="n">
        <v>2.313994536190479e-06</v>
      </c>
      <c r="AG155" t="n">
        <v>17.66927083333333</v>
      </c>
      <c r="AH155" t="n">
        <v>526895.619762008</v>
      </c>
    </row>
    <row r="156">
      <c r="A156" t="n">
        <v>154</v>
      </c>
      <c r="B156" t="n">
        <v>135</v>
      </c>
      <c r="C156" t="inlineStr">
        <is>
          <t xml:space="preserve">CONCLUIDO	</t>
        </is>
      </c>
      <c r="D156" t="n">
        <v>7.3727</v>
      </c>
      <c r="E156" t="n">
        <v>13.56</v>
      </c>
      <c r="F156" t="n">
        <v>10.46</v>
      </c>
      <c r="G156" t="n">
        <v>125.49</v>
      </c>
      <c r="H156" t="n">
        <v>2.04</v>
      </c>
      <c r="I156" t="n">
        <v>5</v>
      </c>
      <c r="J156" t="n">
        <v>345.56</v>
      </c>
      <c r="K156" t="n">
        <v>59.89</v>
      </c>
      <c r="L156" t="n">
        <v>39.5</v>
      </c>
      <c r="M156" t="n">
        <v>3</v>
      </c>
      <c r="N156" t="n">
        <v>111.17</v>
      </c>
      <c r="O156" t="n">
        <v>42852.94</v>
      </c>
      <c r="P156" t="n">
        <v>180.01</v>
      </c>
      <c r="Q156" t="n">
        <v>197.75</v>
      </c>
      <c r="R156" t="n">
        <v>29.5</v>
      </c>
      <c r="S156" t="n">
        <v>25.4</v>
      </c>
      <c r="T156" t="n">
        <v>1221.56</v>
      </c>
      <c r="U156" t="n">
        <v>0.86</v>
      </c>
      <c r="V156" t="n">
        <v>0.89</v>
      </c>
      <c r="W156" t="n">
        <v>2.94</v>
      </c>
      <c r="X156" t="n">
        <v>0.07000000000000001</v>
      </c>
      <c r="Y156" t="n">
        <v>1</v>
      </c>
      <c r="Z156" t="n">
        <v>10</v>
      </c>
      <c r="AA156" t="n">
        <v>425.5345235993059</v>
      </c>
      <c r="AB156" t="n">
        <v>582.2351084468022</v>
      </c>
      <c r="AC156" t="n">
        <v>526.6674068687458</v>
      </c>
      <c r="AD156" t="n">
        <v>425534.5235993059</v>
      </c>
      <c r="AE156" t="n">
        <v>582235.1084468022</v>
      </c>
      <c r="AF156" t="n">
        <v>2.314653829670793e-06</v>
      </c>
      <c r="AG156" t="n">
        <v>17.65625</v>
      </c>
      <c r="AH156" t="n">
        <v>526667.4068687458</v>
      </c>
    </row>
    <row r="157">
      <c r="A157" t="n">
        <v>155</v>
      </c>
      <c r="B157" t="n">
        <v>135</v>
      </c>
      <c r="C157" t="inlineStr">
        <is>
          <t xml:space="preserve">CONCLUIDO	</t>
        </is>
      </c>
      <c r="D157" t="n">
        <v>7.369</v>
      </c>
      <c r="E157" t="n">
        <v>13.57</v>
      </c>
      <c r="F157" t="n">
        <v>10.46</v>
      </c>
      <c r="G157" t="n">
        <v>125.57</v>
      </c>
      <c r="H157" t="n">
        <v>2.05</v>
      </c>
      <c r="I157" t="n">
        <v>5</v>
      </c>
      <c r="J157" t="n">
        <v>346.18</v>
      </c>
      <c r="K157" t="n">
        <v>59.89</v>
      </c>
      <c r="L157" t="n">
        <v>39.75</v>
      </c>
      <c r="M157" t="n">
        <v>3</v>
      </c>
      <c r="N157" t="n">
        <v>111.54</v>
      </c>
      <c r="O157" t="n">
        <v>42929.9</v>
      </c>
      <c r="P157" t="n">
        <v>179.97</v>
      </c>
      <c r="Q157" t="n">
        <v>197.75</v>
      </c>
      <c r="R157" t="n">
        <v>29.67</v>
      </c>
      <c r="S157" t="n">
        <v>25.4</v>
      </c>
      <c r="T157" t="n">
        <v>1308.32</v>
      </c>
      <c r="U157" t="n">
        <v>0.86</v>
      </c>
      <c r="V157" t="n">
        <v>0.89</v>
      </c>
      <c r="W157" t="n">
        <v>2.95</v>
      </c>
      <c r="X157" t="n">
        <v>0.07000000000000001</v>
      </c>
      <c r="Y157" t="n">
        <v>1</v>
      </c>
      <c r="Z157" t="n">
        <v>10</v>
      </c>
      <c r="AA157" t="n">
        <v>425.5957249563147</v>
      </c>
      <c r="AB157" t="n">
        <v>582.3188468434752</v>
      </c>
      <c r="AC157" t="n">
        <v>526.7431533903678</v>
      </c>
      <c r="AD157" t="n">
        <v>425595.7249563147</v>
      </c>
      <c r="AE157" t="n">
        <v>582318.8468434751</v>
      </c>
      <c r="AF157" t="n">
        <v>2.313492217348335e-06</v>
      </c>
      <c r="AG157" t="n">
        <v>17.66927083333333</v>
      </c>
      <c r="AH157" t="n">
        <v>526743.1533903677</v>
      </c>
    </row>
    <row r="158">
      <c r="A158" t="n">
        <v>156</v>
      </c>
      <c r="B158" t="n">
        <v>135</v>
      </c>
      <c r="C158" t="inlineStr">
        <is>
          <t xml:space="preserve">CONCLUIDO	</t>
        </is>
      </c>
      <c r="D158" t="n">
        <v>7.3709</v>
      </c>
      <c r="E158" t="n">
        <v>13.57</v>
      </c>
      <c r="F158" t="n">
        <v>10.46</v>
      </c>
      <c r="G158" t="n">
        <v>125.53</v>
      </c>
      <c r="H158" t="n">
        <v>2.06</v>
      </c>
      <c r="I158" t="n">
        <v>5</v>
      </c>
      <c r="J158" t="n">
        <v>346.81</v>
      </c>
      <c r="K158" t="n">
        <v>59.89</v>
      </c>
      <c r="L158" t="n">
        <v>40</v>
      </c>
      <c r="M158" t="n">
        <v>3</v>
      </c>
      <c r="N158" t="n">
        <v>111.92</v>
      </c>
      <c r="O158" t="n">
        <v>43007.05</v>
      </c>
      <c r="P158" t="n">
        <v>179.79</v>
      </c>
      <c r="Q158" t="n">
        <v>197.75</v>
      </c>
      <c r="R158" t="n">
        <v>29.55</v>
      </c>
      <c r="S158" t="n">
        <v>25.4</v>
      </c>
      <c r="T158" t="n">
        <v>1247.89</v>
      </c>
      <c r="U158" t="n">
        <v>0.86</v>
      </c>
      <c r="V158" t="n">
        <v>0.89</v>
      </c>
      <c r="W158" t="n">
        <v>2.95</v>
      </c>
      <c r="X158" t="n">
        <v>0.07000000000000001</v>
      </c>
      <c r="Y158" t="n">
        <v>1</v>
      </c>
      <c r="Z158" t="n">
        <v>10</v>
      </c>
      <c r="AA158" t="n">
        <v>425.4162298482019</v>
      </c>
      <c r="AB158" t="n">
        <v>582.0732537177898</v>
      </c>
      <c r="AC158" t="n">
        <v>526.5209993279058</v>
      </c>
      <c r="AD158" t="n">
        <v>425416.2298482019</v>
      </c>
      <c r="AE158" t="n">
        <v>582073.2537177899</v>
      </c>
      <c r="AF158" t="n">
        <v>2.314088720973381e-06</v>
      </c>
      <c r="AG158" t="n">
        <v>17.66927083333333</v>
      </c>
      <c r="AH158" t="n">
        <v>526520.9993279058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5.3425</v>
      </c>
      <c r="E2" t="n">
        <v>18.72</v>
      </c>
      <c r="F2" t="n">
        <v>12.72</v>
      </c>
      <c r="G2" t="n">
        <v>6.69</v>
      </c>
      <c r="H2" t="n">
        <v>0.11</v>
      </c>
      <c r="I2" t="n">
        <v>114</v>
      </c>
      <c r="J2" t="n">
        <v>159.12</v>
      </c>
      <c r="K2" t="n">
        <v>50.28</v>
      </c>
      <c r="L2" t="n">
        <v>1</v>
      </c>
      <c r="M2" t="n">
        <v>112</v>
      </c>
      <c r="N2" t="n">
        <v>27.84</v>
      </c>
      <c r="O2" t="n">
        <v>19859.16</v>
      </c>
      <c r="P2" t="n">
        <v>157.55</v>
      </c>
      <c r="Q2" t="n">
        <v>198.12</v>
      </c>
      <c r="R2" t="n">
        <v>99.7</v>
      </c>
      <c r="S2" t="n">
        <v>25.4</v>
      </c>
      <c r="T2" t="n">
        <v>35776.94</v>
      </c>
      <c r="U2" t="n">
        <v>0.25</v>
      </c>
      <c r="V2" t="n">
        <v>0.73</v>
      </c>
      <c r="W2" t="n">
        <v>3.13</v>
      </c>
      <c r="X2" t="n">
        <v>2.32</v>
      </c>
      <c r="Y2" t="n">
        <v>1</v>
      </c>
      <c r="Z2" t="n">
        <v>10</v>
      </c>
      <c r="AA2" t="n">
        <v>540.4584466248006</v>
      </c>
      <c r="AB2" t="n">
        <v>739.4790900159394</v>
      </c>
      <c r="AC2" t="n">
        <v>668.9042435302388</v>
      </c>
      <c r="AD2" t="n">
        <v>540458.4466248006</v>
      </c>
      <c r="AE2" t="n">
        <v>739479.0900159394</v>
      </c>
      <c r="AF2" t="n">
        <v>1.888547825329009e-06</v>
      </c>
      <c r="AG2" t="n">
        <v>24.375</v>
      </c>
      <c r="AH2" t="n">
        <v>668904.2435302387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5.7909</v>
      </c>
      <c r="E3" t="n">
        <v>17.27</v>
      </c>
      <c r="F3" t="n">
        <v>12.14</v>
      </c>
      <c r="G3" t="n">
        <v>8.369999999999999</v>
      </c>
      <c r="H3" t="n">
        <v>0.14</v>
      </c>
      <c r="I3" t="n">
        <v>87</v>
      </c>
      <c r="J3" t="n">
        <v>159.48</v>
      </c>
      <c r="K3" t="n">
        <v>50.28</v>
      </c>
      <c r="L3" t="n">
        <v>1.25</v>
      </c>
      <c r="M3" t="n">
        <v>85</v>
      </c>
      <c r="N3" t="n">
        <v>27.95</v>
      </c>
      <c r="O3" t="n">
        <v>19902.91</v>
      </c>
      <c r="P3" t="n">
        <v>150.22</v>
      </c>
      <c r="Q3" t="n">
        <v>198.05</v>
      </c>
      <c r="R3" t="n">
        <v>81.59999999999999</v>
      </c>
      <c r="S3" t="n">
        <v>25.4</v>
      </c>
      <c r="T3" t="n">
        <v>26861.12</v>
      </c>
      <c r="U3" t="n">
        <v>0.31</v>
      </c>
      <c r="V3" t="n">
        <v>0.77</v>
      </c>
      <c r="W3" t="n">
        <v>3.08</v>
      </c>
      <c r="X3" t="n">
        <v>1.74</v>
      </c>
      <c r="Y3" t="n">
        <v>1</v>
      </c>
      <c r="Z3" t="n">
        <v>10</v>
      </c>
      <c r="AA3" t="n">
        <v>496.1974159294088</v>
      </c>
      <c r="AB3" t="n">
        <v>678.9191951596418</v>
      </c>
      <c r="AC3" t="n">
        <v>614.1241000426799</v>
      </c>
      <c r="AD3" t="n">
        <v>496197.4159294088</v>
      </c>
      <c r="AE3" t="n">
        <v>678919.1951596418</v>
      </c>
      <c r="AF3" t="n">
        <v>2.047055049452084e-06</v>
      </c>
      <c r="AG3" t="n">
        <v>22.48697916666667</v>
      </c>
      <c r="AH3" t="n">
        <v>614124.1000426798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6.0873</v>
      </c>
      <c r="E4" t="n">
        <v>16.43</v>
      </c>
      <c r="F4" t="n">
        <v>11.82</v>
      </c>
      <c r="G4" t="n">
        <v>9.98</v>
      </c>
      <c r="H4" t="n">
        <v>0.17</v>
      </c>
      <c r="I4" t="n">
        <v>71</v>
      </c>
      <c r="J4" t="n">
        <v>159.83</v>
      </c>
      <c r="K4" t="n">
        <v>50.28</v>
      </c>
      <c r="L4" t="n">
        <v>1.5</v>
      </c>
      <c r="M4" t="n">
        <v>69</v>
      </c>
      <c r="N4" t="n">
        <v>28.05</v>
      </c>
      <c r="O4" t="n">
        <v>19946.71</v>
      </c>
      <c r="P4" t="n">
        <v>146.06</v>
      </c>
      <c r="Q4" t="n">
        <v>197.93</v>
      </c>
      <c r="R4" t="n">
        <v>71.70999999999999</v>
      </c>
      <c r="S4" t="n">
        <v>25.4</v>
      </c>
      <c r="T4" t="n">
        <v>21995.53</v>
      </c>
      <c r="U4" t="n">
        <v>0.35</v>
      </c>
      <c r="V4" t="n">
        <v>0.79</v>
      </c>
      <c r="W4" t="n">
        <v>3.05</v>
      </c>
      <c r="X4" t="n">
        <v>1.42</v>
      </c>
      <c r="Y4" t="n">
        <v>1</v>
      </c>
      <c r="Z4" t="n">
        <v>10</v>
      </c>
      <c r="AA4" t="n">
        <v>464.5465749394509</v>
      </c>
      <c r="AB4" t="n">
        <v>635.6131181806254</v>
      </c>
      <c r="AC4" t="n">
        <v>574.95109427008</v>
      </c>
      <c r="AD4" t="n">
        <v>464546.5749394509</v>
      </c>
      <c r="AE4" t="n">
        <v>635613.1181806254</v>
      </c>
      <c r="AF4" t="n">
        <v>2.151831011160557e-06</v>
      </c>
      <c r="AG4" t="n">
        <v>21.39322916666667</v>
      </c>
      <c r="AH4" t="n">
        <v>574951.09427008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6.313</v>
      </c>
      <c r="E5" t="n">
        <v>15.84</v>
      </c>
      <c r="F5" t="n">
        <v>11.58</v>
      </c>
      <c r="G5" t="n">
        <v>11.58</v>
      </c>
      <c r="H5" t="n">
        <v>0.19</v>
      </c>
      <c r="I5" t="n">
        <v>60</v>
      </c>
      <c r="J5" t="n">
        <v>160.19</v>
      </c>
      <c r="K5" t="n">
        <v>50.28</v>
      </c>
      <c r="L5" t="n">
        <v>1.75</v>
      </c>
      <c r="M5" t="n">
        <v>58</v>
      </c>
      <c r="N5" t="n">
        <v>28.16</v>
      </c>
      <c r="O5" t="n">
        <v>19990.53</v>
      </c>
      <c r="P5" t="n">
        <v>143.05</v>
      </c>
      <c r="Q5" t="n">
        <v>197.87</v>
      </c>
      <c r="R5" t="n">
        <v>64.37</v>
      </c>
      <c r="S5" t="n">
        <v>25.4</v>
      </c>
      <c r="T5" t="n">
        <v>18380.99</v>
      </c>
      <c r="U5" t="n">
        <v>0.39</v>
      </c>
      <c r="V5" t="n">
        <v>0.8</v>
      </c>
      <c r="W5" t="n">
        <v>3.04</v>
      </c>
      <c r="X5" t="n">
        <v>1.19</v>
      </c>
      <c r="Y5" t="n">
        <v>1</v>
      </c>
      <c r="Z5" t="n">
        <v>10</v>
      </c>
      <c r="AA5" t="n">
        <v>445.9320481042096</v>
      </c>
      <c r="AB5" t="n">
        <v>610.1439013496827</v>
      </c>
      <c r="AC5" t="n">
        <v>551.9126237472121</v>
      </c>
      <c r="AD5" t="n">
        <v>445932.0481042096</v>
      </c>
      <c r="AE5" t="n">
        <v>610143.9013496827</v>
      </c>
      <c r="AF5" t="n">
        <v>2.231614865943291e-06</v>
      </c>
      <c r="AG5" t="n">
        <v>20.625</v>
      </c>
      <c r="AH5" t="n">
        <v>551912.6237472121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6.4782</v>
      </c>
      <c r="E6" t="n">
        <v>15.44</v>
      </c>
      <c r="F6" t="n">
        <v>11.44</v>
      </c>
      <c r="G6" t="n">
        <v>13.2</v>
      </c>
      <c r="H6" t="n">
        <v>0.22</v>
      </c>
      <c r="I6" t="n">
        <v>52</v>
      </c>
      <c r="J6" t="n">
        <v>160.54</v>
      </c>
      <c r="K6" t="n">
        <v>50.28</v>
      </c>
      <c r="L6" t="n">
        <v>2</v>
      </c>
      <c r="M6" t="n">
        <v>50</v>
      </c>
      <c r="N6" t="n">
        <v>28.26</v>
      </c>
      <c r="O6" t="n">
        <v>20034.4</v>
      </c>
      <c r="P6" t="n">
        <v>141.1</v>
      </c>
      <c r="Q6" t="n">
        <v>197.94</v>
      </c>
      <c r="R6" t="n">
        <v>59.76</v>
      </c>
      <c r="S6" t="n">
        <v>25.4</v>
      </c>
      <c r="T6" t="n">
        <v>16116.88</v>
      </c>
      <c r="U6" t="n">
        <v>0.42</v>
      </c>
      <c r="V6" t="n">
        <v>0.8100000000000001</v>
      </c>
      <c r="W6" t="n">
        <v>3.03</v>
      </c>
      <c r="X6" t="n">
        <v>1.04</v>
      </c>
      <c r="Y6" t="n">
        <v>1</v>
      </c>
      <c r="Z6" t="n">
        <v>10</v>
      </c>
      <c r="AA6" t="n">
        <v>430.8643253792201</v>
      </c>
      <c r="AB6" t="n">
        <v>589.5275783763406</v>
      </c>
      <c r="AC6" t="n">
        <v>533.2638937032547</v>
      </c>
      <c r="AD6" t="n">
        <v>430864.3253792201</v>
      </c>
      <c r="AE6" t="n">
        <v>589527.5783763406</v>
      </c>
      <c r="AF6" t="n">
        <v>2.290012264304424e-06</v>
      </c>
      <c r="AG6" t="n">
        <v>20.10416666666667</v>
      </c>
      <c r="AH6" t="n">
        <v>533263.8937032546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6.6212</v>
      </c>
      <c r="E7" t="n">
        <v>15.1</v>
      </c>
      <c r="F7" t="n">
        <v>11.3</v>
      </c>
      <c r="G7" t="n">
        <v>14.73</v>
      </c>
      <c r="H7" t="n">
        <v>0.25</v>
      </c>
      <c r="I7" t="n">
        <v>46</v>
      </c>
      <c r="J7" t="n">
        <v>160.9</v>
      </c>
      <c r="K7" t="n">
        <v>50.28</v>
      </c>
      <c r="L7" t="n">
        <v>2.25</v>
      </c>
      <c r="M7" t="n">
        <v>44</v>
      </c>
      <c r="N7" t="n">
        <v>28.37</v>
      </c>
      <c r="O7" t="n">
        <v>20078.3</v>
      </c>
      <c r="P7" t="n">
        <v>139.2</v>
      </c>
      <c r="Q7" t="n">
        <v>197.85</v>
      </c>
      <c r="R7" t="n">
        <v>55.28</v>
      </c>
      <c r="S7" t="n">
        <v>25.4</v>
      </c>
      <c r="T7" t="n">
        <v>13907.23</v>
      </c>
      <c r="U7" t="n">
        <v>0.46</v>
      </c>
      <c r="V7" t="n">
        <v>0.82</v>
      </c>
      <c r="W7" t="n">
        <v>3.02</v>
      </c>
      <c r="X7" t="n">
        <v>0.9</v>
      </c>
      <c r="Y7" t="n">
        <v>1</v>
      </c>
      <c r="Z7" t="n">
        <v>10</v>
      </c>
      <c r="AA7" t="n">
        <v>416.7063763696373</v>
      </c>
      <c r="AB7" t="n">
        <v>570.1560479368015</v>
      </c>
      <c r="AC7" t="n">
        <v>515.7411549407516</v>
      </c>
      <c r="AD7" t="n">
        <v>416706.3763696373</v>
      </c>
      <c r="AE7" t="n">
        <v>570156.0479368016</v>
      </c>
      <c r="AF7" t="n">
        <v>2.340562070391845e-06</v>
      </c>
      <c r="AG7" t="n">
        <v>19.66145833333333</v>
      </c>
      <c r="AH7" t="n">
        <v>515741.1549407516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6.7408</v>
      </c>
      <c r="E8" t="n">
        <v>14.84</v>
      </c>
      <c r="F8" t="n">
        <v>11.19</v>
      </c>
      <c r="G8" t="n">
        <v>16.37</v>
      </c>
      <c r="H8" t="n">
        <v>0.27</v>
      </c>
      <c r="I8" t="n">
        <v>41</v>
      </c>
      <c r="J8" t="n">
        <v>161.26</v>
      </c>
      <c r="K8" t="n">
        <v>50.28</v>
      </c>
      <c r="L8" t="n">
        <v>2.5</v>
      </c>
      <c r="M8" t="n">
        <v>39</v>
      </c>
      <c r="N8" t="n">
        <v>28.48</v>
      </c>
      <c r="O8" t="n">
        <v>20122.23</v>
      </c>
      <c r="P8" t="n">
        <v>137.76</v>
      </c>
      <c r="Q8" t="n">
        <v>197.88</v>
      </c>
      <c r="R8" t="n">
        <v>52.31</v>
      </c>
      <c r="S8" t="n">
        <v>25.4</v>
      </c>
      <c r="T8" t="n">
        <v>12445.43</v>
      </c>
      <c r="U8" t="n">
        <v>0.49</v>
      </c>
      <c r="V8" t="n">
        <v>0.83</v>
      </c>
      <c r="W8" t="n">
        <v>3</v>
      </c>
      <c r="X8" t="n">
        <v>0.8</v>
      </c>
      <c r="Y8" t="n">
        <v>1</v>
      </c>
      <c r="Z8" t="n">
        <v>10</v>
      </c>
      <c r="AA8" t="n">
        <v>412.0706765094341</v>
      </c>
      <c r="AB8" t="n">
        <v>563.8132788754275</v>
      </c>
      <c r="AC8" t="n">
        <v>510.0037308564628</v>
      </c>
      <c r="AD8" t="n">
        <v>412070.6765094341</v>
      </c>
      <c r="AE8" t="n">
        <v>563813.2788754276</v>
      </c>
      <c r="AF8" t="n">
        <v>2.382840090028598e-06</v>
      </c>
      <c r="AG8" t="n">
        <v>19.32291666666667</v>
      </c>
      <c r="AH8" t="n">
        <v>510003.7308564628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6.8338</v>
      </c>
      <c r="E9" t="n">
        <v>14.63</v>
      </c>
      <c r="F9" t="n">
        <v>11.12</v>
      </c>
      <c r="G9" t="n">
        <v>18.03</v>
      </c>
      <c r="H9" t="n">
        <v>0.3</v>
      </c>
      <c r="I9" t="n">
        <v>37</v>
      </c>
      <c r="J9" t="n">
        <v>161.61</v>
      </c>
      <c r="K9" t="n">
        <v>50.28</v>
      </c>
      <c r="L9" t="n">
        <v>2.75</v>
      </c>
      <c r="M9" t="n">
        <v>35</v>
      </c>
      <c r="N9" t="n">
        <v>28.58</v>
      </c>
      <c r="O9" t="n">
        <v>20166.2</v>
      </c>
      <c r="P9" t="n">
        <v>136.74</v>
      </c>
      <c r="Q9" t="n">
        <v>197.88</v>
      </c>
      <c r="R9" t="n">
        <v>49.7</v>
      </c>
      <c r="S9" t="n">
        <v>25.4</v>
      </c>
      <c r="T9" t="n">
        <v>11162.62</v>
      </c>
      <c r="U9" t="n">
        <v>0.51</v>
      </c>
      <c r="V9" t="n">
        <v>0.84</v>
      </c>
      <c r="W9" t="n">
        <v>3</v>
      </c>
      <c r="X9" t="n">
        <v>0.72</v>
      </c>
      <c r="Y9" t="n">
        <v>1</v>
      </c>
      <c r="Z9" t="n">
        <v>10</v>
      </c>
      <c r="AA9" t="n">
        <v>400.6014230861591</v>
      </c>
      <c r="AB9" t="n">
        <v>548.1205403539525</v>
      </c>
      <c r="AC9" t="n">
        <v>495.8086852745804</v>
      </c>
      <c r="AD9" t="n">
        <v>400601.4230861591</v>
      </c>
      <c r="AE9" t="n">
        <v>548120.5403539524</v>
      </c>
      <c r="AF9" t="n">
        <v>2.415715138742795e-06</v>
      </c>
      <c r="AG9" t="n">
        <v>19.04947916666667</v>
      </c>
      <c r="AH9" t="n">
        <v>495808.6852745804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6.9057</v>
      </c>
      <c r="E10" t="n">
        <v>14.48</v>
      </c>
      <c r="F10" t="n">
        <v>11.06</v>
      </c>
      <c r="G10" t="n">
        <v>19.52</v>
      </c>
      <c r="H10" t="n">
        <v>0.33</v>
      </c>
      <c r="I10" t="n">
        <v>34</v>
      </c>
      <c r="J10" t="n">
        <v>161.97</v>
      </c>
      <c r="K10" t="n">
        <v>50.28</v>
      </c>
      <c r="L10" t="n">
        <v>3</v>
      </c>
      <c r="M10" t="n">
        <v>32</v>
      </c>
      <c r="N10" t="n">
        <v>28.69</v>
      </c>
      <c r="O10" t="n">
        <v>20210.21</v>
      </c>
      <c r="P10" t="n">
        <v>135.8</v>
      </c>
      <c r="Q10" t="n">
        <v>197.79</v>
      </c>
      <c r="R10" t="n">
        <v>48.28</v>
      </c>
      <c r="S10" t="n">
        <v>25.4</v>
      </c>
      <c r="T10" t="n">
        <v>10464.1</v>
      </c>
      <c r="U10" t="n">
        <v>0.53</v>
      </c>
      <c r="V10" t="n">
        <v>0.84</v>
      </c>
      <c r="W10" t="n">
        <v>2.99</v>
      </c>
      <c r="X10" t="n">
        <v>0.67</v>
      </c>
      <c r="Y10" t="n">
        <v>1</v>
      </c>
      <c r="Z10" t="n">
        <v>10</v>
      </c>
      <c r="AA10" t="n">
        <v>397.8563540321268</v>
      </c>
      <c r="AB10" t="n">
        <v>544.3646157703257</v>
      </c>
      <c r="AC10" t="n">
        <v>492.4112208617419</v>
      </c>
      <c r="AD10" t="n">
        <v>397856.3540321268</v>
      </c>
      <c r="AE10" t="n">
        <v>544364.6157703258</v>
      </c>
      <c r="AF10" t="n">
        <v>2.441131439845491e-06</v>
      </c>
      <c r="AG10" t="n">
        <v>18.85416666666667</v>
      </c>
      <c r="AH10" t="n">
        <v>492411.2208617419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6.9968</v>
      </c>
      <c r="E11" t="n">
        <v>14.29</v>
      </c>
      <c r="F11" t="n">
        <v>10.97</v>
      </c>
      <c r="G11" t="n">
        <v>21.23</v>
      </c>
      <c r="H11" t="n">
        <v>0.35</v>
      </c>
      <c r="I11" t="n">
        <v>31</v>
      </c>
      <c r="J11" t="n">
        <v>162.33</v>
      </c>
      <c r="K11" t="n">
        <v>50.28</v>
      </c>
      <c r="L11" t="n">
        <v>3.25</v>
      </c>
      <c r="M11" t="n">
        <v>29</v>
      </c>
      <c r="N11" t="n">
        <v>28.8</v>
      </c>
      <c r="O11" t="n">
        <v>20254.26</v>
      </c>
      <c r="P11" t="n">
        <v>134.58</v>
      </c>
      <c r="Q11" t="n">
        <v>197.78</v>
      </c>
      <c r="R11" t="n">
        <v>45.3</v>
      </c>
      <c r="S11" t="n">
        <v>25.4</v>
      </c>
      <c r="T11" t="n">
        <v>8992.57</v>
      </c>
      <c r="U11" t="n">
        <v>0.5600000000000001</v>
      </c>
      <c r="V11" t="n">
        <v>0.85</v>
      </c>
      <c r="W11" t="n">
        <v>2.99</v>
      </c>
      <c r="X11" t="n">
        <v>0.58</v>
      </c>
      <c r="Y11" t="n">
        <v>1</v>
      </c>
      <c r="Z11" t="n">
        <v>10</v>
      </c>
      <c r="AA11" t="n">
        <v>394.5932833745343</v>
      </c>
      <c r="AB11" t="n">
        <v>539.8999385400903</v>
      </c>
      <c r="AC11" t="n">
        <v>488.3726461601462</v>
      </c>
      <c r="AD11" t="n">
        <v>394593.2833745343</v>
      </c>
      <c r="AE11" t="n">
        <v>539899.9385400902</v>
      </c>
      <c r="AF11" t="n">
        <v>2.473334847779506e-06</v>
      </c>
      <c r="AG11" t="n">
        <v>18.60677083333333</v>
      </c>
      <c r="AH11" t="n">
        <v>488372.6461601462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7.0293</v>
      </c>
      <c r="E12" t="n">
        <v>14.23</v>
      </c>
      <c r="F12" t="n">
        <v>10.97</v>
      </c>
      <c r="G12" t="n">
        <v>22.69</v>
      </c>
      <c r="H12" t="n">
        <v>0.38</v>
      </c>
      <c r="I12" t="n">
        <v>29</v>
      </c>
      <c r="J12" t="n">
        <v>162.68</v>
      </c>
      <c r="K12" t="n">
        <v>50.28</v>
      </c>
      <c r="L12" t="n">
        <v>3.5</v>
      </c>
      <c r="M12" t="n">
        <v>27</v>
      </c>
      <c r="N12" t="n">
        <v>28.9</v>
      </c>
      <c r="O12" t="n">
        <v>20298.34</v>
      </c>
      <c r="P12" t="n">
        <v>134.42</v>
      </c>
      <c r="Q12" t="n">
        <v>197.81</v>
      </c>
      <c r="R12" t="n">
        <v>45.37</v>
      </c>
      <c r="S12" t="n">
        <v>25.4</v>
      </c>
      <c r="T12" t="n">
        <v>9036.02</v>
      </c>
      <c r="U12" t="n">
        <v>0.5600000000000001</v>
      </c>
      <c r="V12" t="n">
        <v>0.85</v>
      </c>
      <c r="W12" t="n">
        <v>2.99</v>
      </c>
      <c r="X12" t="n">
        <v>0.58</v>
      </c>
      <c r="Y12" t="n">
        <v>1</v>
      </c>
      <c r="Z12" t="n">
        <v>10</v>
      </c>
      <c r="AA12" t="n">
        <v>393.7874794666188</v>
      </c>
      <c r="AB12" t="n">
        <v>538.7974020837208</v>
      </c>
      <c r="AC12" t="n">
        <v>487.3753342357531</v>
      </c>
      <c r="AD12" t="n">
        <v>393787.4794666189</v>
      </c>
      <c r="AE12" t="n">
        <v>538797.4020837209</v>
      </c>
      <c r="AF12" t="n">
        <v>2.484823440072102e-06</v>
      </c>
      <c r="AG12" t="n">
        <v>18.52864583333333</v>
      </c>
      <c r="AH12" t="n">
        <v>487375.3342357531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7.0849</v>
      </c>
      <c r="E13" t="n">
        <v>14.11</v>
      </c>
      <c r="F13" t="n">
        <v>10.92</v>
      </c>
      <c r="G13" t="n">
        <v>24.27</v>
      </c>
      <c r="H13" t="n">
        <v>0.41</v>
      </c>
      <c r="I13" t="n">
        <v>27</v>
      </c>
      <c r="J13" t="n">
        <v>163.04</v>
      </c>
      <c r="K13" t="n">
        <v>50.28</v>
      </c>
      <c r="L13" t="n">
        <v>3.75</v>
      </c>
      <c r="M13" t="n">
        <v>25</v>
      </c>
      <c r="N13" t="n">
        <v>29.01</v>
      </c>
      <c r="O13" t="n">
        <v>20342.46</v>
      </c>
      <c r="P13" t="n">
        <v>133.7</v>
      </c>
      <c r="Q13" t="n">
        <v>197.78</v>
      </c>
      <c r="R13" t="n">
        <v>43.74</v>
      </c>
      <c r="S13" t="n">
        <v>25.4</v>
      </c>
      <c r="T13" t="n">
        <v>8230.940000000001</v>
      </c>
      <c r="U13" t="n">
        <v>0.58</v>
      </c>
      <c r="V13" t="n">
        <v>0.85</v>
      </c>
      <c r="W13" t="n">
        <v>2.99</v>
      </c>
      <c r="X13" t="n">
        <v>0.53</v>
      </c>
      <c r="Y13" t="n">
        <v>1</v>
      </c>
      <c r="Z13" t="n">
        <v>10</v>
      </c>
      <c r="AA13" t="n">
        <v>383.473214498111</v>
      </c>
      <c r="AB13" t="n">
        <v>524.6849697205527</v>
      </c>
      <c r="AC13" t="n">
        <v>474.6097726104023</v>
      </c>
      <c r="AD13" t="n">
        <v>383473.214498111</v>
      </c>
      <c r="AE13" t="n">
        <v>524684.9697205527</v>
      </c>
      <c r="AF13" t="n">
        <v>2.504477770271127e-06</v>
      </c>
      <c r="AG13" t="n">
        <v>18.37239583333333</v>
      </c>
      <c r="AH13" t="n">
        <v>474609.7726104023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7.1375</v>
      </c>
      <c r="E14" t="n">
        <v>14.01</v>
      </c>
      <c r="F14" t="n">
        <v>10.88</v>
      </c>
      <c r="G14" t="n">
        <v>26.11</v>
      </c>
      <c r="H14" t="n">
        <v>0.43</v>
      </c>
      <c r="I14" t="n">
        <v>25</v>
      </c>
      <c r="J14" t="n">
        <v>163.4</v>
      </c>
      <c r="K14" t="n">
        <v>50.28</v>
      </c>
      <c r="L14" t="n">
        <v>4</v>
      </c>
      <c r="M14" t="n">
        <v>23</v>
      </c>
      <c r="N14" t="n">
        <v>29.12</v>
      </c>
      <c r="O14" t="n">
        <v>20386.62</v>
      </c>
      <c r="P14" t="n">
        <v>133.09</v>
      </c>
      <c r="Q14" t="n">
        <v>197.83</v>
      </c>
      <c r="R14" t="n">
        <v>42.51</v>
      </c>
      <c r="S14" t="n">
        <v>25.4</v>
      </c>
      <c r="T14" t="n">
        <v>7623.8</v>
      </c>
      <c r="U14" t="n">
        <v>0.6</v>
      </c>
      <c r="V14" t="n">
        <v>0.86</v>
      </c>
      <c r="W14" t="n">
        <v>2.98</v>
      </c>
      <c r="X14" t="n">
        <v>0.49</v>
      </c>
      <c r="Y14" t="n">
        <v>1</v>
      </c>
      <c r="Z14" t="n">
        <v>10</v>
      </c>
      <c r="AA14" t="n">
        <v>381.7880304486055</v>
      </c>
      <c r="AB14" t="n">
        <v>522.379226558946</v>
      </c>
      <c r="AC14" t="n">
        <v>472.5240863400085</v>
      </c>
      <c r="AD14" t="n">
        <v>381788.0304486055</v>
      </c>
      <c r="AE14" t="n">
        <v>522379.226558946</v>
      </c>
      <c r="AF14" t="n">
        <v>2.523071615027759e-06</v>
      </c>
      <c r="AG14" t="n">
        <v>18.2421875</v>
      </c>
      <c r="AH14" t="n">
        <v>472524.0863400085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7.1602</v>
      </c>
      <c r="E15" t="n">
        <v>13.97</v>
      </c>
      <c r="F15" t="n">
        <v>10.87</v>
      </c>
      <c r="G15" t="n">
        <v>27.17</v>
      </c>
      <c r="H15" t="n">
        <v>0.46</v>
      </c>
      <c r="I15" t="n">
        <v>24</v>
      </c>
      <c r="J15" t="n">
        <v>163.76</v>
      </c>
      <c r="K15" t="n">
        <v>50.28</v>
      </c>
      <c r="L15" t="n">
        <v>4.25</v>
      </c>
      <c r="M15" t="n">
        <v>22</v>
      </c>
      <c r="N15" t="n">
        <v>29.23</v>
      </c>
      <c r="O15" t="n">
        <v>20430.81</v>
      </c>
      <c r="P15" t="n">
        <v>132.77</v>
      </c>
      <c r="Q15" t="n">
        <v>197.86</v>
      </c>
      <c r="R15" t="n">
        <v>42.13</v>
      </c>
      <c r="S15" t="n">
        <v>25.4</v>
      </c>
      <c r="T15" t="n">
        <v>7442.92</v>
      </c>
      <c r="U15" t="n">
        <v>0.6</v>
      </c>
      <c r="V15" t="n">
        <v>0.86</v>
      </c>
      <c r="W15" t="n">
        <v>2.98</v>
      </c>
      <c r="X15" t="n">
        <v>0.48</v>
      </c>
      <c r="Y15" t="n">
        <v>1</v>
      </c>
      <c r="Z15" t="n">
        <v>10</v>
      </c>
      <c r="AA15" t="n">
        <v>381.0529920202043</v>
      </c>
      <c r="AB15" t="n">
        <v>521.3735145536006</v>
      </c>
      <c r="AC15" t="n">
        <v>471.6143580769277</v>
      </c>
      <c r="AD15" t="n">
        <v>381052.9920202043</v>
      </c>
      <c r="AE15" t="n">
        <v>521373.5145536006</v>
      </c>
      <c r="AF15" t="n">
        <v>2.531095954875202e-06</v>
      </c>
      <c r="AG15" t="n">
        <v>18.19010416666667</v>
      </c>
      <c r="AH15" t="n">
        <v>471614.3580769277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7.222</v>
      </c>
      <c r="E16" t="n">
        <v>13.85</v>
      </c>
      <c r="F16" t="n">
        <v>10.81</v>
      </c>
      <c r="G16" t="n">
        <v>29.49</v>
      </c>
      <c r="H16" t="n">
        <v>0.49</v>
      </c>
      <c r="I16" t="n">
        <v>22</v>
      </c>
      <c r="J16" t="n">
        <v>164.12</v>
      </c>
      <c r="K16" t="n">
        <v>50.28</v>
      </c>
      <c r="L16" t="n">
        <v>4.5</v>
      </c>
      <c r="M16" t="n">
        <v>20</v>
      </c>
      <c r="N16" t="n">
        <v>29.34</v>
      </c>
      <c r="O16" t="n">
        <v>20475.04</v>
      </c>
      <c r="P16" t="n">
        <v>131.78</v>
      </c>
      <c r="Q16" t="n">
        <v>197.79</v>
      </c>
      <c r="R16" t="n">
        <v>40.48</v>
      </c>
      <c r="S16" t="n">
        <v>25.4</v>
      </c>
      <c r="T16" t="n">
        <v>6628.13</v>
      </c>
      <c r="U16" t="n">
        <v>0.63</v>
      </c>
      <c r="V16" t="n">
        <v>0.86</v>
      </c>
      <c r="W16" t="n">
        <v>2.98</v>
      </c>
      <c r="X16" t="n">
        <v>0.42</v>
      </c>
      <c r="Y16" t="n">
        <v>1</v>
      </c>
      <c r="Z16" t="n">
        <v>10</v>
      </c>
      <c r="AA16" t="n">
        <v>378.8618172030976</v>
      </c>
      <c r="AB16" t="n">
        <v>518.3754525010248</v>
      </c>
      <c r="AC16" t="n">
        <v>468.9024268588432</v>
      </c>
      <c r="AD16" t="n">
        <v>378861.8172030976</v>
      </c>
      <c r="AE16" t="n">
        <v>518375.4525010248</v>
      </c>
      <c r="AF16" t="n">
        <v>2.552941954988508e-06</v>
      </c>
      <c r="AG16" t="n">
        <v>18.03385416666667</v>
      </c>
      <c r="AH16" t="n">
        <v>468902.4268588432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7.251</v>
      </c>
      <c r="E17" t="n">
        <v>13.79</v>
      </c>
      <c r="F17" t="n">
        <v>10.79</v>
      </c>
      <c r="G17" t="n">
        <v>30.83</v>
      </c>
      <c r="H17" t="n">
        <v>0.51</v>
      </c>
      <c r="I17" t="n">
        <v>21</v>
      </c>
      <c r="J17" t="n">
        <v>164.48</v>
      </c>
      <c r="K17" t="n">
        <v>50.28</v>
      </c>
      <c r="L17" t="n">
        <v>4.75</v>
      </c>
      <c r="M17" t="n">
        <v>19</v>
      </c>
      <c r="N17" t="n">
        <v>29.45</v>
      </c>
      <c r="O17" t="n">
        <v>20519.3</v>
      </c>
      <c r="P17" t="n">
        <v>131.5</v>
      </c>
      <c r="Q17" t="n">
        <v>197.82</v>
      </c>
      <c r="R17" t="n">
        <v>39.82</v>
      </c>
      <c r="S17" t="n">
        <v>25.4</v>
      </c>
      <c r="T17" t="n">
        <v>6300.89</v>
      </c>
      <c r="U17" t="n">
        <v>0.64</v>
      </c>
      <c r="V17" t="n">
        <v>0.86</v>
      </c>
      <c r="W17" t="n">
        <v>2.97</v>
      </c>
      <c r="X17" t="n">
        <v>0.4</v>
      </c>
      <c r="Y17" t="n">
        <v>1</v>
      </c>
      <c r="Z17" t="n">
        <v>10</v>
      </c>
      <c r="AA17" t="n">
        <v>377.845113440683</v>
      </c>
      <c r="AB17" t="n">
        <v>516.9843535594847</v>
      </c>
      <c r="AC17" t="n">
        <v>467.6440924478641</v>
      </c>
      <c r="AD17" t="n">
        <v>377845.113440683</v>
      </c>
      <c r="AE17" t="n">
        <v>516984.3535594847</v>
      </c>
      <c r="AF17" t="n">
        <v>2.563193314264978e-06</v>
      </c>
      <c r="AG17" t="n">
        <v>17.95572916666667</v>
      </c>
      <c r="AH17" t="n">
        <v>467644.0924478641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7.2791</v>
      </c>
      <c r="E18" t="n">
        <v>13.74</v>
      </c>
      <c r="F18" t="n">
        <v>10.77</v>
      </c>
      <c r="G18" t="n">
        <v>32.31</v>
      </c>
      <c r="H18" t="n">
        <v>0.54</v>
      </c>
      <c r="I18" t="n">
        <v>20</v>
      </c>
      <c r="J18" t="n">
        <v>164.83</v>
      </c>
      <c r="K18" t="n">
        <v>50.28</v>
      </c>
      <c r="L18" t="n">
        <v>5</v>
      </c>
      <c r="M18" t="n">
        <v>18</v>
      </c>
      <c r="N18" t="n">
        <v>29.55</v>
      </c>
      <c r="O18" t="n">
        <v>20563.61</v>
      </c>
      <c r="P18" t="n">
        <v>131.09</v>
      </c>
      <c r="Q18" t="n">
        <v>197.81</v>
      </c>
      <c r="R18" t="n">
        <v>39.21</v>
      </c>
      <c r="S18" t="n">
        <v>25.4</v>
      </c>
      <c r="T18" t="n">
        <v>6001.16</v>
      </c>
      <c r="U18" t="n">
        <v>0.65</v>
      </c>
      <c r="V18" t="n">
        <v>0.86</v>
      </c>
      <c r="W18" t="n">
        <v>2.97</v>
      </c>
      <c r="X18" t="n">
        <v>0.38</v>
      </c>
      <c r="Y18" t="n">
        <v>1</v>
      </c>
      <c r="Z18" t="n">
        <v>10</v>
      </c>
      <c r="AA18" t="n">
        <v>376.9256765886161</v>
      </c>
      <c r="AB18" t="n">
        <v>515.7263394957956</v>
      </c>
      <c r="AC18" t="n">
        <v>466.5061414807797</v>
      </c>
      <c r="AD18" t="n">
        <v>376925.6765886161</v>
      </c>
      <c r="AE18" t="n">
        <v>515726.3394957957</v>
      </c>
      <c r="AF18" t="n">
        <v>2.573126527908729e-06</v>
      </c>
      <c r="AG18" t="n">
        <v>17.890625</v>
      </c>
      <c r="AH18" t="n">
        <v>466506.1414807797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7.3065</v>
      </c>
      <c r="E19" t="n">
        <v>13.69</v>
      </c>
      <c r="F19" t="n">
        <v>10.75</v>
      </c>
      <c r="G19" t="n">
        <v>33.95</v>
      </c>
      <c r="H19" t="n">
        <v>0.5600000000000001</v>
      </c>
      <c r="I19" t="n">
        <v>19</v>
      </c>
      <c r="J19" t="n">
        <v>165.19</v>
      </c>
      <c r="K19" t="n">
        <v>50.28</v>
      </c>
      <c r="L19" t="n">
        <v>5.25</v>
      </c>
      <c r="M19" t="n">
        <v>17</v>
      </c>
      <c r="N19" t="n">
        <v>29.66</v>
      </c>
      <c r="O19" t="n">
        <v>20607.95</v>
      </c>
      <c r="P19" t="n">
        <v>130.71</v>
      </c>
      <c r="Q19" t="n">
        <v>197.84</v>
      </c>
      <c r="R19" t="n">
        <v>38.51</v>
      </c>
      <c r="S19" t="n">
        <v>25.4</v>
      </c>
      <c r="T19" t="n">
        <v>5655.18</v>
      </c>
      <c r="U19" t="n">
        <v>0.66</v>
      </c>
      <c r="V19" t="n">
        <v>0.87</v>
      </c>
      <c r="W19" t="n">
        <v>2.97</v>
      </c>
      <c r="X19" t="n">
        <v>0.36</v>
      </c>
      <c r="Y19" t="n">
        <v>1</v>
      </c>
      <c r="Z19" t="n">
        <v>10</v>
      </c>
      <c r="AA19" t="n">
        <v>376.0488287817929</v>
      </c>
      <c r="AB19" t="n">
        <v>514.526597642705</v>
      </c>
      <c r="AC19" t="n">
        <v>465.4209013062998</v>
      </c>
      <c r="AD19" t="n">
        <v>376048.8287817929</v>
      </c>
      <c r="AE19" t="n">
        <v>514526.5976427051</v>
      </c>
      <c r="AF19" t="n">
        <v>2.582812294949257e-06</v>
      </c>
      <c r="AG19" t="n">
        <v>17.82552083333333</v>
      </c>
      <c r="AH19" t="n">
        <v>465420.9013062998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7.338</v>
      </c>
      <c r="E20" t="n">
        <v>13.63</v>
      </c>
      <c r="F20" t="n">
        <v>10.72</v>
      </c>
      <c r="G20" t="n">
        <v>35.74</v>
      </c>
      <c r="H20" t="n">
        <v>0.59</v>
      </c>
      <c r="I20" t="n">
        <v>18</v>
      </c>
      <c r="J20" t="n">
        <v>165.55</v>
      </c>
      <c r="K20" t="n">
        <v>50.28</v>
      </c>
      <c r="L20" t="n">
        <v>5.5</v>
      </c>
      <c r="M20" t="n">
        <v>16</v>
      </c>
      <c r="N20" t="n">
        <v>29.77</v>
      </c>
      <c r="O20" t="n">
        <v>20652.33</v>
      </c>
      <c r="P20" t="n">
        <v>130.12</v>
      </c>
      <c r="Q20" t="n">
        <v>197.77</v>
      </c>
      <c r="R20" t="n">
        <v>37.79</v>
      </c>
      <c r="S20" t="n">
        <v>25.4</v>
      </c>
      <c r="T20" t="n">
        <v>5300.82</v>
      </c>
      <c r="U20" t="n">
        <v>0.67</v>
      </c>
      <c r="V20" t="n">
        <v>0.87</v>
      </c>
      <c r="W20" t="n">
        <v>2.96</v>
      </c>
      <c r="X20" t="n">
        <v>0.33</v>
      </c>
      <c r="Y20" t="n">
        <v>1</v>
      </c>
      <c r="Z20" t="n">
        <v>10</v>
      </c>
      <c r="AA20" t="n">
        <v>366.6624735678801</v>
      </c>
      <c r="AB20" t="n">
        <v>501.6837723422631</v>
      </c>
      <c r="AC20" t="n">
        <v>453.8037772275135</v>
      </c>
      <c r="AD20" t="n">
        <v>366662.4735678801</v>
      </c>
      <c r="AE20" t="n">
        <v>501683.7723422631</v>
      </c>
      <c r="AF20" t="n">
        <v>2.593947392094388e-06</v>
      </c>
      <c r="AG20" t="n">
        <v>17.74739583333333</v>
      </c>
      <c r="AH20" t="n">
        <v>453803.7772275135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7.3353</v>
      </c>
      <c r="E21" t="n">
        <v>13.63</v>
      </c>
      <c r="F21" t="n">
        <v>10.73</v>
      </c>
      <c r="G21" t="n">
        <v>35.76</v>
      </c>
      <c r="H21" t="n">
        <v>0.61</v>
      </c>
      <c r="I21" t="n">
        <v>18</v>
      </c>
      <c r="J21" t="n">
        <v>165.91</v>
      </c>
      <c r="K21" t="n">
        <v>50.28</v>
      </c>
      <c r="L21" t="n">
        <v>5.75</v>
      </c>
      <c r="M21" t="n">
        <v>16</v>
      </c>
      <c r="N21" t="n">
        <v>29.88</v>
      </c>
      <c r="O21" t="n">
        <v>20696.74</v>
      </c>
      <c r="P21" t="n">
        <v>130.02</v>
      </c>
      <c r="Q21" t="n">
        <v>197.8</v>
      </c>
      <c r="R21" t="n">
        <v>37.83</v>
      </c>
      <c r="S21" t="n">
        <v>25.4</v>
      </c>
      <c r="T21" t="n">
        <v>5323.28</v>
      </c>
      <c r="U21" t="n">
        <v>0.67</v>
      </c>
      <c r="V21" t="n">
        <v>0.87</v>
      </c>
      <c r="W21" t="n">
        <v>2.97</v>
      </c>
      <c r="X21" t="n">
        <v>0.34</v>
      </c>
      <c r="Y21" t="n">
        <v>1</v>
      </c>
      <c r="Z21" t="n">
        <v>10</v>
      </c>
      <c r="AA21" t="n">
        <v>366.6757224855325</v>
      </c>
      <c r="AB21" t="n">
        <v>501.7019000958961</v>
      </c>
      <c r="AC21" t="n">
        <v>453.8201748937822</v>
      </c>
      <c r="AD21" t="n">
        <v>366675.7224855325</v>
      </c>
      <c r="AE21" t="n">
        <v>501701.9000958961</v>
      </c>
      <c r="AF21" t="n">
        <v>2.592992955196234e-06</v>
      </c>
      <c r="AG21" t="n">
        <v>17.74739583333333</v>
      </c>
      <c r="AH21" t="n">
        <v>453820.1748937822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7.3538</v>
      </c>
      <c r="E22" t="n">
        <v>13.6</v>
      </c>
      <c r="F22" t="n">
        <v>10.73</v>
      </c>
      <c r="G22" t="n">
        <v>37.86</v>
      </c>
      <c r="H22" t="n">
        <v>0.64</v>
      </c>
      <c r="I22" t="n">
        <v>17</v>
      </c>
      <c r="J22" t="n">
        <v>166.27</v>
      </c>
      <c r="K22" t="n">
        <v>50.28</v>
      </c>
      <c r="L22" t="n">
        <v>6</v>
      </c>
      <c r="M22" t="n">
        <v>15</v>
      </c>
      <c r="N22" t="n">
        <v>29.99</v>
      </c>
      <c r="O22" t="n">
        <v>20741.2</v>
      </c>
      <c r="P22" t="n">
        <v>129.91</v>
      </c>
      <c r="Q22" t="n">
        <v>197.79</v>
      </c>
      <c r="R22" t="n">
        <v>37.9</v>
      </c>
      <c r="S22" t="n">
        <v>25.4</v>
      </c>
      <c r="T22" t="n">
        <v>5362.43</v>
      </c>
      <c r="U22" t="n">
        <v>0.67</v>
      </c>
      <c r="V22" t="n">
        <v>0.87</v>
      </c>
      <c r="W22" t="n">
        <v>2.97</v>
      </c>
      <c r="X22" t="n">
        <v>0.34</v>
      </c>
      <c r="Y22" t="n">
        <v>1</v>
      </c>
      <c r="Z22" t="n">
        <v>10</v>
      </c>
      <c r="AA22" t="n">
        <v>366.2511524262712</v>
      </c>
      <c r="AB22" t="n">
        <v>501.1209846101058</v>
      </c>
      <c r="AC22" t="n">
        <v>453.2947011666357</v>
      </c>
      <c r="AD22" t="n">
        <v>366251.1524262712</v>
      </c>
      <c r="AE22" t="n">
        <v>501120.9846101058</v>
      </c>
      <c r="AF22" t="n">
        <v>2.599532615424326e-06</v>
      </c>
      <c r="AG22" t="n">
        <v>17.70833333333333</v>
      </c>
      <c r="AH22" t="n">
        <v>453294.7011666357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7.3945</v>
      </c>
      <c r="E23" t="n">
        <v>13.52</v>
      </c>
      <c r="F23" t="n">
        <v>10.68</v>
      </c>
      <c r="G23" t="n">
        <v>40.06</v>
      </c>
      <c r="H23" t="n">
        <v>0.66</v>
      </c>
      <c r="I23" t="n">
        <v>16</v>
      </c>
      <c r="J23" t="n">
        <v>166.64</v>
      </c>
      <c r="K23" t="n">
        <v>50.28</v>
      </c>
      <c r="L23" t="n">
        <v>6.25</v>
      </c>
      <c r="M23" t="n">
        <v>14</v>
      </c>
      <c r="N23" t="n">
        <v>30.11</v>
      </c>
      <c r="O23" t="n">
        <v>20785.69</v>
      </c>
      <c r="P23" t="n">
        <v>129.22</v>
      </c>
      <c r="Q23" t="n">
        <v>197.75</v>
      </c>
      <c r="R23" t="n">
        <v>36.39</v>
      </c>
      <c r="S23" t="n">
        <v>25.4</v>
      </c>
      <c r="T23" t="n">
        <v>4612.21</v>
      </c>
      <c r="U23" t="n">
        <v>0.7</v>
      </c>
      <c r="V23" t="n">
        <v>0.87</v>
      </c>
      <c r="W23" t="n">
        <v>2.97</v>
      </c>
      <c r="X23" t="n">
        <v>0.29</v>
      </c>
      <c r="Y23" t="n">
        <v>1</v>
      </c>
      <c r="Z23" t="n">
        <v>10</v>
      </c>
      <c r="AA23" t="n">
        <v>364.8102017621196</v>
      </c>
      <c r="AB23" t="n">
        <v>499.1494123411566</v>
      </c>
      <c r="AC23" t="n">
        <v>451.511292987916</v>
      </c>
      <c r="AD23" t="n">
        <v>364810.2017621195</v>
      </c>
      <c r="AE23" t="n">
        <v>499149.4123411566</v>
      </c>
      <c r="AF23" t="n">
        <v>2.613919867926131e-06</v>
      </c>
      <c r="AG23" t="n">
        <v>17.60416666666667</v>
      </c>
      <c r="AH23" t="n">
        <v>451511.292987916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7.3917</v>
      </c>
      <c r="E24" t="n">
        <v>13.53</v>
      </c>
      <c r="F24" t="n">
        <v>10.69</v>
      </c>
      <c r="G24" t="n">
        <v>40.08</v>
      </c>
      <c r="H24" t="n">
        <v>0.6899999999999999</v>
      </c>
      <c r="I24" t="n">
        <v>16</v>
      </c>
      <c r="J24" t="n">
        <v>167</v>
      </c>
      <c r="K24" t="n">
        <v>50.28</v>
      </c>
      <c r="L24" t="n">
        <v>6.5</v>
      </c>
      <c r="M24" t="n">
        <v>14</v>
      </c>
      <c r="N24" t="n">
        <v>30.22</v>
      </c>
      <c r="O24" t="n">
        <v>20830.22</v>
      </c>
      <c r="P24" t="n">
        <v>129.29</v>
      </c>
      <c r="Q24" t="n">
        <v>197.78</v>
      </c>
      <c r="R24" t="n">
        <v>36.81</v>
      </c>
      <c r="S24" t="n">
        <v>25.4</v>
      </c>
      <c r="T24" t="n">
        <v>4822.91</v>
      </c>
      <c r="U24" t="n">
        <v>0.6899999999999999</v>
      </c>
      <c r="V24" t="n">
        <v>0.87</v>
      </c>
      <c r="W24" t="n">
        <v>2.96</v>
      </c>
      <c r="X24" t="n">
        <v>0.3</v>
      </c>
      <c r="Y24" t="n">
        <v>1</v>
      </c>
      <c r="Z24" t="n">
        <v>10</v>
      </c>
      <c r="AA24" t="n">
        <v>364.9496515600749</v>
      </c>
      <c r="AB24" t="n">
        <v>499.3402137068101</v>
      </c>
      <c r="AC24" t="n">
        <v>451.6838845390229</v>
      </c>
      <c r="AD24" t="n">
        <v>364949.6515600749</v>
      </c>
      <c r="AE24" t="n">
        <v>499340.2137068101</v>
      </c>
      <c r="AF24" t="n">
        <v>2.612930081513231e-06</v>
      </c>
      <c r="AG24" t="n">
        <v>17.6171875</v>
      </c>
      <c r="AH24" t="n">
        <v>451683.8845390229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7.4181</v>
      </c>
      <c r="E25" t="n">
        <v>13.48</v>
      </c>
      <c r="F25" t="n">
        <v>10.67</v>
      </c>
      <c r="G25" t="n">
        <v>42.69</v>
      </c>
      <c r="H25" t="n">
        <v>0.71</v>
      </c>
      <c r="I25" t="n">
        <v>15</v>
      </c>
      <c r="J25" t="n">
        <v>167.36</v>
      </c>
      <c r="K25" t="n">
        <v>50.28</v>
      </c>
      <c r="L25" t="n">
        <v>6.75</v>
      </c>
      <c r="M25" t="n">
        <v>13</v>
      </c>
      <c r="N25" t="n">
        <v>30.33</v>
      </c>
      <c r="O25" t="n">
        <v>20874.78</v>
      </c>
      <c r="P25" t="n">
        <v>128.93</v>
      </c>
      <c r="Q25" t="n">
        <v>197.79</v>
      </c>
      <c r="R25" t="n">
        <v>36.17</v>
      </c>
      <c r="S25" t="n">
        <v>25.4</v>
      </c>
      <c r="T25" t="n">
        <v>4505.39</v>
      </c>
      <c r="U25" t="n">
        <v>0.7</v>
      </c>
      <c r="V25" t="n">
        <v>0.87</v>
      </c>
      <c r="W25" t="n">
        <v>2.96</v>
      </c>
      <c r="X25" t="n">
        <v>0.28</v>
      </c>
      <c r="Y25" t="n">
        <v>1</v>
      </c>
      <c r="Z25" t="n">
        <v>10</v>
      </c>
      <c r="AA25" t="n">
        <v>364.1325982868148</v>
      </c>
      <c r="AB25" t="n">
        <v>498.2222853724892</v>
      </c>
      <c r="AC25" t="n">
        <v>450.6726497159074</v>
      </c>
      <c r="AD25" t="n">
        <v>364132.5982868148</v>
      </c>
      <c r="AE25" t="n">
        <v>498222.2853724892</v>
      </c>
      <c r="AF25" t="n">
        <v>2.622262353406293e-06</v>
      </c>
      <c r="AG25" t="n">
        <v>17.55208333333333</v>
      </c>
      <c r="AH25" t="n">
        <v>450672.6497159073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7.4222</v>
      </c>
      <c r="E26" t="n">
        <v>13.47</v>
      </c>
      <c r="F26" t="n">
        <v>10.67</v>
      </c>
      <c r="G26" t="n">
        <v>42.66</v>
      </c>
      <c r="H26" t="n">
        <v>0.74</v>
      </c>
      <c r="I26" t="n">
        <v>15</v>
      </c>
      <c r="J26" t="n">
        <v>167.72</v>
      </c>
      <c r="K26" t="n">
        <v>50.28</v>
      </c>
      <c r="L26" t="n">
        <v>7</v>
      </c>
      <c r="M26" t="n">
        <v>13</v>
      </c>
      <c r="N26" t="n">
        <v>30.44</v>
      </c>
      <c r="O26" t="n">
        <v>20919.39</v>
      </c>
      <c r="P26" t="n">
        <v>128.57</v>
      </c>
      <c r="Q26" t="n">
        <v>197.82</v>
      </c>
      <c r="R26" t="n">
        <v>35.82</v>
      </c>
      <c r="S26" t="n">
        <v>25.4</v>
      </c>
      <c r="T26" t="n">
        <v>4331.91</v>
      </c>
      <c r="U26" t="n">
        <v>0.71</v>
      </c>
      <c r="V26" t="n">
        <v>0.87</v>
      </c>
      <c r="W26" t="n">
        <v>2.97</v>
      </c>
      <c r="X26" t="n">
        <v>0.27</v>
      </c>
      <c r="Y26" t="n">
        <v>1</v>
      </c>
      <c r="Z26" t="n">
        <v>10</v>
      </c>
      <c r="AA26" t="n">
        <v>363.7946984850577</v>
      </c>
      <c r="AB26" t="n">
        <v>497.759955956638</v>
      </c>
      <c r="AC26" t="n">
        <v>450.2544443706215</v>
      </c>
      <c r="AD26" t="n">
        <v>363794.6984850577</v>
      </c>
      <c r="AE26" t="n">
        <v>497759.955956638</v>
      </c>
      <c r="AF26" t="n">
        <v>2.623711683510897e-06</v>
      </c>
      <c r="AG26" t="n">
        <v>17.5390625</v>
      </c>
      <c r="AH26" t="n">
        <v>450254.4443706215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7.4525</v>
      </c>
      <c r="E27" t="n">
        <v>13.42</v>
      </c>
      <c r="F27" t="n">
        <v>10.64</v>
      </c>
      <c r="G27" t="n">
        <v>45.61</v>
      </c>
      <c r="H27" t="n">
        <v>0.76</v>
      </c>
      <c r="I27" t="n">
        <v>14</v>
      </c>
      <c r="J27" t="n">
        <v>168.08</v>
      </c>
      <c r="K27" t="n">
        <v>50.28</v>
      </c>
      <c r="L27" t="n">
        <v>7.25</v>
      </c>
      <c r="M27" t="n">
        <v>12</v>
      </c>
      <c r="N27" t="n">
        <v>30.55</v>
      </c>
      <c r="O27" t="n">
        <v>20964.03</v>
      </c>
      <c r="P27" t="n">
        <v>128.28</v>
      </c>
      <c r="Q27" t="n">
        <v>197.79</v>
      </c>
      <c r="R27" t="n">
        <v>35.24</v>
      </c>
      <c r="S27" t="n">
        <v>25.4</v>
      </c>
      <c r="T27" t="n">
        <v>4048.51</v>
      </c>
      <c r="U27" t="n">
        <v>0.72</v>
      </c>
      <c r="V27" t="n">
        <v>0.87</v>
      </c>
      <c r="W27" t="n">
        <v>2.96</v>
      </c>
      <c r="X27" t="n">
        <v>0.25</v>
      </c>
      <c r="Y27" t="n">
        <v>1</v>
      </c>
      <c r="Z27" t="n">
        <v>10</v>
      </c>
      <c r="AA27" t="n">
        <v>362.7595068035119</v>
      </c>
      <c r="AB27" t="n">
        <v>496.3435610285132</v>
      </c>
      <c r="AC27" t="n">
        <v>448.9732281865142</v>
      </c>
      <c r="AD27" t="n">
        <v>362759.5068035119</v>
      </c>
      <c r="AE27" t="n">
        <v>496343.5610285132</v>
      </c>
      <c r="AF27" t="n">
        <v>2.634422586479071e-06</v>
      </c>
      <c r="AG27" t="n">
        <v>17.47395833333333</v>
      </c>
      <c r="AH27" t="n">
        <v>448973.2281865142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7.4491</v>
      </c>
      <c r="E28" t="n">
        <v>13.42</v>
      </c>
      <c r="F28" t="n">
        <v>10.65</v>
      </c>
      <c r="G28" t="n">
        <v>45.64</v>
      </c>
      <c r="H28" t="n">
        <v>0.79</v>
      </c>
      <c r="I28" t="n">
        <v>14</v>
      </c>
      <c r="J28" t="n">
        <v>168.44</v>
      </c>
      <c r="K28" t="n">
        <v>50.28</v>
      </c>
      <c r="L28" t="n">
        <v>7.5</v>
      </c>
      <c r="M28" t="n">
        <v>12</v>
      </c>
      <c r="N28" t="n">
        <v>30.66</v>
      </c>
      <c r="O28" t="n">
        <v>21008.71</v>
      </c>
      <c r="P28" t="n">
        <v>127.99</v>
      </c>
      <c r="Q28" t="n">
        <v>197.77</v>
      </c>
      <c r="R28" t="n">
        <v>35.47</v>
      </c>
      <c r="S28" t="n">
        <v>25.4</v>
      </c>
      <c r="T28" t="n">
        <v>4163.56</v>
      </c>
      <c r="U28" t="n">
        <v>0.72</v>
      </c>
      <c r="V28" t="n">
        <v>0.87</v>
      </c>
      <c r="W28" t="n">
        <v>2.96</v>
      </c>
      <c r="X28" t="n">
        <v>0.26</v>
      </c>
      <c r="Y28" t="n">
        <v>1</v>
      </c>
      <c r="Z28" t="n">
        <v>10</v>
      </c>
      <c r="AA28" t="n">
        <v>362.6448621374944</v>
      </c>
      <c r="AB28" t="n">
        <v>496.1866991387024</v>
      </c>
      <c r="AC28" t="n">
        <v>448.8313369753098</v>
      </c>
      <c r="AD28" t="n">
        <v>362644.8621374944</v>
      </c>
      <c r="AE28" t="n">
        <v>496186.6991387024</v>
      </c>
      <c r="AF28" t="n">
        <v>2.633220702977692e-06</v>
      </c>
      <c r="AG28" t="n">
        <v>17.47395833333333</v>
      </c>
      <c r="AH28" t="n">
        <v>448831.3369753098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7.4726</v>
      </c>
      <c r="E29" t="n">
        <v>13.38</v>
      </c>
      <c r="F29" t="n">
        <v>10.64</v>
      </c>
      <c r="G29" t="n">
        <v>49.1</v>
      </c>
      <c r="H29" t="n">
        <v>0.8100000000000001</v>
      </c>
      <c r="I29" t="n">
        <v>13</v>
      </c>
      <c r="J29" t="n">
        <v>168.81</v>
      </c>
      <c r="K29" t="n">
        <v>50.28</v>
      </c>
      <c r="L29" t="n">
        <v>7.75</v>
      </c>
      <c r="M29" t="n">
        <v>11</v>
      </c>
      <c r="N29" t="n">
        <v>30.78</v>
      </c>
      <c r="O29" t="n">
        <v>21053.43</v>
      </c>
      <c r="P29" t="n">
        <v>127.94</v>
      </c>
      <c r="Q29" t="n">
        <v>197.79</v>
      </c>
      <c r="R29" t="n">
        <v>34.91</v>
      </c>
      <c r="S29" t="n">
        <v>25.4</v>
      </c>
      <c r="T29" t="n">
        <v>3886.16</v>
      </c>
      <c r="U29" t="n">
        <v>0.73</v>
      </c>
      <c r="V29" t="n">
        <v>0.87</v>
      </c>
      <c r="W29" t="n">
        <v>2.97</v>
      </c>
      <c r="X29" t="n">
        <v>0.25</v>
      </c>
      <c r="Y29" t="n">
        <v>1</v>
      </c>
      <c r="Z29" t="n">
        <v>10</v>
      </c>
      <c r="AA29" t="n">
        <v>362.155055476327</v>
      </c>
      <c r="AB29" t="n">
        <v>495.5165240561485</v>
      </c>
      <c r="AC29" t="n">
        <v>448.2251224620383</v>
      </c>
      <c r="AD29" t="n">
        <v>362155.0554763271</v>
      </c>
      <c r="AE29" t="n">
        <v>495516.5240561485</v>
      </c>
      <c r="AF29" t="n">
        <v>2.641527838943107e-06</v>
      </c>
      <c r="AG29" t="n">
        <v>17.421875</v>
      </c>
      <c r="AH29" t="n">
        <v>448225.1224620382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7.4822</v>
      </c>
      <c r="E30" t="n">
        <v>13.36</v>
      </c>
      <c r="F30" t="n">
        <v>10.62</v>
      </c>
      <c r="G30" t="n">
        <v>49.02</v>
      </c>
      <c r="H30" t="n">
        <v>0.84</v>
      </c>
      <c r="I30" t="n">
        <v>13</v>
      </c>
      <c r="J30" t="n">
        <v>169.17</v>
      </c>
      <c r="K30" t="n">
        <v>50.28</v>
      </c>
      <c r="L30" t="n">
        <v>8</v>
      </c>
      <c r="M30" t="n">
        <v>11</v>
      </c>
      <c r="N30" t="n">
        <v>30.89</v>
      </c>
      <c r="O30" t="n">
        <v>21098.19</v>
      </c>
      <c r="P30" t="n">
        <v>127.63</v>
      </c>
      <c r="Q30" t="n">
        <v>197.76</v>
      </c>
      <c r="R30" t="n">
        <v>34.55</v>
      </c>
      <c r="S30" t="n">
        <v>25.4</v>
      </c>
      <c r="T30" t="n">
        <v>3708.4</v>
      </c>
      <c r="U30" t="n">
        <v>0.74</v>
      </c>
      <c r="V30" t="n">
        <v>0.88</v>
      </c>
      <c r="W30" t="n">
        <v>2.96</v>
      </c>
      <c r="X30" t="n">
        <v>0.23</v>
      </c>
      <c r="Y30" t="n">
        <v>1</v>
      </c>
      <c r="Z30" t="n">
        <v>10</v>
      </c>
      <c r="AA30" t="n">
        <v>361.6871447126986</v>
      </c>
      <c r="AB30" t="n">
        <v>494.876307906586</v>
      </c>
      <c r="AC30" t="n">
        <v>447.646007643241</v>
      </c>
      <c r="AD30" t="n">
        <v>361687.1447126986</v>
      </c>
      <c r="AE30" t="n">
        <v>494876.307906586</v>
      </c>
      <c r="AF30" t="n">
        <v>2.644921392358766e-06</v>
      </c>
      <c r="AG30" t="n">
        <v>17.39583333333333</v>
      </c>
      <c r="AH30" t="n">
        <v>447646.007643241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7.4749</v>
      </c>
      <c r="E31" t="n">
        <v>13.38</v>
      </c>
      <c r="F31" t="n">
        <v>10.63</v>
      </c>
      <c r="G31" t="n">
        <v>49.08</v>
      </c>
      <c r="H31" t="n">
        <v>0.86</v>
      </c>
      <c r="I31" t="n">
        <v>13</v>
      </c>
      <c r="J31" t="n">
        <v>169.53</v>
      </c>
      <c r="K31" t="n">
        <v>50.28</v>
      </c>
      <c r="L31" t="n">
        <v>8.25</v>
      </c>
      <c r="M31" t="n">
        <v>11</v>
      </c>
      <c r="N31" t="n">
        <v>31</v>
      </c>
      <c r="O31" t="n">
        <v>21142.98</v>
      </c>
      <c r="P31" t="n">
        <v>127.35</v>
      </c>
      <c r="Q31" t="n">
        <v>197.77</v>
      </c>
      <c r="R31" t="n">
        <v>34.97</v>
      </c>
      <c r="S31" t="n">
        <v>25.4</v>
      </c>
      <c r="T31" t="n">
        <v>3918.52</v>
      </c>
      <c r="U31" t="n">
        <v>0.73</v>
      </c>
      <c r="V31" t="n">
        <v>0.88</v>
      </c>
      <c r="W31" t="n">
        <v>2.96</v>
      </c>
      <c r="X31" t="n">
        <v>0.24</v>
      </c>
      <c r="Y31" t="n">
        <v>1</v>
      </c>
      <c r="Z31" t="n">
        <v>10</v>
      </c>
      <c r="AA31" t="n">
        <v>361.6483459905749</v>
      </c>
      <c r="AB31" t="n">
        <v>494.8232217832975</v>
      </c>
      <c r="AC31" t="n">
        <v>447.5979879850523</v>
      </c>
      <c r="AD31" t="n">
        <v>361648.3459905749</v>
      </c>
      <c r="AE31" t="n">
        <v>494823.2217832975</v>
      </c>
      <c r="AF31" t="n">
        <v>2.642340877782276e-06</v>
      </c>
      <c r="AG31" t="n">
        <v>17.421875</v>
      </c>
      <c r="AH31" t="n">
        <v>447597.9879850523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7.5039</v>
      </c>
      <c r="E32" t="n">
        <v>13.33</v>
      </c>
      <c r="F32" t="n">
        <v>10.62</v>
      </c>
      <c r="G32" t="n">
        <v>53.08</v>
      </c>
      <c r="H32" t="n">
        <v>0.89</v>
      </c>
      <c r="I32" t="n">
        <v>12</v>
      </c>
      <c r="J32" t="n">
        <v>169.9</v>
      </c>
      <c r="K32" t="n">
        <v>50.28</v>
      </c>
      <c r="L32" t="n">
        <v>8.5</v>
      </c>
      <c r="M32" t="n">
        <v>10</v>
      </c>
      <c r="N32" t="n">
        <v>31.12</v>
      </c>
      <c r="O32" t="n">
        <v>21187.82</v>
      </c>
      <c r="P32" t="n">
        <v>127.06</v>
      </c>
      <c r="Q32" t="n">
        <v>197.76</v>
      </c>
      <c r="R32" t="n">
        <v>34.3</v>
      </c>
      <c r="S32" t="n">
        <v>25.4</v>
      </c>
      <c r="T32" t="n">
        <v>3587.91</v>
      </c>
      <c r="U32" t="n">
        <v>0.74</v>
      </c>
      <c r="V32" t="n">
        <v>0.88</v>
      </c>
      <c r="W32" t="n">
        <v>2.96</v>
      </c>
      <c r="X32" t="n">
        <v>0.23</v>
      </c>
      <c r="Y32" t="n">
        <v>1</v>
      </c>
      <c r="Z32" t="n">
        <v>10</v>
      </c>
      <c r="AA32" t="n">
        <v>360.8932286889932</v>
      </c>
      <c r="AB32" t="n">
        <v>493.7900369778493</v>
      </c>
      <c r="AC32" t="n">
        <v>446.6634088873521</v>
      </c>
      <c r="AD32" t="n">
        <v>360893.2286889933</v>
      </c>
      <c r="AE32" t="n">
        <v>493790.0369778493</v>
      </c>
      <c r="AF32" t="n">
        <v>2.652592237058745e-06</v>
      </c>
      <c r="AG32" t="n">
        <v>17.35677083333333</v>
      </c>
      <c r="AH32" t="n">
        <v>446663.4088873522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7.5031</v>
      </c>
      <c r="E33" t="n">
        <v>13.33</v>
      </c>
      <c r="F33" t="n">
        <v>10.62</v>
      </c>
      <c r="G33" t="n">
        <v>53.08</v>
      </c>
      <c r="H33" t="n">
        <v>0.91</v>
      </c>
      <c r="I33" t="n">
        <v>12</v>
      </c>
      <c r="J33" t="n">
        <v>170.26</v>
      </c>
      <c r="K33" t="n">
        <v>50.28</v>
      </c>
      <c r="L33" t="n">
        <v>8.75</v>
      </c>
      <c r="M33" t="n">
        <v>10</v>
      </c>
      <c r="N33" t="n">
        <v>31.23</v>
      </c>
      <c r="O33" t="n">
        <v>21232.69</v>
      </c>
      <c r="P33" t="n">
        <v>127</v>
      </c>
      <c r="Q33" t="n">
        <v>197.77</v>
      </c>
      <c r="R33" t="n">
        <v>34.28</v>
      </c>
      <c r="S33" t="n">
        <v>25.4</v>
      </c>
      <c r="T33" t="n">
        <v>3573.56</v>
      </c>
      <c r="U33" t="n">
        <v>0.74</v>
      </c>
      <c r="V33" t="n">
        <v>0.88</v>
      </c>
      <c r="W33" t="n">
        <v>2.96</v>
      </c>
      <c r="X33" t="n">
        <v>0.23</v>
      </c>
      <c r="Y33" t="n">
        <v>1</v>
      </c>
      <c r="Z33" t="n">
        <v>10</v>
      </c>
      <c r="AA33" t="n">
        <v>360.8636570570487</v>
      </c>
      <c r="AB33" t="n">
        <v>493.7495757664145</v>
      </c>
      <c r="AC33" t="n">
        <v>446.626809237149</v>
      </c>
      <c r="AD33" t="n">
        <v>360863.6570570487</v>
      </c>
      <c r="AE33" t="n">
        <v>493749.5757664145</v>
      </c>
      <c r="AF33" t="n">
        <v>2.652309440940774e-06</v>
      </c>
      <c r="AG33" t="n">
        <v>17.35677083333333</v>
      </c>
      <c r="AH33" t="n">
        <v>446626.809237149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7.5058</v>
      </c>
      <c r="E34" t="n">
        <v>13.32</v>
      </c>
      <c r="F34" t="n">
        <v>10.61</v>
      </c>
      <c r="G34" t="n">
        <v>53.06</v>
      </c>
      <c r="H34" t="n">
        <v>0.9399999999999999</v>
      </c>
      <c r="I34" t="n">
        <v>12</v>
      </c>
      <c r="J34" t="n">
        <v>170.62</v>
      </c>
      <c r="K34" t="n">
        <v>50.28</v>
      </c>
      <c r="L34" t="n">
        <v>9</v>
      </c>
      <c r="M34" t="n">
        <v>10</v>
      </c>
      <c r="N34" t="n">
        <v>31.34</v>
      </c>
      <c r="O34" t="n">
        <v>21277.6</v>
      </c>
      <c r="P34" t="n">
        <v>126.47</v>
      </c>
      <c r="Q34" t="n">
        <v>197.78</v>
      </c>
      <c r="R34" t="n">
        <v>34.28</v>
      </c>
      <c r="S34" t="n">
        <v>25.4</v>
      </c>
      <c r="T34" t="n">
        <v>3573.97</v>
      </c>
      <c r="U34" t="n">
        <v>0.74</v>
      </c>
      <c r="V34" t="n">
        <v>0.88</v>
      </c>
      <c r="W34" t="n">
        <v>2.96</v>
      </c>
      <c r="X34" t="n">
        <v>0.22</v>
      </c>
      <c r="Y34" t="n">
        <v>1</v>
      </c>
      <c r="Z34" t="n">
        <v>10</v>
      </c>
      <c r="AA34" t="n">
        <v>360.3959624106151</v>
      </c>
      <c r="AB34" t="n">
        <v>493.1096553179324</v>
      </c>
      <c r="AC34" t="n">
        <v>446.047961898136</v>
      </c>
      <c r="AD34" t="n">
        <v>360395.9624106151</v>
      </c>
      <c r="AE34" t="n">
        <v>493109.6553179324</v>
      </c>
      <c r="AF34" t="n">
        <v>2.653263877838928e-06</v>
      </c>
      <c r="AG34" t="n">
        <v>17.34375</v>
      </c>
      <c r="AH34" t="n">
        <v>446047.961898136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7.5382</v>
      </c>
      <c r="E35" t="n">
        <v>13.27</v>
      </c>
      <c r="F35" t="n">
        <v>10.59</v>
      </c>
      <c r="G35" t="n">
        <v>57.75</v>
      </c>
      <c r="H35" t="n">
        <v>0.96</v>
      </c>
      <c r="I35" t="n">
        <v>11</v>
      </c>
      <c r="J35" t="n">
        <v>170.99</v>
      </c>
      <c r="K35" t="n">
        <v>50.28</v>
      </c>
      <c r="L35" t="n">
        <v>9.25</v>
      </c>
      <c r="M35" t="n">
        <v>9</v>
      </c>
      <c r="N35" t="n">
        <v>31.46</v>
      </c>
      <c r="O35" t="n">
        <v>21322.55</v>
      </c>
      <c r="P35" t="n">
        <v>126.18</v>
      </c>
      <c r="Q35" t="n">
        <v>197.75</v>
      </c>
      <c r="R35" t="n">
        <v>33.45</v>
      </c>
      <c r="S35" t="n">
        <v>25.4</v>
      </c>
      <c r="T35" t="n">
        <v>3165.41</v>
      </c>
      <c r="U35" t="n">
        <v>0.76</v>
      </c>
      <c r="V35" t="n">
        <v>0.88</v>
      </c>
      <c r="W35" t="n">
        <v>2.96</v>
      </c>
      <c r="X35" t="n">
        <v>0.2</v>
      </c>
      <c r="Y35" t="n">
        <v>1</v>
      </c>
      <c r="Z35" t="n">
        <v>10</v>
      </c>
      <c r="AA35" t="n">
        <v>359.5540985774227</v>
      </c>
      <c r="AB35" t="n">
        <v>491.9577800809475</v>
      </c>
      <c r="AC35" t="n">
        <v>445.0060200171019</v>
      </c>
      <c r="AD35" t="n">
        <v>359554.0985774227</v>
      </c>
      <c r="AE35" t="n">
        <v>491957.7800809476</v>
      </c>
      <c r="AF35" t="n">
        <v>2.664717120616778e-06</v>
      </c>
      <c r="AG35" t="n">
        <v>17.27864583333333</v>
      </c>
      <c r="AH35" t="n">
        <v>445006.020017102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7.5429</v>
      </c>
      <c r="E36" t="n">
        <v>13.26</v>
      </c>
      <c r="F36" t="n">
        <v>10.58</v>
      </c>
      <c r="G36" t="n">
        <v>57.7</v>
      </c>
      <c r="H36" t="n">
        <v>0.98</v>
      </c>
      <c r="I36" t="n">
        <v>11</v>
      </c>
      <c r="J36" t="n">
        <v>171.35</v>
      </c>
      <c r="K36" t="n">
        <v>50.28</v>
      </c>
      <c r="L36" t="n">
        <v>9.5</v>
      </c>
      <c r="M36" t="n">
        <v>9</v>
      </c>
      <c r="N36" t="n">
        <v>31.57</v>
      </c>
      <c r="O36" t="n">
        <v>21367.54</v>
      </c>
      <c r="P36" t="n">
        <v>125.98</v>
      </c>
      <c r="Q36" t="n">
        <v>197.76</v>
      </c>
      <c r="R36" t="n">
        <v>33.31</v>
      </c>
      <c r="S36" t="n">
        <v>25.4</v>
      </c>
      <c r="T36" t="n">
        <v>3095.57</v>
      </c>
      <c r="U36" t="n">
        <v>0.76</v>
      </c>
      <c r="V36" t="n">
        <v>0.88</v>
      </c>
      <c r="W36" t="n">
        <v>2.95</v>
      </c>
      <c r="X36" t="n">
        <v>0.19</v>
      </c>
      <c r="Y36" t="n">
        <v>1</v>
      </c>
      <c r="Z36" t="n">
        <v>10</v>
      </c>
      <c r="AA36" t="n">
        <v>359.2929313091409</v>
      </c>
      <c r="AB36" t="n">
        <v>491.6004395025976</v>
      </c>
      <c r="AC36" t="n">
        <v>444.6827835220191</v>
      </c>
      <c r="AD36" t="n">
        <v>359292.9313091409</v>
      </c>
      <c r="AE36" t="n">
        <v>491600.4395025976</v>
      </c>
      <c r="AF36" t="n">
        <v>2.666378547809861e-06</v>
      </c>
      <c r="AG36" t="n">
        <v>17.265625</v>
      </c>
      <c r="AH36" t="n">
        <v>444682.7835220191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7.5397</v>
      </c>
      <c r="E37" t="n">
        <v>13.26</v>
      </c>
      <c r="F37" t="n">
        <v>10.58</v>
      </c>
      <c r="G37" t="n">
        <v>57.73</v>
      </c>
      <c r="H37" t="n">
        <v>1.01</v>
      </c>
      <c r="I37" t="n">
        <v>11</v>
      </c>
      <c r="J37" t="n">
        <v>171.72</v>
      </c>
      <c r="K37" t="n">
        <v>50.28</v>
      </c>
      <c r="L37" t="n">
        <v>9.75</v>
      </c>
      <c r="M37" t="n">
        <v>9</v>
      </c>
      <c r="N37" t="n">
        <v>31.69</v>
      </c>
      <c r="O37" t="n">
        <v>21412.57</v>
      </c>
      <c r="P37" t="n">
        <v>126.07</v>
      </c>
      <c r="Q37" t="n">
        <v>197.78</v>
      </c>
      <c r="R37" t="n">
        <v>33.38</v>
      </c>
      <c r="S37" t="n">
        <v>25.4</v>
      </c>
      <c r="T37" t="n">
        <v>3132.26</v>
      </c>
      <c r="U37" t="n">
        <v>0.76</v>
      </c>
      <c r="V37" t="n">
        <v>0.88</v>
      </c>
      <c r="W37" t="n">
        <v>2.96</v>
      </c>
      <c r="X37" t="n">
        <v>0.19</v>
      </c>
      <c r="Y37" t="n">
        <v>1</v>
      </c>
      <c r="Z37" t="n">
        <v>10</v>
      </c>
      <c r="AA37" t="n">
        <v>359.4127251641891</v>
      </c>
      <c r="AB37" t="n">
        <v>491.7643467400066</v>
      </c>
      <c r="AC37" t="n">
        <v>444.8310476827349</v>
      </c>
      <c r="AD37" t="n">
        <v>359412.7251641891</v>
      </c>
      <c r="AE37" t="n">
        <v>491764.3467400066</v>
      </c>
      <c r="AF37" t="n">
        <v>2.665247363337974e-06</v>
      </c>
      <c r="AG37" t="n">
        <v>17.265625</v>
      </c>
      <c r="AH37" t="n">
        <v>444831.047682735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7.5715</v>
      </c>
      <c r="E38" t="n">
        <v>13.21</v>
      </c>
      <c r="F38" t="n">
        <v>10.56</v>
      </c>
      <c r="G38" t="n">
        <v>63.37</v>
      </c>
      <c r="H38" t="n">
        <v>1.03</v>
      </c>
      <c r="I38" t="n">
        <v>10</v>
      </c>
      <c r="J38" t="n">
        <v>172.08</v>
      </c>
      <c r="K38" t="n">
        <v>50.28</v>
      </c>
      <c r="L38" t="n">
        <v>10</v>
      </c>
      <c r="M38" t="n">
        <v>8</v>
      </c>
      <c r="N38" t="n">
        <v>31.8</v>
      </c>
      <c r="O38" t="n">
        <v>21457.64</v>
      </c>
      <c r="P38" t="n">
        <v>125.42</v>
      </c>
      <c r="Q38" t="n">
        <v>197.75</v>
      </c>
      <c r="R38" t="n">
        <v>32.78</v>
      </c>
      <c r="S38" t="n">
        <v>25.4</v>
      </c>
      <c r="T38" t="n">
        <v>2834.42</v>
      </c>
      <c r="U38" t="n">
        <v>0.77</v>
      </c>
      <c r="V38" t="n">
        <v>0.88</v>
      </c>
      <c r="W38" t="n">
        <v>2.95</v>
      </c>
      <c r="X38" t="n">
        <v>0.17</v>
      </c>
      <c r="Y38" t="n">
        <v>1</v>
      </c>
      <c r="Z38" t="n">
        <v>10</v>
      </c>
      <c r="AA38" t="n">
        <v>358.3302718200665</v>
      </c>
      <c r="AB38" t="n">
        <v>490.2832863201067</v>
      </c>
      <c r="AC38" t="n">
        <v>443.491337590629</v>
      </c>
      <c r="AD38" t="n">
        <v>358330.2718200665</v>
      </c>
      <c r="AE38" t="n">
        <v>490283.2863201067</v>
      </c>
      <c r="AF38" t="n">
        <v>2.676488509027345e-06</v>
      </c>
      <c r="AG38" t="n">
        <v>17.20052083333333</v>
      </c>
      <c r="AH38" t="n">
        <v>443491.337590629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7.5695</v>
      </c>
      <c r="E39" t="n">
        <v>13.21</v>
      </c>
      <c r="F39" t="n">
        <v>10.56</v>
      </c>
      <c r="G39" t="n">
        <v>63.38</v>
      </c>
      <c r="H39" t="n">
        <v>1.05</v>
      </c>
      <c r="I39" t="n">
        <v>10</v>
      </c>
      <c r="J39" t="n">
        <v>172.45</v>
      </c>
      <c r="K39" t="n">
        <v>50.28</v>
      </c>
      <c r="L39" t="n">
        <v>10.25</v>
      </c>
      <c r="M39" t="n">
        <v>8</v>
      </c>
      <c r="N39" t="n">
        <v>31.92</v>
      </c>
      <c r="O39" t="n">
        <v>21502.75</v>
      </c>
      <c r="P39" t="n">
        <v>125.62</v>
      </c>
      <c r="Q39" t="n">
        <v>197.75</v>
      </c>
      <c r="R39" t="n">
        <v>32.81</v>
      </c>
      <c r="S39" t="n">
        <v>25.4</v>
      </c>
      <c r="T39" t="n">
        <v>2851.07</v>
      </c>
      <c r="U39" t="n">
        <v>0.77</v>
      </c>
      <c r="V39" t="n">
        <v>0.88</v>
      </c>
      <c r="W39" t="n">
        <v>2.95</v>
      </c>
      <c r="X39" t="n">
        <v>0.17</v>
      </c>
      <c r="Y39" t="n">
        <v>1</v>
      </c>
      <c r="Z39" t="n">
        <v>10</v>
      </c>
      <c r="AA39" t="n">
        <v>358.5079403986502</v>
      </c>
      <c r="AB39" t="n">
        <v>490.5263803075094</v>
      </c>
      <c r="AC39" t="n">
        <v>443.7112310290586</v>
      </c>
      <c r="AD39" t="n">
        <v>358507.9403986502</v>
      </c>
      <c r="AE39" t="n">
        <v>490526.3803075094</v>
      </c>
      <c r="AF39" t="n">
        <v>2.675781518732416e-06</v>
      </c>
      <c r="AG39" t="n">
        <v>17.20052083333333</v>
      </c>
      <c r="AH39" t="n">
        <v>443711.2310290586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7.5718</v>
      </c>
      <c r="E40" t="n">
        <v>13.21</v>
      </c>
      <c r="F40" t="n">
        <v>10.56</v>
      </c>
      <c r="G40" t="n">
        <v>63.36</v>
      </c>
      <c r="H40" t="n">
        <v>1.08</v>
      </c>
      <c r="I40" t="n">
        <v>10</v>
      </c>
      <c r="J40" t="n">
        <v>172.82</v>
      </c>
      <c r="K40" t="n">
        <v>50.28</v>
      </c>
      <c r="L40" t="n">
        <v>10.5</v>
      </c>
      <c r="M40" t="n">
        <v>8</v>
      </c>
      <c r="N40" t="n">
        <v>32.04</v>
      </c>
      <c r="O40" t="n">
        <v>21547.89</v>
      </c>
      <c r="P40" t="n">
        <v>125.42</v>
      </c>
      <c r="Q40" t="n">
        <v>197.78</v>
      </c>
      <c r="R40" t="n">
        <v>32.68</v>
      </c>
      <c r="S40" t="n">
        <v>25.4</v>
      </c>
      <c r="T40" t="n">
        <v>2787.7</v>
      </c>
      <c r="U40" t="n">
        <v>0.78</v>
      </c>
      <c r="V40" t="n">
        <v>0.88</v>
      </c>
      <c r="W40" t="n">
        <v>2.95</v>
      </c>
      <c r="X40" t="n">
        <v>0.17</v>
      </c>
      <c r="Y40" t="n">
        <v>1</v>
      </c>
      <c r="Z40" t="n">
        <v>10</v>
      </c>
      <c r="AA40" t="n">
        <v>358.3251910481458</v>
      </c>
      <c r="AB40" t="n">
        <v>490.2763345838169</v>
      </c>
      <c r="AC40" t="n">
        <v>443.4850493182939</v>
      </c>
      <c r="AD40" t="n">
        <v>358325.1910481458</v>
      </c>
      <c r="AE40" t="n">
        <v>490276.3345838169</v>
      </c>
      <c r="AF40" t="n">
        <v>2.676594557571584e-06</v>
      </c>
      <c r="AG40" t="n">
        <v>17.20052083333333</v>
      </c>
      <c r="AH40" t="n">
        <v>443485.0493182939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7.5683</v>
      </c>
      <c r="E41" t="n">
        <v>13.21</v>
      </c>
      <c r="F41" t="n">
        <v>10.57</v>
      </c>
      <c r="G41" t="n">
        <v>63.4</v>
      </c>
      <c r="H41" t="n">
        <v>1.1</v>
      </c>
      <c r="I41" t="n">
        <v>10</v>
      </c>
      <c r="J41" t="n">
        <v>173.18</v>
      </c>
      <c r="K41" t="n">
        <v>50.28</v>
      </c>
      <c r="L41" t="n">
        <v>10.75</v>
      </c>
      <c r="M41" t="n">
        <v>8</v>
      </c>
      <c r="N41" t="n">
        <v>32.15</v>
      </c>
      <c r="O41" t="n">
        <v>21593.08</v>
      </c>
      <c r="P41" t="n">
        <v>125.27</v>
      </c>
      <c r="Q41" t="n">
        <v>197.76</v>
      </c>
      <c r="R41" t="n">
        <v>32.79</v>
      </c>
      <c r="S41" t="n">
        <v>25.4</v>
      </c>
      <c r="T41" t="n">
        <v>2841.85</v>
      </c>
      <c r="U41" t="n">
        <v>0.77</v>
      </c>
      <c r="V41" t="n">
        <v>0.88</v>
      </c>
      <c r="W41" t="n">
        <v>2.96</v>
      </c>
      <c r="X41" t="n">
        <v>0.18</v>
      </c>
      <c r="Y41" t="n">
        <v>1</v>
      </c>
      <c r="Z41" t="n">
        <v>10</v>
      </c>
      <c r="AA41" t="n">
        <v>358.3127207398476</v>
      </c>
      <c r="AB41" t="n">
        <v>490.2592721578523</v>
      </c>
      <c r="AC41" t="n">
        <v>443.4696153063161</v>
      </c>
      <c r="AD41" t="n">
        <v>358312.7207398476</v>
      </c>
      <c r="AE41" t="n">
        <v>490259.2721578523</v>
      </c>
      <c r="AF41" t="n">
        <v>2.675357324555458e-06</v>
      </c>
      <c r="AG41" t="n">
        <v>17.20052083333333</v>
      </c>
      <c r="AH41" t="n">
        <v>443469.6153063161</v>
      </c>
    </row>
    <row r="42">
      <c r="A42" t="n">
        <v>40</v>
      </c>
      <c r="B42" t="n">
        <v>80</v>
      </c>
      <c r="C42" t="inlineStr">
        <is>
          <t xml:space="preserve">CONCLUIDO	</t>
        </is>
      </c>
      <c r="D42" t="n">
        <v>7.57</v>
      </c>
      <c r="E42" t="n">
        <v>13.21</v>
      </c>
      <c r="F42" t="n">
        <v>10.56</v>
      </c>
      <c r="G42" t="n">
        <v>63.38</v>
      </c>
      <c r="H42" t="n">
        <v>1.12</v>
      </c>
      <c r="I42" t="n">
        <v>10</v>
      </c>
      <c r="J42" t="n">
        <v>173.55</v>
      </c>
      <c r="K42" t="n">
        <v>50.28</v>
      </c>
      <c r="L42" t="n">
        <v>11</v>
      </c>
      <c r="M42" t="n">
        <v>8</v>
      </c>
      <c r="N42" t="n">
        <v>32.27</v>
      </c>
      <c r="O42" t="n">
        <v>21638.31</v>
      </c>
      <c r="P42" t="n">
        <v>124.8</v>
      </c>
      <c r="Q42" t="n">
        <v>197.77</v>
      </c>
      <c r="R42" t="n">
        <v>32.8</v>
      </c>
      <c r="S42" t="n">
        <v>25.4</v>
      </c>
      <c r="T42" t="n">
        <v>2848.11</v>
      </c>
      <c r="U42" t="n">
        <v>0.77</v>
      </c>
      <c r="V42" t="n">
        <v>0.88</v>
      </c>
      <c r="W42" t="n">
        <v>2.95</v>
      </c>
      <c r="X42" t="n">
        <v>0.17</v>
      </c>
      <c r="Y42" t="n">
        <v>1</v>
      </c>
      <c r="Z42" t="n">
        <v>10</v>
      </c>
      <c r="AA42" t="n">
        <v>357.9099730925412</v>
      </c>
      <c r="AB42" t="n">
        <v>489.7082150588354</v>
      </c>
      <c r="AC42" t="n">
        <v>442.9711503234159</v>
      </c>
      <c r="AD42" t="n">
        <v>357909.9730925412</v>
      </c>
      <c r="AE42" t="n">
        <v>489708.2150588355</v>
      </c>
      <c r="AF42" t="n">
        <v>2.675958266306148e-06</v>
      </c>
      <c r="AG42" t="n">
        <v>17.20052083333333</v>
      </c>
      <c r="AH42" t="n">
        <v>442971.1503234159</v>
      </c>
    </row>
    <row r="43">
      <c r="A43" t="n">
        <v>41</v>
      </c>
      <c r="B43" t="n">
        <v>80</v>
      </c>
      <c r="C43" t="inlineStr">
        <is>
          <t xml:space="preserve">CONCLUIDO	</t>
        </is>
      </c>
      <c r="D43" t="n">
        <v>7.5965</v>
      </c>
      <c r="E43" t="n">
        <v>13.16</v>
      </c>
      <c r="F43" t="n">
        <v>10.55</v>
      </c>
      <c r="G43" t="n">
        <v>70.33</v>
      </c>
      <c r="H43" t="n">
        <v>1.15</v>
      </c>
      <c r="I43" t="n">
        <v>9</v>
      </c>
      <c r="J43" t="n">
        <v>173.92</v>
      </c>
      <c r="K43" t="n">
        <v>50.28</v>
      </c>
      <c r="L43" t="n">
        <v>11.25</v>
      </c>
      <c r="M43" t="n">
        <v>7</v>
      </c>
      <c r="N43" t="n">
        <v>32.39</v>
      </c>
      <c r="O43" t="n">
        <v>21683.57</v>
      </c>
      <c r="P43" t="n">
        <v>124.4</v>
      </c>
      <c r="Q43" t="n">
        <v>197.78</v>
      </c>
      <c r="R43" t="n">
        <v>32.28</v>
      </c>
      <c r="S43" t="n">
        <v>25.4</v>
      </c>
      <c r="T43" t="n">
        <v>2592.43</v>
      </c>
      <c r="U43" t="n">
        <v>0.79</v>
      </c>
      <c r="V43" t="n">
        <v>0.88</v>
      </c>
      <c r="W43" t="n">
        <v>2.95</v>
      </c>
      <c r="X43" t="n">
        <v>0.16</v>
      </c>
      <c r="Y43" t="n">
        <v>1</v>
      </c>
      <c r="Z43" t="n">
        <v>10</v>
      </c>
      <c r="AA43" t="n">
        <v>348.8948524071853</v>
      </c>
      <c r="AB43" t="n">
        <v>477.3733292180765</v>
      </c>
      <c r="AC43" t="n">
        <v>431.813488675178</v>
      </c>
      <c r="AD43" t="n">
        <v>348894.8524071854</v>
      </c>
      <c r="AE43" t="n">
        <v>477373.3292180765</v>
      </c>
      <c r="AF43" t="n">
        <v>2.685325887713957e-06</v>
      </c>
      <c r="AG43" t="n">
        <v>17.13541666666667</v>
      </c>
      <c r="AH43" t="n">
        <v>431813.488675178</v>
      </c>
    </row>
    <row r="44">
      <c r="A44" t="n">
        <v>42</v>
      </c>
      <c r="B44" t="n">
        <v>80</v>
      </c>
      <c r="C44" t="inlineStr">
        <is>
          <t xml:space="preserve">CONCLUIDO	</t>
        </is>
      </c>
      <c r="D44" t="n">
        <v>7.5913</v>
      </c>
      <c r="E44" t="n">
        <v>13.17</v>
      </c>
      <c r="F44" t="n">
        <v>10.56</v>
      </c>
      <c r="G44" t="n">
        <v>70.39</v>
      </c>
      <c r="H44" t="n">
        <v>1.17</v>
      </c>
      <c r="I44" t="n">
        <v>9</v>
      </c>
      <c r="J44" t="n">
        <v>174.28</v>
      </c>
      <c r="K44" t="n">
        <v>50.28</v>
      </c>
      <c r="L44" t="n">
        <v>11.5</v>
      </c>
      <c r="M44" t="n">
        <v>7</v>
      </c>
      <c r="N44" t="n">
        <v>32.5</v>
      </c>
      <c r="O44" t="n">
        <v>21728.87</v>
      </c>
      <c r="P44" t="n">
        <v>124.56</v>
      </c>
      <c r="Q44" t="n">
        <v>197.78</v>
      </c>
      <c r="R44" t="n">
        <v>32.62</v>
      </c>
      <c r="S44" t="n">
        <v>25.4</v>
      </c>
      <c r="T44" t="n">
        <v>2761.99</v>
      </c>
      <c r="U44" t="n">
        <v>0.78</v>
      </c>
      <c r="V44" t="n">
        <v>0.88</v>
      </c>
      <c r="W44" t="n">
        <v>2.96</v>
      </c>
      <c r="X44" t="n">
        <v>0.17</v>
      </c>
      <c r="Y44" t="n">
        <v>1</v>
      </c>
      <c r="Z44" t="n">
        <v>10</v>
      </c>
      <c r="AA44" t="n">
        <v>349.1325540899256</v>
      </c>
      <c r="AB44" t="n">
        <v>477.6985631470599</v>
      </c>
      <c r="AC44" t="n">
        <v>432.1076827344479</v>
      </c>
      <c r="AD44" t="n">
        <v>349132.5540899256</v>
      </c>
      <c r="AE44" t="n">
        <v>477698.5631470599</v>
      </c>
      <c r="AF44" t="n">
        <v>2.683487712947142e-06</v>
      </c>
      <c r="AG44" t="n">
        <v>17.1484375</v>
      </c>
      <c r="AH44" t="n">
        <v>432107.6827344479</v>
      </c>
    </row>
    <row r="45">
      <c r="A45" t="n">
        <v>43</v>
      </c>
      <c r="B45" t="n">
        <v>80</v>
      </c>
      <c r="C45" t="inlineStr">
        <is>
          <t xml:space="preserve">CONCLUIDO	</t>
        </is>
      </c>
      <c r="D45" t="n">
        <v>7.5956</v>
      </c>
      <c r="E45" t="n">
        <v>13.17</v>
      </c>
      <c r="F45" t="n">
        <v>10.55</v>
      </c>
      <c r="G45" t="n">
        <v>70.34</v>
      </c>
      <c r="H45" t="n">
        <v>1.19</v>
      </c>
      <c r="I45" t="n">
        <v>9</v>
      </c>
      <c r="J45" t="n">
        <v>174.65</v>
      </c>
      <c r="K45" t="n">
        <v>50.28</v>
      </c>
      <c r="L45" t="n">
        <v>11.75</v>
      </c>
      <c r="M45" t="n">
        <v>7</v>
      </c>
      <c r="N45" t="n">
        <v>32.62</v>
      </c>
      <c r="O45" t="n">
        <v>21774.22</v>
      </c>
      <c r="P45" t="n">
        <v>124.5</v>
      </c>
      <c r="Q45" t="n">
        <v>197.77</v>
      </c>
      <c r="R45" t="n">
        <v>32.38</v>
      </c>
      <c r="S45" t="n">
        <v>25.4</v>
      </c>
      <c r="T45" t="n">
        <v>2643.24</v>
      </c>
      <c r="U45" t="n">
        <v>0.78</v>
      </c>
      <c r="V45" t="n">
        <v>0.88</v>
      </c>
      <c r="W45" t="n">
        <v>2.95</v>
      </c>
      <c r="X45" t="n">
        <v>0.16</v>
      </c>
      <c r="Y45" t="n">
        <v>1</v>
      </c>
      <c r="Z45" t="n">
        <v>10</v>
      </c>
      <c r="AA45" t="n">
        <v>348.9815523141544</v>
      </c>
      <c r="AB45" t="n">
        <v>477.4919558557216</v>
      </c>
      <c r="AC45" t="n">
        <v>431.9207937530198</v>
      </c>
      <c r="AD45" t="n">
        <v>348981.5523141545</v>
      </c>
      <c r="AE45" t="n">
        <v>477491.9558557216</v>
      </c>
      <c r="AF45" t="n">
        <v>2.685007742081239e-06</v>
      </c>
      <c r="AG45" t="n">
        <v>17.1484375</v>
      </c>
      <c r="AH45" t="n">
        <v>431920.7937530198</v>
      </c>
    </row>
    <row r="46">
      <c r="A46" t="n">
        <v>44</v>
      </c>
      <c r="B46" t="n">
        <v>80</v>
      </c>
      <c r="C46" t="inlineStr">
        <is>
          <t xml:space="preserve">CONCLUIDO	</t>
        </is>
      </c>
      <c r="D46" t="n">
        <v>7.5991</v>
      </c>
      <c r="E46" t="n">
        <v>13.16</v>
      </c>
      <c r="F46" t="n">
        <v>10.54</v>
      </c>
      <c r="G46" t="n">
        <v>70.3</v>
      </c>
      <c r="H46" t="n">
        <v>1.22</v>
      </c>
      <c r="I46" t="n">
        <v>9</v>
      </c>
      <c r="J46" t="n">
        <v>175.02</v>
      </c>
      <c r="K46" t="n">
        <v>50.28</v>
      </c>
      <c r="L46" t="n">
        <v>12</v>
      </c>
      <c r="M46" t="n">
        <v>7</v>
      </c>
      <c r="N46" t="n">
        <v>32.74</v>
      </c>
      <c r="O46" t="n">
        <v>21819.6</v>
      </c>
      <c r="P46" t="n">
        <v>124.1</v>
      </c>
      <c r="Q46" t="n">
        <v>197.77</v>
      </c>
      <c r="R46" t="n">
        <v>32.16</v>
      </c>
      <c r="S46" t="n">
        <v>25.4</v>
      </c>
      <c r="T46" t="n">
        <v>2532.44</v>
      </c>
      <c r="U46" t="n">
        <v>0.79</v>
      </c>
      <c r="V46" t="n">
        <v>0.88</v>
      </c>
      <c r="W46" t="n">
        <v>2.95</v>
      </c>
      <c r="X46" t="n">
        <v>0.15</v>
      </c>
      <c r="Y46" t="n">
        <v>1</v>
      </c>
      <c r="Z46" t="n">
        <v>10</v>
      </c>
      <c r="AA46" t="n">
        <v>348.6006046968805</v>
      </c>
      <c r="AB46" t="n">
        <v>476.9707265195446</v>
      </c>
      <c r="AC46" t="n">
        <v>431.4493098131376</v>
      </c>
      <c r="AD46" t="n">
        <v>348600.6046968805</v>
      </c>
      <c r="AE46" t="n">
        <v>476970.7265195446</v>
      </c>
      <c r="AF46" t="n">
        <v>2.686244975097365e-06</v>
      </c>
      <c r="AG46" t="n">
        <v>17.13541666666667</v>
      </c>
      <c r="AH46" t="n">
        <v>431449.3098131376</v>
      </c>
    </row>
    <row r="47">
      <c r="A47" t="n">
        <v>45</v>
      </c>
      <c r="B47" t="n">
        <v>80</v>
      </c>
      <c r="C47" t="inlineStr">
        <is>
          <t xml:space="preserve">CONCLUIDO	</t>
        </is>
      </c>
      <c r="D47" t="n">
        <v>7.5937</v>
      </c>
      <c r="E47" t="n">
        <v>13.17</v>
      </c>
      <c r="F47" t="n">
        <v>10.55</v>
      </c>
      <c r="G47" t="n">
        <v>70.36</v>
      </c>
      <c r="H47" t="n">
        <v>1.24</v>
      </c>
      <c r="I47" t="n">
        <v>9</v>
      </c>
      <c r="J47" t="n">
        <v>175.39</v>
      </c>
      <c r="K47" t="n">
        <v>50.28</v>
      </c>
      <c r="L47" t="n">
        <v>12.25</v>
      </c>
      <c r="M47" t="n">
        <v>7</v>
      </c>
      <c r="N47" t="n">
        <v>32.86</v>
      </c>
      <c r="O47" t="n">
        <v>21865.03</v>
      </c>
      <c r="P47" t="n">
        <v>124.09</v>
      </c>
      <c r="Q47" t="n">
        <v>197.79</v>
      </c>
      <c r="R47" t="n">
        <v>32.48</v>
      </c>
      <c r="S47" t="n">
        <v>25.4</v>
      </c>
      <c r="T47" t="n">
        <v>2691.95</v>
      </c>
      <c r="U47" t="n">
        <v>0.78</v>
      </c>
      <c r="V47" t="n">
        <v>0.88</v>
      </c>
      <c r="W47" t="n">
        <v>2.95</v>
      </c>
      <c r="X47" t="n">
        <v>0.16</v>
      </c>
      <c r="Y47" t="n">
        <v>1</v>
      </c>
      <c r="Z47" t="n">
        <v>10</v>
      </c>
      <c r="AA47" t="n">
        <v>348.71953910486</v>
      </c>
      <c r="AB47" t="n">
        <v>477.133457823558</v>
      </c>
      <c r="AC47" t="n">
        <v>431.5965102698907</v>
      </c>
      <c r="AD47" t="n">
        <v>348719.53910486</v>
      </c>
      <c r="AE47" t="n">
        <v>477133.457823558</v>
      </c>
      <c r="AF47" t="n">
        <v>2.684336101301057e-06</v>
      </c>
      <c r="AG47" t="n">
        <v>17.1484375</v>
      </c>
      <c r="AH47" t="n">
        <v>431596.5102698907</v>
      </c>
    </row>
    <row r="48">
      <c r="A48" t="n">
        <v>46</v>
      </c>
      <c r="B48" t="n">
        <v>80</v>
      </c>
      <c r="C48" t="inlineStr">
        <is>
          <t xml:space="preserve">CONCLUIDO	</t>
        </is>
      </c>
      <c r="D48" t="n">
        <v>7.5986</v>
      </c>
      <c r="E48" t="n">
        <v>13.16</v>
      </c>
      <c r="F48" t="n">
        <v>10.55</v>
      </c>
      <c r="G48" t="n">
        <v>70.31</v>
      </c>
      <c r="H48" t="n">
        <v>1.26</v>
      </c>
      <c r="I48" t="n">
        <v>9</v>
      </c>
      <c r="J48" t="n">
        <v>175.76</v>
      </c>
      <c r="K48" t="n">
        <v>50.28</v>
      </c>
      <c r="L48" t="n">
        <v>12.5</v>
      </c>
      <c r="M48" t="n">
        <v>7</v>
      </c>
      <c r="N48" t="n">
        <v>32.98</v>
      </c>
      <c r="O48" t="n">
        <v>21910.49</v>
      </c>
      <c r="P48" t="n">
        <v>123.76</v>
      </c>
      <c r="Q48" t="n">
        <v>197.77</v>
      </c>
      <c r="R48" t="n">
        <v>32.21</v>
      </c>
      <c r="S48" t="n">
        <v>25.4</v>
      </c>
      <c r="T48" t="n">
        <v>2556.74</v>
      </c>
      <c r="U48" t="n">
        <v>0.79</v>
      </c>
      <c r="V48" t="n">
        <v>0.88</v>
      </c>
      <c r="W48" t="n">
        <v>2.95</v>
      </c>
      <c r="X48" t="n">
        <v>0.16</v>
      </c>
      <c r="Y48" t="n">
        <v>1</v>
      </c>
      <c r="Z48" t="n">
        <v>10</v>
      </c>
      <c r="AA48" t="n">
        <v>348.4013863237265</v>
      </c>
      <c r="AB48" t="n">
        <v>476.6981471525011</v>
      </c>
      <c r="AC48" t="n">
        <v>431.2027450383171</v>
      </c>
      <c r="AD48" t="n">
        <v>348401.3863237265</v>
      </c>
      <c r="AE48" t="n">
        <v>476698.147152501</v>
      </c>
      <c r="AF48" t="n">
        <v>2.686068227523632e-06</v>
      </c>
      <c r="AG48" t="n">
        <v>17.13541666666667</v>
      </c>
      <c r="AH48" t="n">
        <v>431202.7450383171</v>
      </c>
    </row>
    <row r="49">
      <c r="A49" t="n">
        <v>47</v>
      </c>
      <c r="B49" t="n">
        <v>80</v>
      </c>
      <c r="C49" t="inlineStr">
        <is>
          <t xml:space="preserve">CONCLUIDO	</t>
        </is>
      </c>
      <c r="D49" t="n">
        <v>7.6287</v>
      </c>
      <c r="E49" t="n">
        <v>13.11</v>
      </c>
      <c r="F49" t="n">
        <v>10.53</v>
      </c>
      <c r="G49" t="n">
        <v>78.95</v>
      </c>
      <c r="H49" t="n">
        <v>1.28</v>
      </c>
      <c r="I49" t="n">
        <v>8</v>
      </c>
      <c r="J49" t="n">
        <v>176.12</v>
      </c>
      <c r="K49" t="n">
        <v>50.28</v>
      </c>
      <c r="L49" t="n">
        <v>12.75</v>
      </c>
      <c r="M49" t="n">
        <v>6</v>
      </c>
      <c r="N49" t="n">
        <v>33.09</v>
      </c>
      <c r="O49" t="n">
        <v>21956</v>
      </c>
      <c r="P49" t="n">
        <v>123.33</v>
      </c>
      <c r="Q49" t="n">
        <v>197.75</v>
      </c>
      <c r="R49" t="n">
        <v>31.58</v>
      </c>
      <c r="S49" t="n">
        <v>25.4</v>
      </c>
      <c r="T49" t="n">
        <v>2248.25</v>
      </c>
      <c r="U49" t="n">
        <v>0.8</v>
      </c>
      <c r="V49" t="n">
        <v>0.88</v>
      </c>
      <c r="W49" t="n">
        <v>2.95</v>
      </c>
      <c r="X49" t="n">
        <v>0.14</v>
      </c>
      <c r="Y49" t="n">
        <v>1</v>
      </c>
      <c r="Z49" t="n">
        <v>10</v>
      </c>
      <c r="AA49" t="n">
        <v>347.5237125304585</v>
      </c>
      <c r="AB49" t="n">
        <v>475.4972751483166</v>
      </c>
      <c r="AC49" t="n">
        <v>430.1164825727777</v>
      </c>
      <c r="AD49" t="n">
        <v>347523.7125304585</v>
      </c>
      <c r="AE49" t="n">
        <v>475497.2751483166</v>
      </c>
      <c r="AF49" t="n">
        <v>2.696708431462314e-06</v>
      </c>
      <c r="AG49" t="n">
        <v>17.0703125</v>
      </c>
      <c r="AH49" t="n">
        <v>430116.4825727777</v>
      </c>
    </row>
    <row r="50">
      <c r="A50" t="n">
        <v>48</v>
      </c>
      <c r="B50" t="n">
        <v>80</v>
      </c>
      <c r="C50" t="inlineStr">
        <is>
          <t xml:space="preserve">CONCLUIDO	</t>
        </is>
      </c>
      <c r="D50" t="n">
        <v>7.6312</v>
      </c>
      <c r="E50" t="n">
        <v>13.1</v>
      </c>
      <c r="F50" t="n">
        <v>10.52</v>
      </c>
      <c r="G50" t="n">
        <v>78.91</v>
      </c>
      <c r="H50" t="n">
        <v>1.31</v>
      </c>
      <c r="I50" t="n">
        <v>8</v>
      </c>
      <c r="J50" t="n">
        <v>176.49</v>
      </c>
      <c r="K50" t="n">
        <v>50.28</v>
      </c>
      <c r="L50" t="n">
        <v>13</v>
      </c>
      <c r="M50" t="n">
        <v>6</v>
      </c>
      <c r="N50" t="n">
        <v>33.21</v>
      </c>
      <c r="O50" t="n">
        <v>22001.54</v>
      </c>
      <c r="P50" t="n">
        <v>123.3</v>
      </c>
      <c r="Q50" t="n">
        <v>197.77</v>
      </c>
      <c r="R50" t="n">
        <v>31.46</v>
      </c>
      <c r="S50" t="n">
        <v>25.4</v>
      </c>
      <c r="T50" t="n">
        <v>2186.02</v>
      </c>
      <c r="U50" t="n">
        <v>0.8100000000000001</v>
      </c>
      <c r="V50" t="n">
        <v>0.88</v>
      </c>
      <c r="W50" t="n">
        <v>2.95</v>
      </c>
      <c r="X50" t="n">
        <v>0.13</v>
      </c>
      <c r="Y50" t="n">
        <v>1</v>
      </c>
      <c r="Z50" t="n">
        <v>10</v>
      </c>
      <c r="AA50" t="n">
        <v>347.4253588703849</v>
      </c>
      <c r="AB50" t="n">
        <v>475.3627033315468</v>
      </c>
      <c r="AC50" t="n">
        <v>429.9947541013275</v>
      </c>
      <c r="AD50" t="n">
        <v>347425.3588703849</v>
      </c>
      <c r="AE50" t="n">
        <v>475362.7033315467</v>
      </c>
      <c r="AF50" t="n">
        <v>2.697592169330975e-06</v>
      </c>
      <c r="AG50" t="n">
        <v>17.05729166666667</v>
      </c>
      <c r="AH50" t="n">
        <v>429994.7541013275</v>
      </c>
    </row>
    <row r="51">
      <c r="A51" t="n">
        <v>49</v>
      </c>
      <c r="B51" t="n">
        <v>80</v>
      </c>
      <c r="C51" t="inlineStr">
        <is>
          <t xml:space="preserve">CONCLUIDO	</t>
        </is>
      </c>
      <c r="D51" t="n">
        <v>7.6249</v>
      </c>
      <c r="E51" t="n">
        <v>13.12</v>
      </c>
      <c r="F51" t="n">
        <v>10.53</v>
      </c>
      <c r="G51" t="n">
        <v>79</v>
      </c>
      <c r="H51" t="n">
        <v>1.33</v>
      </c>
      <c r="I51" t="n">
        <v>8</v>
      </c>
      <c r="J51" t="n">
        <v>176.86</v>
      </c>
      <c r="K51" t="n">
        <v>50.28</v>
      </c>
      <c r="L51" t="n">
        <v>13.25</v>
      </c>
      <c r="M51" t="n">
        <v>6</v>
      </c>
      <c r="N51" t="n">
        <v>33.33</v>
      </c>
      <c r="O51" t="n">
        <v>22047.13</v>
      </c>
      <c r="P51" t="n">
        <v>123.44</v>
      </c>
      <c r="Q51" t="n">
        <v>197.75</v>
      </c>
      <c r="R51" t="n">
        <v>31.74</v>
      </c>
      <c r="S51" t="n">
        <v>25.4</v>
      </c>
      <c r="T51" t="n">
        <v>2325.44</v>
      </c>
      <c r="U51" t="n">
        <v>0.8</v>
      </c>
      <c r="V51" t="n">
        <v>0.88</v>
      </c>
      <c r="W51" t="n">
        <v>2.95</v>
      </c>
      <c r="X51" t="n">
        <v>0.14</v>
      </c>
      <c r="Y51" t="n">
        <v>1</v>
      </c>
      <c r="Z51" t="n">
        <v>10</v>
      </c>
      <c r="AA51" t="n">
        <v>347.6648530386953</v>
      </c>
      <c r="AB51" t="n">
        <v>475.690389818366</v>
      </c>
      <c r="AC51" t="n">
        <v>430.2911666497557</v>
      </c>
      <c r="AD51" t="n">
        <v>347664.8530386953</v>
      </c>
      <c r="AE51" t="n">
        <v>475690.389818366</v>
      </c>
      <c r="AF51" t="n">
        <v>2.695365149901948e-06</v>
      </c>
      <c r="AG51" t="n">
        <v>17.08333333333333</v>
      </c>
      <c r="AH51" t="n">
        <v>430291.1666497557</v>
      </c>
    </row>
    <row r="52">
      <c r="A52" t="n">
        <v>50</v>
      </c>
      <c r="B52" t="n">
        <v>80</v>
      </c>
      <c r="C52" t="inlineStr">
        <is>
          <t xml:space="preserve">CONCLUIDO	</t>
        </is>
      </c>
      <c r="D52" t="n">
        <v>7.6297</v>
      </c>
      <c r="E52" t="n">
        <v>13.11</v>
      </c>
      <c r="F52" t="n">
        <v>10.52</v>
      </c>
      <c r="G52" t="n">
        <v>78.93000000000001</v>
      </c>
      <c r="H52" t="n">
        <v>1.35</v>
      </c>
      <c r="I52" t="n">
        <v>8</v>
      </c>
      <c r="J52" t="n">
        <v>177.23</v>
      </c>
      <c r="K52" t="n">
        <v>50.28</v>
      </c>
      <c r="L52" t="n">
        <v>13.5</v>
      </c>
      <c r="M52" t="n">
        <v>6</v>
      </c>
      <c r="N52" t="n">
        <v>33.45</v>
      </c>
      <c r="O52" t="n">
        <v>22092.76</v>
      </c>
      <c r="P52" t="n">
        <v>123.29</v>
      </c>
      <c r="Q52" t="n">
        <v>197.76</v>
      </c>
      <c r="R52" t="n">
        <v>31.57</v>
      </c>
      <c r="S52" t="n">
        <v>25.4</v>
      </c>
      <c r="T52" t="n">
        <v>2239.47</v>
      </c>
      <c r="U52" t="n">
        <v>0.8</v>
      </c>
      <c r="V52" t="n">
        <v>0.88</v>
      </c>
      <c r="W52" t="n">
        <v>2.95</v>
      </c>
      <c r="X52" t="n">
        <v>0.13</v>
      </c>
      <c r="Y52" t="n">
        <v>1</v>
      </c>
      <c r="Z52" t="n">
        <v>10</v>
      </c>
      <c r="AA52" t="n">
        <v>347.4429147509337</v>
      </c>
      <c r="AB52" t="n">
        <v>475.3867240618244</v>
      </c>
      <c r="AC52" t="n">
        <v>430.0164823268207</v>
      </c>
      <c r="AD52" t="n">
        <v>347442.9147509336</v>
      </c>
      <c r="AE52" t="n">
        <v>475386.7240618244</v>
      </c>
      <c r="AF52" t="n">
        <v>2.697061926609778e-06</v>
      </c>
      <c r="AG52" t="n">
        <v>17.0703125</v>
      </c>
      <c r="AH52" t="n">
        <v>430016.4823268207</v>
      </c>
    </row>
    <row r="53">
      <c r="A53" t="n">
        <v>51</v>
      </c>
      <c r="B53" t="n">
        <v>80</v>
      </c>
      <c r="C53" t="inlineStr">
        <is>
          <t xml:space="preserve">CONCLUIDO	</t>
        </is>
      </c>
      <c r="D53" t="n">
        <v>7.6318</v>
      </c>
      <c r="E53" t="n">
        <v>13.1</v>
      </c>
      <c r="F53" t="n">
        <v>10.52</v>
      </c>
      <c r="G53" t="n">
        <v>78.91</v>
      </c>
      <c r="H53" t="n">
        <v>1.37</v>
      </c>
      <c r="I53" t="n">
        <v>8</v>
      </c>
      <c r="J53" t="n">
        <v>177.6</v>
      </c>
      <c r="K53" t="n">
        <v>50.28</v>
      </c>
      <c r="L53" t="n">
        <v>13.75</v>
      </c>
      <c r="M53" t="n">
        <v>6</v>
      </c>
      <c r="N53" t="n">
        <v>33.57</v>
      </c>
      <c r="O53" t="n">
        <v>22138.42</v>
      </c>
      <c r="P53" t="n">
        <v>122.96</v>
      </c>
      <c r="Q53" t="n">
        <v>197.75</v>
      </c>
      <c r="R53" t="n">
        <v>31.38</v>
      </c>
      <c r="S53" t="n">
        <v>25.4</v>
      </c>
      <c r="T53" t="n">
        <v>2144.29</v>
      </c>
      <c r="U53" t="n">
        <v>0.8100000000000001</v>
      </c>
      <c r="V53" t="n">
        <v>0.88</v>
      </c>
      <c r="W53" t="n">
        <v>2.95</v>
      </c>
      <c r="X53" t="n">
        <v>0.13</v>
      </c>
      <c r="Y53" t="n">
        <v>1</v>
      </c>
      <c r="Z53" t="n">
        <v>10</v>
      </c>
      <c r="AA53" t="n">
        <v>347.1730445817816</v>
      </c>
      <c r="AB53" t="n">
        <v>475.0174757905589</v>
      </c>
      <c r="AC53" t="n">
        <v>429.6824745923216</v>
      </c>
      <c r="AD53" t="n">
        <v>347173.0445817816</v>
      </c>
      <c r="AE53" t="n">
        <v>475017.4757905588</v>
      </c>
      <c r="AF53" t="n">
        <v>2.697804266419453e-06</v>
      </c>
      <c r="AG53" t="n">
        <v>17.05729166666667</v>
      </c>
      <c r="AH53" t="n">
        <v>429682.4745923216</v>
      </c>
    </row>
    <row r="54">
      <c r="A54" t="n">
        <v>52</v>
      </c>
      <c r="B54" t="n">
        <v>80</v>
      </c>
      <c r="C54" t="inlineStr">
        <is>
          <t xml:space="preserve">CONCLUIDO	</t>
        </is>
      </c>
      <c r="D54" t="n">
        <v>7.626</v>
      </c>
      <c r="E54" t="n">
        <v>13.11</v>
      </c>
      <c r="F54" t="n">
        <v>10.53</v>
      </c>
      <c r="G54" t="n">
        <v>78.98</v>
      </c>
      <c r="H54" t="n">
        <v>1.4</v>
      </c>
      <c r="I54" t="n">
        <v>8</v>
      </c>
      <c r="J54" t="n">
        <v>177.97</v>
      </c>
      <c r="K54" t="n">
        <v>50.28</v>
      </c>
      <c r="L54" t="n">
        <v>14</v>
      </c>
      <c r="M54" t="n">
        <v>6</v>
      </c>
      <c r="N54" t="n">
        <v>33.69</v>
      </c>
      <c r="O54" t="n">
        <v>22184.13</v>
      </c>
      <c r="P54" t="n">
        <v>122.97</v>
      </c>
      <c r="Q54" t="n">
        <v>197.8</v>
      </c>
      <c r="R54" t="n">
        <v>31.76</v>
      </c>
      <c r="S54" t="n">
        <v>25.4</v>
      </c>
      <c r="T54" t="n">
        <v>2335.04</v>
      </c>
      <c r="U54" t="n">
        <v>0.8</v>
      </c>
      <c r="V54" t="n">
        <v>0.88</v>
      </c>
      <c r="W54" t="n">
        <v>2.95</v>
      </c>
      <c r="X54" t="n">
        <v>0.14</v>
      </c>
      <c r="Y54" t="n">
        <v>1</v>
      </c>
      <c r="Z54" t="n">
        <v>10</v>
      </c>
      <c r="AA54" t="n">
        <v>347.3113100531787</v>
      </c>
      <c r="AB54" t="n">
        <v>475.2066567083664</v>
      </c>
      <c r="AC54" t="n">
        <v>429.8536003488507</v>
      </c>
      <c r="AD54" t="n">
        <v>347311.3100531786</v>
      </c>
      <c r="AE54" t="n">
        <v>475206.6567083664</v>
      </c>
      <c r="AF54" t="n">
        <v>2.69575399456416e-06</v>
      </c>
      <c r="AG54" t="n">
        <v>17.0703125</v>
      </c>
      <c r="AH54" t="n">
        <v>429853.6003488507</v>
      </c>
    </row>
    <row r="55">
      <c r="A55" t="n">
        <v>53</v>
      </c>
      <c r="B55" t="n">
        <v>80</v>
      </c>
      <c r="C55" t="inlineStr">
        <is>
          <t xml:space="preserve">CONCLUIDO	</t>
        </is>
      </c>
      <c r="D55" t="n">
        <v>7.6308</v>
      </c>
      <c r="E55" t="n">
        <v>13.1</v>
      </c>
      <c r="F55" t="n">
        <v>10.52</v>
      </c>
      <c r="G55" t="n">
        <v>78.92</v>
      </c>
      <c r="H55" t="n">
        <v>1.42</v>
      </c>
      <c r="I55" t="n">
        <v>8</v>
      </c>
      <c r="J55" t="n">
        <v>178.34</v>
      </c>
      <c r="K55" t="n">
        <v>50.28</v>
      </c>
      <c r="L55" t="n">
        <v>14.25</v>
      </c>
      <c r="M55" t="n">
        <v>6</v>
      </c>
      <c r="N55" t="n">
        <v>33.82</v>
      </c>
      <c r="O55" t="n">
        <v>22229.88</v>
      </c>
      <c r="P55" t="n">
        <v>122.38</v>
      </c>
      <c r="Q55" t="n">
        <v>197.81</v>
      </c>
      <c r="R55" t="n">
        <v>31.46</v>
      </c>
      <c r="S55" t="n">
        <v>25.4</v>
      </c>
      <c r="T55" t="n">
        <v>2185.39</v>
      </c>
      <c r="U55" t="n">
        <v>0.8100000000000001</v>
      </c>
      <c r="V55" t="n">
        <v>0.88</v>
      </c>
      <c r="W55" t="n">
        <v>2.95</v>
      </c>
      <c r="X55" t="n">
        <v>0.13</v>
      </c>
      <c r="Y55" t="n">
        <v>1</v>
      </c>
      <c r="Z55" t="n">
        <v>10</v>
      </c>
      <c r="AA55" t="n">
        <v>346.7758370598796</v>
      </c>
      <c r="AB55" t="n">
        <v>474.4739989355335</v>
      </c>
      <c r="AC55" t="n">
        <v>429.1908664055653</v>
      </c>
      <c r="AD55" t="n">
        <v>346775.8370598796</v>
      </c>
      <c r="AE55" t="n">
        <v>474473.9989355335</v>
      </c>
      <c r="AF55" t="n">
        <v>2.697450771271989e-06</v>
      </c>
      <c r="AG55" t="n">
        <v>17.05729166666667</v>
      </c>
      <c r="AH55" t="n">
        <v>429190.8664055653</v>
      </c>
    </row>
    <row r="56">
      <c r="A56" t="n">
        <v>54</v>
      </c>
      <c r="B56" t="n">
        <v>80</v>
      </c>
      <c r="C56" t="inlineStr">
        <is>
          <t xml:space="preserve">CONCLUIDO	</t>
        </is>
      </c>
      <c r="D56" t="n">
        <v>7.6228</v>
      </c>
      <c r="E56" t="n">
        <v>13.12</v>
      </c>
      <c r="F56" t="n">
        <v>10.54</v>
      </c>
      <c r="G56" t="n">
        <v>79.02</v>
      </c>
      <c r="H56" t="n">
        <v>1.44</v>
      </c>
      <c r="I56" t="n">
        <v>8</v>
      </c>
      <c r="J56" t="n">
        <v>178.72</v>
      </c>
      <c r="K56" t="n">
        <v>50.28</v>
      </c>
      <c r="L56" t="n">
        <v>14.5</v>
      </c>
      <c r="M56" t="n">
        <v>6</v>
      </c>
      <c r="N56" t="n">
        <v>33.94</v>
      </c>
      <c r="O56" t="n">
        <v>22275.67</v>
      </c>
      <c r="P56" t="n">
        <v>122.1</v>
      </c>
      <c r="Q56" t="n">
        <v>197.75</v>
      </c>
      <c r="R56" t="n">
        <v>31.93</v>
      </c>
      <c r="S56" t="n">
        <v>25.4</v>
      </c>
      <c r="T56" t="n">
        <v>2421.53</v>
      </c>
      <c r="U56" t="n">
        <v>0.8</v>
      </c>
      <c r="V56" t="n">
        <v>0.88</v>
      </c>
      <c r="W56" t="n">
        <v>2.95</v>
      </c>
      <c r="X56" t="n">
        <v>0.15</v>
      </c>
      <c r="Y56" t="n">
        <v>1</v>
      </c>
      <c r="Z56" t="n">
        <v>10</v>
      </c>
      <c r="AA56" t="n">
        <v>346.7787087633143</v>
      </c>
      <c r="AB56" t="n">
        <v>474.4779281268634</v>
      </c>
      <c r="AC56" t="n">
        <v>429.1944206003894</v>
      </c>
      <c r="AD56" t="n">
        <v>346778.7087633143</v>
      </c>
      <c r="AE56" t="n">
        <v>474477.9281268634</v>
      </c>
      <c r="AF56" t="n">
        <v>2.694622810092273e-06</v>
      </c>
      <c r="AG56" t="n">
        <v>17.08333333333333</v>
      </c>
      <c r="AH56" t="n">
        <v>429194.4206003894</v>
      </c>
    </row>
    <row r="57">
      <c r="A57" t="n">
        <v>55</v>
      </c>
      <c r="B57" t="n">
        <v>80</v>
      </c>
      <c r="C57" t="inlineStr">
        <is>
          <t xml:space="preserve">CONCLUIDO	</t>
        </is>
      </c>
      <c r="D57" t="n">
        <v>7.6607</v>
      </c>
      <c r="E57" t="n">
        <v>13.05</v>
      </c>
      <c r="F57" t="n">
        <v>10.5</v>
      </c>
      <c r="G57" t="n">
        <v>90.03</v>
      </c>
      <c r="H57" t="n">
        <v>1.46</v>
      </c>
      <c r="I57" t="n">
        <v>7</v>
      </c>
      <c r="J57" t="n">
        <v>179.09</v>
      </c>
      <c r="K57" t="n">
        <v>50.28</v>
      </c>
      <c r="L57" t="n">
        <v>14.75</v>
      </c>
      <c r="M57" t="n">
        <v>5</v>
      </c>
      <c r="N57" t="n">
        <v>34.06</v>
      </c>
      <c r="O57" t="n">
        <v>22321.5</v>
      </c>
      <c r="P57" t="n">
        <v>122.03</v>
      </c>
      <c r="Q57" t="n">
        <v>197.75</v>
      </c>
      <c r="R57" t="n">
        <v>30.93</v>
      </c>
      <c r="S57" t="n">
        <v>25.4</v>
      </c>
      <c r="T57" t="n">
        <v>1924.06</v>
      </c>
      <c r="U57" t="n">
        <v>0.82</v>
      </c>
      <c r="V57" t="n">
        <v>0.89</v>
      </c>
      <c r="W57" t="n">
        <v>2.95</v>
      </c>
      <c r="X57" t="n">
        <v>0.11</v>
      </c>
      <c r="Y57" t="n">
        <v>1</v>
      </c>
      <c r="Z57" t="n">
        <v>10</v>
      </c>
      <c r="AA57" t="n">
        <v>345.7977156742432</v>
      </c>
      <c r="AB57" t="n">
        <v>473.1356901040357</v>
      </c>
      <c r="AC57" t="n">
        <v>427.9802838906174</v>
      </c>
      <c r="AD57" t="n">
        <v>345797.7156742432</v>
      </c>
      <c r="AE57" t="n">
        <v>473135.6901040357</v>
      </c>
      <c r="AF57" t="n">
        <v>2.708020276181177e-06</v>
      </c>
      <c r="AG57" t="n">
        <v>16.9921875</v>
      </c>
      <c r="AH57" t="n">
        <v>427980.2838906174</v>
      </c>
    </row>
    <row r="58">
      <c r="A58" t="n">
        <v>56</v>
      </c>
      <c r="B58" t="n">
        <v>80</v>
      </c>
      <c r="C58" t="inlineStr">
        <is>
          <t xml:space="preserve">CONCLUIDO	</t>
        </is>
      </c>
      <c r="D58" t="n">
        <v>7.6539</v>
      </c>
      <c r="E58" t="n">
        <v>13.07</v>
      </c>
      <c r="F58" t="n">
        <v>10.52</v>
      </c>
      <c r="G58" t="n">
        <v>90.13</v>
      </c>
      <c r="H58" t="n">
        <v>1.48</v>
      </c>
      <c r="I58" t="n">
        <v>7</v>
      </c>
      <c r="J58" t="n">
        <v>179.46</v>
      </c>
      <c r="K58" t="n">
        <v>50.28</v>
      </c>
      <c r="L58" t="n">
        <v>15</v>
      </c>
      <c r="M58" t="n">
        <v>5</v>
      </c>
      <c r="N58" t="n">
        <v>34.18</v>
      </c>
      <c r="O58" t="n">
        <v>22367.38</v>
      </c>
      <c r="P58" t="n">
        <v>122.36</v>
      </c>
      <c r="Q58" t="n">
        <v>197.79</v>
      </c>
      <c r="R58" t="n">
        <v>31.3</v>
      </c>
      <c r="S58" t="n">
        <v>25.4</v>
      </c>
      <c r="T58" t="n">
        <v>2109.77</v>
      </c>
      <c r="U58" t="n">
        <v>0.8100000000000001</v>
      </c>
      <c r="V58" t="n">
        <v>0.88</v>
      </c>
      <c r="W58" t="n">
        <v>2.95</v>
      </c>
      <c r="X58" t="n">
        <v>0.12</v>
      </c>
      <c r="Y58" t="n">
        <v>1</v>
      </c>
      <c r="Z58" t="n">
        <v>10</v>
      </c>
      <c r="AA58" t="n">
        <v>346.3845768128286</v>
      </c>
      <c r="AB58" t="n">
        <v>473.9386594043345</v>
      </c>
      <c r="AC58" t="n">
        <v>428.7066189278702</v>
      </c>
      <c r="AD58" t="n">
        <v>346384.5768128287</v>
      </c>
      <c r="AE58" t="n">
        <v>473938.6594043345</v>
      </c>
      <c r="AF58" t="n">
        <v>2.705616509178419e-06</v>
      </c>
      <c r="AG58" t="n">
        <v>17.01822916666667</v>
      </c>
      <c r="AH58" t="n">
        <v>428706.6189278702</v>
      </c>
    </row>
    <row r="59">
      <c r="A59" t="n">
        <v>57</v>
      </c>
      <c r="B59" t="n">
        <v>80</v>
      </c>
      <c r="C59" t="inlineStr">
        <is>
          <t xml:space="preserve">CONCLUIDO	</t>
        </is>
      </c>
      <c r="D59" t="n">
        <v>7.6614</v>
      </c>
      <c r="E59" t="n">
        <v>13.05</v>
      </c>
      <c r="F59" t="n">
        <v>10.5</v>
      </c>
      <c r="G59" t="n">
        <v>90.02</v>
      </c>
      <c r="H59" t="n">
        <v>1.5</v>
      </c>
      <c r="I59" t="n">
        <v>7</v>
      </c>
      <c r="J59" t="n">
        <v>179.83</v>
      </c>
      <c r="K59" t="n">
        <v>50.28</v>
      </c>
      <c r="L59" t="n">
        <v>15.25</v>
      </c>
      <c r="M59" t="n">
        <v>5</v>
      </c>
      <c r="N59" t="n">
        <v>34.3</v>
      </c>
      <c r="O59" t="n">
        <v>22413.29</v>
      </c>
      <c r="P59" t="n">
        <v>122.12</v>
      </c>
      <c r="Q59" t="n">
        <v>197.84</v>
      </c>
      <c r="R59" t="n">
        <v>30.83</v>
      </c>
      <c r="S59" t="n">
        <v>25.4</v>
      </c>
      <c r="T59" t="n">
        <v>1873.82</v>
      </c>
      <c r="U59" t="n">
        <v>0.82</v>
      </c>
      <c r="V59" t="n">
        <v>0.89</v>
      </c>
      <c r="W59" t="n">
        <v>2.95</v>
      </c>
      <c r="X59" t="n">
        <v>0.11</v>
      </c>
      <c r="Y59" t="n">
        <v>1</v>
      </c>
      <c r="Z59" t="n">
        <v>10</v>
      </c>
      <c r="AA59" t="n">
        <v>345.8503029584506</v>
      </c>
      <c r="AB59" t="n">
        <v>473.2076423462755</v>
      </c>
      <c r="AC59" t="n">
        <v>428.0453691118434</v>
      </c>
      <c r="AD59" t="n">
        <v>345850.3029584506</v>
      </c>
      <c r="AE59" t="n">
        <v>473207.6423462755</v>
      </c>
      <c r="AF59" t="n">
        <v>2.708267722784402e-06</v>
      </c>
      <c r="AG59" t="n">
        <v>16.9921875</v>
      </c>
      <c r="AH59" t="n">
        <v>428045.3691118434</v>
      </c>
    </row>
    <row r="60">
      <c r="A60" t="n">
        <v>58</v>
      </c>
      <c r="B60" t="n">
        <v>80</v>
      </c>
      <c r="C60" t="inlineStr">
        <is>
          <t xml:space="preserve">CONCLUIDO	</t>
        </is>
      </c>
      <c r="D60" t="n">
        <v>7.6562</v>
      </c>
      <c r="E60" t="n">
        <v>13.06</v>
      </c>
      <c r="F60" t="n">
        <v>10.51</v>
      </c>
      <c r="G60" t="n">
        <v>90.09999999999999</v>
      </c>
      <c r="H60" t="n">
        <v>1.53</v>
      </c>
      <c r="I60" t="n">
        <v>7</v>
      </c>
      <c r="J60" t="n">
        <v>180.2</v>
      </c>
      <c r="K60" t="n">
        <v>50.28</v>
      </c>
      <c r="L60" t="n">
        <v>15.5</v>
      </c>
      <c r="M60" t="n">
        <v>5</v>
      </c>
      <c r="N60" t="n">
        <v>34.43</v>
      </c>
      <c r="O60" t="n">
        <v>22459.24</v>
      </c>
      <c r="P60" t="n">
        <v>122.1</v>
      </c>
      <c r="Q60" t="n">
        <v>197.78</v>
      </c>
      <c r="R60" t="n">
        <v>31.08</v>
      </c>
      <c r="S60" t="n">
        <v>25.4</v>
      </c>
      <c r="T60" t="n">
        <v>2000.62</v>
      </c>
      <c r="U60" t="n">
        <v>0.82</v>
      </c>
      <c r="V60" t="n">
        <v>0.89</v>
      </c>
      <c r="W60" t="n">
        <v>2.95</v>
      </c>
      <c r="X60" t="n">
        <v>0.12</v>
      </c>
      <c r="Y60" t="n">
        <v>1</v>
      </c>
      <c r="Z60" t="n">
        <v>10</v>
      </c>
      <c r="AA60" t="n">
        <v>346.1266875448795</v>
      </c>
      <c r="AB60" t="n">
        <v>473.585803930655</v>
      </c>
      <c r="AC60" t="n">
        <v>428.3874394853628</v>
      </c>
      <c r="AD60" t="n">
        <v>346126.6875448795</v>
      </c>
      <c r="AE60" t="n">
        <v>473585.803930655</v>
      </c>
      <c r="AF60" t="n">
        <v>2.706429548017587e-06</v>
      </c>
      <c r="AG60" t="n">
        <v>17.00520833333333</v>
      </c>
      <c r="AH60" t="n">
        <v>428387.4394853628</v>
      </c>
    </row>
    <row r="61">
      <c r="A61" t="n">
        <v>59</v>
      </c>
      <c r="B61" t="n">
        <v>80</v>
      </c>
      <c r="C61" t="inlineStr">
        <is>
          <t xml:space="preserve">CONCLUIDO	</t>
        </is>
      </c>
      <c r="D61" t="n">
        <v>7.6537</v>
      </c>
      <c r="E61" t="n">
        <v>13.07</v>
      </c>
      <c r="F61" t="n">
        <v>10.52</v>
      </c>
      <c r="G61" t="n">
        <v>90.13</v>
      </c>
      <c r="H61" t="n">
        <v>1.55</v>
      </c>
      <c r="I61" t="n">
        <v>7</v>
      </c>
      <c r="J61" t="n">
        <v>180.58</v>
      </c>
      <c r="K61" t="n">
        <v>50.28</v>
      </c>
      <c r="L61" t="n">
        <v>15.75</v>
      </c>
      <c r="M61" t="n">
        <v>5</v>
      </c>
      <c r="N61" t="n">
        <v>34.55</v>
      </c>
      <c r="O61" t="n">
        <v>22505.24</v>
      </c>
      <c r="P61" t="n">
        <v>122.09</v>
      </c>
      <c r="Q61" t="n">
        <v>197.76</v>
      </c>
      <c r="R61" t="n">
        <v>31.28</v>
      </c>
      <c r="S61" t="n">
        <v>25.4</v>
      </c>
      <c r="T61" t="n">
        <v>2102.9</v>
      </c>
      <c r="U61" t="n">
        <v>0.8100000000000001</v>
      </c>
      <c r="V61" t="n">
        <v>0.88</v>
      </c>
      <c r="W61" t="n">
        <v>2.95</v>
      </c>
      <c r="X61" t="n">
        <v>0.13</v>
      </c>
      <c r="Y61" t="n">
        <v>1</v>
      </c>
      <c r="Z61" t="n">
        <v>10</v>
      </c>
      <c r="AA61" t="n">
        <v>346.1958548163444</v>
      </c>
      <c r="AB61" t="n">
        <v>473.6804416429179</v>
      </c>
      <c r="AC61" t="n">
        <v>428.4730451071924</v>
      </c>
      <c r="AD61" t="n">
        <v>346195.8548163445</v>
      </c>
      <c r="AE61" t="n">
        <v>473680.4416429179</v>
      </c>
      <c r="AF61" t="n">
        <v>2.705545810148925e-06</v>
      </c>
      <c r="AG61" t="n">
        <v>17.01822916666667</v>
      </c>
      <c r="AH61" t="n">
        <v>428473.0451071924</v>
      </c>
    </row>
    <row r="62">
      <c r="A62" t="n">
        <v>60</v>
      </c>
      <c r="B62" t="n">
        <v>80</v>
      </c>
      <c r="C62" t="inlineStr">
        <is>
          <t xml:space="preserve">CONCLUIDO	</t>
        </is>
      </c>
      <c r="D62" t="n">
        <v>7.6594</v>
      </c>
      <c r="E62" t="n">
        <v>13.06</v>
      </c>
      <c r="F62" t="n">
        <v>10.51</v>
      </c>
      <c r="G62" t="n">
        <v>90.05</v>
      </c>
      <c r="H62" t="n">
        <v>1.57</v>
      </c>
      <c r="I62" t="n">
        <v>7</v>
      </c>
      <c r="J62" t="n">
        <v>180.95</v>
      </c>
      <c r="K62" t="n">
        <v>50.28</v>
      </c>
      <c r="L62" t="n">
        <v>16</v>
      </c>
      <c r="M62" t="n">
        <v>5</v>
      </c>
      <c r="N62" t="n">
        <v>34.67</v>
      </c>
      <c r="O62" t="n">
        <v>22551.28</v>
      </c>
      <c r="P62" t="n">
        <v>121.8</v>
      </c>
      <c r="Q62" t="n">
        <v>197.77</v>
      </c>
      <c r="R62" t="n">
        <v>30.99</v>
      </c>
      <c r="S62" t="n">
        <v>25.4</v>
      </c>
      <c r="T62" t="n">
        <v>1954.46</v>
      </c>
      <c r="U62" t="n">
        <v>0.82</v>
      </c>
      <c r="V62" t="n">
        <v>0.89</v>
      </c>
      <c r="W62" t="n">
        <v>2.95</v>
      </c>
      <c r="X62" t="n">
        <v>0.12</v>
      </c>
      <c r="Y62" t="n">
        <v>1</v>
      </c>
      <c r="Z62" t="n">
        <v>10</v>
      </c>
      <c r="AA62" t="n">
        <v>345.861617353764</v>
      </c>
      <c r="AB62" t="n">
        <v>473.2231232010992</v>
      </c>
      <c r="AC62" t="n">
        <v>428.0593724956103</v>
      </c>
      <c r="AD62" t="n">
        <v>345861.617353764</v>
      </c>
      <c r="AE62" t="n">
        <v>473223.1232010992</v>
      </c>
      <c r="AF62" t="n">
        <v>2.707560732489473e-06</v>
      </c>
      <c r="AG62" t="n">
        <v>17.00520833333333</v>
      </c>
      <c r="AH62" t="n">
        <v>428059.3724956103</v>
      </c>
    </row>
    <row r="63">
      <c r="A63" t="n">
        <v>61</v>
      </c>
      <c r="B63" t="n">
        <v>80</v>
      </c>
      <c r="C63" t="inlineStr">
        <is>
          <t xml:space="preserve">CONCLUIDO	</t>
        </is>
      </c>
      <c r="D63" t="n">
        <v>7.6549</v>
      </c>
      <c r="E63" t="n">
        <v>13.06</v>
      </c>
      <c r="F63" t="n">
        <v>10.51</v>
      </c>
      <c r="G63" t="n">
        <v>90.12</v>
      </c>
      <c r="H63" t="n">
        <v>1.59</v>
      </c>
      <c r="I63" t="n">
        <v>7</v>
      </c>
      <c r="J63" t="n">
        <v>181.32</v>
      </c>
      <c r="K63" t="n">
        <v>50.28</v>
      </c>
      <c r="L63" t="n">
        <v>16.25</v>
      </c>
      <c r="M63" t="n">
        <v>5</v>
      </c>
      <c r="N63" t="n">
        <v>34.79</v>
      </c>
      <c r="O63" t="n">
        <v>22597.36</v>
      </c>
      <c r="P63" t="n">
        <v>121.4</v>
      </c>
      <c r="Q63" t="n">
        <v>197.77</v>
      </c>
      <c r="R63" t="n">
        <v>31.13</v>
      </c>
      <c r="S63" t="n">
        <v>25.4</v>
      </c>
      <c r="T63" t="n">
        <v>2027.42</v>
      </c>
      <c r="U63" t="n">
        <v>0.82</v>
      </c>
      <c r="V63" t="n">
        <v>0.89</v>
      </c>
      <c r="W63" t="n">
        <v>2.95</v>
      </c>
      <c r="X63" t="n">
        <v>0.12</v>
      </c>
      <c r="Y63" t="n">
        <v>1</v>
      </c>
      <c r="Z63" t="n">
        <v>10</v>
      </c>
      <c r="AA63" t="n">
        <v>345.650154996172</v>
      </c>
      <c r="AB63" t="n">
        <v>472.9337910743811</v>
      </c>
      <c r="AC63" t="n">
        <v>427.7976538209861</v>
      </c>
      <c r="AD63" t="n">
        <v>345650.1549961721</v>
      </c>
      <c r="AE63" t="n">
        <v>472933.7910743811</v>
      </c>
      <c r="AF63" t="n">
        <v>2.705970004325883e-06</v>
      </c>
      <c r="AG63" t="n">
        <v>17.00520833333333</v>
      </c>
      <c r="AH63" t="n">
        <v>427797.653820986</v>
      </c>
    </row>
    <row r="64">
      <c r="A64" t="n">
        <v>62</v>
      </c>
      <c r="B64" t="n">
        <v>80</v>
      </c>
      <c r="C64" t="inlineStr">
        <is>
          <t xml:space="preserve">CONCLUIDO	</t>
        </is>
      </c>
      <c r="D64" t="n">
        <v>7.6534</v>
      </c>
      <c r="E64" t="n">
        <v>13.07</v>
      </c>
      <c r="F64" t="n">
        <v>10.52</v>
      </c>
      <c r="G64" t="n">
        <v>90.14</v>
      </c>
      <c r="H64" t="n">
        <v>1.61</v>
      </c>
      <c r="I64" t="n">
        <v>7</v>
      </c>
      <c r="J64" t="n">
        <v>181.7</v>
      </c>
      <c r="K64" t="n">
        <v>50.28</v>
      </c>
      <c r="L64" t="n">
        <v>16.5</v>
      </c>
      <c r="M64" t="n">
        <v>5</v>
      </c>
      <c r="N64" t="n">
        <v>34.92</v>
      </c>
      <c r="O64" t="n">
        <v>22643.61</v>
      </c>
      <c r="P64" t="n">
        <v>121.06</v>
      </c>
      <c r="Q64" t="n">
        <v>197.75</v>
      </c>
      <c r="R64" t="n">
        <v>31.35</v>
      </c>
      <c r="S64" t="n">
        <v>25.4</v>
      </c>
      <c r="T64" t="n">
        <v>2134.37</v>
      </c>
      <c r="U64" t="n">
        <v>0.8100000000000001</v>
      </c>
      <c r="V64" t="n">
        <v>0.88</v>
      </c>
      <c r="W64" t="n">
        <v>2.95</v>
      </c>
      <c r="X64" t="n">
        <v>0.13</v>
      </c>
      <c r="Y64" t="n">
        <v>1</v>
      </c>
      <c r="Z64" t="n">
        <v>10</v>
      </c>
      <c r="AA64" t="n">
        <v>345.4683463837936</v>
      </c>
      <c r="AB64" t="n">
        <v>472.6850325100949</v>
      </c>
      <c r="AC64" t="n">
        <v>427.5726364249404</v>
      </c>
      <c r="AD64" t="n">
        <v>345468.3463837936</v>
      </c>
      <c r="AE64" t="n">
        <v>472685.0325100949</v>
      </c>
      <c r="AF64" t="n">
        <v>2.705439761604686e-06</v>
      </c>
      <c r="AG64" t="n">
        <v>17.01822916666667</v>
      </c>
      <c r="AH64" t="n">
        <v>427572.6364249404</v>
      </c>
    </row>
    <row r="65">
      <c r="A65" t="n">
        <v>63</v>
      </c>
      <c r="B65" t="n">
        <v>80</v>
      </c>
      <c r="C65" t="inlineStr">
        <is>
          <t xml:space="preserve">CONCLUIDO	</t>
        </is>
      </c>
      <c r="D65" t="n">
        <v>7.656</v>
      </c>
      <c r="E65" t="n">
        <v>13.06</v>
      </c>
      <c r="F65" t="n">
        <v>10.51</v>
      </c>
      <c r="G65" t="n">
        <v>90.09999999999999</v>
      </c>
      <c r="H65" t="n">
        <v>1.63</v>
      </c>
      <c r="I65" t="n">
        <v>7</v>
      </c>
      <c r="J65" t="n">
        <v>182.07</v>
      </c>
      <c r="K65" t="n">
        <v>50.28</v>
      </c>
      <c r="L65" t="n">
        <v>16.75</v>
      </c>
      <c r="M65" t="n">
        <v>5</v>
      </c>
      <c r="N65" t="n">
        <v>35.04</v>
      </c>
      <c r="O65" t="n">
        <v>22689.77</v>
      </c>
      <c r="P65" t="n">
        <v>120.7</v>
      </c>
      <c r="Q65" t="n">
        <v>197.75</v>
      </c>
      <c r="R65" t="n">
        <v>31.17</v>
      </c>
      <c r="S65" t="n">
        <v>25.4</v>
      </c>
      <c r="T65" t="n">
        <v>2047.44</v>
      </c>
      <c r="U65" t="n">
        <v>0.8100000000000001</v>
      </c>
      <c r="V65" t="n">
        <v>0.89</v>
      </c>
      <c r="W65" t="n">
        <v>2.95</v>
      </c>
      <c r="X65" t="n">
        <v>0.12</v>
      </c>
      <c r="Y65" t="n">
        <v>1</v>
      </c>
      <c r="Z65" t="n">
        <v>10</v>
      </c>
      <c r="AA65" t="n">
        <v>345.1348006191993</v>
      </c>
      <c r="AB65" t="n">
        <v>472.2286604799764</v>
      </c>
      <c r="AC65" t="n">
        <v>427.1598199008542</v>
      </c>
      <c r="AD65" t="n">
        <v>345134.8006191993</v>
      </c>
      <c r="AE65" t="n">
        <v>472228.6604799764</v>
      </c>
      <c r="AF65" t="n">
        <v>2.706358848988094e-06</v>
      </c>
      <c r="AG65" t="n">
        <v>17.00520833333333</v>
      </c>
      <c r="AH65" t="n">
        <v>427159.8199008543</v>
      </c>
    </row>
    <row r="66">
      <c r="A66" t="n">
        <v>64</v>
      </c>
      <c r="B66" t="n">
        <v>80</v>
      </c>
      <c r="C66" t="inlineStr">
        <is>
          <t xml:space="preserve">CONCLUIDO	</t>
        </is>
      </c>
      <c r="D66" t="n">
        <v>7.6584</v>
      </c>
      <c r="E66" t="n">
        <v>13.06</v>
      </c>
      <c r="F66" t="n">
        <v>10.51</v>
      </c>
      <c r="G66" t="n">
        <v>90.06</v>
      </c>
      <c r="H66" t="n">
        <v>1.65</v>
      </c>
      <c r="I66" t="n">
        <v>7</v>
      </c>
      <c r="J66" t="n">
        <v>182.45</v>
      </c>
      <c r="K66" t="n">
        <v>50.28</v>
      </c>
      <c r="L66" t="n">
        <v>17</v>
      </c>
      <c r="M66" t="n">
        <v>5</v>
      </c>
      <c r="N66" t="n">
        <v>35.17</v>
      </c>
      <c r="O66" t="n">
        <v>22735.98</v>
      </c>
      <c r="P66" t="n">
        <v>120.27</v>
      </c>
      <c r="Q66" t="n">
        <v>197.77</v>
      </c>
      <c r="R66" t="n">
        <v>31.04</v>
      </c>
      <c r="S66" t="n">
        <v>25.4</v>
      </c>
      <c r="T66" t="n">
        <v>1981.35</v>
      </c>
      <c r="U66" t="n">
        <v>0.82</v>
      </c>
      <c r="V66" t="n">
        <v>0.89</v>
      </c>
      <c r="W66" t="n">
        <v>2.95</v>
      </c>
      <c r="X66" t="n">
        <v>0.12</v>
      </c>
      <c r="Y66" t="n">
        <v>1</v>
      </c>
      <c r="Z66" t="n">
        <v>10</v>
      </c>
      <c r="AA66" t="n">
        <v>344.7906125454531</v>
      </c>
      <c r="AB66" t="n">
        <v>471.7577271729708</v>
      </c>
      <c r="AC66" t="n">
        <v>426.7338318077102</v>
      </c>
      <c r="AD66" t="n">
        <v>344790.6125454531</v>
      </c>
      <c r="AE66" t="n">
        <v>471757.7271729708</v>
      </c>
      <c r="AF66" t="n">
        <v>2.707207237342009e-06</v>
      </c>
      <c r="AG66" t="n">
        <v>17.00520833333333</v>
      </c>
      <c r="AH66" t="n">
        <v>426733.8318077102</v>
      </c>
    </row>
    <row r="67">
      <c r="A67" t="n">
        <v>65</v>
      </c>
      <c r="B67" t="n">
        <v>80</v>
      </c>
      <c r="C67" t="inlineStr">
        <is>
          <t xml:space="preserve">CONCLUIDO	</t>
        </is>
      </c>
      <c r="D67" t="n">
        <v>7.6877</v>
      </c>
      <c r="E67" t="n">
        <v>13.01</v>
      </c>
      <c r="F67" t="n">
        <v>10.49</v>
      </c>
      <c r="G67" t="n">
        <v>104.9</v>
      </c>
      <c r="H67" t="n">
        <v>1.67</v>
      </c>
      <c r="I67" t="n">
        <v>6</v>
      </c>
      <c r="J67" t="n">
        <v>182.82</v>
      </c>
      <c r="K67" t="n">
        <v>50.28</v>
      </c>
      <c r="L67" t="n">
        <v>17.25</v>
      </c>
      <c r="M67" t="n">
        <v>4</v>
      </c>
      <c r="N67" t="n">
        <v>35.29</v>
      </c>
      <c r="O67" t="n">
        <v>22782.23</v>
      </c>
      <c r="P67" t="n">
        <v>119.85</v>
      </c>
      <c r="Q67" t="n">
        <v>197.8</v>
      </c>
      <c r="R67" t="n">
        <v>30.48</v>
      </c>
      <c r="S67" t="n">
        <v>25.4</v>
      </c>
      <c r="T67" t="n">
        <v>1705.33</v>
      </c>
      <c r="U67" t="n">
        <v>0.83</v>
      </c>
      <c r="V67" t="n">
        <v>0.89</v>
      </c>
      <c r="W67" t="n">
        <v>2.95</v>
      </c>
      <c r="X67" t="n">
        <v>0.1</v>
      </c>
      <c r="Y67" t="n">
        <v>1</v>
      </c>
      <c r="Z67" t="n">
        <v>10</v>
      </c>
      <c r="AA67" t="n">
        <v>343.7830922275603</v>
      </c>
      <c r="AB67" t="n">
        <v>470.3791934253704</v>
      </c>
      <c r="AC67" t="n">
        <v>425.4868633861965</v>
      </c>
      <c r="AD67" t="n">
        <v>343783.0922275603</v>
      </c>
      <c r="AE67" t="n">
        <v>470379.1934253704</v>
      </c>
      <c r="AF67" t="n">
        <v>2.717564645162718e-06</v>
      </c>
      <c r="AG67" t="n">
        <v>16.94010416666667</v>
      </c>
      <c r="AH67" t="n">
        <v>425486.8633861965</v>
      </c>
    </row>
    <row r="68">
      <c r="A68" t="n">
        <v>66</v>
      </c>
      <c r="B68" t="n">
        <v>80</v>
      </c>
      <c r="C68" t="inlineStr">
        <is>
          <t xml:space="preserve">CONCLUIDO	</t>
        </is>
      </c>
      <c r="D68" t="n">
        <v>7.6917</v>
      </c>
      <c r="E68" t="n">
        <v>13</v>
      </c>
      <c r="F68" t="n">
        <v>10.48</v>
      </c>
      <c r="G68" t="n">
        <v>104.83</v>
      </c>
      <c r="H68" t="n">
        <v>1.69</v>
      </c>
      <c r="I68" t="n">
        <v>6</v>
      </c>
      <c r="J68" t="n">
        <v>183.2</v>
      </c>
      <c r="K68" t="n">
        <v>50.28</v>
      </c>
      <c r="L68" t="n">
        <v>17.5</v>
      </c>
      <c r="M68" t="n">
        <v>4</v>
      </c>
      <c r="N68" t="n">
        <v>35.42</v>
      </c>
      <c r="O68" t="n">
        <v>22828.53</v>
      </c>
      <c r="P68" t="n">
        <v>119.78</v>
      </c>
      <c r="Q68" t="n">
        <v>197.75</v>
      </c>
      <c r="R68" t="n">
        <v>30.17</v>
      </c>
      <c r="S68" t="n">
        <v>25.4</v>
      </c>
      <c r="T68" t="n">
        <v>1551.93</v>
      </c>
      <c r="U68" t="n">
        <v>0.84</v>
      </c>
      <c r="V68" t="n">
        <v>0.89</v>
      </c>
      <c r="W68" t="n">
        <v>2.95</v>
      </c>
      <c r="X68" t="n">
        <v>0.09</v>
      </c>
      <c r="Y68" t="n">
        <v>1</v>
      </c>
      <c r="Z68" t="n">
        <v>10</v>
      </c>
      <c r="AA68" t="n">
        <v>343.6345596666173</v>
      </c>
      <c r="AB68" t="n">
        <v>470.1759646226941</v>
      </c>
      <c r="AC68" t="n">
        <v>425.3030304552142</v>
      </c>
      <c r="AD68" t="n">
        <v>343634.5596666173</v>
      </c>
      <c r="AE68" t="n">
        <v>470175.9646226941</v>
      </c>
      <c r="AF68" t="n">
        <v>2.718978625752576e-06</v>
      </c>
      <c r="AG68" t="n">
        <v>16.92708333333333</v>
      </c>
      <c r="AH68" t="n">
        <v>425303.0304552142</v>
      </c>
    </row>
    <row r="69">
      <c r="A69" t="n">
        <v>67</v>
      </c>
      <c r="B69" t="n">
        <v>80</v>
      </c>
      <c r="C69" t="inlineStr">
        <is>
          <t xml:space="preserve">CONCLUIDO	</t>
        </is>
      </c>
      <c r="D69" t="n">
        <v>7.69</v>
      </c>
      <c r="E69" t="n">
        <v>13</v>
      </c>
      <c r="F69" t="n">
        <v>10.49</v>
      </c>
      <c r="G69" t="n">
        <v>104.86</v>
      </c>
      <c r="H69" t="n">
        <v>1.72</v>
      </c>
      <c r="I69" t="n">
        <v>6</v>
      </c>
      <c r="J69" t="n">
        <v>183.57</v>
      </c>
      <c r="K69" t="n">
        <v>50.28</v>
      </c>
      <c r="L69" t="n">
        <v>17.75</v>
      </c>
      <c r="M69" t="n">
        <v>4</v>
      </c>
      <c r="N69" t="n">
        <v>35.54</v>
      </c>
      <c r="O69" t="n">
        <v>22874.86</v>
      </c>
      <c r="P69" t="n">
        <v>119.8</v>
      </c>
      <c r="Q69" t="n">
        <v>197.77</v>
      </c>
      <c r="R69" t="n">
        <v>30.3</v>
      </c>
      <c r="S69" t="n">
        <v>25.4</v>
      </c>
      <c r="T69" t="n">
        <v>1616.24</v>
      </c>
      <c r="U69" t="n">
        <v>0.84</v>
      </c>
      <c r="V69" t="n">
        <v>0.89</v>
      </c>
      <c r="W69" t="n">
        <v>2.95</v>
      </c>
      <c r="X69" t="n">
        <v>0.1</v>
      </c>
      <c r="Y69" t="n">
        <v>1</v>
      </c>
      <c r="Z69" t="n">
        <v>10</v>
      </c>
      <c r="AA69" t="n">
        <v>343.7111883960103</v>
      </c>
      <c r="AB69" t="n">
        <v>470.2808114308705</v>
      </c>
      <c r="AC69" t="n">
        <v>425.3978708311718</v>
      </c>
      <c r="AD69" t="n">
        <v>343711.1883960103</v>
      </c>
      <c r="AE69" t="n">
        <v>470280.8114308706</v>
      </c>
      <c r="AF69" t="n">
        <v>2.718377684001887e-06</v>
      </c>
      <c r="AG69" t="n">
        <v>16.92708333333333</v>
      </c>
      <c r="AH69" t="n">
        <v>425397.8708311717</v>
      </c>
    </row>
    <row r="70">
      <c r="A70" t="n">
        <v>68</v>
      </c>
      <c r="B70" t="n">
        <v>80</v>
      </c>
      <c r="C70" t="inlineStr">
        <is>
          <t xml:space="preserve">CONCLUIDO	</t>
        </is>
      </c>
      <c r="D70" t="n">
        <v>7.6928</v>
      </c>
      <c r="E70" t="n">
        <v>13</v>
      </c>
      <c r="F70" t="n">
        <v>10.48</v>
      </c>
      <c r="G70" t="n">
        <v>104.81</v>
      </c>
      <c r="H70" t="n">
        <v>1.74</v>
      </c>
      <c r="I70" t="n">
        <v>6</v>
      </c>
      <c r="J70" t="n">
        <v>183.95</v>
      </c>
      <c r="K70" t="n">
        <v>50.28</v>
      </c>
      <c r="L70" t="n">
        <v>18</v>
      </c>
      <c r="M70" t="n">
        <v>4</v>
      </c>
      <c r="N70" t="n">
        <v>35.67</v>
      </c>
      <c r="O70" t="n">
        <v>22921.24</v>
      </c>
      <c r="P70" t="n">
        <v>120.03</v>
      </c>
      <c r="Q70" t="n">
        <v>197.76</v>
      </c>
      <c r="R70" t="n">
        <v>30.28</v>
      </c>
      <c r="S70" t="n">
        <v>25.4</v>
      </c>
      <c r="T70" t="n">
        <v>1604.98</v>
      </c>
      <c r="U70" t="n">
        <v>0.84</v>
      </c>
      <c r="V70" t="n">
        <v>0.89</v>
      </c>
      <c r="W70" t="n">
        <v>2.95</v>
      </c>
      <c r="X70" t="n">
        <v>0.09</v>
      </c>
      <c r="Y70" t="n">
        <v>1</v>
      </c>
      <c r="Z70" t="n">
        <v>10</v>
      </c>
      <c r="AA70" t="n">
        <v>343.7939732782995</v>
      </c>
      <c r="AB70" t="n">
        <v>470.3940813590298</v>
      </c>
      <c r="AC70" t="n">
        <v>425.5003304363628</v>
      </c>
      <c r="AD70" t="n">
        <v>343793.9732782994</v>
      </c>
      <c r="AE70" t="n">
        <v>470394.0813590297</v>
      </c>
      <c r="AF70" t="n">
        <v>2.719367470414787e-06</v>
      </c>
      <c r="AG70" t="n">
        <v>16.92708333333333</v>
      </c>
      <c r="AH70" t="n">
        <v>425500.3304363628</v>
      </c>
    </row>
    <row r="71">
      <c r="A71" t="n">
        <v>69</v>
      </c>
      <c r="B71" t="n">
        <v>80</v>
      </c>
      <c r="C71" t="inlineStr">
        <is>
          <t xml:space="preserve">CONCLUIDO	</t>
        </is>
      </c>
      <c r="D71" t="n">
        <v>7.6897</v>
      </c>
      <c r="E71" t="n">
        <v>13</v>
      </c>
      <c r="F71" t="n">
        <v>10.49</v>
      </c>
      <c r="G71" t="n">
        <v>104.87</v>
      </c>
      <c r="H71" t="n">
        <v>1.76</v>
      </c>
      <c r="I71" t="n">
        <v>6</v>
      </c>
      <c r="J71" t="n">
        <v>184.33</v>
      </c>
      <c r="K71" t="n">
        <v>50.28</v>
      </c>
      <c r="L71" t="n">
        <v>18.25</v>
      </c>
      <c r="M71" t="n">
        <v>4</v>
      </c>
      <c r="N71" t="n">
        <v>35.8</v>
      </c>
      <c r="O71" t="n">
        <v>22967.66</v>
      </c>
      <c r="P71" t="n">
        <v>120.26</v>
      </c>
      <c r="Q71" t="n">
        <v>197.78</v>
      </c>
      <c r="R71" t="n">
        <v>30.45</v>
      </c>
      <c r="S71" t="n">
        <v>25.4</v>
      </c>
      <c r="T71" t="n">
        <v>1688.85</v>
      </c>
      <c r="U71" t="n">
        <v>0.83</v>
      </c>
      <c r="V71" t="n">
        <v>0.89</v>
      </c>
      <c r="W71" t="n">
        <v>2.95</v>
      </c>
      <c r="X71" t="n">
        <v>0.1</v>
      </c>
      <c r="Y71" t="n">
        <v>1</v>
      </c>
      <c r="Z71" t="n">
        <v>10</v>
      </c>
      <c r="AA71" t="n">
        <v>344.041488798473</v>
      </c>
      <c r="AB71" t="n">
        <v>470.7327430133453</v>
      </c>
      <c r="AC71" t="n">
        <v>425.8066706977051</v>
      </c>
      <c r="AD71" t="n">
        <v>344041.488798473</v>
      </c>
      <c r="AE71" t="n">
        <v>470732.7430133453</v>
      </c>
      <c r="AF71" t="n">
        <v>2.718271635457647e-06</v>
      </c>
      <c r="AG71" t="n">
        <v>16.92708333333333</v>
      </c>
      <c r="AH71" t="n">
        <v>425806.6706977051</v>
      </c>
    </row>
    <row r="72">
      <c r="A72" t="n">
        <v>70</v>
      </c>
      <c r="B72" t="n">
        <v>80</v>
      </c>
      <c r="C72" t="inlineStr">
        <is>
          <t xml:space="preserve">CONCLUIDO	</t>
        </is>
      </c>
      <c r="D72" t="n">
        <v>7.6925</v>
      </c>
      <c r="E72" t="n">
        <v>13</v>
      </c>
      <c r="F72" t="n">
        <v>10.48</v>
      </c>
      <c r="G72" t="n">
        <v>104.82</v>
      </c>
      <c r="H72" t="n">
        <v>1.78</v>
      </c>
      <c r="I72" t="n">
        <v>6</v>
      </c>
      <c r="J72" t="n">
        <v>184.7</v>
      </c>
      <c r="K72" t="n">
        <v>50.28</v>
      </c>
      <c r="L72" t="n">
        <v>18.5</v>
      </c>
      <c r="M72" t="n">
        <v>4</v>
      </c>
      <c r="N72" t="n">
        <v>35.92</v>
      </c>
      <c r="O72" t="n">
        <v>23014.13</v>
      </c>
      <c r="P72" t="n">
        <v>119.99</v>
      </c>
      <c r="Q72" t="n">
        <v>197.75</v>
      </c>
      <c r="R72" t="n">
        <v>30.21</v>
      </c>
      <c r="S72" t="n">
        <v>25.4</v>
      </c>
      <c r="T72" t="n">
        <v>1570.92</v>
      </c>
      <c r="U72" t="n">
        <v>0.84</v>
      </c>
      <c r="V72" t="n">
        <v>0.89</v>
      </c>
      <c r="W72" t="n">
        <v>2.95</v>
      </c>
      <c r="X72" t="n">
        <v>0.09</v>
      </c>
      <c r="Y72" t="n">
        <v>1</v>
      </c>
      <c r="Z72" t="n">
        <v>10</v>
      </c>
      <c r="AA72" t="n">
        <v>343.7704382190603</v>
      </c>
      <c r="AB72" t="n">
        <v>470.3618796526853</v>
      </c>
      <c r="AC72" t="n">
        <v>425.4712020156764</v>
      </c>
      <c r="AD72" t="n">
        <v>343770.4382190603</v>
      </c>
      <c r="AE72" t="n">
        <v>470361.8796526853</v>
      </c>
      <c r="AF72" t="n">
        <v>2.719261421870548e-06</v>
      </c>
      <c r="AG72" t="n">
        <v>16.92708333333333</v>
      </c>
      <c r="AH72" t="n">
        <v>425471.2020156764</v>
      </c>
    </row>
    <row r="73">
      <c r="A73" t="n">
        <v>71</v>
      </c>
      <c r="B73" t="n">
        <v>80</v>
      </c>
      <c r="C73" t="inlineStr">
        <is>
          <t xml:space="preserve">CONCLUIDO	</t>
        </is>
      </c>
      <c r="D73" t="n">
        <v>7.6926</v>
      </c>
      <c r="E73" t="n">
        <v>13</v>
      </c>
      <c r="F73" t="n">
        <v>10.48</v>
      </c>
      <c r="G73" t="n">
        <v>104.82</v>
      </c>
      <c r="H73" t="n">
        <v>1.8</v>
      </c>
      <c r="I73" t="n">
        <v>6</v>
      </c>
      <c r="J73" t="n">
        <v>185.08</v>
      </c>
      <c r="K73" t="n">
        <v>50.28</v>
      </c>
      <c r="L73" t="n">
        <v>18.75</v>
      </c>
      <c r="M73" t="n">
        <v>4</v>
      </c>
      <c r="N73" t="n">
        <v>36.05</v>
      </c>
      <c r="O73" t="n">
        <v>23060.64</v>
      </c>
      <c r="P73" t="n">
        <v>120</v>
      </c>
      <c r="Q73" t="n">
        <v>197.75</v>
      </c>
      <c r="R73" t="n">
        <v>30.22</v>
      </c>
      <c r="S73" t="n">
        <v>25.4</v>
      </c>
      <c r="T73" t="n">
        <v>1576.85</v>
      </c>
      <c r="U73" t="n">
        <v>0.84</v>
      </c>
      <c r="V73" t="n">
        <v>0.89</v>
      </c>
      <c r="W73" t="n">
        <v>2.95</v>
      </c>
      <c r="X73" t="n">
        <v>0.09</v>
      </c>
      <c r="Y73" t="n">
        <v>1</v>
      </c>
      <c r="Z73" t="n">
        <v>10</v>
      </c>
      <c r="AA73" t="n">
        <v>343.7759253503314</v>
      </c>
      <c r="AB73" t="n">
        <v>470.3693873877654</v>
      </c>
      <c r="AC73" t="n">
        <v>425.4779932230577</v>
      </c>
      <c r="AD73" t="n">
        <v>343775.9253503314</v>
      </c>
      <c r="AE73" t="n">
        <v>470369.3873877654</v>
      </c>
      <c r="AF73" t="n">
        <v>2.719296771385294e-06</v>
      </c>
      <c r="AG73" t="n">
        <v>16.92708333333333</v>
      </c>
      <c r="AH73" t="n">
        <v>425477.9932230577</v>
      </c>
    </row>
    <row r="74">
      <c r="A74" t="n">
        <v>72</v>
      </c>
      <c r="B74" t="n">
        <v>80</v>
      </c>
      <c r="C74" t="inlineStr">
        <is>
          <t xml:space="preserve">CONCLUIDO	</t>
        </is>
      </c>
      <c r="D74" t="n">
        <v>7.6897</v>
      </c>
      <c r="E74" t="n">
        <v>13</v>
      </c>
      <c r="F74" t="n">
        <v>10.49</v>
      </c>
      <c r="G74" t="n">
        <v>104.87</v>
      </c>
      <c r="H74" t="n">
        <v>1.82</v>
      </c>
      <c r="I74" t="n">
        <v>6</v>
      </c>
      <c r="J74" t="n">
        <v>185.46</v>
      </c>
      <c r="K74" t="n">
        <v>50.28</v>
      </c>
      <c r="L74" t="n">
        <v>19</v>
      </c>
      <c r="M74" t="n">
        <v>4</v>
      </c>
      <c r="N74" t="n">
        <v>36.18</v>
      </c>
      <c r="O74" t="n">
        <v>23107.19</v>
      </c>
      <c r="P74" t="n">
        <v>119.94</v>
      </c>
      <c r="Q74" t="n">
        <v>197.75</v>
      </c>
      <c r="R74" t="n">
        <v>30.35</v>
      </c>
      <c r="S74" t="n">
        <v>25.4</v>
      </c>
      <c r="T74" t="n">
        <v>1639.79</v>
      </c>
      <c r="U74" t="n">
        <v>0.84</v>
      </c>
      <c r="V74" t="n">
        <v>0.89</v>
      </c>
      <c r="W74" t="n">
        <v>2.95</v>
      </c>
      <c r="X74" t="n">
        <v>0.1</v>
      </c>
      <c r="Y74" t="n">
        <v>1</v>
      </c>
      <c r="Z74" t="n">
        <v>10</v>
      </c>
      <c r="AA74" t="n">
        <v>343.8150265513858</v>
      </c>
      <c r="AB74" t="n">
        <v>470.4228873760713</v>
      </c>
      <c r="AC74" t="n">
        <v>425.5263872475674</v>
      </c>
      <c r="AD74" t="n">
        <v>343815.0265513858</v>
      </c>
      <c r="AE74" t="n">
        <v>470422.8873760713</v>
      </c>
      <c r="AF74" t="n">
        <v>2.718271635457647e-06</v>
      </c>
      <c r="AG74" t="n">
        <v>16.92708333333333</v>
      </c>
      <c r="AH74" t="n">
        <v>425526.3872475674</v>
      </c>
    </row>
    <row r="75">
      <c r="A75" t="n">
        <v>73</v>
      </c>
      <c r="B75" t="n">
        <v>80</v>
      </c>
      <c r="C75" t="inlineStr">
        <is>
          <t xml:space="preserve">CONCLUIDO	</t>
        </is>
      </c>
      <c r="D75" t="n">
        <v>7.6898</v>
      </c>
      <c r="E75" t="n">
        <v>13</v>
      </c>
      <c r="F75" t="n">
        <v>10.49</v>
      </c>
      <c r="G75" t="n">
        <v>104.86</v>
      </c>
      <c r="H75" t="n">
        <v>1.84</v>
      </c>
      <c r="I75" t="n">
        <v>6</v>
      </c>
      <c r="J75" t="n">
        <v>185.84</v>
      </c>
      <c r="K75" t="n">
        <v>50.28</v>
      </c>
      <c r="L75" t="n">
        <v>19.25</v>
      </c>
      <c r="M75" t="n">
        <v>4</v>
      </c>
      <c r="N75" t="n">
        <v>36.31</v>
      </c>
      <c r="O75" t="n">
        <v>23153.78</v>
      </c>
      <c r="P75" t="n">
        <v>119.7</v>
      </c>
      <c r="Q75" t="n">
        <v>197.75</v>
      </c>
      <c r="R75" t="n">
        <v>30.4</v>
      </c>
      <c r="S75" t="n">
        <v>25.4</v>
      </c>
      <c r="T75" t="n">
        <v>1667.29</v>
      </c>
      <c r="U75" t="n">
        <v>0.84</v>
      </c>
      <c r="V75" t="n">
        <v>0.89</v>
      </c>
      <c r="W75" t="n">
        <v>2.95</v>
      </c>
      <c r="X75" t="n">
        <v>0.1</v>
      </c>
      <c r="Y75" t="n">
        <v>1</v>
      </c>
      <c r="Z75" t="n">
        <v>10</v>
      </c>
      <c r="AA75" t="n">
        <v>343.6435937710068</v>
      </c>
      <c r="AB75" t="n">
        <v>470.1883254828764</v>
      </c>
      <c r="AC75" t="n">
        <v>425.3142116122494</v>
      </c>
      <c r="AD75" t="n">
        <v>343643.5937710068</v>
      </c>
      <c r="AE75" t="n">
        <v>470188.3254828764</v>
      </c>
      <c r="AF75" t="n">
        <v>2.718306984972394e-06</v>
      </c>
      <c r="AG75" t="n">
        <v>16.92708333333333</v>
      </c>
      <c r="AH75" t="n">
        <v>425314.2116122494</v>
      </c>
    </row>
    <row r="76">
      <c r="A76" t="n">
        <v>74</v>
      </c>
      <c r="B76" t="n">
        <v>80</v>
      </c>
      <c r="C76" t="inlineStr">
        <is>
          <t xml:space="preserve">CONCLUIDO	</t>
        </is>
      </c>
      <c r="D76" t="n">
        <v>7.6902</v>
      </c>
      <c r="E76" t="n">
        <v>13</v>
      </c>
      <c r="F76" t="n">
        <v>10.49</v>
      </c>
      <c r="G76" t="n">
        <v>104.86</v>
      </c>
      <c r="H76" t="n">
        <v>1.86</v>
      </c>
      <c r="I76" t="n">
        <v>6</v>
      </c>
      <c r="J76" t="n">
        <v>186.21</v>
      </c>
      <c r="K76" t="n">
        <v>50.28</v>
      </c>
      <c r="L76" t="n">
        <v>19.5</v>
      </c>
      <c r="M76" t="n">
        <v>4</v>
      </c>
      <c r="N76" t="n">
        <v>36.43</v>
      </c>
      <c r="O76" t="n">
        <v>23200.42</v>
      </c>
      <c r="P76" t="n">
        <v>119.57</v>
      </c>
      <c r="Q76" t="n">
        <v>197.76</v>
      </c>
      <c r="R76" t="n">
        <v>30.41</v>
      </c>
      <c r="S76" t="n">
        <v>25.4</v>
      </c>
      <c r="T76" t="n">
        <v>1669.65</v>
      </c>
      <c r="U76" t="n">
        <v>0.84</v>
      </c>
      <c r="V76" t="n">
        <v>0.89</v>
      </c>
      <c r="W76" t="n">
        <v>2.95</v>
      </c>
      <c r="X76" t="n">
        <v>0.1</v>
      </c>
      <c r="Y76" t="n">
        <v>1</v>
      </c>
      <c r="Z76" t="n">
        <v>10</v>
      </c>
      <c r="AA76" t="n">
        <v>343.5452554970292</v>
      </c>
      <c r="AB76" t="n">
        <v>470.0537747180417</v>
      </c>
      <c r="AC76" t="n">
        <v>425.1925021835673</v>
      </c>
      <c r="AD76" t="n">
        <v>343545.2554970292</v>
      </c>
      <c r="AE76" t="n">
        <v>470053.7747180417</v>
      </c>
      <c r="AF76" t="n">
        <v>2.718448383031379e-06</v>
      </c>
      <c r="AG76" t="n">
        <v>16.92708333333333</v>
      </c>
      <c r="AH76" t="n">
        <v>425192.5021835673</v>
      </c>
    </row>
    <row r="77">
      <c r="A77" t="n">
        <v>75</v>
      </c>
      <c r="B77" t="n">
        <v>80</v>
      </c>
      <c r="C77" t="inlineStr">
        <is>
          <t xml:space="preserve">CONCLUIDO	</t>
        </is>
      </c>
      <c r="D77" t="n">
        <v>7.6898</v>
      </c>
      <c r="E77" t="n">
        <v>13</v>
      </c>
      <c r="F77" t="n">
        <v>10.49</v>
      </c>
      <c r="G77" t="n">
        <v>104.86</v>
      </c>
      <c r="H77" t="n">
        <v>1.88</v>
      </c>
      <c r="I77" t="n">
        <v>6</v>
      </c>
      <c r="J77" t="n">
        <v>186.59</v>
      </c>
      <c r="K77" t="n">
        <v>50.28</v>
      </c>
      <c r="L77" t="n">
        <v>19.75</v>
      </c>
      <c r="M77" t="n">
        <v>4</v>
      </c>
      <c r="N77" t="n">
        <v>36.56</v>
      </c>
      <c r="O77" t="n">
        <v>23247.1</v>
      </c>
      <c r="P77" t="n">
        <v>119.27</v>
      </c>
      <c r="Q77" t="n">
        <v>197.75</v>
      </c>
      <c r="R77" t="n">
        <v>30.42</v>
      </c>
      <c r="S77" t="n">
        <v>25.4</v>
      </c>
      <c r="T77" t="n">
        <v>1675.11</v>
      </c>
      <c r="U77" t="n">
        <v>0.83</v>
      </c>
      <c r="V77" t="n">
        <v>0.89</v>
      </c>
      <c r="W77" t="n">
        <v>2.95</v>
      </c>
      <c r="X77" t="n">
        <v>0.1</v>
      </c>
      <c r="Y77" t="n">
        <v>1</v>
      </c>
      <c r="Z77" t="n">
        <v>10</v>
      </c>
      <c r="AA77" t="n">
        <v>343.3392890837858</v>
      </c>
      <c r="AB77" t="n">
        <v>469.7719623848453</v>
      </c>
      <c r="AC77" t="n">
        <v>424.937585623925</v>
      </c>
      <c r="AD77" t="n">
        <v>343339.2890837858</v>
      </c>
      <c r="AE77" t="n">
        <v>469771.9623848452</v>
      </c>
      <c r="AF77" t="n">
        <v>2.718306984972394e-06</v>
      </c>
      <c r="AG77" t="n">
        <v>16.92708333333333</v>
      </c>
      <c r="AH77" t="n">
        <v>424937.585623925</v>
      </c>
    </row>
    <row r="78">
      <c r="A78" t="n">
        <v>76</v>
      </c>
      <c r="B78" t="n">
        <v>80</v>
      </c>
      <c r="C78" t="inlineStr">
        <is>
          <t xml:space="preserve">CONCLUIDO	</t>
        </is>
      </c>
      <c r="D78" t="n">
        <v>7.6913</v>
      </c>
      <c r="E78" t="n">
        <v>13</v>
      </c>
      <c r="F78" t="n">
        <v>10.48</v>
      </c>
      <c r="G78" t="n">
        <v>104.84</v>
      </c>
      <c r="H78" t="n">
        <v>1.9</v>
      </c>
      <c r="I78" t="n">
        <v>6</v>
      </c>
      <c r="J78" t="n">
        <v>186.97</v>
      </c>
      <c r="K78" t="n">
        <v>50.28</v>
      </c>
      <c r="L78" t="n">
        <v>20</v>
      </c>
      <c r="M78" t="n">
        <v>4</v>
      </c>
      <c r="N78" t="n">
        <v>36.69</v>
      </c>
      <c r="O78" t="n">
        <v>23293.82</v>
      </c>
      <c r="P78" t="n">
        <v>118.86</v>
      </c>
      <c r="Q78" t="n">
        <v>197.75</v>
      </c>
      <c r="R78" t="n">
        <v>30.27</v>
      </c>
      <c r="S78" t="n">
        <v>25.4</v>
      </c>
      <c r="T78" t="n">
        <v>1600.71</v>
      </c>
      <c r="U78" t="n">
        <v>0.84</v>
      </c>
      <c r="V78" t="n">
        <v>0.89</v>
      </c>
      <c r="W78" t="n">
        <v>2.95</v>
      </c>
      <c r="X78" t="n">
        <v>0.09</v>
      </c>
      <c r="Y78" t="n">
        <v>1</v>
      </c>
      <c r="Z78" t="n">
        <v>10</v>
      </c>
      <c r="AA78" t="n">
        <v>342.9899587390231</v>
      </c>
      <c r="AB78" t="n">
        <v>469.2939931957739</v>
      </c>
      <c r="AC78" t="n">
        <v>424.5052331434246</v>
      </c>
      <c r="AD78" t="n">
        <v>342989.9587390231</v>
      </c>
      <c r="AE78" t="n">
        <v>469293.9931957739</v>
      </c>
      <c r="AF78" t="n">
        <v>2.71883722769359e-06</v>
      </c>
      <c r="AG78" t="n">
        <v>16.92708333333333</v>
      </c>
      <c r="AH78" t="n">
        <v>424505.2331434246</v>
      </c>
    </row>
    <row r="79">
      <c r="A79" t="n">
        <v>77</v>
      </c>
      <c r="B79" t="n">
        <v>80</v>
      </c>
      <c r="C79" t="inlineStr">
        <is>
          <t xml:space="preserve">CONCLUIDO	</t>
        </is>
      </c>
      <c r="D79" t="n">
        <v>7.6913</v>
      </c>
      <c r="E79" t="n">
        <v>13</v>
      </c>
      <c r="F79" t="n">
        <v>10.48</v>
      </c>
      <c r="G79" t="n">
        <v>104.84</v>
      </c>
      <c r="H79" t="n">
        <v>1.92</v>
      </c>
      <c r="I79" t="n">
        <v>6</v>
      </c>
      <c r="J79" t="n">
        <v>187.35</v>
      </c>
      <c r="K79" t="n">
        <v>50.28</v>
      </c>
      <c r="L79" t="n">
        <v>20.25</v>
      </c>
      <c r="M79" t="n">
        <v>4</v>
      </c>
      <c r="N79" t="n">
        <v>36.82</v>
      </c>
      <c r="O79" t="n">
        <v>23340.59</v>
      </c>
      <c r="P79" t="n">
        <v>118.54</v>
      </c>
      <c r="Q79" t="n">
        <v>197.75</v>
      </c>
      <c r="R79" t="n">
        <v>30.22</v>
      </c>
      <c r="S79" t="n">
        <v>25.4</v>
      </c>
      <c r="T79" t="n">
        <v>1574.07</v>
      </c>
      <c r="U79" t="n">
        <v>0.84</v>
      </c>
      <c r="V79" t="n">
        <v>0.89</v>
      </c>
      <c r="W79" t="n">
        <v>2.95</v>
      </c>
      <c r="X79" t="n">
        <v>0.09</v>
      </c>
      <c r="Y79" t="n">
        <v>1</v>
      </c>
      <c r="Z79" t="n">
        <v>10</v>
      </c>
      <c r="AA79" t="n">
        <v>342.7635436022547</v>
      </c>
      <c r="AB79" t="n">
        <v>468.9842020169165</v>
      </c>
      <c r="AC79" t="n">
        <v>424.2250079998827</v>
      </c>
      <c r="AD79" t="n">
        <v>342763.5436022547</v>
      </c>
      <c r="AE79" t="n">
        <v>468984.2020169165</v>
      </c>
      <c r="AF79" t="n">
        <v>2.71883722769359e-06</v>
      </c>
      <c r="AG79" t="n">
        <v>16.92708333333333</v>
      </c>
      <c r="AH79" t="n">
        <v>424225.0079998827</v>
      </c>
    </row>
    <row r="80">
      <c r="A80" t="n">
        <v>78</v>
      </c>
      <c r="B80" t="n">
        <v>80</v>
      </c>
      <c r="C80" t="inlineStr">
        <is>
          <t xml:space="preserve">CONCLUIDO	</t>
        </is>
      </c>
      <c r="D80" t="n">
        <v>7.693</v>
      </c>
      <c r="E80" t="n">
        <v>13</v>
      </c>
      <c r="F80" t="n">
        <v>10.48</v>
      </c>
      <c r="G80" t="n">
        <v>104.81</v>
      </c>
      <c r="H80" t="n">
        <v>1.94</v>
      </c>
      <c r="I80" t="n">
        <v>6</v>
      </c>
      <c r="J80" t="n">
        <v>187.73</v>
      </c>
      <c r="K80" t="n">
        <v>50.28</v>
      </c>
      <c r="L80" t="n">
        <v>20.5</v>
      </c>
      <c r="M80" t="n">
        <v>4</v>
      </c>
      <c r="N80" t="n">
        <v>36.95</v>
      </c>
      <c r="O80" t="n">
        <v>23387.4</v>
      </c>
      <c r="P80" t="n">
        <v>118.16</v>
      </c>
      <c r="Q80" t="n">
        <v>197.75</v>
      </c>
      <c r="R80" t="n">
        <v>30.31</v>
      </c>
      <c r="S80" t="n">
        <v>25.4</v>
      </c>
      <c r="T80" t="n">
        <v>1621.34</v>
      </c>
      <c r="U80" t="n">
        <v>0.84</v>
      </c>
      <c r="V80" t="n">
        <v>0.89</v>
      </c>
      <c r="W80" t="n">
        <v>2.94</v>
      </c>
      <c r="X80" t="n">
        <v>0.09</v>
      </c>
      <c r="Y80" t="n">
        <v>1</v>
      </c>
      <c r="Z80" t="n">
        <v>10</v>
      </c>
      <c r="AA80" t="n">
        <v>342.4679774656732</v>
      </c>
      <c r="AB80" t="n">
        <v>468.579795389388</v>
      </c>
      <c r="AC80" t="n">
        <v>423.8591973732973</v>
      </c>
      <c r="AD80" t="n">
        <v>342467.9774656732</v>
      </c>
      <c r="AE80" t="n">
        <v>468579.795389388</v>
      </c>
      <c r="AF80" t="n">
        <v>2.71943816944428e-06</v>
      </c>
      <c r="AG80" t="n">
        <v>16.92708333333333</v>
      </c>
      <c r="AH80" t="n">
        <v>423859.1973732973</v>
      </c>
    </row>
    <row r="81">
      <c r="A81" t="n">
        <v>79</v>
      </c>
      <c r="B81" t="n">
        <v>80</v>
      </c>
      <c r="C81" t="inlineStr">
        <is>
          <t xml:space="preserve">CONCLUIDO	</t>
        </is>
      </c>
      <c r="D81" t="n">
        <v>7.688</v>
      </c>
      <c r="E81" t="n">
        <v>13.01</v>
      </c>
      <c r="F81" t="n">
        <v>10.49</v>
      </c>
      <c r="G81" t="n">
        <v>104.89</v>
      </c>
      <c r="H81" t="n">
        <v>1.96</v>
      </c>
      <c r="I81" t="n">
        <v>6</v>
      </c>
      <c r="J81" t="n">
        <v>188.11</v>
      </c>
      <c r="K81" t="n">
        <v>50.28</v>
      </c>
      <c r="L81" t="n">
        <v>20.75</v>
      </c>
      <c r="M81" t="n">
        <v>4</v>
      </c>
      <c r="N81" t="n">
        <v>37.08</v>
      </c>
      <c r="O81" t="n">
        <v>23434.26</v>
      </c>
      <c r="P81" t="n">
        <v>117.65</v>
      </c>
      <c r="Q81" t="n">
        <v>197.75</v>
      </c>
      <c r="R81" t="n">
        <v>30.53</v>
      </c>
      <c r="S81" t="n">
        <v>25.4</v>
      </c>
      <c r="T81" t="n">
        <v>1733.3</v>
      </c>
      <c r="U81" t="n">
        <v>0.83</v>
      </c>
      <c r="V81" t="n">
        <v>0.89</v>
      </c>
      <c r="W81" t="n">
        <v>2.95</v>
      </c>
      <c r="X81" t="n">
        <v>0.1</v>
      </c>
      <c r="Y81" t="n">
        <v>1</v>
      </c>
      <c r="Z81" t="n">
        <v>10</v>
      </c>
      <c r="AA81" t="n">
        <v>342.2210552241166</v>
      </c>
      <c r="AB81" t="n">
        <v>468.2419454850498</v>
      </c>
      <c r="AC81" t="n">
        <v>423.5535913896538</v>
      </c>
      <c r="AD81" t="n">
        <v>342221.0552241167</v>
      </c>
      <c r="AE81" t="n">
        <v>468241.9454850498</v>
      </c>
      <c r="AF81" t="n">
        <v>2.717670693706958e-06</v>
      </c>
      <c r="AG81" t="n">
        <v>16.94010416666667</v>
      </c>
      <c r="AH81" t="n">
        <v>423553.5913896539</v>
      </c>
    </row>
    <row r="82">
      <c r="A82" t="n">
        <v>80</v>
      </c>
      <c r="B82" t="n">
        <v>80</v>
      </c>
      <c r="C82" t="inlineStr">
        <is>
          <t xml:space="preserve">CONCLUIDO	</t>
        </is>
      </c>
      <c r="D82" t="n">
        <v>7.7165</v>
      </c>
      <c r="E82" t="n">
        <v>12.96</v>
      </c>
      <c r="F82" t="n">
        <v>10.47</v>
      </c>
      <c r="G82" t="n">
        <v>125.68</v>
      </c>
      <c r="H82" t="n">
        <v>1.98</v>
      </c>
      <c r="I82" t="n">
        <v>5</v>
      </c>
      <c r="J82" t="n">
        <v>188.49</v>
      </c>
      <c r="K82" t="n">
        <v>50.28</v>
      </c>
      <c r="L82" t="n">
        <v>21</v>
      </c>
      <c r="M82" t="n">
        <v>3</v>
      </c>
      <c r="N82" t="n">
        <v>37.21</v>
      </c>
      <c r="O82" t="n">
        <v>23481.16</v>
      </c>
      <c r="P82" t="n">
        <v>117.11</v>
      </c>
      <c r="Q82" t="n">
        <v>197.75</v>
      </c>
      <c r="R82" t="n">
        <v>30.01</v>
      </c>
      <c r="S82" t="n">
        <v>25.4</v>
      </c>
      <c r="T82" t="n">
        <v>1477</v>
      </c>
      <c r="U82" t="n">
        <v>0.85</v>
      </c>
      <c r="V82" t="n">
        <v>0.89</v>
      </c>
      <c r="W82" t="n">
        <v>2.95</v>
      </c>
      <c r="X82" t="n">
        <v>0.08</v>
      </c>
      <c r="Y82" t="n">
        <v>1</v>
      </c>
      <c r="Z82" t="n">
        <v>10</v>
      </c>
      <c r="AA82" t="n">
        <v>341.3242285661073</v>
      </c>
      <c r="AB82" t="n">
        <v>467.0148676863616</v>
      </c>
      <c r="AC82" t="n">
        <v>422.4436241738579</v>
      </c>
      <c r="AD82" t="n">
        <v>341324.2285661072</v>
      </c>
      <c r="AE82" t="n">
        <v>467014.8676863616</v>
      </c>
      <c r="AF82" t="n">
        <v>2.727745305409695e-06</v>
      </c>
      <c r="AG82" t="n">
        <v>16.875</v>
      </c>
      <c r="AH82" t="n">
        <v>422443.6241738579</v>
      </c>
    </row>
    <row r="83">
      <c r="A83" t="n">
        <v>81</v>
      </c>
      <c r="B83" t="n">
        <v>80</v>
      </c>
      <c r="C83" t="inlineStr">
        <is>
          <t xml:space="preserve">CONCLUIDO	</t>
        </is>
      </c>
      <c r="D83" t="n">
        <v>7.7165</v>
      </c>
      <c r="E83" t="n">
        <v>12.96</v>
      </c>
      <c r="F83" t="n">
        <v>10.47</v>
      </c>
      <c r="G83" t="n">
        <v>125.68</v>
      </c>
      <c r="H83" t="n">
        <v>2</v>
      </c>
      <c r="I83" t="n">
        <v>5</v>
      </c>
      <c r="J83" t="n">
        <v>188.87</v>
      </c>
      <c r="K83" t="n">
        <v>50.28</v>
      </c>
      <c r="L83" t="n">
        <v>21.25</v>
      </c>
      <c r="M83" t="n">
        <v>3</v>
      </c>
      <c r="N83" t="n">
        <v>37.34</v>
      </c>
      <c r="O83" t="n">
        <v>23528.1</v>
      </c>
      <c r="P83" t="n">
        <v>117.41</v>
      </c>
      <c r="Q83" t="n">
        <v>197.75</v>
      </c>
      <c r="R83" t="n">
        <v>30.08</v>
      </c>
      <c r="S83" t="n">
        <v>25.4</v>
      </c>
      <c r="T83" t="n">
        <v>1508.7</v>
      </c>
      <c r="U83" t="n">
        <v>0.84</v>
      </c>
      <c r="V83" t="n">
        <v>0.89</v>
      </c>
      <c r="W83" t="n">
        <v>2.94</v>
      </c>
      <c r="X83" t="n">
        <v>0.08</v>
      </c>
      <c r="Y83" t="n">
        <v>1</v>
      </c>
      <c r="Z83" t="n">
        <v>10</v>
      </c>
      <c r="AA83" t="n">
        <v>341.5357995594445</v>
      </c>
      <c r="AB83" t="n">
        <v>467.3043484532992</v>
      </c>
      <c r="AC83" t="n">
        <v>422.7054773026878</v>
      </c>
      <c r="AD83" t="n">
        <v>341535.7995594445</v>
      </c>
      <c r="AE83" t="n">
        <v>467304.3484532991</v>
      </c>
      <c r="AF83" t="n">
        <v>2.727745305409695e-06</v>
      </c>
      <c r="AG83" t="n">
        <v>16.875</v>
      </c>
      <c r="AH83" t="n">
        <v>422705.4773026878</v>
      </c>
    </row>
    <row r="84">
      <c r="A84" t="n">
        <v>82</v>
      </c>
      <c r="B84" t="n">
        <v>80</v>
      </c>
      <c r="C84" t="inlineStr">
        <is>
          <t xml:space="preserve">CONCLUIDO	</t>
        </is>
      </c>
      <c r="D84" t="n">
        <v>7.7126</v>
      </c>
      <c r="E84" t="n">
        <v>12.97</v>
      </c>
      <c r="F84" t="n">
        <v>10.48</v>
      </c>
      <c r="G84" t="n">
        <v>125.76</v>
      </c>
      <c r="H84" t="n">
        <v>2.02</v>
      </c>
      <c r="I84" t="n">
        <v>5</v>
      </c>
      <c r="J84" t="n">
        <v>189.25</v>
      </c>
      <c r="K84" t="n">
        <v>50.28</v>
      </c>
      <c r="L84" t="n">
        <v>21.5</v>
      </c>
      <c r="M84" t="n">
        <v>3</v>
      </c>
      <c r="N84" t="n">
        <v>37.47</v>
      </c>
      <c r="O84" t="n">
        <v>23575.09</v>
      </c>
      <c r="P84" t="n">
        <v>117.7</v>
      </c>
      <c r="Q84" t="n">
        <v>197.76</v>
      </c>
      <c r="R84" t="n">
        <v>30.18</v>
      </c>
      <c r="S84" t="n">
        <v>25.4</v>
      </c>
      <c r="T84" t="n">
        <v>1563.52</v>
      </c>
      <c r="U84" t="n">
        <v>0.84</v>
      </c>
      <c r="V84" t="n">
        <v>0.89</v>
      </c>
      <c r="W84" t="n">
        <v>2.95</v>
      </c>
      <c r="X84" t="n">
        <v>0.09</v>
      </c>
      <c r="Y84" t="n">
        <v>1</v>
      </c>
      <c r="Z84" t="n">
        <v>10</v>
      </c>
      <c r="AA84" t="n">
        <v>341.8364405621253</v>
      </c>
      <c r="AB84" t="n">
        <v>467.715698736512</v>
      </c>
      <c r="AC84" t="n">
        <v>423.0775688922045</v>
      </c>
      <c r="AD84" t="n">
        <v>341836.4405621253</v>
      </c>
      <c r="AE84" t="n">
        <v>467715.698736512</v>
      </c>
      <c r="AF84" t="n">
        <v>2.726366674334584e-06</v>
      </c>
      <c r="AG84" t="n">
        <v>16.88802083333333</v>
      </c>
      <c r="AH84" t="n">
        <v>423077.5688922044</v>
      </c>
    </row>
    <row r="85">
      <c r="A85" t="n">
        <v>83</v>
      </c>
      <c r="B85" t="n">
        <v>80</v>
      </c>
      <c r="C85" t="inlineStr">
        <is>
          <t xml:space="preserve">CONCLUIDO	</t>
        </is>
      </c>
      <c r="D85" t="n">
        <v>7.7175</v>
      </c>
      <c r="E85" t="n">
        <v>12.96</v>
      </c>
      <c r="F85" t="n">
        <v>10.47</v>
      </c>
      <c r="G85" t="n">
        <v>125.66</v>
      </c>
      <c r="H85" t="n">
        <v>2.04</v>
      </c>
      <c r="I85" t="n">
        <v>5</v>
      </c>
      <c r="J85" t="n">
        <v>189.63</v>
      </c>
      <c r="K85" t="n">
        <v>50.28</v>
      </c>
      <c r="L85" t="n">
        <v>21.75</v>
      </c>
      <c r="M85" t="n">
        <v>3</v>
      </c>
      <c r="N85" t="n">
        <v>37.6</v>
      </c>
      <c r="O85" t="n">
        <v>23622.13</v>
      </c>
      <c r="P85" t="n">
        <v>117.59</v>
      </c>
      <c r="Q85" t="n">
        <v>197.75</v>
      </c>
      <c r="R85" t="n">
        <v>30.01</v>
      </c>
      <c r="S85" t="n">
        <v>25.4</v>
      </c>
      <c r="T85" t="n">
        <v>1474.88</v>
      </c>
      <c r="U85" t="n">
        <v>0.85</v>
      </c>
      <c r="V85" t="n">
        <v>0.89</v>
      </c>
      <c r="W85" t="n">
        <v>2.95</v>
      </c>
      <c r="X85" t="n">
        <v>0.08</v>
      </c>
      <c r="Y85" t="n">
        <v>1</v>
      </c>
      <c r="Z85" t="n">
        <v>10</v>
      </c>
      <c r="AA85" t="n">
        <v>341.6471950092882</v>
      </c>
      <c r="AB85" t="n">
        <v>467.4567646221956</v>
      </c>
      <c r="AC85" t="n">
        <v>422.8433470863421</v>
      </c>
      <c r="AD85" t="n">
        <v>341647.1950092881</v>
      </c>
      <c r="AE85" t="n">
        <v>467456.7646221956</v>
      </c>
      <c r="AF85" t="n">
        <v>2.72809880055716e-06</v>
      </c>
      <c r="AG85" t="n">
        <v>16.875</v>
      </c>
      <c r="AH85" t="n">
        <v>422843.3470863421</v>
      </c>
    </row>
    <row r="86">
      <c r="A86" t="n">
        <v>84</v>
      </c>
      <c r="B86" t="n">
        <v>80</v>
      </c>
      <c r="C86" t="inlineStr">
        <is>
          <t xml:space="preserve">CONCLUIDO	</t>
        </is>
      </c>
      <c r="D86" t="n">
        <v>7.7179</v>
      </c>
      <c r="E86" t="n">
        <v>12.96</v>
      </c>
      <c r="F86" t="n">
        <v>10.47</v>
      </c>
      <c r="G86" t="n">
        <v>125.66</v>
      </c>
      <c r="H86" t="n">
        <v>2.05</v>
      </c>
      <c r="I86" t="n">
        <v>5</v>
      </c>
      <c r="J86" t="n">
        <v>190.01</v>
      </c>
      <c r="K86" t="n">
        <v>50.28</v>
      </c>
      <c r="L86" t="n">
        <v>22</v>
      </c>
      <c r="M86" t="n">
        <v>3</v>
      </c>
      <c r="N86" t="n">
        <v>37.74</v>
      </c>
      <c r="O86" t="n">
        <v>23669.2</v>
      </c>
      <c r="P86" t="n">
        <v>117.55</v>
      </c>
      <c r="Q86" t="n">
        <v>197.75</v>
      </c>
      <c r="R86" t="n">
        <v>29.91</v>
      </c>
      <c r="S86" t="n">
        <v>25.4</v>
      </c>
      <c r="T86" t="n">
        <v>1424.71</v>
      </c>
      <c r="U86" t="n">
        <v>0.85</v>
      </c>
      <c r="V86" t="n">
        <v>0.89</v>
      </c>
      <c r="W86" t="n">
        <v>2.95</v>
      </c>
      <c r="X86" t="n">
        <v>0.08</v>
      </c>
      <c r="Y86" t="n">
        <v>1</v>
      </c>
      <c r="Z86" t="n">
        <v>10</v>
      </c>
      <c r="AA86" t="n">
        <v>341.6127729302236</v>
      </c>
      <c r="AB86" t="n">
        <v>467.4096668150246</v>
      </c>
      <c r="AC86" t="n">
        <v>422.8007442277853</v>
      </c>
      <c r="AD86" t="n">
        <v>341612.7729302236</v>
      </c>
      <c r="AE86" t="n">
        <v>467409.6668150246</v>
      </c>
      <c r="AF86" t="n">
        <v>2.728240198616145e-06</v>
      </c>
      <c r="AG86" t="n">
        <v>16.875</v>
      </c>
      <c r="AH86" t="n">
        <v>422800.7442277853</v>
      </c>
    </row>
    <row r="87">
      <c r="A87" t="n">
        <v>85</v>
      </c>
      <c r="B87" t="n">
        <v>80</v>
      </c>
      <c r="C87" t="inlineStr">
        <is>
          <t xml:space="preserve">CONCLUIDO	</t>
        </is>
      </c>
      <c r="D87" t="n">
        <v>7.7177</v>
      </c>
      <c r="E87" t="n">
        <v>12.96</v>
      </c>
      <c r="F87" t="n">
        <v>10.47</v>
      </c>
      <c r="G87" t="n">
        <v>125.66</v>
      </c>
      <c r="H87" t="n">
        <v>2.07</v>
      </c>
      <c r="I87" t="n">
        <v>5</v>
      </c>
      <c r="J87" t="n">
        <v>190.4</v>
      </c>
      <c r="K87" t="n">
        <v>50.28</v>
      </c>
      <c r="L87" t="n">
        <v>22.25</v>
      </c>
      <c r="M87" t="n">
        <v>3</v>
      </c>
      <c r="N87" t="n">
        <v>37.87</v>
      </c>
      <c r="O87" t="n">
        <v>23716.33</v>
      </c>
      <c r="P87" t="n">
        <v>117.7</v>
      </c>
      <c r="Q87" t="n">
        <v>197.75</v>
      </c>
      <c r="R87" t="n">
        <v>29.99</v>
      </c>
      <c r="S87" t="n">
        <v>25.4</v>
      </c>
      <c r="T87" t="n">
        <v>1466.05</v>
      </c>
      <c r="U87" t="n">
        <v>0.85</v>
      </c>
      <c r="V87" t="n">
        <v>0.89</v>
      </c>
      <c r="W87" t="n">
        <v>2.95</v>
      </c>
      <c r="X87" t="n">
        <v>0.08</v>
      </c>
      <c r="Y87" t="n">
        <v>1</v>
      </c>
      <c r="Z87" t="n">
        <v>10</v>
      </c>
      <c r="AA87" t="n">
        <v>341.7216500323778</v>
      </c>
      <c r="AB87" t="n">
        <v>467.5586372695105</v>
      </c>
      <c r="AC87" t="n">
        <v>422.9354971511765</v>
      </c>
      <c r="AD87" t="n">
        <v>341721.6500323778</v>
      </c>
      <c r="AE87" t="n">
        <v>467558.6372695105</v>
      </c>
      <c r="AF87" t="n">
        <v>2.728169499586652e-06</v>
      </c>
      <c r="AG87" t="n">
        <v>16.875</v>
      </c>
      <c r="AH87" t="n">
        <v>422935.4971511766</v>
      </c>
    </row>
    <row r="88">
      <c r="A88" t="n">
        <v>86</v>
      </c>
      <c r="B88" t="n">
        <v>80</v>
      </c>
      <c r="C88" t="inlineStr">
        <is>
          <t xml:space="preserve">CONCLUIDO	</t>
        </is>
      </c>
      <c r="D88" t="n">
        <v>7.723</v>
      </c>
      <c r="E88" t="n">
        <v>12.95</v>
      </c>
      <c r="F88" t="n">
        <v>10.46</v>
      </c>
      <c r="G88" t="n">
        <v>125.55</v>
      </c>
      <c r="H88" t="n">
        <v>2.09</v>
      </c>
      <c r="I88" t="n">
        <v>5</v>
      </c>
      <c r="J88" t="n">
        <v>190.78</v>
      </c>
      <c r="K88" t="n">
        <v>50.28</v>
      </c>
      <c r="L88" t="n">
        <v>22.5</v>
      </c>
      <c r="M88" t="n">
        <v>3</v>
      </c>
      <c r="N88" t="n">
        <v>38</v>
      </c>
      <c r="O88" t="n">
        <v>23763.49</v>
      </c>
      <c r="P88" t="n">
        <v>117.55</v>
      </c>
      <c r="Q88" t="n">
        <v>197.75</v>
      </c>
      <c r="R88" t="n">
        <v>29.67</v>
      </c>
      <c r="S88" t="n">
        <v>25.4</v>
      </c>
      <c r="T88" t="n">
        <v>1305.55</v>
      </c>
      <c r="U88" t="n">
        <v>0.86</v>
      </c>
      <c r="V88" t="n">
        <v>0.89</v>
      </c>
      <c r="W88" t="n">
        <v>2.95</v>
      </c>
      <c r="X88" t="n">
        <v>0.07000000000000001</v>
      </c>
      <c r="Y88" t="n">
        <v>1</v>
      </c>
      <c r="Z88" t="n">
        <v>10</v>
      </c>
      <c r="AA88" t="n">
        <v>341.4982088791411</v>
      </c>
      <c r="AB88" t="n">
        <v>467.2529152261242</v>
      </c>
      <c r="AC88" t="n">
        <v>422.6589527905274</v>
      </c>
      <c r="AD88" t="n">
        <v>341498.2088791411</v>
      </c>
      <c r="AE88" t="n">
        <v>467252.9152261242</v>
      </c>
      <c r="AF88" t="n">
        <v>2.730043023868215e-06</v>
      </c>
      <c r="AG88" t="n">
        <v>16.86197916666667</v>
      </c>
      <c r="AH88" t="n">
        <v>422658.9527905274</v>
      </c>
    </row>
    <row r="89">
      <c r="A89" t="n">
        <v>87</v>
      </c>
      <c r="B89" t="n">
        <v>80</v>
      </c>
      <c r="C89" t="inlineStr">
        <is>
          <t xml:space="preserve">CONCLUIDO	</t>
        </is>
      </c>
      <c r="D89" t="n">
        <v>7.7199</v>
      </c>
      <c r="E89" t="n">
        <v>12.95</v>
      </c>
      <c r="F89" t="n">
        <v>10.47</v>
      </c>
      <c r="G89" t="n">
        <v>125.62</v>
      </c>
      <c r="H89" t="n">
        <v>2.11</v>
      </c>
      <c r="I89" t="n">
        <v>5</v>
      </c>
      <c r="J89" t="n">
        <v>191.16</v>
      </c>
      <c r="K89" t="n">
        <v>50.28</v>
      </c>
      <c r="L89" t="n">
        <v>22.75</v>
      </c>
      <c r="M89" t="n">
        <v>3</v>
      </c>
      <c r="N89" t="n">
        <v>38.13</v>
      </c>
      <c r="O89" t="n">
        <v>23810.71</v>
      </c>
      <c r="P89" t="n">
        <v>117.64</v>
      </c>
      <c r="Q89" t="n">
        <v>197.79</v>
      </c>
      <c r="R89" t="n">
        <v>29.79</v>
      </c>
      <c r="S89" t="n">
        <v>25.4</v>
      </c>
      <c r="T89" t="n">
        <v>1367.72</v>
      </c>
      <c r="U89" t="n">
        <v>0.85</v>
      </c>
      <c r="V89" t="n">
        <v>0.89</v>
      </c>
      <c r="W89" t="n">
        <v>2.95</v>
      </c>
      <c r="X89" t="n">
        <v>0.08</v>
      </c>
      <c r="Y89" t="n">
        <v>1</v>
      </c>
      <c r="Z89" t="n">
        <v>10</v>
      </c>
      <c r="AA89" t="n">
        <v>341.645144594172</v>
      </c>
      <c r="AB89" t="n">
        <v>467.4539591537757</v>
      </c>
      <c r="AC89" t="n">
        <v>422.8408093678908</v>
      </c>
      <c r="AD89" t="n">
        <v>341645.144594172</v>
      </c>
      <c r="AE89" t="n">
        <v>467453.9591537757</v>
      </c>
      <c r="AF89" t="n">
        <v>2.728947188911074e-06</v>
      </c>
      <c r="AG89" t="n">
        <v>16.86197916666667</v>
      </c>
      <c r="AH89" t="n">
        <v>422840.8093678908</v>
      </c>
    </row>
    <row r="90">
      <c r="A90" t="n">
        <v>88</v>
      </c>
      <c r="B90" t="n">
        <v>80</v>
      </c>
      <c r="C90" t="inlineStr">
        <is>
          <t xml:space="preserve">CONCLUIDO	</t>
        </is>
      </c>
      <c r="D90" t="n">
        <v>7.7199</v>
      </c>
      <c r="E90" t="n">
        <v>12.95</v>
      </c>
      <c r="F90" t="n">
        <v>10.47</v>
      </c>
      <c r="G90" t="n">
        <v>125.62</v>
      </c>
      <c r="H90" t="n">
        <v>2.13</v>
      </c>
      <c r="I90" t="n">
        <v>5</v>
      </c>
      <c r="J90" t="n">
        <v>191.55</v>
      </c>
      <c r="K90" t="n">
        <v>50.28</v>
      </c>
      <c r="L90" t="n">
        <v>23</v>
      </c>
      <c r="M90" t="n">
        <v>3</v>
      </c>
      <c r="N90" t="n">
        <v>38.27</v>
      </c>
      <c r="O90" t="n">
        <v>23857.96</v>
      </c>
      <c r="P90" t="n">
        <v>117.64</v>
      </c>
      <c r="Q90" t="n">
        <v>197.75</v>
      </c>
      <c r="R90" t="n">
        <v>29.91</v>
      </c>
      <c r="S90" t="n">
        <v>25.4</v>
      </c>
      <c r="T90" t="n">
        <v>1424.14</v>
      </c>
      <c r="U90" t="n">
        <v>0.85</v>
      </c>
      <c r="V90" t="n">
        <v>0.89</v>
      </c>
      <c r="W90" t="n">
        <v>2.94</v>
      </c>
      <c r="X90" t="n">
        <v>0.08</v>
      </c>
      <c r="Y90" t="n">
        <v>1</v>
      </c>
      <c r="Z90" t="n">
        <v>10</v>
      </c>
      <c r="AA90" t="n">
        <v>341.645144594172</v>
      </c>
      <c r="AB90" t="n">
        <v>467.4539591537757</v>
      </c>
      <c r="AC90" t="n">
        <v>422.8408093678908</v>
      </c>
      <c r="AD90" t="n">
        <v>341645.144594172</v>
      </c>
      <c r="AE90" t="n">
        <v>467453.9591537757</v>
      </c>
      <c r="AF90" t="n">
        <v>2.728947188911074e-06</v>
      </c>
      <c r="AG90" t="n">
        <v>16.86197916666667</v>
      </c>
      <c r="AH90" t="n">
        <v>422840.8093678908</v>
      </c>
    </row>
    <row r="91">
      <c r="A91" t="n">
        <v>89</v>
      </c>
      <c r="B91" t="n">
        <v>80</v>
      </c>
      <c r="C91" t="inlineStr">
        <is>
          <t xml:space="preserve">CONCLUIDO	</t>
        </is>
      </c>
      <c r="D91" t="n">
        <v>7.72</v>
      </c>
      <c r="E91" t="n">
        <v>12.95</v>
      </c>
      <c r="F91" t="n">
        <v>10.47</v>
      </c>
      <c r="G91" t="n">
        <v>125.61</v>
      </c>
      <c r="H91" t="n">
        <v>2.15</v>
      </c>
      <c r="I91" t="n">
        <v>5</v>
      </c>
      <c r="J91" t="n">
        <v>191.93</v>
      </c>
      <c r="K91" t="n">
        <v>50.28</v>
      </c>
      <c r="L91" t="n">
        <v>23.25</v>
      </c>
      <c r="M91" t="n">
        <v>3</v>
      </c>
      <c r="N91" t="n">
        <v>38.4</v>
      </c>
      <c r="O91" t="n">
        <v>23905.27</v>
      </c>
      <c r="P91" t="n">
        <v>117.47</v>
      </c>
      <c r="Q91" t="n">
        <v>197.75</v>
      </c>
      <c r="R91" t="n">
        <v>29.89</v>
      </c>
      <c r="S91" t="n">
        <v>25.4</v>
      </c>
      <c r="T91" t="n">
        <v>1415.13</v>
      </c>
      <c r="U91" t="n">
        <v>0.85</v>
      </c>
      <c r="V91" t="n">
        <v>0.89</v>
      </c>
      <c r="W91" t="n">
        <v>2.94</v>
      </c>
      <c r="X91" t="n">
        <v>0.08</v>
      </c>
      <c r="Y91" t="n">
        <v>1</v>
      </c>
      <c r="Z91" t="n">
        <v>10</v>
      </c>
      <c r="AA91" t="n">
        <v>341.5237547357945</v>
      </c>
      <c r="AB91" t="n">
        <v>467.2878681942009</v>
      </c>
      <c r="AC91" t="n">
        <v>422.6905698963876</v>
      </c>
      <c r="AD91" t="n">
        <v>341523.7547357944</v>
      </c>
      <c r="AE91" t="n">
        <v>467287.8681942009</v>
      </c>
      <c r="AF91" t="n">
        <v>2.728982538425821e-06</v>
      </c>
      <c r="AG91" t="n">
        <v>16.86197916666667</v>
      </c>
      <c r="AH91" t="n">
        <v>422690.5698963876</v>
      </c>
    </row>
    <row r="92">
      <c r="A92" t="n">
        <v>90</v>
      </c>
      <c r="B92" t="n">
        <v>80</v>
      </c>
      <c r="C92" t="inlineStr">
        <is>
          <t xml:space="preserve">CONCLUIDO	</t>
        </is>
      </c>
      <c r="D92" t="n">
        <v>7.7187</v>
      </c>
      <c r="E92" t="n">
        <v>12.96</v>
      </c>
      <c r="F92" t="n">
        <v>10.47</v>
      </c>
      <c r="G92" t="n">
        <v>125.64</v>
      </c>
      <c r="H92" t="n">
        <v>2.17</v>
      </c>
      <c r="I92" t="n">
        <v>5</v>
      </c>
      <c r="J92" t="n">
        <v>192.31</v>
      </c>
      <c r="K92" t="n">
        <v>50.28</v>
      </c>
      <c r="L92" t="n">
        <v>23.5</v>
      </c>
      <c r="M92" t="n">
        <v>3</v>
      </c>
      <c r="N92" t="n">
        <v>38.53</v>
      </c>
      <c r="O92" t="n">
        <v>23952.62</v>
      </c>
      <c r="P92" t="n">
        <v>117.33</v>
      </c>
      <c r="Q92" t="n">
        <v>197.75</v>
      </c>
      <c r="R92" t="n">
        <v>29.85</v>
      </c>
      <c r="S92" t="n">
        <v>25.4</v>
      </c>
      <c r="T92" t="n">
        <v>1397.57</v>
      </c>
      <c r="U92" t="n">
        <v>0.85</v>
      </c>
      <c r="V92" t="n">
        <v>0.89</v>
      </c>
      <c r="W92" t="n">
        <v>2.95</v>
      </c>
      <c r="X92" t="n">
        <v>0.08</v>
      </c>
      <c r="Y92" t="n">
        <v>1</v>
      </c>
      <c r="Z92" t="n">
        <v>10</v>
      </c>
      <c r="AA92" t="n">
        <v>341.4452344859603</v>
      </c>
      <c r="AB92" t="n">
        <v>467.1804333243089</v>
      </c>
      <c r="AC92" t="n">
        <v>422.5933884596923</v>
      </c>
      <c r="AD92" t="n">
        <v>341445.2344859603</v>
      </c>
      <c r="AE92" t="n">
        <v>467180.4333243089</v>
      </c>
      <c r="AF92" t="n">
        <v>2.728522994734117e-06</v>
      </c>
      <c r="AG92" t="n">
        <v>16.875</v>
      </c>
      <c r="AH92" t="n">
        <v>422593.3884596924</v>
      </c>
    </row>
    <row r="93">
      <c r="A93" t="n">
        <v>91</v>
      </c>
      <c r="B93" t="n">
        <v>80</v>
      </c>
      <c r="C93" t="inlineStr">
        <is>
          <t xml:space="preserve">CONCLUIDO	</t>
        </is>
      </c>
      <c r="D93" t="n">
        <v>7.7207</v>
      </c>
      <c r="E93" t="n">
        <v>12.95</v>
      </c>
      <c r="F93" t="n">
        <v>10.47</v>
      </c>
      <c r="G93" t="n">
        <v>125.6</v>
      </c>
      <c r="H93" t="n">
        <v>2.19</v>
      </c>
      <c r="I93" t="n">
        <v>5</v>
      </c>
      <c r="J93" t="n">
        <v>192.7</v>
      </c>
      <c r="K93" t="n">
        <v>50.28</v>
      </c>
      <c r="L93" t="n">
        <v>23.75</v>
      </c>
      <c r="M93" t="n">
        <v>3</v>
      </c>
      <c r="N93" t="n">
        <v>38.67</v>
      </c>
      <c r="O93" t="n">
        <v>24000.01</v>
      </c>
      <c r="P93" t="n">
        <v>117.23</v>
      </c>
      <c r="Q93" t="n">
        <v>197.78</v>
      </c>
      <c r="R93" t="n">
        <v>29.82</v>
      </c>
      <c r="S93" t="n">
        <v>25.4</v>
      </c>
      <c r="T93" t="n">
        <v>1378.95</v>
      </c>
      <c r="U93" t="n">
        <v>0.85</v>
      </c>
      <c r="V93" t="n">
        <v>0.89</v>
      </c>
      <c r="W93" t="n">
        <v>2.94</v>
      </c>
      <c r="X93" t="n">
        <v>0.08</v>
      </c>
      <c r="Y93" t="n">
        <v>1</v>
      </c>
      <c r="Z93" t="n">
        <v>10</v>
      </c>
      <c r="AA93" t="n">
        <v>341.3437241252005</v>
      </c>
      <c r="AB93" t="n">
        <v>467.0415423703963</v>
      </c>
      <c r="AC93" t="n">
        <v>422.4677530634865</v>
      </c>
      <c r="AD93" t="n">
        <v>341343.7241252005</v>
      </c>
      <c r="AE93" t="n">
        <v>467041.5423703963</v>
      </c>
      <c r="AF93" t="n">
        <v>2.729229985029046e-06</v>
      </c>
      <c r="AG93" t="n">
        <v>16.86197916666667</v>
      </c>
      <c r="AH93" t="n">
        <v>422467.7530634865</v>
      </c>
    </row>
    <row r="94">
      <c r="A94" t="n">
        <v>92</v>
      </c>
      <c r="B94" t="n">
        <v>80</v>
      </c>
      <c r="C94" t="inlineStr">
        <is>
          <t xml:space="preserve">CONCLUIDO	</t>
        </is>
      </c>
      <c r="D94" t="n">
        <v>7.7218</v>
      </c>
      <c r="E94" t="n">
        <v>12.95</v>
      </c>
      <c r="F94" t="n">
        <v>10.46</v>
      </c>
      <c r="G94" t="n">
        <v>125.58</v>
      </c>
      <c r="H94" t="n">
        <v>2.21</v>
      </c>
      <c r="I94" t="n">
        <v>5</v>
      </c>
      <c r="J94" t="n">
        <v>193.08</v>
      </c>
      <c r="K94" t="n">
        <v>50.28</v>
      </c>
      <c r="L94" t="n">
        <v>24</v>
      </c>
      <c r="M94" t="n">
        <v>3</v>
      </c>
      <c r="N94" t="n">
        <v>38.8</v>
      </c>
      <c r="O94" t="n">
        <v>24047.45</v>
      </c>
      <c r="P94" t="n">
        <v>116.93</v>
      </c>
      <c r="Q94" t="n">
        <v>197.75</v>
      </c>
      <c r="R94" t="n">
        <v>29.74</v>
      </c>
      <c r="S94" t="n">
        <v>25.4</v>
      </c>
      <c r="T94" t="n">
        <v>1338.69</v>
      </c>
      <c r="U94" t="n">
        <v>0.85</v>
      </c>
      <c r="V94" t="n">
        <v>0.89</v>
      </c>
      <c r="W94" t="n">
        <v>2.95</v>
      </c>
      <c r="X94" t="n">
        <v>0.07000000000000001</v>
      </c>
      <c r="Y94" t="n">
        <v>1</v>
      </c>
      <c r="Z94" t="n">
        <v>10</v>
      </c>
      <c r="AA94" t="n">
        <v>341.0798828889745</v>
      </c>
      <c r="AB94" t="n">
        <v>466.6805431511381</v>
      </c>
      <c r="AC94" t="n">
        <v>422.1412071030487</v>
      </c>
      <c r="AD94" t="n">
        <v>341079.8828889745</v>
      </c>
      <c r="AE94" t="n">
        <v>466680.5431511381</v>
      </c>
      <c r="AF94" t="n">
        <v>2.729618829691257e-06</v>
      </c>
      <c r="AG94" t="n">
        <v>16.86197916666667</v>
      </c>
      <c r="AH94" t="n">
        <v>422141.2071030487</v>
      </c>
    </row>
    <row r="95">
      <c r="A95" t="n">
        <v>93</v>
      </c>
      <c r="B95" t="n">
        <v>80</v>
      </c>
      <c r="C95" t="inlineStr">
        <is>
          <t xml:space="preserve">CONCLUIDO	</t>
        </is>
      </c>
      <c r="D95" t="n">
        <v>7.722</v>
      </c>
      <c r="E95" t="n">
        <v>12.95</v>
      </c>
      <c r="F95" t="n">
        <v>10.46</v>
      </c>
      <c r="G95" t="n">
        <v>125.57</v>
      </c>
      <c r="H95" t="n">
        <v>2.22</v>
      </c>
      <c r="I95" t="n">
        <v>5</v>
      </c>
      <c r="J95" t="n">
        <v>193.47</v>
      </c>
      <c r="K95" t="n">
        <v>50.28</v>
      </c>
      <c r="L95" t="n">
        <v>24.25</v>
      </c>
      <c r="M95" t="n">
        <v>3</v>
      </c>
      <c r="N95" t="n">
        <v>38.94</v>
      </c>
      <c r="O95" t="n">
        <v>24094.93</v>
      </c>
      <c r="P95" t="n">
        <v>116.72</v>
      </c>
      <c r="Q95" t="n">
        <v>197.76</v>
      </c>
      <c r="R95" t="n">
        <v>29.63</v>
      </c>
      <c r="S95" t="n">
        <v>25.4</v>
      </c>
      <c r="T95" t="n">
        <v>1286.31</v>
      </c>
      <c r="U95" t="n">
        <v>0.86</v>
      </c>
      <c r="V95" t="n">
        <v>0.89</v>
      </c>
      <c r="W95" t="n">
        <v>2.95</v>
      </c>
      <c r="X95" t="n">
        <v>0.07000000000000001</v>
      </c>
      <c r="Y95" t="n">
        <v>1</v>
      </c>
      <c r="Z95" t="n">
        <v>10</v>
      </c>
      <c r="AA95" t="n">
        <v>340.9287961566119</v>
      </c>
      <c r="AB95" t="n">
        <v>466.4738196184433</v>
      </c>
      <c r="AC95" t="n">
        <v>421.954212974176</v>
      </c>
      <c r="AD95" t="n">
        <v>340928.7961566119</v>
      </c>
      <c r="AE95" t="n">
        <v>466473.8196184433</v>
      </c>
      <c r="AF95" t="n">
        <v>2.72968952872075e-06</v>
      </c>
      <c r="AG95" t="n">
        <v>16.86197916666667</v>
      </c>
      <c r="AH95" t="n">
        <v>421954.212974176</v>
      </c>
    </row>
    <row r="96">
      <c r="A96" t="n">
        <v>94</v>
      </c>
      <c r="B96" t="n">
        <v>80</v>
      </c>
      <c r="C96" t="inlineStr">
        <is>
          <t xml:space="preserve">CONCLUIDO	</t>
        </is>
      </c>
      <c r="D96" t="n">
        <v>7.7237</v>
      </c>
      <c r="E96" t="n">
        <v>12.95</v>
      </c>
      <c r="F96" t="n">
        <v>10.46</v>
      </c>
      <c r="G96" t="n">
        <v>125.54</v>
      </c>
      <c r="H96" t="n">
        <v>2.24</v>
      </c>
      <c r="I96" t="n">
        <v>5</v>
      </c>
      <c r="J96" t="n">
        <v>193.85</v>
      </c>
      <c r="K96" t="n">
        <v>50.28</v>
      </c>
      <c r="L96" t="n">
        <v>24.5</v>
      </c>
      <c r="M96" t="n">
        <v>3</v>
      </c>
      <c r="N96" t="n">
        <v>39.07</v>
      </c>
      <c r="O96" t="n">
        <v>24142.46</v>
      </c>
      <c r="P96" t="n">
        <v>116.36</v>
      </c>
      <c r="Q96" t="n">
        <v>197.79</v>
      </c>
      <c r="R96" t="n">
        <v>29.63</v>
      </c>
      <c r="S96" t="n">
        <v>25.4</v>
      </c>
      <c r="T96" t="n">
        <v>1284.21</v>
      </c>
      <c r="U96" t="n">
        <v>0.86</v>
      </c>
      <c r="V96" t="n">
        <v>0.89</v>
      </c>
      <c r="W96" t="n">
        <v>2.95</v>
      </c>
      <c r="X96" t="n">
        <v>0.07000000000000001</v>
      </c>
      <c r="Y96" t="n">
        <v>1</v>
      </c>
      <c r="Z96" t="n">
        <v>10</v>
      </c>
      <c r="AA96" t="n">
        <v>340.6489002457499</v>
      </c>
      <c r="AB96" t="n">
        <v>466.0908536850659</v>
      </c>
      <c r="AC96" t="n">
        <v>421.6077967719841</v>
      </c>
      <c r="AD96" t="n">
        <v>340648.9002457499</v>
      </c>
      <c r="AE96" t="n">
        <v>466090.8536850659</v>
      </c>
      <c r="AF96" t="n">
        <v>2.730290470471439e-06</v>
      </c>
      <c r="AG96" t="n">
        <v>16.86197916666667</v>
      </c>
      <c r="AH96" t="n">
        <v>421607.7967719841</v>
      </c>
    </row>
    <row r="97">
      <c r="A97" t="n">
        <v>95</v>
      </c>
      <c r="B97" t="n">
        <v>80</v>
      </c>
      <c r="C97" t="inlineStr">
        <is>
          <t xml:space="preserve">CONCLUIDO	</t>
        </is>
      </c>
      <c r="D97" t="n">
        <v>7.7245</v>
      </c>
      <c r="E97" t="n">
        <v>12.95</v>
      </c>
      <c r="F97" t="n">
        <v>10.46</v>
      </c>
      <c r="G97" t="n">
        <v>125.52</v>
      </c>
      <c r="H97" t="n">
        <v>2.26</v>
      </c>
      <c r="I97" t="n">
        <v>5</v>
      </c>
      <c r="J97" t="n">
        <v>194.24</v>
      </c>
      <c r="K97" t="n">
        <v>50.28</v>
      </c>
      <c r="L97" t="n">
        <v>24.75</v>
      </c>
      <c r="M97" t="n">
        <v>3</v>
      </c>
      <c r="N97" t="n">
        <v>39.21</v>
      </c>
      <c r="O97" t="n">
        <v>24190.04</v>
      </c>
      <c r="P97" t="n">
        <v>116.13</v>
      </c>
      <c r="Q97" t="n">
        <v>197.75</v>
      </c>
      <c r="R97" t="n">
        <v>29.62</v>
      </c>
      <c r="S97" t="n">
        <v>25.4</v>
      </c>
      <c r="T97" t="n">
        <v>1279</v>
      </c>
      <c r="U97" t="n">
        <v>0.86</v>
      </c>
      <c r="V97" t="n">
        <v>0.89</v>
      </c>
      <c r="W97" t="n">
        <v>2.94</v>
      </c>
      <c r="X97" t="n">
        <v>0.07000000000000001</v>
      </c>
      <c r="Y97" t="n">
        <v>1</v>
      </c>
      <c r="Z97" t="n">
        <v>10</v>
      </c>
      <c r="AA97" t="n">
        <v>340.4745423614522</v>
      </c>
      <c r="AB97" t="n">
        <v>465.8522895356429</v>
      </c>
      <c r="AC97" t="n">
        <v>421.3920008501551</v>
      </c>
      <c r="AD97" t="n">
        <v>340474.5423614522</v>
      </c>
      <c r="AE97" t="n">
        <v>465852.2895356429</v>
      </c>
      <c r="AF97" t="n">
        <v>2.730573266589411e-06</v>
      </c>
      <c r="AG97" t="n">
        <v>16.86197916666667</v>
      </c>
      <c r="AH97" t="n">
        <v>421392.0008501551</v>
      </c>
    </row>
    <row r="98">
      <c r="A98" t="n">
        <v>96</v>
      </c>
      <c r="B98" t="n">
        <v>80</v>
      </c>
      <c r="C98" t="inlineStr">
        <is>
          <t xml:space="preserve">CONCLUIDO	</t>
        </is>
      </c>
      <c r="D98" t="n">
        <v>7.722</v>
      </c>
      <c r="E98" t="n">
        <v>12.95</v>
      </c>
      <c r="F98" t="n">
        <v>10.46</v>
      </c>
      <c r="G98" t="n">
        <v>125.57</v>
      </c>
      <c r="H98" t="n">
        <v>2.28</v>
      </c>
      <c r="I98" t="n">
        <v>5</v>
      </c>
      <c r="J98" t="n">
        <v>194.62</v>
      </c>
      <c r="K98" t="n">
        <v>50.28</v>
      </c>
      <c r="L98" t="n">
        <v>25</v>
      </c>
      <c r="M98" t="n">
        <v>3</v>
      </c>
      <c r="N98" t="n">
        <v>39.34</v>
      </c>
      <c r="O98" t="n">
        <v>24237.67</v>
      </c>
      <c r="P98" t="n">
        <v>115.88</v>
      </c>
      <c r="Q98" t="n">
        <v>197.75</v>
      </c>
      <c r="R98" t="n">
        <v>29.6</v>
      </c>
      <c r="S98" t="n">
        <v>25.4</v>
      </c>
      <c r="T98" t="n">
        <v>1269.07</v>
      </c>
      <c r="U98" t="n">
        <v>0.86</v>
      </c>
      <c r="V98" t="n">
        <v>0.89</v>
      </c>
      <c r="W98" t="n">
        <v>2.95</v>
      </c>
      <c r="X98" t="n">
        <v>0.07000000000000001</v>
      </c>
      <c r="Y98" t="n">
        <v>1</v>
      </c>
      <c r="Z98" t="n">
        <v>10</v>
      </c>
      <c r="AA98" t="n">
        <v>340.3368193117212</v>
      </c>
      <c r="AB98" t="n">
        <v>465.6638507830887</v>
      </c>
      <c r="AC98" t="n">
        <v>421.2215464276692</v>
      </c>
      <c r="AD98" t="n">
        <v>340336.8193117213</v>
      </c>
      <c r="AE98" t="n">
        <v>465663.8507830887</v>
      </c>
      <c r="AF98" t="n">
        <v>2.72968952872075e-06</v>
      </c>
      <c r="AG98" t="n">
        <v>16.86197916666667</v>
      </c>
      <c r="AH98" t="n">
        <v>421221.5464276692</v>
      </c>
    </row>
    <row r="99">
      <c r="A99" t="n">
        <v>97</v>
      </c>
      <c r="B99" t="n">
        <v>80</v>
      </c>
      <c r="C99" t="inlineStr">
        <is>
          <t xml:space="preserve">CONCLUIDO	</t>
        </is>
      </c>
      <c r="D99" t="n">
        <v>7.7238</v>
      </c>
      <c r="E99" t="n">
        <v>12.95</v>
      </c>
      <c r="F99" t="n">
        <v>10.46</v>
      </c>
      <c r="G99" t="n">
        <v>125.54</v>
      </c>
      <c r="H99" t="n">
        <v>2.3</v>
      </c>
      <c r="I99" t="n">
        <v>5</v>
      </c>
      <c r="J99" t="n">
        <v>195.01</v>
      </c>
      <c r="K99" t="n">
        <v>50.28</v>
      </c>
      <c r="L99" t="n">
        <v>25.25</v>
      </c>
      <c r="M99" t="n">
        <v>3</v>
      </c>
      <c r="N99" t="n">
        <v>39.48</v>
      </c>
      <c r="O99" t="n">
        <v>24285.33</v>
      </c>
      <c r="P99" t="n">
        <v>115.25</v>
      </c>
      <c r="Q99" t="n">
        <v>197.75</v>
      </c>
      <c r="R99" t="n">
        <v>29.61</v>
      </c>
      <c r="S99" t="n">
        <v>25.4</v>
      </c>
      <c r="T99" t="n">
        <v>1275.01</v>
      </c>
      <c r="U99" t="n">
        <v>0.86</v>
      </c>
      <c r="V99" t="n">
        <v>0.89</v>
      </c>
      <c r="W99" t="n">
        <v>2.95</v>
      </c>
      <c r="X99" t="n">
        <v>0.07000000000000001</v>
      </c>
      <c r="Y99" t="n">
        <v>1</v>
      </c>
      <c r="Z99" t="n">
        <v>10</v>
      </c>
      <c r="AA99" t="n">
        <v>339.8652871103527</v>
      </c>
      <c r="AB99" t="n">
        <v>465.0186796226437</v>
      </c>
      <c r="AC99" t="n">
        <v>420.6379494972738</v>
      </c>
      <c r="AD99" t="n">
        <v>339865.2871103527</v>
      </c>
      <c r="AE99" t="n">
        <v>465018.6796226437</v>
      </c>
      <c r="AF99" t="n">
        <v>2.730325819986186e-06</v>
      </c>
      <c r="AG99" t="n">
        <v>16.86197916666667</v>
      </c>
      <c r="AH99" t="n">
        <v>420637.9494972738</v>
      </c>
    </row>
    <row r="100">
      <c r="A100" t="n">
        <v>98</v>
      </c>
      <c r="B100" t="n">
        <v>80</v>
      </c>
      <c r="C100" t="inlineStr">
        <is>
          <t xml:space="preserve">CONCLUIDO	</t>
        </is>
      </c>
      <c r="D100" t="n">
        <v>7.7223</v>
      </c>
      <c r="E100" t="n">
        <v>12.95</v>
      </c>
      <c r="F100" t="n">
        <v>10.46</v>
      </c>
      <c r="G100" t="n">
        <v>125.57</v>
      </c>
      <c r="H100" t="n">
        <v>2.32</v>
      </c>
      <c r="I100" t="n">
        <v>5</v>
      </c>
      <c r="J100" t="n">
        <v>195.4</v>
      </c>
      <c r="K100" t="n">
        <v>50.28</v>
      </c>
      <c r="L100" t="n">
        <v>25.5</v>
      </c>
      <c r="M100" t="n">
        <v>3</v>
      </c>
      <c r="N100" t="n">
        <v>39.62</v>
      </c>
      <c r="O100" t="n">
        <v>24333.05</v>
      </c>
      <c r="P100" t="n">
        <v>114.79</v>
      </c>
      <c r="Q100" t="n">
        <v>197.75</v>
      </c>
      <c r="R100" t="n">
        <v>29.64</v>
      </c>
      <c r="S100" t="n">
        <v>25.4</v>
      </c>
      <c r="T100" t="n">
        <v>1292.42</v>
      </c>
      <c r="U100" t="n">
        <v>0.86</v>
      </c>
      <c r="V100" t="n">
        <v>0.89</v>
      </c>
      <c r="W100" t="n">
        <v>2.95</v>
      </c>
      <c r="X100" t="n">
        <v>0.07000000000000001</v>
      </c>
      <c r="Y100" t="n">
        <v>1</v>
      </c>
      <c r="Z100" t="n">
        <v>10</v>
      </c>
      <c r="AA100" t="n">
        <v>339.5640789893723</v>
      </c>
      <c r="AB100" t="n">
        <v>464.6065533831538</v>
      </c>
      <c r="AC100" t="n">
        <v>420.2651560076579</v>
      </c>
      <c r="AD100" t="n">
        <v>339564.0789893722</v>
      </c>
      <c r="AE100" t="n">
        <v>464606.5533831537</v>
      </c>
      <c r="AF100" t="n">
        <v>2.729795577264989e-06</v>
      </c>
      <c r="AG100" t="n">
        <v>16.86197916666667</v>
      </c>
      <c r="AH100" t="n">
        <v>420265.1560076579</v>
      </c>
    </row>
    <row r="101">
      <c r="A101" t="n">
        <v>99</v>
      </c>
      <c r="B101" t="n">
        <v>80</v>
      </c>
      <c r="C101" t="inlineStr">
        <is>
          <t xml:space="preserve">CONCLUIDO	</t>
        </is>
      </c>
      <c r="D101" t="n">
        <v>7.7195</v>
      </c>
      <c r="E101" t="n">
        <v>12.95</v>
      </c>
      <c r="F101" t="n">
        <v>10.47</v>
      </c>
      <c r="G101" t="n">
        <v>125.62</v>
      </c>
      <c r="H101" t="n">
        <v>2.33</v>
      </c>
      <c r="I101" t="n">
        <v>5</v>
      </c>
      <c r="J101" t="n">
        <v>195.78</v>
      </c>
      <c r="K101" t="n">
        <v>50.28</v>
      </c>
      <c r="L101" t="n">
        <v>25.75</v>
      </c>
      <c r="M101" t="n">
        <v>3</v>
      </c>
      <c r="N101" t="n">
        <v>39.75</v>
      </c>
      <c r="O101" t="n">
        <v>24380.81</v>
      </c>
      <c r="P101" t="n">
        <v>114.7</v>
      </c>
      <c r="Q101" t="n">
        <v>197.78</v>
      </c>
      <c r="R101" t="n">
        <v>29.8</v>
      </c>
      <c r="S101" t="n">
        <v>25.4</v>
      </c>
      <c r="T101" t="n">
        <v>1369.64</v>
      </c>
      <c r="U101" t="n">
        <v>0.85</v>
      </c>
      <c r="V101" t="n">
        <v>0.89</v>
      </c>
      <c r="W101" t="n">
        <v>2.95</v>
      </c>
      <c r="X101" t="n">
        <v>0.08</v>
      </c>
      <c r="Y101" t="n">
        <v>1</v>
      </c>
      <c r="Z101" t="n">
        <v>10</v>
      </c>
      <c r="AA101" t="n">
        <v>339.5787709707909</v>
      </c>
      <c r="AB101" t="n">
        <v>464.6266556002954</v>
      </c>
      <c r="AC101" t="n">
        <v>420.2833396974091</v>
      </c>
      <c r="AD101" t="n">
        <v>339578.7709707909</v>
      </c>
      <c r="AE101" t="n">
        <v>464626.6556002953</v>
      </c>
      <c r="AF101" t="n">
        <v>2.728805790852089e-06</v>
      </c>
      <c r="AG101" t="n">
        <v>16.86197916666667</v>
      </c>
      <c r="AH101" t="n">
        <v>420283.3396974091</v>
      </c>
    </row>
    <row r="102">
      <c r="A102" t="n">
        <v>100</v>
      </c>
      <c r="B102" t="n">
        <v>80</v>
      </c>
      <c r="C102" t="inlineStr">
        <is>
          <t xml:space="preserve">CONCLUIDO	</t>
        </is>
      </c>
      <c r="D102" t="n">
        <v>7.7175</v>
      </c>
      <c r="E102" t="n">
        <v>12.96</v>
      </c>
      <c r="F102" t="n">
        <v>10.47</v>
      </c>
      <c r="G102" t="n">
        <v>125.66</v>
      </c>
      <c r="H102" t="n">
        <v>2.35</v>
      </c>
      <c r="I102" t="n">
        <v>5</v>
      </c>
      <c r="J102" t="n">
        <v>196.17</v>
      </c>
      <c r="K102" t="n">
        <v>50.28</v>
      </c>
      <c r="L102" t="n">
        <v>26</v>
      </c>
      <c r="M102" t="n">
        <v>3</v>
      </c>
      <c r="N102" t="n">
        <v>39.89</v>
      </c>
      <c r="O102" t="n">
        <v>24428.62</v>
      </c>
      <c r="P102" t="n">
        <v>114.49</v>
      </c>
      <c r="Q102" t="n">
        <v>197.77</v>
      </c>
      <c r="R102" t="n">
        <v>29.87</v>
      </c>
      <c r="S102" t="n">
        <v>25.4</v>
      </c>
      <c r="T102" t="n">
        <v>1404.9</v>
      </c>
      <c r="U102" t="n">
        <v>0.85</v>
      </c>
      <c r="V102" t="n">
        <v>0.89</v>
      </c>
      <c r="W102" t="n">
        <v>2.95</v>
      </c>
      <c r="X102" t="n">
        <v>0.08</v>
      </c>
      <c r="Y102" t="n">
        <v>1</v>
      </c>
      <c r="Z102" t="n">
        <v>10</v>
      </c>
      <c r="AA102" t="n">
        <v>339.4612446940861</v>
      </c>
      <c r="AB102" t="n">
        <v>464.4658509636145</v>
      </c>
      <c r="AC102" t="n">
        <v>420.1378820295623</v>
      </c>
      <c r="AD102" t="n">
        <v>339461.2446940861</v>
      </c>
      <c r="AE102" t="n">
        <v>464465.8509636145</v>
      </c>
      <c r="AF102" t="n">
        <v>2.72809880055716e-06</v>
      </c>
      <c r="AG102" t="n">
        <v>16.875</v>
      </c>
      <c r="AH102" t="n">
        <v>420137.8820295623</v>
      </c>
    </row>
    <row r="103">
      <c r="A103" t="n">
        <v>101</v>
      </c>
      <c r="B103" t="n">
        <v>80</v>
      </c>
      <c r="C103" t="inlineStr">
        <is>
          <t xml:space="preserve">CONCLUIDO	</t>
        </is>
      </c>
      <c r="D103" t="n">
        <v>7.7189</v>
      </c>
      <c r="E103" t="n">
        <v>12.96</v>
      </c>
      <c r="F103" t="n">
        <v>10.47</v>
      </c>
      <c r="G103" t="n">
        <v>125.64</v>
      </c>
      <c r="H103" t="n">
        <v>2.37</v>
      </c>
      <c r="I103" t="n">
        <v>5</v>
      </c>
      <c r="J103" t="n">
        <v>196.56</v>
      </c>
      <c r="K103" t="n">
        <v>50.28</v>
      </c>
      <c r="L103" t="n">
        <v>26.25</v>
      </c>
      <c r="M103" t="n">
        <v>3</v>
      </c>
      <c r="N103" t="n">
        <v>40.03</v>
      </c>
      <c r="O103" t="n">
        <v>24476.48</v>
      </c>
      <c r="P103" t="n">
        <v>114.08</v>
      </c>
      <c r="Q103" t="n">
        <v>197.78</v>
      </c>
      <c r="R103" t="n">
        <v>29.82</v>
      </c>
      <c r="S103" t="n">
        <v>25.4</v>
      </c>
      <c r="T103" t="n">
        <v>1378.77</v>
      </c>
      <c r="U103" t="n">
        <v>0.85</v>
      </c>
      <c r="V103" t="n">
        <v>0.89</v>
      </c>
      <c r="W103" t="n">
        <v>2.95</v>
      </c>
      <c r="X103" t="n">
        <v>0.08</v>
      </c>
      <c r="Y103" t="n">
        <v>1</v>
      </c>
      <c r="Z103" t="n">
        <v>10</v>
      </c>
      <c r="AA103" t="n">
        <v>339.150824808263</v>
      </c>
      <c r="AB103" t="n">
        <v>464.0411207810725</v>
      </c>
      <c r="AC103" t="n">
        <v>419.7536874995296</v>
      </c>
      <c r="AD103" t="n">
        <v>339150.824808263</v>
      </c>
      <c r="AE103" t="n">
        <v>464041.1207810725</v>
      </c>
      <c r="AF103" t="n">
        <v>2.72859369376361e-06</v>
      </c>
      <c r="AG103" t="n">
        <v>16.875</v>
      </c>
      <c r="AH103" t="n">
        <v>419753.6874995296</v>
      </c>
    </row>
    <row r="104">
      <c r="A104" t="n">
        <v>102</v>
      </c>
      <c r="B104" t="n">
        <v>80</v>
      </c>
      <c r="C104" t="inlineStr">
        <is>
          <t xml:space="preserve">CONCLUIDO	</t>
        </is>
      </c>
      <c r="D104" t="n">
        <v>7.721</v>
      </c>
      <c r="E104" t="n">
        <v>12.95</v>
      </c>
      <c r="F104" t="n">
        <v>10.47</v>
      </c>
      <c r="G104" t="n">
        <v>125.59</v>
      </c>
      <c r="H104" t="n">
        <v>2.39</v>
      </c>
      <c r="I104" t="n">
        <v>5</v>
      </c>
      <c r="J104" t="n">
        <v>196.95</v>
      </c>
      <c r="K104" t="n">
        <v>50.28</v>
      </c>
      <c r="L104" t="n">
        <v>26.5</v>
      </c>
      <c r="M104" t="n">
        <v>3</v>
      </c>
      <c r="N104" t="n">
        <v>40.17</v>
      </c>
      <c r="O104" t="n">
        <v>24524.38</v>
      </c>
      <c r="P104" t="n">
        <v>113.55</v>
      </c>
      <c r="Q104" t="n">
        <v>197.78</v>
      </c>
      <c r="R104" t="n">
        <v>29.79</v>
      </c>
      <c r="S104" t="n">
        <v>25.4</v>
      </c>
      <c r="T104" t="n">
        <v>1363.96</v>
      </c>
      <c r="U104" t="n">
        <v>0.85</v>
      </c>
      <c r="V104" t="n">
        <v>0.89</v>
      </c>
      <c r="W104" t="n">
        <v>2.95</v>
      </c>
      <c r="X104" t="n">
        <v>0.08</v>
      </c>
      <c r="Y104" t="n">
        <v>1</v>
      </c>
      <c r="Z104" t="n">
        <v>10</v>
      </c>
      <c r="AA104" t="n">
        <v>338.7453162309973</v>
      </c>
      <c r="AB104" t="n">
        <v>463.4862860558817</v>
      </c>
      <c r="AC104" t="n">
        <v>419.2518054217956</v>
      </c>
      <c r="AD104" t="n">
        <v>338745.3162309973</v>
      </c>
      <c r="AE104" t="n">
        <v>463486.2860558817</v>
      </c>
      <c r="AF104" t="n">
        <v>2.729336033573285e-06</v>
      </c>
      <c r="AG104" t="n">
        <v>16.86197916666667</v>
      </c>
      <c r="AH104" t="n">
        <v>419251.8054217956</v>
      </c>
    </row>
    <row r="105">
      <c r="A105" t="n">
        <v>103</v>
      </c>
      <c r="B105" t="n">
        <v>80</v>
      </c>
      <c r="C105" t="inlineStr">
        <is>
          <t xml:space="preserve">CONCLUIDO	</t>
        </is>
      </c>
      <c r="D105" t="n">
        <v>7.7215</v>
      </c>
      <c r="E105" t="n">
        <v>12.95</v>
      </c>
      <c r="F105" t="n">
        <v>10.47</v>
      </c>
      <c r="G105" t="n">
        <v>125.58</v>
      </c>
      <c r="H105" t="n">
        <v>2.41</v>
      </c>
      <c r="I105" t="n">
        <v>5</v>
      </c>
      <c r="J105" t="n">
        <v>197.34</v>
      </c>
      <c r="K105" t="n">
        <v>50.28</v>
      </c>
      <c r="L105" t="n">
        <v>26.75</v>
      </c>
      <c r="M105" t="n">
        <v>3</v>
      </c>
      <c r="N105" t="n">
        <v>40.31</v>
      </c>
      <c r="O105" t="n">
        <v>24572.33</v>
      </c>
      <c r="P105" t="n">
        <v>113.35</v>
      </c>
      <c r="Q105" t="n">
        <v>197.77</v>
      </c>
      <c r="R105" t="n">
        <v>29.72</v>
      </c>
      <c r="S105" t="n">
        <v>25.4</v>
      </c>
      <c r="T105" t="n">
        <v>1330.94</v>
      </c>
      <c r="U105" t="n">
        <v>0.85</v>
      </c>
      <c r="V105" t="n">
        <v>0.89</v>
      </c>
      <c r="W105" t="n">
        <v>2.95</v>
      </c>
      <c r="X105" t="n">
        <v>0.08</v>
      </c>
      <c r="Y105" t="n">
        <v>1</v>
      </c>
      <c r="Z105" t="n">
        <v>10</v>
      </c>
      <c r="AA105" t="n">
        <v>338.5967796059024</v>
      </c>
      <c r="AB105" t="n">
        <v>463.2830516924535</v>
      </c>
      <c r="AC105" t="n">
        <v>419.0679674607717</v>
      </c>
      <c r="AD105" t="n">
        <v>338596.7796059024</v>
      </c>
      <c r="AE105" t="n">
        <v>463283.0516924534</v>
      </c>
      <c r="AF105" t="n">
        <v>2.729512781147018e-06</v>
      </c>
      <c r="AG105" t="n">
        <v>16.86197916666667</v>
      </c>
      <c r="AH105" t="n">
        <v>419067.9674607717</v>
      </c>
    </row>
    <row r="106">
      <c r="A106" t="n">
        <v>104</v>
      </c>
      <c r="B106" t="n">
        <v>80</v>
      </c>
      <c r="C106" t="inlineStr">
        <is>
          <t xml:space="preserve">CONCLUIDO	</t>
        </is>
      </c>
      <c r="D106" t="n">
        <v>7.7544</v>
      </c>
      <c r="E106" t="n">
        <v>12.9</v>
      </c>
      <c r="F106" t="n">
        <v>10.44</v>
      </c>
      <c r="G106" t="n">
        <v>156.64</v>
      </c>
      <c r="H106" t="n">
        <v>2.42</v>
      </c>
      <c r="I106" t="n">
        <v>4</v>
      </c>
      <c r="J106" t="n">
        <v>197.73</v>
      </c>
      <c r="K106" t="n">
        <v>50.28</v>
      </c>
      <c r="L106" t="n">
        <v>27</v>
      </c>
      <c r="M106" t="n">
        <v>2</v>
      </c>
      <c r="N106" t="n">
        <v>40.45</v>
      </c>
      <c r="O106" t="n">
        <v>24620.33</v>
      </c>
      <c r="P106" t="n">
        <v>112.82</v>
      </c>
      <c r="Q106" t="n">
        <v>197.75</v>
      </c>
      <c r="R106" t="n">
        <v>29</v>
      </c>
      <c r="S106" t="n">
        <v>25.4</v>
      </c>
      <c r="T106" t="n">
        <v>975.1900000000001</v>
      </c>
      <c r="U106" t="n">
        <v>0.88</v>
      </c>
      <c r="V106" t="n">
        <v>0.89</v>
      </c>
      <c r="W106" t="n">
        <v>2.94</v>
      </c>
      <c r="X106" t="n">
        <v>0.05</v>
      </c>
      <c r="Y106" t="n">
        <v>1</v>
      </c>
      <c r="Z106" t="n">
        <v>10</v>
      </c>
      <c r="AA106" t="n">
        <v>337.6231124401971</v>
      </c>
      <c r="AB106" t="n">
        <v>461.9508373211718</v>
      </c>
      <c r="AC106" t="n">
        <v>417.8628977593106</v>
      </c>
      <c r="AD106" t="n">
        <v>337623.1124401971</v>
      </c>
      <c r="AE106" t="n">
        <v>461950.8373211718</v>
      </c>
      <c r="AF106" t="n">
        <v>2.741142771498599e-06</v>
      </c>
      <c r="AG106" t="n">
        <v>16.796875</v>
      </c>
      <c r="AH106" t="n">
        <v>417862.8977593106</v>
      </c>
    </row>
    <row r="107">
      <c r="A107" t="n">
        <v>105</v>
      </c>
      <c r="B107" t="n">
        <v>80</v>
      </c>
      <c r="C107" t="inlineStr">
        <is>
          <t xml:space="preserve">CONCLUIDO	</t>
        </is>
      </c>
      <c r="D107" t="n">
        <v>7.7559</v>
      </c>
      <c r="E107" t="n">
        <v>12.89</v>
      </c>
      <c r="F107" t="n">
        <v>10.44</v>
      </c>
      <c r="G107" t="n">
        <v>156.6</v>
      </c>
      <c r="H107" t="n">
        <v>2.44</v>
      </c>
      <c r="I107" t="n">
        <v>4</v>
      </c>
      <c r="J107" t="n">
        <v>198.12</v>
      </c>
      <c r="K107" t="n">
        <v>50.28</v>
      </c>
      <c r="L107" t="n">
        <v>27.25</v>
      </c>
      <c r="M107" t="n">
        <v>2</v>
      </c>
      <c r="N107" t="n">
        <v>40.59</v>
      </c>
      <c r="O107" t="n">
        <v>24668.37</v>
      </c>
      <c r="P107" t="n">
        <v>113.03</v>
      </c>
      <c r="Q107" t="n">
        <v>197.75</v>
      </c>
      <c r="R107" t="n">
        <v>28.92</v>
      </c>
      <c r="S107" t="n">
        <v>25.4</v>
      </c>
      <c r="T107" t="n">
        <v>934.11</v>
      </c>
      <c r="U107" t="n">
        <v>0.88</v>
      </c>
      <c r="V107" t="n">
        <v>0.89</v>
      </c>
      <c r="W107" t="n">
        <v>2.94</v>
      </c>
      <c r="X107" t="n">
        <v>0.05</v>
      </c>
      <c r="Y107" t="n">
        <v>1</v>
      </c>
      <c r="Z107" t="n">
        <v>10</v>
      </c>
      <c r="AA107" t="n">
        <v>337.7480358008533</v>
      </c>
      <c r="AB107" t="n">
        <v>462.1217629744512</v>
      </c>
      <c r="AC107" t="n">
        <v>418.0175105081366</v>
      </c>
      <c r="AD107" t="n">
        <v>337748.0358008533</v>
      </c>
      <c r="AE107" t="n">
        <v>462121.7629744512</v>
      </c>
      <c r="AF107" t="n">
        <v>2.741673014219796e-06</v>
      </c>
      <c r="AG107" t="n">
        <v>16.78385416666667</v>
      </c>
      <c r="AH107" t="n">
        <v>418017.5105081366</v>
      </c>
    </row>
    <row r="108">
      <c r="A108" t="n">
        <v>106</v>
      </c>
      <c r="B108" t="n">
        <v>80</v>
      </c>
      <c r="C108" t="inlineStr">
        <is>
          <t xml:space="preserve">CONCLUIDO	</t>
        </is>
      </c>
      <c r="D108" t="n">
        <v>7.7543</v>
      </c>
      <c r="E108" t="n">
        <v>12.9</v>
      </c>
      <c r="F108" t="n">
        <v>10.44</v>
      </c>
      <c r="G108" t="n">
        <v>156.64</v>
      </c>
      <c r="H108" t="n">
        <v>2.46</v>
      </c>
      <c r="I108" t="n">
        <v>4</v>
      </c>
      <c r="J108" t="n">
        <v>198.51</v>
      </c>
      <c r="K108" t="n">
        <v>50.28</v>
      </c>
      <c r="L108" t="n">
        <v>27.5</v>
      </c>
      <c r="M108" t="n">
        <v>2</v>
      </c>
      <c r="N108" t="n">
        <v>40.73</v>
      </c>
      <c r="O108" t="n">
        <v>24716.47</v>
      </c>
      <c r="P108" t="n">
        <v>113.2</v>
      </c>
      <c r="Q108" t="n">
        <v>197.78</v>
      </c>
      <c r="R108" t="n">
        <v>29.04</v>
      </c>
      <c r="S108" t="n">
        <v>25.4</v>
      </c>
      <c r="T108" t="n">
        <v>997.36</v>
      </c>
      <c r="U108" t="n">
        <v>0.87</v>
      </c>
      <c r="V108" t="n">
        <v>0.89</v>
      </c>
      <c r="W108" t="n">
        <v>2.94</v>
      </c>
      <c r="X108" t="n">
        <v>0.05</v>
      </c>
      <c r="Y108" t="n">
        <v>1</v>
      </c>
      <c r="Z108" t="n">
        <v>10</v>
      </c>
      <c r="AA108" t="n">
        <v>337.8912912316446</v>
      </c>
      <c r="AB108" t="n">
        <v>462.3177713748435</v>
      </c>
      <c r="AC108" t="n">
        <v>418.1948121418949</v>
      </c>
      <c r="AD108" t="n">
        <v>337891.2912316446</v>
      </c>
      <c r="AE108" t="n">
        <v>462317.7713748434</v>
      </c>
      <c r="AF108" t="n">
        <v>2.741107421983853e-06</v>
      </c>
      <c r="AG108" t="n">
        <v>16.796875</v>
      </c>
      <c r="AH108" t="n">
        <v>418194.8121418949</v>
      </c>
    </row>
    <row r="109">
      <c r="A109" t="n">
        <v>107</v>
      </c>
      <c r="B109" t="n">
        <v>80</v>
      </c>
      <c r="C109" t="inlineStr">
        <is>
          <t xml:space="preserve">CONCLUIDO	</t>
        </is>
      </c>
      <c r="D109" t="n">
        <v>7.7551</v>
      </c>
      <c r="E109" t="n">
        <v>12.89</v>
      </c>
      <c r="F109" t="n">
        <v>10.44</v>
      </c>
      <c r="G109" t="n">
        <v>156.62</v>
      </c>
      <c r="H109" t="n">
        <v>2.48</v>
      </c>
      <c r="I109" t="n">
        <v>4</v>
      </c>
      <c r="J109" t="n">
        <v>198.9</v>
      </c>
      <c r="K109" t="n">
        <v>50.28</v>
      </c>
      <c r="L109" t="n">
        <v>27.75</v>
      </c>
      <c r="M109" t="n">
        <v>2</v>
      </c>
      <c r="N109" t="n">
        <v>40.87</v>
      </c>
      <c r="O109" t="n">
        <v>24764.61</v>
      </c>
      <c r="P109" t="n">
        <v>113.31</v>
      </c>
      <c r="Q109" t="n">
        <v>197.75</v>
      </c>
      <c r="R109" t="n">
        <v>29.02</v>
      </c>
      <c r="S109" t="n">
        <v>25.4</v>
      </c>
      <c r="T109" t="n">
        <v>985.27</v>
      </c>
      <c r="U109" t="n">
        <v>0.88</v>
      </c>
      <c r="V109" t="n">
        <v>0.89</v>
      </c>
      <c r="W109" t="n">
        <v>2.94</v>
      </c>
      <c r="X109" t="n">
        <v>0.05</v>
      </c>
      <c r="Y109" t="n">
        <v>1</v>
      </c>
      <c r="Z109" t="n">
        <v>10</v>
      </c>
      <c r="AA109" t="n">
        <v>337.9564927793642</v>
      </c>
      <c r="AB109" t="n">
        <v>462.4069830089226</v>
      </c>
      <c r="AC109" t="n">
        <v>418.2755095428269</v>
      </c>
      <c r="AD109" t="n">
        <v>337956.4927793642</v>
      </c>
      <c r="AE109" t="n">
        <v>462406.9830089225</v>
      </c>
      <c r="AF109" t="n">
        <v>2.741390218101824e-06</v>
      </c>
      <c r="AG109" t="n">
        <v>16.78385416666667</v>
      </c>
      <c r="AH109" t="n">
        <v>418275.5095428269</v>
      </c>
    </row>
    <row r="110">
      <c r="A110" t="n">
        <v>108</v>
      </c>
      <c r="B110" t="n">
        <v>80</v>
      </c>
      <c r="C110" t="inlineStr">
        <is>
          <t xml:space="preserve">CONCLUIDO	</t>
        </is>
      </c>
      <c r="D110" t="n">
        <v>7.7533</v>
      </c>
      <c r="E110" t="n">
        <v>12.9</v>
      </c>
      <c r="F110" t="n">
        <v>10.44</v>
      </c>
      <c r="G110" t="n">
        <v>156.67</v>
      </c>
      <c r="H110" t="n">
        <v>2.49</v>
      </c>
      <c r="I110" t="n">
        <v>4</v>
      </c>
      <c r="J110" t="n">
        <v>199.29</v>
      </c>
      <c r="K110" t="n">
        <v>50.28</v>
      </c>
      <c r="L110" t="n">
        <v>28</v>
      </c>
      <c r="M110" t="n">
        <v>2</v>
      </c>
      <c r="N110" t="n">
        <v>41.01</v>
      </c>
      <c r="O110" t="n">
        <v>24812.8</v>
      </c>
      <c r="P110" t="n">
        <v>113.53</v>
      </c>
      <c r="Q110" t="n">
        <v>197.75</v>
      </c>
      <c r="R110" t="n">
        <v>29.08</v>
      </c>
      <c r="S110" t="n">
        <v>25.4</v>
      </c>
      <c r="T110" t="n">
        <v>1014.19</v>
      </c>
      <c r="U110" t="n">
        <v>0.87</v>
      </c>
      <c r="V110" t="n">
        <v>0.89</v>
      </c>
      <c r="W110" t="n">
        <v>2.94</v>
      </c>
      <c r="X110" t="n">
        <v>0.05</v>
      </c>
      <c r="Y110" t="n">
        <v>1</v>
      </c>
      <c r="Z110" t="n">
        <v>10</v>
      </c>
      <c r="AA110" t="n">
        <v>338.137903638833</v>
      </c>
      <c r="AB110" t="n">
        <v>462.6551973501301</v>
      </c>
      <c r="AC110" t="n">
        <v>418.5000346556805</v>
      </c>
      <c r="AD110" t="n">
        <v>338137.903638833</v>
      </c>
      <c r="AE110" t="n">
        <v>462655.1973501301</v>
      </c>
      <c r="AF110" t="n">
        <v>2.740753926836388e-06</v>
      </c>
      <c r="AG110" t="n">
        <v>16.796875</v>
      </c>
      <c r="AH110" t="n">
        <v>418500.0346556805</v>
      </c>
    </row>
    <row r="111">
      <c r="A111" t="n">
        <v>109</v>
      </c>
      <c r="B111" t="n">
        <v>80</v>
      </c>
      <c r="C111" t="inlineStr">
        <is>
          <t xml:space="preserve">CONCLUIDO	</t>
        </is>
      </c>
      <c r="D111" t="n">
        <v>7.7531</v>
      </c>
      <c r="E111" t="n">
        <v>12.9</v>
      </c>
      <c r="F111" t="n">
        <v>10.44</v>
      </c>
      <c r="G111" t="n">
        <v>156.67</v>
      </c>
      <c r="H111" t="n">
        <v>2.51</v>
      </c>
      <c r="I111" t="n">
        <v>4</v>
      </c>
      <c r="J111" t="n">
        <v>199.68</v>
      </c>
      <c r="K111" t="n">
        <v>50.28</v>
      </c>
      <c r="L111" t="n">
        <v>28.25</v>
      </c>
      <c r="M111" t="n">
        <v>2</v>
      </c>
      <c r="N111" t="n">
        <v>41.15</v>
      </c>
      <c r="O111" t="n">
        <v>24861.03</v>
      </c>
      <c r="P111" t="n">
        <v>113.55</v>
      </c>
      <c r="Q111" t="n">
        <v>197.75</v>
      </c>
      <c r="R111" t="n">
        <v>29.09</v>
      </c>
      <c r="S111" t="n">
        <v>25.4</v>
      </c>
      <c r="T111" t="n">
        <v>1018.77</v>
      </c>
      <c r="U111" t="n">
        <v>0.87</v>
      </c>
      <c r="V111" t="n">
        <v>0.89</v>
      </c>
      <c r="W111" t="n">
        <v>2.95</v>
      </c>
      <c r="X111" t="n">
        <v>0.06</v>
      </c>
      <c r="Y111" t="n">
        <v>1</v>
      </c>
      <c r="Z111" t="n">
        <v>10</v>
      </c>
      <c r="AA111" t="n">
        <v>338.1549460120426</v>
      </c>
      <c r="AB111" t="n">
        <v>462.678515477012</v>
      </c>
      <c r="AC111" t="n">
        <v>418.5211273332601</v>
      </c>
      <c r="AD111" t="n">
        <v>338154.9460120426</v>
      </c>
      <c r="AE111" t="n">
        <v>462678.515477012</v>
      </c>
      <c r="AF111" t="n">
        <v>2.740683227806896e-06</v>
      </c>
      <c r="AG111" t="n">
        <v>16.796875</v>
      </c>
      <c r="AH111" t="n">
        <v>418521.1273332601</v>
      </c>
    </row>
    <row r="112">
      <c r="A112" t="n">
        <v>110</v>
      </c>
      <c r="B112" t="n">
        <v>80</v>
      </c>
      <c r="C112" t="inlineStr">
        <is>
          <t xml:space="preserve">CONCLUIDO	</t>
        </is>
      </c>
      <c r="D112" t="n">
        <v>7.7526</v>
      </c>
      <c r="E112" t="n">
        <v>12.9</v>
      </c>
      <c r="F112" t="n">
        <v>10.45</v>
      </c>
      <c r="G112" t="n">
        <v>156.68</v>
      </c>
      <c r="H112" t="n">
        <v>2.53</v>
      </c>
      <c r="I112" t="n">
        <v>4</v>
      </c>
      <c r="J112" t="n">
        <v>200.07</v>
      </c>
      <c r="K112" t="n">
        <v>50.28</v>
      </c>
      <c r="L112" t="n">
        <v>28.5</v>
      </c>
      <c r="M112" t="n">
        <v>2</v>
      </c>
      <c r="N112" t="n">
        <v>41.29</v>
      </c>
      <c r="O112" t="n">
        <v>24909.32</v>
      </c>
      <c r="P112" t="n">
        <v>113.6</v>
      </c>
      <c r="Q112" t="n">
        <v>197.75</v>
      </c>
      <c r="R112" t="n">
        <v>29.19</v>
      </c>
      <c r="S112" t="n">
        <v>25.4</v>
      </c>
      <c r="T112" t="n">
        <v>1070.59</v>
      </c>
      <c r="U112" t="n">
        <v>0.87</v>
      </c>
      <c r="V112" t="n">
        <v>0.89</v>
      </c>
      <c r="W112" t="n">
        <v>2.94</v>
      </c>
      <c r="X112" t="n">
        <v>0.06</v>
      </c>
      <c r="Y112" t="n">
        <v>1</v>
      </c>
      <c r="Z112" t="n">
        <v>10</v>
      </c>
      <c r="AA112" t="n">
        <v>338.2327838442052</v>
      </c>
      <c r="AB112" t="n">
        <v>462.7850166329396</v>
      </c>
      <c r="AC112" t="n">
        <v>418.6174641683413</v>
      </c>
      <c r="AD112" t="n">
        <v>338232.7838442052</v>
      </c>
      <c r="AE112" t="n">
        <v>462785.0166329396</v>
      </c>
      <c r="AF112" t="n">
        <v>2.740506480233163e-06</v>
      </c>
      <c r="AG112" t="n">
        <v>16.796875</v>
      </c>
      <c r="AH112" t="n">
        <v>418617.4641683412</v>
      </c>
    </row>
    <row r="113">
      <c r="A113" t="n">
        <v>111</v>
      </c>
      <c r="B113" t="n">
        <v>80</v>
      </c>
      <c r="C113" t="inlineStr">
        <is>
          <t xml:space="preserve">CONCLUIDO	</t>
        </is>
      </c>
      <c r="D113" t="n">
        <v>7.7503</v>
      </c>
      <c r="E113" t="n">
        <v>12.9</v>
      </c>
      <c r="F113" t="n">
        <v>10.45</v>
      </c>
      <c r="G113" t="n">
        <v>156.74</v>
      </c>
      <c r="H113" t="n">
        <v>2.55</v>
      </c>
      <c r="I113" t="n">
        <v>4</v>
      </c>
      <c r="J113" t="n">
        <v>200.46</v>
      </c>
      <c r="K113" t="n">
        <v>50.28</v>
      </c>
      <c r="L113" t="n">
        <v>28.75</v>
      </c>
      <c r="M113" t="n">
        <v>2</v>
      </c>
      <c r="N113" t="n">
        <v>41.43</v>
      </c>
      <c r="O113" t="n">
        <v>24957.65</v>
      </c>
      <c r="P113" t="n">
        <v>113.62</v>
      </c>
      <c r="Q113" t="n">
        <v>197.75</v>
      </c>
      <c r="R113" t="n">
        <v>29.25</v>
      </c>
      <c r="S113" t="n">
        <v>25.4</v>
      </c>
      <c r="T113" t="n">
        <v>1101.48</v>
      </c>
      <c r="U113" t="n">
        <v>0.87</v>
      </c>
      <c r="V113" t="n">
        <v>0.89</v>
      </c>
      <c r="W113" t="n">
        <v>2.94</v>
      </c>
      <c r="X113" t="n">
        <v>0.06</v>
      </c>
      <c r="Y113" t="n">
        <v>1</v>
      </c>
      <c r="Z113" t="n">
        <v>10</v>
      </c>
      <c r="AA113" t="n">
        <v>338.2814162840241</v>
      </c>
      <c r="AB113" t="n">
        <v>462.8515576826118</v>
      </c>
      <c r="AC113" t="n">
        <v>418.6776546336237</v>
      </c>
      <c r="AD113" t="n">
        <v>338281.4162840241</v>
      </c>
      <c r="AE113" t="n">
        <v>462851.5576826117</v>
      </c>
      <c r="AF113" t="n">
        <v>2.739693441393995e-06</v>
      </c>
      <c r="AG113" t="n">
        <v>16.796875</v>
      </c>
      <c r="AH113" t="n">
        <v>418677.6546336237</v>
      </c>
    </row>
    <row r="114">
      <c r="A114" t="n">
        <v>112</v>
      </c>
      <c r="B114" t="n">
        <v>80</v>
      </c>
      <c r="C114" t="inlineStr">
        <is>
          <t xml:space="preserve">CONCLUIDO	</t>
        </is>
      </c>
      <c r="D114" t="n">
        <v>7.7544</v>
      </c>
      <c r="E114" t="n">
        <v>12.9</v>
      </c>
      <c r="F114" t="n">
        <v>10.44</v>
      </c>
      <c r="G114" t="n">
        <v>156.64</v>
      </c>
      <c r="H114" t="n">
        <v>2.56</v>
      </c>
      <c r="I114" t="n">
        <v>4</v>
      </c>
      <c r="J114" t="n">
        <v>200.85</v>
      </c>
      <c r="K114" t="n">
        <v>50.28</v>
      </c>
      <c r="L114" t="n">
        <v>29</v>
      </c>
      <c r="M114" t="n">
        <v>2</v>
      </c>
      <c r="N114" t="n">
        <v>41.57</v>
      </c>
      <c r="O114" t="n">
        <v>25006.03</v>
      </c>
      <c r="P114" t="n">
        <v>113.43</v>
      </c>
      <c r="Q114" t="n">
        <v>197.75</v>
      </c>
      <c r="R114" t="n">
        <v>29.03</v>
      </c>
      <c r="S114" t="n">
        <v>25.4</v>
      </c>
      <c r="T114" t="n">
        <v>991.02</v>
      </c>
      <c r="U114" t="n">
        <v>0.87</v>
      </c>
      <c r="V114" t="n">
        <v>0.89</v>
      </c>
      <c r="W114" t="n">
        <v>2.94</v>
      </c>
      <c r="X114" t="n">
        <v>0.05</v>
      </c>
      <c r="Y114" t="n">
        <v>1</v>
      </c>
      <c r="Z114" t="n">
        <v>10</v>
      </c>
      <c r="AA114" t="n">
        <v>338.0512041978889</v>
      </c>
      <c r="AB114" t="n">
        <v>462.5365713501211</v>
      </c>
      <c r="AC114" t="n">
        <v>418.3927301546197</v>
      </c>
      <c r="AD114" t="n">
        <v>338051.2041978889</v>
      </c>
      <c r="AE114" t="n">
        <v>462536.5713501211</v>
      </c>
      <c r="AF114" t="n">
        <v>2.741142771498599e-06</v>
      </c>
      <c r="AG114" t="n">
        <v>16.796875</v>
      </c>
      <c r="AH114" t="n">
        <v>418392.7301546197</v>
      </c>
    </row>
    <row r="115">
      <c r="A115" t="n">
        <v>113</v>
      </c>
      <c r="B115" t="n">
        <v>80</v>
      </c>
      <c r="C115" t="inlineStr">
        <is>
          <t xml:space="preserve">CONCLUIDO	</t>
        </is>
      </c>
      <c r="D115" t="n">
        <v>7.7544</v>
      </c>
      <c r="E115" t="n">
        <v>12.9</v>
      </c>
      <c r="F115" t="n">
        <v>10.44</v>
      </c>
      <c r="G115" t="n">
        <v>156.64</v>
      </c>
      <c r="H115" t="n">
        <v>2.58</v>
      </c>
      <c r="I115" t="n">
        <v>4</v>
      </c>
      <c r="J115" t="n">
        <v>201.25</v>
      </c>
      <c r="K115" t="n">
        <v>50.28</v>
      </c>
      <c r="L115" t="n">
        <v>29.25</v>
      </c>
      <c r="M115" t="n">
        <v>2</v>
      </c>
      <c r="N115" t="n">
        <v>41.72</v>
      </c>
      <c r="O115" t="n">
        <v>25054.46</v>
      </c>
      <c r="P115" t="n">
        <v>113.34</v>
      </c>
      <c r="Q115" t="n">
        <v>197.75</v>
      </c>
      <c r="R115" t="n">
        <v>28.97</v>
      </c>
      <c r="S115" t="n">
        <v>25.4</v>
      </c>
      <c r="T115" t="n">
        <v>963.4</v>
      </c>
      <c r="U115" t="n">
        <v>0.88</v>
      </c>
      <c r="V115" t="n">
        <v>0.89</v>
      </c>
      <c r="W115" t="n">
        <v>2.95</v>
      </c>
      <c r="X115" t="n">
        <v>0.05</v>
      </c>
      <c r="Y115" t="n">
        <v>1</v>
      </c>
      <c r="Z115" t="n">
        <v>10</v>
      </c>
      <c r="AA115" t="n">
        <v>337.9880431188851</v>
      </c>
      <c r="AB115" t="n">
        <v>462.450151575358</v>
      </c>
      <c r="AC115" t="n">
        <v>418.3145581618692</v>
      </c>
      <c r="AD115" t="n">
        <v>337988.0431188851</v>
      </c>
      <c r="AE115" t="n">
        <v>462450.151575358</v>
      </c>
      <c r="AF115" t="n">
        <v>2.741142771498599e-06</v>
      </c>
      <c r="AG115" t="n">
        <v>16.796875</v>
      </c>
      <c r="AH115" t="n">
        <v>418314.5581618692</v>
      </c>
    </row>
    <row r="116">
      <c r="A116" t="n">
        <v>114</v>
      </c>
      <c r="B116" t="n">
        <v>80</v>
      </c>
      <c r="C116" t="inlineStr">
        <is>
          <t xml:space="preserve">CONCLUIDO	</t>
        </is>
      </c>
      <c r="D116" t="n">
        <v>7.7543</v>
      </c>
      <c r="E116" t="n">
        <v>12.9</v>
      </c>
      <c r="F116" t="n">
        <v>10.44</v>
      </c>
      <c r="G116" t="n">
        <v>156.64</v>
      </c>
      <c r="H116" t="n">
        <v>2.6</v>
      </c>
      <c r="I116" t="n">
        <v>4</v>
      </c>
      <c r="J116" t="n">
        <v>201.64</v>
      </c>
      <c r="K116" t="n">
        <v>50.28</v>
      </c>
      <c r="L116" t="n">
        <v>29.5</v>
      </c>
      <c r="M116" t="n">
        <v>2</v>
      </c>
      <c r="N116" t="n">
        <v>41.86</v>
      </c>
      <c r="O116" t="n">
        <v>25102.94</v>
      </c>
      <c r="P116" t="n">
        <v>113.29</v>
      </c>
      <c r="Q116" t="n">
        <v>197.78</v>
      </c>
      <c r="R116" t="n">
        <v>29.03</v>
      </c>
      <c r="S116" t="n">
        <v>25.4</v>
      </c>
      <c r="T116" t="n">
        <v>990.5700000000001</v>
      </c>
      <c r="U116" t="n">
        <v>0.87</v>
      </c>
      <c r="V116" t="n">
        <v>0.89</v>
      </c>
      <c r="W116" t="n">
        <v>2.94</v>
      </c>
      <c r="X116" t="n">
        <v>0.05</v>
      </c>
      <c r="Y116" t="n">
        <v>1</v>
      </c>
      <c r="Z116" t="n">
        <v>10</v>
      </c>
      <c r="AA116" t="n">
        <v>337.954453125178</v>
      </c>
      <c r="AB116" t="n">
        <v>462.4041922640819</v>
      </c>
      <c r="AC116" t="n">
        <v>418.2729851427571</v>
      </c>
      <c r="AD116" t="n">
        <v>337954.453125178</v>
      </c>
      <c r="AE116" t="n">
        <v>462404.1922640819</v>
      </c>
      <c r="AF116" t="n">
        <v>2.741107421983853e-06</v>
      </c>
      <c r="AG116" t="n">
        <v>16.796875</v>
      </c>
      <c r="AH116" t="n">
        <v>418272.9851427571</v>
      </c>
    </row>
    <row r="117">
      <c r="A117" t="n">
        <v>115</v>
      </c>
      <c r="B117" t="n">
        <v>80</v>
      </c>
      <c r="C117" t="inlineStr">
        <is>
          <t xml:space="preserve">CONCLUIDO	</t>
        </is>
      </c>
      <c r="D117" t="n">
        <v>7.7543</v>
      </c>
      <c r="E117" t="n">
        <v>12.9</v>
      </c>
      <c r="F117" t="n">
        <v>10.44</v>
      </c>
      <c r="G117" t="n">
        <v>156.64</v>
      </c>
      <c r="H117" t="n">
        <v>2.61</v>
      </c>
      <c r="I117" t="n">
        <v>4</v>
      </c>
      <c r="J117" t="n">
        <v>202.03</v>
      </c>
      <c r="K117" t="n">
        <v>50.28</v>
      </c>
      <c r="L117" t="n">
        <v>29.75</v>
      </c>
      <c r="M117" t="n">
        <v>2</v>
      </c>
      <c r="N117" t="n">
        <v>42</v>
      </c>
      <c r="O117" t="n">
        <v>25151.46</v>
      </c>
      <c r="P117" t="n">
        <v>113.21</v>
      </c>
      <c r="Q117" t="n">
        <v>197.75</v>
      </c>
      <c r="R117" t="n">
        <v>29.03</v>
      </c>
      <c r="S117" t="n">
        <v>25.4</v>
      </c>
      <c r="T117" t="n">
        <v>988.76</v>
      </c>
      <c r="U117" t="n">
        <v>0.88</v>
      </c>
      <c r="V117" t="n">
        <v>0.89</v>
      </c>
      <c r="W117" t="n">
        <v>2.94</v>
      </c>
      <c r="X117" t="n">
        <v>0.05</v>
      </c>
      <c r="Y117" t="n">
        <v>1</v>
      </c>
      <c r="Z117" t="n">
        <v>10</v>
      </c>
      <c r="AA117" t="n">
        <v>337.898309219815</v>
      </c>
      <c r="AB117" t="n">
        <v>462.3273736958699</v>
      </c>
      <c r="AC117" t="n">
        <v>418.2034980308796</v>
      </c>
      <c r="AD117" t="n">
        <v>337898.309219815</v>
      </c>
      <c r="AE117" t="n">
        <v>462327.3736958699</v>
      </c>
      <c r="AF117" t="n">
        <v>2.741107421983853e-06</v>
      </c>
      <c r="AG117" t="n">
        <v>16.796875</v>
      </c>
      <c r="AH117" t="n">
        <v>418203.4980308797</v>
      </c>
    </row>
    <row r="118">
      <c r="A118" t="n">
        <v>116</v>
      </c>
      <c r="B118" t="n">
        <v>80</v>
      </c>
      <c r="C118" t="inlineStr">
        <is>
          <t xml:space="preserve">CONCLUIDO	</t>
        </is>
      </c>
      <c r="D118" t="n">
        <v>7.7498</v>
      </c>
      <c r="E118" t="n">
        <v>12.9</v>
      </c>
      <c r="F118" t="n">
        <v>10.45</v>
      </c>
      <c r="G118" t="n">
        <v>156.75</v>
      </c>
      <c r="H118" t="n">
        <v>2.63</v>
      </c>
      <c r="I118" t="n">
        <v>4</v>
      </c>
      <c r="J118" t="n">
        <v>202.43</v>
      </c>
      <c r="K118" t="n">
        <v>50.28</v>
      </c>
      <c r="L118" t="n">
        <v>30</v>
      </c>
      <c r="M118" t="n">
        <v>2</v>
      </c>
      <c r="N118" t="n">
        <v>42.15</v>
      </c>
      <c r="O118" t="n">
        <v>25200.04</v>
      </c>
      <c r="P118" t="n">
        <v>113.22</v>
      </c>
      <c r="Q118" t="n">
        <v>197.75</v>
      </c>
      <c r="R118" t="n">
        <v>29.22</v>
      </c>
      <c r="S118" t="n">
        <v>25.4</v>
      </c>
      <c r="T118" t="n">
        <v>1083.56</v>
      </c>
      <c r="U118" t="n">
        <v>0.87</v>
      </c>
      <c r="V118" t="n">
        <v>0.89</v>
      </c>
      <c r="W118" t="n">
        <v>2.95</v>
      </c>
      <c r="X118" t="n">
        <v>0.06</v>
      </c>
      <c r="Y118" t="n">
        <v>1</v>
      </c>
      <c r="Z118" t="n">
        <v>10</v>
      </c>
      <c r="AA118" t="n">
        <v>338.0080567728783</v>
      </c>
      <c r="AB118" t="n">
        <v>462.4775351396914</v>
      </c>
      <c r="AC118" t="n">
        <v>418.3393282772557</v>
      </c>
      <c r="AD118" t="n">
        <v>338008.0567728783</v>
      </c>
      <c r="AE118" t="n">
        <v>462477.5351396914</v>
      </c>
      <c r="AF118" t="n">
        <v>2.739516693820263e-06</v>
      </c>
      <c r="AG118" t="n">
        <v>16.796875</v>
      </c>
      <c r="AH118" t="n">
        <v>418339.3282772557</v>
      </c>
    </row>
    <row r="119">
      <c r="A119" t="n">
        <v>117</v>
      </c>
      <c r="B119" t="n">
        <v>80</v>
      </c>
      <c r="C119" t="inlineStr">
        <is>
          <t xml:space="preserve">CONCLUIDO	</t>
        </is>
      </c>
      <c r="D119" t="n">
        <v>7.7528</v>
      </c>
      <c r="E119" t="n">
        <v>12.9</v>
      </c>
      <c r="F119" t="n">
        <v>10.45</v>
      </c>
      <c r="G119" t="n">
        <v>156.68</v>
      </c>
      <c r="H119" t="n">
        <v>2.65</v>
      </c>
      <c r="I119" t="n">
        <v>4</v>
      </c>
      <c r="J119" t="n">
        <v>202.82</v>
      </c>
      <c r="K119" t="n">
        <v>50.28</v>
      </c>
      <c r="L119" t="n">
        <v>30.25</v>
      </c>
      <c r="M119" t="n">
        <v>2</v>
      </c>
      <c r="N119" t="n">
        <v>42.29</v>
      </c>
      <c r="O119" t="n">
        <v>25248.79</v>
      </c>
      <c r="P119" t="n">
        <v>113.06</v>
      </c>
      <c r="Q119" t="n">
        <v>197.78</v>
      </c>
      <c r="R119" t="n">
        <v>29.07</v>
      </c>
      <c r="S119" t="n">
        <v>25.4</v>
      </c>
      <c r="T119" t="n">
        <v>1008.67</v>
      </c>
      <c r="U119" t="n">
        <v>0.87</v>
      </c>
      <c r="V119" t="n">
        <v>0.89</v>
      </c>
      <c r="W119" t="n">
        <v>2.95</v>
      </c>
      <c r="X119" t="n">
        <v>0.06</v>
      </c>
      <c r="Y119" t="n">
        <v>1</v>
      </c>
      <c r="Z119" t="n">
        <v>10</v>
      </c>
      <c r="AA119" t="n">
        <v>337.8507323718866</v>
      </c>
      <c r="AB119" t="n">
        <v>462.2622769535918</v>
      </c>
      <c r="AC119" t="n">
        <v>418.1446140303208</v>
      </c>
      <c r="AD119" t="n">
        <v>337850.7323718866</v>
      </c>
      <c r="AE119" t="n">
        <v>462262.2769535918</v>
      </c>
      <c r="AF119" t="n">
        <v>2.740577179262656e-06</v>
      </c>
      <c r="AG119" t="n">
        <v>16.796875</v>
      </c>
      <c r="AH119" t="n">
        <v>418144.6140303208</v>
      </c>
    </row>
    <row r="120">
      <c r="A120" t="n">
        <v>118</v>
      </c>
      <c r="B120" t="n">
        <v>80</v>
      </c>
      <c r="C120" t="inlineStr">
        <is>
          <t xml:space="preserve">CONCLUIDO	</t>
        </is>
      </c>
      <c r="D120" t="n">
        <v>7.7539</v>
      </c>
      <c r="E120" t="n">
        <v>12.9</v>
      </c>
      <c r="F120" t="n">
        <v>10.44</v>
      </c>
      <c r="G120" t="n">
        <v>156.65</v>
      </c>
      <c r="H120" t="n">
        <v>2.67</v>
      </c>
      <c r="I120" t="n">
        <v>4</v>
      </c>
      <c r="J120" t="n">
        <v>203.22</v>
      </c>
      <c r="K120" t="n">
        <v>50.28</v>
      </c>
      <c r="L120" t="n">
        <v>30.5</v>
      </c>
      <c r="M120" t="n">
        <v>2</v>
      </c>
      <c r="N120" t="n">
        <v>42.44</v>
      </c>
      <c r="O120" t="n">
        <v>25297.46</v>
      </c>
      <c r="P120" t="n">
        <v>112.94</v>
      </c>
      <c r="Q120" t="n">
        <v>197.75</v>
      </c>
      <c r="R120" t="n">
        <v>29.03</v>
      </c>
      <c r="S120" t="n">
        <v>25.4</v>
      </c>
      <c r="T120" t="n">
        <v>992.84</v>
      </c>
      <c r="U120" t="n">
        <v>0.87</v>
      </c>
      <c r="V120" t="n">
        <v>0.89</v>
      </c>
      <c r="W120" t="n">
        <v>2.94</v>
      </c>
      <c r="X120" t="n">
        <v>0.05</v>
      </c>
      <c r="Y120" t="n">
        <v>1</v>
      </c>
      <c r="Z120" t="n">
        <v>10</v>
      </c>
      <c r="AA120" t="n">
        <v>337.7148092332198</v>
      </c>
      <c r="AB120" t="n">
        <v>462.0763009187623</v>
      </c>
      <c r="AC120" t="n">
        <v>417.9763872872363</v>
      </c>
      <c r="AD120" t="n">
        <v>337714.8092332198</v>
      </c>
      <c r="AE120" t="n">
        <v>462076.3009187623</v>
      </c>
      <c r="AF120" t="n">
        <v>2.740966023924867e-06</v>
      </c>
      <c r="AG120" t="n">
        <v>16.796875</v>
      </c>
      <c r="AH120" t="n">
        <v>417976.3872872363</v>
      </c>
    </row>
    <row r="121">
      <c r="A121" t="n">
        <v>119</v>
      </c>
      <c r="B121" t="n">
        <v>80</v>
      </c>
      <c r="C121" t="inlineStr">
        <is>
          <t xml:space="preserve">CONCLUIDO	</t>
        </is>
      </c>
      <c r="D121" t="n">
        <v>7.7519</v>
      </c>
      <c r="E121" t="n">
        <v>12.9</v>
      </c>
      <c r="F121" t="n">
        <v>10.45</v>
      </c>
      <c r="G121" t="n">
        <v>156.7</v>
      </c>
      <c r="H121" t="n">
        <v>2.68</v>
      </c>
      <c r="I121" t="n">
        <v>4</v>
      </c>
      <c r="J121" t="n">
        <v>203.61</v>
      </c>
      <c r="K121" t="n">
        <v>50.28</v>
      </c>
      <c r="L121" t="n">
        <v>30.75</v>
      </c>
      <c r="M121" t="n">
        <v>0</v>
      </c>
      <c r="N121" t="n">
        <v>42.58</v>
      </c>
      <c r="O121" t="n">
        <v>25346.19</v>
      </c>
      <c r="P121" t="n">
        <v>113.02</v>
      </c>
      <c r="Q121" t="n">
        <v>197.8</v>
      </c>
      <c r="R121" t="n">
        <v>29.09</v>
      </c>
      <c r="S121" t="n">
        <v>25.4</v>
      </c>
      <c r="T121" t="n">
        <v>1019.36</v>
      </c>
      <c r="U121" t="n">
        <v>0.87</v>
      </c>
      <c r="V121" t="n">
        <v>0.89</v>
      </c>
      <c r="W121" t="n">
        <v>2.95</v>
      </c>
      <c r="X121" t="n">
        <v>0.06</v>
      </c>
      <c r="Y121" t="n">
        <v>1</v>
      </c>
      <c r="Z121" t="n">
        <v>10</v>
      </c>
      <c r="AA121" t="n">
        <v>337.8361394900059</v>
      </c>
      <c r="AB121" t="n">
        <v>462.2423103288102</v>
      </c>
      <c r="AC121" t="n">
        <v>418.1265529921849</v>
      </c>
      <c r="AD121" t="n">
        <v>337836.1394900059</v>
      </c>
      <c r="AE121" t="n">
        <v>462242.3103288102</v>
      </c>
      <c r="AF121" t="n">
        <v>2.740259033629938e-06</v>
      </c>
      <c r="AG121" t="n">
        <v>16.796875</v>
      </c>
      <c r="AH121" t="n">
        <v>418126.5529921849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4.4184</v>
      </c>
      <c r="E2" t="n">
        <v>22.63</v>
      </c>
      <c r="F2" t="n">
        <v>13.43</v>
      </c>
      <c r="G2" t="n">
        <v>5.41</v>
      </c>
      <c r="H2" t="n">
        <v>0.08</v>
      </c>
      <c r="I2" t="n">
        <v>149</v>
      </c>
      <c r="J2" t="n">
        <v>222.93</v>
      </c>
      <c r="K2" t="n">
        <v>56.94</v>
      </c>
      <c r="L2" t="n">
        <v>1</v>
      </c>
      <c r="M2" t="n">
        <v>147</v>
      </c>
      <c r="N2" t="n">
        <v>49.99</v>
      </c>
      <c r="O2" t="n">
        <v>27728.69</v>
      </c>
      <c r="P2" t="n">
        <v>206.16</v>
      </c>
      <c r="Q2" t="n">
        <v>198.2</v>
      </c>
      <c r="R2" t="n">
        <v>122.16</v>
      </c>
      <c r="S2" t="n">
        <v>25.4</v>
      </c>
      <c r="T2" t="n">
        <v>46829.31</v>
      </c>
      <c r="U2" t="n">
        <v>0.21</v>
      </c>
      <c r="V2" t="n">
        <v>0.6899999999999999</v>
      </c>
      <c r="W2" t="n">
        <v>3.18</v>
      </c>
      <c r="X2" t="n">
        <v>3.03</v>
      </c>
      <c r="Y2" t="n">
        <v>1</v>
      </c>
      <c r="Z2" t="n">
        <v>10</v>
      </c>
      <c r="AA2" t="n">
        <v>748.9133632849064</v>
      </c>
      <c r="AB2" t="n">
        <v>1024.696303372171</v>
      </c>
      <c r="AC2" t="n">
        <v>926.9007263486246</v>
      </c>
      <c r="AD2" t="n">
        <v>748913.3632849064</v>
      </c>
      <c r="AE2" t="n">
        <v>1024696.303372171</v>
      </c>
      <c r="AF2" t="n">
        <v>1.440185019207829e-06</v>
      </c>
      <c r="AG2" t="n">
        <v>29.46614583333333</v>
      </c>
      <c r="AH2" t="n">
        <v>926900.7263486247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4.9221</v>
      </c>
      <c r="E3" t="n">
        <v>20.32</v>
      </c>
      <c r="F3" t="n">
        <v>12.7</v>
      </c>
      <c r="G3" t="n">
        <v>6.74</v>
      </c>
      <c r="H3" t="n">
        <v>0.1</v>
      </c>
      <c r="I3" t="n">
        <v>113</v>
      </c>
      <c r="J3" t="n">
        <v>223.35</v>
      </c>
      <c r="K3" t="n">
        <v>56.94</v>
      </c>
      <c r="L3" t="n">
        <v>1.25</v>
      </c>
      <c r="M3" t="n">
        <v>111</v>
      </c>
      <c r="N3" t="n">
        <v>50.15</v>
      </c>
      <c r="O3" t="n">
        <v>27780.03</v>
      </c>
      <c r="P3" t="n">
        <v>194.85</v>
      </c>
      <c r="Q3" t="n">
        <v>198.01</v>
      </c>
      <c r="R3" t="n">
        <v>99.23999999999999</v>
      </c>
      <c r="S3" t="n">
        <v>25.4</v>
      </c>
      <c r="T3" t="n">
        <v>35551.14</v>
      </c>
      <c r="U3" t="n">
        <v>0.26</v>
      </c>
      <c r="V3" t="n">
        <v>0.73</v>
      </c>
      <c r="W3" t="n">
        <v>3.12</v>
      </c>
      <c r="X3" t="n">
        <v>2.3</v>
      </c>
      <c r="Y3" t="n">
        <v>1</v>
      </c>
      <c r="Z3" t="n">
        <v>10</v>
      </c>
      <c r="AA3" t="n">
        <v>660.4446536182351</v>
      </c>
      <c r="AB3" t="n">
        <v>903.649511842218</v>
      </c>
      <c r="AC3" t="n">
        <v>817.4064707120517</v>
      </c>
      <c r="AD3" t="n">
        <v>660444.653618235</v>
      </c>
      <c r="AE3" t="n">
        <v>903649.511842218</v>
      </c>
      <c r="AF3" t="n">
        <v>1.604366893681617e-06</v>
      </c>
      <c r="AG3" t="n">
        <v>26.45833333333333</v>
      </c>
      <c r="AH3" t="n">
        <v>817406.4707120517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5.3001</v>
      </c>
      <c r="E4" t="n">
        <v>18.87</v>
      </c>
      <c r="F4" t="n">
        <v>12.21</v>
      </c>
      <c r="G4" t="n">
        <v>8.050000000000001</v>
      </c>
      <c r="H4" t="n">
        <v>0.12</v>
      </c>
      <c r="I4" t="n">
        <v>91</v>
      </c>
      <c r="J4" t="n">
        <v>223.76</v>
      </c>
      <c r="K4" t="n">
        <v>56.94</v>
      </c>
      <c r="L4" t="n">
        <v>1.5</v>
      </c>
      <c r="M4" t="n">
        <v>89</v>
      </c>
      <c r="N4" t="n">
        <v>50.32</v>
      </c>
      <c r="O4" t="n">
        <v>27831.42</v>
      </c>
      <c r="P4" t="n">
        <v>187.37</v>
      </c>
      <c r="Q4" t="n">
        <v>197.91</v>
      </c>
      <c r="R4" t="n">
        <v>84.18000000000001</v>
      </c>
      <c r="S4" t="n">
        <v>25.4</v>
      </c>
      <c r="T4" t="n">
        <v>28132.64</v>
      </c>
      <c r="U4" t="n">
        <v>0.3</v>
      </c>
      <c r="V4" t="n">
        <v>0.76</v>
      </c>
      <c r="W4" t="n">
        <v>3.08</v>
      </c>
      <c r="X4" t="n">
        <v>1.82</v>
      </c>
      <c r="Y4" t="n">
        <v>1</v>
      </c>
      <c r="Z4" t="n">
        <v>10</v>
      </c>
      <c r="AA4" t="n">
        <v>602.3229100693967</v>
      </c>
      <c r="AB4" t="n">
        <v>824.1247781683409</v>
      </c>
      <c r="AC4" t="n">
        <v>745.4714660063444</v>
      </c>
      <c r="AD4" t="n">
        <v>602322.9100693967</v>
      </c>
      <c r="AE4" t="n">
        <v>824124.7781683409</v>
      </c>
      <c r="AF4" t="n">
        <v>1.72757663867088e-06</v>
      </c>
      <c r="AG4" t="n">
        <v>24.5703125</v>
      </c>
      <c r="AH4" t="n">
        <v>745471.4660063444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5.5805</v>
      </c>
      <c r="E5" t="n">
        <v>17.92</v>
      </c>
      <c r="F5" t="n">
        <v>11.92</v>
      </c>
      <c r="G5" t="n">
        <v>9.41</v>
      </c>
      <c r="H5" t="n">
        <v>0.14</v>
      </c>
      <c r="I5" t="n">
        <v>76</v>
      </c>
      <c r="J5" t="n">
        <v>224.18</v>
      </c>
      <c r="K5" t="n">
        <v>56.94</v>
      </c>
      <c r="L5" t="n">
        <v>1.75</v>
      </c>
      <c r="M5" t="n">
        <v>74</v>
      </c>
      <c r="N5" t="n">
        <v>50.49</v>
      </c>
      <c r="O5" t="n">
        <v>27882.87</v>
      </c>
      <c r="P5" t="n">
        <v>182.88</v>
      </c>
      <c r="Q5" t="n">
        <v>197.89</v>
      </c>
      <c r="R5" t="n">
        <v>74.89</v>
      </c>
      <c r="S5" t="n">
        <v>25.4</v>
      </c>
      <c r="T5" t="n">
        <v>23561.44</v>
      </c>
      <c r="U5" t="n">
        <v>0.34</v>
      </c>
      <c r="V5" t="n">
        <v>0.78</v>
      </c>
      <c r="W5" t="n">
        <v>3.07</v>
      </c>
      <c r="X5" t="n">
        <v>1.53</v>
      </c>
      <c r="Y5" t="n">
        <v>1</v>
      </c>
      <c r="Z5" t="n">
        <v>10</v>
      </c>
      <c r="AA5" t="n">
        <v>565.2468917584063</v>
      </c>
      <c r="AB5" t="n">
        <v>773.3957342367563</v>
      </c>
      <c r="AC5" t="n">
        <v>699.5839308289301</v>
      </c>
      <c r="AD5" t="n">
        <v>565246.8917584063</v>
      </c>
      <c r="AE5" t="n">
        <v>773395.7342367563</v>
      </c>
      <c r="AF5" t="n">
        <v>1.818973497123233e-06</v>
      </c>
      <c r="AG5" t="n">
        <v>23.33333333333333</v>
      </c>
      <c r="AH5" t="n">
        <v>699583.9308289301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5.787</v>
      </c>
      <c r="E6" t="n">
        <v>17.28</v>
      </c>
      <c r="F6" t="n">
        <v>11.72</v>
      </c>
      <c r="G6" t="n">
        <v>10.66</v>
      </c>
      <c r="H6" t="n">
        <v>0.16</v>
      </c>
      <c r="I6" t="n">
        <v>66</v>
      </c>
      <c r="J6" t="n">
        <v>224.6</v>
      </c>
      <c r="K6" t="n">
        <v>56.94</v>
      </c>
      <c r="L6" t="n">
        <v>2</v>
      </c>
      <c r="M6" t="n">
        <v>64</v>
      </c>
      <c r="N6" t="n">
        <v>50.65</v>
      </c>
      <c r="O6" t="n">
        <v>27934.37</v>
      </c>
      <c r="P6" t="n">
        <v>179.73</v>
      </c>
      <c r="Q6" t="n">
        <v>197.92</v>
      </c>
      <c r="R6" t="n">
        <v>68.62</v>
      </c>
      <c r="S6" t="n">
        <v>25.4</v>
      </c>
      <c r="T6" t="n">
        <v>20474.49</v>
      </c>
      <c r="U6" t="n">
        <v>0.37</v>
      </c>
      <c r="V6" t="n">
        <v>0.79</v>
      </c>
      <c r="W6" t="n">
        <v>3.05</v>
      </c>
      <c r="X6" t="n">
        <v>1.33</v>
      </c>
      <c r="Y6" t="n">
        <v>1</v>
      </c>
      <c r="Z6" t="n">
        <v>10</v>
      </c>
      <c r="AA6" t="n">
        <v>543.4691090870856</v>
      </c>
      <c r="AB6" t="n">
        <v>743.5984112178915</v>
      </c>
      <c r="AC6" t="n">
        <v>672.6304224981802</v>
      </c>
      <c r="AD6" t="n">
        <v>543469.1090870856</v>
      </c>
      <c r="AE6" t="n">
        <v>743598.4112178915</v>
      </c>
      <c r="AF6" t="n">
        <v>1.886282524478478e-06</v>
      </c>
      <c r="AG6" t="n">
        <v>22.5</v>
      </c>
      <c r="AH6" t="n">
        <v>672630.4224981802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5.9666</v>
      </c>
      <c r="E7" t="n">
        <v>16.76</v>
      </c>
      <c r="F7" t="n">
        <v>11.55</v>
      </c>
      <c r="G7" t="n">
        <v>11.95</v>
      </c>
      <c r="H7" t="n">
        <v>0.18</v>
      </c>
      <c r="I7" t="n">
        <v>58</v>
      </c>
      <c r="J7" t="n">
        <v>225.01</v>
      </c>
      <c r="K7" t="n">
        <v>56.94</v>
      </c>
      <c r="L7" t="n">
        <v>2.25</v>
      </c>
      <c r="M7" t="n">
        <v>56</v>
      </c>
      <c r="N7" t="n">
        <v>50.82</v>
      </c>
      <c r="O7" t="n">
        <v>27985.94</v>
      </c>
      <c r="P7" t="n">
        <v>177.09</v>
      </c>
      <c r="Q7" t="n">
        <v>197.96</v>
      </c>
      <c r="R7" t="n">
        <v>63.51</v>
      </c>
      <c r="S7" t="n">
        <v>25.4</v>
      </c>
      <c r="T7" t="n">
        <v>17959.66</v>
      </c>
      <c r="U7" t="n">
        <v>0.4</v>
      </c>
      <c r="V7" t="n">
        <v>0.8100000000000001</v>
      </c>
      <c r="W7" t="n">
        <v>3.03</v>
      </c>
      <c r="X7" t="n">
        <v>1.16</v>
      </c>
      <c r="Y7" t="n">
        <v>1</v>
      </c>
      <c r="Z7" t="n">
        <v>10</v>
      </c>
      <c r="AA7" t="n">
        <v>524.3668326649051</v>
      </c>
      <c r="AB7" t="n">
        <v>717.4618338841054</v>
      </c>
      <c r="AC7" t="n">
        <v>648.988283422214</v>
      </c>
      <c r="AD7" t="n">
        <v>524366.8326649051</v>
      </c>
      <c r="AE7" t="n">
        <v>717461.8338841054</v>
      </c>
      <c r="AF7" t="n">
        <v>1.944823450933694e-06</v>
      </c>
      <c r="AG7" t="n">
        <v>21.82291666666667</v>
      </c>
      <c r="AH7" t="n">
        <v>648988.283422214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6.1093</v>
      </c>
      <c r="E8" t="n">
        <v>16.37</v>
      </c>
      <c r="F8" t="n">
        <v>11.43</v>
      </c>
      <c r="G8" t="n">
        <v>13.18</v>
      </c>
      <c r="H8" t="n">
        <v>0.2</v>
      </c>
      <c r="I8" t="n">
        <v>52</v>
      </c>
      <c r="J8" t="n">
        <v>225.43</v>
      </c>
      <c r="K8" t="n">
        <v>56.94</v>
      </c>
      <c r="L8" t="n">
        <v>2.5</v>
      </c>
      <c r="M8" t="n">
        <v>50</v>
      </c>
      <c r="N8" t="n">
        <v>50.99</v>
      </c>
      <c r="O8" t="n">
        <v>28037.57</v>
      </c>
      <c r="P8" t="n">
        <v>175.04</v>
      </c>
      <c r="Q8" t="n">
        <v>197.9</v>
      </c>
      <c r="R8" t="n">
        <v>60.05</v>
      </c>
      <c r="S8" t="n">
        <v>25.4</v>
      </c>
      <c r="T8" t="n">
        <v>16262.6</v>
      </c>
      <c r="U8" t="n">
        <v>0.42</v>
      </c>
      <c r="V8" t="n">
        <v>0.8100000000000001</v>
      </c>
      <c r="W8" t="n">
        <v>3.01</v>
      </c>
      <c r="X8" t="n">
        <v>1.03</v>
      </c>
      <c r="Y8" t="n">
        <v>1</v>
      </c>
      <c r="Z8" t="n">
        <v>10</v>
      </c>
      <c r="AA8" t="n">
        <v>507.9387114768282</v>
      </c>
      <c r="AB8" t="n">
        <v>694.9841537170228</v>
      </c>
      <c r="AC8" t="n">
        <v>628.6558415026554</v>
      </c>
      <c r="AD8" t="n">
        <v>507938.7114768283</v>
      </c>
      <c r="AE8" t="n">
        <v>694984.1537170227</v>
      </c>
      <c r="AF8" t="n">
        <v>1.991336759425673e-06</v>
      </c>
      <c r="AG8" t="n">
        <v>21.31510416666667</v>
      </c>
      <c r="AH8" t="n">
        <v>628655.8415026554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6.2592</v>
      </c>
      <c r="E9" t="n">
        <v>15.98</v>
      </c>
      <c r="F9" t="n">
        <v>11.3</v>
      </c>
      <c r="G9" t="n">
        <v>14.73</v>
      </c>
      <c r="H9" t="n">
        <v>0.22</v>
      </c>
      <c r="I9" t="n">
        <v>46</v>
      </c>
      <c r="J9" t="n">
        <v>225.85</v>
      </c>
      <c r="K9" t="n">
        <v>56.94</v>
      </c>
      <c r="L9" t="n">
        <v>2.75</v>
      </c>
      <c r="M9" t="n">
        <v>44</v>
      </c>
      <c r="N9" t="n">
        <v>51.16</v>
      </c>
      <c r="O9" t="n">
        <v>28089.25</v>
      </c>
      <c r="P9" t="n">
        <v>173.01</v>
      </c>
      <c r="Q9" t="n">
        <v>197.8</v>
      </c>
      <c r="R9" t="n">
        <v>55.72</v>
      </c>
      <c r="S9" t="n">
        <v>25.4</v>
      </c>
      <c r="T9" t="n">
        <v>14126.08</v>
      </c>
      <c r="U9" t="n">
        <v>0.46</v>
      </c>
      <c r="V9" t="n">
        <v>0.82</v>
      </c>
      <c r="W9" t="n">
        <v>3.01</v>
      </c>
      <c r="X9" t="n">
        <v>0.91</v>
      </c>
      <c r="Y9" t="n">
        <v>1</v>
      </c>
      <c r="Z9" t="n">
        <v>10</v>
      </c>
      <c r="AA9" t="n">
        <v>491.5876551922169</v>
      </c>
      <c r="AB9" t="n">
        <v>672.6119171507252</v>
      </c>
      <c r="AC9" t="n">
        <v>608.4187797946138</v>
      </c>
      <c r="AD9" t="n">
        <v>491587.6551922169</v>
      </c>
      <c r="AE9" t="n">
        <v>672611.9171507251</v>
      </c>
      <c r="AF9" t="n">
        <v>2.040196920203161e-06</v>
      </c>
      <c r="AG9" t="n">
        <v>20.80729166666667</v>
      </c>
      <c r="AH9" t="n">
        <v>608418.7797946138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6.3575</v>
      </c>
      <c r="E10" t="n">
        <v>15.73</v>
      </c>
      <c r="F10" t="n">
        <v>11.23</v>
      </c>
      <c r="G10" t="n">
        <v>16.04</v>
      </c>
      <c r="H10" t="n">
        <v>0.24</v>
      </c>
      <c r="I10" t="n">
        <v>42</v>
      </c>
      <c r="J10" t="n">
        <v>226.27</v>
      </c>
      <c r="K10" t="n">
        <v>56.94</v>
      </c>
      <c r="L10" t="n">
        <v>3</v>
      </c>
      <c r="M10" t="n">
        <v>40</v>
      </c>
      <c r="N10" t="n">
        <v>51.33</v>
      </c>
      <c r="O10" t="n">
        <v>28140.99</v>
      </c>
      <c r="P10" t="n">
        <v>171.84</v>
      </c>
      <c r="Q10" t="n">
        <v>197.83</v>
      </c>
      <c r="R10" t="n">
        <v>53.38</v>
      </c>
      <c r="S10" t="n">
        <v>25.4</v>
      </c>
      <c r="T10" t="n">
        <v>12975.59</v>
      </c>
      <c r="U10" t="n">
        <v>0.48</v>
      </c>
      <c r="V10" t="n">
        <v>0.83</v>
      </c>
      <c r="W10" t="n">
        <v>3</v>
      </c>
      <c r="X10" t="n">
        <v>0.83</v>
      </c>
      <c r="Y10" t="n">
        <v>1</v>
      </c>
      <c r="Z10" t="n">
        <v>10</v>
      </c>
      <c r="AA10" t="n">
        <v>486.8590826146359</v>
      </c>
      <c r="AB10" t="n">
        <v>666.1420755401795</v>
      </c>
      <c r="AC10" t="n">
        <v>602.566410786899</v>
      </c>
      <c r="AD10" t="n">
        <v>486859.0826146359</v>
      </c>
      <c r="AE10" t="n">
        <v>666142.0755401795</v>
      </c>
      <c r="AF10" t="n">
        <v>2.072237972934496e-06</v>
      </c>
      <c r="AG10" t="n">
        <v>20.48177083333333</v>
      </c>
      <c r="AH10" t="n">
        <v>602566.410786899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6.4371</v>
      </c>
      <c r="E11" t="n">
        <v>15.54</v>
      </c>
      <c r="F11" t="n">
        <v>11.16</v>
      </c>
      <c r="G11" t="n">
        <v>17.17</v>
      </c>
      <c r="H11" t="n">
        <v>0.25</v>
      </c>
      <c r="I11" t="n">
        <v>39</v>
      </c>
      <c r="J11" t="n">
        <v>226.69</v>
      </c>
      <c r="K11" t="n">
        <v>56.94</v>
      </c>
      <c r="L11" t="n">
        <v>3.25</v>
      </c>
      <c r="M11" t="n">
        <v>37</v>
      </c>
      <c r="N11" t="n">
        <v>51.5</v>
      </c>
      <c r="O11" t="n">
        <v>28192.8</v>
      </c>
      <c r="P11" t="n">
        <v>170.87</v>
      </c>
      <c r="Q11" t="n">
        <v>197.79</v>
      </c>
      <c r="R11" t="n">
        <v>51.22</v>
      </c>
      <c r="S11" t="n">
        <v>25.4</v>
      </c>
      <c r="T11" t="n">
        <v>11911.08</v>
      </c>
      <c r="U11" t="n">
        <v>0.5</v>
      </c>
      <c r="V11" t="n">
        <v>0.83</v>
      </c>
      <c r="W11" t="n">
        <v>3.01</v>
      </c>
      <c r="X11" t="n">
        <v>0.77</v>
      </c>
      <c r="Y11" t="n">
        <v>1</v>
      </c>
      <c r="Z11" t="n">
        <v>10</v>
      </c>
      <c r="AA11" t="n">
        <v>474.5775211263211</v>
      </c>
      <c r="AB11" t="n">
        <v>649.3379012876145</v>
      </c>
      <c r="AC11" t="n">
        <v>587.3660033401922</v>
      </c>
      <c r="AD11" t="n">
        <v>474577.5211263211</v>
      </c>
      <c r="AE11" t="n">
        <v>649337.9012876145</v>
      </c>
      <c r="AF11" t="n">
        <v>2.098183728757632e-06</v>
      </c>
      <c r="AG11" t="n">
        <v>20.234375</v>
      </c>
      <c r="AH11" t="n">
        <v>587366.0033401921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6.5221</v>
      </c>
      <c r="E12" t="n">
        <v>15.33</v>
      </c>
      <c r="F12" t="n">
        <v>11.09</v>
      </c>
      <c r="G12" t="n">
        <v>18.49</v>
      </c>
      <c r="H12" t="n">
        <v>0.27</v>
      </c>
      <c r="I12" t="n">
        <v>36</v>
      </c>
      <c r="J12" t="n">
        <v>227.11</v>
      </c>
      <c r="K12" t="n">
        <v>56.94</v>
      </c>
      <c r="L12" t="n">
        <v>3.5</v>
      </c>
      <c r="M12" t="n">
        <v>34</v>
      </c>
      <c r="N12" t="n">
        <v>51.67</v>
      </c>
      <c r="O12" t="n">
        <v>28244.66</v>
      </c>
      <c r="P12" t="n">
        <v>169.66</v>
      </c>
      <c r="Q12" t="n">
        <v>197.79</v>
      </c>
      <c r="R12" t="n">
        <v>49.16</v>
      </c>
      <c r="S12" t="n">
        <v>25.4</v>
      </c>
      <c r="T12" t="n">
        <v>10896.14</v>
      </c>
      <c r="U12" t="n">
        <v>0.52</v>
      </c>
      <c r="V12" t="n">
        <v>0.84</v>
      </c>
      <c r="W12" t="n">
        <v>3</v>
      </c>
      <c r="X12" t="n">
        <v>0.7</v>
      </c>
      <c r="Y12" t="n">
        <v>1</v>
      </c>
      <c r="Z12" t="n">
        <v>10</v>
      </c>
      <c r="AA12" t="n">
        <v>470.4610160116842</v>
      </c>
      <c r="AB12" t="n">
        <v>643.7055173823799</v>
      </c>
      <c r="AC12" t="n">
        <v>582.2711662497725</v>
      </c>
      <c r="AD12" t="n">
        <v>470461.0160116842</v>
      </c>
      <c r="AE12" t="n">
        <v>643705.5173823799</v>
      </c>
      <c r="AF12" t="n">
        <v>2.1258896237949e-06</v>
      </c>
      <c r="AG12" t="n">
        <v>19.9609375</v>
      </c>
      <c r="AH12" t="n">
        <v>582271.1662497725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6.5677</v>
      </c>
      <c r="E13" t="n">
        <v>15.23</v>
      </c>
      <c r="F13" t="n">
        <v>11.07</v>
      </c>
      <c r="G13" t="n">
        <v>19.54</v>
      </c>
      <c r="H13" t="n">
        <v>0.29</v>
      </c>
      <c r="I13" t="n">
        <v>34</v>
      </c>
      <c r="J13" t="n">
        <v>227.53</v>
      </c>
      <c r="K13" t="n">
        <v>56.94</v>
      </c>
      <c r="L13" t="n">
        <v>3.75</v>
      </c>
      <c r="M13" t="n">
        <v>32</v>
      </c>
      <c r="N13" t="n">
        <v>51.84</v>
      </c>
      <c r="O13" t="n">
        <v>28296.58</v>
      </c>
      <c r="P13" t="n">
        <v>169.29</v>
      </c>
      <c r="Q13" t="n">
        <v>197.83</v>
      </c>
      <c r="R13" t="n">
        <v>48.36</v>
      </c>
      <c r="S13" t="n">
        <v>25.4</v>
      </c>
      <c r="T13" t="n">
        <v>10506.95</v>
      </c>
      <c r="U13" t="n">
        <v>0.53</v>
      </c>
      <c r="V13" t="n">
        <v>0.84</v>
      </c>
      <c r="W13" t="n">
        <v>3</v>
      </c>
      <c r="X13" t="n">
        <v>0.68</v>
      </c>
      <c r="Y13" t="n">
        <v>1</v>
      </c>
      <c r="Z13" t="n">
        <v>10</v>
      </c>
      <c r="AA13" t="n">
        <v>468.7020271452421</v>
      </c>
      <c r="AB13" t="n">
        <v>641.2987912142019</v>
      </c>
      <c r="AC13" t="n">
        <v>580.0941346492241</v>
      </c>
      <c r="AD13" t="n">
        <v>468702.0271452421</v>
      </c>
      <c r="AE13" t="n">
        <v>641298.7912142018</v>
      </c>
      <c r="AF13" t="n">
        <v>2.140753021603128e-06</v>
      </c>
      <c r="AG13" t="n">
        <v>19.83072916666667</v>
      </c>
      <c r="AH13" t="n">
        <v>580094.1346492241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6.625</v>
      </c>
      <c r="E14" t="n">
        <v>15.09</v>
      </c>
      <c r="F14" t="n">
        <v>11.03</v>
      </c>
      <c r="G14" t="n">
        <v>20.68</v>
      </c>
      <c r="H14" t="n">
        <v>0.31</v>
      </c>
      <c r="I14" t="n">
        <v>32</v>
      </c>
      <c r="J14" t="n">
        <v>227.95</v>
      </c>
      <c r="K14" t="n">
        <v>56.94</v>
      </c>
      <c r="L14" t="n">
        <v>4</v>
      </c>
      <c r="M14" t="n">
        <v>30</v>
      </c>
      <c r="N14" t="n">
        <v>52.01</v>
      </c>
      <c r="O14" t="n">
        <v>28348.56</v>
      </c>
      <c r="P14" t="n">
        <v>168.6</v>
      </c>
      <c r="Q14" t="n">
        <v>197.88</v>
      </c>
      <c r="R14" t="n">
        <v>47.24</v>
      </c>
      <c r="S14" t="n">
        <v>25.4</v>
      </c>
      <c r="T14" t="n">
        <v>9955.110000000001</v>
      </c>
      <c r="U14" t="n">
        <v>0.54</v>
      </c>
      <c r="V14" t="n">
        <v>0.84</v>
      </c>
      <c r="W14" t="n">
        <v>2.99</v>
      </c>
      <c r="X14" t="n">
        <v>0.64</v>
      </c>
      <c r="Y14" t="n">
        <v>1</v>
      </c>
      <c r="Z14" t="n">
        <v>10</v>
      </c>
      <c r="AA14" t="n">
        <v>457.6620384371087</v>
      </c>
      <c r="AB14" t="n">
        <v>626.1933916138062</v>
      </c>
      <c r="AC14" t="n">
        <v>566.4303731861287</v>
      </c>
      <c r="AD14" t="n">
        <v>457662.0384371087</v>
      </c>
      <c r="AE14" t="n">
        <v>626193.3916138061</v>
      </c>
      <c r="AF14" t="n">
        <v>2.15943005437531e-06</v>
      </c>
      <c r="AG14" t="n">
        <v>19.6484375</v>
      </c>
      <c r="AH14" t="n">
        <v>566430.3731861287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6.6906</v>
      </c>
      <c r="E15" t="n">
        <v>14.95</v>
      </c>
      <c r="F15" t="n">
        <v>10.97</v>
      </c>
      <c r="G15" t="n">
        <v>21.94</v>
      </c>
      <c r="H15" t="n">
        <v>0.33</v>
      </c>
      <c r="I15" t="n">
        <v>30</v>
      </c>
      <c r="J15" t="n">
        <v>228.38</v>
      </c>
      <c r="K15" t="n">
        <v>56.94</v>
      </c>
      <c r="L15" t="n">
        <v>4.25</v>
      </c>
      <c r="M15" t="n">
        <v>28</v>
      </c>
      <c r="N15" t="n">
        <v>52.18</v>
      </c>
      <c r="O15" t="n">
        <v>28400.61</v>
      </c>
      <c r="P15" t="n">
        <v>167.58</v>
      </c>
      <c r="Q15" t="n">
        <v>197.88</v>
      </c>
      <c r="R15" t="n">
        <v>45.1</v>
      </c>
      <c r="S15" t="n">
        <v>25.4</v>
      </c>
      <c r="T15" t="n">
        <v>8896.41</v>
      </c>
      <c r="U15" t="n">
        <v>0.5600000000000001</v>
      </c>
      <c r="V15" t="n">
        <v>0.85</v>
      </c>
      <c r="W15" t="n">
        <v>2.99</v>
      </c>
      <c r="X15" t="n">
        <v>0.58</v>
      </c>
      <c r="Y15" t="n">
        <v>1</v>
      </c>
      <c r="Z15" t="n">
        <v>10</v>
      </c>
      <c r="AA15" t="n">
        <v>454.5042780416226</v>
      </c>
      <c r="AB15" t="n">
        <v>621.8728045301453</v>
      </c>
      <c r="AC15" t="n">
        <v>562.5221368697504</v>
      </c>
      <c r="AD15" t="n">
        <v>454504.2780416225</v>
      </c>
      <c r="AE15" t="n">
        <v>621872.8045301454</v>
      </c>
      <c r="AF15" t="n">
        <v>2.180812486309955e-06</v>
      </c>
      <c r="AG15" t="n">
        <v>19.46614583333333</v>
      </c>
      <c r="AH15" t="n">
        <v>562522.1368697505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6.7459</v>
      </c>
      <c r="E16" t="n">
        <v>14.82</v>
      </c>
      <c r="F16" t="n">
        <v>10.93</v>
      </c>
      <c r="G16" t="n">
        <v>23.43</v>
      </c>
      <c r="H16" t="n">
        <v>0.35</v>
      </c>
      <c r="I16" t="n">
        <v>28</v>
      </c>
      <c r="J16" t="n">
        <v>228.8</v>
      </c>
      <c r="K16" t="n">
        <v>56.94</v>
      </c>
      <c r="L16" t="n">
        <v>4.5</v>
      </c>
      <c r="M16" t="n">
        <v>26</v>
      </c>
      <c r="N16" t="n">
        <v>52.36</v>
      </c>
      <c r="O16" t="n">
        <v>28452.71</v>
      </c>
      <c r="P16" t="n">
        <v>167.03</v>
      </c>
      <c r="Q16" t="n">
        <v>197.85</v>
      </c>
      <c r="R16" t="n">
        <v>44.18</v>
      </c>
      <c r="S16" t="n">
        <v>25.4</v>
      </c>
      <c r="T16" t="n">
        <v>8447.530000000001</v>
      </c>
      <c r="U16" t="n">
        <v>0.57</v>
      </c>
      <c r="V16" t="n">
        <v>0.85</v>
      </c>
      <c r="W16" t="n">
        <v>2.98</v>
      </c>
      <c r="X16" t="n">
        <v>0.54</v>
      </c>
      <c r="Y16" t="n">
        <v>1</v>
      </c>
      <c r="Z16" t="n">
        <v>10</v>
      </c>
      <c r="AA16" t="n">
        <v>452.3307999962496</v>
      </c>
      <c r="AB16" t="n">
        <v>618.8989559813822</v>
      </c>
      <c r="AC16" t="n">
        <v>559.8321082526586</v>
      </c>
      <c r="AD16" t="n">
        <v>452330.7999962496</v>
      </c>
      <c r="AE16" t="n">
        <v>618898.9559813822</v>
      </c>
      <c r="AF16" t="n">
        <v>2.198837615669495e-06</v>
      </c>
      <c r="AG16" t="n">
        <v>19.296875</v>
      </c>
      <c r="AH16" t="n">
        <v>559832.1082526586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6.7702</v>
      </c>
      <c r="E17" t="n">
        <v>14.77</v>
      </c>
      <c r="F17" t="n">
        <v>10.92</v>
      </c>
      <c r="G17" t="n">
        <v>24.28</v>
      </c>
      <c r="H17" t="n">
        <v>0.37</v>
      </c>
      <c r="I17" t="n">
        <v>27</v>
      </c>
      <c r="J17" t="n">
        <v>229.22</v>
      </c>
      <c r="K17" t="n">
        <v>56.94</v>
      </c>
      <c r="L17" t="n">
        <v>4.75</v>
      </c>
      <c r="M17" t="n">
        <v>25</v>
      </c>
      <c r="N17" t="n">
        <v>52.53</v>
      </c>
      <c r="O17" t="n">
        <v>28504.87</v>
      </c>
      <c r="P17" t="n">
        <v>166.74</v>
      </c>
      <c r="Q17" t="n">
        <v>197.88</v>
      </c>
      <c r="R17" t="n">
        <v>43.84</v>
      </c>
      <c r="S17" t="n">
        <v>25.4</v>
      </c>
      <c r="T17" t="n">
        <v>8279.719999999999</v>
      </c>
      <c r="U17" t="n">
        <v>0.58</v>
      </c>
      <c r="V17" t="n">
        <v>0.85</v>
      </c>
      <c r="W17" t="n">
        <v>2.99</v>
      </c>
      <c r="X17" t="n">
        <v>0.53</v>
      </c>
      <c r="Y17" t="n">
        <v>1</v>
      </c>
      <c r="Z17" t="n">
        <v>10</v>
      </c>
      <c r="AA17" t="n">
        <v>451.3835010312416</v>
      </c>
      <c r="AB17" t="n">
        <v>617.6028197455774</v>
      </c>
      <c r="AC17" t="n">
        <v>558.6596734400604</v>
      </c>
      <c r="AD17" t="n">
        <v>451383.5010312416</v>
      </c>
      <c r="AE17" t="n">
        <v>617602.8197455774</v>
      </c>
      <c r="AF17" t="n">
        <v>2.20675824213309e-06</v>
      </c>
      <c r="AG17" t="n">
        <v>19.23177083333333</v>
      </c>
      <c r="AH17" t="n">
        <v>558659.6734400603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6.835</v>
      </c>
      <c r="E18" t="n">
        <v>14.63</v>
      </c>
      <c r="F18" t="n">
        <v>10.87</v>
      </c>
      <c r="G18" t="n">
        <v>26.09</v>
      </c>
      <c r="H18" t="n">
        <v>0.39</v>
      </c>
      <c r="I18" t="n">
        <v>25</v>
      </c>
      <c r="J18" t="n">
        <v>229.65</v>
      </c>
      <c r="K18" t="n">
        <v>56.94</v>
      </c>
      <c r="L18" t="n">
        <v>5</v>
      </c>
      <c r="M18" t="n">
        <v>23</v>
      </c>
      <c r="N18" t="n">
        <v>52.7</v>
      </c>
      <c r="O18" t="n">
        <v>28557.1</v>
      </c>
      <c r="P18" t="n">
        <v>165.98</v>
      </c>
      <c r="Q18" t="n">
        <v>197.8</v>
      </c>
      <c r="R18" t="n">
        <v>42.45</v>
      </c>
      <c r="S18" t="n">
        <v>25.4</v>
      </c>
      <c r="T18" t="n">
        <v>7598.4</v>
      </c>
      <c r="U18" t="n">
        <v>0.6</v>
      </c>
      <c r="V18" t="n">
        <v>0.86</v>
      </c>
      <c r="W18" t="n">
        <v>2.98</v>
      </c>
      <c r="X18" t="n">
        <v>0.48</v>
      </c>
      <c r="Y18" t="n">
        <v>1</v>
      </c>
      <c r="Z18" t="n">
        <v>10</v>
      </c>
      <c r="AA18" t="n">
        <v>440.1848053033335</v>
      </c>
      <c r="AB18" t="n">
        <v>602.2802701990664</v>
      </c>
      <c r="AC18" t="n">
        <v>544.7994865169351</v>
      </c>
      <c r="AD18" t="n">
        <v>440184.8053033334</v>
      </c>
      <c r="AE18" t="n">
        <v>602280.2701990664</v>
      </c>
      <c r="AF18" t="n">
        <v>2.227879912702678e-06</v>
      </c>
      <c r="AG18" t="n">
        <v>19.04947916666667</v>
      </c>
      <c r="AH18" t="n">
        <v>544799.4865169351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6.8681</v>
      </c>
      <c r="E19" t="n">
        <v>14.56</v>
      </c>
      <c r="F19" t="n">
        <v>10.85</v>
      </c>
      <c r="G19" t="n">
        <v>27.11</v>
      </c>
      <c r="H19" t="n">
        <v>0.41</v>
      </c>
      <c r="I19" t="n">
        <v>24</v>
      </c>
      <c r="J19" t="n">
        <v>230.07</v>
      </c>
      <c r="K19" t="n">
        <v>56.94</v>
      </c>
      <c r="L19" t="n">
        <v>5.25</v>
      </c>
      <c r="M19" t="n">
        <v>22</v>
      </c>
      <c r="N19" t="n">
        <v>52.88</v>
      </c>
      <c r="O19" t="n">
        <v>28609.38</v>
      </c>
      <c r="P19" t="n">
        <v>165.49</v>
      </c>
      <c r="Q19" t="n">
        <v>197.81</v>
      </c>
      <c r="R19" t="n">
        <v>41.62</v>
      </c>
      <c r="S19" t="n">
        <v>25.4</v>
      </c>
      <c r="T19" t="n">
        <v>7187.23</v>
      </c>
      <c r="U19" t="n">
        <v>0.61</v>
      </c>
      <c r="V19" t="n">
        <v>0.86</v>
      </c>
      <c r="W19" t="n">
        <v>2.97</v>
      </c>
      <c r="X19" t="n">
        <v>0.45</v>
      </c>
      <c r="Y19" t="n">
        <v>1</v>
      </c>
      <c r="Z19" t="n">
        <v>10</v>
      </c>
      <c r="AA19" t="n">
        <v>438.6546824426023</v>
      </c>
      <c r="AB19" t="n">
        <v>600.1866885967576</v>
      </c>
      <c r="AC19" t="n">
        <v>542.9057134043903</v>
      </c>
      <c r="AD19" t="n">
        <v>438654.6824426023</v>
      </c>
      <c r="AE19" t="n">
        <v>600186.6885967576</v>
      </c>
      <c r="AF19" t="n">
        <v>2.238668914181897e-06</v>
      </c>
      <c r="AG19" t="n">
        <v>18.95833333333333</v>
      </c>
      <c r="AH19" t="n">
        <v>542905.7134043904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6.8905</v>
      </c>
      <c r="E20" t="n">
        <v>14.51</v>
      </c>
      <c r="F20" t="n">
        <v>10.84</v>
      </c>
      <c r="G20" t="n">
        <v>28.28</v>
      </c>
      <c r="H20" t="n">
        <v>0.42</v>
      </c>
      <c r="I20" t="n">
        <v>23</v>
      </c>
      <c r="J20" t="n">
        <v>230.49</v>
      </c>
      <c r="K20" t="n">
        <v>56.94</v>
      </c>
      <c r="L20" t="n">
        <v>5.5</v>
      </c>
      <c r="M20" t="n">
        <v>21</v>
      </c>
      <c r="N20" t="n">
        <v>53.05</v>
      </c>
      <c r="O20" t="n">
        <v>28661.73</v>
      </c>
      <c r="P20" t="n">
        <v>165.36</v>
      </c>
      <c r="Q20" t="n">
        <v>197.79</v>
      </c>
      <c r="R20" t="n">
        <v>41.23</v>
      </c>
      <c r="S20" t="n">
        <v>25.4</v>
      </c>
      <c r="T20" t="n">
        <v>6996.37</v>
      </c>
      <c r="U20" t="n">
        <v>0.62</v>
      </c>
      <c r="V20" t="n">
        <v>0.86</v>
      </c>
      <c r="W20" t="n">
        <v>2.98</v>
      </c>
      <c r="X20" t="n">
        <v>0.45</v>
      </c>
      <c r="Y20" t="n">
        <v>1</v>
      </c>
      <c r="Z20" t="n">
        <v>10</v>
      </c>
      <c r="AA20" t="n">
        <v>437.9174868305013</v>
      </c>
      <c r="AB20" t="n">
        <v>599.178025037506</v>
      </c>
      <c r="AC20" t="n">
        <v>541.9933152795655</v>
      </c>
      <c r="AD20" t="n">
        <v>437917.4868305014</v>
      </c>
      <c r="AE20" t="n">
        <v>599178.025037506</v>
      </c>
      <c r="AF20" t="n">
        <v>2.245970232403483e-06</v>
      </c>
      <c r="AG20" t="n">
        <v>18.89322916666667</v>
      </c>
      <c r="AH20" t="n">
        <v>541993.3152795655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6.9275</v>
      </c>
      <c r="E21" t="n">
        <v>14.44</v>
      </c>
      <c r="F21" t="n">
        <v>10.81</v>
      </c>
      <c r="G21" t="n">
        <v>29.48</v>
      </c>
      <c r="H21" t="n">
        <v>0.44</v>
      </c>
      <c r="I21" t="n">
        <v>22</v>
      </c>
      <c r="J21" t="n">
        <v>230.92</v>
      </c>
      <c r="K21" t="n">
        <v>56.94</v>
      </c>
      <c r="L21" t="n">
        <v>5.75</v>
      </c>
      <c r="M21" t="n">
        <v>20</v>
      </c>
      <c r="N21" t="n">
        <v>53.23</v>
      </c>
      <c r="O21" t="n">
        <v>28714.14</v>
      </c>
      <c r="P21" t="n">
        <v>164.79</v>
      </c>
      <c r="Q21" t="n">
        <v>197.8</v>
      </c>
      <c r="R21" t="n">
        <v>40.22</v>
      </c>
      <c r="S21" t="n">
        <v>25.4</v>
      </c>
      <c r="T21" t="n">
        <v>6497.92</v>
      </c>
      <c r="U21" t="n">
        <v>0.63</v>
      </c>
      <c r="V21" t="n">
        <v>0.86</v>
      </c>
      <c r="W21" t="n">
        <v>2.98</v>
      </c>
      <c r="X21" t="n">
        <v>0.42</v>
      </c>
      <c r="Y21" t="n">
        <v>1</v>
      </c>
      <c r="Z21" t="n">
        <v>10</v>
      </c>
      <c r="AA21" t="n">
        <v>436.3696241897779</v>
      </c>
      <c r="AB21" t="n">
        <v>597.060171085588</v>
      </c>
      <c r="AC21" t="n">
        <v>540.077586336392</v>
      </c>
      <c r="AD21" t="n">
        <v>436369.6241897779</v>
      </c>
      <c r="AE21" t="n">
        <v>597060.1710855879</v>
      </c>
      <c r="AF21" t="n">
        <v>2.258030445537353e-06</v>
      </c>
      <c r="AG21" t="n">
        <v>18.80208333333333</v>
      </c>
      <c r="AH21" t="n">
        <v>540077.586336392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6.9569</v>
      </c>
      <c r="E22" t="n">
        <v>14.37</v>
      </c>
      <c r="F22" t="n">
        <v>10.79</v>
      </c>
      <c r="G22" t="n">
        <v>30.83</v>
      </c>
      <c r="H22" t="n">
        <v>0.46</v>
      </c>
      <c r="I22" t="n">
        <v>21</v>
      </c>
      <c r="J22" t="n">
        <v>231.34</v>
      </c>
      <c r="K22" t="n">
        <v>56.94</v>
      </c>
      <c r="L22" t="n">
        <v>6</v>
      </c>
      <c r="M22" t="n">
        <v>19</v>
      </c>
      <c r="N22" t="n">
        <v>53.4</v>
      </c>
      <c r="O22" t="n">
        <v>28766.61</v>
      </c>
      <c r="P22" t="n">
        <v>164.47</v>
      </c>
      <c r="Q22" t="n">
        <v>197.78</v>
      </c>
      <c r="R22" t="n">
        <v>40.1</v>
      </c>
      <c r="S22" t="n">
        <v>25.4</v>
      </c>
      <c r="T22" t="n">
        <v>6439.47</v>
      </c>
      <c r="U22" t="n">
        <v>0.63</v>
      </c>
      <c r="V22" t="n">
        <v>0.86</v>
      </c>
      <c r="W22" t="n">
        <v>2.97</v>
      </c>
      <c r="X22" t="n">
        <v>0.4</v>
      </c>
      <c r="Y22" t="n">
        <v>1</v>
      </c>
      <c r="Z22" t="n">
        <v>10</v>
      </c>
      <c r="AA22" t="n">
        <v>435.2728556248267</v>
      </c>
      <c r="AB22" t="n">
        <v>595.5595239490075</v>
      </c>
      <c r="AC22" t="n">
        <v>538.7201588563553</v>
      </c>
      <c r="AD22" t="n">
        <v>435272.8556248267</v>
      </c>
      <c r="AE22" t="n">
        <v>595559.5239490075</v>
      </c>
      <c r="AF22" t="n">
        <v>2.267613425703184e-06</v>
      </c>
      <c r="AG22" t="n">
        <v>18.7109375</v>
      </c>
      <c r="AH22" t="n">
        <v>538720.1588563552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6.9887</v>
      </c>
      <c r="E23" t="n">
        <v>14.31</v>
      </c>
      <c r="F23" t="n">
        <v>10.77</v>
      </c>
      <c r="G23" t="n">
        <v>32.31</v>
      </c>
      <c r="H23" t="n">
        <v>0.48</v>
      </c>
      <c r="I23" t="n">
        <v>20</v>
      </c>
      <c r="J23" t="n">
        <v>231.77</v>
      </c>
      <c r="K23" t="n">
        <v>56.94</v>
      </c>
      <c r="L23" t="n">
        <v>6.25</v>
      </c>
      <c r="M23" t="n">
        <v>18</v>
      </c>
      <c r="N23" t="n">
        <v>53.58</v>
      </c>
      <c r="O23" t="n">
        <v>28819.14</v>
      </c>
      <c r="P23" t="n">
        <v>164.06</v>
      </c>
      <c r="Q23" t="n">
        <v>197.81</v>
      </c>
      <c r="R23" t="n">
        <v>39.27</v>
      </c>
      <c r="S23" t="n">
        <v>25.4</v>
      </c>
      <c r="T23" t="n">
        <v>6031.91</v>
      </c>
      <c r="U23" t="n">
        <v>0.65</v>
      </c>
      <c r="V23" t="n">
        <v>0.86</v>
      </c>
      <c r="W23" t="n">
        <v>2.97</v>
      </c>
      <c r="X23" t="n">
        <v>0.38</v>
      </c>
      <c r="Y23" t="n">
        <v>1</v>
      </c>
      <c r="Z23" t="n">
        <v>10</v>
      </c>
      <c r="AA23" t="n">
        <v>434.0545891785749</v>
      </c>
      <c r="AB23" t="n">
        <v>593.8926380511235</v>
      </c>
      <c r="AC23" t="n">
        <v>537.2123582090761</v>
      </c>
      <c r="AD23" t="n">
        <v>434054.5891785749</v>
      </c>
      <c r="AE23" t="n">
        <v>593892.6380511235</v>
      </c>
      <c r="AF23" t="n">
        <v>2.277978689964186e-06</v>
      </c>
      <c r="AG23" t="n">
        <v>18.6328125</v>
      </c>
      <c r="AH23" t="n">
        <v>537212.3582090761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7.0225</v>
      </c>
      <c r="E24" t="n">
        <v>14.24</v>
      </c>
      <c r="F24" t="n">
        <v>10.75</v>
      </c>
      <c r="G24" t="n">
        <v>33.93</v>
      </c>
      <c r="H24" t="n">
        <v>0.5</v>
      </c>
      <c r="I24" t="n">
        <v>19</v>
      </c>
      <c r="J24" t="n">
        <v>232.2</v>
      </c>
      <c r="K24" t="n">
        <v>56.94</v>
      </c>
      <c r="L24" t="n">
        <v>6.5</v>
      </c>
      <c r="M24" t="n">
        <v>17</v>
      </c>
      <c r="N24" t="n">
        <v>53.75</v>
      </c>
      <c r="O24" t="n">
        <v>28871.74</v>
      </c>
      <c r="P24" t="n">
        <v>163.52</v>
      </c>
      <c r="Q24" t="n">
        <v>197.8</v>
      </c>
      <c r="R24" t="n">
        <v>38.4</v>
      </c>
      <c r="S24" t="n">
        <v>25.4</v>
      </c>
      <c r="T24" t="n">
        <v>5602.63</v>
      </c>
      <c r="U24" t="n">
        <v>0.66</v>
      </c>
      <c r="V24" t="n">
        <v>0.87</v>
      </c>
      <c r="W24" t="n">
        <v>2.97</v>
      </c>
      <c r="X24" t="n">
        <v>0.35</v>
      </c>
      <c r="Y24" t="n">
        <v>1</v>
      </c>
      <c r="Z24" t="n">
        <v>10</v>
      </c>
      <c r="AA24" t="n">
        <v>432.6967027049683</v>
      </c>
      <c r="AB24" t="n">
        <v>592.0347178722114</v>
      </c>
      <c r="AC24" t="n">
        <v>535.5317553244322</v>
      </c>
      <c r="AD24" t="n">
        <v>432696.7027049683</v>
      </c>
      <c r="AE24" t="n">
        <v>592034.7178722115</v>
      </c>
      <c r="AF24" t="n">
        <v>2.288995857637829e-06</v>
      </c>
      <c r="AG24" t="n">
        <v>18.54166666666667</v>
      </c>
      <c r="AH24" t="n">
        <v>535531.7553244322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7.0195</v>
      </c>
      <c r="E25" t="n">
        <v>14.25</v>
      </c>
      <c r="F25" t="n">
        <v>10.75</v>
      </c>
      <c r="G25" t="n">
        <v>33.95</v>
      </c>
      <c r="H25" t="n">
        <v>0.52</v>
      </c>
      <c r="I25" t="n">
        <v>19</v>
      </c>
      <c r="J25" t="n">
        <v>232.62</v>
      </c>
      <c r="K25" t="n">
        <v>56.94</v>
      </c>
      <c r="L25" t="n">
        <v>6.75</v>
      </c>
      <c r="M25" t="n">
        <v>17</v>
      </c>
      <c r="N25" t="n">
        <v>53.93</v>
      </c>
      <c r="O25" t="n">
        <v>28924.39</v>
      </c>
      <c r="P25" t="n">
        <v>163.74</v>
      </c>
      <c r="Q25" t="n">
        <v>197.77</v>
      </c>
      <c r="R25" t="n">
        <v>38.65</v>
      </c>
      <c r="S25" t="n">
        <v>25.4</v>
      </c>
      <c r="T25" t="n">
        <v>5726.17</v>
      </c>
      <c r="U25" t="n">
        <v>0.66</v>
      </c>
      <c r="V25" t="n">
        <v>0.87</v>
      </c>
      <c r="W25" t="n">
        <v>2.97</v>
      </c>
      <c r="X25" t="n">
        <v>0.36</v>
      </c>
      <c r="Y25" t="n">
        <v>1</v>
      </c>
      <c r="Z25" t="n">
        <v>10</v>
      </c>
      <c r="AA25" t="n">
        <v>432.9421012641554</v>
      </c>
      <c r="AB25" t="n">
        <v>592.3704830071118</v>
      </c>
      <c r="AC25" t="n">
        <v>535.8354755061068</v>
      </c>
      <c r="AD25" t="n">
        <v>432942.1012641554</v>
      </c>
      <c r="AE25" t="n">
        <v>592370.4830071118</v>
      </c>
      <c r="AF25" t="n">
        <v>2.288018002518866e-06</v>
      </c>
      <c r="AG25" t="n">
        <v>18.5546875</v>
      </c>
      <c r="AH25" t="n">
        <v>535835.4755061069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7.0529</v>
      </c>
      <c r="E26" t="n">
        <v>14.18</v>
      </c>
      <c r="F26" t="n">
        <v>10.73</v>
      </c>
      <c r="G26" t="n">
        <v>35.76</v>
      </c>
      <c r="H26" t="n">
        <v>0.53</v>
      </c>
      <c r="I26" t="n">
        <v>18</v>
      </c>
      <c r="J26" t="n">
        <v>233.05</v>
      </c>
      <c r="K26" t="n">
        <v>56.94</v>
      </c>
      <c r="L26" t="n">
        <v>7</v>
      </c>
      <c r="M26" t="n">
        <v>16</v>
      </c>
      <c r="N26" t="n">
        <v>54.11</v>
      </c>
      <c r="O26" t="n">
        <v>28977.11</v>
      </c>
      <c r="P26" t="n">
        <v>163.23</v>
      </c>
      <c r="Q26" t="n">
        <v>197.83</v>
      </c>
      <c r="R26" t="n">
        <v>37.86</v>
      </c>
      <c r="S26" t="n">
        <v>25.4</v>
      </c>
      <c r="T26" t="n">
        <v>5336.78</v>
      </c>
      <c r="U26" t="n">
        <v>0.67</v>
      </c>
      <c r="V26" t="n">
        <v>0.87</v>
      </c>
      <c r="W26" t="n">
        <v>2.97</v>
      </c>
      <c r="X26" t="n">
        <v>0.34</v>
      </c>
      <c r="Y26" t="n">
        <v>1</v>
      </c>
      <c r="Z26" t="n">
        <v>10</v>
      </c>
      <c r="AA26" t="n">
        <v>422.8497203128243</v>
      </c>
      <c r="AB26" t="n">
        <v>578.5616421450769</v>
      </c>
      <c r="AC26" t="n">
        <v>523.3445310351148</v>
      </c>
      <c r="AD26" t="n">
        <v>422849.7203128244</v>
      </c>
      <c r="AE26" t="n">
        <v>578561.6421450769</v>
      </c>
      <c r="AF26" t="n">
        <v>2.298904789509981e-06</v>
      </c>
      <c r="AG26" t="n">
        <v>18.46354166666667</v>
      </c>
      <c r="AH26" t="n">
        <v>523344.5310351147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7.0537</v>
      </c>
      <c r="E27" t="n">
        <v>14.18</v>
      </c>
      <c r="F27" t="n">
        <v>10.73</v>
      </c>
      <c r="G27" t="n">
        <v>35.75</v>
      </c>
      <c r="H27" t="n">
        <v>0.55</v>
      </c>
      <c r="I27" t="n">
        <v>18</v>
      </c>
      <c r="J27" t="n">
        <v>233.48</v>
      </c>
      <c r="K27" t="n">
        <v>56.94</v>
      </c>
      <c r="L27" t="n">
        <v>7.25</v>
      </c>
      <c r="M27" t="n">
        <v>16</v>
      </c>
      <c r="N27" t="n">
        <v>54.29</v>
      </c>
      <c r="O27" t="n">
        <v>29029.89</v>
      </c>
      <c r="P27" t="n">
        <v>162.96</v>
      </c>
      <c r="Q27" t="n">
        <v>197.78</v>
      </c>
      <c r="R27" t="n">
        <v>37.85</v>
      </c>
      <c r="S27" t="n">
        <v>25.4</v>
      </c>
      <c r="T27" t="n">
        <v>5331.2</v>
      </c>
      <c r="U27" t="n">
        <v>0.67</v>
      </c>
      <c r="V27" t="n">
        <v>0.87</v>
      </c>
      <c r="W27" t="n">
        <v>2.97</v>
      </c>
      <c r="X27" t="n">
        <v>0.34</v>
      </c>
      <c r="Y27" t="n">
        <v>1</v>
      </c>
      <c r="Z27" t="n">
        <v>10</v>
      </c>
      <c r="AA27" t="n">
        <v>422.6216745980275</v>
      </c>
      <c r="AB27" t="n">
        <v>578.2496199374249</v>
      </c>
      <c r="AC27" t="n">
        <v>523.0622877890352</v>
      </c>
      <c r="AD27" t="n">
        <v>422621.6745980275</v>
      </c>
      <c r="AE27" t="n">
        <v>578249.6199374249</v>
      </c>
      <c r="AF27" t="n">
        <v>2.299165550875038e-06</v>
      </c>
      <c r="AG27" t="n">
        <v>18.46354166666667</v>
      </c>
      <c r="AH27" t="n">
        <v>523062.2877890351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7.0798</v>
      </c>
      <c r="E28" t="n">
        <v>14.12</v>
      </c>
      <c r="F28" t="n">
        <v>10.72</v>
      </c>
      <c r="G28" t="n">
        <v>37.83</v>
      </c>
      <c r="H28" t="n">
        <v>0.57</v>
      </c>
      <c r="I28" t="n">
        <v>17</v>
      </c>
      <c r="J28" t="n">
        <v>233.91</v>
      </c>
      <c r="K28" t="n">
        <v>56.94</v>
      </c>
      <c r="L28" t="n">
        <v>7.5</v>
      </c>
      <c r="M28" t="n">
        <v>15</v>
      </c>
      <c r="N28" t="n">
        <v>54.46</v>
      </c>
      <c r="O28" t="n">
        <v>29082.74</v>
      </c>
      <c r="P28" t="n">
        <v>162.9</v>
      </c>
      <c r="Q28" t="n">
        <v>197.76</v>
      </c>
      <c r="R28" t="n">
        <v>37.79</v>
      </c>
      <c r="S28" t="n">
        <v>25.4</v>
      </c>
      <c r="T28" t="n">
        <v>5306.24</v>
      </c>
      <c r="U28" t="n">
        <v>0.67</v>
      </c>
      <c r="V28" t="n">
        <v>0.87</v>
      </c>
      <c r="W28" t="n">
        <v>2.96</v>
      </c>
      <c r="X28" t="n">
        <v>0.33</v>
      </c>
      <c r="Y28" t="n">
        <v>1</v>
      </c>
      <c r="Z28" t="n">
        <v>10</v>
      </c>
      <c r="AA28" t="n">
        <v>421.8901083288582</v>
      </c>
      <c r="AB28" t="n">
        <v>577.2486586935214</v>
      </c>
      <c r="AC28" t="n">
        <v>522.1568568813918</v>
      </c>
      <c r="AD28" t="n">
        <v>421890.1083288582</v>
      </c>
      <c r="AE28" t="n">
        <v>577248.6586935214</v>
      </c>
      <c r="AF28" t="n">
        <v>2.307672890410011e-06</v>
      </c>
      <c r="AG28" t="n">
        <v>18.38541666666667</v>
      </c>
      <c r="AH28" t="n">
        <v>522156.8568813918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7.1149</v>
      </c>
      <c r="E29" t="n">
        <v>14.06</v>
      </c>
      <c r="F29" t="n">
        <v>10.69</v>
      </c>
      <c r="G29" t="n">
        <v>40.09</v>
      </c>
      <c r="H29" t="n">
        <v>0.59</v>
      </c>
      <c r="I29" t="n">
        <v>16</v>
      </c>
      <c r="J29" t="n">
        <v>234.34</v>
      </c>
      <c r="K29" t="n">
        <v>56.94</v>
      </c>
      <c r="L29" t="n">
        <v>7.75</v>
      </c>
      <c r="M29" t="n">
        <v>14</v>
      </c>
      <c r="N29" t="n">
        <v>54.64</v>
      </c>
      <c r="O29" t="n">
        <v>29135.65</v>
      </c>
      <c r="P29" t="n">
        <v>162.42</v>
      </c>
      <c r="Q29" t="n">
        <v>197.8</v>
      </c>
      <c r="R29" t="n">
        <v>36.85</v>
      </c>
      <c r="S29" t="n">
        <v>25.4</v>
      </c>
      <c r="T29" t="n">
        <v>4841.7</v>
      </c>
      <c r="U29" t="n">
        <v>0.6899999999999999</v>
      </c>
      <c r="V29" t="n">
        <v>0.87</v>
      </c>
      <c r="W29" t="n">
        <v>2.96</v>
      </c>
      <c r="X29" t="n">
        <v>0.3</v>
      </c>
      <c r="Y29" t="n">
        <v>1</v>
      </c>
      <c r="Z29" t="n">
        <v>10</v>
      </c>
      <c r="AA29" t="n">
        <v>420.5357704554414</v>
      </c>
      <c r="AB29" t="n">
        <v>575.3955938659425</v>
      </c>
      <c r="AC29" t="n">
        <v>520.4806459601642</v>
      </c>
      <c r="AD29" t="n">
        <v>420535.7704554414</v>
      </c>
      <c r="AE29" t="n">
        <v>575395.5938659424</v>
      </c>
      <c r="AF29" t="n">
        <v>2.319113795301871e-06</v>
      </c>
      <c r="AG29" t="n">
        <v>18.30729166666667</v>
      </c>
      <c r="AH29" t="n">
        <v>520480.6459601643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7.1184</v>
      </c>
      <c r="E30" t="n">
        <v>14.05</v>
      </c>
      <c r="F30" t="n">
        <v>10.69</v>
      </c>
      <c r="G30" t="n">
        <v>40.07</v>
      </c>
      <c r="H30" t="n">
        <v>0.61</v>
      </c>
      <c r="I30" t="n">
        <v>16</v>
      </c>
      <c r="J30" t="n">
        <v>234.77</v>
      </c>
      <c r="K30" t="n">
        <v>56.94</v>
      </c>
      <c r="L30" t="n">
        <v>8</v>
      </c>
      <c r="M30" t="n">
        <v>14</v>
      </c>
      <c r="N30" t="n">
        <v>54.82</v>
      </c>
      <c r="O30" t="n">
        <v>29188.62</v>
      </c>
      <c r="P30" t="n">
        <v>162.36</v>
      </c>
      <c r="Q30" t="n">
        <v>197.78</v>
      </c>
      <c r="R30" t="n">
        <v>36.53</v>
      </c>
      <c r="S30" t="n">
        <v>25.4</v>
      </c>
      <c r="T30" t="n">
        <v>4682.54</v>
      </c>
      <c r="U30" t="n">
        <v>0.7</v>
      </c>
      <c r="V30" t="n">
        <v>0.87</v>
      </c>
      <c r="W30" t="n">
        <v>2.96</v>
      </c>
      <c r="X30" t="n">
        <v>0.29</v>
      </c>
      <c r="Y30" t="n">
        <v>1</v>
      </c>
      <c r="Z30" t="n">
        <v>10</v>
      </c>
      <c r="AA30" t="n">
        <v>420.4054628528801</v>
      </c>
      <c r="AB30" t="n">
        <v>575.2173012553526</v>
      </c>
      <c r="AC30" t="n">
        <v>520.3193693460937</v>
      </c>
      <c r="AD30" t="n">
        <v>420405.4628528801</v>
      </c>
      <c r="AE30" t="n">
        <v>575217.3012553526</v>
      </c>
      <c r="AF30" t="n">
        <v>2.320254626273994e-06</v>
      </c>
      <c r="AG30" t="n">
        <v>18.29427083333333</v>
      </c>
      <c r="AH30" t="n">
        <v>520319.3693460937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7.1157</v>
      </c>
      <c r="E31" t="n">
        <v>14.05</v>
      </c>
      <c r="F31" t="n">
        <v>10.69</v>
      </c>
      <c r="G31" t="n">
        <v>40.09</v>
      </c>
      <c r="H31" t="n">
        <v>0.62</v>
      </c>
      <c r="I31" t="n">
        <v>16</v>
      </c>
      <c r="J31" t="n">
        <v>235.2</v>
      </c>
      <c r="K31" t="n">
        <v>56.94</v>
      </c>
      <c r="L31" t="n">
        <v>8.25</v>
      </c>
      <c r="M31" t="n">
        <v>14</v>
      </c>
      <c r="N31" t="n">
        <v>55</v>
      </c>
      <c r="O31" t="n">
        <v>29241.66</v>
      </c>
      <c r="P31" t="n">
        <v>162.36</v>
      </c>
      <c r="Q31" t="n">
        <v>197.81</v>
      </c>
      <c r="R31" t="n">
        <v>36.77</v>
      </c>
      <c r="S31" t="n">
        <v>25.4</v>
      </c>
      <c r="T31" t="n">
        <v>4801.18</v>
      </c>
      <c r="U31" t="n">
        <v>0.6899999999999999</v>
      </c>
      <c r="V31" t="n">
        <v>0.87</v>
      </c>
      <c r="W31" t="n">
        <v>2.96</v>
      </c>
      <c r="X31" t="n">
        <v>0.3</v>
      </c>
      <c r="Y31" t="n">
        <v>1</v>
      </c>
      <c r="Z31" t="n">
        <v>10</v>
      </c>
      <c r="AA31" t="n">
        <v>420.4705760825033</v>
      </c>
      <c r="AB31" t="n">
        <v>575.3063920487158</v>
      </c>
      <c r="AC31" t="n">
        <v>520.3999574391781</v>
      </c>
      <c r="AD31" t="n">
        <v>420470.5760825033</v>
      </c>
      <c r="AE31" t="n">
        <v>575306.3920487158</v>
      </c>
      <c r="AF31" t="n">
        <v>2.319374556666928e-06</v>
      </c>
      <c r="AG31" t="n">
        <v>18.29427083333333</v>
      </c>
      <c r="AH31" t="n">
        <v>520399.9574391781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7.146</v>
      </c>
      <c r="E32" t="n">
        <v>13.99</v>
      </c>
      <c r="F32" t="n">
        <v>10.67</v>
      </c>
      <c r="G32" t="n">
        <v>42.7</v>
      </c>
      <c r="H32" t="n">
        <v>0.64</v>
      </c>
      <c r="I32" t="n">
        <v>15</v>
      </c>
      <c r="J32" t="n">
        <v>235.63</v>
      </c>
      <c r="K32" t="n">
        <v>56.94</v>
      </c>
      <c r="L32" t="n">
        <v>8.5</v>
      </c>
      <c r="M32" t="n">
        <v>13</v>
      </c>
      <c r="N32" t="n">
        <v>55.18</v>
      </c>
      <c r="O32" t="n">
        <v>29294.76</v>
      </c>
      <c r="P32" t="n">
        <v>162.12</v>
      </c>
      <c r="Q32" t="n">
        <v>197.76</v>
      </c>
      <c r="R32" t="n">
        <v>36.23</v>
      </c>
      <c r="S32" t="n">
        <v>25.4</v>
      </c>
      <c r="T32" t="n">
        <v>4537.91</v>
      </c>
      <c r="U32" t="n">
        <v>0.7</v>
      </c>
      <c r="V32" t="n">
        <v>0.87</v>
      </c>
      <c r="W32" t="n">
        <v>2.96</v>
      </c>
      <c r="X32" t="n">
        <v>0.28</v>
      </c>
      <c r="Y32" t="n">
        <v>1</v>
      </c>
      <c r="Z32" t="n">
        <v>10</v>
      </c>
      <c r="AA32" t="n">
        <v>419.471427314422</v>
      </c>
      <c r="AB32" t="n">
        <v>573.9393126248942</v>
      </c>
      <c r="AC32" t="n">
        <v>519.1633501568581</v>
      </c>
      <c r="AD32" t="n">
        <v>419471.427314422</v>
      </c>
      <c r="AE32" t="n">
        <v>573939.3126248942</v>
      </c>
      <c r="AF32" t="n">
        <v>2.329250893368447e-06</v>
      </c>
      <c r="AG32" t="n">
        <v>18.21614583333333</v>
      </c>
      <c r="AH32" t="n">
        <v>519163.3501568581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7.1504</v>
      </c>
      <c r="E33" t="n">
        <v>13.99</v>
      </c>
      <c r="F33" t="n">
        <v>10.67</v>
      </c>
      <c r="G33" t="n">
        <v>42.66</v>
      </c>
      <c r="H33" t="n">
        <v>0.66</v>
      </c>
      <c r="I33" t="n">
        <v>15</v>
      </c>
      <c r="J33" t="n">
        <v>236.06</v>
      </c>
      <c r="K33" t="n">
        <v>56.94</v>
      </c>
      <c r="L33" t="n">
        <v>8.75</v>
      </c>
      <c r="M33" t="n">
        <v>13</v>
      </c>
      <c r="N33" t="n">
        <v>55.36</v>
      </c>
      <c r="O33" t="n">
        <v>29347.92</v>
      </c>
      <c r="P33" t="n">
        <v>161.84</v>
      </c>
      <c r="Q33" t="n">
        <v>197.75</v>
      </c>
      <c r="R33" t="n">
        <v>35.95</v>
      </c>
      <c r="S33" t="n">
        <v>25.4</v>
      </c>
      <c r="T33" t="n">
        <v>4395.34</v>
      </c>
      <c r="U33" t="n">
        <v>0.71</v>
      </c>
      <c r="V33" t="n">
        <v>0.87</v>
      </c>
      <c r="W33" t="n">
        <v>2.96</v>
      </c>
      <c r="X33" t="n">
        <v>0.28</v>
      </c>
      <c r="Y33" t="n">
        <v>1</v>
      </c>
      <c r="Z33" t="n">
        <v>10</v>
      </c>
      <c r="AA33" t="n">
        <v>419.153306823377</v>
      </c>
      <c r="AB33" t="n">
        <v>573.5040461345609</v>
      </c>
      <c r="AC33" t="n">
        <v>518.7696248894619</v>
      </c>
      <c r="AD33" t="n">
        <v>419153.306823377</v>
      </c>
      <c r="AE33" t="n">
        <v>573504.046134561</v>
      </c>
      <c r="AF33" t="n">
        <v>2.330685080876259e-06</v>
      </c>
      <c r="AG33" t="n">
        <v>18.21614583333333</v>
      </c>
      <c r="AH33" t="n">
        <v>518769.6248894619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7.1813</v>
      </c>
      <c r="E34" t="n">
        <v>13.92</v>
      </c>
      <c r="F34" t="n">
        <v>10.65</v>
      </c>
      <c r="G34" t="n">
        <v>45.64</v>
      </c>
      <c r="H34" t="n">
        <v>0.68</v>
      </c>
      <c r="I34" t="n">
        <v>14</v>
      </c>
      <c r="J34" t="n">
        <v>236.49</v>
      </c>
      <c r="K34" t="n">
        <v>56.94</v>
      </c>
      <c r="L34" t="n">
        <v>9</v>
      </c>
      <c r="M34" t="n">
        <v>12</v>
      </c>
      <c r="N34" t="n">
        <v>55.55</v>
      </c>
      <c r="O34" t="n">
        <v>29401.15</v>
      </c>
      <c r="P34" t="n">
        <v>161.59</v>
      </c>
      <c r="Q34" t="n">
        <v>197.78</v>
      </c>
      <c r="R34" t="n">
        <v>35.28</v>
      </c>
      <c r="S34" t="n">
        <v>25.4</v>
      </c>
      <c r="T34" t="n">
        <v>4066.37</v>
      </c>
      <c r="U34" t="n">
        <v>0.72</v>
      </c>
      <c r="V34" t="n">
        <v>0.87</v>
      </c>
      <c r="W34" t="n">
        <v>2.97</v>
      </c>
      <c r="X34" t="n">
        <v>0.26</v>
      </c>
      <c r="Y34" t="n">
        <v>1</v>
      </c>
      <c r="Z34" t="n">
        <v>10</v>
      </c>
      <c r="AA34" t="n">
        <v>418.1428165904426</v>
      </c>
      <c r="AB34" t="n">
        <v>572.1214488181773</v>
      </c>
      <c r="AC34" t="n">
        <v>517.5189807204664</v>
      </c>
      <c r="AD34" t="n">
        <v>418142.8165904426</v>
      </c>
      <c r="AE34" t="n">
        <v>572121.4488181773</v>
      </c>
      <c r="AF34" t="n">
        <v>2.340756988601572e-06</v>
      </c>
      <c r="AG34" t="n">
        <v>18.125</v>
      </c>
      <c r="AH34" t="n">
        <v>517518.9807204664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7.1809</v>
      </c>
      <c r="E35" t="n">
        <v>13.93</v>
      </c>
      <c r="F35" t="n">
        <v>10.65</v>
      </c>
      <c r="G35" t="n">
        <v>45.65</v>
      </c>
      <c r="H35" t="n">
        <v>0.6899999999999999</v>
      </c>
      <c r="I35" t="n">
        <v>14</v>
      </c>
      <c r="J35" t="n">
        <v>236.92</v>
      </c>
      <c r="K35" t="n">
        <v>56.94</v>
      </c>
      <c r="L35" t="n">
        <v>9.25</v>
      </c>
      <c r="M35" t="n">
        <v>12</v>
      </c>
      <c r="N35" t="n">
        <v>55.73</v>
      </c>
      <c r="O35" t="n">
        <v>29454.44</v>
      </c>
      <c r="P35" t="n">
        <v>161.52</v>
      </c>
      <c r="Q35" t="n">
        <v>197.77</v>
      </c>
      <c r="R35" t="n">
        <v>35.45</v>
      </c>
      <c r="S35" t="n">
        <v>25.4</v>
      </c>
      <c r="T35" t="n">
        <v>4150</v>
      </c>
      <c r="U35" t="n">
        <v>0.72</v>
      </c>
      <c r="V35" t="n">
        <v>0.87</v>
      </c>
      <c r="W35" t="n">
        <v>2.96</v>
      </c>
      <c r="X35" t="n">
        <v>0.26</v>
      </c>
      <c r="Y35" t="n">
        <v>1</v>
      </c>
      <c r="Z35" t="n">
        <v>10</v>
      </c>
      <c r="AA35" t="n">
        <v>418.0992007152064</v>
      </c>
      <c r="AB35" t="n">
        <v>572.0617716534824</v>
      </c>
      <c r="AC35" t="n">
        <v>517.4649990606126</v>
      </c>
      <c r="AD35" t="n">
        <v>418099.2007152064</v>
      </c>
      <c r="AE35" t="n">
        <v>572061.7716534825</v>
      </c>
      <c r="AF35" t="n">
        <v>2.340626607919044e-06</v>
      </c>
      <c r="AG35" t="n">
        <v>18.13802083333333</v>
      </c>
      <c r="AH35" t="n">
        <v>517464.9990606126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7.1775</v>
      </c>
      <c r="E36" t="n">
        <v>13.93</v>
      </c>
      <c r="F36" t="n">
        <v>10.66</v>
      </c>
      <c r="G36" t="n">
        <v>45.67</v>
      </c>
      <c r="H36" t="n">
        <v>0.71</v>
      </c>
      <c r="I36" t="n">
        <v>14</v>
      </c>
      <c r="J36" t="n">
        <v>237.35</v>
      </c>
      <c r="K36" t="n">
        <v>56.94</v>
      </c>
      <c r="L36" t="n">
        <v>9.5</v>
      </c>
      <c r="M36" t="n">
        <v>12</v>
      </c>
      <c r="N36" t="n">
        <v>55.91</v>
      </c>
      <c r="O36" t="n">
        <v>29507.8</v>
      </c>
      <c r="P36" t="n">
        <v>161.41</v>
      </c>
      <c r="Q36" t="n">
        <v>197.77</v>
      </c>
      <c r="R36" t="n">
        <v>35.69</v>
      </c>
      <c r="S36" t="n">
        <v>25.4</v>
      </c>
      <c r="T36" t="n">
        <v>4270.86</v>
      </c>
      <c r="U36" t="n">
        <v>0.71</v>
      </c>
      <c r="V36" t="n">
        <v>0.87</v>
      </c>
      <c r="W36" t="n">
        <v>2.96</v>
      </c>
      <c r="X36" t="n">
        <v>0.27</v>
      </c>
      <c r="Y36" t="n">
        <v>1</v>
      </c>
      <c r="Z36" t="n">
        <v>10</v>
      </c>
      <c r="AA36" t="n">
        <v>418.1400440875272</v>
      </c>
      <c r="AB36" t="n">
        <v>572.1176553573744</v>
      </c>
      <c r="AC36" t="n">
        <v>517.5155493022381</v>
      </c>
      <c r="AD36" t="n">
        <v>418140.0440875272</v>
      </c>
      <c r="AE36" t="n">
        <v>572117.6553573743</v>
      </c>
      <c r="AF36" t="n">
        <v>2.339518372117553e-06</v>
      </c>
      <c r="AG36" t="n">
        <v>18.13802083333333</v>
      </c>
      <c r="AH36" t="n">
        <v>517515.5493022382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7.2154</v>
      </c>
      <c r="E37" t="n">
        <v>13.86</v>
      </c>
      <c r="F37" t="n">
        <v>10.63</v>
      </c>
      <c r="G37" t="n">
        <v>49.05</v>
      </c>
      <c r="H37" t="n">
        <v>0.73</v>
      </c>
      <c r="I37" t="n">
        <v>13</v>
      </c>
      <c r="J37" t="n">
        <v>237.79</v>
      </c>
      <c r="K37" t="n">
        <v>56.94</v>
      </c>
      <c r="L37" t="n">
        <v>9.75</v>
      </c>
      <c r="M37" t="n">
        <v>11</v>
      </c>
      <c r="N37" t="n">
        <v>56.09</v>
      </c>
      <c r="O37" t="n">
        <v>29561.22</v>
      </c>
      <c r="P37" t="n">
        <v>161.12</v>
      </c>
      <c r="Q37" t="n">
        <v>197.78</v>
      </c>
      <c r="R37" t="n">
        <v>34.79</v>
      </c>
      <c r="S37" t="n">
        <v>25.4</v>
      </c>
      <c r="T37" t="n">
        <v>3826.88</v>
      </c>
      <c r="U37" t="n">
        <v>0.73</v>
      </c>
      <c r="V37" t="n">
        <v>0.88</v>
      </c>
      <c r="W37" t="n">
        <v>2.96</v>
      </c>
      <c r="X37" t="n">
        <v>0.24</v>
      </c>
      <c r="Y37" t="n">
        <v>1</v>
      </c>
      <c r="Z37" t="n">
        <v>10</v>
      </c>
      <c r="AA37" t="n">
        <v>416.9004007665202</v>
      </c>
      <c r="AB37" t="n">
        <v>570.4215206763689</v>
      </c>
      <c r="AC37" t="n">
        <v>515.9812913346481</v>
      </c>
      <c r="AD37" t="n">
        <v>416900.4007665202</v>
      </c>
      <c r="AE37" t="n">
        <v>570421.520676369</v>
      </c>
      <c r="AF37" t="n">
        <v>2.351871941787111e-06</v>
      </c>
      <c r="AG37" t="n">
        <v>18.046875</v>
      </c>
      <c r="AH37" t="n">
        <v>515981.291334648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7.2165</v>
      </c>
      <c r="E38" t="n">
        <v>13.86</v>
      </c>
      <c r="F38" t="n">
        <v>10.63</v>
      </c>
      <c r="G38" t="n">
        <v>49.04</v>
      </c>
      <c r="H38" t="n">
        <v>0.75</v>
      </c>
      <c r="I38" t="n">
        <v>13</v>
      </c>
      <c r="J38" t="n">
        <v>238.22</v>
      </c>
      <c r="K38" t="n">
        <v>56.94</v>
      </c>
      <c r="L38" t="n">
        <v>10</v>
      </c>
      <c r="M38" t="n">
        <v>11</v>
      </c>
      <c r="N38" t="n">
        <v>56.28</v>
      </c>
      <c r="O38" t="n">
        <v>29614.71</v>
      </c>
      <c r="P38" t="n">
        <v>161.1</v>
      </c>
      <c r="Q38" t="n">
        <v>197.79</v>
      </c>
      <c r="R38" t="n">
        <v>34.86</v>
      </c>
      <c r="S38" t="n">
        <v>25.4</v>
      </c>
      <c r="T38" t="n">
        <v>3859.16</v>
      </c>
      <c r="U38" t="n">
        <v>0.73</v>
      </c>
      <c r="V38" t="n">
        <v>0.88</v>
      </c>
      <c r="W38" t="n">
        <v>2.96</v>
      </c>
      <c r="X38" t="n">
        <v>0.24</v>
      </c>
      <c r="Y38" t="n">
        <v>1</v>
      </c>
      <c r="Z38" t="n">
        <v>10</v>
      </c>
      <c r="AA38" t="n">
        <v>416.859695974413</v>
      </c>
      <c r="AB38" t="n">
        <v>570.3658265840393</v>
      </c>
      <c r="AC38" t="n">
        <v>515.9309126083232</v>
      </c>
      <c r="AD38" t="n">
        <v>416859.695974413</v>
      </c>
      <c r="AE38" t="n">
        <v>570365.8265840393</v>
      </c>
      <c r="AF38" t="n">
        <v>2.352230488664064e-06</v>
      </c>
      <c r="AG38" t="n">
        <v>18.046875</v>
      </c>
      <c r="AH38" t="n">
        <v>515930.9126083232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7.213</v>
      </c>
      <c r="E39" t="n">
        <v>13.86</v>
      </c>
      <c r="F39" t="n">
        <v>10.63</v>
      </c>
      <c r="G39" t="n">
        <v>49.07</v>
      </c>
      <c r="H39" t="n">
        <v>0.76</v>
      </c>
      <c r="I39" t="n">
        <v>13</v>
      </c>
      <c r="J39" t="n">
        <v>238.66</v>
      </c>
      <c r="K39" t="n">
        <v>56.94</v>
      </c>
      <c r="L39" t="n">
        <v>10.25</v>
      </c>
      <c r="M39" t="n">
        <v>11</v>
      </c>
      <c r="N39" t="n">
        <v>56.46</v>
      </c>
      <c r="O39" t="n">
        <v>29668.27</v>
      </c>
      <c r="P39" t="n">
        <v>161.02</v>
      </c>
      <c r="Q39" t="n">
        <v>197.75</v>
      </c>
      <c r="R39" t="n">
        <v>34.83</v>
      </c>
      <c r="S39" t="n">
        <v>25.4</v>
      </c>
      <c r="T39" t="n">
        <v>3845.26</v>
      </c>
      <c r="U39" t="n">
        <v>0.73</v>
      </c>
      <c r="V39" t="n">
        <v>0.88</v>
      </c>
      <c r="W39" t="n">
        <v>2.96</v>
      </c>
      <c r="X39" t="n">
        <v>0.24</v>
      </c>
      <c r="Y39" t="n">
        <v>1</v>
      </c>
      <c r="Z39" t="n">
        <v>10</v>
      </c>
      <c r="AA39" t="n">
        <v>416.8808856566554</v>
      </c>
      <c r="AB39" t="n">
        <v>570.394819242106</v>
      </c>
      <c r="AC39" t="n">
        <v>515.9571382477956</v>
      </c>
      <c r="AD39" t="n">
        <v>416880.8856566554</v>
      </c>
      <c r="AE39" t="n">
        <v>570394.8192421061</v>
      </c>
      <c r="AF39" t="n">
        <v>2.351089657691941e-06</v>
      </c>
      <c r="AG39" t="n">
        <v>18.046875</v>
      </c>
      <c r="AH39" t="n">
        <v>515957.1382477955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7.242</v>
      </c>
      <c r="E40" t="n">
        <v>13.81</v>
      </c>
      <c r="F40" t="n">
        <v>10.62</v>
      </c>
      <c r="G40" t="n">
        <v>53.1</v>
      </c>
      <c r="H40" t="n">
        <v>0.78</v>
      </c>
      <c r="I40" t="n">
        <v>12</v>
      </c>
      <c r="J40" t="n">
        <v>239.09</v>
      </c>
      <c r="K40" t="n">
        <v>56.94</v>
      </c>
      <c r="L40" t="n">
        <v>10.5</v>
      </c>
      <c r="M40" t="n">
        <v>10</v>
      </c>
      <c r="N40" t="n">
        <v>56.65</v>
      </c>
      <c r="O40" t="n">
        <v>29721.89</v>
      </c>
      <c r="P40" t="n">
        <v>160.68</v>
      </c>
      <c r="Q40" t="n">
        <v>197.79</v>
      </c>
      <c r="R40" t="n">
        <v>34.48</v>
      </c>
      <c r="S40" t="n">
        <v>25.4</v>
      </c>
      <c r="T40" t="n">
        <v>3676.87</v>
      </c>
      <c r="U40" t="n">
        <v>0.74</v>
      </c>
      <c r="V40" t="n">
        <v>0.88</v>
      </c>
      <c r="W40" t="n">
        <v>2.96</v>
      </c>
      <c r="X40" t="n">
        <v>0.23</v>
      </c>
      <c r="Y40" t="n">
        <v>1</v>
      </c>
      <c r="Z40" t="n">
        <v>10</v>
      </c>
      <c r="AA40" t="n">
        <v>415.7380921202641</v>
      </c>
      <c r="AB40" t="n">
        <v>568.8311987091228</v>
      </c>
      <c r="AC40" t="n">
        <v>514.5427474639249</v>
      </c>
      <c r="AD40" t="n">
        <v>415738.0921202641</v>
      </c>
      <c r="AE40" t="n">
        <v>568831.1987091227</v>
      </c>
      <c r="AF40" t="n">
        <v>2.360542257175244e-06</v>
      </c>
      <c r="AG40" t="n">
        <v>17.98177083333333</v>
      </c>
      <c r="AH40" t="n">
        <v>514542.7474639249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7.2443</v>
      </c>
      <c r="E41" t="n">
        <v>13.8</v>
      </c>
      <c r="F41" t="n">
        <v>10.62</v>
      </c>
      <c r="G41" t="n">
        <v>53.08</v>
      </c>
      <c r="H41" t="n">
        <v>0.8</v>
      </c>
      <c r="I41" t="n">
        <v>12</v>
      </c>
      <c r="J41" t="n">
        <v>239.53</v>
      </c>
      <c r="K41" t="n">
        <v>56.94</v>
      </c>
      <c r="L41" t="n">
        <v>10.75</v>
      </c>
      <c r="M41" t="n">
        <v>10</v>
      </c>
      <c r="N41" t="n">
        <v>56.83</v>
      </c>
      <c r="O41" t="n">
        <v>29775.57</v>
      </c>
      <c r="P41" t="n">
        <v>160.59</v>
      </c>
      <c r="Q41" t="n">
        <v>197.76</v>
      </c>
      <c r="R41" t="n">
        <v>34.32</v>
      </c>
      <c r="S41" t="n">
        <v>25.4</v>
      </c>
      <c r="T41" t="n">
        <v>3598.48</v>
      </c>
      <c r="U41" t="n">
        <v>0.74</v>
      </c>
      <c r="V41" t="n">
        <v>0.88</v>
      </c>
      <c r="W41" t="n">
        <v>2.96</v>
      </c>
      <c r="X41" t="n">
        <v>0.23</v>
      </c>
      <c r="Y41" t="n">
        <v>1</v>
      </c>
      <c r="Z41" t="n">
        <v>10</v>
      </c>
      <c r="AA41" t="n">
        <v>415.6174291205644</v>
      </c>
      <c r="AB41" t="n">
        <v>568.6661022696579</v>
      </c>
      <c r="AC41" t="n">
        <v>514.3934075969282</v>
      </c>
      <c r="AD41" t="n">
        <v>415617.4291205644</v>
      </c>
      <c r="AE41" t="n">
        <v>568666.1022696579</v>
      </c>
      <c r="AF41" t="n">
        <v>2.361291946099783e-06</v>
      </c>
      <c r="AG41" t="n">
        <v>17.96875</v>
      </c>
      <c r="AH41" t="n">
        <v>514393.4075969282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7.2473</v>
      </c>
      <c r="E42" t="n">
        <v>13.8</v>
      </c>
      <c r="F42" t="n">
        <v>10.61</v>
      </c>
      <c r="G42" t="n">
        <v>53.05</v>
      </c>
      <c r="H42" t="n">
        <v>0.82</v>
      </c>
      <c r="I42" t="n">
        <v>12</v>
      </c>
      <c r="J42" t="n">
        <v>239.96</v>
      </c>
      <c r="K42" t="n">
        <v>56.94</v>
      </c>
      <c r="L42" t="n">
        <v>11</v>
      </c>
      <c r="M42" t="n">
        <v>10</v>
      </c>
      <c r="N42" t="n">
        <v>57.02</v>
      </c>
      <c r="O42" t="n">
        <v>29829.32</v>
      </c>
      <c r="P42" t="n">
        <v>160.53</v>
      </c>
      <c r="Q42" t="n">
        <v>197.81</v>
      </c>
      <c r="R42" t="n">
        <v>34.26</v>
      </c>
      <c r="S42" t="n">
        <v>25.4</v>
      </c>
      <c r="T42" t="n">
        <v>3564.99</v>
      </c>
      <c r="U42" t="n">
        <v>0.74</v>
      </c>
      <c r="V42" t="n">
        <v>0.88</v>
      </c>
      <c r="W42" t="n">
        <v>2.96</v>
      </c>
      <c r="X42" t="n">
        <v>0.22</v>
      </c>
      <c r="Y42" t="n">
        <v>1</v>
      </c>
      <c r="Z42" t="n">
        <v>10</v>
      </c>
      <c r="AA42" t="n">
        <v>415.4596276899377</v>
      </c>
      <c r="AB42" t="n">
        <v>568.4501913905667</v>
      </c>
      <c r="AC42" t="n">
        <v>514.1981029491047</v>
      </c>
      <c r="AD42" t="n">
        <v>415459.6276899377</v>
      </c>
      <c r="AE42" t="n">
        <v>568450.1913905668</v>
      </c>
      <c r="AF42" t="n">
        <v>2.362269801218745e-06</v>
      </c>
      <c r="AG42" t="n">
        <v>17.96875</v>
      </c>
      <c r="AH42" t="n">
        <v>514198.1029491047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7.2474</v>
      </c>
      <c r="E43" t="n">
        <v>13.8</v>
      </c>
      <c r="F43" t="n">
        <v>10.61</v>
      </c>
      <c r="G43" t="n">
        <v>53.05</v>
      </c>
      <c r="H43" t="n">
        <v>0.83</v>
      </c>
      <c r="I43" t="n">
        <v>12</v>
      </c>
      <c r="J43" t="n">
        <v>240.4</v>
      </c>
      <c r="K43" t="n">
        <v>56.94</v>
      </c>
      <c r="L43" t="n">
        <v>11.25</v>
      </c>
      <c r="M43" t="n">
        <v>10</v>
      </c>
      <c r="N43" t="n">
        <v>57.21</v>
      </c>
      <c r="O43" t="n">
        <v>29883.27</v>
      </c>
      <c r="P43" t="n">
        <v>160.24</v>
      </c>
      <c r="Q43" t="n">
        <v>197.76</v>
      </c>
      <c r="R43" t="n">
        <v>34.32</v>
      </c>
      <c r="S43" t="n">
        <v>25.4</v>
      </c>
      <c r="T43" t="n">
        <v>3593.85</v>
      </c>
      <c r="U43" t="n">
        <v>0.74</v>
      </c>
      <c r="V43" t="n">
        <v>0.88</v>
      </c>
      <c r="W43" t="n">
        <v>2.96</v>
      </c>
      <c r="X43" t="n">
        <v>0.22</v>
      </c>
      <c r="Y43" t="n">
        <v>1</v>
      </c>
      <c r="Z43" t="n">
        <v>10</v>
      </c>
      <c r="AA43" t="n">
        <v>415.2395693669461</v>
      </c>
      <c r="AB43" t="n">
        <v>568.1490978847617</v>
      </c>
      <c r="AC43" t="n">
        <v>513.9257453849063</v>
      </c>
      <c r="AD43" t="n">
        <v>415239.5693669461</v>
      </c>
      <c r="AE43" t="n">
        <v>568149.0978847616</v>
      </c>
      <c r="AF43" t="n">
        <v>2.362302396389377e-06</v>
      </c>
      <c r="AG43" t="n">
        <v>17.96875</v>
      </c>
      <c r="AH43" t="n">
        <v>513925.7453849063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7.2796</v>
      </c>
      <c r="E44" t="n">
        <v>13.74</v>
      </c>
      <c r="F44" t="n">
        <v>10.59</v>
      </c>
      <c r="G44" t="n">
        <v>57.78</v>
      </c>
      <c r="H44" t="n">
        <v>0.85</v>
      </c>
      <c r="I44" t="n">
        <v>11</v>
      </c>
      <c r="J44" t="n">
        <v>240.84</v>
      </c>
      <c r="K44" t="n">
        <v>56.94</v>
      </c>
      <c r="L44" t="n">
        <v>11.5</v>
      </c>
      <c r="M44" t="n">
        <v>9</v>
      </c>
      <c r="N44" t="n">
        <v>57.39</v>
      </c>
      <c r="O44" t="n">
        <v>29937.16</v>
      </c>
      <c r="P44" t="n">
        <v>159.9</v>
      </c>
      <c r="Q44" t="n">
        <v>197.77</v>
      </c>
      <c r="R44" t="n">
        <v>33.71</v>
      </c>
      <c r="S44" t="n">
        <v>25.4</v>
      </c>
      <c r="T44" t="n">
        <v>3295.27</v>
      </c>
      <c r="U44" t="n">
        <v>0.75</v>
      </c>
      <c r="V44" t="n">
        <v>0.88</v>
      </c>
      <c r="W44" t="n">
        <v>2.96</v>
      </c>
      <c r="X44" t="n">
        <v>0.2</v>
      </c>
      <c r="Y44" t="n">
        <v>1</v>
      </c>
      <c r="Z44" t="n">
        <v>10</v>
      </c>
      <c r="AA44" t="n">
        <v>414.1615794101116</v>
      </c>
      <c r="AB44" t="n">
        <v>566.6741444682601</v>
      </c>
      <c r="AC44" t="n">
        <v>512.5915594523656</v>
      </c>
      <c r="AD44" t="n">
        <v>414161.5794101116</v>
      </c>
      <c r="AE44" t="n">
        <v>566674.1444682601</v>
      </c>
      <c r="AF44" t="n">
        <v>2.372798041332907e-06</v>
      </c>
      <c r="AG44" t="n">
        <v>17.890625</v>
      </c>
      <c r="AH44" t="n">
        <v>512591.5594523656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7.2845</v>
      </c>
      <c r="E45" t="n">
        <v>13.73</v>
      </c>
      <c r="F45" t="n">
        <v>10.58</v>
      </c>
      <c r="G45" t="n">
        <v>57.73</v>
      </c>
      <c r="H45" t="n">
        <v>0.87</v>
      </c>
      <c r="I45" t="n">
        <v>11</v>
      </c>
      <c r="J45" t="n">
        <v>241.27</v>
      </c>
      <c r="K45" t="n">
        <v>56.94</v>
      </c>
      <c r="L45" t="n">
        <v>11.75</v>
      </c>
      <c r="M45" t="n">
        <v>9</v>
      </c>
      <c r="N45" t="n">
        <v>57.58</v>
      </c>
      <c r="O45" t="n">
        <v>29991.11</v>
      </c>
      <c r="P45" t="n">
        <v>159.76</v>
      </c>
      <c r="Q45" t="n">
        <v>197.8</v>
      </c>
      <c r="R45" t="n">
        <v>33.34</v>
      </c>
      <c r="S45" t="n">
        <v>25.4</v>
      </c>
      <c r="T45" t="n">
        <v>3113.42</v>
      </c>
      <c r="U45" t="n">
        <v>0.76</v>
      </c>
      <c r="V45" t="n">
        <v>0.88</v>
      </c>
      <c r="W45" t="n">
        <v>2.96</v>
      </c>
      <c r="X45" t="n">
        <v>0.19</v>
      </c>
      <c r="Y45" t="n">
        <v>1</v>
      </c>
      <c r="Z45" t="n">
        <v>10</v>
      </c>
      <c r="AA45" t="n">
        <v>413.9022440323013</v>
      </c>
      <c r="AB45" t="n">
        <v>566.3193103632706</v>
      </c>
      <c r="AC45" t="n">
        <v>512.2705902163435</v>
      </c>
      <c r="AD45" t="n">
        <v>413902.2440323012</v>
      </c>
      <c r="AE45" t="n">
        <v>566319.3103632706</v>
      </c>
      <c r="AF45" t="n">
        <v>2.374395204693879e-06</v>
      </c>
      <c r="AG45" t="n">
        <v>17.87760416666667</v>
      </c>
      <c r="AH45" t="n">
        <v>512270.5902163435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7.2863</v>
      </c>
      <c r="E46" t="n">
        <v>13.72</v>
      </c>
      <c r="F46" t="n">
        <v>10.58</v>
      </c>
      <c r="G46" t="n">
        <v>57.71</v>
      </c>
      <c r="H46" t="n">
        <v>0.88</v>
      </c>
      <c r="I46" t="n">
        <v>11</v>
      </c>
      <c r="J46" t="n">
        <v>241.71</v>
      </c>
      <c r="K46" t="n">
        <v>56.94</v>
      </c>
      <c r="L46" t="n">
        <v>12</v>
      </c>
      <c r="M46" t="n">
        <v>9</v>
      </c>
      <c r="N46" t="n">
        <v>57.77</v>
      </c>
      <c r="O46" t="n">
        <v>30045.13</v>
      </c>
      <c r="P46" t="n">
        <v>159.7</v>
      </c>
      <c r="Q46" t="n">
        <v>197.79</v>
      </c>
      <c r="R46" t="n">
        <v>33.21</v>
      </c>
      <c r="S46" t="n">
        <v>25.4</v>
      </c>
      <c r="T46" t="n">
        <v>3046.87</v>
      </c>
      <c r="U46" t="n">
        <v>0.76</v>
      </c>
      <c r="V46" t="n">
        <v>0.88</v>
      </c>
      <c r="W46" t="n">
        <v>2.96</v>
      </c>
      <c r="X46" t="n">
        <v>0.19</v>
      </c>
      <c r="Y46" t="n">
        <v>1</v>
      </c>
      <c r="Z46" t="n">
        <v>10</v>
      </c>
      <c r="AA46" t="n">
        <v>413.8166034568669</v>
      </c>
      <c r="AB46" t="n">
        <v>566.2021331497657</v>
      </c>
      <c r="AC46" t="n">
        <v>512.1645962316363</v>
      </c>
      <c r="AD46" t="n">
        <v>413816.6034568669</v>
      </c>
      <c r="AE46" t="n">
        <v>566202.1331497657</v>
      </c>
      <c r="AF46" t="n">
        <v>2.374981917765256e-06</v>
      </c>
      <c r="AG46" t="n">
        <v>17.86458333333333</v>
      </c>
      <c r="AH46" t="n">
        <v>512164.5962316363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7.2818</v>
      </c>
      <c r="E47" t="n">
        <v>13.73</v>
      </c>
      <c r="F47" t="n">
        <v>10.59</v>
      </c>
      <c r="G47" t="n">
        <v>57.76</v>
      </c>
      <c r="H47" t="n">
        <v>0.9</v>
      </c>
      <c r="I47" t="n">
        <v>11</v>
      </c>
      <c r="J47" t="n">
        <v>242.15</v>
      </c>
      <c r="K47" t="n">
        <v>56.94</v>
      </c>
      <c r="L47" t="n">
        <v>12.25</v>
      </c>
      <c r="M47" t="n">
        <v>9</v>
      </c>
      <c r="N47" t="n">
        <v>57.96</v>
      </c>
      <c r="O47" t="n">
        <v>30099.23</v>
      </c>
      <c r="P47" t="n">
        <v>159.99</v>
      </c>
      <c r="Q47" t="n">
        <v>197.77</v>
      </c>
      <c r="R47" t="n">
        <v>33.67</v>
      </c>
      <c r="S47" t="n">
        <v>25.4</v>
      </c>
      <c r="T47" t="n">
        <v>3274.78</v>
      </c>
      <c r="U47" t="n">
        <v>0.75</v>
      </c>
      <c r="V47" t="n">
        <v>0.88</v>
      </c>
      <c r="W47" t="n">
        <v>2.95</v>
      </c>
      <c r="X47" t="n">
        <v>0.2</v>
      </c>
      <c r="Y47" t="n">
        <v>1</v>
      </c>
      <c r="Z47" t="n">
        <v>10</v>
      </c>
      <c r="AA47" t="n">
        <v>414.1788296028338</v>
      </c>
      <c r="AB47" t="n">
        <v>566.6977469429675</v>
      </c>
      <c r="AC47" t="n">
        <v>512.6129093400132</v>
      </c>
      <c r="AD47" t="n">
        <v>414178.8296028338</v>
      </c>
      <c r="AE47" t="n">
        <v>566697.7469429674</v>
      </c>
      <c r="AF47" t="n">
        <v>2.373515135086812e-06</v>
      </c>
      <c r="AG47" t="n">
        <v>17.87760416666667</v>
      </c>
      <c r="AH47" t="n">
        <v>512612.9093400132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7.2867</v>
      </c>
      <c r="E48" t="n">
        <v>13.72</v>
      </c>
      <c r="F48" t="n">
        <v>10.58</v>
      </c>
      <c r="G48" t="n">
        <v>57.71</v>
      </c>
      <c r="H48" t="n">
        <v>0.92</v>
      </c>
      <c r="I48" t="n">
        <v>11</v>
      </c>
      <c r="J48" t="n">
        <v>242.59</v>
      </c>
      <c r="K48" t="n">
        <v>56.94</v>
      </c>
      <c r="L48" t="n">
        <v>12.5</v>
      </c>
      <c r="M48" t="n">
        <v>9</v>
      </c>
      <c r="N48" t="n">
        <v>58.15</v>
      </c>
      <c r="O48" t="n">
        <v>30153.38</v>
      </c>
      <c r="P48" t="n">
        <v>159.51</v>
      </c>
      <c r="Q48" t="n">
        <v>197.76</v>
      </c>
      <c r="R48" t="n">
        <v>33.25</v>
      </c>
      <c r="S48" t="n">
        <v>25.4</v>
      </c>
      <c r="T48" t="n">
        <v>3065.67</v>
      </c>
      <c r="U48" t="n">
        <v>0.76</v>
      </c>
      <c r="V48" t="n">
        <v>0.88</v>
      </c>
      <c r="W48" t="n">
        <v>2.96</v>
      </c>
      <c r="X48" t="n">
        <v>0.19</v>
      </c>
      <c r="Y48" t="n">
        <v>1</v>
      </c>
      <c r="Z48" t="n">
        <v>10</v>
      </c>
      <c r="AA48" t="n">
        <v>413.66563721144</v>
      </c>
      <c r="AB48" t="n">
        <v>565.995574472612</v>
      </c>
      <c r="AC48" t="n">
        <v>511.9777512247232</v>
      </c>
      <c r="AD48" t="n">
        <v>413665.63721144</v>
      </c>
      <c r="AE48" t="n">
        <v>565995.574472612</v>
      </c>
      <c r="AF48" t="n">
        <v>2.375112298447784e-06</v>
      </c>
      <c r="AG48" t="n">
        <v>17.86458333333333</v>
      </c>
      <c r="AH48" t="n">
        <v>511977.7512247232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7.3192</v>
      </c>
      <c r="E49" t="n">
        <v>13.66</v>
      </c>
      <c r="F49" t="n">
        <v>10.56</v>
      </c>
      <c r="G49" t="n">
        <v>63.38</v>
      </c>
      <c r="H49" t="n">
        <v>0.93</v>
      </c>
      <c r="I49" t="n">
        <v>10</v>
      </c>
      <c r="J49" t="n">
        <v>243.03</v>
      </c>
      <c r="K49" t="n">
        <v>56.94</v>
      </c>
      <c r="L49" t="n">
        <v>12.75</v>
      </c>
      <c r="M49" t="n">
        <v>8</v>
      </c>
      <c r="N49" t="n">
        <v>58.34</v>
      </c>
      <c r="O49" t="n">
        <v>30207.61</v>
      </c>
      <c r="P49" t="n">
        <v>159.3</v>
      </c>
      <c r="Q49" t="n">
        <v>197.76</v>
      </c>
      <c r="R49" t="n">
        <v>32.77</v>
      </c>
      <c r="S49" t="n">
        <v>25.4</v>
      </c>
      <c r="T49" t="n">
        <v>2832.27</v>
      </c>
      <c r="U49" t="n">
        <v>0.77</v>
      </c>
      <c r="V49" t="n">
        <v>0.88</v>
      </c>
      <c r="W49" t="n">
        <v>2.95</v>
      </c>
      <c r="X49" t="n">
        <v>0.17</v>
      </c>
      <c r="Y49" t="n">
        <v>1</v>
      </c>
      <c r="Z49" t="n">
        <v>10</v>
      </c>
      <c r="AA49" t="n">
        <v>404.082117197687</v>
      </c>
      <c r="AB49" t="n">
        <v>552.8829795947315</v>
      </c>
      <c r="AC49" t="n">
        <v>500.1166039983451</v>
      </c>
      <c r="AD49" t="n">
        <v>404082.117197687</v>
      </c>
      <c r="AE49" t="n">
        <v>552882.9795947315</v>
      </c>
      <c r="AF49" t="n">
        <v>2.385705728903211e-06</v>
      </c>
      <c r="AG49" t="n">
        <v>17.78645833333333</v>
      </c>
      <c r="AH49" t="n">
        <v>500116.6039983451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7.3172</v>
      </c>
      <c r="E50" t="n">
        <v>13.67</v>
      </c>
      <c r="F50" t="n">
        <v>10.57</v>
      </c>
      <c r="G50" t="n">
        <v>63.4</v>
      </c>
      <c r="H50" t="n">
        <v>0.95</v>
      </c>
      <c r="I50" t="n">
        <v>10</v>
      </c>
      <c r="J50" t="n">
        <v>243.47</v>
      </c>
      <c r="K50" t="n">
        <v>56.94</v>
      </c>
      <c r="L50" t="n">
        <v>13</v>
      </c>
      <c r="M50" t="n">
        <v>8</v>
      </c>
      <c r="N50" t="n">
        <v>58.53</v>
      </c>
      <c r="O50" t="n">
        <v>30261.91</v>
      </c>
      <c r="P50" t="n">
        <v>159.52</v>
      </c>
      <c r="Q50" t="n">
        <v>197.81</v>
      </c>
      <c r="R50" t="n">
        <v>32.82</v>
      </c>
      <c r="S50" t="n">
        <v>25.4</v>
      </c>
      <c r="T50" t="n">
        <v>2856.43</v>
      </c>
      <c r="U50" t="n">
        <v>0.77</v>
      </c>
      <c r="V50" t="n">
        <v>0.88</v>
      </c>
      <c r="W50" t="n">
        <v>2.96</v>
      </c>
      <c r="X50" t="n">
        <v>0.18</v>
      </c>
      <c r="Y50" t="n">
        <v>1</v>
      </c>
      <c r="Z50" t="n">
        <v>10</v>
      </c>
      <c r="AA50" t="n">
        <v>404.3337856715337</v>
      </c>
      <c r="AB50" t="n">
        <v>553.2273235034779</v>
      </c>
      <c r="AC50" t="n">
        <v>500.4280842077305</v>
      </c>
      <c r="AD50" t="n">
        <v>404333.7856715337</v>
      </c>
      <c r="AE50" t="n">
        <v>553227.323503478</v>
      </c>
      <c r="AF50" t="n">
        <v>2.385053825490569e-06</v>
      </c>
      <c r="AG50" t="n">
        <v>17.79947916666667</v>
      </c>
      <c r="AH50" t="n">
        <v>500428.0842077305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7.3209</v>
      </c>
      <c r="E51" t="n">
        <v>13.66</v>
      </c>
      <c r="F51" t="n">
        <v>10.56</v>
      </c>
      <c r="G51" t="n">
        <v>63.36</v>
      </c>
      <c r="H51" t="n">
        <v>0.97</v>
      </c>
      <c r="I51" t="n">
        <v>10</v>
      </c>
      <c r="J51" t="n">
        <v>243.91</v>
      </c>
      <c r="K51" t="n">
        <v>56.94</v>
      </c>
      <c r="L51" t="n">
        <v>13.25</v>
      </c>
      <c r="M51" t="n">
        <v>8</v>
      </c>
      <c r="N51" t="n">
        <v>58.72</v>
      </c>
      <c r="O51" t="n">
        <v>30316.27</v>
      </c>
      <c r="P51" t="n">
        <v>159.35</v>
      </c>
      <c r="Q51" t="n">
        <v>197.76</v>
      </c>
      <c r="R51" t="n">
        <v>32.55</v>
      </c>
      <c r="S51" t="n">
        <v>25.4</v>
      </c>
      <c r="T51" t="n">
        <v>2722.36</v>
      </c>
      <c r="U51" t="n">
        <v>0.78</v>
      </c>
      <c r="V51" t="n">
        <v>0.88</v>
      </c>
      <c r="W51" t="n">
        <v>2.96</v>
      </c>
      <c r="X51" t="n">
        <v>0.17</v>
      </c>
      <c r="Y51" t="n">
        <v>1</v>
      </c>
      <c r="Z51" t="n">
        <v>10</v>
      </c>
      <c r="AA51" t="n">
        <v>404.0811883221209</v>
      </c>
      <c r="AB51" t="n">
        <v>552.8817086662028</v>
      </c>
      <c r="AC51" t="n">
        <v>500.1154543654515</v>
      </c>
      <c r="AD51" t="n">
        <v>404081.1883221209</v>
      </c>
      <c r="AE51" t="n">
        <v>552881.7086662028</v>
      </c>
      <c r="AF51" t="n">
        <v>2.386259846803956e-06</v>
      </c>
      <c r="AG51" t="n">
        <v>17.78645833333333</v>
      </c>
      <c r="AH51" t="n">
        <v>500115.4543654515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7.3229</v>
      </c>
      <c r="E52" t="n">
        <v>13.66</v>
      </c>
      <c r="F52" t="n">
        <v>10.56</v>
      </c>
      <c r="G52" t="n">
        <v>63.34</v>
      </c>
      <c r="H52" t="n">
        <v>0.98</v>
      </c>
      <c r="I52" t="n">
        <v>10</v>
      </c>
      <c r="J52" t="n">
        <v>244.35</v>
      </c>
      <c r="K52" t="n">
        <v>56.94</v>
      </c>
      <c r="L52" t="n">
        <v>13.5</v>
      </c>
      <c r="M52" t="n">
        <v>8</v>
      </c>
      <c r="N52" t="n">
        <v>58.91</v>
      </c>
      <c r="O52" t="n">
        <v>30370.7</v>
      </c>
      <c r="P52" t="n">
        <v>159.21</v>
      </c>
      <c r="Q52" t="n">
        <v>197.75</v>
      </c>
      <c r="R52" t="n">
        <v>32.61</v>
      </c>
      <c r="S52" t="n">
        <v>25.4</v>
      </c>
      <c r="T52" t="n">
        <v>2750.42</v>
      </c>
      <c r="U52" t="n">
        <v>0.78</v>
      </c>
      <c r="V52" t="n">
        <v>0.88</v>
      </c>
      <c r="W52" t="n">
        <v>2.95</v>
      </c>
      <c r="X52" t="n">
        <v>0.17</v>
      </c>
      <c r="Y52" t="n">
        <v>1</v>
      </c>
      <c r="Z52" t="n">
        <v>10</v>
      </c>
      <c r="AA52" t="n">
        <v>403.932341855178</v>
      </c>
      <c r="AB52" t="n">
        <v>552.678050363489</v>
      </c>
      <c r="AC52" t="n">
        <v>499.9312329253124</v>
      </c>
      <c r="AD52" t="n">
        <v>403932.3418551781</v>
      </c>
      <c r="AE52" t="n">
        <v>552678.050363489</v>
      </c>
      <c r="AF52" t="n">
        <v>2.386911750216597e-06</v>
      </c>
      <c r="AG52" t="n">
        <v>17.78645833333333</v>
      </c>
      <c r="AH52" t="n">
        <v>499931.2329253124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7.3148</v>
      </c>
      <c r="E53" t="n">
        <v>13.67</v>
      </c>
      <c r="F53" t="n">
        <v>10.57</v>
      </c>
      <c r="G53" t="n">
        <v>63.43</v>
      </c>
      <c r="H53" t="n">
        <v>1</v>
      </c>
      <c r="I53" t="n">
        <v>10</v>
      </c>
      <c r="J53" t="n">
        <v>244.79</v>
      </c>
      <c r="K53" t="n">
        <v>56.94</v>
      </c>
      <c r="L53" t="n">
        <v>13.75</v>
      </c>
      <c r="M53" t="n">
        <v>8</v>
      </c>
      <c r="N53" t="n">
        <v>59.1</v>
      </c>
      <c r="O53" t="n">
        <v>30425.2</v>
      </c>
      <c r="P53" t="n">
        <v>159.37</v>
      </c>
      <c r="Q53" t="n">
        <v>197.8</v>
      </c>
      <c r="R53" t="n">
        <v>32.98</v>
      </c>
      <c r="S53" t="n">
        <v>25.4</v>
      </c>
      <c r="T53" t="n">
        <v>2934.3</v>
      </c>
      <c r="U53" t="n">
        <v>0.77</v>
      </c>
      <c r="V53" t="n">
        <v>0.88</v>
      </c>
      <c r="W53" t="n">
        <v>2.96</v>
      </c>
      <c r="X53" t="n">
        <v>0.18</v>
      </c>
      <c r="Y53" t="n">
        <v>1</v>
      </c>
      <c r="Z53" t="n">
        <v>10</v>
      </c>
      <c r="AA53" t="n">
        <v>404.2761010814801</v>
      </c>
      <c r="AB53" t="n">
        <v>553.1483969025023</v>
      </c>
      <c r="AC53" t="n">
        <v>500.3566902507777</v>
      </c>
      <c r="AD53" t="n">
        <v>404276.1010814802</v>
      </c>
      <c r="AE53" t="n">
        <v>553148.3969025023</v>
      </c>
      <c r="AF53" t="n">
        <v>2.384271541395399e-06</v>
      </c>
      <c r="AG53" t="n">
        <v>17.79947916666667</v>
      </c>
      <c r="AH53" t="n">
        <v>500356.6902507777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7.3221</v>
      </c>
      <c r="E54" t="n">
        <v>13.66</v>
      </c>
      <c r="F54" t="n">
        <v>10.56</v>
      </c>
      <c r="G54" t="n">
        <v>63.34</v>
      </c>
      <c r="H54" t="n">
        <v>1.02</v>
      </c>
      <c r="I54" t="n">
        <v>10</v>
      </c>
      <c r="J54" t="n">
        <v>245.23</v>
      </c>
      <c r="K54" t="n">
        <v>56.94</v>
      </c>
      <c r="L54" t="n">
        <v>14</v>
      </c>
      <c r="M54" t="n">
        <v>8</v>
      </c>
      <c r="N54" t="n">
        <v>59.29</v>
      </c>
      <c r="O54" t="n">
        <v>30479.78</v>
      </c>
      <c r="P54" t="n">
        <v>158.87</v>
      </c>
      <c r="Q54" t="n">
        <v>197.76</v>
      </c>
      <c r="R54" t="n">
        <v>32.71</v>
      </c>
      <c r="S54" t="n">
        <v>25.4</v>
      </c>
      <c r="T54" t="n">
        <v>2803.07</v>
      </c>
      <c r="U54" t="n">
        <v>0.78</v>
      </c>
      <c r="V54" t="n">
        <v>0.88</v>
      </c>
      <c r="W54" t="n">
        <v>2.95</v>
      </c>
      <c r="X54" t="n">
        <v>0.17</v>
      </c>
      <c r="Y54" t="n">
        <v>1</v>
      </c>
      <c r="Z54" t="n">
        <v>10</v>
      </c>
      <c r="AA54" t="n">
        <v>403.6975540821924</v>
      </c>
      <c r="AB54" t="n">
        <v>552.3568033743844</v>
      </c>
      <c r="AC54" t="n">
        <v>499.6406452979749</v>
      </c>
      <c r="AD54" t="n">
        <v>403697.5540821924</v>
      </c>
      <c r="AE54" t="n">
        <v>552356.8033743844</v>
      </c>
      <c r="AF54" t="n">
        <v>2.38665098885154e-06</v>
      </c>
      <c r="AG54" t="n">
        <v>17.78645833333333</v>
      </c>
      <c r="AH54" t="n">
        <v>499640.6452979749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7.3528</v>
      </c>
      <c r="E55" t="n">
        <v>13.6</v>
      </c>
      <c r="F55" t="n">
        <v>10.54</v>
      </c>
      <c r="G55" t="n">
        <v>70.3</v>
      </c>
      <c r="H55" t="n">
        <v>1.03</v>
      </c>
      <c r="I55" t="n">
        <v>9</v>
      </c>
      <c r="J55" t="n">
        <v>245.68</v>
      </c>
      <c r="K55" t="n">
        <v>56.94</v>
      </c>
      <c r="L55" t="n">
        <v>14.25</v>
      </c>
      <c r="M55" t="n">
        <v>7</v>
      </c>
      <c r="N55" t="n">
        <v>59.48</v>
      </c>
      <c r="O55" t="n">
        <v>30534.42</v>
      </c>
      <c r="P55" t="n">
        <v>158.36</v>
      </c>
      <c r="Q55" t="n">
        <v>197.78</v>
      </c>
      <c r="R55" t="n">
        <v>32.15</v>
      </c>
      <c r="S55" t="n">
        <v>25.4</v>
      </c>
      <c r="T55" t="n">
        <v>2528.37</v>
      </c>
      <c r="U55" t="n">
        <v>0.79</v>
      </c>
      <c r="V55" t="n">
        <v>0.88</v>
      </c>
      <c r="W55" t="n">
        <v>2.95</v>
      </c>
      <c r="X55" t="n">
        <v>0.15</v>
      </c>
      <c r="Y55" t="n">
        <v>1</v>
      </c>
      <c r="Z55" t="n">
        <v>10</v>
      </c>
      <c r="AA55" t="n">
        <v>402.5507135046452</v>
      </c>
      <c r="AB55" t="n">
        <v>550.7876455011489</v>
      </c>
      <c r="AC55" t="n">
        <v>498.2212456498341</v>
      </c>
      <c r="AD55" t="n">
        <v>402550.7135046452</v>
      </c>
      <c r="AE55" t="n">
        <v>550787.6455011489</v>
      </c>
      <c r="AF55" t="n">
        <v>2.396657706235589e-06</v>
      </c>
      <c r="AG55" t="n">
        <v>17.70833333333333</v>
      </c>
      <c r="AH55" t="n">
        <v>498221.2456498342</v>
      </c>
    </row>
    <row r="56">
      <c r="A56" t="n">
        <v>54</v>
      </c>
      <c r="B56" t="n">
        <v>115</v>
      </c>
      <c r="C56" t="inlineStr">
        <is>
          <t xml:space="preserve">CONCLUIDO	</t>
        </is>
      </c>
      <c r="D56" t="n">
        <v>7.3444</v>
      </c>
      <c r="E56" t="n">
        <v>13.62</v>
      </c>
      <c r="F56" t="n">
        <v>10.56</v>
      </c>
      <c r="G56" t="n">
        <v>70.40000000000001</v>
      </c>
      <c r="H56" t="n">
        <v>1.05</v>
      </c>
      <c r="I56" t="n">
        <v>9</v>
      </c>
      <c r="J56" t="n">
        <v>246.12</v>
      </c>
      <c r="K56" t="n">
        <v>56.94</v>
      </c>
      <c r="L56" t="n">
        <v>14.5</v>
      </c>
      <c r="M56" t="n">
        <v>7</v>
      </c>
      <c r="N56" t="n">
        <v>59.68</v>
      </c>
      <c r="O56" t="n">
        <v>30589.13</v>
      </c>
      <c r="P56" t="n">
        <v>158.78</v>
      </c>
      <c r="Q56" t="n">
        <v>197.76</v>
      </c>
      <c r="R56" t="n">
        <v>32.63</v>
      </c>
      <c r="S56" t="n">
        <v>25.4</v>
      </c>
      <c r="T56" t="n">
        <v>2764.36</v>
      </c>
      <c r="U56" t="n">
        <v>0.78</v>
      </c>
      <c r="V56" t="n">
        <v>0.88</v>
      </c>
      <c r="W56" t="n">
        <v>2.96</v>
      </c>
      <c r="X56" t="n">
        <v>0.17</v>
      </c>
      <c r="Y56" t="n">
        <v>1</v>
      </c>
      <c r="Z56" t="n">
        <v>10</v>
      </c>
      <c r="AA56" t="n">
        <v>403.1339018037352</v>
      </c>
      <c r="AB56" t="n">
        <v>551.5855894604158</v>
      </c>
      <c r="AC56" t="n">
        <v>498.94303495755</v>
      </c>
      <c r="AD56" t="n">
        <v>403133.9018037352</v>
      </c>
      <c r="AE56" t="n">
        <v>551585.5894604158</v>
      </c>
      <c r="AF56" t="n">
        <v>2.393919711902495e-06</v>
      </c>
      <c r="AG56" t="n">
        <v>17.734375</v>
      </c>
      <c r="AH56" t="n">
        <v>498943.03495755</v>
      </c>
    </row>
    <row r="57">
      <c r="A57" t="n">
        <v>55</v>
      </c>
      <c r="B57" t="n">
        <v>115</v>
      </c>
      <c r="C57" t="inlineStr">
        <is>
          <t xml:space="preserve">CONCLUIDO	</t>
        </is>
      </c>
      <c r="D57" t="n">
        <v>7.3484</v>
      </c>
      <c r="E57" t="n">
        <v>13.61</v>
      </c>
      <c r="F57" t="n">
        <v>10.55</v>
      </c>
      <c r="G57" t="n">
        <v>70.34999999999999</v>
      </c>
      <c r="H57" t="n">
        <v>1.06</v>
      </c>
      <c r="I57" t="n">
        <v>9</v>
      </c>
      <c r="J57" t="n">
        <v>246.57</v>
      </c>
      <c r="K57" t="n">
        <v>56.94</v>
      </c>
      <c r="L57" t="n">
        <v>14.75</v>
      </c>
      <c r="M57" t="n">
        <v>7</v>
      </c>
      <c r="N57" t="n">
        <v>59.87</v>
      </c>
      <c r="O57" t="n">
        <v>30643.91</v>
      </c>
      <c r="P57" t="n">
        <v>158.73</v>
      </c>
      <c r="Q57" t="n">
        <v>197.77</v>
      </c>
      <c r="R57" t="n">
        <v>32.46</v>
      </c>
      <c r="S57" t="n">
        <v>25.4</v>
      </c>
      <c r="T57" t="n">
        <v>2683.12</v>
      </c>
      <c r="U57" t="n">
        <v>0.78</v>
      </c>
      <c r="V57" t="n">
        <v>0.88</v>
      </c>
      <c r="W57" t="n">
        <v>2.95</v>
      </c>
      <c r="X57" t="n">
        <v>0.16</v>
      </c>
      <c r="Y57" t="n">
        <v>1</v>
      </c>
      <c r="Z57" t="n">
        <v>10</v>
      </c>
      <c r="AA57" t="n">
        <v>402.965062574784</v>
      </c>
      <c r="AB57" t="n">
        <v>551.3545761787038</v>
      </c>
      <c r="AC57" t="n">
        <v>498.7340692592154</v>
      </c>
      <c r="AD57" t="n">
        <v>402965.062574784</v>
      </c>
      <c r="AE57" t="n">
        <v>551354.5761787038</v>
      </c>
      <c r="AF57" t="n">
        <v>2.395223518727777e-06</v>
      </c>
      <c r="AG57" t="n">
        <v>17.72135416666667</v>
      </c>
      <c r="AH57" t="n">
        <v>498734.0692592154</v>
      </c>
    </row>
    <row r="58">
      <c r="A58" t="n">
        <v>56</v>
      </c>
      <c r="B58" t="n">
        <v>115</v>
      </c>
      <c r="C58" t="inlineStr">
        <is>
          <t xml:space="preserve">CONCLUIDO	</t>
        </is>
      </c>
      <c r="D58" t="n">
        <v>7.3486</v>
      </c>
      <c r="E58" t="n">
        <v>13.61</v>
      </c>
      <c r="F58" t="n">
        <v>10.55</v>
      </c>
      <c r="G58" t="n">
        <v>70.34999999999999</v>
      </c>
      <c r="H58" t="n">
        <v>1.08</v>
      </c>
      <c r="I58" t="n">
        <v>9</v>
      </c>
      <c r="J58" t="n">
        <v>247.01</v>
      </c>
      <c r="K58" t="n">
        <v>56.94</v>
      </c>
      <c r="L58" t="n">
        <v>15</v>
      </c>
      <c r="M58" t="n">
        <v>7</v>
      </c>
      <c r="N58" t="n">
        <v>60.07</v>
      </c>
      <c r="O58" t="n">
        <v>30698.76</v>
      </c>
      <c r="P58" t="n">
        <v>158.82</v>
      </c>
      <c r="Q58" t="n">
        <v>197.75</v>
      </c>
      <c r="R58" t="n">
        <v>32.41</v>
      </c>
      <c r="S58" t="n">
        <v>25.4</v>
      </c>
      <c r="T58" t="n">
        <v>2654.13</v>
      </c>
      <c r="U58" t="n">
        <v>0.78</v>
      </c>
      <c r="V58" t="n">
        <v>0.88</v>
      </c>
      <c r="W58" t="n">
        <v>2.95</v>
      </c>
      <c r="X58" t="n">
        <v>0.16</v>
      </c>
      <c r="Y58" t="n">
        <v>1</v>
      </c>
      <c r="Z58" t="n">
        <v>10</v>
      </c>
      <c r="AA58" t="n">
        <v>403.0272768927269</v>
      </c>
      <c r="AB58" t="n">
        <v>551.4397005532153</v>
      </c>
      <c r="AC58" t="n">
        <v>498.8110694828963</v>
      </c>
      <c r="AD58" t="n">
        <v>403027.2768927269</v>
      </c>
      <c r="AE58" t="n">
        <v>551439.7005532153</v>
      </c>
      <c r="AF58" t="n">
        <v>2.395288709069042e-06</v>
      </c>
      <c r="AG58" t="n">
        <v>17.72135416666667</v>
      </c>
      <c r="AH58" t="n">
        <v>498811.0694828963</v>
      </c>
    </row>
    <row r="59">
      <c r="A59" t="n">
        <v>57</v>
      </c>
      <c r="B59" t="n">
        <v>115</v>
      </c>
      <c r="C59" t="inlineStr">
        <is>
          <t xml:space="preserve">CONCLUIDO	</t>
        </is>
      </c>
      <c r="D59" t="n">
        <v>7.3501</v>
      </c>
      <c r="E59" t="n">
        <v>13.61</v>
      </c>
      <c r="F59" t="n">
        <v>10.55</v>
      </c>
      <c r="G59" t="n">
        <v>70.33</v>
      </c>
      <c r="H59" t="n">
        <v>1.1</v>
      </c>
      <c r="I59" t="n">
        <v>9</v>
      </c>
      <c r="J59" t="n">
        <v>247.46</v>
      </c>
      <c r="K59" t="n">
        <v>56.94</v>
      </c>
      <c r="L59" t="n">
        <v>15.25</v>
      </c>
      <c r="M59" t="n">
        <v>7</v>
      </c>
      <c r="N59" t="n">
        <v>60.26</v>
      </c>
      <c r="O59" t="n">
        <v>30753.68</v>
      </c>
      <c r="P59" t="n">
        <v>158.73</v>
      </c>
      <c r="Q59" t="n">
        <v>197.76</v>
      </c>
      <c r="R59" t="n">
        <v>32.29</v>
      </c>
      <c r="S59" t="n">
        <v>25.4</v>
      </c>
      <c r="T59" t="n">
        <v>2596.89</v>
      </c>
      <c r="U59" t="n">
        <v>0.79</v>
      </c>
      <c r="V59" t="n">
        <v>0.88</v>
      </c>
      <c r="W59" t="n">
        <v>2.95</v>
      </c>
      <c r="X59" t="n">
        <v>0.16</v>
      </c>
      <c r="Y59" t="n">
        <v>1</v>
      </c>
      <c r="Z59" t="n">
        <v>10</v>
      </c>
      <c r="AA59" t="n">
        <v>402.9273761296172</v>
      </c>
      <c r="AB59" t="n">
        <v>551.3030119218179</v>
      </c>
      <c r="AC59" t="n">
        <v>498.6874262226358</v>
      </c>
      <c r="AD59" t="n">
        <v>402927.3761296172</v>
      </c>
      <c r="AE59" t="n">
        <v>551303.0119218179</v>
      </c>
      <c r="AF59" t="n">
        <v>2.395777636628524e-06</v>
      </c>
      <c r="AG59" t="n">
        <v>17.72135416666667</v>
      </c>
      <c r="AH59" t="n">
        <v>498687.4262226358</v>
      </c>
    </row>
    <row r="60">
      <c r="A60" t="n">
        <v>58</v>
      </c>
      <c r="B60" t="n">
        <v>115</v>
      </c>
      <c r="C60" t="inlineStr">
        <is>
          <t xml:space="preserve">CONCLUIDO	</t>
        </is>
      </c>
      <c r="D60" t="n">
        <v>7.3483</v>
      </c>
      <c r="E60" t="n">
        <v>13.61</v>
      </c>
      <c r="F60" t="n">
        <v>10.55</v>
      </c>
      <c r="G60" t="n">
        <v>70.34999999999999</v>
      </c>
      <c r="H60" t="n">
        <v>1.11</v>
      </c>
      <c r="I60" t="n">
        <v>9</v>
      </c>
      <c r="J60" t="n">
        <v>247.9</v>
      </c>
      <c r="K60" t="n">
        <v>56.94</v>
      </c>
      <c r="L60" t="n">
        <v>15.5</v>
      </c>
      <c r="M60" t="n">
        <v>7</v>
      </c>
      <c r="N60" t="n">
        <v>60.46</v>
      </c>
      <c r="O60" t="n">
        <v>30808.68</v>
      </c>
      <c r="P60" t="n">
        <v>158.6</v>
      </c>
      <c r="Q60" t="n">
        <v>197.76</v>
      </c>
      <c r="R60" t="n">
        <v>32.47</v>
      </c>
      <c r="S60" t="n">
        <v>25.4</v>
      </c>
      <c r="T60" t="n">
        <v>2686.95</v>
      </c>
      <c r="U60" t="n">
        <v>0.78</v>
      </c>
      <c r="V60" t="n">
        <v>0.88</v>
      </c>
      <c r="W60" t="n">
        <v>2.95</v>
      </c>
      <c r="X60" t="n">
        <v>0.16</v>
      </c>
      <c r="Y60" t="n">
        <v>1</v>
      </c>
      <c r="Z60" t="n">
        <v>10</v>
      </c>
      <c r="AA60" t="n">
        <v>402.8710053715384</v>
      </c>
      <c r="AB60" t="n">
        <v>551.2258829637124</v>
      </c>
      <c r="AC60" t="n">
        <v>498.6176583440406</v>
      </c>
      <c r="AD60" t="n">
        <v>402871.0053715385</v>
      </c>
      <c r="AE60" t="n">
        <v>551225.8829637123</v>
      </c>
      <c r="AF60" t="n">
        <v>2.395190923557146e-06</v>
      </c>
      <c r="AG60" t="n">
        <v>17.72135416666667</v>
      </c>
      <c r="AH60" t="n">
        <v>498617.6583440406</v>
      </c>
    </row>
    <row r="61">
      <c r="A61" t="n">
        <v>59</v>
      </c>
      <c r="B61" t="n">
        <v>115</v>
      </c>
      <c r="C61" t="inlineStr">
        <is>
          <t xml:space="preserve">CONCLUIDO	</t>
        </is>
      </c>
      <c r="D61" t="n">
        <v>7.3492</v>
      </c>
      <c r="E61" t="n">
        <v>13.61</v>
      </c>
      <c r="F61" t="n">
        <v>10.55</v>
      </c>
      <c r="G61" t="n">
        <v>70.34</v>
      </c>
      <c r="H61" t="n">
        <v>1.13</v>
      </c>
      <c r="I61" t="n">
        <v>9</v>
      </c>
      <c r="J61" t="n">
        <v>248.35</v>
      </c>
      <c r="K61" t="n">
        <v>56.94</v>
      </c>
      <c r="L61" t="n">
        <v>15.75</v>
      </c>
      <c r="M61" t="n">
        <v>7</v>
      </c>
      <c r="N61" t="n">
        <v>60.66</v>
      </c>
      <c r="O61" t="n">
        <v>30863.74</v>
      </c>
      <c r="P61" t="n">
        <v>158.51</v>
      </c>
      <c r="Q61" t="n">
        <v>197.76</v>
      </c>
      <c r="R61" t="n">
        <v>32.42</v>
      </c>
      <c r="S61" t="n">
        <v>25.4</v>
      </c>
      <c r="T61" t="n">
        <v>2661.62</v>
      </c>
      <c r="U61" t="n">
        <v>0.78</v>
      </c>
      <c r="V61" t="n">
        <v>0.88</v>
      </c>
      <c r="W61" t="n">
        <v>2.95</v>
      </c>
      <c r="X61" t="n">
        <v>0.16</v>
      </c>
      <c r="Y61" t="n">
        <v>1</v>
      </c>
      <c r="Z61" t="n">
        <v>10</v>
      </c>
      <c r="AA61" t="n">
        <v>402.7844193181719</v>
      </c>
      <c r="AB61" t="n">
        <v>551.1074121055891</v>
      </c>
      <c r="AC61" t="n">
        <v>498.5104941783418</v>
      </c>
      <c r="AD61" t="n">
        <v>402784.4193181719</v>
      </c>
      <c r="AE61" t="n">
        <v>551107.4121055891</v>
      </c>
      <c r="AF61" t="n">
        <v>2.395484280092834e-06</v>
      </c>
      <c r="AG61" t="n">
        <v>17.72135416666667</v>
      </c>
      <c r="AH61" t="n">
        <v>498510.4941783418</v>
      </c>
    </row>
    <row r="62">
      <c r="A62" t="n">
        <v>60</v>
      </c>
      <c r="B62" t="n">
        <v>115</v>
      </c>
      <c r="C62" t="inlineStr">
        <is>
          <t xml:space="preserve">CONCLUIDO	</t>
        </is>
      </c>
      <c r="D62" t="n">
        <v>7.3529</v>
      </c>
      <c r="E62" t="n">
        <v>13.6</v>
      </c>
      <c r="F62" t="n">
        <v>10.54</v>
      </c>
      <c r="G62" t="n">
        <v>70.29000000000001</v>
      </c>
      <c r="H62" t="n">
        <v>1.14</v>
      </c>
      <c r="I62" t="n">
        <v>9</v>
      </c>
      <c r="J62" t="n">
        <v>248.79</v>
      </c>
      <c r="K62" t="n">
        <v>56.94</v>
      </c>
      <c r="L62" t="n">
        <v>16</v>
      </c>
      <c r="M62" t="n">
        <v>7</v>
      </c>
      <c r="N62" t="n">
        <v>60.85</v>
      </c>
      <c r="O62" t="n">
        <v>30918.88</v>
      </c>
      <c r="P62" t="n">
        <v>158.27</v>
      </c>
      <c r="Q62" t="n">
        <v>197.76</v>
      </c>
      <c r="R62" t="n">
        <v>32.23</v>
      </c>
      <c r="S62" t="n">
        <v>25.4</v>
      </c>
      <c r="T62" t="n">
        <v>2565</v>
      </c>
      <c r="U62" t="n">
        <v>0.79</v>
      </c>
      <c r="V62" t="n">
        <v>0.88</v>
      </c>
      <c r="W62" t="n">
        <v>2.95</v>
      </c>
      <c r="X62" t="n">
        <v>0.15</v>
      </c>
      <c r="Y62" t="n">
        <v>1</v>
      </c>
      <c r="Z62" t="n">
        <v>10</v>
      </c>
      <c r="AA62" t="n">
        <v>402.4818931884142</v>
      </c>
      <c r="AB62" t="n">
        <v>550.6934825083437</v>
      </c>
      <c r="AC62" t="n">
        <v>498.1360694409036</v>
      </c>
      <c r="AD62" t="n">
        <v>402481.8931884142</v>
      </c>
      <c r="AE62" t="n">
        <v>550693.4825083436</v>
      </c>
      <c r="AF62" t="n">
        <v>2.396690301406221e-06</v>
      </c>
      <c r="AG62" t="n">
        <v>17.70833333333333</v>
      </c>
      <c r="AH62" t="n">
        <v>498136.0694409036</v>
      </c>
    </row>
    <row r="63">
      <c r="A63" t="n">
        <v>61</v>
      </c>
      <c r="B63" t="n">
        <v>115</v>
      </c>
      <c r="C63" t="inlineStr">
        <is>
          <t xml:space="preserve">CONCLUIDO	</t>
        </is>
      </c>
      <c r="D63" t="n">
        <v>7.384</v>
      </c>
      <c r="E63" t="n">
        <v>13.54</v>
      </c>
      <c r="F63" t="n">
        <v>10.53</v>
      </c>
      <c r="G63" t="n">
        <v>78.98</v>
      </c>
      <c r="H63" t="n">
        <v>1.16</v>
      </c>
      <c r="I63" t="n">
        <v>8</v>
      </c>
      <c r="J63" t="n">
        <v>249.24</v>
      </c>
      <c r="K63" t="n">
        <v>56.94</v>
      </c>
      <c r="L63" t="n">
        <v>16.25</v>
      </c>
      <c r="M63" t="n">
        <v>6</v>
      </c>
      <c r="N63" t="n">
        <v>61.05</v>
      </c>
      <c r="O63" t="n">
        <v>30974.09</v>
      </c>
      <c r="P63" t="n">
        <v>157.99</v>
      </c>
      <c r="Q63" t="n">
        <v>197.76</v>
      </c>
      <c r="R63" t="n">
        <v>31.73</v>
      </c>
      <c r="S63" t="n">
        <v>25.4</v>
      </c>
      <c r="T63" t="n">
        <v>2319.07</v>
      </c>
      <c r="U63" t="n">
        <v>0.8</v>
      </c>
      <c r="V63" t="n">
        <v>0.88</v>
      </c>
      <c r="W63" t="n">
        <v>2.95</v>
      </c>
      <c r="X63" t="n">
        <v>0.14</v>
      </c>
      <c r="Y63" t="n">
        <v>1</v>
      </c>
      <c r="Z63" t="n">
        <v>10</v>
      </c>
      <c r="AA63" t="n">
        <v>401.5484778419315</v>
      </c>
      <c r="AB63" t="n">
        <v>549.4163424519072</v>
      </c>
      <c r="AC63" t="n">
        <v>496.9808178389762</v>
      </c>
      <c r="AD63" t="n">
        <v>401548.4778419315</v>
      </c>
      <c r="AE63" t="n">
        <v>549416.3424519072</v>
      </c>
      <c r="AF63" t="n">
        <v>2.406827399472798e-06</v>
      </c>
      <c r="AG63" t="n">
        <v>17.63020833333333</v>
      </c>
      <c r="AH63" t="n">
        <v>496980.8178389762</v>
      </c>
    </row>
    <row r="64">
      <c r="A64" t="n">
        <v>62</v>
      </c>
      <c r="B64" t="n">
        <v>115</v>
      </c>
      <c r="C64" t="inlineStr">
        <is>
          <t xml:space="preserve">CONCLUIDO	</t>
        </is>
      </c>
      <c r="D64" t="n">
        <v>7.3908</v>
      </c>
      <c r="E64" t="n">
        <v>13.53</v>
      </c>
      <c r="F64" t="n">
        <v>10.52</v>
      </c>
      <c r="G64" t="n">
        <v>78.89</v>
      </c>
      <c r="H64" t="n">
        <v>1.18</v>
      </c>
      <c r="I64" t="n">
        <v>8</v>
      </c>
      <c r="J64" t="n">
        <v>249.69</v>
      </c>
      <c r="K64" t="n">
        <v>56.94</v>
      </c>
      <c r="L64" t="n">
        <v>16.5</v>
      </c>
      <c r="M64" t="n">
        <v>6</v>
      </c>
      <c r="N64" t="n">
        <v>61.25</v>
      </c>
      <c r="O64" t="n">
        <v>31029.37</v>
      </c>
      <c r="P64" t="n">
        <v>157.81</v>
      </c>
      <c r="Q64" t="n">
        <v>197.75</v>
      </c>
      <c r="R64" t="n">
        <v>31.4</v>
      </c>
      <c r="S64" t="n">
        <v>25.4</v>
      </c>
      <c r="T64" t="n">
        <v>2156.25</v>
      </c>
      <c r="U64" t="n">
        <v>0.8100000000000001</v>
      </c>
      <c r="V64" t="n">
        <v>0.88</v>
      </c>
      <c r="W64" t="n">
        <v>2.95</v>
      </c>
      <c r="X64" t="n">
        <v>0.13</v>
      </c>
      <c r="Y64" t="n">
        <v>1</v>
      </c>
      <c r="Z64" t="n">
        <v>10</v>
      </c>
      <c r="AA64" t="n">
        <v>401.2245509937825</v>
      </c>
      <c r="AB64" t="n">
        <v>548.9731314476259</v>
      </c>
      <c r="AC64" t="n">
        <v>496.5799062708928</v>
      </c>
      <c r="AD64" t="n">
        <v>401224.5509937825</v>
      </c>
      <c r="AE64" t="n">
        <v>548973.1314476258</v>
      </c>
      <c r="AF64" t="n">
        <v>2.40904387107578e-06</v>
      </c>
      <c r="AG64" t="n">
        <v>17.6171875</v>
      </c>
      <c r="AH64" t="n">
        <v>496579.9062708928</v>
      </c>
    </row>
    <row r="65">
      <c r="A65" t="n">
        <v>63</v>
      </c>
      <c r="B65" t="n">
        <v>115</v>
      </c>
      <c r="C65" t="inlineStr">
        <is>
          <t xml:space="preserve">CONCLUIDO	</t>
        </is>
      </c>
      <c r="D65" t="n">
        <v>7.3878</v>
      </c>
      <c r="E65" t="n">
        <v>13.54</v>
      </c>
      <c r="F65" t="n">
        <v>10.52</v>
      </c>
      <c r="G65" t="n">
        <v>78.93000000000001</v>
      </c>
      <c r="H65" t="n">
        <v>1.19</v>
      </c>
      <c r="I65" t="n">
        <v>8</v>
      </c>
      <c r="J65" t="n">
        <v>250.14</v>
      </c>
      <c r="K65" t="n">
        <v>56.94</v>
      </c>
      <c r="L65" t="n">
        <v>16.75</v>
      </c>
      <c r="M65" t="n">
        <v>6</v>
      </c>
      <c r="N65" t="n">
        <v>61.45</v>
      </c>
      <c r="O65" t="n">
        <v>31084.72</v>
      </c>
      <c r="P65" t="n">
        <v>158</v>
      </c>
      <c r="Q65" t="n">
        <v>197.77</v>
      </c>
      <c r="R65" t="n">
        <v>31.51</v>
      </c>
      <c r="S65" t="n">
        <v>25.4</v>
      </c>
      <c r="T65" t="n">
        <v>2211.66</v>
      </c>
      <c r="U65" t="n">
        <v>0.8100000000000001</v>
      </c>
      <c r="V65" t="n">
        <v>0.88</v>
      </c>
      <c r="W65" t="n">
        <v>2.95</v>
      </c>
      <c r="X65" t="n">
        <v>0.13</v>
      </c>
      <c r="Y65" t="n">
        <v>1</v>
      </c>
      <c r="Z65" t="n">
        <v>10</v>
      </c>
      <c r="AA65" t="n">
        <v>401.4299670318235</v>
      </c>
      <c r="AB65" t="n">
        <v>549.2541907331895</v>
      </c>
      <c r="AC65" t="n">
        <v>496.8341416527114</v>
      </c>
      <c r="AD65" t="n">
        <v>401429.9670318235</v>
      </c>
      <c r="AE65" t="n">
        <v>549254.1907331895</v>
      </c>
      <c r="AF65" t="n">
        <v>2.408066015956817e-06</v>
      </c>
      <c r="AG65" t="n">
        <v>17.63020833333333</v>
      </c>
      <c r="AH65" t="n">
        <v>496834.1416527114</v>
      </c>
    </row>
    <row r="66">
      <c r="A66" t="n">
        <v>64</v>
      </c>
      <c r="B66" t="n">
        <v>115</v>
      </c>
      <c r="C66" t="inlineStr">
        <is>
          <t xml:space="preserve">CONCLUIDO	</t>
        </is>
      </c>
      <c r="D66" t="n">
        <v>7.3843</v>
      </c>
      <c r="E66" t="n">
        <v>13.54</v>
      </c>
      <c r="F66" t="n">
        <v>10.53</v>
      </c>
      <c r="G66" t="n">
        <v>78.98</v>
      </c>
      <c r="H66" t="n">
        <v>1.21</v>
      </c>
      <c r="I66" t="n">
        <v>8</v>
      </c>
      <c r="J66" t="n">
        <v>250.59</v>
      </c>
      <c r="K66" t="n">
        <v>56.94</v>
      </c>
      <c r="L66" t="n">
        <v>17</v>
      </c>
      <c r="M66" t="n">
        <v>6</v>
      </c>
      <c r="N66" t="n">
        <v>61.65</v>
      </c>
      <c r="O66" t="n">
        <v>31140.15</v>
      </c>
      <c r="P66" t="n">
        <v>158.16</v>
      </c>
      <c r="Q66" t="n">
        <v>197.75</v>
      </c>
      <c r="R66" t="n">
        <v>31.75</v>
      </c>
      <c r="S66" t="n">
        <v>25.4</v>
      </c>
      <c r="T66" t="n">
        <v>2329.51</v>
      </c>
      <c r="U66" t="n">
        <v>0.8</v>
      </c>
      <c r="V66" t="n">
        <v>0.88</v>
      </c>
      <c r="W66" t="n">
        <v>2.95</v>
      </c>
      <c r="X66" t="n">
        <v>0.14</v>
      </c>
      <c r="Y66" t="n">
        <v>1</v>
      </c>
      <c r="Z66" t="n">
        <v>10</v>
      </c>
      <c r="AA66" t="n">
        <v>401.6671994175063</v>
      </c>
      <c r="AB66" t="n">
        <v>549.5787825492348</v>
      </c>
      <c r="AC66" t="n">
        <v>497.127754881401</v>
      </c>
      <c r="AD66" t="n">
        <v>401667.1994175062</v>
      </c>
      <c r="AE66" t="n">
        <v>549578.7825492348</v>
      </c>
      <c r="AF66" t="n">
        <v>2.406925184984695e-06</v>
      </c>
      <c r="AG66" t="n">
        <v>17.63020833333333</v>
      </c>
      <c r="AH66" t="n">
        <v>497127.754881401</v>
      </c>
    </row>
    <row r="67">
      <c r="A67" t="n">
        <v>65</v>
      </c>
      <c r="B67" t="n">
        <v>115</v>
      </c>
      <c r="C67" t="inlineStr">
        <is>
          <t xml:space="preserve">CONCLUIDO	</t>
        </is>
      </c>
      <c r="D67" t="n">
        <v>7.3861</v>
      </c>
      <c r="E67" t="n">
        <v>13.54</v>
      </c>
      <c r="F67" t="n">
        <v>10.53</v>
      </c>
      <c r="G67" t="n">
        <v>78.95</v>
      </c>
      <c r="H67" t="n">
        <v>1.22</v>
      </c>
      <c r="I67" t="n">
        <v>8</v>
      </c>
      <c r="J67" t="n">
        <v>251.04</v>
      </c>
      <c r="K67" t="n">
        <v>56.94</v>
      </c>
      <c r="L67" t="n">
        <v>17.25</v>
      </c>
      <c r="M67" t="n">
        <v>6</v>
      </c>
      <c r="N67" t="n">
        <v>61.85</v>
      </c>
      <c r="O67" t="n">
        <v>31195.65</v>
      </c>
      <c r="P67" t="n">
        <v>158.11</v>
      </c>
      <c r="Q67" t="n">
        <v>197.79</v>
      </c>
      <c r="R67" t="n">
        <v>31.61</v>
      </c>
      <c r="S67" t="n">
        <v>25.4</v>
      </c>
      <c r="T67" t="n">
        <v>2260.48</v>
      </c>
      <c r="U67" t="n">
        <v>0.8</v>
      </c>
      <c r="V67" t="n">
        <v>0.88</v>
      </c>
      <c r="W67" t="n">
        <v>2.95</v>
      </c>
      <c r="X67" t="n">
        <v>0.14</v>
      </c>
      <c r="Y67" t="n">
        <v>1</v>
      </c>
      <c r="Z67" t="n">
        <v>10</v>
      </c>
      <c r="AA67" t="n">
        <v>401.5909677143908</v>
      </c>
      <c r="AB67" t="n">
        <v>549.474478969927</v>
      </c>
      <c r="AC67" t="n">
        <v>497.0334058893112</v>
      </c>
      <c r="AD67" t="n">
        <v>401590.9677143908</v>
      </c>
      <c r="AE67" t="n">
        <v>549474.4789699269</v>
      </c>
      <c r="AF67" t="n">
        <v>2.407511898056072e-06</v>
      </c>
      <c r="AG67" t="n">
        <v>17.63020833333333</v>
      </c>
      <c r="AH67" t="n">
        <v>497033.4058893112</v>
      </c>
    </row>
    <row r="68">
      <c r="A68" t="n">
        <v>66</v>
      </c>
      <c r="B68" t="n">
        <v>115</v>
      </c>
      <c r="C68" t="inlineStr">
        <is>
          <t xml:space="preserve">CONCLUIDO	</t>
        </is>
      </c>
      <c r="D68" t="n">
        <v>7.3886</v>
      </c>
      <c r="E68" t="n">
        <v>13.53</v>
      </c>
      <c r="F68" t="n">
        <v>10.52</v>
      </c>
      <c r="G68" t="n">
        <v>78.92</v>
      </c>
      <c r="H68" t="n">
        <v>1.24</v>
      </c>
      <c r="I68" t="n">
        <v>8</v>
      </c>
      <c r="J68" t="n">
        <v>251.49</v>
      </c>
      <c r="K68" t="n">
        <v>56.94</v>
      </c>
      <c r="L68" t="n">
        <v>17.5</v>
      </c>
      <c r="M68" t="n">
        <v>6</v>
      </c>
      <c r="N68" t="n">
        <v>62.05</v>
      </c>
      <c r="O68" t="n">
        <v>31251.22</v>
      </c>
      <c r="P68" t="n">
        <v>157.93</v>
      </c>
      <c r="Q68" t="n">
        <v>197.76</v>
      </c>
      <c r="R68" t="n">
        <v>31.55</v>
      </c>
      <c r="S68" t="n">
        <v>25.4</v>
      </c>
      <c r="T68" t="n">
        <v>2232.47</v>
      </c>
      <c r="U68" t="n">
        <v>0.8</v>
      </c>
      <c r="V68" t="n">
        <v>0.88</v>
      </c>
      <c r="W68" t="n">
        <v>2.95</v>
      </c>
      <c r="X68" t="n">
        <v>0.13</v>
      </c>
      <c r="Y68" t="n">
        <v>1</v>
      </c>
      <c r="Z68" t="n">
        <v>10</v>
      </c>
      <c r="AA68" t="n">
        <v>401.3609334449442</v>
      </c>
      <c r="AB68" t="n">
        <v>549.1597359340744</v>
      </c>
      <c r="AC68" t="n">
        <v>496.7487014870559</v>
      </c>
      <c r="AD68" t="n">
        <v>401360.9334449442</v>
      </c>
      <c r="AE68" t="n">
        <v>549159.7359340744</v>
      </c>
      <c r="AF68" t="n">
        <v>2.408326777321874e-06</v>
      </c>
      <c r="AG68" t="n">
        <v>17.6171875</v>
      </c>
      <c r="AH68" t="n">
        <v>496748.7014870559</v>
      </c>
    </row>
    <row r="69">
      <c r="A69" t="n">
        <v>67</v>
      </c>
      <c r="B69" t="n">
        <v>115</v>
      </c>
      <c r="C69" t="inlineStr">
        <is>
          <t xml:space="preserve">CONCLUIDO	</t>
        </is>
      </c>
      <c r="D69" t="n">
        <v>7.3898</v>
      </c>
      <c r="E69" t="n">
        <v>13.53</v>
      </c>
      <c r="F69" t="n">
        <v>10.52</v>
      </c>
      <c r="G69" t="n">
        <v>78.90000000000001</v>
      </c>
      <c r="H69" t="n">
        <v>1.25</v>
      </c>
      <c r="I69" t="n">
        <v>8</v>
      </c>
      <c r="J69" t="n">
        <v>251.94</v>
      </c>
      <c r="K69" t="n">
        <v>56.94</v>
      </c>
      <c r="L69" t="n">
        <v>17.75</v>
      </c>
      <c r="M69" t="n">
        <v>6</v>
      </c>
      <c r="N69" t="n">
        <v>62.25</v>
      </c>
      <c r="O69" t="n">
        <v>31306.86</v>
      </c>
      <c r="P69" t="n">
        <v>157.79</v>
      </c>
      <c r="Q69" t="n">
        <v>197.78</v>
      </c>
      <c r="R69" t="n">
        <v>31.43</v>
      </c>
      <c r="S69" t="n">
        <v>25.4</v>
      </c>
      <c r="T69" t="n">
        <v>2173.32</v>
      </c>
      <c r="U69" t="n">
        <v>0.8100000000000001</v>
      </c>
      <c r="V69" t="n">
        <v>0.88</v>
      </c>
      <c r="W69" t="n">
        <v>2.95</v>
      </c>
      <c r="X69" t="n">
        <v>0.13</v>
      </c>
      <c r="Y69" t="n">
        <v>1</v>
      </c>
      <c r="Z69" t="n">
        <v>10</v>
      </c>
      <c r="AA69" t="n">
        <v>401.2316365695806</v>
      </c>
      <c r="AB69" t="n">
        <v>548.9828262450263</v>
      </c>
      <c r="AC69" t="n">
        <v>496.5886758104361</v>
      </c>
      <c r="AD69" t="n">
        <v>401231.6365695806</v>
      </c>
      <c r="AE69" t="n">
        <v>548982.8262450263</v>
      </c>
      <c r="AF69" t="n">
        <v>2.408717919369459e-06</v>
      </c>
      <c r="AG69" t="n">
        <v>17.6171875</v>
      </c>
      <c r="AH69" t="n">
        <v>496588.6758104361</v>
      </c>
    </row>
    <row r="70">
      <c r="A70" t="n">
        <v>68</v>
      </c>
      <c r="B70" t="n">
        <v>115</v>
      </c>
      <c r="C70" t="inlineStr">
        <is>
          <t xml:space="preserve">CONCLUIDO	</t>
        </is>
      </c>
      <c r="D70" t="n">
        <v>7.3848</v>
      </c>
      <c r="E70" t="n">
        <v>13.54</v>
      </c>
      <c r="F70" t="n">
        <v>10.53</v>
      </c>
      <c r="G70" t="n">
        <v>78.97</v>
      </c>
      <c r="H70" t="n">
        <v>1.27</v>
      </c>
      <c r="I70" t="n">
        <v>8</v>
      </c>
      <c r="J70" t="n">
        <v>252.39</v>
      </c>
      <c r="K70" t="n">
        <v>56.94</v>
      </c>
      <c r="L70" t="n">
        <v>18</v>
      </c>
      <c r="M70" t="n">
        <v>6</v>
      </c>
      <c r="N70" t="n">
        <v>62.45</v>
      </c>
      <c r="O70" t="n">
        <v>31362.58</v>
      </c>
      <c r="P70" t="n">
        <v>157.9</v>
      </c>
      <c r="Q70" t="n">
        <v>197.77</v>
      </c>
      <c r="R70" t="n">
        <v>31.72</v>
      </c>
      <c r="S70" t="n">
        <v>25.4</v>
      </c>
      <c r="T70" t="n">
        <v>2316.96</v>
      </c>
      <c r="U70" t="n">
        <v>0.8</v>
      </c>
      <c r="V70" t="n">
        <v>0.88</v>
      </c>
      <c r="W70" t="n">
        <v>2.95</v>
      </c>
      <c r="X70" t="n">
        <v>0.14</v>
      </c>
      <c r="Y70" t="n">
        <v>1</v>
      </c>
      <c r="Z70" t="n">
        <v>10</v>
      </c>
      <c r="AA70" t="n">
        <v>401.4646576247281</v>
      </c>
      <c r="AB70" t="n">
        <v>549.3016559328427</v>
      </c>
      <c r="AC70" t="n">
        <v>496.8770768403276</v>
      </c>
      <c r="AD70" t="n">
        <v>401464.6576247282</v>
      </c>
      <c r="AE70" t="n">
        <v>549301.6559328426</v>
      </c>
      <c r="AF70" t="n">
        <v>2.407088160837855e-06</v>
      </c>
      <c r="AG70" t="n">
        <v>17.63020833333333</v>
      </c>
      <c r="AH70" t="n">
        <v>496877.0768403276</v>
      </c>
    </row>
    <row r="71">
      <c r="A71" t="n">
        <v>69</v>
      </c>
      <c r="B71" t="n">
        <v>115</v>
      </c>
      <c r="C71" t="inlineStr">
        <is>
          <t xml:space="preserve">CONCLUIDO	</t>
        </is>
      </c>
      <c r="D71" t="n">
        <v>7.3884</v>
      </c>
      <c r="E71" t="n">
        <v>13.53</v>
      </c>
      <c r="F71" t="n">
        <v>10.52</v>
      </c>
      <c r="G71" t="n">
        <v>78.92</v>
      </c>
      <c r="H71" t="n">
        <v>1.28</v>
      </c>
      <c r="I71" t="n">
        <v>8</v>
      </c>
      <c r="J71" t="n">
        <v>252.84</v>
      </c>
      <c r="K71" t="n">
        <v>56.94</v>
      </c>
      <c r="L71" t="n">
        <v>18.25</v>
      </c>
      <c r="M71" t="n">
        <v>6</v>
      </c>
      <c r="N71" t="n">
        <v>62.65</v>
      </c>
      <c r="O71" t="n">
        <v>31418.38</v>
      </c>
      <c r="P71" t="n">
        <v>157.56</v>
      </c>
      <c r="Q71" t="n">
        <v>197.77</v>
      </c>
      <c r="R71" t="n">
        <v>31.45</v>
      </c>
      <c r="S71" t="n">
        <v>25.4</v>
      </c>
      <c r="T71" t="n">
        <v>2179.51</v>
      </c>
      <c r="U71" t="n">
        <v>0.8100000000000001</v>
      </c>
      <c r="V71" t="n">
        <v>0.88</v>
      </c>
      <c r="W71" t="n">
        <v>2.95</v>
      </c>
      <c r="X71" t="n">
        <v>0.13</v>
      </c>
      <c r="Y71" t="n">
        <v>1</v>
      </c>
      <c r="Z71" t="n">
        <v>10</v>
      </c>
      <c r="AA71" t="n">
        <v>401.0927756081447</v>
      </c>
      <c r="AB71" t="n">
        <v>548.7928305514764</v>
      </c>
      <c r="AC71" t="n">
        <v>496.4168130392181</v>
      </c>
      <c r="AD71" t="n">
        <v>401092.7756081447</v>
      </c>
      <c r="AE71" t="n">
        <v>548792.8305514765</v>
      </c>
      <c r="AF71" t="n">
        <v>2.40826158698061e-06</v>
      </c>
      <c r="AG71" t="n">
        <v>17.6171875</v>
      </c>
      <c r="AH71" t="n">
        <v>496416.8130392181</v>
      </c>
    </row>
    <row r="72">
      <c r="A72" t="n">
        <v>70</v>
      </c>
      <c r="B72" t="n">
        <v>115</v>
      </c>
      <c r="C72" t="inlineStr">
        <is>
          <t xml:space="preserve">CONCLUIDO	</t>
        </is>
      </c>
      <c r="D72" t="n">
        <v>7.3866</v>
      </c>
      <c r="E72" t="n">
        <v>13.54</v>
      </c>
      <c r="F72" t="n">
        <v>10.53</v>
      </c>
      <c r="G72" t="n">
        <v>78.95</v>
      </c>
      <c r="H72" t="n">
        <v>1.3</v>
      </c>
      <c r="I72" t="n">
        <v>8</v>
      </c>
      <c r="J72" t="n">
        <v>253.3</v>
      </c>
      <c r="K72" t="n">
        <v>56.94</v>
      </c>
      <c r="L72" t="n">
        <v>18.5</v>
      </c>
      <c r="M72" t="n">
        <v>6</v>
      </c>
      <c r="N72" t="n">
        <v>62.86</v>
      </c>
      <c r="O72" t="n">
        <v>31474.25</v>
      </c>
      <c r="P72" t="n">
        <v>157.27</v>
      </c>
      <c r="Q72" t="n">
        <v>197.76</v>
      </c>
      <c r="R72" t="n">
        <v>31.63</v>
      </c>
      <c r="S72" t="n">
        <v>25.4</v>
      </c>
      <c r="T72" t="n">
        <v>2272.9</v>
      </c>
      <c r="U72" t="n">
        <v>0.8</v>
      </c>
      <c r="V72" t="n">
        <v>0.88</v>
      </c>
      <c r="W72" t="n">
        <v>2.95</v>
      </c>
      <c r="X72" t="n">
        <v>0.14</v>
      </c>
      <c r="Y72" t="n">
        <v>1</v>
      </c>
      <c r="Z72" t="n">
        <v>10</v>
      </c>
      <c r="AA72" t="n">
        <v>400.9611747806605</v>
      </c>
      <c r="AB72" t="n">
        <v>548.6127684934939</v>
      </c>
      <c r="AC72" t="n">
        <v>496.2539358513307</v>
      </c>
      <c r="AD72" t="n">
        <v>400961.1747806605</v>
      </c>
      <c r="AE72" t="n">
        <v>548612.7684934939</v>
      </c>
      <c r="AF72" t="n">
        <v>2.407674873909232e-06</v>
      </c>
      <c r="AG72" t="n">
        <v>17.63020833333333</v>
      </c>
      <c r="AH72" t="n">
        <v>496253.9358513307</v>
      </c>
    </row>
    <row r="73">
      <c r="A73" t="n">
        <v>71</v>
      </c>
      <c r="B73" t="n">
        <v>115</v>
      </c>
      <c r="C73" t="inlineStr">
        <is>
          <t xml:space="preserve">CONCLUIDO	</t>
        </is>
      </c>
      <c r="D73" t="n">
        <v>7.4189</v>
      </c>
      <c r="E73" t="n">
        <v>13.48</v>
      </c>
      <c r="F73" t="n">
        <v>10.51</v>
      </c>
      <c r="G73" t="n">
        <v>90.09999999999999</v>
      </c>
      <c r="H73" t="n">
        <v>1.31</v>
      </c>
      <c r="I73" t="n">
        <v>7</v>
      </c>
      <c r="J73" t="n">
        <v>253.75</v>
      </c>
      <c r="K73" t="n">
        <v>56.94</v>
      </c>
      <c r="L73" t="n">
        <v>18.75</v>
      </c>
      <c r="M73" t="n">
        <v>5</v>
      </c>
      <c r="N73" t="n">
        <v>63.06</v>
      </c>
      <c r="O73" t="n">
        <v>31530.19</v>
      </c>
      <c r="P73" t="n">
        <v>156.93</v>
      </c>
      <c r="Q73" t="n">
        <v>197.76</v>
      </c>
      <c r="R73" t="n">
        <v>31.16</v>
      </c>
      <c r="S73" t="n">
        <v>25.4</v>
      </c>
      <c r="T73" t="n">
        <v>2041.72</v>
      </c>
      <c r="U73" t="n">
        <v>0.82</v>
      </c>
      <c r="V73" t="n">
        <v>0.89</v>
      </c>
      <c r="W73" t="n">
        <v>2.95</v>
      </c>
      <c r="X73" t="n">
        <v>0.12</v>
      </c>
      <c r="Y73" t="n">
        <v>1</v>
      </c>
      <c r="Z73" t="n">
        <v>10</v>
      </c>
      <c r="AA73" t="n">
        <v>399.9258665205811</v>
      </c>
      <c r="AB73" t="n">
        <v>547.1962140574763</v>
      </c>
      <c r="AC73" t="n">
        <v>494.9725753825399</v>
      </c>
      <c r="AD73" t="n">
        <v>399925.8665205811</v>
      </c>
      <c r="AE73" t="n">
        <v>547196.2140574763</v>
      </c>
      <c r="AF73" t="n">
        <v>2.418203114023394e-06</v>
      </c>
      <c r="AG73" t="n">
        <v>17.55208333333333</v>
      </c>
      <c r="AH73" t="n">
        <v>494972.5753825399</v>
      </c>
    </row>
    <row r="74">
      <c r="A74" t="n">
        <v>72</v>
      </c>
      <c r="B74" t="n">
        <v>115</v>
      </c>
      <c r="C74" t="inlineStr">
        <is>
          <t xml:space="preserve">CONCLUIDO	</t>
        </is>
      </c>
      <c r="D74" t="n">
        <v>7.423</v>
      </c>
      <c r="E74" t="n">
        <v>13.47</v>
      </c>
      <c r="F74" t="n">
        <v>10.5</v>
      </c>
      <c r="G74" t="n">
        <v>90.03</v>
      </c>
      <c r="H74" t="n">
        <v>1.33</v>
      </c>
      <c r="I74" t="n">
        <v>7</v>
      </c>
      <c r="J74" t="n">
        <v>254.21</v>
      </c>
      <c r="K74" t="n">
        <v>56.94</v>
      </c>
      <c r="L74" t="n">
        <v>19</v>
      </c>
      <c r="M74" t="n">
        <v>5</v>
      </c>
      <c r="N74" t="n">
        <v>63.26</v>
      </c>
      <c r="O74" t="n">
        <v>31586.21</v>
      </c>
      <c r="P74" t="n">
        <v>157.17</v>
      </c>
      <c r="Q74" t="n">
        <v>197.75</v>
      </c>
      <c r="R74" t="n">
        <v>30.92</v>
      </c>
      <c r="S74" t="n">
        <v>25.4</v>
      </c>
      <c r="T74" t="n">
        <v>1922.13</v>
      </c>
      <c r="U74" t="n">
        <v>0.82</v>
      </c>
      <c r="V74" t="n">
        <v>0.89</v>
      </c>
      <c r="W74" t="n">
        <v>2.95</v>
      </c>
      <c r="X74" t="n">
        <v>0.11</v>
      </c>
      <c r="Y74" t="n">
        <v>1</v>
      </c>
      <c r="Z74" t="n">
        <v>10</v>
      </c>
      <c r="AA74" t="n">
        <v>399.9709038084749</v>
      </c>
      <c r="AB74" t="n">
        <v>547.2578360616774</v>
      </c>
      <c r="AC74" t="n">
        <v>495.0283162691472</v>
      </c>
      <c r="AD74" t="n">
        <v>399970.9038084749</v>
      </c>
      <c r="AE74" t="n">
        <v>547257.8360616774</v>
      </c>
      <c r="AF74" t="n">
        <v>2.41953951601931e-06</v>
      </c>
      <c r="AG74" t="n">
        <v>17.5390625</v>
      </c>
      <c r="AH74" t="n">
        <v>495028.3162691472</v>
      </c>
    </row>
    <row r="75">
      <c r="A75" t="n">
        <v>73</v>
      </c>
      <c r="B75" t="n">
        <v>115</v>
      </c>
      <c r="C75" t="inlineStr">
        <is>
          <t xml:space="preserve">CONCLUIDO	</t>
        </is>
      </c>
      <c r="D75" t="n">
        <v>7.4175</v>
      </c>
      <c r="E75" t="n">
        <v>13.48</v>
      </c>
      <c r="F75" t="n">
        <v>10.51</v>
      </c>
      <c r="G75" t="n">
        <v>90.12</v>
      </c>
      <c r="H75" t="n">
        <v>1.34</v>
      </c>
      <c r="I75" t="n">
        <v>7</v>
      </c>
      <c r="J75" t="n">
        <v>254.66</v>
      </c>
      <c r="K75" t="n">
        <v>56.94</v>
      </c>
      <c r="L75" t="n">
        <v>19.25</v>
      </c>
      <c r="M75" t="n">
        <v>5</v>
      </c>
      <c r="N75" t="n">
        <v>63.47</v>
      </c>
      <c r="O75" t="n">
        <v>31642.3</v>
      </c>
      <c r="P75" t="n">
        <v>157.55</v>
      </c>
      <c r="Q75" t="n">
        <v>197.82</v>
      </c>
      <c r="R75" t="n">
        <v>31.2</v>
      </c>
      <c r="S75" t="n">
        <v>25.4</v>
      </c>
      <c r="T75" t="n">
        <v>2058.77</v>
      </c>
      <c r="U75" t="n">
        <v>0.8100000000000001</v>
      </c>
      <c r="V75" t="n">
        <v>0.89</v>
      </c>
      <c r="W75" t="n">
        <v>2.95</v>
      </c>
      <c r="X75" t="n">
        <v>0.12</v>
      </c>
      <c r="Y75" t="n">
        <v>1</v>
      </c>
      <c r="Z75" t="n">
        <v>10</v>
      </c>
      <c r="AA75" t="n">
        <v>400.4109189474598</v>
      </c>
      <c r="AB75" t="n">
        <v>547.8598841869346</v>
      </c>
      <c r="AC75" t="n">
        <v>495.5729057663096</v>
      </c>
      <c r="AD75" t="n">
        <v>400410.9189474598</v>
      </c>
      <c r="AE75" t="n">
        <v>547859.8841869346</v>
      </c>
      <c r="AF75" t="n">
        <v>2.417746781634545e-06</v>
      </c>
      <c r="AG75" t="n">
        <v>17.55208333333333</v>
      </c>
      <c r="AH75" t="n">
        <v>495572.9057663096</v>
      </c>
    </row>
    <row r="76">
      <c r="A76" t="n">
        <v>74</v>
      </c>
      <c r="B76" t="n">
        <v>115</v>
      </c>
      <c r="C76" t="inlineStr">
        <is>
          <t xml:space="preserve">CONCLUIDO	</t>
        </is>
      </c>
      <c r="D76" t="n">
        <v>7.4195</v>
      </c>
      <c r="E76" t="n">
        <v>13.48</v>
      </c>
      <c r="F76" t="n">
        <v>10.51</v>
      </c>
      <c r="G76" t="n">
        <v>90.09</v>
      </c>
      <c r="H76" t="n">
        <v>1.36</v>
      </c>
      <c r="I76" t="n">
        <v>7</v>
      </c>
      <c r="J76" t="n">
        <v>255.12</v>
      </c>
      <c r="K76" t="n">
        <v>56.94</v>
      </c>
      <c r="L76" t="n">
        <v>19.5</v>
      </c>
      <c r="M76" t="n">
        <v>5</v>
      </c>
      <c r="N76" t="n">
        <v>63.67</v>
      </c>
      <c r="O76" t="n">
        <v>31698.47</v>
      </c>
      <c r="P76" t="n">
        <v>157.55</v>
      </c>
      <c r="Q76" t="n">
        <v>197.76</v>
      </c>
      <c r="R76" t="n">
        <v>31.08</v>
      </c>
      <c r="S76" t="n">
        <v>25.4</v>
      </c>
      <c r="T76" t="n">
        <v>2001.2</v>
      </c>
      <c r="U76" t="n">
        <v>0.82</v>
      </c>
      <c r="V76" t="n">
        <v>0.89</v>
      </c>
      <c r="W76" t="n">
        <v>2.95</v>
      </c>
      <c r="X76" t="n">
        <v>0.12</v>
      </c>
      <c r="Y76" t="n">
        <v>1</v>
      </c>
      <c r="Z76" t="n">
        <v>10</v>
      </c>
      <c r="AA76" t="n">
        <v>400.367685164233</v>
      </c>
      <c r="AB76" t="n">
        <v>547.8007298173837</v>
      </c>
      <c r="AC76" t="n">
        <v>495.519397006765</v>
      </c>
      <c r="AD76" t="n">
        <v>400367.685164233</v>
      </c>
      <c r="AE76" t="n">
        <v>547800.7298173837</v>
      </c>
      <c r="AF76" t="n">
        <v>2.418398685047187e-06</v>
      </c>
      <c r="AG76" t="n">
        <v>17.55208333333333</v>
      </c>
      <c r="AH76" t="n">
        <v>495519.397006765</v>
      </c>
    </row>
    <row r="77">
      <c r="A77" t="n">
        <v>75</v>
      </c>
      <c r="B77" t="n">
        <v>115</v>
      </c>
      <c r="C77" t="inlineStr">
        <is>
          <t xml:space="preserve">CONCLUIDO	</t>
        </is>
      </c>
      <c r="D77" t="n">
        <v>7.4248</v>
      </c>
      <c r="E77" t="n">
        <v>13.47</v>
      </c>
      <c r="F77" t="n">
        <v>10.5</v>
      </c>
      <c r="G77" t="n">
        <v>90</v>
      </c>
      <c r="H77" t="n">
        <v>1.37</v>
      </c>
      <c r="I77" t="n">
        <v>7</v>
      </c>
      <c r="J77" t="n">
        <v>255.57</v>
      </c>
      <c r="K77" t="n">
        <v>56.94</v>
      </c>
      <c r="L77" t="n">
        <v>19.75</v>
      </c>
      <c r="M77" t="n">
        <v>5</v>
      </c>
      <c r="N77" t="n">
        <v>63.88</v>
      </c>
      <c r="O77" t="n">
        <v>31754.72</v>
      </c>
      <c r="P77" t="n">
        <v>157.42</v>
      </c>
      <c r="Q77" t="n">
        <v>197.79</v>
      </c>
      <c r="R77" t="n">
        <v>30.83</v>
      </c>
      <c r="S77" t="n">
        <v>25.4</v>
      </c>
      <c r="T77" t="n">
        <v>1875.13</v>
      </c>
      <c r="U77" t="n">
        <v>0.82</v>
      </c>
      <c r="V77" t="n">
        <v>0.89</v>
      </c>
      <c r="W77" t="n">
        <v>2.95</v>
      </c>
      <c r="X77" t="n">
        <v>0.11</v>
      </c>
      <c r="Y77" t="n">
        <v>1</v>
      </c>
      <c r="Z77" t="n">
        <v>10</v>
      </c>
      <c r="AA77" t="n">
        <v>400.1153637157859</v>
      </c>
      <c r="AB77" t="n">
        <v>547.4554924799818</v>
      </c>
      <c r="AC77" t="n">
        <v>495.207108636301</v>
      </c>
      <c r="AD77" t="n">
        <v>400115.3637157859</v>
      </c>
      <c r="AE77" t="n">
        <v>547455.4924799817</v>
      </c>
      <c r="AF77" t="n">
        <v>2.420126229090687e-06</v>
      </c>
      <c r="AG77" t="n">
        <v>17.5390625</v>
      </c>
      <c r="AH77" t="n">
        <v>495207.108636301</v>
      </c>
    </row>
    <row r="78">
      <c r="A78" t="n">
        <v>76</v>
      </c>
      <c r="B78" t="n">
        <v>115</v>
      </c>
      <c r="C78" t="inlineStr">
        <is>
          <t xml:space="preserve">CONCLUIDO	</t>
        </is>
      </c>
      <c r="D78" t="n">
        <v>7.4212</v>
      </c>
      <c r="E78" t="n">
        <v>13.48</v>
      </c>
      <c r="F78" t="n">
        <v>10.51</v>
      </c>
      <c r="G78" t="n">
        <v>90.06</v>
      </c>
      <c r="H78" t="n">
        <v>1.39</v>
      </c>
      <c r="I78" t="n">
        <v>7</v>
      </c>
      <c r="J78" t="n">
        <v>256.03</v>
      </c>
      <c r="K78" t="n">
        <v>56.94</v>
      </c>
      <c r="L78" t="n">
        <v>20</v>
      </c>
      <c r="M78" t="n">
        <v>5</v>
      </c>
      <c r="N78" t="n">
        <v>64.09</v>
      </c>
      <c r="O78" t="n">
        <v>31811.04</v>
      </c>
      <c r="P78" t="n">
        <v>157.48</v>
      </c>
      <c r="Q78" t="n">
        <v>197.75</v>
      </c>
      <c r="R78" t="n">
        <v>30.96</v>
      </c>
      <c r="S78" t="n">
        <v>25.4</v>
      </c>
      <c r="T78" t="n">
        <v>1939.52</v>
      </c>
      <c r="U78" t="n">
        <v>0.82</v>
      </c>
      <c r="V78" t="n">
        <v>0.89</v>
      </c>
      <c r="W78" t="n">
        <v>2.95</v>
      </c>
      <c r="X78" t="n">
        <v>0.12</v>
      </c>
      <c r="Y78" t="n">
        <v>1</v>
      </c>
      <c r="Z78" t="n">
        <v>10</v>
      </c>
      <c r="AA78" t="n">
        <v>400.2796238400927</v>
      </c>
      <c r="AB78" t="n">
        <v>547.6802404287035</v>
      </c>
      <c r="AC78" t="n">
        <v>495.4104069562325</v>
      </c>
      <c r="AD78" t="n">
        <v>400279.6238400927</v>
      </c>
      <c r="AE78" t="n">
        <v>547680.2404287035</v>
      </c>
      <c r="AF78" t="n">
        <v>2.418952802947932e-06</v>
      </c>
      <c r="AG78" t="n">
        <v>17.55208333333333</v>
      </c>
      <c r="AH78" t="n">
        <v>495410.4069562324</v>
      </c>
    </row>
    <row r="79">
      <c r="A79" t="n">
        <v>77</v>
      </c>
      <c r="B79" t="n">
        <v>115</v>
      </c>
      <c r="C79" t="inlineStr">
        <is>
          <t xml:space="preserve">CONCLUIDO	</t>
        </is>
      </c>
      <c r="D79" t="n">
        <v>7.4215</v>
      </c>
      <c r="E79" t="n">
        <v>13.47</v>
      </c>
      <c r="F79" t="n">
        <v>10.51</v>
      </c>
      <c r="G79" t="n">
        <v>90.05</v>
      </c>
      <c r="H79" t="n">
        <v>1.4</v>
      </c>
      <c r="I79" t="n">
        <v>7</v>
      </c>
      <c r="J79" t="n">
        <v>256.49</v>
      </c>
      <c r="K79" t="n">
        <v>56.94</v>
      </c>
      <c r="L79" t="n">
        <v>20.25</v>
      </c>
      <c r="M79" t="n">
        <v>5</v>
      </c>
      <c r="N79" t="n">
        <v>64.29000000000001</v>
      </c>
      <c r="O79" t="n">
        <v>31867.44</v>
      </c>
      <c r="P79" t="n">
        <v>157.51</v>
      </c>
      <c r="Q79" t="n">
        <v>197.75</v>
      </c>
      <c r="R79" t="n">
        <v>31.1</v>
      </c>
      <c r="S79" t="n">
        <v>25.4</v>
      </c>
      <c r="T79" t="n">
        <v>2010.11</v>
      </c>
      <c r="U79" t="n">
        <v>0.82</v>
      </c>
      <c r="V79" t="n">
        <v>0.89</v>
      </c>
      <c r="W79" t="n">
        <v>2.95</v>
      </c>
      <c r="X79" t="n">
        <v>0.12</v>
      </c>
      <c r="Y79" t="n">
        <v>1</v>
      </c>
      <c r="Z79" t="n">
        <v>10</v>
      </c>
      <c r="AA79" t="n">
        <v>400.2951439084539</v>
      </c>
      <c r="AB79" t="n">
        <v>547.7014756709325</v>
      </c>
      <c r="AC79" t="n">
        <v>495.429615536747</v>
      </c>
      <c r="AD79" t="n">
        <v>400295.1439084539</v>
      </c>
      <c r="AE79" t="n">
        <v>547701.4756709324</v>
      </c>
      <c r="AF79" t="n">
        <v>2.419050588459829e-06</v>
      </c>
      <c r="AG79" t="n">
        <v>17.5390625</v>
      </c>
      <c r="AH79" t="n">
        <v>495429.615536747</v>
      </c>
    </row>
    <row r="80">
      <c r="A80" t="n">
        <v>78</v>
      </c>
      <c r="B80" t="n">
        <v>115</v>
      </c>
      <c r="C80" t="inlineStr">
        <is>
          <t xml:space="preserve">CONCLUIDO	</t>
        </is>
      </c>
      <c r="D80" t="n">
        <v>7.4182</v>
      </c>
      <c r="E80" t="n">
        <v>13.48</v>
      </c>
      <c r="F80" t="n">
        <v>10.51</v>
      </c>
      <c r="G80" t="n">
        <v>90.09999999999999</v>
      </c>
      <c r="H80" t="n">
        <v>1.42</v>
      </c>
      <c r="I80" t="n">
        <v>7</v>
      </c>
      <c r="J80" t="n">
        <v>256.94</v>
      </c>
      <c r="K80" t="n">
        <v>56.94</v>
      </c>
      <c r="L80" t="n">
        <v>20.5</v>
      </c>
      <c r="M80" t="n">
        <v>5</v>
      </c>
      <c r="N80" t="n">
        <v>64.5</v>
      </c>
      <c r="O80" t="n">
        <v>31924.04</v>
      </c>
      <c r="P80" t="n">
        <v>157.57</v>
      </c>
      <c r="Q80" t="n">
        <v>197.8</v>
      </c>
      <c r="R80" t="n">
        <v>31.24</v>
      </c>
      <c r="S80" t="n">
        <v>25.4</v>
      </c>
      <c r="T80" t="n">
        <v>2082.72</v>
      </c>
      <c r="U80" t="n">
        <v>0.8100000000000001</v>
      </c>
      <c r="V80" t="n">
        <v>0.89</v>
      </c>
      <c r="W80" t="n">
        <v>2.95</v>
      </c>
      <c r="X80" t="n">
        <v>0.12</v>
      </c>
      <c r="Y80" t="n">
        <v>1</v>
      </c>
      <c r="Z80" t="n">
        <v>10</v>
      </c>
      <c r="AA80" t="n">
        <v>400.4104563827152</v>
      </c>
      <c r="AB80" t="n">
        <v>547.859251285444</v>
      </c>
      <c r="AC80" t="n">
        <v>495.5723332680491</v>
      </c>
      <c r="AD80" t="n">
        <v>400410.4563827151</v>
      </c>
      <c r="AE80" t="n">
        <v>547859.251285444</v>
      </c>
      <c r="AF80" t="n">
        <v>2.41797494782897e-06</v>
      </c>
      <c r="AG80" t="n">
        <v>17.55208333333333</v>
      </c>
      <c r="AH80" t="n">
        <v>495572.3332680491</v>
      </c>
    </row>
    <row r="81">
      <c r="A81" t="n">
        <v>79</v>
      </c>
      <c r="B81" t="n">
        <v>115</v>
      </c>
      <c r="C81" t="inlineStr">
        <is>
          <t xml:space="preserve">CONCLUIDO	</t>
        </is>
      </c>
      <c r="D81" t="n">
        <v>7.4227</v>
      </c>
      <c r="E81" t="n">
        <v>13.47</v>
      </c>
      <c r="F81" t="n">
        <v>10.5</v>
      </c>
      <c r="G81" t="n">
        <v>90.04000000000001</v>
      </c>
      <c r="H81" t="n">
        <v>1.43</v>
      </c>
      <c r="I81" t="n">
        <v>7</v>
      </c>
      <c r="J81" t="n">
        <v>257.4</v>
      </c>
      <c r="K81" t="n">
        <v>56.94</v>
      </c>
      <c r="L81" t="n">
        <v>20.75</v>
      </c>
      <c r="M81" t="n">
        <v>5</v>
      </c>
      <c r="N81" t="n">
        <v>64.70999999999999</v>
      </c>
      <c r="O81" t="n">
        <v>31980.59</v>
      </c>
      <c r="P81" t="n">
        <v>157.37</v>
      </c>
      <c r="Q81" t="n">
        <v>197.78</v>
      </c>
      <c r="R81" t="n">
        <v>30.94</v>
      </c>
      <c r="S81" t="n">
        <v>25.4</v>
      </c>
      <c r="T81" t="n">
        <v>1932.35</v>
      </c>
      <c r="U81" t="n">
        <v>0.82</v>
      </c>
      <c r="V81" t="n">
        <v>0.89</v>
      </c>
      <c r="W81" t="n">
        <v>2.95</v>
      </c>
      <c r="X81" t="n">
        <v>0.11</v>
      </c>
      <c r="Y81" t="n">
        <v>1</v>
      </c>
      <c r="Z81" t="n">
        <v>10</v>
      </c>
      <c r="AA81" t="n">
        <v>400.1239984596191</v>
      </c>
      <c r="AB81" t="n">
        <v>547.4673069174323</v>
      </c>
      <c r="AC81" t="n">
        <v>495.217795520423</v>
      </c>
      <c r="AD81" t="n">
        <v>400123.9984596191</v>
      </c>
      <c r="AE81" t="n">
        <v>547467.3069174323</v>
      </c>
      <c r="AF81" t="n">
        <v>2.419441730507413e-06</v>
      </c>
      <c r="AG81" t="n">
        <v>17.5390625</v>
      </c>
      <c r="AH81" t="n">
        <v>495217.795520423</v>
      </c>
    </row>
    <row r="82">
      <c r="A82" t="n">
        <v>80</v>
      </c>
      <c r="B82" t="n">
        <v>115</v>
      </c>
      <c r="C82" t="inlineStr">
        <is>
          <t xml:space="preserve">CONCLUIDO	</t>
        </is>
      </c>
      <c r="D82" t="n">
        <v>7.4184</v>
      </c>
      <c r="E82" t="n">
        <v>13.48</v>
      </c>
      <c r="F82" t="n">
        <v>10.51</v>
      </c>
      <c r="G82" t="n">
        <v>90.09999999999999</v>
      </c>
      <c r="H82" t="n">
        <v>1.45</v>
      </c>
      <c r="I82" t="n">
        <v>7</v>
      </c>
      <c r="J82" t="n">
        <v>257.86</v>
      </c>
      <c r="K82" t="n">
        <v>56.94</v>
      </c>
      <c r="L82" t="n">
        <v>21</v>
      </c>
      <c r="M82" t="n">
        <v>5</v>
      </c>
      <c r="N82" t="n">
        <v>64.92</v>
      </c>
      <c r="O82" t="n">
        <v>32037.22</v>
      </c>
      <c r="P82" t="n">
        <v>157.19</v>
      </c>
      <c r="Q82" t="n">
        <v>197.75</v>
      </c>
      <c r="R82" t="n">
        <v>31.21</v>
      </c>
      <c r="S82" t="n">
        <v>25.4</v>
      </c>
      <c r="T82" t="n">
        <v>2065.72</v>
      </c>
      <c r="U82" t="n">
        <v>0.8100000000000001</v>
      </c>
      <c r="V82" t="n">
        <v>0.89</v>
      </c>
      <c r="W82" t="n">
        <v>2.95</v>
      </c>
      <c r="X82" t="n">
        <v>0.12</v>
      </c>
      <c r="Y82" t="n">
        <v>1</v>
      </c>
      <c r="Z82" t="n">
        <v>10</v>
      </c>
      <c r="AA82" t="n">
        <v>400.1273735793618</v>
      </c>
      <c r="AB82" t="n">
        <v>547.4719249051641</v>
      </c>
      <c r="AC82" t="n">
        <v>495.221972773887</v>
      </c>
      <c r="AD82" t="n">
        <v>400127.3735793618</v>
      </c>
      <c r="AE82" t="n">
        <v>547471.9249051641</v>
      </c>
      <c r="AF82" t="n">
        <v>2.418040138170234e-06</v>
      </c>
      <c r="AG82" t="n">
        <v>17.55208333333333</v>
      </c>
      <c r="AH82" t="n">
        <v>495221.972773887</v>
      </c>
    </row>
    <row r="83">
      <c r="A83" t="n">
        <v>81</v>
      </c>
      <c r="B83" t="n">
        <v>115</v>
      </c>
      <c r="C83" t="inlineStr">
        <is>
          <t xml:space="preserve">CONCLUIDO	</t>
        </is>
      </c>
      <c r="D83" t="n">
        <v>7.4178</v>
      </c>
      <c r="E83" t="n">
        <v>13.48</v>
      </c>
      <c r="F83" t="n">
        <v>10.51</v>
      </c>
      <c r="G83" t="n">
        <v>90.11</v>
      </c>
      <c r="H83" t="n">
        <v>1.46</v>
      </c>
      <c r="I83" t="n">
        <v>7</v>
      </c>
      <c r="J83" t="n">
        <v>258.32</v>
      </c>
      <c r="K83" t="n">
        <v>56.94</v>
      </c>
      <c r="L83" t="n">
        <v>21.25</v>
      </c>
      <c r="M83" t="n">
        <v>5</v>
      </c>
      <c r="N83" t="n">
        <v>65.13</v>
      </c>
      <c r="O83" t="n">
        <v>32093.94</v>
      </c>
      <c r="P83" t="n">
        <v>157.08</v>
      </c>
      <c r="Q83" t="n">
        <v>197.76</v>
      </c>
      <c r="R83" t="n">
        <v>31.08</v>
      </c>
      <c r="S83" t="n">
        <v>25.4</v>
      </c>
      <c r="T83" t="n">
        <v>2002.98</v>
      </c>
      <c r="U83" t="n">
        <v>0.82</v>
      </c>
      <c r="V83" t="n">
        <v>0.89</v>
      </c>
      <c r="W83" t="n">
        <v>2.95</v>
      </c>
      <c r="X83" t="n">
        <v>0.12</v>
      </c>
      <c r="Y83" t="n">
        <v>1</v>
      </c>
      <c r="Z83" t="n">
        <v>10</v>
      </c>
      <c r="AA83" t="n">
        <v>400.0596238889967</v>
      </c>
      <c r="AB83" t="n">
        <v>547.3792267899011</v>
      </c>
      <c r="AC83" t="n">
        <v>495.1381216366422</v>
      </c>
      <c r="AD83" t="n">
        <v>400059.6238889967</v>
      </c>
      <c r="AE83" t="n">
        <v>547379.226789901</v>
      </c>
      <c r="AF83" t="n">
        <v>2.417844567146441e-06</v>
      </c>
      <c r="AG83" t="n">
        <v>17.55208333333333</v>
      </c>
      <c r="AH83" t="n">
        <v>495138.1216366421</v>
      </c>
    </row>
    <row r="84">
      <c r="A84" t="n">
        <v>82</v>
      </c>
      <c r="B84" t="n">
        <v>115</v>
      </c>
      <c r="C84" t="inlineStr">
        <is>
          <t xml:space="preserve">CONCLUIDO	</t>
        </is>
      </c>
      <c r="D84" t="n">
        <v>7.4173</v>
      </c>
      <c r="E84" t="n">
        <v>13.48</v>
      </c>
      <c r="F84" t="n">
        <v>10.51</v>
      </c>
      <c r="G84" t="n">
        <v>90.12</v>
      </c>
      <c r="H84" t="n">
        <v>1.48</v>
      </c>
      <c r="I84" t="n">
        <v>7</v>
      </c>
      <c r="J84" t="n">
        <v>258.78</v>
      </c>
      <c r="K84" t="n">
        <v>56.94</v>
      </c>
      <c r="L84" t="n">
        <v>21.5</v>
      </c>
      <c r="M84" t="n">
        <v>5</v>
      </c>
      <c r="N84" t="n">
        <v>65.34</v>
      </c>
      <c r="O84" t="n">
        <v>32150.72</v>
      </c>
      <c r="P84" t="n">
        <v>156.89</v>
      </c>
      <c r="Q84" t="n">
        <v>197.77</v>
      </c>
      <c r="R84" t="n">
        <v>31.3</v>
      </c>
      <c r="S84" t="n">
        <v>25.4</v>
      </c>
      <c r="T84" t="n">
        <v>2112.58</v>
      </c>
      <c r="U84" t="n">
        <v>0.8100000000000001</v>
      </c>
      <c r="V84" t="n">
        <v>0.89</v>
      </c>
      <c r="W84" t="n">
        <v>2.95</v>
      </c>
      <c r="X84" t="n">
        <v>0.12</v>
      </c>
      <c r="Y84" t="n">
        <v>1</v>
      </c>
      <c r="Z84" t="n">
        <v>10</v>
      </c>
      <c r="AA84" t="n">
        <v>399.9310117913885</v>
      </c>
      <c r="AB84" t="n">
        <v>547.2032540439883</v>
      </c>
      <c r="AC84" t="n">
        <v>494.97894348262</v>
      </c>
      <c r="AD84" t="n">
        <v>399931.0117913885</v>
      </c>
      <c r="AE84" t="n">
        <v>547203.2540439883</v>
      </c>
      <c r="AF84" t="n">
        <v>2.417681591293281e-06</v>
      </c>
      <c r="AG84" t="n">
        <v>17.55208333333333</v>
      </c>
      <c r="AH84" t="n">
        <v>494978.9434826199</v>
      </c>
    </row>
    <row r="85">
      <c r="A85" t="n">
        <v>83</v>
      </c>
      <c r="B85" t="n">
        <v>115</v>
      </c>
      <c r="C85" t="inlineStr">
        <is>
          <t xml:space="preserve">CONCLUIDO	</t>
        </is>
      </c>
      <c r="D85" t="n">
        <v>7.4195</v>
      </c>
      <c r="E85" t="n">
        <v>13.48</v>
      </c>
      <c r="F85" t="n">
        <v>10.51</v>
      </c>
      <c r="G85" t="n">
        <v>90.09</v>
      </c>
      <c r="H85" t="n">
        <v>1.49</v>
      </c>
      <c r="I85" t="n">
        <v>7</v>
      </c>
      <c r="J85" t="n">
        <v>259.24</v>
      </c>
      <c r="K85" t="n">
        <v>56.94</v>
      </c>
      <c r="L85" t="n">
        <v>21.75</v>
      </c>
      <c r="M85" t="n">
        <v>5</v>
      </c>
      <c r="N85" t="n">
        <v>65.55</v>
      </c>
      <c r="O85" t="n">
        <v>32207.59</v>
      </c>
      <c r="P85" t="n">
        <v>156.68</v>
      </c>
      <c r="Q85" t="n">
        <v>197.77</v>
      </c>
      <c r="R85" t="n">
        <v>31.19</v>
      </c>
      <c r="S85" t="n">
        <v>25.4</v>
      </c>
      <c r="T85" t="n">
        <v>2058.35</v>
      </c>
      <c r="U85" t="n">
        <v>0.8100000000000001</v>
      </c>
      <c r="V85" t="n">
        <v>0.89</v>
      </c>
      <c r="W85" t="n">
        <v>2.95</v>
      </c>
      <c r="X85" t="n">
        <v>0.12</v>
      </c>
      <c r="Y85" t="n">
        <v>1</v>
      </c>
      <c r="Z85" t="n">
        <v>10</v>
      </c>
      <c r="AA85" t="n">
        <v>399.7295688554178</v>
      </c>
      <c r="AB85" t="n">
        <v>546.9276309319581</v>
      </c>
      <c r="AC85" t="n">
        <v>494.7296254535624</v>
      </c>
      <c r="AD85" t="n">
        <v>399729.5688554178</v>
      </c>
      <c r="AE85" t="n">
        <v>546927.6309319581</v>
      </c>
      <c r="AF85" t="n">
        <v>2.418398685047187e-06</v>
      </c>
      <c r="AG85" t="n">
        <v>17.55208333333333</v>
      </c>
      <c r="AH85" t="n">
        <v>494729.6254535624</v>
      </c>
    </row>
    <row r="86">
      <c r="A86" t="n">
        <v>84</v>
      </c>
      <c r="B86" t="n">
        <v>115</v>
      </c>
      <c r="C86" t="inlineStr">
        <is>
          <t xml:space="preserve">CONCLUIDO	</t>
        </is>
      </c>
      <c r="D86" t="n">
        <v>7.4189</v>
      </c>
      <c r="E86" t="n">
        <v>13.48</v>
      </c>
      <c r="F86" t="n">
        <v>10.51</v>
      </c>
      <c r="G86" t="n">
        <v>90.09999999999999</v>
      </c>
      <c r="H86" t="n">
        <v>1.51</v>
      </c>
      <c r="I86" t="n">
        <v>7</v>
      </c>
      <c r="J86" t="n">
        <v>259.71</v>
      </c>
      <c r="K86" t="n">
        <v>56.94</v>
      </c>
      <c r="L86" t="n">
        <v>22</v>
      </c>
      <c r="M86" t="n">
        <v>5</v>
      </c>
      <c r="N86" t="n">
        <v>65.76000000000001</v>
      </c>
      <c r="O86" t="n">
        <v>32264.54</v>
      </c>
      <c r="P86" t="n">
        <v>156.43</v>
      </c>
      <c r="Q86" t="n">
        <v>197.75</v>
      </c>
      <c r="R86" t="n">
        <v>31.18</v>
      </c>
      <c r="S86" t="n">
        <v>25.4</v>
      </c>
      <c r="T86" t="n">
        <v>2051.96</v>
      </c>
      <c r="U86" t="n">
        <v>0.8100000000000001</v>
      </c>
      <c r="V86" t="n">
        <v>0.89</v>
      </c>
      <c r="W86" t="n">
        <v>2.95</v>
      </c>
      <c r="X86" t="n">
        <v>0.12</v>
      </c>
      <c r="Y86" t="n">
        <v>1</v>
      </c>
      <c r="Z86" t="n">
        <v>10</v>
      </c>
      <c r="AA86" t="n">
        <v>399.55910335037</v>
      </c>
      <c r="AB86" t="n">
        <v>546.6943925075443</v>
      </c>
      <c r="AC86" t="n">
        <v>494.5186469770225</v>
      </c>
      <c r="AD86" t="n">
        <v>399559.10335037</v>
      </c>
      <c r="AE86" t="n">
        <v>546694.3925075443</v>
      </c>
      <c r="AF86" t="n">
        <v>2.418203114023394e-06</v>
      </c>
      <c r="AG86" t="n">
        <v>17.55208333333333</v>
      </c>
      <c r="AH86" t="n">
        <v>494518.6469770225</v>
      </c>
    </row>
    <row r="87">
      <c r="A87" t="n">
        <v>85</v>
      </c>
      <c r="B87" t="n">
        <v>115</v>
      </c>
      <c r="C87" t="inlineStr">
        <is>
          <t xml:space="preserve">CONCLUIDO	</t>
        </is>
      </c>
      <c r="D87" t="n">
        <v>7.4196</v>
      </c>
      <c r="E87" t="n">
        <v>13.48</v>
      </c>
      <c r="F87" t="n">
        <v>10.51</v>
      </c>
      <c r="G87" t="n">
        <v>90.08</v>
      </c>
      <c r="H87" t="n">
        <v>1.52</v>
      </c>
      <c r="I87" t="n">
        <v>7</v>
      </c>
      <c r="J87" t="n">
        <v>260.17</v>
      </c>
      <c r="K87" t="n">
        <v>56.94</v>
      </c>
      <c r="L87" t="n">
        <v>22.25</v>
      </c>
      <c r="M87" t="n">
        <v>5</v>
      </c>
      <c r="N87" t="n">
        <v>65.98</v>
      </c>
      <c r="O87" t="n">
        <v>32321.56</v>
      </c>
      <c r="P87" t="n">
        <v>156.18</v>
      </c>
      <c r="Q87" t="n">
        <v>197.78</v>
      </c>
      <c r="R87" t="n">
        <v>31.12</v>
      </c>
      <c r="S87" t="n">
        <v>25.4</v>
      </c>
      <c r="T87" t="n">
        <v>2019.35</v>
      </c>
      <c r="U87" t="n">
        <v>0.82</v>
      </c>
      <c r="V87" t="n">
        <v>0.89</v>
      </c>
      <c r="W87" t="n">
        <v>2.95</v>
      </c>
      <c r="X87" t="n">
        <v>0.12</v>
      </c>
      <c r="Y87" t="n">
        <v>1</v>
      </c>
      <c r="Z87" t="n">
        <v>10</v>
      </c>
      <c r="AA87" t="n">
        <v>399.3606878104554</v>
      </c>
      <c r="AB87" t="n">
        <v>546.4229116123574</v>
      </c>
      <c r="AC87" t="n">
        <v>494.2730758374465</v>
      </c>
      <c r="AD87" t="n">
        <v>399360.6878104554</v>
      </c>
      <c r="AE87" t="n">
        <v>546422.9116123575</v>
      </c>
      <c r="AF87" t="n">
        <v>2.418431280217819e-06</v>
      </c>
      <c r="AG87" t="n">
        <v>17.55208333333333</v>
      </c>
      <c r="AH87" t="n">
        <v>494273.0758374465</v>
      </c>
    </row>
    <row r="88">
      <c r="A88" t="n">
        <v>86</v>
      </c>
      <c r="B88" t="n">
        <v>115</v>
      </c>
      <c r="C88" t="inlineStr">
        <is>
          <t xml:space="preserve">CONCLUIDO	</t>
        </is>
      </c>
      <c r="D88" t="n">
        <v>7.4556</v>
      </c>
      <c r="E88" t="n">
        <v>13.41</v>
      </c>
      <c r="F88" t="n">
        <v>10.49</v>
      </c>
      <c r="G88" t="n">
        <v>104.89</v>
      </c>
      <c r="H88" t="n">
        <v>1.54</v>
      </c>
      <c r="I88" t="n">
        <v>6</v>
      </c>
      <c r="J88" t="n">
        <v>260.63</v>
      </c>
      <c r="K88" t="n">
        <v>56.94</v>
      </c>
      <c r="L88" t="n">
        <v>22.5</v>
      </c>
      <c r="M88" t="n">
        <v>4</v>
      </c>
      <c r="N88" t="n">
        <v>66.19</v>
      </c>
      <c r="O88" t="n">
        <v>32378.67</v>
      </c>
      <c r="P88" t="n">
        <v>155.89</v>
      </c>
      <c r="Q88" t="n">
        <v>197.77</v>
      </c>
      <c r="R88" t="n">
        <v>30.44</v>
      </c>
      <c r="S88" t="n">
        <v>25.4</v>
      </c>
      <c r="T88" t="n">
        <v>1683.72</v>
      </c>
      <c r="U88" t="n">
        <v>0.83</v>
      </c>
      <c r="V88" t="n">
        <v>0.89</v>
      </c>
      <c r="W88" t="n">
        <v>2.95</v>
      </c>
      <c r="X88" t="n">
        <v>0.1</v>
      </c>
      <c r="Y88" t="n">
        <v>1</v>
      </c>
      <c r="Z88" t="n">
        <v>10</v>
      </c>
      <c r="AA88" t="n">
        <v>398.1242391946697</v>
      </c>
      <c r="AB88" t="n">
        <v>544.7311480679763</v>
      </c>
      <c r="AC88" t="n">
        <v>492.7427718313359</v>
      </c>
      <c r="AD88" t="n">
        <v>398124.2391946696</v>
      </c>
      <c r="AE88" t="n">
        <v>544731.1480679762</v>
      </c>
      <c r="AF88" t="n">
        <v>2.430165541645368e-06</v>
      </c>
      <c r="AG88" t="n">
        <v>17.4609375</v>
      </c>
      <c r="AH88" t="n">
        <v>492742.7718313358</v>
      </c>
    </row>
    <row r="89">
      <c r="A89" t="n">
        <v>87</v>
      </c>
      <c r="B89" t="n">
        <v>115</v>
      </c>
      <c r="C89" t="inlineStr">
        <is>
          <t xml:space="preserve">CONCLUIDO	</t>
        </is>
      </c>
      <c r="D89" t="n">
        <v>7.4574</v>
      </c>
      <c r="E89" t="n">
        <v>13.41</v>
      </c>
      <c r="F89" t="n">
        <v>10.49</v>
      </c>
      <c r="G89" t="n">
        <v>104.85</v>
      </c>
      <c r="H89" t="n">
        <v>1.55</v>
      </c>
      <c r="I89" t="n">
        <v>6</v>
      </c>
      <c r="J89" t="n">
        <v>261.09</v>
      </c>
      <c r="K89" t="n">
        <v>56.94</v>
      </c>
      <c r="L89" t="n">
        <v>22.75</v>
      </c>
      <c r="M89" t="n">
        <v>4</v>
      </c>
      <c r="N89" t="n">
        <v>66.40000000000001</v>
      </c>
      <c r="O89" t="n">
        <v>32435.86</v>
      </c>
      <c r="P89" t="n">
        <v>155.88</v>
      </c>
      <c r="Q89" t="n">
        <v>197.78</v>
      </c>
      <c r="R89" t="n">
        <v>30.26</v>
      </c>
      <c r="S89" t="n">
        <v>25.4</v>
      </c>
      <c r="T89" t="n">
        <v>1595.48</v>
      </c>
      <c r="U89" t="n">
        <v>0.84</v>
      </c>
      <c r="V89" t="n">
        <v>0.89</v>
      </c>
      <c r="W89" t="n">
        <v>2.95</v>
      </c>
      <c r="X89" t="n">
        <v>0.09</v>
      </c>
      <c r="Y89" t="n">
        <v>1</v>
      </c>
      <c r="Z89" t="n">
        <v>10</v>
      </c>
      <c r="AA89" t="n">
        <v>398.0787399084221</v>
      </c>
      <c r="AB89" t="n">
        <v>544.6688939372455</v>
      </c>
      <c r="AC89" t="n">
        <v>492.6864591474679</v>
      </c>
      <c r="AD89" t="n">
        <v>398078.7399084221</v>
      </c>
      <c r="AE89" t="n">
        <v>544668.8939372455</v>
      </c>
      <c r="AF89" t="n">
        <v>2.430752254716745e-06</v>
      </c>
      <c r="AG89" t="n">
        <v>17.4609375</v>
      </c>
      <c r="AH89" t="n">
        <v>492686.4591474679</v>
      </c>
    </row>
    <row r="90">
      <c r="A90" t="n">
        <v>88</v>
      </c>
      <c r="B90" t="n">
        <v>115</v>
      </c>
      <c r="C90" t="inlineStr">
        <is>
          <t xml:space="preserve">CONCLUIDO	</t>
        </is>
      </c>
      <c r="D90" t="n">
        <v>7.4585</v>
      </c>
      <c r="E90" t="n">
        <v>13.41</v>
      </c>
      <c r="F90" t="n">
        <v>10.48</v>
      </c>
      <c r="G90" t="n">
        <v>104.83</v>
      </c>
      <c r="H90" t="n">
        <v>1.56</v>
      </c>
      <c r="I90" t="n">
        <v>6</v>
      </c>
      <c r="J90" t="n">
        <v>261.56</v>
      </c>
      <c r="K90" t="n">
        <v>56.94</v>
      </c>
      <c r="L90" t="n">
        <v>23</v>
      </c>
      <c r="M90" t="n">
        <v>4</v>
      </c>
      <c r="N90" t="n">
        <v>66.62</v>
      </c>
      <c r="O90" t="n">
        <v>32493.12</v>
      </c>
      <c r="P90" t="n">
        <v>155.94</v>
      </c>
      <c r="Q90" t="n">
        <v>197.75</v>
      </c>
      <c r="R90" t="n">
        <v>30.29</v>
      </c>
      <c r="S90" t="n">
        <v>25.4</v>
      </c>
      <c r="T90" t="n">
        <v>1612.53</v>
      </c>
      <c r="U90" t="n">
        <v>0.84</v>
      </c>
      <c r="V90" t="n">
        <v>0.89</v>
      </c>
      <c r="W90" t="n">
        <v>2.95</v>
      </c>
      <c r="X90" t="n">
        <v>0.09</v>
      </c>
      <c r="Y90" t="n">
        <v>1</v>
      </c>
      <c r="Z90" t="n">
        <v>10</v>
      </c>
      <c r="AA90" t="n">
        <v>398.0567928491653</v>
      </c>
      <c r="AB90" t="n">
        <v>544.6388650025344</v>
      </c>
      <c r="AC90" t="n">
        <v>492.6592961321397</v>
      </c>
      <c r="AD90" t="n">
        <v>398056.7928491653</v>
      </c>
      <c r="AE90" t="n">
        <v>544638.8650025345</v>
      </c>
      <c r="AF90" t="n">
        <v>2.431110801593698e-06</v>
      </c>
      <c r="AG90" t="n">
        <v>17.4609375</v>
      </c>
      <c r="AH90" t="n">
        <v>492659.2961321397</v>
      </c>
    </row>
    <row r="91">
      <c r="A91" t="n">
        <v>89</v>
      </c>
      <c r="B91" t="n">
        <v>115</v>
      </c>
      <c r="C91" t="inlineStr">
        <is>
          <t xml:space="preserve">CONCLUIDO	</t>
        </is>
      </c>
      <c r="D91" t="n">
        <v>7.4573</v>
      </c>
      <c r="E91" t="n">
        <v>13.41</v>
      </c>
      <c r="F91" t="n">
        <v>10.49</v>
      </c>
      <c r="G91" t="n">
        <v>104.86</v>
      </c>
      <c r="H91" t="n">
        <v>1.58</v>
      </c>
      <c r="I91" t="n">
        <v>6</v>
      </c>
      <c r="J91" t="n">
        <v>262.02</v>
      </c>
      <c r="K91" t="n">
        <v>56.94</v>
      </c>
      <c r="L91" t="n">
        <v>23.25</v>
      </c>
      <c r="M91" t="n">
        <v>4</v>
      </c>
      <c r="N91" t="n">
        <v>66.83</v>
      </c>
      <c r="O91" t="n">
        <v>32550.47</v>
      </c>
      <c r="P91" t="n">
        <v>156.11</v>
      </c>
      <c r="Q91" t="n">
        <v>197.75</v>
      </c>
      <c r="R91" t="n">
        <v>30.33</v>
      </c>
      <c r="S91" t="n">
        <v>25.4</v>
      </c>
      <c r="T91" t="n">
        <v>1631.38</v>
      </c>
      <c r="U91" t="n">
        <v>0.84</v>
      </c>
      <c r="V91" t="n">
        <v>0.89</v>
      </c>
      <c r="W91" t="n">
        <v>2.95</v>
      </c>
      <c r="X91" t="n">
        <v>0.1</v>
      </c>
      <c r="Y91" t="n">
        <v>1</v>
      </c>
      <c r="Z91" t="n">
        <v>10</v>
      </c>
      <c r="AA91" t="n">
        <v>398.2487039657149</v>
      </c>
      <c r="AB91" t="n">
        <v>544.9014462587185</v>
      </c>
      <c r="AC91" t="n">
        <v>492.8968170017686</v>
      </c>
      <c r="AD91" t="n">
        <v>398248.7039657149</v>
      </c>
      <c r="AE91" t="n">
        <v>544901.4462587185</v>
      </c>
      <c r="AF91" t="n">
        <v>2.430719659546113e-06</v>
      </c>
      <c r="AG91" t="n">
        <v>17.4609375</v>
      </c>
      <c r="AH91" t="n">
        <v>492896.8170017686</v>
      </c>
    </row>
    <row r="92">
      <c r="A92" t="n">
        <v>90</v>
      </c>
      <c r="B92" t="n">
        <v>115</v>
      </c>
      <c r="C92" t="inlineStr">
        <is>
          <t xml:space="preserve">CONCLUIDO	</t>
        </is>
      </c>
      <c r="D92" t="n">
        <v>7.4579</v>
      </c>
      <c r="E92" t="n">
        <v>13.41</v>
      </c>
      <c r="F92" t="n">
        <v>10.48</v>
      </c>
      <c r="G92" t="n">
        <v>104.84</v>
      </c>
      <c r="H92" t="n">
        <v>1.59</v>
      </c>
      <c r="I92" t="n">
        <v>6</v>
      </c>
      <c r="J92" t="n">
        <v>262.49</v>
      </c>
      <c r="K92" t="n">
        <v>56.94</v>
      </c>
      <c r="L92" t="n">
        <v>23.5</v>
      </c>
      <c r="M92" t="n">
        <v>4</v>
      </c>
      <c r="N92" t="n">
        <v>67.05</v>
      </c>
      <c r="O92" t="n">
        <v>32607.89</v>
      </c>
      <c r="P92" t="n">
        <v>156.41</v>
      </c>
      <c r="Q92" t="n">
        <v>197.78</v>
      </c>
      <c r="R92" t="n">
        <v>30.27</v>
      </c>
      <c r="S92" t="n">
        <v>25.4</v>
      </c>
      <c r="T92" t="n">
        <v>1601.05</v>
      </c>
      <c r="U92" t="n">
        <v>0.84</v>
      </c>
      <c r="V92" t="n">
        <v>0.89</v>
      </c>
      <c r="W92" t="n">
        <v>2.95</v>
      </c>
      <c r="X92" t="n">
        <v>0.09</v>
      </c>
      <c r="Y92" t="n">
        <v>1</v>
      </c>
      <c r="Z92" t="n">
        <v>10</v>
      </c>
      <c r="AA92" t="n">
        <v>398.4124750549508</v>
      </c>
      <c r="AB92" t="n">
        <v>545.1255250880816</v>
      </c>
      <c r="AC92" t="n">
        <v>493.0995100621539</v>
      </c>
      <c r="AD92" t="n">
        <v>398412.4750549508</v>
      </c>
      <c r="AE92" t="n">
        <v>545125.5250880816</v>
      </c>
      <c r="AF92" t="n">
        <v>2.430915230569906e-06</v>
      </c>
      <c r="AG92" t="n">
        <v>17.4609375</v>
      </c>
      <c r="AH92" t="n">
        <v>493099.5100621539</v>
      </c>
    </row>
    <row r="93">
      <c r="A93" t="n">
        <v>91</v>
      </c>
      <c r="B93" t="n">
        <v>115</v>
      </c>
      <c r="C93" t="inlineStr">
        <is>
          <t xml:space="preserve">CONCLUIDO	</t>
        </is>
      </c>
      <c r="D93" t="n">
        <v>7.4543</v>
      </c>
      <c r="E93" t="n">
        <v>13.42</v>
      </c>
      <c r="F93" t="n">
        <v>10.49</v>
      </c>
      <c r="G93" t="n">
        <v>104.91</v>
      </c>
      <c r="H93" t="n">
        <v>1.61</v>
      </c>
      <c r="I93" t="n">
        <v>6</v>
      </c>
      <c r="J93" t="n">
        <v>262.96</v>
      </c>
      <c r="K93" t="n">
        <v>56.94</v>
      </c>
      <c r="L93" t="n">
        <v>23.75</v>
      </c>
      <c r="M93" t="n">
        <v>4</v>
      </c>
      <c r="N93" t="n">
        <v>67.26000000000001</v>
      </c>
      <c r="O93" t="n">
        <v>32665.4</v>
      </c>
      <c r="P93" t="n">
        <v>156.61</v>
      </c>
      <c r="Q93" t="n">
        <v>197.75</v>
      </c>
      <c r="R93" t="n">
        <v>30.5</v>
      </c>
      <c r="S93" t="n">
        <v>25.4</v>
      </c>
      <c r="T93" t="n">
        <v>1714.64</v>
      </c>
      <c r="U93" t="n">
        <v>0.83</v>
      </c>
      <c r="V93" t="n">
        <v>0.89</v>
      </c>
      <c r="W93" t="n">
        <v>2.95</v>
      </c>
      <c r="X93" t="n">
        <v>0.1</v>
      </c>
      <c r="Y93" t="n">
        <v>1</v>
      </c>
      <c r="Z93" t="n">
        <v>10</v>
      </c>
      <c r="AA93" t="n">
        <v>398.6774717906097</v>
      </c>
      <c r="AB93" t="n">
        <v>545.488105312641</v>
      </c>
      <c r="AC93" t="n">
        <v>493.4274861389659</v>
      </c>
      <c r="AD93" t="n">
        <v>398677.4717906096</v>
      </c>
      <c r="AE93" t="n">
        <v>545488.105312641</v>
      </c>
      <c r="AF93" t="n">
        <v>2.42974180442715e-06</v>
      </c>
      <c r="AG93" t="n">
        <v>17.47395833333333</v>
      </c>
      <c r="AH93" t="n">
        <v>493427.4861389659</v>
      </c>
    </row>
    <row r="94">
      <c r="A94" t="n">
        <v>92</v>
      </c>
      <c r="B94" t="n">
        <v>115</v>
      </c>
      <c r="C94" t="inlineStr">
        <is>
          <t xml:space="preserve">CONCLUIDO	</t>
        </is>
      </c>
      <c r="D94" t="n">
        <v>7.4565</v>
      </c>
      <c r="E94" t="n">
        <v>13.41</v>
      </c>
      <c r="F94" t="n">
        <v>10.49</v>
      </c>
      <c r="G94" t="n">
        <v>104.87</v>
      </c>
      <c r="H94" t="n">
        <v>1.62</v>
      </c>
      <c r="I94" t="n">
        <v>6</v>
      </c>
      <c r="J94" t="n">
        <v>263.42</v>
      </c>
      <c r="K94" t="n">
        <v>56.94</v>
      </c>
      <c r="L94" t="n">
        <v>24</v>
      </c>
      <c r="M94" t="n">
        <v>4</v>
      </c>
      <c r="N94" t="n">
        <v>67.48</v>
      </c>
      <c r="O94" t="n">
        <v>32722.99</v>
      </c>
      <c r="P94" t="n">
        <v>156.74</v>
      </c>
      <c r="Q94" t="n">
        <v>197.75</v>
      </c>
      <c r="R94" t="n">
        <v>30.42</v>
      </c>
      <c r="S94" t="n">
        <v>25.4</v>
      </c>
      <c r="T94" t="n">
        <v>1674.5</v>
      </c>
      <c r="U94" t="n">
        <v>0.83</v>
      </c>
      <c r="V94" t="n">
        <v>0.89</v>
      </c>
      <c r="W94" t="n">
        <v>2.95</v>
      </c>
      <c r="X94" t="n">
        <v>0.1</v>
      </c>
      <c r="Y94" t="n">
        <v>1</v>
      </c>
      <c r="Z94" t="n">
        <v>10</v>
      </c>
      <c r="AA94" t="n">
        <v>398.7254892967441</v>
      </c>
      <c r="AB94" t="n">
        <v>545.553804982917</v>
      </c>
      <c r="AC94" t="n">
        <v>493.4869155249208</v>
      </c>
      <c r="AD94" t="n">
        <v>398725.4892967441</v>
      </c>
      <c r="AE94" t="n">
        <v>545553.8049829169</v>
      </c>
      <c r="AF94" t="n">
        <v>2.430458898181057e-06</v>
      </c>
      <c r="AG94" t="n">
        <v>17.4609375</v>
      </c>
      <c r="AH94" t="n">
        <v>493486.9155249208</v>
      </c>
    </row>
    <row r="95">
      <c r="A95" t="n">
        <v>93</v>
      </c>
      <c r="B95" t="n">
        <v>115</v>
      </c>
      <c r="C95" t="inlineStr">
        <is>
          <t xml:space="preserve">CONCLUIDO	</t>
        </is>
      </c>
      <c r="D95" t="n">
        <v>7.4633</v>
      </c>
      <c r="E95" t="n">
        <v>13.4</v>
      </c>
      <c r="F95" t="n">
        <v>10.47</v>
      </c>
      <c r="G95" t="n">
        <v>104.75</v>
      </c>
      <c r="H95" t="n">
        <v>1.64</v>
      </c>
      <c r="I95" t="n">
        <v>6</v>
      </c>
      <c r="J95" t="n">
        <v>263.89</v>
      </c>
      <c r="K95" t="n">
        <v>56.94</v>
      </c>
      <c r="L95" t="n">
        <v>24.25</v>
      </c>
      <c r="M95" t="n">
        <v>4</v>
      </c>
      <c r="N95" t="n">
        <v>67.7</v>
      </c>
      <c r="O95" t="n">
        <v>32780.66</v>
      </c>
      <c r="P95" t="n">
        <v>156.31</v>
      </c>
      <c r="Q95" t="n">
        <v>197.75</v>
      </c>
      <c r="R95" t="n">
        <v>30.02</v>
      </c>
      <c r="S95" t="n">
        <v>25.4</v>
      </c>
      <c r="T95" t="n">
        <v>1477.19</v>
      </c>
      <c r="U95" t="n">
        <v>0.85</v>
      </c>
      <c r="V95" t="n">
        <v>0.89</v>
      </c>
      <c r="W95" t="n">
        <v>2.95</v>
      </c>
      <c r="X95" t="n">
        <v>0.08</v>
      </c>
      <c r="Y95" t="n">
        <v>1</v>
      </c>
      <c r="Z95" t="n">
        <v>10</v>
      </c>
      <c r="AA95" t="n">
        <v>398.1824729210331</v>
      </c>
      <c r="AB95" t="n">
        <v>544.8108260214775</v>
      </c>
      <c r="AC95" t="n">
        <v>492.8148454327836</v>
      </c>
      <c r="AD95" t="n">
        <v>398182.4729210332</v>
      </c>
      <c r="AE95" t="n">
        <v>544810.8260214775</v>
      </c>
      <c r="AF95" t="n">
        <v>2.432675369784038e-06</v>
      </c>
      <c r="AG95" t="n">
        <v>17.44791666666667</v>
      </c>
      <c r="AH95" t="n">
        <v>492814.8454327836</v>
      </c>
    </row>
    <row r="96">
      <c r="A96" t="n">
        <v>94</v>
      </c>
      <c r="B96" t="n">
        <v>115</v>
      </c>
      <c r="C96" t="inlineStr">
        <is>
          <t xml:space="preserve">CONCLUIDO	</t>
        </is>
      </c>
      <c r="D96" t="n">
        <v>7.4584</v>
      </c>
      <c r="E96" t="n">
        <v>13.41</v>
      </c>
      <c r="F96" t="n">
        <v>10.48</v>
      </c>
      <c r="G96" t="n">
        <v>104.84</v>
      </c>
      <c r="H96" t="n">
        <v>1.65</v>
      </c>
      <c r="I96" t="n">
        <v>6</v>
      </c>
      <c r="J96" t="n">
        <v>264.36</v>
      </c>
      <c r="K96" t="n">
        <v>56.94</v>
      </c>
      <c r="L96" t="n">
        <v>24.5</v>
      </c>
      <c r="M96" t="n">
        <v>4</v>
      </c>
      <c r="N96" t="n">
        <v>67.92</v>
      </c>
      <c r="O96" t="n">
        <v>32838.42</v>
      </c>
      <c r="P96" t="n">
        <v>156.56</v>
      </c>
      <c r="Q96" t="n">
        <v>197.76</v>
      </c>
      <c r="R96" t="n">
        <v>30.21</v>
      </c>
      <c r="S96" t="n">
        <v>25.4</v>
      </c>
      <c r="T96" t="n">
        <v>1570.05</v>
      </c>
      <c r="U96" t="n">
        <v>0.84</v>
      </c>
      <c r="V96" t="n">
        <v>0.89</v>
      </c>
      <c r="W96" t="n">
        <v>2.95</v>
      </c>
      <c r="X96" t="n">
        <v>0.09</v>
      </c>
      <c r="Y96" t="n">
        <v>1</v>
      </c>
      <c r="Z96" t="n">
        <v>10</v>
      </c>
      <c r="AA96" t="n">
        <v>398.5112917511895</v>
      </c>
      <c r="AB96" t="n">
        <v>545.2607304513604</v>
      </c>
      <c r="AC96" t="n">
        <v>493.2218116153234</v>
      </c>
      <c r="AD96" t="n">
        <v>398511.2917511895</v>
      </c>
      <c r="AE96" t="n">
        <v>545260.7304513603</v>
      </c>
      <c r="AF96" t="n">
        <v>2.431078206423066e-06</v>
      </c>
      <c r="AG96" t="n">
        <v>17.4609375</v>
      </c>
      <c r="AH96" t="n">
        <v>493221.8116153234</v>
      </c>
    </row>
    <row r="97">
      <c r="A97" t="n">
        <v>95</v>
      </c>
      <c r="B97" t="n">
        <v>115</v>
      </c>
      <c r="C97" t="inlineStr">
        <is>
          <t xml:space="preserve">CONCLUIDO	</t>
        </is>
      </c>
      <c r="D97" t="n">
        <v>7.4565</v>
      </c>
      <c r="E97" t="n">
        <v>13.41</v>
      </c>
      <c r="F97" t="n">
        <v>10.49</v>
      </c>
      <c r="G97" t="n">
        <v>104.87</v>
      </c>
      <c r="H97" t="n">
        <v>1.66</v>
      </c>
      <c r="I97" t="n">
        <v>6</v>
      </c>
      <c r="J97" t="n">
        <v>264.83</v>
      </c>
      <c r="K97" t="n">
        <v>56.94</v>
      </c>
      <c r="L97" t="n">
        <v>24.75</v>
      </c>
      <c r="M97" t="n">
        <v>4</v>
      </c>
      <c r="N97" t="n">
        <v>68.13</v>
      </c>
      <c r="O97" t="n">
        <v>32896.26</v>
      </c>
      <c r="P97" t="n">
        <v>156.63</v>
      </c>
      <c r="Q97" t="n">
        <v>197.75</v>
      </c>
      <c r="R97" t="n">
        <v>30.38</v>
      </c>
      <c r="S97" t="n">
        <v>25.4</v>
      </c>
      <c r="T97" t="n">
        <v>1657.25</v>
      </c>
      <c r="U97" t="n">
        <v>0.84</v>
      </c>
      <c r="V97" t="n">
        <v>0.89</v>
      </c>
      <c r="W97" t="n">
        <v>2.95</v>
      </c>
      <c r="X97" t="n">
        <v>0.1</v>
      </c>
      <c r="Y97" t="n">
        <v>1</v>
      </c>
      <c r="Z97" t="n">
        <v>10</v>
      </c>
      <c r="AA97" t="n">
        <v>398.6452082744997</v>
      </c>
      <c r="AB97" t="n">
        <v>545.4439609465334</v>
      </c>
      <c r="AC97" t="n">
        <v>493.3875548492026</v>
      </c>
      <c r="AD97" t="n">
        <v>398645.2082744997</v>
      </c>
      <c r="AE97" t="n">
        <v>545443.9609465334</v>
      </c>
      <c r="AF97" t="n">
        <v>2.430458898181057e-06</v>
      </c>
      <c r="AG97" t="n">
        <v>17.4609375</v>
      </c>
      <c r="AH97" t="n">
        <v>493387.5548492026</v>
      </c>
    </row>
    <row r="98">
      <c r="A98" t="n">
        <v>96</v>
      </c>
      <c r="B98" t="n">
        <v>115</v>
      </c>
      <c r="C98" t="inlineStr">
        <is>
          <t xml:space="preserve">CONCLUIDO	</t>
        </is>
      </c>
      <c r="D98" t="n">
        <v>7.4579</v>
      </c>
      <c r="E98" t="n">
        <v>13.41</v>
      </c>
      <c r="F98" t="n">
        <v>10.48</v>
      </c>
      <c r="G98" t="n">
        <v>104.84</v>
      </c>
      <c r="H98" t="n">
        <v>1.68</v>
      </c>
      <c r="I98" t="n">
        <v>6</v>
      </c>
      <c r="J98" t="n">
        <v>265.3</v>
      </c>
      <c r="K98" t="n">
        <v>56.94</v>
      </c>
      <c r="L98" t="n">
        <v>25</v>
      </c>
      <c r="M98" t="n">
        <v>4</v>
      </c>
      <c r="N98" t="n">
        <v>68.34999999999999</v>
      </c>
      <c r="O98" t="n">
        <v>32954.18</v>
      </c>
      <c r="P98" t="n">
        <v>156.68</v>
      </c>
      <c r="Q98" t="n">
        <v>197.75</v>
      </c>
      <c r="R98" t="n">
        <v>30.31</v>
      </c>
      <c r="S98" t="n">
        <v>25.4</v>
      </c>
      <c r="T98" t="n">
        <v>1619.1</v>
      </c>
      <c r="U98" t="n">
        <v>0.84</v>
      </c>
      <c r="V98" t="n">
        <v>0.89</v>
      </c>
      <c r="W98" t="n">
        <v>2.95</v>
      </c>
      <c r="X98" t="n">
        <v>0.09</v>
      </c>
      <c r="Y98" t="n">
        <v>1</v>
      </c>
      <c r="Z98" t="n">
        <v>10</v>
      </c>
      <c r="AA98" t="n">
        <v>398.6094914822398</v>
      </c>
      <c r="AB98" t="n">
        <v>545.3950916556497</v>
      </c>
      <c r="AC98" t="n">
        <v>493.3433495748525</v>
      </c>
      <c r="AD98" t="n">
        <v>398609.4914822398</v>
      </c>
      <c r="AE98" t="n">
        <v>545395.0916556497</v>
      </c>
      <c r="AF98" t="n">
        <v>2.430915230569906e-06</v>
      </c>
      <c r="AG98" t="n">
        <v>17.4609375</v>
      </c>
      <c r="AH98" t="n">
        <v>493343.3495748525</v>
      </c>
    </row>
    <row r="99">
      <c r="A99" t="n">
        <v>97</v>
      </c>
      <c r="B99" t="n">
        <v>115</v>
      </c>
      <c r="C99" t="inlineStr">
        <is>
          <t xml:space="preserve">CONCLUIDO	</t>
        </is>
      </c>
      <c r="D99" t="n">
        <v>7.4556</v>
      </c>
      <c r="E99" t="n">
        <v>13.41</v>
      </c>
      <c r="F99" t="n">
        <v>10.49</v>
      </c>
      <c r="G99" t="n">
        <v>104.89</v>
      </c>
      <c r="H99" t="n">
        <v>1.69</v>
      </c>
      <c r="I99" t="n">
        <v>6</v>
      </c>
      <c r="J99" t="n">
        <v>265.77</v>
      </c>
      <c r="K99" t="n">
        <v>56.94</v>
      </c>
      <c r="L99" t="n">
        <v>25.25</v>
      </c>
      <c r="M99" t="n">
        <v>4</v>
      </c>
      <c r="N99" t="n">
        <v>68.56999999999999</v>
      </c>
      <c r="O99" t="n">
        <v>33012.18</v>
      </c>
      <c r="P99" t="n">
        <v>156.55</v>
      </c>
      <c r="Q99" t="n">
        <v>197.76</v>
      </c>
      <c r="R99" t="n">
        <v>30.42</v>
      </c>
      <c r="S99" t="n">
        <v>25.4</v>
      </c>
      <c r="T99" t="n">
        <v>1675.02</v>
      </c>
      <c r="U99" t="n">
        <v>0.83</v>
      </c>
      <c r="V99" t="n">
        <v>0.89</v>
      </c>
      <c r="W99" t="n">
        <v>2.95</v>
      </c>
      <c r="X99" t="n">
        <v>0.1</v>
      </c>
      <c r="Y99" t="n">
        <v>1</v>
      </c>
      <c r="Z99" t="n">
        <v>10</v>
      </c>
      <c r="AA99" t="n">
        <v>398.6059834746998</v>
      </c>
      <c r="AB99" t="n">
        <v>545.3902918449711</v>
      </c>
      <c r="AC99" t="n">
        <v>493.3390078513685</v>
      </c>
      <c r="AD99" t="n">
        <v>398605.9834746998</v>
      </c>
      <c r="AE99" t="n">
        <v>545390.2918449711</v>
      </c>
      <c r="AF99" t="n">
        <v>2.430165541645368e-06</v>
      </c>
      <c r="AG99" t="n">
        <v>17.4609375</v>
      </c>
      <c r="AH99" t="n">
        <v>493339.0078513685</v>
      </c>
    </row>
    <row r="100">
      <c r="A100" t="n">
        <v>98</v>
      </c>
      <c r="B100" t="n">
        <v>115</v>
      </c>
      <c r="C100" t="inlineStr">
        <is>
          <t xml:space="preserve">CONCLUIDO	</t>
        </is>
      </c>
      <c r="D100" t="n">
        <v>7.457</v>
      </c>
      <c r="E100" t="n">
        <v>13.41</v>
      </c>
      <c r="F100" t="n">
        <v>10.49</v>
      </c>
      <c r="G100" t="n">
        <v>104.86</v>
      </c>
      <c r="H100" t="n">
        <v>1.7</v>
      </c>
      <c r="I100" t="n">
        <v>6</v>
      </c>
      <c r="J100" t="n">
        <v>266.24</v>
      </c>
      <c r="K100" t="n">
        <v>56.94</v>
      </c>
      <c r="L100" t="n">
        <v>25.5</v>
      </c>
      <c r="M100" t="n">
        <v>4</v>
      </c>
      <c r="N100" t="n">
        <v>68.8</v>
      </c>
      <c r="O100" t="n">
        <v>33070.26</v>
      </c>
      <c r="P100" t="n">
        <v>156.5</v>
      </c>
      <c r="Q100" t="n">
        <v>197.79</v>
      </c>
      <c r="R100" t="n">
        <v>30.4</v>
      </c>
      <c r="S100" t="n">
        <v>25.4</v>
      </c>
      <c r="T100" t="n">
        <v>1667.69</v>
      </c>
      <c r="U100" t="n">
        <v>0.84</v>
      </c>
      <c r="V100" t="n">
        <v>0.89</v>
      </c>
      <c r="W100" t="n">
        <v>2.95</v>
      </c>
      <c r="X100" t="n">
        <v>0.1</v>
      </c>
      <c r="Y100" t="n">
        <v>1</v>
      </c>
      <c r="Z100" t="n">
        <v>10</v>
      </c>
      <c r="AA100" t="n">
        <v>398.5396899268892</v>
      </c>
      <c r="AB100" t="n">
        <v>545.2995860881919</v>
      </c>
      <c r="AC100" t="n">
        <v>493.2569589247098</v>
      </c>
      <c r="AD100" t="n">
        <v>398539.6899268892</v>
      </c>
      <c r="AE100" t="n">
        <v>545299.5860881918</v>
      </c>
      <c r="AF100" t="n">
        <v>2.430621874034217e-06</v>
      </c>
      <c r="AG100" t="n">
        <v>17.4609375</v>
      </c>
      <c r="AH100" t="n">
        <v>493256.9589247098</v>
      </c>
    </row>
    <row r="101">
      <c r="A101" t="n">
        <v>99</v>
      </c>
      <c r="B101" t="n">
        <v>115</v>
      </c>
      <c r="C101" t="inlineStr">
        <is>
          <t xml:space="preserve">CONCLUIDO	</t>
        </is>
      </c>
      <c r="D101" t="n">
        <v>7.4565</v>
      </c>
      <c r="E101" t="n">
        <v>13.41</v>
      </c>
      <c r="F101" t="n">
        <v>10.49</v>
      </c>
      <c r="G101" t="n">
        <v>104.87</v>
      </c>
      <c r="H101" t="n">
        <v>1.72</v>
      </c>
      <c r="I101" t="n">
        <v>6</v>
      </c>
      <c r="J101" t="n">
        <v>266.71</v>
      </c>
      <c r="K101" t="n">
        <v>56.94</v>
      </c>
      <c r="L101" t="n">
        <v>25.75</v>
      </c>
      <c r="M101" t="n">
        <v>4</v>
      </c>
      <c r="N101" t="n">
        <v>69.02</v>
      </c>
      <c r="O101" t="n">
        <v>33128.44</v>
      </c>
      <c r="P101" t="n">
        <v>156.44</v>
      </c>
      <c r="Q101" t="n">
        <v>197.75</v>
      </c>
      <c r="R101" t="n">
        <v>30.37</v>
      </c>
      <c r="S101" t="n">
        <v>25.4</v>
      </c>
      <c r="T101" t="n">
        <v>1648.77</v>
      </c>
      <c r="U101" t="n">
        <v>0.84</v>
      </c>
      <c r="V101" t="n">
        <v>0.89</v>
      </c>
      <c r="W101" t="n">
        <v>2.95</v>
      </c>
      <c r="X101" t="n">
        <v>0.1</v>
      </c>
      <c r="Y101" t="n">
        <v>1</v>
      </c>
      <c r="Z101" t="n">
        <v>10</v>
      </c>
      <c r="AA101" t="n">
        <v>398.5065410542593</v>
      </c>
      <c r="AB101" t="n">
        <v>545.2542303382346</v>
      </c>
      <c r="AC101" t="n">
        <v>493.2159318638713</v>
      </c>
      <c r="AD101" t="n">
        <v>398506.5410542593</v>
      </c>
      <c r="AE101" t="n">
        <v>545254.2303382346</v>
      </c>
      <c r="AF101" t="n">
        <v>2.430458898181057e-06</v>
      </c>
      <c r="AG101" t="n">
        <v>17.4609375</v>
      </c>
      <c r="AH101" t="n">
        <v>493215.9318638713</v>
      </c>
    </row>
    <row r="102">
      <c r="A102" t="n">
        <v>100</v>
      </c>
      <c r="B102" t="n">
        <v>115</v>
      </c>
      <c r="C102" t="inlineStr">
        <is>
          <t xml:space="preserve">CONCLUIDO	</t>
        </is>
      </c>
      <c r="D102" t="n">
        <v>7.456</v>
      </c>
      <c r="E102" t="n">
        <v>13.41</v>
      </c>
      <c r="F102" t="n">
        <v>10.49</v>
      </c>
      <c r="G102" t="n">
        <v>104.88</v>
      </c>
      <c r="H102" t="n">
        <v>1.73</v>
      </c>
      <c r="I102" t="n">
        <v>6</v>
      </c>
      <c r="J102" t="n">
        <v>267.18</v>
      </c>
      <c r="K102" t="n">
        <v>56.94</v>
      </c>
      <c r="L102" t="n">
        <v>26</v>
      </c>
      <c r="M102" t="n">
        <v>4</v>
      </c>
      <c r="N102" t="n">
        <v>69.23999999999999</v>
      </c>
      <c r="O102" t="n">
        <v>33186.69</v>
      </c>
      <c r="P102" t="n">
        <v>156.29</v>
      </c>
      <c r="Q102" t="n">
        <v>197.76</v>
      </c>
      <c r="R102" t="n">
        <v>30.42</v>
      </c>
      <c r="S102" t="n">
        <v>25.4</v>
      </c>
      <c r="T102" t="n">
        <v>1673.98</v>
      </c>
      <c r="U102" t="n">
        <v>0.84</v>
      </c>
      <c r="V102" t="n">
        <v>0.89</v>
      </c>
      <c r="W102" t="n">
        <v>2.95</v>
      </c>
      <c r="X102" t="n">
        <v>0.1</v>
      </c>
      <c r="Y102" t="n">
        <v>1</v>
      </c>
      <c r="Z102" t="n">
        <v>10</v>
      </c>
      <c r="AA102" t="n">
        <v>398.4076988581452</v>
      </c>
      <c r="AB102" t="n">
        <v>545.1189900849014</v>
      </c>
      <c r="AC102" t="n">
        <v>493.0935987505052</v>
      </c>
      <c r="AD102" t="n">
        <v>398407.6988581452</v>
      </c>
      <c r="AE102" t="n">
        <v>545118.9900849013</v>
      </c>
      <c r="AF102" t="n">
        <v>2.430295922327896e-06</v>
      </c>
      <c r="AG102" t="n">
        <v>17.4609375</v>
      </c>
      <c r="AH102" t="n">
        <v>493093.5987505052</v>
      </c>
    </row>
    <row r="103">
      <c r="A103" t="n">
        <v>101</v>
      </c>
      <c r="B103" t="n">
        <v>115</v>
      </c>
      <c r="C103" t="inlineStr">
        <is>
          <t xml:space="preserve">CONCLUIDO	</t>
        </is>
      </c>
      <c r="D103" t="n">
        <v>7.457</v>
      </c>
      <c r="E103" t="n">
        <v>13.41</v>
      </c>
      <c r="F103" t="n">
        <v>10.49</v>
      </c>
      <c r="G103" t="n">
        <v>104.86</v>
      </c>
      <c r="H103" t="n">
        <v>1.75</v>
      </c>
      <c r="I103" t="n">
        <v>6</v>
      </c>
      <c r="J103" t="n">
        <v>267.66</v>
      </c>
      <c r="K103" t="n">
        <v>56.94</v>
      </c>
      <c r="L103" t="n">
        <v>26.25</v>
      </c>
      <c r="M103" t="n">
        <v>4</v>
      </c>
      <c r="N103" t="n">
        <v>69.45999999999999</v>
      </c>
      <c r="O103" t="n">
        <v>33245.03</v>
      </c>
      <c r="P103" t="n">
        <v>156.08</v>
      </c>
      <c r="Q103" t="n">
        <v>197.75</v>
      </c>
      <c r="R103" t="n">
        <v>30.32</v>
      </c>
      <c r="S103" t="n">
        <v>25.4</v>
      </c>
      <c r="T103" t="n">
        <v>1625.53</v>
      </c>
      <c r="U103" t="n">
        <v>0.84</v>
      </c>
      <c r="V103" t="n">
        <v>0.89</v>
      </c>
      <c r="W103" t="n">
        <v>2.95</v>
      </c>
      <c r="X103" t="n">
        <v>0.1</v>
      </c>
      <c r="Y103" t="n">
        <v>1</v>
      </c>
      <c r="Z103" t="n">
        <v>10</v>
      </c>
      <c r="AA103" t="n">
        <v>398.2331829404171</v>
      </c>
      <c r="AB103" t="n">
        <v>544.8802097071667</v>
      </c>
      <c r="AC103" t="n">
        <v>492.8776072368913</v>
      </c>
      <c r="AD103" t="n">
        <v>398233.1829404171</v>
      </c>
      <c r="AE103" t="n">
        <v>544880.2097071668</v>
      </c>
      <c r="AF103" t="n">
        <v>2.430621874034217e-06</v>
      </c>
      <c r="AG103" t="n">
        <v>17.4609375</v>
      </c>
      <c r="AH103" t="n">
        <v>492877.6072368913</v>
      </c>
    </row>
    <row r="104">
      <c r="A104" t="n">
        <v>102</v>
      </c>
      <c r="B104" t="n">
        <v>115</v>
      </c>
      <c r="C104" t="inlineStr">
        <is>
          <t xml:space="preserve">CONCLUIDO	</t>
        </is>
      </c>
      <c r="D104" t="n">
        <v>7.4565</v>
      </c>
      <c r="E104" t="n">
        <v>13.41</v>
      </c>
      <c r="F104" t="n">
        <v>10.49</v>
      </c>
      <c r="G104" t="n">
        <v>104.87</v>
      </c>
      <c r="H104" t="n">
        <v>1.76</v>
      </c>
      <c r="I104" t="n">
        <v>6</v>
      </c>
      <c r="J104" t="n">
        <v>268.13</v>
      </c>
      <c r="K104" t="n">
        <v>56.94</v>
      </c>
      <c r="L104" t="n">
        <v>26.5</v>
      </c>
      <c r="M104" t="n">
        <v>4</v>
      </c>
      <c r="N104" t="n">
        <v>69.69</v>
      </c>
      <c r="O104" t="n">
        <v>33303.46</v>
      </c>
      <c r="P104" t="n">
        <v>155.91</v>
      </c>
      <c r="Q104" t="n">
        <v>197.75</v>
      </c>
      <c r="R104" t="n">
        <v>30.42</v>
      </c>
      <c r="S104" t="n">
        <v>25.4</v>
      </c>
      <c r="T104" t="n">
        <v>1676.07</v>
      </c>
      <c r="U104" t="n">
        <v>0.83</v>
      </c>
      <c r="V104" t="n">
        <v>0.89</v>
      </c>
      <c r="W104" t="n">
        <v>2.95</v>
      </c>
      <c r="X104" t="n">
        <v>0.1</v>
      </c>
      <c r="Y104" t="n">
        <v>1</v>
      </c>
      <c r="Z104" t="n">
        <v>10</v>
      </c>
      <c r="AA104" t="n">
        <v>398.1197324925363</v>
      </c>
      <c r="AB104" t="n">
        <v>544.7249817992956</v>
      </c>
      <c r="AC104" t="n">
        <v>492.7371940626837</v>
      </c>
      <c r="AD104" t="n">
        <v>398119.7324925363</v>
      </c>
      <c r="AE104" t="n">
        <v>544724.9817992956</v>
      </c>
      <c r="AF104" t="n">
        <v>2.430458898181057e-06</v>
      </c>
      <c r="AG104" t="n">
        <v>17.4609375</v>
      </c>
      <c r="AH104" t="n">
        <v>492737.1940626837</v>
      </c>
    </row>
    <row r="105">
      <c r="A105" t="n">
        <v>103</v>
      </c>
      <c r="B105" t="n">
        <v>115</v>
      </c>
      <c r="C105" t="inlineStr">
        <is>
          <t xml:space="preserve">CONCLUIDO	</t>
        </is>
      </c>
      <c r="D105" t="n">
        <v>7.4563</v>
      </c>
      <c r="E105" t="n">
        <v>13.41</v>
      </c>
      <c r="F105" t="n">
        <v>10.49</v>
      </c>
      <c r="G105" t="n">
        <v>104.87</v>
      </c>
      <c r="H105" t="n">
        <v>1.77</v>
      </c>
      <c r="I105" t="n">
        <v>6</v>
      </c>
      <c r="J105" t="n">
        <v>268.6</v>
      </c>
      <c r="K105" t="n">
        <v>56.94</v>
      </c>
      <c r="L105" t="n">
        <v>26.75</v>
      </c>
      <c r="M105" t="n">
        <v>4</v>
      </c>
      <c r="N105" t="n">
        <v>69.91</v>
      </c>
      <c r="O105" t="n">
        <v>33361.97</v>
      </c>
      <c r="P105" t="n">
        <v>155.73</v>
      </c>
      <c r="Q105" t="n">
        <v>197.79</v>
      </c>
      <c r="R105" t="n">
        <v>30.32</v>
      </c>
      <c r="S105" t="n">
        <v>25.4</v>
      </c>
      <c r="T105" t="n">
        <v>1627.83</v>
      </c>
      <c r="U105" t="n">
        <v>0.84</v>
      </c>
      <c r="V105" t="n">
        <v>0.89</v>
      </c>
      <c r="W105" t="n">
        <v>2.95</v>
      </c>
      <c r="X105" t="n">
        <v>0.1</v>
      </c>
      <c r="Y105" t="n">
        <v>1</v>
      </c>
      <c r="Z105" t="n">
        <v>10</v>
      </c>
      <c r="AA105" t="n">
        <v>397.9926051833563</v>
      </c>
      <c r="AB105" t="n">
        <v>544.5510406064146</v>
      </c>
      <c r="AC105" t="n">
        <v>492.5798535731233</v>
      </c>
      <c r="AD105" t="n">
        <v>397992.6051833563</v>
      </c>
      <c r="AE105" t="n">
        <v>544551.0406064147</v>
      </c>
      <c r="AF105" t="n">
        <v>2.430393707839792e-06</v>
      </c>
      <c r="AG105" t="n">
        <v>17.4609375</v>
      </c>
      <c r="AH105" t="n">
        <v>492579.8535731233</v>
      </c>
    </row>
    <row r="106">
      <c r="A106" t="n">
        <v>104</v>
      </c>
      <c r="B106" t="n">
        <v>115</v>
      </c>
      <c r="C106" t="inlineStr">
        <is>
          <t xml:space="preserve">CONCLUIDO	</t>
        </is>
      </c>
      <c r="D106" t="n">
        <v>7.4585</v>
      </c>
      <c r="E106" t="n">
        <v>13.41</v>
      </c>
      <c r="F106" t="n">
        <v>10.48</v>
      </c>
      <c r="G106" t="n">
        <v>104.83</v>
      </c>
      <c r="H106" t="n">
        <v>1.79</v>
      </c>
      <c r="I106" t="n">
        <v>6</v>
      </c>
      <c r="J106" t="n">
        <v>269.08</v>
      </c>
      <c r="K106" t="n">
        <v>56.94</v>
      </c>
      <c r="L106" t="n">
        <v>27</v>
      </c>
      <c r="M106" t="n">
        <v>4</v>
      </c>
      <c r="N106" t="n">
        <v>70.14</v>
      </c>
      <c r="O106" t="n">
        <v>33420.56</v>
      </c>
      <c r="P106" t="n">
        <v>155.51</v>
      </c>
      <c r="Q106" t="n">
        <v>197.75</v>
      </c>
      <c r="R106" t="n">
        <v>30.33</v>
      </c>
      <c r="S106" t="n">
        <v>25.4</v>
      </c>
      <c r="T106" t="n">
        <v>1632.6</v>
      </c>
      <c r="U106" t="n">
        <v>0.84</v>
      </c>
      <c r="V106" t="n">
        <v>0.89</v>
      </c>
      <c r="W106" t="n">
        <v>2.95</v>
      </c>
      <c r="X106" t="n">
        <v>0.09</v>
      </c>
      <c r="Y106" t="n">
        <v>1</v>
      </c>
      <c r="Z106" t="n">
        <v>10</v>
      </c>
      <c r="AA106" t="n">
        <v>397.743051187465</v>
      </c>
      <c r="AB106" t="n">
        <v>544.2095898196908</v>
      </c>
      <c r="AC106" t="n">
        <v>492.2709903702552</v>
      </c>
      <c r="AD106" t="n">
        <v>397743.051187465</v>
      </c>
      <c r="AE106" t="n">
        <v>544209.5898196908</v>
      </c>
      <c r="AF106" t="n">
        <v>2.431110801593698e-06</v>
      </c>
      <c r="AG106" t="n">
        <v>17.4609375</v>
      </c>
      <c r="AH106" t="n">
        <v>492270.9903702552</v>
      </c>
    </row>
    <row r="107">
      <c r="A107" t="n">
        <v>105</v>
      </c>
      <c r="B107" t="n">
        <v>115</v>
      </c>
      <c r="C107" t="inlineStr">
        <is>
          <t xml:space="preserve">CONCLUIDO	</t>
        </is>
      </c>
      <c r="D107" t="n">
        <v>7.4591</v>
      </c>
      <c r="E107" t="n">
        <v>13.41</v>
      </c>
      <c r="F107" t="n">
        <v>10.48</v>
      </c>
      <c r="G107" t="n">
        <v>104.82</v>
      </c>
      <c r="H107" t="n">
        <v>1.8</v>
      </c>
      <c r="I107" t="n">
        <v>6</v>
      </c>
      <c r="J107" t="n">
        <v>269.55</v>
      </c>
      <c r="K107" t="n">
        <v>56.94</v>
      </c>
      <c r="L107" t="n">
        <v>27.25</v>
      </c>
      <c r="M107" t="n">
        <v>4</v>
      </c>
      <c r="N107" t="n">
        <v>70.36</v>
      </c>
      <c r="O107" t="n">
        <v>33479.25</v>
      </c>
      <c r="P107" t="n">
        <v>155.21</v>
      </c>
      <c r="Q107" t="n">
        <v>197.78</v>
      </c>
      <c r="R107" t="n">
        <v>30.3</v>
      </c>
      <c r="S107" t="n">
        <v>25.4</v>
      </c>
      <c r="T107" t="n">
        <v>1615.85</v>
      </c>
      <c r="U107" t="n">
        <v>0.84</v>
      </c>
      <c r="V107" t="n">
        <v>0.89</v>
      </c>
      <c r="W107" t="n">
        <v>2.95</v>
      </c>
      <c r="X107" t="n">
        <v>0.09</v>
      </c>
      <c r="Y107" t="n">
        <v>1</v>
      </c>
      <c r="Z107" t="n">
        <v>10</v>
      </c>
      <c r="AA107" t="n">
        <v>397.5114788635723</v>
      </c>
      <c r="AB107" t="n">
        <v>543.892742349891</v>
      </c>
      <c r="AC107" t="n">
        <v>491.9843823782748</v>
      </c>
      <c r="AD107" t="n">
        <v>397511.4788635724</v>
      </c>
      <c r="AE107" t="n">
        <v>543892.742349891</v>
      </c>
      <c r="AF107" t="n">
        <v>2.431306372617491e-06</v>
      </c>
      <c r="AG107" t="n">
        <v>17.4609375</v>
      </c>
      <c r="AH107" t="n">
        <v>491984.3823782748</v>
      </c>
    </row>
    <row r="108">
      <c r="A108" t="n">
        <v>106</v>
      </c>
      <c r="B108" t="n">
        <v>115</v>
      </c>
      <c r="C108" t="inlineStr">
        <is>
          <t xml:space="preserve">CONCLUIDO	</t>
        </is>
      </c>
      <c r="D108" t="n">
        <v>7.4517</v>
      </c>
      <c r="E108" t="n">
        <v>13.42</v>
      </c>
      <c r="F108" t="n">
        <v>10.5</v>
      </c>
      <c r="G108" t="n">
        <v>104.96</v>
      </c>
      <c r="H108" t="n">
        <v>1.81</v>
      </c>
      <c r="I108" t="n">
        <v>6</v>
      </c>
      <c r="J108" t="n">
        <v>270.03</v>
      </c>
      <c r="K108" t="n">
        <v>56.94</v>
      </c>
      <c r="L108" t="n">
        <v>27.5</v>
      </c>
      <c r="M108" t="n">
        <v>4</v>
      </c>
      <c r="N108" t="n">
        <v>70.59</v>
      </c>
      <c r="O108" t="n">
        <v>33538.02</v>
      </c>
      <c r="P108" t="n">
        <v>155.05</v>
      </c>
      <c r="Q108" t="n">
        <v>197.75</v>
      </c>
      <c r="R108" t="n">
        <v>30.69</v>
      </c>
      <c r="S108" t="n">
        <v>25.4</v>
      </c>
      <c r="T108" t="n">
        <v>1808.86</v>
      </c>
      <c r="U108" t="n">
        <v>0.83</v>
      </c>
      <c r="V108" t="n">
        <v>0.89</v>
      </c>
      <c r="W108" t="n">
        <v>2.95</v>
      </c>
      <c r="X108" t="n">
        <v>0.11</v>
      </c>
      <c r="Y108" t="n">
        <v>1</v>
      </c>
      <c r="Z108" t="n">
        <v>10</v>
      </c>
      <c r="AA108" t="n">
        <v>397.6360514978784</v>
      </c>
      <c r="AB108" t="n">
        <v>544.0631881239053</v>
      </c>
      <c r="AC108" t="n">
        <v>492.1385610468394</v>
      </c>
      <c r="AD108" t="n">
        <v>397636.0514978784</v>
      </c>
      <c r="AE108" t="n">
        <v>544063.1881239053</v>
      </c>
      <c r="AF108" t="n">
        <v>2.428894329990717e-06</v>
      </c>
      <c r="AG108" t="n">
        <v>17.47395833333333</v>
      </c>
      <c r="AH108" t="n">
        <v>492138.5610468394</v>
      </c>
    </row>
    <row r="109">
      <c r="A109" t="n">
        <v>107</v>
      </c>
      <c r="B109" t="n">
        <v>115</v>
      </c>
      <c r="C109" t="inlineStr">
        <is>
          <t xml:space="preserve">CONCLUIDO	</t>
        </is>
      </c>
      <c r="D109" t="n">
        <v>7.4877</v>
      </c>
      <c r="E109" t="n">
        <v>13.36</v>
      </c>
      <c r="F109" t="n">
        <v>10.47</v>
      </c>
      <c r="G109" t="n">
        <v>125.7</v>
      </c>
      <c r="H109" t="n">
        <v>1.83</v>
      </c>
      <c r="I109" t="n">
        <v>5</v>
      </c>
      <c r="J109" t="n">
        <v>270.51</v>
      </c>
      <c r="K109" t="n">
        <v>56.94</v>
      </c>
      <c r="L109" t="n">
        <v>27.75</v>
      </c>
      <c r="M109" t="n">
        <v>3</v>
      </c>
      <c r="N109" t="n">
        <v>70.81999999999999</v>
      </c>
      <c r="O109" t="n">
        <v>33596.87</v>
      </c>
      <c r="P109" t="n">
        <v>154.7</v>
      </c>
      <c r="Q109" t="n">
        <v>197.78</v>
      </c>
      <c r="R109" t="n">
        <v>30.02</v>
      </c>
      <c r="S109" t="n">
        <v>25.4</v>
      </c>
      <c r="T109" t="n">
        <v>1481.72</v>
      </c>
      <c r="U109" t="n">
        <v>0.85</v>
      </c>
      <c r="V109" t="n">
        <v>0.89</v>
      </c>
      <c r="W109" t="n">
        <v>2.95</v>
      </c>
      <c r="X109" t="n">
        <v>0.09</v>
      </c>
      <c r="Y109" t="n">
        <v>1</v>
      </c>
      <c r="Z109" t="n">
        <v>10</v>
      </c>
      <c r="AA109" t="n">
        <v>396.4964047123432</v>
      </c>
      <c r="AB109" t="n">
        <v>542.5038731142683</v>
      </c>
      <c r="AC109" t="n">
        <v>490.7280648732098</v>
      </c>
      <c r="AD109" t="n">
        <v>396496.4047123432</v>
      </c>
      <c r="AE109" t="n">
        <v>542503.8731142683</v>
      </c>
      <c r="AF109" t="n">
        <v>2.440628591418265e-06</v>
      </c>
      <c r="AG109" t="n">
        <v>17.39583333333333</v>
      </c>
      <c r="AH109" t="n">
        <v>490728.0648732098</v>
      </c>
    </row>
    <row r="110">
      <c r="A110" t="n">
        <v>108</v>
      </c>
      <c r="B110" t="n">
        <v>115</v>
      </c>
      <c r="C110" t="inlineStr">
        <is>
          <t xml:space="preserve">CONCLUIDO	</t>
        </is>
      </c>
      <c r="D110" t="n">
        <v>7.4894</v>
      </c>
      <c r="E110" t="n">
        <v>13.35</v>
      </c>
      <c r="F110" t="n">
        <v>10.47</v>
      </c>
      <c r="G110" t="n">
        <v>125.66</v>
      </c>
      <c r="H110" t="n">
        <v>1.84</v>
      </c>
      <c r="I110" t="n">
        <v>5</v>
      </c>
      <c r="J110" t="n">
        <v>270.99</v>
      </c>
      <c r="K110" t="n">
        <v>56.94</v>
      </c>
      <c r="L110" t="n">
        <v>28</v>
      </c>
      <c r="M110" t="n">
        <v>3</v>
      </c>
      <c r="N110" t="n">
        <v>71.04000000000001</v>
      </c>
      <c r="O110" t="n">
        <v>33655.82</v>
      </c>
      <c r="P110" t="n">
        <v>154.99</v>
      </c>
      <c r="Q110" t="n">
        <v>197.76</v>
      </c>
      <c r="R110" t="n">
        <v>29.96</v>
      </c>
      <c r="S110" t="n">
        <v>25.4</v>
      </c>
      <c r="T110" t="n">
        <v>1449.4</v>
      </c>
      <c r="U110" t="n">
        <v>0.85</v>
      </c>
      <c r="V110" t="n">
        <v>0.89</v>
      </c>
      <c r="W110" t="n">
        <v>2.95</v>
      </c>
      <c r="X110" t="n">
        <v>0.08</v>
      </c>
      <c r="Y110" t="n">
        <v>1</v>
      </c>
      <c r="Z110" t="n">
        <v>10</v>
      </c>
      <c r="AA110" t="n">
        <v>396.6715690186192</v>
      </c>
      <c r="AB110" t="n">
        <v>542.7435406458188</v>
      </c>
      <c r="AC110" t="n">
        <v>490.9448588719246</v>
      </c>
      <c r="AD110" t="n">
        <v>396671.5690186191</v>
      </c>
      <c r="AE110" t="n">
        <v>542743.5406458188</v>
      </c>
      <c r="AF110" t="n">
        <v>2.441182709319011e-06</v>
      </c>
      <c r="AG110" t="n">
        <v>17.3828125</v>
      </c>
      <c r="AH110" t="n">
        <v>490944.8588719246</v>
      </c>
    </row>
    <row r="111">
      <c r="A111" t="n">
        <v>109</v>
      </c>
      <c r="B111" t="n">
        <v>115</v>
      </c>
      <c r="C111" t="inlineStr">
        <is>
          <t xml:space="preserve">CONCLUIDO	</t>
        </is>
      </c>
      <c r="D111" t="n">
        <v>7.4863</v>
      </c>
      <c r="E111" t="n">
        <v>13.36</v>
      </c>
      <c r="F111" t="n">
        <v>10.48</v>
      </c>
      <c r="G111" t="n">
        <v>125.73</v>
      </c>
      <c r="H111" t="n">
        <v>1.85</v>
      </c>
      <c r="I111" t="n">
        <v>5</v>
      </c>
      <c r="J111" t="n">
        <v>271.46</v>
      </c>
      <c r="K111" t="n">
        <v>56.94</v>
      </c>
      <c r="L111" t="n">
        <v>28.25</v>
      </c>
      <c r="M111" t="n">
        <v>3</v>
      </c>
      <c r="N111" t="n">
        <v>71.27</v>
      </c>
      <c r="O111" t="n">
        <v>33714.85</v>
      </c>
      <c r="P111" t="n">
        <v>155.2</v>
      </c>
      <c r="Q111" t="n">
        <v>197.75</v>
      </c>
      <c r="R111" t="n">
        <v>30.19</v>
      </c>
      <c r="S111" t="n">
        <v>25.4</v>
      </c>
      <c r="T111" t="n">
        <v>1568.46</v>
      </c>
      <c r="U111" t="n">
        <v>0.84</v>
      </c>
      <c r="V111" t="n">
        <v>0.89</v>
      </c>
      <c r="W111" t="n">
        <v>2.95</v>
      </c>
      <c r="X111" t="n">
        <v>0.09</v>
      </c>
      <c r="Y111" t="n">
        <v>1</v>
      </c>
      <c r="Z111" t="n">
        <v>10</v>
      </c>
      <c r="AA111" t="n">
        <v>396.9313914416803</v>
      </c>
      <c r="AB111" t="n">
        <v>543.0990411476074</v>
      </c>
      <c r="AC111" t="n">
        <v>491.2664309047705</v>
      </c>
      <c r="AD111" t="n">
        <v>396931.3914416803</v>
      </c>
      <c r="AE111" t="n">
        <v>543099.0411476074</v>
      </c>
      <c r="AF111" t="n">
        <v>2.440172259029416e-06</v>
      </c>
      <c r="AG111" t="n">
        <v>17.39583333333333</v>
      </c>
      <c r="AH111" t="n">
        <v>491266.4309047705</v>
      </c>
    </row>
    <row r="112">
      <c r="A112" t="n">
        <v>110</v>
      </c>
      <c r="B112" t="n">
        <v>115</v>
      </c>
      <c r="C112" t="inlineStr">
        <is>
          <t xml:space="preserve">CONCLUIDO	</t>
        </is>
      </c>
      <c r="D112" t="n">
        <v>7.4839</v>
      </c>
      <c r="E112" t="n">
        <v>13.36</v>
      </c>
      <c r="F112" t="n">
        <v>10.48</v>
      </c>
      <c r="G112" t="n">
        <v>125.78</v>
      </c>
      <c r="H112" t="n">
        <v>1.87</v>
      </c>
      <c r="I112" t="n">
        <v>5</v>
      </c>
      <c r="J112" t="n">
        <v>271.94</v>
      </c>
      <c r="K112" t="n">
        <v>56.94</v>
      </c>
      <c r="L112" t="n">
        <v>28.5</v>
      </c>
      <c r="M112" t="n">
        <v>3</v>
      </c>
      <c r="N112" t="n">
        <v>71.5</v>
      </c>
      <c r="O112" t="n">
        <v>33773.97</v>
      </c>
      <c r="P112" t="n">
        <v>155.46</v>
      </c>
      <c r="Q112" t="n">
        <v>197.79</v>
      </c>
      <c r="R112" t="n">
        <v>30.18</v>
      </c>
      <c r="S112" t="n">
        <v>25.4</v>
      </c>
      <c r="T112" t="n">
        <v>1559.74</v>
      </c>
      <c r="U112" t="n">
        <v>0.84</v>
      </c>
      <c r="V112" t="n">
        <v>0.89</v>
      </c>
      <c r="W112" t="n">
        <v>2.95</v>
      </c>
      <c r="X112" t="n">
        <v>0.09</v>
      </c>
      <c r="Y112" t="n">
        <v>1</v>
      </c>
      <c r="Z112" t="n">
        <v>10</v>
      </c>
      <c r="AA112" t="n">
        <v>397.1708248184302</v>
      </c>
      <c r="AB112" t="n">
        <v>543.4266444567317</v>
      </c>
      <c r="AC112" t="n">
        <v>491.5627682138661</v>
      </c>
      <c r="AD112" t="n">
        <v>397170.8248184302</v>
      </c>
      <c r="AE112" t="n">
        <v>543426.6444567316</v>
      </c>
      <c r="AF112" t="n">
        <v>2.439389974934247e-06</v>
      </c>
      <c r="AG112" t="n">
        <v>17.39583333333333</v>
      </c>
      <c r="AH112" t="n">
        <v>491562.7682138662</v>
      </c>
    </row>
    <row r="113">
      <c r="A113" t="n">
        <v>111</v>
      </c>
      <c r="B113" t="n">
        <v>115</v>
      </c>
      <c r="C113" t="inlineStr">
        <is>
          <t xml:space="preserve">CONCLUIDO	</t>
        </is>
      </c>
      <c r="D113" t="n">
        <v>7.488</v>
      </c>
      <c r="E113" t="n">
        <v>13.35</v>
      </c>
      <c r="F113" t="n">
        <v>10.47</v>
      </c>
      <c r="G113" t="n">
        <v>125.69</v>
      </c>
      <c r="H113" t="n">
        <v>1.88</v>
      </c>
      <c r="I113" t="n">
        <v>5</v>
      </c>
      <c r="J113" t="n">
        <v>272.43</v>
      </c>
      <c r="K113" t="n">
        <v>56.94</v>
      </c>
      <c r="L113" t="n">
        <v>28.75</v>
      </c>
      <c r="M113" t="n">
        <v>3</v>
      </c>
      <c r="N113" t="n">
        <v>71.73</v>
      </c>
      <c r="O113" t="n">
        <v>33833.3</v>
      </c>
      <c r="P113" t="n">
        <v>155.45</v>
      </c>
      <c r="Q113" t="n">
        <v>197.75</v>
      </c>
      <c r="R113" t="n">
        <v>30.07</v>
      </c>
      <c r="S113" t="n">
        <v>25.4</v>
      </c>
      <c r="T113" t="n">
        <v>1504.41</v>
      </c>
      <c r="U113" t="n">
        <v>0.84</v>
      </c>
      <c r="V113" t="n">
        <v>0.89</v>
      </c>
      <c r="W113" t="n">
        <v>2.95</v>
      </c>
      <c r="X113" t="n">
        <v>0.08</v>
      </c>
      <c r="Y113" t="n">
        <v>1</v>
      </c>
      <c r="Z113" t="n">
        <v>10</v>
      </c>
      <c r="AA113" t="n">
        <v>397.0351969323795</v>
      </c>
      <c r="AB113" t="n">
        <v>543.2410723995571</v>
      </c>
      <c r="AC113" t="n">
        <v>491.3949068933763</v>
      </c>
      <c r="AD113" t="n">
        <v>397035.1969323795</v>
      </c>
      <c r="AE113" t="n">
        <v>543241.0723995571</v>
      </c>
      <c r="AF113" t="n">
        <v>2.440726376930162e-06</v>
      </c>
      <c r="AG113" t="n">
        <v>17.3828125</v>
      </c>
      <c r="AH113" t="n">
        <v>491394.9068933763</v>
      </c>
    </row>
    <row r="114">
      <c r="A114" t="n">
        <v>112</v>
      </c>
      <c r="B114" t="n">
        <v>115</v>
      </c>
      <c r="C114" t="inlineStr">
        <is>
          <t xml:space="preserve">CONCLUIDO	</t>
        </is>
      </c>
      <c r="D114" t="n">
        <v>7.4878</v>
      </c>
      <c r="E114" t="n">
        <v>13.36</v>
      </c>
      <c r="F114" t="n">
        <v>10.47</v>
      </c>
      <c r="G114" t="n">
        <v>125.7</v>
      </c>
      <c r="H114" t="n">
        <v>1.89</v>
      </c>
      <c r="I114" t="n">
        <v>5</v>
      </c>
      <c r="J114" t="n">
        <v>272.91</v>
      </c>
      <c r="K114" t="n">
        <v>56.94</v>
      </c>
      <c r="L114" t="n">
        <v>29</v>
      </c>
      <c r="M114" t="n">
        <v>3</v>
      </c>
      <c r="N114" t="n">
        <v>71.95999999999999</v>
      </c>
      <c r="O114" t="n">
        <v>33892.61</v>
      </c>
      <c r="P114" t="n">
        <v>155.6</v>
      </c>
      <c r="Q114" t="n">
        <v>197.76</v>
      </c>
      <c r="R114" t="n">
        <v>30.01</v>
      </c>
      <c r="S114" t="n">
        <v>25.4</v>
      </c>
      <c r="T114" t="n">
        <v>1474.72</v>
      </c>
      <c r="U114" t="n">
        <v>0.85</v>
      </c>
      <c r="V114" t="n">
        <v>0.89</v>
      </c>
      <c r="W114" t="n">
        <v>2.95</v>
      </c>
      <c r="X114" t="n">
        <v>0.08</v>
      </c>
      <c r="Y114" t="n">
        <v>1</v>
      </c>
      <c r="Z114" t="n">
        <v>10</v>
      </c>
      <c r="AA114" t="n">
        <v>397.1484117704555</v>
      </c>
      <c r="AB114" t="n">
        <v>543.395977935699</v>
      </c>
      <c r="AC114" t="n">
        <v>491.53502846256</v>
      </c>
      <c r="AD114" t="n">
        <v>397148.4117704555</v>
      </c>
      <c r="AE114" t="n">
        <v>543395.9779356989</v>
      </c>
      <c r="AF114" t="n">
        <v>2.440661186588897e-06</v>
      </c>
      <c r="AG114" t="n">
        <v>17.39583333333333</v>
      </c>
      <c r="AH114" t="n">
        <v>491535.02846256</v>
      </c>
    </row>
    <row r="115">
      <c r="A115" t="n">
        <v>113</v>
      </c>
      <c r="B115" t="n">
        <v>115</v>
      </c>
      <c r="C115" t="inlineStr">
        <is>
          <t xml:space="preserve">CONCLUIDO	</t>
        </is>
      </c>
      <c r="D115" t="n">
        <v>7.4899</v>
      </c>
      <c r="E115" t="n">
        <v>13.35</v>
      </c>
      <c r="F115" t="n">
        <v>10.47</v>
      </c>
      <c r="G115" t="n">
        <v>125.65</v>
      </c>
      <c r="H115" t="n">
        <v>1.9</v>
      </c>
      <c r="I115" t="n">
        <v>5</v>
      </c>
      <c r="J115" t="n">
        <v>273.39</v>
      </c>
      <c r="K115" t="n">
        <v>56.94</v>
      </c>
      <c r="L115" t="n">
        <v>29.25</v>
      </c>
      <c r="M115" t="n">
        <v>3</v>
      </c>
      <c r="N115" t="n">
        <v>72.19</v>
      </c>
      <c r="O115" t="n">
        <v>33952</v>
      </c>
      <c r="P115" t="n">
        <v>155.55</v>
      </c>
      <c r="Q115" t="n">
        <v>197.75</v>
      </c>
      <c r="R115" t="n">
        <v>29.88</v>
      </c>
      <c r="S115" t="n">
        <v>25.4</v>
      </c>
      <c r="T115" t="n">
        <v>1412.22</v>
      </c>
      <c r="U115" t="n">
        <v>0.85</v>
      </c>
      <c r="V115" t="n">
        <v>0.89</v>
      </c>
      <c r="W115" t="n">
        <v>2.95</v>
      </c>
      <c r="X115" t="n">
        <v>0.08</v>
      </c>
      <c r="Y115" t="n">
        <v>1</v>
      </c>
      <c r="Z115" t="n">
        <v>10</v>
      </c>
      <c r="AA115" t="n">
        <v>397.0679812421065</v>
      </c>
      <c r="AB115" t="n">
        <v>543.2859293384673</v>
      </c>
      <c r="AC115" t="n">
        <v>491.435482748994</v>
      </c>
      <c r="AD115" t="n">
        <v>397067.9812421065</v>
      </c>
      <c r="AE115" t="n">
        <v>543285.9293384673</v>
      </c>
      <c r="AF115" t="n">
        <v>2.441345685172171e-06</v>
      </c>
      <c r="AG115" t="n">
        <v>17.3828125</v>
      </c>
      <c r="AH115" t="n">
        <v>491435.482748994</v>
      </c>
    </row>
    <row r="116">
      <c r="A116" t="n">
        <v>114</v>
      </c>
      <c r="B116" t="n">
        <v>115</v>
      </c>
      <c r="C116" t="inlineStr">
        <is>
          <t xml:space="preserve">CONCLUIDO	</t>
        </is>
      </c>
      <c r="D116" t="n">
        <v>7.4905</v>
      </c>
      <c r="E116" t="n">
        <v>13.35</v>
      </c>
      <c r="F116" t="n">
        <v>10.47</v>
      </c>
      <c r="G116" t="n">
        <v>125.64</v>
      </c>
      <c r="H116" t="n">
        <v>1.92</v>
      </c>
      <c r="I116" t="n">
        <v>5</v>
      </c>
      <c r="J116" t="n">
        <v>273.87</v>
      </c>
      <c r="K116" t="n">
        <v>56.94</v>
      </c>
      <c r="L116" t="n">
        <v>29.5</v>
      </c>
      <c r="M116" t="n">
        <v>3</v>
      </c>
      <c r="N116" t="n">
        <v>72.43000000000001</v>
      </c>
      <c r="O116" t="n">
        <v>34011.48</v>
      </c>
      <c r="P116" t="n">
        <v>155.71</v>
      </c>
      <c r="Q116" t="n">
        <v>197.75</v>
      </c>
      <c r="R116" t="n">
        <v>29.98</v>
      </c>
      <c r="S116" t="n">
        <v>25.4</v>
      </c>
      <c r="T116" t="n">
        <v>1458.57</v>
      </c>
      <c r="U116" t="n">
        <v>0.85</v>
      </c>
      <c r="V116" t="n">
        <v>0.89</v>
      </c>
      <c r="W116" t="n">
        <v>2.94</v>
      </c>
      <c r="X116" t="n">
        <v>0.08</v>
      </c>
      <c r="Y116" t="n">
        <v>1</v>
      </c>
      <c r="Z116" t="n">
        <v>10</v>
      </c>
      <c r="AA116" t="n">
        <v>397.171630512732</v>
      </c>
      <c r="AB116" t="n">
        <v>543.4277468432202</v>
      </c>
      <c r="AC116" t="n">
        <v>491.5637653901354</v>
      </c>
      <c r="AD116" t="n">
        <v>397171.630512732</v>
      </c>
      <c r="AE116" t="n">
        <v>543427.7468432202</v>
      </c>
      <c r="AF116" t="n">
        <v>2.441541256195964e-06</v>
      </c>
      <c r="AG116" t="n">
        <v>17.3828125</v>
      </c>
      <c r="AH116" t="n">
        <v>491563.7653901354</v>
      </c>
    </row>
    <row r="117">
      <c r="A117" t="n">
        <v>115</v>
      </c>
      <c r="B117" t="n">
        <v>115</v>
      </c>
      <c r="C117" t="inlineStr">
        <is>
          <t xml:space="preserve">CONCLUIDO	</t>
        </is>
      </c>
      <c r="D117" t="n">
        <v>7.4902</v>
      </c>
      <c r="E117" t="n">
        <v>13.35</v>
      </c>
      <c r="F117" t="n">
        <v>10.47</v>
      </c>
      <c r="G117" t="n">
        <v>125.65</v>
      </c>
      <c r="H117" t="n">
        <v>1.93</v>
      </c>
      <c r="I117" t="n">
        <v>5</v>
      </c>
      <c r="J117" t="n">
        <v>274.35</v>
      </c>
      <c r="K117" t="n">
        <v>56.94</v>
      </c>
      <c r="L117" t="n">
        <v>29.75</v>
      </c>
      <c r="M117" t="n">
        <v>3</v>
      </c>
      <c r="N117" t="n">
        <v>72.66</v>
      </c>
      <c r="O117" t="n">
        <v>34071.05</v>
      </c>
      <c r="P117" t="n">
        <v>155.82</v>
      </c>
      <c r="Q117" t="n">
        <v>197.76</v>
      </c>
      <c r="R117" t="n">
        <v>29.87</v>
      </c>
      <c r="S117" t="n">
        <v>25.4</v>
      </c>
      <c r="T117" t="n">
        <v>1406.06</v>
      </c>
      <c r="U117" t="n">
        <v>0.85</v>
      </c>
      <c r="V117" t="n">
        <v>0.89</v>
      </c>
      <c r="W117" t="n">
        <v>2.95</v>
      </c>
      <c r="X117" t="n">
        <v>0.08</v>
      </c>
      <c r="Y117" t="n">
        <v>1</v>
      </c>
      <c r="Z117" t="n">
        <v>10</v>
      </c>
      <c r="AA117" t="n">
        <v>397.2578512800938</v>
      </c>
      <c r="AB117" t="n">
        <v>543.5457179009163</v>
      </c>
      <c r="AC117" t="n">
        <v>491.6704774556584</v>
      </c>
      <c r="AD117" t="n">
        <v>397257.8512800938</v>
      </c>
      <c r="AE117" t="n">
        <v>543545.7179009164</v>
      </c>
      <c r="AF117" t="n">
        <v>2.441443470684067e-06</v>
      </c>
      <c r="AG117" t="n">
        <v>17.3828125</v>
      </c>
      <c r="AH117" t="n">
        <v>491670.4774556584</v>
      </c>
    </row>
    <row r="118">
      <c r="A118" t="n">
        <v>116</v>
      </c>
      <c r="B118" t="n">
        <v>115</v>
      </c>
      <c r="C118" t="inlineStr">
        <is>
          <t xml:space="preserve">CONCLUIDO	</t>
        </is>
      </c>
      <c r="D118" t="n">
        <v>7.4933</v>
      </c>
      <c r="E118" t="n">
        <v>13.35</v>
      </c>
      <c r="F118" t="n">
        <v>10.46</v>
      </c>
      <c r="G118" t="n">
        <v>125.58</v>
      </c>
      <c r="H118" t="n">
        <v>1.94</v>
      </c>
      <c r="I118" t="n">
        <v>5</v>
      </c>
      <c r="J118" t="n">
        <v>274.84</v>
      </c>
      <c r="K118" t="n">
        <v>56.94</v>
      </c>
      <c r="L118" t="n">
        <v>30</v>
      </c>
      <c r="M118" t="n">
        <v>3</v>
      </c>
      <c r="N118" t="n">
        <v>72.89</v>
      </c>
      <c r="O118" t="n">
        <v>34130.71</v>
      </c>
      <c r="P118" t="n">
        <v>155.72</v>
      </c>
      <c r="Q118" t="n">
        <v>197.75</v>
      </c>
      <c r="R118" t="n">
        <v>29.72</v>
      </c>
      <c r="S118" t="n">
        <v>25.4</v>
      </c>
      <c r="T118" t="n">
        <v>1333.54</v>
      </c>
      <c r="U118" t="n">
        <v>0.85</v>
      </c>
      <c r="V118" t="n">
        <v>0.89</v>
      </c>
      <c r="W118" t="n">
        <v>2.95</v>
      </c>
      <c r="X118" t="n">
        <v>0.08</v>
      </c>
      <c r="Y118" t="n">
        <v>1</v>
      </c>
      <c r="Z118" t="n">
        <v>10</v>
      </c>
      <c r="AA118" t="n">
        <v>397.0779157859313</v>
      </c>
      <c r="AB118" t="n">
        <v>543.2995222196096</v>
      </c>
      <c r="AC118" t="n">
        <v>491.4477783446378</v>
      </c>
      <c r="AD118" t="n">
        <v>397077.9157859313</v>
      </c>
      <c r="AE118" t="n">
        <v>543299.5222196096</v>
      </c>
      <c r="AF118" t="n">
        <v>2.442453920973662e-06</v>
      </c>
      <c r="AG118" t="n">
        <v>17.3828125</v>
      </c>
      <c r="AH118" t="n">
        <v>491447.7783446378</v>
      </c>
    </row>
    <row r="119">
      <c r="A119" t="n">
        <v>117</v>
      </c>
      <c r="B119" t="n">
        <v>115</v>
      </c>
      <c r="C119" t="inlineStr">
        <is>
          <t xml:space="preserve">CONCLUIDO	</t>
        </is>
      </c>
      <c r="D119" t="n">
        <v>7.4909</v>
      </c>
      <c r="E119" t="n">
        <v>13.35</v>
      </c>
      <c r="F119" t="n">
        <v>10.47</v>
      </c>
      <c r="G119" t="n">
        <v>125.63</v>
      </c>
      <c r="H119" t="n">
        <v>1.96</v>
      </c>
      <c r="I119" t="n">
        <v>5</v>
      </c>
      <c r="J119" t="n">
        <v>275.32</v>
      </c>
      <c r="K119" t="n">
        <v>56.94</v>
      </c>
      <c r="L119" t="n">
        <v>30.25</v>
      </c>
      <c r="M119" t="n">
        <v>3</v>
      </c>
      <c r="N119" t="n">
        <v>73.13</v>
      </c>
      <c r="O119" t="n">
        <v>34190.46</v>
      </c>
      <c r="P119" t="n">
        <v>155.89</v>
      </c>
      <c r="Q119" t="n">
        <v>197.76</v>
      </c>
      <c r="R119" t="n">
        <v>29.83</v>
      </c>
      <c r="S119" t="n">
        <v>25.4</v>
      </c>
      <c r="T119" t="n">
        <v>1385.56</v>
      </c>
      <c r="U119" t="n">
        <v>0.85</v>
      </c>
      <c r="V119" t="n">
        <v>0.89</v>
      </c>
      <c r="W119" t="n">
        <v>2.95</v>
      </c>
      <c r="X119" t="n">
        <v>0.08</v>
      </c>
      <c r="Y119" t="n">
        <v>1</v>
      </c>
      <c r="Z119" t="n">
        <v>10</v>
      </c>
      <c r="AA119" t="n">
        <v>397.2939957037793</v>
      </c>
      <c r="AB119" t="n">
        <v>543.5951722959823</v>
      </c>
      <c r="AC119" t="n">
        <v>491.7152119926689</v>
      </c>
      <c r="AD119" t="n">
        <v>397293.9957037793</v>
      </c>
      <c r="AE119" t="n">
        <v>543595.1722959823</v>
      </c>
      <c r="AF119" t="n">
        <v>2.441671636878492e-06</v>
      </c>
      <c r="AG119" t="n">
        <v>17.3828125</v>
      </c>
      <c r="AH119" t="n">
        <v>491715.2119926689</v>
      </c>
    </row>
    <row r="120">
      <c r="A120" t="n">
        <v>118</v>
      </c>
      <c r="B120" t="n">
        <v>115</v>
      </c>
      <c r="C120" t="inlineStr">
        <is>
          <t xml:space="preserve">CONCLUIDO	</t>
        </is>
      </c>
      <c r="D120" t="n">
        <v>7.4903</v>
      </c>
      <c r="E120" t="n">
        <v>13.35</v>
      </c>
      <c r="F120" t="n">
        <v>10.47</v>
      </c>
      <c r="G120" t="n">
        <v>125.64</v>
      </c>
      <c r="H120" t="n">
        <v>1.97</v>
      </c>
      <c r="I120" t="n">
        <v>5</v>
      </c>
      <c r="J120" t="n">
        <v>275.81</v>
      </c>
      <c r="K120" t="n">
        <v>56.94</v>
      </c>
      <c r="L120" t="n">
        <v>30.5</v>
      </c>
      <c r="M120" t="n">
        <v>3</v>
      </c>
      <c r="N120" t="n">
        <v>73.36</v>
      </c>
      <c r="O120" t="n">
        <v>34250.31</v>
      </c>
      <c r="P120" t="n">
        <v>155.95</v>
      </c>
      <c r="Q120" t="n">
        <v>197.75</v>
      </c>
      <c r="R120" t="n">
        <v>29.88</v>
      </c>
      <c r="S120" t="n">
        <v>25.4</v>
      </c>
      <c r="T120" t="n">
        <v>1410.91</v>
      </c>
      <c r="U120" t="n">
        <v>0.85</v>
      </c>
      <c r="V120" t="n">
        <v>0.89</v>
      </c>
      <c r="W120" t="n">
        <v>2.95</v>
      </c>
      <c r="X120" t="n">
        <v>0.08</v>
      </c>
      <c r="Y120" t="n">
        <v>1</v>
      </c>
      <c r="Z120" t="n">
        <v>10</v>
      </c>
      <c r="AA120" t="n">
        <v>397.3501992779735</v>
      </c>
      <c r="AB120" t="n">
        <v>543.6720725057214</v>
      </c>
      <c r="AC120" t="n">
        <v>491.7847729543208</v>
      </c>
      <c r="AD120" t="n">
        <v>397350.1992779735</v>
      </c>
      <c r="AE120" t="n">
        <v>543672.0725057215</v>
      </c>
      <c r="AF120" t="n">
        <v>2.4414760658547e-06</v>
      </c>
      <c r="AG120" t="n">
        <v>17.3828125</v>
      </c>
      <c r="AH120" t="n">
        <v>491784.7729543208</v>
      </c>
    </row>
    <row r="121">
      <c r="A121" t="n">
        <v>119</v>
      </c>
      <c r="B121" t="n">
        <v>115</v>
      </c>
      <c r="C121" t="inlineStr">
        <is>
          <t xml:space="preserve">CONCLUIDO	</t>
        </is>
      </c>
      <c r="D121" t="n">
        <v>7.4894</v>
      </c>
      <c r="E121" t="n">
        <v>13.35</v>
      </c>
      <c r="F121" t="n">
        <v>10.47</v>
      </c>
      <c r="G121" t="n">
        <v>125.66</v>
      </c>
      <c r="H121" t="n">
        <v>1.98</v>
      </c>
      <c r="I121" t="n">
        <v>5</v>
      </c>
      <c r="J121" t="n">
        <v>276.29</v>
      </c>
      <c r="K121" t="n">
        <v>56.94</v>
      </c>
      <c r="L121" t="n">
        <v>30.75</v>
      </c>
      <c r="M121" t="n">
        <v>3</v>
      </c>
      <c r="N121" t="n">
        <v>73.59999999999999</v>
      </c>
      <c r="O121" t="n">
        <v>34310.24</v>
      </c>
      <c r="P121" t="n">
        <v>156.1</v>
      </c>
      <c r="Q121" t="n">
        <v>197.75</v>
      </c>
      <c r="R121" t="n">
        <v>29.91</v>
      </c>
      <c r="S121" t="n">
        <v>25.4</v>
      </c>
      <c r="T121" t="n">
        <v>1425.84</v>
      </c>
      <c r="U121" t="n">
        <v>0.85</v>
      </c>
      <c r="V121" t="n">
        <v>0.89</v>
      </c>
      <c r="W121" t="n">
        <v>2.95</v>
      </c>
      <c r="X121" t="n">
        <v>0.08</v>
      </c>
      <c r="Y121" t="n">
        <v>1</v>
      </c>
      <c r="Z121" t="n">
        <v>10</v>
      </c>
      <c r="AA121" t="n">
        <v>397.4781188102345</v>
      </c>
      <c r="AB121" t="n">
        <v>543.8470976531725</v>
      </c>
      <c r="AC121" t="n">
        <v>491.9430939473484</v>
      </c>
      <c r="AD121" t="n">
        <v>397478.1188102345</v>
      </c>
      <c r="AE121" t="n">
        <v>543847.0976531724</v>
      </c>
      <c r="AF121" t="n">
        <v>2.441182709319011e-06</v>
      </c>
      <c r="AG121" t="n">
        <v>17.3828125</v>
      </c>
      <c r="AH121" t="n">
        <v>491943.0939473484</v>
      </c>
    </row>
    <row r="122">
      <c r="A122" t="n">
        <v>120</v>
      </c>
      <c r="B122" t="n">
        <v>115</v>
      </c>
      <c r="C122" t="inlineStr">
        <is>
          <t xml:space="preserve">CONCLUIDO	</t>
        </is>
      </c>
      <c r="D122" t="n">
        <v>7.4888</v>
      </c>
      <c r="E122" t="n">
        <v>13.35</v>
      </c>
      <c r="F122" t="n">
        <v>10.47</v>
      </c>
      <c r="G122" t="n">
        <v>125.68</v>
      </c>
      <c r="H122" t="n">
        <v>1.99</v>
      </c>
      <c r="I122" t="n">
        <v>5</v>
      </c>
      <c r="J122" t="n">
        <v>276.78</v>
      </c>
      <c r="K122" t="n">
        <v>56.94</v>
      </c>
      <c r="L122" t="n">
        <v>31</v>
      </c>
      <c r="M122" t="n">
        <v>3</v>
      </c>
      <c r="N122" t="n">
        <v>73.84</v>
      </c>
      <c r="O122" t="n">
        <v>34370.27</v>
      </c>
      <c r="P122" t="n">
        <v>156.07</v>
      </c>
      <c r="Q122" t="n">
        <v>197.75</v>
      </c>
      <c r="R122" t="n">
        <v>29.96</v>
      </c>
      <c r="S122" t="n">
        <v>25.4</v>
      </c>
      <c r="T122" t="n">
        <v>1452.87</v>
      </c>
      <c r="U122" t="n">
        <v>0.85</v>
      </c>
      <c r="V122" t="n">
        <v>0.89</v>
      </c>
      <c r="W122" t="n">
        <v>2.95</v>
      </c>
      <c r="X122" t="n">
        <v>0.08</v>
      </c>
      <c r="Y122" t="n">
        <v>1</v>
      </c>
      <c r="Z122" t="n">
        <v>10</v>
      </c>
      <c r="AA122" t="n">
        <v>397.4689472252843</v>
      </c>
      <c r="AB122" t="n">
        <v>543.8345486860218</v>
      </c>
      <c r="AC122" t="n">
        <v>491.93174263601</v>
      </c>
      <c r="AD122" t="n">
        <v>397468.9472252843</v>
      </c>
      <c r="AE122" t="n">
        <v>543834.5486860218</v>
      </c>
      <c r="AF122" t="n">
        <v>2.440987138295219e-06</v>
      </c>
      <c r="AG122" t="n">
        <v>17.3828125</v>
      </c>
      <c r="AH122" t="n">
        <v>491931.74263601</v>
      </c>
    </row>
    <row r="123">
      <c r="A123" t="n">
        <v>121</v>
      </c>
      <c r="B123" t="n">
        <v>115</v>
      </c>
      <c r="C123" t="inlineStr">
        <is>
          <t xml:space="preserve">CONCLUIDO	</t>
        </is>
      </c>
      <c r="D123" t="n">
        <v>7.4894</v>
      </c>
      <c r="E123" t="n">
        <v>13.35</v>
      </c>
      <c r="F123" t="n">
        <v>10.47</v>
      </c>
      <c r="G123" t="n">
        <v>125.66</v>
      </c>
      <c r="H123" t="n">
        <v>2.01</v>
      </c>
      <c r="I123" t="n">
        <v>5</v>
      </c>
      <c r="J123" t="n">
        <v>277.27</v>
      </c>
      <c r="K123" t="n">
        <v>56.94</v>
      </c>
      <c r="L123" t="n">
        <v>31.25</v>
      </c>
      <c r="M123" t="n">
        <v>3</v>
      </c>
      <c r="N123" t="n">
        <v>74.06999999999999</v>
      </c>
      <c r="O123" t="n">
        <v>34430.39</v>
      </c>
      <c r="P123" t="n">
        <v>156.04</v>
      </c>
      <c r="Q123" t="n">
        <v>197.75</v>
      </c>
      <c r="R123" t="n">
        <v>29.92</v>
      </c>
      <c r="S123" t="n">
        <v>25.4</v>
      </c>
      <c r="T123" t="n">
        <v>1433.2</v>
      </c>
      <c r="U123" t="n">
        <v>0.85</v>
      </c>
      <c r="V123" t="n">
        <v>0.89</v>
      </c>
      <c r="W123" t="n">
        <v>2.95</v>
      </c>
      <c r="X123" t="n">
        <v>0.08</v>
      </c>
      <c r="Y123" t="n">
        <v>1</v>
      </c>
      <c r="Z123" t="n">
        <v>10</v>
      </c>
      <c r="AA123" t="n">
        <v>397.4345215242012</v>
      </c>
      <c r="AB123" t="n">
        <v>543.7874459230453</v>
      </c>
      <c r="AC123" t="n">
        <v>491.8891352946227</v>
      </c>
      <c r="AD123" t="n">
        <v>397434.5215242012</v>
      </c>
      <c r="AE123" t="n">
        <v>543787.4459230453</v>
      </c>
      <c r="AF123" t="n">
        <v>2.441182709319011e-06</v>
      </c>
      <c r="AG123" t="n">
        <v>17.3828125</v>
      </c>
      <c r="AH123" t="n">
        <v>491889.1352946227</v>
      </c>
    </row>
    <row r="124">
      <c r="A124" t="n">
        <v>122</v>
      </c>
      <c r="B124" t="n">
        <v>115</v>
      </c>
      <c r="C124" t="inlineStr">
        <is>
          <t xml:space="preserve">CONCLUIDO	</t>
        </is>
      </c>
      <c r="D124" t="n">
        <v>7.4911</v>
      </c>
      <c r="E124" t="n">
        <v>13.35</v>
      </c>
      <c r="F124" t="n">
        <v>10.47</v>
      </c>
      <c r="G124" t="n">
        <v>125.63</v>
      </c>
      <c r="H124" t="n">
        <v>2.02</v>
      </c>
      <c r="I124" t="n">
        <v>5</v>
      </c>
      <c r="J124" t="n">
        <v>277.75</v>
      </c>
      <c r="K124" t="n">
        <v>56.94</v>
      </c>
      <c r="L124" t="n">
        <v>31.5</v>
      </c>
      <c r="M124" t="n">
        <v>3</v>
      </c>
      <c r="N124" t="n">
        <v>74.31</v>
      </c>
      <c r="O124" t="n">
        <v>34490.61</v>
      </c>
      <c r="P124" t="n">
        <v>155.92</v>
      </c>
      <c r="Q124" t="n">
        <v>197.78</v>
      </c>
      <c r="R124" t="n">
        <v>29.84</v>
      </c>
      <c r="S124" t="n">
        <v>25.4</v>
      </c>
      <c r="T124" t="n">
        <v>1392.19</v>
      </c>
      <c r="U124" t="n">
        <v>0.85</v>
      </c>
      <c r="V124" t="n">
        <v>0.89</v>
      </c>
      <c r="W124" t="n">
        <v>2.95</v>
      </c>
      <c r="X124" t="n">
        <v>0.08</v>
      </c>
      <c r="Y124" t="n">
        <v>1</v>
      </c>
      <c r="Z124" t="n">
        <v>10</v>
      </c>
      <c r="AA124" t="n">
        <v>397.3115860066389</v>
      </c>
      <c r="AB124" t="n">
        <v>543.6192401243842</v>
      </c>
      <c r="AC124" t="n">
        <v>491.7369828213077</v>
      </c>
      <c r="AD124" t="n">
        <v>397311.5860066389</v>
      </c>
      <c r="AE124" t="n">
        <v>543619.2401243842</v>
      </c>
      <c r="AF124" t="n">
        <v>2.441736827219756e-06</v>
      </c>
      <c r="AG124" t="n">
        <v>17.3828125</v>
      </c>
      <c r="AH124" t="n">
        <v>491736.9828213077</v>
      </c>
    </row>
    <row r="125">
      <c r="A125" t="n">
        <v>123</v>
      </c>
      <c r="B125" t="n">
        <v>115</v>
      </c>
      <c r="C125" t="inlineStr">
        <is>
          <t xml:space="preserve">CONCLUIDO	</t>
        </is>
      </c>
      <c r="D125" t="n">
        <v>7.4922</v>
      </c>
      <c r="E125" t="n">
        <v>13.35</v>
      </c>
      <c r="F125" t="n">
        <v>10.47</v>
      </c>
      <c r="G125" t="n">
        <v>125.6</v>
      </c>
      <c r="H125" t="n">
        <v>2.03</v>
      </c>
      <c r="I125" t="n">
        <v>5</v>
      </c>
      <c r="J125" t="n">
        <v>278.24</v>
      </c>
      <c r="K125" t="n">
        <v>56.94</v>
      </c>
      <c r="L125" t="n">
        <v>31.75</v>
      </c>
      <c r="M125" t="n">
        <v>3</v>
      </c>
      <c r="N125" t="n">
        <v>74.55</v>
      </c>
      <c r="O125" t="n">
        <v>34550.91</v>
      </c>
      <c r="P125" t="n">
        <v>156.01</v>
      </c>
      <c r="Q125" t="n">
        <v>197.76</v>
      </c>
      <c r="R125" t="n">
        <v>29.8</v>
      </c>
      <c r="S125" t="n">
        <v>25.4</v>
      </c>
      <c r="T125" t="n">
        <v>1370.44</v>
      </c>
      <c r="U125" t="n">
        <v>0.85</v>
      </c>
      <c r="V125" t="n">
        <v>0.89</v>
      </c>
      <c r="W125" t="n">
        <v>2.95</v>
      </c>
      <c r="X125" t="n">
        <v>0.08</v>
      </c>
      <c r="Y125" t="n">
        <v>1</v>
      </c>
      <c r="Z125" t="n">
        <v>10</v>
      </c>
      <c r="AA125" t="n">
        <v>397.3538396445266</v>
      </c>
      <c r="AB125" t="n">
        <v>543.6770534158411</v>
      </c>
      <c r="AC125" t="n">
        <v>491.7892784933694</v>
      </c>
      <c r="AD125" t="n">
        <v>397353.8396445266</v>
      </c>
      <c r="AE125" t="n">
        <v>543677.0534158411</v>
      </c>
      <c r="AF125" t="n">
        <v>2.442095374096709e-06</v>
      </c>
      <c r="AG125" t="n">
        <v>17.3828125</v>
      </c>
      <c r="AH125" t="n">
        <v>491789.2784933693</v>
      </c>
    </row>
    <row r="126">
      <c r="A126" t="n">
        <v>124</v>
      </c>
      <c r="B126" t="n">
        <v>115</v>
      </c>
      <c r="C126" t="inlineStr">
        <is>
          <t xml:space="preserve">CONCLUIDO	</t>
        </is>
      </c>
      <c r="D126" t="n">
        <v>7.4925</v>
      </c>
      <c r="E126" t="n">
        <v>13.35</v>
      </c>
      <c r="F126" t="n">
        <v>10.47</v>
      </c>
      <c r="G126" t="n">
        <v>125.6</v>
      </c>
      <c r="H126" t="n">
        <v>2.04</v>
      </c>
      <c r="I126" t="n">
        <v>5</v>
      </c>
      <c r="J126" t="n">
        <v>278.73</v>
      </c>
      <c r="K126" t="n">
        <v>56.94</v>
      </c>
      <c r="L126" t="n">
        <v>32</v>
      </c>
      <c r="M126" t="n">
        <v>3</v>
      </c>
      <c r="N126" t="n">
        <v>74.79000000000001</v>
      </c>
      <c r="O126" t="n">
        <v>34611.32</v>
      </c>
      <c r="P126" t="n">
        <v>155.87</v>
      </c>
      <c r="Q126" t="n">
        <v>197.75</v>
      </c>
      <c r="R126" t="n">
        <v>29.76</v>
      </c>
      <c r="S126" t="n">
        <v>25.4</v>
      </c>
      <c r="T126" t="n">
        <v>1352.07</v>
      </c>
      <c r="U126" t="n">
        <v>0.85</v>
      </c>
      <c r="V126" t="n">
        <v>0.89</v>
      </c>
      <c r="W126" t="n">
        <v>2.95</v>
      </c>
      <c r="X126" t="n">
        <v>0.08</v>
      </c>
      <c r="Y126" t="n">
        <v>1</v>
      </c>
      <c r="Z126" t="n">
        <v>10</v>
      </c>
      <c r="AA126" t="n">
        <v>397.245848425115</v>
      </c>
      <c r="AB126" t="n">
        <v>543.5292950652058</v>
      </c>
      <c r="AC126" t="n">
        <v>491.6556219923385</v>
      </c>
      <c r="AD126" t="n">
        <v>397245.848425115</v>
      </c>
      <c r="AE126" t="n">
        <v>543529.2950652058</v>
      </c>
      <c r="AF126" t="n">
        <v>2.442193159608605e-06</v>
      </c>
      <c r="AG126" t="n">
        <v>17.3828125</v>
      </c>
      <c r="AH126" t="n">
        <v>491655.6219923385</v>
      </c>
    </row>
    <row r="127">
      <c r="A127" t="n">
        <v>125</v>
      </c>
      <c r="B127" t="n">
        <v>115</v>
      </c>
      <c r="C127" t="inlineStr">
        <is>
          <t xml:space="preserve">CONCLUIDO	</t>
        </is>
      </c>
      <c r="D127" t="n">
        <v>7.493</v>
      </c>
      <c r="E127" t="n">
        <v>13.35</v>
      </c>
      <c r="F127" t="n">
        <v>10.47</v>
      </c>
      <c r="G127" t="n">
        <v>125.59</v>
      </c>
      <c r="H127" t="n">
        <v>2.06</v>
      </c>
      <c r="I127" t="n">
        <v>5</v>
      </c>
      <c r="J127" t="n">
        <v>279.22</v>
      </c>
      <c r="K127" t="n">
        <v>56.94</v>
      </c>
      <c r="L127" t="n">
        <v>32.25</v>
      </c>
      <c r="M127" t="n">
        <v>3</v>
      </c>
      <c r="N127" t="n">
        <v>75.03</v>
      </c>
      <c r="O127" t="n">
        <v>34671.81</v>
      </c>
      <c r="P127" t="n">
        <v>155.8</v>
      </c>
      <c r="Q127" t="n">
        <v>197.76</v>
      </c>
      <c r="R127" t="n">
        <v>29.81</v>
      </c>
      <c r="S127" t="n">
        <v>25.4</v>
      </c>
      <c r="T127" t="n">
        <v>1377.58</v>
      </c>
      <c r="U127" t="n">
        <v>0.85</v>
      </c>
      <c r="V127" t="n">
        <v>0.89</v>
      </c>
      <c r="W127" t="n">
        <v>2.94</v>
      </c>
      <c r="X127" t="n">
        <v>0.08</v>
      </c>
      <c r="Y127" t="n">
        <v>1</v>
      </c>
      <c r="Z127" t="n">
        <v>10</v>
      </c>
      <c r="AA127" t="n">
        <v>397.1845067563322</v>
      </c>
      <c r="AB127" t="n">
        <v>543.4453646877738</v>
      </c>
      <c r="AC127" t="n">
        <v>491.5797018123316</v>
      </c>
      <c r="AD127" t="n">
        <v>397184.5067563322</v>
      </c>
      <c r="AE127" t="n">
        <v>543445.3646877737</v>
      </c>
      <c r="AF127" t="n">
        <v>2.442356135461766e-06</v>
      </c>
      <c r="AG127" t="n">
        <v>17.3828125</v>
      </c>
      <c r="AH127" t="n">
        <v>491579.7018123316</v>
      </c>
    </row>
    <row r="128">
      <c r="A128" t="n">
        <v>126</v>
      </c>
      <c r="B128" t="n">
        <v>115</v>
      </c>
      <c r="C128" t="inlineStr">
        <is>
          <t xml:space="preserve">CONCLUIDO	</t>
        </is>
      </c>
      <c r="D128" t="n">
        <v>7.4927</v>
      </c>
      <c r="E128" t="n">
        <v>13.35</v>
      </c>
      <c r="F128" t="n">
        <v>10.47</v>
      </c>
      <c r="G128" t="n">
        <v>125.59</v>
      </c>
      <c r="H128" t="n">
        <v>2.07</v>
      </c>
      <c r="I128" t="n">
        <v>5</v>
      </c>
      <c r="J128" t="n">
        <v>279.72</v>
      </c>
      <c r="K128" t="n">
        <v>56.94</v>
      </c>
      <c r="L128" t="n">
        <v>32.5</v>
      </c>
      <c r="M128" t="n">
        <v>3</v>
      </c>
      <c r="N128" t="n">
        <v>75.27</v>
      </c>
      <c r="O128" t="n">
        <v>34732.41</v>
      </c>
      <c r="P128" t="n">
        <v>155.74</v>
      </c>
      <c r="Q128" t="n">
        <v>197.75</v>
      </c>
      <c r="R128" t="n">
        <v>29.78</v>
      </c>
      <c r="S128" t="n">
        <v>25.4</v>
      </c>
      <c r="T128" t="n">
        <v>1359.85</v>
      </c>
      <c r="U128" t="n">
        <v>0.85</v>
      </c>
      <c r="V128" t="n">
        <v>0.89</v>
      </c>
      <c r="W128" t="n">
        <v>2.95</v>
      </c>
      <c r="X128" t="n">
        <v>0.08</v>
      </c>
      <c r="Y128" t="n">
        <v>1</v>
      </c>
      <c r="Z128" t="n">
        <v>10</v>
      </c>
      <c r="AA128" t="n">
        <v>397.1472280314645</v>
      </c>
      <c r="AB128" t="n">
        <v>543.3943582917885</v>
      </c>
      <c r="AC128" t="n">
        <v>491.5335633951912</v>
      </c>
      <c r="AD128" t="n">
        <v>397147.2280314644</v>
      </c>
      <c r="AE128" t="n">
        <v>543394.3582917885</v>
      </c>
      <c r="AF128" t="n">
        <v>2.44225834994987e-06</v>
      </c>
      <c r="AG128" t="n">
        <v>17.3828125</v>
      </c>
      <c r="AH128" t="n">
        <v>491533.5633951912</v>
      </c>
    </row>
    <row r="129">
      <c r="A129" t="n">
        <v>127</v>
      </c>
      <c r="B129" t="n">
        <v>115</v>
      </c>
      <c r="C129" t="inlineStr">
        <is>
          <t xml:space="preserve">CONCLUIDO	</t>
        </is>
      </c>
      <c r="D129" t="n">
        <v>7.4941</v>
      </c>
      <c r="E129" t="n">
        <v>13.34</v>
      </c>
      <c r="F129" t="n">
        <v>10.46</v>
      </c>
      <c r="G129" t="n">
        <v>125.56</v>
      </c>
      <c r="H129" t="n">
        <v>2.08</v>
      </c>
      <c r="I129" t="n">
        <v>5</v>
      </c>
      <c r="J129" t="n">
        <v>280.21</v>
      </c>
      <c r="K129" t="n">
        <v>56.94</v>
      </c>
      <c r="L129" t="n">
        <v>32.75</v>
      </c>
      <c r="M129" t="n">
        <v>3</v>
      </c>
      <c r="N129" t="n">
        <v>75.51000000000001</v>
      </c>
      <c r="O129" t="n">
        <v>34793.09</v>
      </c>
      <c r="P129" t="n">
        <v>155.59</v>
      </c>
      <c r="Q129" t="n">
        <v>197.77</v>
      </c>
      <c r="R129" t="n">
        <v>29.58</v>
      </c>
      <c r="S129" t="n">
        <v>25.4</v>
      </c>
      <c r="T129" t="n">
        <v>1260.99</v>
      </c>
      <c r="U129" t="n">
        <v>0.86</v>
      </c>
      <c r="V129" t="n">
        <v>0.89</v>
      </c>
      <c r="W129" t="n">
        <v>2.95</v>
      </c>
      <c r="X129" t="n">
        <v>0.07000000000000001</v>
      </c>
      <c r="Y129" t="n">
        <v>1</v>
      </c>
      <c r="Z129" t="n">
        <v>10</v>
      </c>
      <c r="AA129" t="n">
        <v>396.9667304659067</v>
      </c>
      <c r="AB129" t="n">
        <v>543.1473935596016</v>
      </c>
      <c r="AC129" t="n">
        <v>491.3101686304271</v>
      </c>
      <c r="AD129" t="n">
        <v>396966.7304659067</v>
      </c>
      <c r="AE129" t="n">
        <v>543147.3935596016</v>
      </c>
      <c r="AF129" t="n">
        <v>2.442714682338719e-06</v>
      </c>
      <c r="AG129" t="n">
        <v>17.36979166666667</v>
      </c>
      <c r="AH129" t="n">
        <v>491310.1686304271</v>
      </c>
    </row>
    <row r="130">
      <c r="A130" t="n">
        <v>128</v>
      </c>
      <c r="B130" t="n">
        <v>115</v>
      </c>
      <c r="C130" t="inlineStr">
        <is>
          <t xml:space="preserve">CONCLUIDO	</t>
        </is>
      </c>
      <c r="D130" t="n">
        <v>7.4933</v>
      </c>
      <c r="E130" t="n">
        <v>13.35</v>
      </c>
      <c r="F130" t="n">
        <v>10.46</v>
      </c>
      <c r="G130" t="n">
        <v>125.58</v>
      </c>
      <c r="H130" t="n">
        <v>2.09</v>
      </c>
      <c r="I130" t="n">
        <v>5</v>
      </c>
      <c r="J130" t="n">
        <v>280.7</v>
      </c>
      <c r="K130" t="n">
        <v>56.94</v>
      </c>
      <c r="L130" t="n">
        <v>33</v>
      </c>
      <c r="M130" t="n">
        <v>3</v>
      </c>
      <c r="N130" t="n">
        <v>75.76000000000001</v>
      </c>
      <c r="O130" t="n">
        <v>34853.88</v>
      </c>
      <c r="P130" t="n">
        <v>155.51</v>
      </c>
      <c r="Q130" t="n">
        <v>197.77</v>
      </c>
      <c r="R130" t="n">
        <v>29.66</v>
      </c>
      <c r="S130" t="n">
        <v>25.4</v>
      </c>
      <c r="T130" t="n">
        <v>1302.72</v>
      </c>
      <c r="U130" t="n">
        <v>0.86</v>
      </c>
      <c r="V130" t="n">
        <v>0.89</v>
      </c>
      <c r="W130" t="n">
        <v>2.95</v>
      </c>
      <c r="X130" t="n">
        <v>0.07000000000000001</v>
      </c>
      <c r="Y130" t="n">
        <v>1</v>
      </c>
      <c r="Z130" t="n">
        <v>10</v>
      </c>
      <c r="AA130" t="n">
        <v>396.9254047028223</v>
      </c>
      <c r="AB130" t="n">
        <v>543.0908498273856</v>
      </c>
      <c r="AC130" t="n">
        <v>491.2590213526541</v>
      </c>
      <c r="AD130" t="n">
        <v>396925.4047028223</v>
      </c>
      <c r="AE130" t="n">
        <v>543090.8498273856</v>
      </c>
      <c r="AF130" t="n">
        <v>2.442453920973662e-06</v>
      </c>
      <c r="AG130" t="n">
        <v>17.3828125</v>
      </c>
      <c r="AH130" t="n">
        <v>491259.0213526541</v>
      </c>
    </row>
    <row r="131">
      <c r="A131" t="n">
        <v>129</v>
      </c>
      <c r="B131" t="n">
        <v>115</v>
      </c>
      <c r="C131" t="inlineStr">
        <is>
          <t xml:space="preserve">CONCLUIDO	</t>
        </is>
      </c>
      <c r="D131" t="n">
        <v>7.4939</v>
      </c>
      <c r="E131" t="n">
        <v>13.34</v>
      </c>
      <c r="F131" t="n">
        <v>10.46</v>
      </c>
      <c r="G131" t="n">
        <v>125.57</v>
      </c>
      <c r="H131" t="n">
        <v>2.11</v>
      </c>
      <c r="I131" t="n">
        <v>5</v>
      </c>
      <c r="J131" t="n">
        <v>281.19</v>
      </c>
      <c r="K131" t="n">
        <v>56.94</v>
      </c>
      <c r="L131" t="n">
        <v>33.25</v>
      </c>
      <c r="M131" t="n">
        <v>3</v>
      </c>
      <c r="N131" t="n">
        <v>76</v>
      </c>
      <c r="O131" t="n">
        <v>34914.76</v>
      </c>
      <c r="P131" t="n">
        <v>155.48</v>
      </c>
      <c r="Q131" t="n">
        <v>197.75</v>
      </c>
      <c r="R131" t="n">
        <v>29.64</v>
      </c>
      <c r="S131" t="n">
        <v>25.4</v>
      </c>
      <c r="T131" t="n">
        <v>1289.68</v>
      </c>
      <c r="U131" t="n">
        <v>0.86</v>
      </c>
      <c r="V131" t="n">
        <v>0.89</v>
      </c>
      <c r="W131" t="n">
        <v>2.95</v>
      </c>
      <c r="X131" t="n">
        <v>0.07000000000000001</v>
      </c>
      <c r="Y131" t="n">
        <v>1</v>
      </c>
      <c r="Z131" t="n">
        <v>10</v>
      </c>
      <c r="AA131" t="n">
        <v>396.8910431927703</v>
      </c>
      <c r="AB131" t="n">
        <v>543.0438348934097</v>
      </c>
      <c r="AC131" t="n">
        <v>491.216493457991</v>
      </c>
      <c r="AD131" t="n">
        <v>396891.0431927703</v>
      </c>
      <c r="AE131" t="n">
        <v>543043.8348934096</v>
      </c>
      <c r="AF131" t="n">
        <v>2.442649491997455e-06</v>
      </c>
      <c r="AG131" t="n">
        <v>17.36979166666667</v>
      </c>
      <c r="AH131" t="n">
        <v>491216.493457991</v>
      </c>
    </row>
    <row r="132">
      <c r="A132" t="n">
        <v>130</v>
      </c>
      <c r="B132" t="n">
        <v>115</v>
      </c>
      <c r="C132" t="inlineStr">
        <is>
          <t xml:space="preserve">CONCLUIDO	</t>
        </is>
      </c>
      <c r="D132" t="n">
        <v>7.4978</v>
      </c>
      <c r="E132" t="n">
        <v>13.34</v>
      </c>
      <c r="F132" t="n">
        <v>10.46</v>
      </c>
      <c r="G132" t="n">
        <v>125.48</v>
      </c>
      <c r="H132" t="n">
        <v>2.12</v>
      </c>
      <c r="I132" t="n">
        <v>5</v>
      </c>
      <c r="J132" t="n">
        <v>281.69</v>
      </c>
      <c r="K132" t="n">
        <v>56.94</v>
      </c>
      <c r="L132" t="n">
        <v>33.5</v>
      </c>
      <c r="M132" t="n">
        <v>3</v>
      </c>
      <c r="N132" t="n">
        <v>76.25</v>
      </c>
      <c r="O132" t="n">
        <v>34975.73</v>
      </c>
      <c r="P132" t="n">
        <v>155.19</v>
      </c>
      <c r="Q132" t="n">
        <v>197.75</v>
      </c>
      <c r="R132" t="n">
        <v>29.46</v>
      </c>
      <c r="S132" t="n">
        <v>25.4</v>
      </c>
      <c r="T132" t="n">
        <v>1200.21</v>
      </c>
      <c r="U132" t="n">
        <v>0.86</v>
      </c>
      <c r="V132" t="n">
        <v>0.89</v>
      </c>
      <c r="W132" t="n">
        <v>2.95</v>
      </c>
      <c r="X132" t="n">
        <v>0.07000000000000001</v>
      </c>
      <c r="Y132" t="n">
        <v>1</v>
      </c>
      <c r="Z132" t="n">
        <v>10</v>
      </c>
      <c r="AA132" t="n">
        <v>396.5988757256295</v>
      </c>
      <c r="AB132" t="n">
        <v>542.6440784753487</v>
      </c>
      <c r="AC132" t="n">
        <v>490.8548892314082</v>
      </c>
      <c r="AD132" t="n">
        <v>396598.8757256295</v>
      </c>
      <c r="AE132" t="n">
        <v>542644.0784753487</v>
      </c>
      <c r="AF132" t="n">
        <v>2.443920703652106e-06</v>
      </c>
      <c r="AG132" t="n">
        <v>17.36979166666667</v>
      </c>
      <c r="AH132" t="n">
        <v>490854.8892314081</v>
      </c>
    </row>
    <row r="133">
      <c r="A133" t="n">
        <v>131</v>
      </c>
      <c r="B133" t="n">
        <v>115</v>
      </c>
      <c r="C133" t="inlineStr">
        <is>
          <t xml:space="preserve">CONCLUIDO	</t>
        </is>
      </c>
      <c r="D133" t="n">
        <v>7.4945</v>
      </c>
      <c r="E133" t="n">
        <v>13.34</v>
      </c>
      <c r="F133" t="n">
        <v>10.46</v>
      </c>
      <c r="G133" t="n">
        <v>125.55</v>
      </c>
      <c r="H133" t="n">
        <v>2.13</v>
      </c>
      <c r="I133" t="n">
        <v>5</v>
      </c>
      <c r="J133" t="n">
        <v>282.18</v>
      </c>
      <c r="K133" t="n">
        <v>56.94</v>
      </c>
      <c r="L133" t="n">
        <v>33.75</v>
      </c>
      <c r="M133" t="n">
        <v>3</v>
      </c>
      <c r="N133" t="n">
        <v>76.48999999999999</v>
      </c>
      <c r="O133" t="n">
        <v>35036.81</v>
      </c>
      <c r="P133" t="n">
        <v>155.22</v>
      </c>
      <c r="Q133" t="n">
        <v>197.75</v>
      </c>
      <c r="R133" t="n">
        <v>29.57</v>
      </c>
      <c r="S133" t="n">
        <v>25.4</v>
      </c>
      <c r="T133" t="n">
        <v>1258.42</v>
      </c>
      <c r="U133" t="n">
        <v>0.86</v>
      </c>
      <c r="V133" t="n">
        <v>0.89</v>
      </c>
      <c r="W133" t="n">
        <v>2.95</v>
      </c>
      <c r="X133" t="n">
        <v>0.07000000000000001</v>
      </c>
      <c r="Y133" t="n">
        <v>1</v>
      </c>
      <c r="Z133" t="n">
        <v>10</v>
      </c>
      <c r="AA133" t="n">
        <v>396.6896779817926</v>
      </c>
      <c r="AB133" t="n">
        <v>542.7683181281438</v>
      </c>
      <c r="AC133" t="n">
        <v>490.9672716261119</v>
      </c>
      <c r="AD133" t="n">
        <v>396689.6779817926</v>
      </c>
      <c r="AE133" t="n">
        <v>542768.3181281439</v>
      </c>
      <c r="AF133" t="n">
        <v>2.442845063021247e-06</v>
      </c>
      <c r="AG133" t="n">
        <v>17.36979166666667</v>
      </c>
      <c r="AH133" t="n">
        <v>490967.2716261119</v>
      </c>
    </row>
    <row r="134">
      <c r="A134" t="n">
        <v>132</v>
      </c>
      <c r="B134" t="n">
        <v>115</v>
      </c>
      <c r="C134" t="inlineStr">
        <is>
          <t xml:space="preserve">CONCLUIDO	</t>
        </is>
      </c>
      <c r="D134" t="n">
        <v>7.4952</v>
      </c>
      <c r="E134" t="n">
        <v>13.34</v>
      </c>
      <c r="F134" t="n">
        <v>10.46</v>
      </c>
      <c r="G134" t="n">
        <v>125.54</v>
      </c>
      <c r="H134" t="n">
        <v>2.14</v>
      </c>
      <c r="I134" t="n">
        <v>5</v>
      </c>
      <c r="J134" t="n">
        <v>282.68</v>
      </c>
      <c r="K134" t="n">
        <v>56.94</v>
      </c>
      <c r="L134" t="n">
        <v>34</v>
      </c>
      <c r="M134" t="n">
        <v>3</v>
      </c>
      <c r="N134" t="n">
        <v>76.73999999999999</v>
      </c>
      <c r="O134" t="n">
        <v>35097.98</v>
      </c>
      <c r="P134" t="n">
        <v>154.93</v>
      </c>
      <c r="Q134" t="n">
        <v>197.75</v>
      </c>
      <c r="R134" t="n">
        <v>29.56</v>
      </c>
      <c r="S134" t="n">
        <v>25.4</v>
      </c>
      <c r="T134" t="n">
        <v>1251.56</v>
      </c>
      <c r="U134" t="n">
        <v>0.86</v>
      </c>
      <c r="V134" t="n">
        <v>0.89</v>
      </c>
      <c r="W134" t="n">
        <v>2.95</v>
      </c>
      <c r="X134" t="n">
        <v>0.07000000000000001</v>
      </c>
      <c r="Y134" t="n">
        <v>1</v>
      </c>
      <c r="Z134" t="n">
        <v>10</v>
      </c>
      <c r="AA134" t="n">
        <v>396.4644734376296</v>
      </c>
      <c r="AB134" t="n">
        <v>542.4601833354968</v>
      </c>
      <c r="AC134" t="n">
        <v>490.6885447856052</v>
      </c>
      <c r="AD134" t="n">
        <v>396464.4734376296</v>
      </c>
      <c r="AE134" t="n">
        <v>542460.1833354968</v>
      </c>
      <c r="AF134" t="n">
        <v>2.443073229215672e-06</v>
      </c>
      <c r="AG134" t="n">
        <v>17.36979166666667</v>
      </c>
      <c r="AH134" t="n">
        <v>490688.5447856052</v>
      </c>
    </row>
    <row r="135">
      <c r="A135" t="n">
        <v>133</v>
      </c>
      <c r="B135" t="n">
        <v>115</v>
      </c>
      <c r="C135" t="inlineStr">
        <is>
          <t xml:space="preserve">CONCLUIDO	</t>
        </is>
      </c>
      <c r="D135" t="n">
        <v>7.4961</v>
      </c>
      <c r="E135" t="n">
        <v>13.34</v>
      </c>
      <c r="F135" t="n">
        <v>10.46</v>
      </c>
      <c r="G135" t="n">
        <v>125.52</v>
      </c>
      <c r="H135" t="n">
        <v>2.15</v>
      </c>
      <c r="I135" t="n">
        <v>5</v>
      </c>
      <c r="J135" t="n">
        <v>283.18</v>
      </c>
      <c r="K135" t="n">
        <v>56.94</v>
      </c>
      <c r="L135" t="n">
        <v>34.25</v>
      </c>
      <c r="M135" t="n">
        <v>3</v>
      </c>
      <c r="N135" t="n">
        <v>76.98</v>
      </c>
      <c r="O135" t="n">
        <v>35159.25</v>
      </c>
      <c r="P135" t="n">
        <v>154.67</v>
      </c>
      <c r="Q135" t="n">
        <v>197.75</v>
      </c>
      <c r="R135" t="n">
        <v>29.6</v>
      </c>
      <c r="S135" t="n">
        <v>25.4</v>
      </c>
      <c r="T135" t="n">
        <v>1268.88</v>
      </c>
      <c r="U135" t="n">
        <v>0.86</v>
      </c>
      <c r="V135" t="n">
        <v>0.89</v>
      </c>
      <c r="W135" t="n">
        <v>2.94</v>
      </c>
      <c r="X135" t="n">
        <v>0.07000000000000001</v>
      </c>
      <c r="Y135" t="n">
        <v>1</v>
      </c>
      <c r="Z135" t="n">
        <v>10</v>
      </c>
      <c r="AA135" t="n">
        <v>396.2569176640908</v>
      </c>
      <c r="AB135" t="n">
        <v>542.1761963694264</v>
      </c>
      <c r="AC135" t="n">
        <v>490.4316611369985</v>
      </c>
      <c r="AD135" t="n">
        <v>396256.9176640908</v>
      </c>
      <c r="AE135" t="n">
        <v>542176.1963694264</v>
      </c>
      <c r="AF135" t="n">
        <v>2.44336658575136e-06</v>
      </c>
      <c r="AG135" t="n">
        <v>17.36979166666667</v>
      </c>
      <c r="AH135" t="n">
        <v>490431.6611369984</v>
      </c>
    </row>
    <row r="136">
      <c r="A136" t="n">
        <v>134</v>
      </c>
      <c r="B136" t="n">
        <v>115</v>
      </c>
      <c r="C136" t="inlineStr">
        <is>
          <t xml:space="preserve">CONCLUIDO	</t>
        </is>
      </c>
      <c r="D136" t="n">
        <v>7.4953</v>
      </c>
      <c r="E136" t="n">
        <v>13.34</v>
      </c>
      <c r="F136" t="n">
        <v>10.46</v>
      </c>
      <c r="G136" t="n">
        <v>125.54</v>
      </c>
      <c r="H136" t="n">
        <v>2.17</v>
      </c>
      <c r="I136" t="n">
        <v>5</v>
      </c>
      <c r="J136" t="n">
        <v>283.67</v>
      </c>
      <c r="K136" t="n">
        <v>56.94</v>
      </c>
      <c r="L136" t="n">
        <v>34.5</v>
      </c>
      <c r="M136" t="n">
        <v>3</v>
      </c>
      <c r="N136" t="n">
        <v>77.23</v>
      </c>
      <c r="O136" t="n">
        <v>35220.61</v>
      </c>
      <c r="P136" t="n">
        <v>154.41</v>
      </c>
      <c r="Q136" t="n">
        <v>197.75</v>
      </c>
      <c r="R136" t="n">
        <v>29.62</v>
      </c>
      <c r="S136" t="n">
        <v>25.4</v>
      </c>
      <c r="T136" t="n">
        <v>1281.82</v>
      </c>
      <c r="U136" t="n">
        <v>0.86</v>
      </c>
      <c r="V136" t="n">
        <v>0.89</v>
      </c>
      <c r="W136" t="n">
        <v>2.95</v>
      </c>
      <c r="X136" t="n">
        <v>0.07000000000000001</v>
      </c>
      <c r="Y136" t="n">
        <v>1</v>
      </c>
      <c r="Z136" t="n">
        <v>10</v>
      </c>
      <c r="AA136" t="n">
        <v>396.084838263291</v>
      </c>
      <c r="AB136" t="n">
        <v>541.9407497416448</v>
      </c>
      <c r="AC136" t="n">
        <v>490.2186852049208</v>
      </c>
      <c r="AD136" t="n">
        <v>396084.838263291</v>
      </c>
      <c r="AE136" t="n">
        <v>541940.7497416448</v>
      </c>
      <c r="AF136" t="n">
        <v>2.443105824386304e-06</v>
      </c>
      <c r="AG136" t="n">
        <v>17.36979166666667</v>
      </c>
      <c r="AH136" t="n">
        <v>490218.6852049208</v>
      </c>
    </row>
    <row r="137">
      <c r="A137" t="n">
        <v>135</v>
      </c>
      <c r="B137" t="n">
        <v>115</v>
      </c>
      <c r="C137" t="inlineStr">
        <is>
          <t xml:space="preserve">CONCLUIDO	</t>
        </is>
      </c>
      <c r="D137" t="n">
        <v>7.4938</v>
      </c>
      <c r="E137" t="n">
        <v>13.34</v>
      </c>
      <c r="F137" t="n">
        <v>10.46</v>
      </c>
      <c r="G137" t="n">
        <v>125.57</v>
      </c>
      <c r="H137" t="n">
        <v>2.18</v>
      </c>
      <c r="I137" t="n">
        <v>5</v>
      </c>
      <c r="J137" t="n">
        <v>284.17</v>
      </c>
      <c r="K137" t="n">
        <v>56.94</v>
      </c>
      <c r="L137" t="n">
        <v>34.75</v>
      </c>
      <c r="M137" t="n">
        <v>3</v>
      </c>
      <c r="N137" t="n">
        <v>77.48</v>
      </c>
      <c r="O137" t="n">
        <v>35282.08</v>
      </c>
      <c r="P137" t="n">
        <v>154.37</v>
      </c>
      <c r="Q137" t="n">
        <v>197.75</v>
      </c>
      <c r="R137" t="n">
        <v>29.75</v>
      </c>
      <c r="S137" t="n">
        <v>25.4</v>
      </c>
      <c r="T137" t="n">
        <v>1344.97</v>
      </c>
      <c r="U137" t="n">
        <v>0.85</v>
      </c>
      <c r="V137" t="n">
        <v>0.89</v>
      </c>
      <c r="W137" t="n">
        <v>2.95</v>
      </c>
      <c r="X137" t="n">
        <v>0.07000000000000001</v>
      </c>
      <c r="Y137" t="n">
        <v>1</v>
      </c>
      <c r="Z137" t="n">
        <v>10</v>
      </c>
      <c r="AA137" t="n">
        <v>396.0870625307635</v>
      </c>
      <c r="AB137" t="n">
        <v>541.9437930825285</v>
      </c>
      <c r="AC137" t="n">
        <v>490.2214380936219</v>
      </c>
      <c r="AD137" t="n">
        <v>396087.0625307635</v>
      </c>
      <c r="AE137" t="n">
        <v>541943.7930825285</v>
      </c>
      <c r="AF137" t="n">
        <v>2.442616896826822e-06</v>
      </c>
      <c r="AG137" t="n">
        <v>17.36979166666667</v>
      </c>
      <c r="AH137" t="n">
        <v>490221.4380936219</v>
      </c>
    </row>
    <row r="138">
      <c r="A138" t="n">
        <v>136</v>
      </c>
      <c r="B138" t="n">
        <v>115</v>
      </c>
      <c r="C138" t="inlineStr">
        <is>
          <t xml:space="preserve">CONCLUIDO	</t>
        </is>
      </c>
      <c r="D138" t="n">
        <v>7.4908</v>
      </c>
      <c r="E138" t="n">
        <v>13.35</v>
      </c>
      <c r="F138" t="n">
        <v>10.47</v>
      </c>
      <c r="G138" t="n">
        <v>125.63</v>
      </c>
      <c r="H138" t="n">
        <v>2.19</v>
      </c>
      <c r="I138" t="n">
        <v>5</v>
      </c>
      <c r="J138" t="n">
        <v>284.67</v>
      </c>
      <c r="K138" t="n">
        <v>56.94</v>
      </c>
      <c r="L138" t="n">
        <v>35</v>
      </c>
      <c r="M138" t="n">
        <v>3</v>
      </c>
      <c r="N138" t="n">
        <v>77.73</v>
      </c>
      <c r="O138" t="n">
        <v>35343.65</v>
      </c>
      <c r="P138" t="n">
        <v>154.4</v>
      </c>
      <c r="Q138" t="n">
        <v>197.78</v>
      </c>
      <c r="R138" t="n">
        <v>29.82</v>
      </c>
      <c r="S138" t="n">
        <v>25.4</v>
      </c>
      <c r="T138" t="n">
        <v>1382.07</v>
      </c>
      <c r="U138" t="n">
        <v>0.85</v>
      </c>
      <c r="V138" t="n">
        <v>0.89</v>
      </c>
      <c r="W138" t="n">
        <v>2.95</v>
      </c>
      <c r="X138" t="n">
        <v>0.08</v>
      </c>
      <c r="Y138" t="n">
        <v>1</v>
      </c>
      <c r="Z138" t="n">
        <v>10</v>
      </c>
      <c r="AA138" t="n">
        <v>396.2136338939405</v>
      </c>
      <c r="AB138" t="n">
        <v>542.1169736055617</v>
      </c>
      <c r="AC138" t="n">
        <v>490.3780905105972</v>
      </c>
      <c r="AD138" t="n">
        <v>396213.6338939405</v>
      </c>
      <c r="AE138" t="n">
        <v>542116.9736055618</v>
      </c>
      <c r="AF138" t="n">
        <v>2.44163904170786e-06</v>
      </c>
      <c r="AG138" t="n">
        <v>17.3828125</v>
      </c>
      <c r="AH138" t="n">
        <v>490378.0905105972</v>
      </c>
    </row>
    <row r="139">
      <c r="A139" t="n">
        <v>137</v>
      </c>
      <c r="B139" t="n">
        <v>115</v>
      </c>
      <c r="C139" t="inlineStr">
        <is>
          <t xml:space="preserve">CONCLUIDO	</t>
        </is>
      </c>
      <c r="D139" t="n">
        <v>7.4905</v>
      </c>
      <c r="E139" t="n">
        <v>13.35</v>
      </c>
      <c r="F139" t="n">
        <v>10.47</v>
      </c>
      <c r="G139" t="n">
        <v>125.64</v>
      </c>
      <c r="H139" t="n">
        <v>2.2</v>
      </c>
      <c r="I139" t="n">
        <v>5</v>
      </c>
      <c r="J139" t="n">
        <v>285.17</v>
      </c>
      <c r="K139" t="n">
        <v>56.94</v>
      </c>
      <c r="L139" t="n">
        <v>35.25</v>
      </c>
      <c r="M139" t="n">
        <v>3</v>
      </c>
      <c r="N139" t="n">
        <v>77.98</v>
      </c>
      <c r="O139" t="n">
        <v>35405.32</v>
      </c>
      <c r="P139" t="n">
        <v>154.32</v>
      </c>
      <c r="Q139" t="n">
        <v>197.75</v>
      </c>
      <c r="R139" t="n">
        <v>29.88</v>
      </c>
      <c r="S139" t="n">
        <v>25.4</v>
      </c>
      <c r="T139" t="n">
        <v>1412.99</v>
      </c>
      <c r="U139" t="n">
        <v>0.85</v>
      </c>
      <c r="V139" t="n">
        <v>0.89</v>
      </c>
      <c r="W139" t="n">
        <v>2.95</v>
      </c>
      <c r="X139" t="n">
        <v>0.08</v>
      </c>
      <c r="Y139" t="n">
        <v>1</v>
      </c>
      <c r="Z139" t="n">
        <v>10</v>
      </c>
      <c r="AA139" t="n">
        <v>396.161775041392</v>
      </c>
      <c r="AB139" t="n">
        <v>542.0460180356538</v>
      </c>
      <c r="AC139" t="n">
        <v>490.3139068406945</v>
      </c>
      <c r="AD139" t="n">
        <v>396161.775041392</v>
      </c>
      <c r="AE139" t="n">
        <v>542046.0180356537</v>
      </c>
      <c r="AF139" t="n">
        <v>2.441541256195964e-06</v>
      </c>
      <c r="AG139" t="n">
        <v>17.3828125</v>
      </c>
      <c r="AH139" t="n">
        <v>490313.9068406945</v>
      </c>
    </row>
    <row r="140">
      <c r="A140" t="n">
        <v>138</v>
      </c>
      <c r="B140" t="n">
        <v>115</v>
      </c>
      <c r="C140" t="inlineStr">
        <is>
          <t xml:space="preserve">CONCLUIDO	</t>
        </is>
      </c>
      <c r="D140" t="n">
        <v>7.4928</v>
      </c>
      <c r="E140" t="n">
        <v>13.35</v>
      </c>
      <c r="F140" t="n">
        <v>10.47</v>
      </c>
      <c r="G140" t="n">
        <v>125.59</v>
      </c>
      <c r="H140" t="n">
        <v>2.21</v>
      </c>
      <c r="I140" t="n">
        <v>5</v>
      </c>
      <c r="J140" t="n">
        <v>285.67</v>
      </c>
      <c r="K140" t="n">
        <v>56.94</v>
      </c>
      <c r="L140" t="n">
        <v>35.5</v>
      </c>
      <c r="M140" t="n">
        <v>3</v>
      </c>
      <c r="N140" t="n">
        <v>78.23</v>
      </c>
      <c r="O140" t="n">
        <v>35467.08</v>
      </c>
      <c r="P140" t="n">
        <v>154.11</v>
      </c>
      <c r="Q140" t="n">
        <v>197.78</v>
      </c>
      <c r="R140" t="n">
        <v>29.77</v>
      </c>
      <c r="S140" t="n">
        <v>25.4</v>
      </c>
      <c r="T140" t="n">
        <v>1354.42</v>
      </c>
      <c r="U140" t="n">
        <v>0.85</v>
      </c>
      <c r="V140" t="n">
        <v>0.89</v>
      </c>
      <c r="W140" t="n">
        <v>2.95</v>
      </c>
      <c r="X140" t="n">
        <v>0.08</v>
      </c>
      <c r="Y140" t="n">
        <v>1</v>
      </c>
      <c r="Z140" t="n">
        <v>10</v>
      </c>
      <c r="AA140" t="n">
        <v>395.9612732739635</v>
      </c>
      <c r="AB140" t="n">
        <v>541.7716826719443</v>
      </c>
      <c r="AC140" t="n">
        <v>490.0657536590654</v>
      </c>
      <c r="AD140" t="n">
        <v>395961.2732739635</v>
      </c>
      <c r="AE140" t="n">
        <v>541771.6826719443</v>
      </c>
      <c r="AF140" t="n">
        <v>2.442290945120501e-06</v>
      </c>
      <c r="AG140" t="n">
        <v>17.3828125</v>
      </c>
      <c r="AH140" t="n">
        <v>490065.7536590654</v>
      </c>
    </row>
    <row r="141">
      <c r="A141" t="n">
        <v>139</v>
      </c>
      <c r="B141" t="n">
        <v>115</v>
      </c>
      <c r="C141" t="inlineStr">
        <is>
          <t xml:space="preserve">CONCLUIDO	</t>
        </is>
      </c>
      <c r="D141" t="n">
        <v>7.4913</v>
      </c>
      <c r="E141" t="n">
        <v>13.35</v>
      </c>
      <c r="F141" t="n">
        <v>10.47</v>
      </c>
      <c r="G141" t="n">
        <v>125.62</v>
      </c>
      <c r="H141" t="n">
        <v>2.22</v>
      </c>
      <c r="I141" t="n">
        <v>5</v>
      </c>
      <c r="J141" t="n">
        <v>286.17</v>
      </c>
      <c r="K141" t="n">
        <v>56.94</v>
      </c>
      <c r="L141" t="n">
        <v>35.75</v>
      </c>
      <c r="M141" t="n">
        <v>3</v>
      </c>
      <c r="N141" t="n">
        <v>78.48</v>
      </c>
      <c r="O141" t="n">
        <v>35528.95</v>
      </c>
      <c r="P141" t="n">
        <v>153.88</v>
      </c>
      <c r="Q141" t="n">
        <v>197.75</v>
      </c>
      <c r="R141" t="n">
        <v>29.81</v>
      </c>
      <c r="S141" t="n">
        <v>25.4</v>
      </c>
      <c r="T141" t="n">
        <v>1374.02</v>
      </c>
      <c r="U141" t="n">
        <v>0.85</v>
      </c>
      <c r="V141" t="n">
        <v>0.89</v>
      </c>
      <c r="W141" t="n">
        <v>2.95</v>
      </c>
      <c r="X141" t="n">
        <v>0.08</v>
      </c>
      <c r="Y141" t="n">
        <v>1</v>
      </c>
      <c r="Z141" t="n">
        <v>10</v>
      </c>
      <c r="AA141" t="n">
        <v>395.825450484912</v>
      </c>
      <c r="AB141" t="n">
        <v>541.5858439398856</v>
      </c>
      <c r="AC141" t="n">
        <v>489.8976511147681</v>
      </c>
      <c r="AD141" t="n">
        <v>395825.450484912</v>
      </c>
      <c r="AE141" t="n">
        <v>541585.8439398856</v>
      </c>
      <c r="AF141" t="n">
        <v>2.44180201756102e-06</v>
      </c>
      <c r="AG141" t="n">
        <v>17.3828125</v>
      </c>
      <c r="AH141" t="n">
        <v>489897.6511147681</v>
      </c>
    </row>
    <row r="142">
      <c r="A142" t="n">
        <v>140</v>
      </c>
      <c r="B142" t="n">
        <v>115</v>
      </c>
      <c r="C142" t="inlineStr">
        <is>
          <t xml:space="preserve">CONCLUIDO	</t>
        </is>
      </c>
      <c r="D142" t="n">
        <v>7.4903</v>
      </c>
      <c r="E142" t="n">
        <v>13.35</v>
      </c>
      <c r="F142" t="n">
        <v>10.47</v>
      </c>
      <c r="G142" t="n">
        <v>125.64</v>
      </c>
      <c r="H142" t="n">
        <v>2.24</v>
      </c>
      <c r="I142" t="n">
        <v>5</v>
      </c>
      <c r="J142" t="n">
        <v>286.68</v>
      </c>
      <c r="K142" t="n">
        <v>56.94</v>
      </c>
      <c r="L142" t="n">
        <v>36</v>
      </c>
      <c r="M142" t="n">
        <v>3</v>
      </c>
      <c r="N142" t="n">
        <v>78.73</v>
      </c>
      <c r="O142" t="n">
        <v>35591.05</v>
      </c>
      <c r="P142" t="n">
        <v>153.68</v>
      </c>
      <c r="Q142" t="n">
        <v>197.77</v>
      </c>
      <c r="R142" t="n">
        <v>29.77</v>
      </c>
      <c r="S142" t="n">
        <v>25.4</v>
      </c>
      <c r="T142" t="n">
        <v>1357.39</v>
      </c>
      <c r="U142" t="n">
        <v>0.85</v>
      </c>
      <c r="V142" t="n">
        <v>0.89</v>
      </c>
      <c r="W142" t="n">
        <v>2.95</v>
      </c>
      <c r="X142" t="n">
        <v>0.08</v>
      </c>
      <c r="Y142" t="n">
        <v>1</v>
      </c>
      <c r="Z142" t="n">
        <v>10</v>
      </c>
      <c r="AA142" t="n">
        <v>395.7009668110501</v>
      </c>
      <c r="AB142" t="n">
        <v>541.4155198854756</v>
      </c>
      <c r="AC142" t="n">
        <v>489.7435825490597</v>
      </c>
      <c r="AD142" t="n">
        <v>395700.9668110501</v>
      </c>
      <c r="AE142" t="n">
        <v>541415.5198854756</v>
      </c>
      <c r="AF142" t="n">
        <v>2.4414760658547e-06</v>
      </c>
      <c r="AG142" t="n">
        <v>17.3828125</v>
      </c>
      <c r="AH142" t="n">
        <v>489743.5825490597</v>
      </c>
    </row>
    <row r="143">
      <c r="A143" t="n">
        <v>141</v>
      </c>
      <c r="B143" t="n">
        <v>115</v>
      </c>
      <c r="C143" t="inlineStr">
        <is>
          <t xml:space="preserve">CONCLUIDO	</t>
        </is>
      </c>
      <c r="D143" t="n">
        <v>7.4928</v>
      </c>
      <c r="E143" t="n">
        <v>13.35</v>
      </c>
      <c r="F143" t="n">
        <v>10.47</v>
      </c>
      <c r="G143" t="n">
        <v>125.59</v>
      </c>
      <c r="H143" t="n">
        <v>2.25</v>
      </c>
      <c r="I143" t="n">
        <v>5</v>
      </c>
      <c r="J143" t="n">
        <v>287.18</v>
      </c>
      <c r="K143" t="n">
        <v>56.94</v>
      </c>
      <c r="L143" t="n">
        <v>36.25</v>
      </c>
      <c r="M143" t="n">
        <v>3</v>
      </c>
      <c r="N143" t="n">
        <v>78.98999999999999</v>
      </c>
      <c r="O143" t="n">
        <v>35653.12</v>
      </c>
      <c r="P143" t="n">
        <v>153.51</v>
      </c>
      <c r="Q143" t="n">
        <v>197.8</v>
      </c>
      <c r="R143" t="n">
        <v>29.77</v>
      </c>
      <c r="S143" t="n">
        <v>25.4</v>
      </c>
      <c r="T143" t="n">
        <v>1356.93</v>
      </c>
      <c r="U143" t="n">
        <v>0.85</v>
      </c>
      <c r="V143" t="n">
        <v>0.89</v>
      </c>
      <c r="W143" t="n">
        <v>2.95</v>
      </c>
      <c r="X143" t="n">
        <v>0.08</v>
      </c>
      <c r="Y143" t="n">
        <v>1</v>
      </c>
      <c r="Z143" t="n">
        <v>10</v>
      </c>
      <c r="AA143" t="n">
        <v>395.5254982445786</v>
      </c>
      <c r="AB143" t="n">
        <v>541.1754360517024</v>
      </c>
      <c r="AC143" t="n">
        <v>489.526411979422</v>
      </c>
      <c r="AD143" t="n">
        <v>395525.4982445785</v>
      </c>
      <c r="AE143" t="n">
        <v>541175.4360517024</v>
      </c>
      <c r="AF143" t="n">
        <v>2.442290945120501e-06</v>
      </c>
      <c r="AG143" t="n">
        <v>17.3828125</v>
      </c>
      <c r="AH143" t="n">
        <v>489526.411979422</v>
      </c>
    </row>
    <row r="144">
      <c r="A144" t="n">
        <v>142</v>
      </c>
      <c r="B144" t="n">
        <v>115</v>
      </c>
      <c r="C144" t="inlineStr">
        <is>
          <t xml:space="preserve">CONCLUIDO	</t>
        </is>
      </c>
      <c r="D144" t="n">
        <v>7.5293</v>
      </c>
      <c r="E144" t="n">
        <v>13.28</v>
      </c>
      <c r="F144" t="n">
        <v>10.45</v>
      </c>
      <c r="G144" t="n">
        <v>156.68</v>
      </c>
      <c r="H144" t="n">
        <v>2.26</v>
      </c>
      <c r="I144" t="n">
        <v>4</v>
      </c>
      <c r="J144" t="n">
        <v>287.68</v>
      </c>
      <c r="K144" t="n">
        <v>56.94</v>
      </c>
      <c r="L144" t="n">
        <v>36.5</v>
      </c>
      <c r="M144" t="n">
        <v>2</v>
      </c>
      <c r="N144" t="n">
        <v>79.23999999999999</v>
      </c>
      <c r="O144" t="n">
        <v>35715.3</v>
      </c>
      <c r="P144" t="n">
        <v>153.01</v>
      </c>
      <c r="Q144" t="n">
        <v>197.79</v>
      </c>
      <c r="R144" t="n">
        <v>29.11</v>
      </c>
      <c r="S144" t="n">
        <v>25.4</v>
      </c>
      <c r="T144" t="n">
        <v>1029.3</v>
      </c>
      <c r="U144" t="n">
        <v>0.87</v>
      </c>
      <c r="V144" t="n">
        <v>0.89</v>
      </c>
      <c r="W144" t="n">
        <v>2.94</v>
      </c>
      <c r="X144" t="n">
        <v>0.06</v>
      </c>
      <c r="Y144" t="n">
        <v>1</v>
      </c>
      <c r="Z144" t="n">
        <v>10</v>
      </c>
      <c r="AA144" t="n">
        <v>394.3254768969844</v>
      </c>
      <c r="AB144" t="n">
        <v>539.5335139027187</v>
      </c>
      <c r="AC144" t="n">
        <v>488.0411925758851</v>
      </c>
      <c r="AD144" t="n">
        <v>394325.4768969844</v>
      </c>
      <c r="AE144" t="n">
        <v>539533.5139027187</v>
      </c>
      <c r="AF144" t="n">
        <v>2.454188182401211e-06</v>
      </c>
      <c r="AG144" t="n">
        <v>17.29166666666667</v>
      </c>
      <c r="AH144" t="n">
        <v>488041.1925758851</v>
      </c>
    </row>
    <row r="145">
      <c r="A145" t="n">
        <v>143</v>
      </c>
      <c r="B145" t="n">
        <v>115</v>
      </c>
      <c r="C145" t="inlineStr">
        <is>
          <t xml:space="preserve">CONCLUIDO	</t>
        </is>
      </c>
      <c r="D145" t="n">
        <v>7.5296</v>
      </c>
      <c r="E145" t="n">
        <v>13.28</v>
      </c>
      <c r="F145" t="n">
        <v>10.44</v>
      </c>
      <c r="G145" t="n">
        <v>156.67</v>
      </c>
      <c r="H145" t="n">
        <v>2.27</v>
      </c>
      <c r="I145" t="n">
        <v>4</v>
      </c>
      <c r="J145" t="n">
        <v>288.19</v>
      </c>
      <c r="K145" t="n">
        <v>56.94</v>
      </c>
      <c r="L145" t="n">
        <v>36.75</v>
      </c>
      <c r="M145" t="n">
        <v>2</v>
      </c>
      <c r="N145" t="n">
        <v>79.5</v>
      </c>
      <c r="O145" t="n">
        <v>35777.58</v>
      </c>
      <c r="P145" t="n">
        <v>153.25</v>
      </c>
      <c r="Q145" t="n">
        <v>197.75</v>
      </c>
      <c r="R145" t="n">
        <v>29.05</v>
      </c>
      <c r="S145" t="n">
        <v>25.4</v>
      </c>
      <c r="T145" t="n">
        <v>1001.96</v>
      </c>
      <c r="U145" t="n">
        <v>0.87</v>
      </c>
      <c r="V145" t="n">
        <v>0.89</v>
      </c>
      <c r="W145" t="n">
        <v>2.95</v>
      </c>
      <c r="X145" t="n">
        <v>0.05</v>
      </c>
      <c r="Y145" t="n">
        <v>1</v>
      </c>
      <c r="Z145" t="n">
        <v>10</v>
      </c>
      <c r="AA145" t="n">
        <v>394.4507911675804</v>
      </c>
      <c r="AB145" t="n">
        <v>539.7049744162234</v>
      </c>
      <c r="AC145" t="n">
        <v>488.1962891386274</v>
      </c>
      <c r="AD145" t="n">
        <v>394450.7911675804</v>
      </c>
      <c r="AE145" t="n">
        <v>539704.9744162235</v>
      </c>
      <c r="AF145" t="n">
        <v>2.454285967913107e-06</v>
      </c>
      <c r="AG145" t="n">
        <v>17.29166666666667</v>
      </c>
      <c r="AH145" t="n">
        <v>488196.2891386274</v>
      </c>
    </row>
    <row r="146">
      <c r="A146" t="n">
        <v>144</v>
      </c>
      <c r="B146" t="n">
        <v>115</v>
      </c>
      <c r="C146" t="inlineStr">
        <is>
          <t xml:space="preserve">CONCLUIDO	</t>
        </is>
      </c>
      <c r="D146" t="n">
        <v>7.5323</v>
      </c>
      <c r="E146" t="n">
        <v>13.28</v>
      </c>
      <c r="F146" t="n">
        <v>10.44</v>
      </c>
      <c r="G146" t="n">
        <v>156.6</v>
      </c>
      <c r="H146" t="n">
        <v>2.28</v>
      </c>
      <c r="I146" t="n">
        <v>4</v>
      </c>
      <c r="J146" t="n">
        <v>288.7</v>
      </c>
      <c r="K146" t="n">
        <v>56.94</v>
      </c>
      <c r="L146" t="n">
        <v>37</v>
      </c>
      <c r="M146" t="n">
        <v>2</v>
      </c>
      <c r="N146" t="n">
        <v>79.75</v>
      </c>
      <c r="O146" t="n">
        <v>35839.97</v>
      </c>
      <c r="P146" t="n">
        <v>153.41</v>
      </c>
      <c r="Q146" t="n">
        <v>197.75</v>
      </c>
      <c r="R146" t="n">
        <v>28.95</v>
      </c>
      <c r="S146" t="n">
        <v>25.4</v>
      </c>
      <c r="T146" t="n">
        <v>948.97</v>
      </c>
      <c r="U146" t="n">
        <v>0.88</v>
      </c>
      <c r="V146" t="n">
        <v>0.89</v>
      </c>
      <c r="W146" t="n">
        <v>2.94</v>
      </c>
      <c r="X146" t="n">
        <v>0.05</v>
      </c>
      <c r="Y146" t="n">
        <v>1</v>
      </c>
      <c r="Z146" t="n">
        <v>10</v>
      </c>
      <c r="AA146" t="n">
        <v>394.5109721870562</v>
      </c>
      <c r="AB146" t="n">
        <v>539.7873167420695</v>
      </c>
      <c r="AC146" t="n">
        <v>488.2707728284627</v>
      </c>
      <c r="AD146" t="n">
        <v>394510.9721870562</v>
      </c>
      <c r="AE146" t="n">
        <v>539787.3167420694</v>
      </c>
      <c r="AF146" t="n">
        <v>2.455166037520173e-06</v>
      </c>
      <c r="AG146" t="n">
        <v>17.29166666666667</v>
      </c>
      <c r="AH146" t="n">
        <v>488270.7728284627</v>
      </c>
    </row>
    <row r="147">
      <c r="A147" t="n">
        <v>145</v>
      </c>
      <c r="B147" t="n">
        <v>115</v>
      </c>
      <c r="C147" t="inlineStr">
        <is>
          <t xml:space="preserve">CONCLUIDO	</t>
        </is>
      </c>
      <c r="D147" t="n">
        <v>7.5298</v>
      </c>
      <c r="E147" t="n">
        <v>13.28</v>
      </c>
      <c r="F147" t="n">
        <v>10.44</v>
      </c>
      <c r="G147" t="n">
        <v>156.66</v>
      </c>
      <c r="H147" t="n">
        <v>2.29</v>
      </c>
      <c r="I147" t="n">
        <v>4</v>
      </c>
      <c r="J147" t="n">
        <v>289.2</v>
      </c>
      <c r="K147" t="n">
        <v>56.94</v>
      </c>
      <c r="L147" t="n">
        <v>37.25</v>
      </c>
      <c r="M147" t="n">
        <v>2</v>
      </c>
      <c r="N147" t="n">
        <v>80.01000000000001</v>
      </c>
      <c r="O147" t="n">
        <v>35902.46</v>
      </c>
      <c r="P147" t="n">
        <v>153.62</v>
      </c>
      <c r="Q147" t="n">
        <v>197.76</v>
      </c>
      <c r="R147" t="n">
        <v>28.98</v>
      </c>
      <c r="S147" t="n">
        <v>25.4</v>
      </c>
      <c r="T147" t="n">
        <v>968.17</v>
      </c>
      <c r="U147" t="n">
        <v>0.88</v>
      </c>
      <c r="V147" t="n">
        <v>0.89</v>
      </c>
      <c r="W147" t="n">
        <v>2.95</v>
      </c>
      <c r="X147" t="n">
        <v>0.05</v>
      </c>
      <c r="Y147" t="n">
        <v>1</v>
      </c>
      <c r="Z147" t="n">
        <v>10</v>
      </c>
      <c r="AA147" t="n">
        <v>394.7140923537242</v>
      </c>
      <c r="AB147" t="n">
        <v>540.0652347151339</v>
      </c>
      <c r="AC147" t="n">
        <v>488.5221667002382</v>
      </c>
      <c r="AD147" t="n">
        <v>394714.0923537242</v>
      </c>
      <c r="AE147" t="n">
        <v>540065.2347151339</v>
      </c>
      <c r="AF147" t="n">
        <v>2.454351158254371e-06</v>
      </c>
      <c r="AG147" t="n">
        <v>17.29166666666667</v>
      </c>
      <c r="AH147" t="n">
        <v>488522.1667002382</v>
      </c>
    </row>
    <row r="148">
      <c r="A148" t="n">
        <v>146</v>
      </c>
      <c r="B148" t="n">
        <v>115</v>
      </c>
      <c r="C148" t="inlineStr">
        <is>
          <t xml:space="preserve">CONCLUIDO	</t>
        </is>
      </c>
      <c r="D148" t="n">
        <v>7.5287</v>
      </c>
      <c r="E148" t="n">
        <v>13.28</v>
      </c>
      <c r="F148" t="n">
        <v>10.45</v>
      </c>
      <c r="G148" t="n">
        <v>156.69</v>
      </c>
      <c r="H148" t="n">
        <v>2.31</v>
      </c>
      <c r="I148" t="n">
        <v>4</v>
      </c>
      <c r="J148" t="n">
        <v>289.71</v>
      </c>
      <c r="K148" t="n">
        <v>56.94</v>
      </c>
      <c r="L148" t="n">
        <v>37.5</v>
      </c>
      <c r="M148" t="n">
        <v>2</v>
      </c>
      <c r="N148" t="n">
        <v>80.27</v>
      </c>
      <c r="O148" t="n">
        <v>35965.05</v>
      </c>
      <c r="P148" t="n">
        <v>153.9</v>
      </c>
      <c r="Q148" t="n">
        <v>197.76</v>
      </c>
      <c r="R148" t="n">
        <v>29.11</v>
      </c>
      <c r="S148" t="n">
        <v>25.4</v>
      </c>
      <c r="T148" t="n">
        <v>1031.01</v>
      </c>
      <c r="U148" t="n">
        <v>0.87</v>
      </c>
      <c r="V148" t="n">
        <v>0.89</v>
      </c>
      <c r="W148" t="n">
        <v>2.95</v>
      </c>
      <c r="X148" t="n">
        <v>0.06</v>
      </c>
      <c r="Y148" t="n">
        <v>1</v>
      </c>
      <c r="Z148" t="n">
        <v>10</v>
      </c>
      <c r="AA148" t="n">
        <v>394.9811048448478</v>
      </c>
      <c r="AB148" t="n">
        <v>540.430572985249</v>
      </c>
      <c r="AC148" t="n">
        <v>488.8526375986091</v>
      </c>
      <c r="AD148" t="n">
        <v>394981.1048448478</v>
      </c>
      <c r="AE148" t="n">
        <v>540430.572985249</v>
      </c>
      <c r="AF148" t="n">
        <v>2.453992611377418e-06</v>
      </c>
      <c r="AG148" t="n">
        <v>17.29166666666667</v>
      </c>
      <c r="AH148" t="n">
        <v>488852.6375986091</v>
      </c>
    </row>
    <row r="149">
      <c r="A149" t="n">
        <v>147</v>
      </c>
      <c r="B149" t="n">
        <v>115</v>
      </c>
      <c r="C149" t="inlineStr">
        <is>
          <t xml:space="preserve">CONCLUIDO	</t>
        </is>
      </c>
      <c r="D149" t="n">
        <v>7.5295</v>
      </c>
      <c r="E149" t="n">
        <v>13.28</v>
      </c>
      <c r="F149" t="n">
        <v>10.44</v>
      </c>
      <c r="G149" t="n">
        <v>156.67</v>
      </c>
      <c r="H149" t="n">
        <v>2.32</v>
      </c>
      <c r="I149" t="n">
        <v>4</v>
      </c>
      <c r="J149" t="n">
        <v>290.22</v>
      </c>
      <c r="K149" t="n">
        <v>56.94</v>
      </c>
      <c r="L149" t="n">
        <v>37.75</v>
      </c>
      <c r="M149" t="n">
        <v>2</v>
      </c>
      <c r="N149" t="n">
        <v>80.52</v>
      </c>
      <c r="O149" t="n">
        <v>36027.75</v>
      </c>
      <c r="P149" t="n">
        <v>154.03</v>
      </c>
      <c r="Q149" t="n">
        <v>197.75</v>
      </c>
      <c r="R149" t="n">
        <v>29.07</v>
      </c>
      <c r="S149" t="n">
        <v>25.4</v>
      </c>
      <c r="T149" t="n">
        <v>1009.28</v>
      </c>
      <c r="U149" t="n">
        <v>0.87</v>
      </c>
      <c r="V149" t="n">
        <v>0.89</v>
      </c>
      <c r="W149" t="n">
        <v>2.95</v>
      </c>
      <c r="X149" t="n">
        <v>0.05</v>
      </c>
      <c r="Y149" t="n">
        <v>1</v>
      </c>
      <c r="Z149" t="n">
        <v>10</v>
      </c>
      <c r="AA149" t="n">
        <v>395.0165906737099</v>
      </c>
      <c r="AB149" t="n">
        <v>540.4791262618224</v>
      </c>
      <c r="AC149" t="n">
        <v>488.8965570186112</v>
      </c>
      <c r="AD149" t="n">
        <v>395016.5906737099</v>
      </c>
      <c r="AE149" t="n">
        <v>540479.1262618224</v>
      </c>
      <c r="AF149" t="n">
        <v>2.454253372742475e-06</v>
      </c>
      <c r="AG149" t="n">
        <v>17.29166666666667</v>
      </c>
      <c r="AH149" t="n">
        <v>488896.5570186112</v>
      </c>
    </row>
    <row r="150">
      <c r="A150" t="n">
        <v>148</v>
      </c>
      <c r="B150" t="n">
        <v>115</v>
      </c>
      <c r="C150" t="inlineStr">
        <is>
          <t xml:space="preserve">CONCLUIDO	</t>
        </is>
      </c>
      <c r="D150" t="n">
        <v>7.5292</v>
      </c>
      <c r="E150" t="n">
        <v>13.28</v>
      </c>
      <c r="F150" t="n">
        <v>10.45</v>
      </c>
      <c r="G150" t="n">
        <v>156.68</v>
      </c>
      <c r="H150" t="n">
        <v>2.33</v>
      </c>
      <c r="I150" t="n">
        <v>4</v>
      </c>
      <c r="J150" t="n">
        <v>290.73</v>
      </c>
      <c r="K150" t="n">
        <v>56.94</v>
      </c>
      <c r="L150" t="n">
        <v>38</v>
      </c>
      <c r="M150" t="n">
        <v>2</v>
      </c>
      <c r="N150" t="n">
        <v>80.78</v>
      </c>
      <c r="O150" t="n">
        <v>36090.56</v>
      </c>
      <c r="P150" t="n">
        <v>154.21</v>
      </c>
      <c r="Q150" t="n">
        <v>197.75</v>
      </c>
      <c r="R150" t="n">
        <v>29.03</v>
      </c>
      <c r="S150" t="n">
        <v>25.4</v>
      </c>
      <c r="T150" t="n">
        <v>991.78</v>
      </c>
      <c r="U150" t="n">
        <v>0.87</v>
      </c>
      <c r="V150" t="n">
        <v>0.89</v>
      </c>
      <c r="W150" t="n">
        <v>2.95</v>
      </c>
      <c r="X150" t="n">
        <v>0.06</v>
      </c>
      <c r="Y150" t="n">
        <v>1</v>
      </c>
      <c r="Z150" t="n">
        <v>10</v>
      </c>
      <c r="AA150" t="n">
        <v>395.1948650721024</v>
      </c>
      <c r="AB150" t="n">
        <v>540.7230491586143</v>
      </c>
      <c r="AC150" t="n">
        <v>489.1172002564813</v>
      </c>
      <c r="AD150" t="n">
        <v>395194.8650721024</v>
      </c>
      <c r="AE150" t="n">
        <v>540723.0491586144</v>
      </c>
      <c r="AF150" t="n">
        <v>2.454155587230579e-06</v>
      </c>
      <c r="AG150" t="n">
        <v>17.29166666666667</v>
      </c>
      <c r="AH150" t="n">
        <v>489117.2002564813</v>
      </c>
    </row>
    <row r="151">
      <c r="A151" t="n">
        <v>149</v>
      </c>
      <c r="B151" t="n">
        <v>115</v>
      </c>
      <c r="C151" t="inlineStr">
        <is>
          <t xml:space="preserve">CONCLUIDO	</t>
        </is>
      </c>
      <c r="D151" t="n">
        <v>7.5292</v>
      </c>
      <c r="E151" t="n">
        <v>13.28</v>
      </c>
      <c r="F151" t="n">
        <v>10.45</v>
      </c>
      <c r="G151" t="n">
        <v>156.68</v>
      </c>
      <c r="H151" t="n">
        <v>2.34</v>
      </c>
      <c r="I151" t="n">
        <v>4</v>
      </c>
      <c r="J151" t="n">
        <v>291.24</v>
      </c>
      <c r="K151" t="n">
        <v>56.94</v>
      </c>
      <c r="L151" t="n">
        <v>38.25</v>
      </c>
      <c r="M151" t="n">
        <v>2</v>
      </c>
      <c r="N151" t="n">
        <v>81.04000000000001</v>
      </c>
      <c r="O151" t="n">
        <v>36153.47</v>
      </c>
      <c r="P151" t="n">
        <v>154.45</v>
      </c>
      <c r="Q151" t="n">
        <v>197.75</v>
      </c>
      <c r="R151" t="n">
        <v>29.08</v>
      </c>
      <c r="S151" t="n">
        <v>25.4</v>
      </c>
      <c r="T151" t="n">
        <v>1014.58</v>
      </c>
      <c r="U151" t="n">
        <v>0.87</v>
      </c>
      <c r="V151" t="n">
        <v>0.89</v>
      </c>
      <c r="W151" t="n">
        <v>2.95</v>
      </c>
      <c r="X151" t="n">
        <v>0.06</v>
      </c>
      <c r="Y151" t="n">
        <v>1</v>
      </c>
      <c r="Z151" t="n">
        <v>10</v>
      </c>
      <c r="AA151" t="n">
        <v>395.3683323801922</v>
      </c>
      <c r="AB151" t="n">
        <v>540.9603947823803</v>
      </c>
      <c r="AC151" t="n">
        <v>489.3318939470317</v>
      </c>
      <c r="AD151" t="n">
        <v>395368.3323801922</v>
      </c>
      <c r="AE151" t="n">
        <v>540960.3947823803</v>
      </c>
      <c r="AF151" t="n">
        <v>2.454155587230579e-06</v>
      </c>
      <c r="AG151" t="n">
        <v>17.29166666666667</v>
      </c>
      <c r="AH151" t="n">
        <v>489331.8939470318</v>
      </c>
    </row>
    <row r="152">
      <c r="A152" t="n">
        <v>150</v>
      </c>
      <c r="B152" t="n">
        <v>115</v>
      </c>
      <c r="C152" t="inlineStr">
        <is>
          <t xml:space="preserve">CONCLUIDO	</t>
        </is>
      </c>
      <c r="D152" t="n">
        <v>7.5315</v>
      </c>
      <c r="E152" t="n">
        <v>13.28</v>
      </c>
      <c r="F152" t="n">
        <v>10.44</v>
      </c>
      <c r="G152" t="n">
        <v>156.62</v>
      </c>
      <c r="H152" t="n">
        <v>2.35</v>
      </c>
      <c r="I152" t="n">
        <v>4</v>
      </c>
      <c r="J152" t="n">
        <v>291.75</v>
      </c>
      <c r="K152" t="n">
        <v>56.94</v>
      </c>
      <c r="L152" t="n">
        <v>38.5</v>
      </c>
      <c r="M152" t="n">
        <v>2</v>
      </c>
      <c r="N152" t="n">
        <v>81.31</v>
      </c>
      <c r="O152" t="n">
        <v>36216.49</v>
      </c>
      <c r="P152" t="n">
        <v>154.55</v>
      </c>
      <c r="Q152" t="n">
        <v>197.75</v>
      </c>
      <c r="R152" t="n">
        <v>29.01</v>
      </c>
      <c r="S152" t="n">
        <v>25.4</v>
      </c>
      <c r="T152" t="n">
        <v>982.3200000000001</v>
      </c>
      <c r="U152" t="n">
        <v>0.88</v>
      </c>
      <c r="V152" t="n">
        <v>0.89</v>
      </c>
      <c r="W152" t="n">
        <v>2.94</v>
      </c>
      <c r="X152" t="n">
        <v>0.05</v>
      </c>
      <c r="Y152" t="n">
        <v>1</v>
      </c>
      <c r="Z152" t="n">
        <v>10</v>
      </c>
      <c r="AA152" t="n">
        <v>395.3511180417392</v>
      </c>
      <c r="AB152" t="n">
        <v>540.936841365066</v>
      </c>
      <c r="AC152" t="n">
        <v>489.3105884348085</v>
      </c>
      <c r="AD152" t="n">
        <v>395351.1180417392</v>
      </c>
      <c r="AE152" t="n">
        <v>540936.841365066</v>
      </c>
      <c r="AF152" t="n">
        <v>2.454905276155117e-06</v>
      </c>
      <c r="AG152" t="n">
        <v>17.29166666666667</v>
      </c>
      <c r="AH152" t="n">
        <v>489310.5884348085</v>
      </c>
    </row>
    <row r="153">
      <c r="A153" t="n">
        <v>151</v>
      </c>
      <c r="B153" t="n">
        <v>115</v>
      </c>
      <c r="C153" t="inlineStr">
        <is>
          <t xml:space="preserve">CONCLUIDO	</t>
        </is>
      </c>
      <c r="D153" t="n">
        <v>7.5308</v>
      </c>
      <c r="E153" t="n">
        <v>13.28</v>
      </c>
      <c r="F153" t="n">
        <v>10.44</v>
      </c>
      <c r="G153" t="n">
        <v>156.64</v>
      </c>
      <c r="H153" t="n">
        <v>2.36</v>
      </c>
      <c r="I153" t="n">
        <v>4</v>
      </c>
      <c r="J153" t="n">
        <v>292.26</v>
      </c>
      <c r="K153" t="n">
        <v>56.94</v>
      </c>
      <c r="L153" t="n">
        <v>38.75</v>
      </c>
      <c r="M153" t="n">
        <v>2</v>
      </c>
      <c r="N153" t="n">
        <v>81.56999999999999</v>
      </c>
      <c r="O153" t="n">
        <v>36279.61</v>
      </c>
      <c r="P153" t="n">
        <v>154.64</v>
      </c>
      <c r="Q153" t="n">
        <v>197.75</v>
      </c>
      <c r="R153" t="n">
        <v>28.98</v>
      </c>
      <c r="S153" t="n">
        <v>25.4</v>
      </c>
      <c r="T153" t="n">
        <v>967.91</v>
      </c>
      <c r="U153" t="n">
        <v>0.88</v>
      </c>
      <c r="V153" t="n">
        <v>0.89</v>
      </c>
      <c r="W153" t="n">
        <v>2.95</v>
      </c>
      <c r="X153" t="n">
        <v>0.05</v>
      </c>
      <c r="Y153" t="n">
        <v>1</v>
      </c>
      <c r="Z153" t="n">
        <v>10</v>
      </c>
      <c r="AA153" t="n">
        <v>395.4306081880797</v>
      </c>
      <c r="AB153" t="n">
        <v>541.0456032901468</v>
      </c>
      <c r="AC153" t="n">
        <v>489.4089702744079</v>
      </c>
      <c r="AD153" t="n">
        <v>395430.6081880797</v>
      </c>
      <c r="AE153" t="n">
        <v>541045.6032901468</v>
      </c>
      <c r="AF153" t="n">
        <v>2.454677109960692e-06</v>
      </c>
      <c r="AG153" t="n">
        <v>17.29166666666667</v>
      </c>
      <c r="AH153" t="n">
        <v>489408.9702744079</v>
      </c>
    </row>
    <row r="154">
      <c r="A154" t="n">
        <v>152</v>
      </c>
      <c r="B154" t="n">
        <v>115</v>
      </c>
      <c r="C154" t="inlineStr">
        <is>
          <t xml:space="preserve">CONCLUIDO	</t>
        </is>
      </c>
      <c r="D154" t="n">
        <v>7.5298</v>
      </c>
      <c r="E154" t="n">
        <v>13.28</v>
      </c>
      <c r="F154" t="n">
        <v>10.44</v>
      </c>
      <c r="G154" t="n">
        <v>156.66</v>
      </c>
      <c r="H154" t="n">
        <v>2.37</v>
      </c>
      <c r="I154" t="n">
        <v>4</v>
      </c>
      <c r="J154" t="n">
        <v>292.77</v>
      </c>
      <c r="K154" t="n">
        <v>56.94</v>
      </c>
      <c r="L154" t="n">
        <v>39</v>
      </c>
      <c r="M154" t="n">
        <v>2</v>
      </c>
      <c r="N154" t="n">
        <v>81.83</v>
      </c>
      <c r="O154" t="n">
        <v>36342.85</v>
      </c>
      <c r="P154" t="n">
        <v>154.77</v>
      </c>
      <c r="Q154" t="n">
        <v>197.75</v>
      </c>
      <c r="R154" t="n">
        <v>29.06</v>
      </c>
      <c r="S154" t="n">
        <v>25.4</v>
      </c>
      <c r="T154" t="n">
        <v>1004.08</v>
      </c>
      <c r="U154" t="n">
        <v>0.87</v>
      </c>
      <c r="V154" t="n">
        <v>0.89</v>
      </c>
      <c r="W154" t="n">
        <v>2.94</v>
      </c>
      <c r="X154" t="n">
        <v>0.05</v>
      </c>
      <c r="Y154" t="n">
        <v>1</v>
      </c>
      <c r="Z154" t="n">
        <v>10</v>
      </c>
      <c r="AA154" t="n">
        <v>395.5452236390175</v>
      </c>
      <c r="AB154" t="n">
        <v>541.2024252065969</v>
      </c>
      <c r="AC154" t="n">
        <v>489.5508253272529</v>
      </c>
      <c r="AD154" t="n">
        <v>395545.2236390176</v>
      </c>
      <c r="AE154" t="n">
        <v>541202.4252065968</v>
      </c>
      <c r="AF154" t="n">
        <v>2.454351158254371e-06</v>
      </c>
      <c r="AG154" t="n">
        <v>17.29166666666667</v>
      </c>
      <c r="AH154" t="n">
        <v>489550.8253272529</v>
      </c>
    </row>
    <row r="155">
      <c r="A155" t="n">
        <v>153</v>
      </c>
      <c r="B155" t="n">
        <v>115</v>
      </c>
      <c r="C155" t="inlineStr">
        <is>
          <t xml:space="preserve">CONCLUIDO	</t>
        </is>
      </c>
      <c r="D155" t="n">
        <v>7.5263</v>
      </c>
      <c r="E155" t="n">
        <v>13.29</v>
      </c>
      <c r="F155" t="n">
        <v>10.45</v>
      </c>
      <c r="G155" t="n">
        <v>156.75</v>
      </c>
      <c r="H155" t="n">
        <v>2.38</v>
      </c>
      <c r="I155" t="n">
        <v>4</v>
      </c>
      <c r="J155" t="n">
        <v>293.29</v>
      </c>
      <c r="K155" t="n">
        <v>56.94</v>
      </c>
      <c r="L155" t="n">
        <v>39.25</v>
      </c>
      <c r="M155" t="n">
        <v>2</v>
      </c>
      <c r="N155" t="n">
        <v>82.09</v>
      </c>
      <c r="O155" t="n">
        <v>36406.19</v>
      </c>
      <c r="P155" t="n">
        <v>154.96</v>
      </c>
      <c r="Q155" t="n">
        <v>197.75</v>
      </c>
      <c r="R155" t="n">
        <v>29.26</v>
      </c>
      <c r="S155" t="n">
        <v>25.4</v>
      </c>
      <c r="T155" t="n">
        <v>1108.12</v>
      </c>
      <c r="U155" t="n">
        <v>0.87</v>
      </c>
      <c r="V155" t="n">
        <v>0.89</v>
      </c>
      <c r="W155" t="n">
        <v>2.95</v>
      </c>
      <c r="X155" t="n">
        <v>0.06</v>
      </c>
      <c r="Y155" t="n">
        <v>1</v>
      </c>
      <c r="Z155" t="n">
        <v>10</v>
      </c>
      <c r="AA155" t="n">
        <v>395.7970146031611</v>
      </c>
      <c r="AB155" t="n">
        <v>541.5469367119714</v>
      </c>
      <c r="AC155" t="n">
        <v>489.8624571380794</v>
      </c>
      <c r="AD155" t="n">
        <v>395797.0146031611</v>
      </c>
      <c r="AE155" t="n">
        <v>541546.9367119714</v>
      </c>
      <c r="AF155" t="n">
        <v>2.453210327282248e-06</v>
      </c>
      <c r="AG155" t="n">
        <v>17.3046875</v>
      </c>
      <c r="AH155" t="n">
        <v>489862.4571380794</v>
      </c>
    </row>
    <row r="156">
      <c r="A156" t="n">
        <v>154</v>
      </c>
      <c r="B156" t="n">
        <v>115</v>
      </c>
      <c r="C156" t="inlineStr">
        <is>
          <t xml:space="preserve">CONCLUIDO	</t>
        </is>
      </c>
      <c r="D156" t="n">
        <v>7.5279</v>
      </c>
      <c r="E156" t="n">
        <v>13.28</v>
      </c>
      <c r="F156" t="n">
        <v>10.45</v>
      </c>
      <c r="G156" t="n">
        <v>156.71</v>
      </c>
      <c r="H156" t="n">
        <v>2.39</v>
      </c>
      <c r="I156" t="n">
        <v>4</v>
      </c>
      <c r="J156" t="n">
        <v>293.8</v>
      </c>
      <c r="K156" t="n">
        <v>56.94</v>
      </c>
      <c r="L156" t="n">
        <v>39.5</v>
      </c>
      <c r="M156" t="n">
        <v>2</v>
      </c>
      <c r="N156" t="n">
        <v>82.36</v>
      </c>
      <c r="O156" t="n">
        <v>36469.64</v>
      </c>
      <c r="P156" t="n">
        <v>155.03</v>
      </c>
      <c r="Q156" t="n">
        <v>197.75</v>
      </c>
      <c r="R156" t="n">
        <v>29.22</v>
      </c>
      <c r="S156" t="n">
        <v>25.4</v>
      </c>
      <c r="T156" t="n">
        <v>1083.56</v>
      </c>
      <c r="U156" t="n">
        <v>0.87</v>
      </c>
      <c r="V156" t="n">
        <v>0.89</v>
      </c>
      <c r="W156" t="n">
        <v>2.94</v>
      </c>
      <c r="X156" t="n">
        <v>0.06</v>
      </c>
      <c r="Y156" t="n">
        <v>1</v>
      </c>
      <c r="Z156" t="n">
        <v>10</v>
      </c>
      <c r="AA156" t="n">
        <v>395.8144733838829</v>
      </c>
      <c r="AB156" t="n">
        <v>541.570824585982</v>
      </c>
      <c r="AC156" t="n">
        <v>489.8840651869212</v>
      </c>
      <c r="AD156" t="n">
        <v>395814.4733838829</v>
      </c>
      <c r="AE156" t="n">
        <v>541570.824585982</v>
      </c>
      <c r="AF156" t="n">
        <v>2.453731850012362e-06</v>
      </c>
      <c r="AG156" t="n">
        <v>17.29166666666667</v>
      </c>
      <c r="AH156" t="n">
        <v>489884.0651869212</v>
      </c>
    </row>
    <row r="157">
      <c r="A157" t="n">
        <v>155</v>
      </c>
      <c r="B157" t="n">
        <v>115</v>
      </c>
      <c r="C157" t="inlineStr">
        <is>
          <t xml:space="preserve">CONCLUIDO	</t>
        </is>
      </c>
      <c r="D157" t="n">
        <v>7.5273</v>
      </c>
      <c r="E157" t="n">
        <v>13.28</v>
      </c>
      <c r="F157" t="n">
        <v>10.45</v>
      </c>
      <c r="G157" t="n">
        <v>156.73</v>
      </c>
      <c r="H157" t="n">
        <v>2.41</v>
      </c>
      <c r="I157" t="n">
        <v>4</v>
      </c>
      <c r="J157" t="n">
        <v>294.32</v>
      </c>
      <c r="K157" t="n">
        <v>56.94</v>
      </c>
      <c r="L157" t="n">
        <v>39.75</v>
      </c>
      <c r="M157" t="n">
        <v>2</v>
      </c>
      <c r="N157" t="n">
        <v>82.62</v>
      </c>
      <c r="O157" t="n">
        <v>36533.2</v>
      </c>
      <c r="P157" t="n">
        <v>155.13</v>
      </c>
      <c r="Q157" t="n">
        <v>197.75</v>
      </c>
      <c r="R157" t="n">
        <v>29.28</v>
      </c>
      <c r="S157" t="n">
        <v>25.4</v>
      </c>
      <c r="T157" t="n">
        <v>1114.23</v>
      </c>
      <c r="U157" t="n">
        <v>0.87</v>
      </c>
      <c r="V157" t="n">
        <v>0.89</v>
      </c>
      <c r="W157" t="n">
        <v>2.94</v>
      </c>
      <c r="X157" t="n">
        <v>0.06</v>
      </c>
      <c r="Y157" t="n">
        <v>1</v>
      </c>
      <c r="Z157" t="n">
        <v>10</v>
      </c>
      <c r="AA157" t="n">
        <v>395.8992012758326</v>
      </c>
      <c r="AB157" t="n">
        <v>541.6867530256784</v>
      </c>
      <c r="AC157" t="n">
        <v>489.9889295790397</v>
      </c>
      <c r="AD157" t="n">
        <v>395899.2012758327</v>
      </c>
      <c r="AE157" t="n">
        <v>541686.7530256785</v>
      </c>
      <c r="AF157" t="n">
        <v>2.45353627898857e-06</v>
      </c>
      <c r="AG157" t="n">
        <v>17.29166666666667</v>
      </c>
      <c r="AH157" t="n">
        <v>489988.9295790397</v>
      </c>
    </row>
    <row r="158">
      <c r="A158" t="n">
        <v>156</v>
      </c>
      <c r="B158" t="n">
        <v>115</v>
      </c>
      <c r="C158" t="inlineStr">
        <is>
          <t xml:space="preserve">CONCLUIDO	</t>
        </is>
      </c>
      <c r="D158" t="n">
        <v>7.5298</v>
      </c>
      <c r="E158" t="n">
        <v>13.28</v>
      </c>
      <c r="F158" t="n">
        <v>10.44</v>
      </c>
      <c r="G158" t="n">
        <v>156.66</v>
      </c>
      <c r="H158" t="n">
        <v>2.42</v>
      </c>
      <c r="I158" t="n">
        <v>4</v>
      </c>
      <c r="J158" t="n">
        <v>294.83</v>
      </c>
      <c r="K158" t="n">
        <v>56.94</v>
      </c>
      <c r="L158" t="n">
        <v>40</v>
      </c>
      <c r="M158" t="n">
        <v>2</v>
      </c>
      <c r="N158" t="n">
        <v>82.89</v>
      </c>
      <c r="O158" t="n">
        <v>36596.87</v>
      </c>
      <c r="P158" t="n">
        <v>155.04</v>
      </c>
      <c r="Q158" t="n">
        <v>197.75</v>
      </c>
      <c r="R158" t="n">
        <v>29.08</v>
      </c>
      <c r="S158" t="n">
        <v>25.4</v>
      </c>
      <c r="T158" t="n">
        <v>1015.08</v>
      </c>
      <c r="U158" t="n">
        <v>0.87</v>
      </c>
      <c r="V158" t="n">
        <v>0.89</v>
      </c>
      <c r="W158" t="n">
        <v>2.94</v>
      </c>
      <c r="X158" t="n">
        <v>0.05</v>
      </c>
      <c r="Y158" t="n">
        <v>1</v>
      </c>
      <c r="Z158" t="n">
        <v>10</v>
      </c>
      <c r="AA158" t="n">
        <v>395.7403588103473</v>
      </c>
      <c r="AB158" t="n">
        <v>541.4694177567663</v>
      </c>
      <c r="AC158" t="n">
        <v>489.7923364831606</v>
      </c>
      <c r="AD158" t="n">
        <v>395740.3588103473</v>
      </c>
      <c r="AE158" t="n">
        <v>541469.4177567663</v>
      </c>
      <c r="AF158" t="n">
        <v>2.454351158254371e-06</v>
      </c>
      <c r="AG158" t="n">
        <v>17.29166666666667</v>
      </c>
      <c r="AH158" t="n">
        <v>489792.3364831606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6.7427</v>
      </c>
      <c r="E2" t="n">
        <v>14.83</v>
      </c>
      <c r="F2" t="n">
        <v>11.77</v>
      </c>
      <c r="G2" t="n">
        <v>10.38</v>
      </c>
      <c r="H2" t="n">
        <v>0.22</v>
      </c>
      <c r="I2" t="n">
        <v>68</v>
      </c>
      <c r="J2" t="n">
        <v>80.84</v>
      </c>
      <c r="K2" t="n">
        <v>35.1</v>
      </c>
      <c r="L2" t="n">
        <v>1</v>
      </c>
      <c r="M2" t="n">
        <v>66</v>
      </c>
      <c r="N2" t="n">
        <v>9.74</v>
      </c>
      <c r="O2" t="n">
        <v>10204.21</v>
      </c>
      <c r="P2" t="n">
        <v>92.44</v>
      </c>
      <c r="Q2" t="n">
        <v>197.82</v>
      </c>
      <c r="R2" t="n">
        <v>70.23</v>
      </c>
      <c r="S2" t="n">
        <v>25.4</v>
      </c>
      <c r="T2" t="n">
        <v>21269.64</v>
      </c>
      <c r="U2" t="n">
        <v>0.36</v>
      </c>
      <c r="V2" t="n">
        <v>0.79</v>
      </c>
      <c r="W2" t="n">
        <v>3.05</v>
      </c>
      <c r="X2" t="n">
        <v>1.37</v>
      </c>
      <c r="Y2" t="n">
        <v>1</v>
      </c>
      <c r="Z2" t="n">
        <v>10</v>
      </c>
      <c r="AA2" t="n">
        <v>344.776328153038</v>
      </c>
      <c r="AB2" t="n">
        <v>471.7381826370856</v>
      </c>
      <c r="AC2" t="n">
        <v>426.7161525748989</v>
      </c>
      <c r="AD2" t="n">
        <v>344776.328153038</v>
      </c>
      <c r="AE2" t="n">
        <v>471738.1826370856</v>
      </c>
      <c r="AF2" t="n">
        <v>2.810734606564939e-06</v>
      </c>
      <c r="AG2" t="n">
        <v>19.30989583333333</v>
      </c>
      <c r="AH2" t="n">
        <v>426716.1525748989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7.0211</v>
      </c>
      <c r="E3" t="n">
        <v>14.24</v>
      </c>
      <c r="F3" t="n">
        <v>11.44</v>
      </c>
      <c r="G3" t="n">
        <v>12.95</v>
      </c>
      <c r="H3" t="n">
        <v>0.27</v>
      </c>
      <c r="I3" t="n">
        <v>53</v>
      </c>
      <c r="J3" t="n">
        <v>81.14</v>
      </c>
      <c r="K3" t="n">
        <v>35.1</v>
      </c>
      <c r="L3" t="n">
        <v>1.25</v>
      </c>
      <c r="M3" t="n">
        <v>51</v>
      </c>
      <c r="N3" t="n">
        <v>9.789999999999999</v>
      </c>
      <c r="O3" t="n">
        <v>10241.25</v>
      </c>
      <c r="P3" t="n">
        <v>89.42</v>
      </c>
      <c r="Q3" t="n">
        <v>197.86</v>
      </c>
      <c r="R3" t="n">
        <v>60.09</v>
      </c>
      <c r="S3" t="n">
        <v>25.4</v>
      </c>
      <c r="T3" t="n">
        <v>16274.27</v>
      </c>
      <c r="U3" t="n">
        <v>0.42</v>
      </c>
      <c r="V3" t="n">
        <v>0.8100000000000001</v>
      </c>
      <c r="W3" t="n">
        <v>3.02</v>
      </c>
      <c r="X3" t="n">
        <v>1.05</v>
      </c>
      <c r="Y3" t="n">
        <v>1</v>
      </c>
      <c r="Z3" t="n">
        <v>10</v>
      </c>
      <c r="AA3" t="n">
        <v>329.4360567729538</v>
      </c>
      <c r="AB3" t="n">
        <v>450.7489465698446</v>
      </c>
      <c r="AC3" t="n">
        <v>407.7300997393377</v>
      </c>
      <c r="AD3" t="n">
        <v>329436.0567729538</v>
      </c>
      <c r="AE3" t="n">
        <v>450748.9465698446</v>
      </c>
      <c r="AF3" t="n">
        <v>2.926787302735268e-06</v>
      </c>
      <c r="AG3" t="n">
        <v>18.54166666666667</v>
      </c>
      <c r="AH3" t="n">
        <v>407730.0997393377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7.2049</v>
      </c>
      <c r="E4" t="n">
        <v>13.88</v>
      </c>
      <c r="F4" t="n">
        <v>11.25</v>
      </c>
      <c r="G4" t="n">
        <v>15.69</v>
      </c>
      <c r="H4" t="n">
        <v>0.32</v>
      </c>
      <c r="I4" t="n">
        <v>43</v>
      </c>
      <c r="J4" t="n">
        <v>81.44</v>
      </c>
      <c r="K4" t="n">
        <v>35.1</v>
      </c>
      <c r="L4" t="n">
        <v>1.5</v>
      </c>
      <c r="M4" t="n">
        <v>41</v>
      </c>
      <c r="N4" t="n">
        <v>9.84</v>
      </c>
      <c r="O4" t="n">
        <v>10278.32</v>
      </c>
      <c r="P4" t="n">
        <v>87.48999999999999</v>
      </c>
      <c r="Q4" t="n">
        <v>197.96</v>
      </c>
      <c r="R4" t="n">
        <v>53.88</v>
      </c>
      <c r="S4" t="n">
        <v>25.4</v>
      </c>
      <c r="T4" t="n">
        <v>13221.53</v>
      </c>
      <c r="U4" t="n">
        <v>0.47</v>
      </c>
      <c r="V4" t="n">
        <v>0.83</v>
      </c>
      <c r="W4" t="n">
        <v>3.01</v>
      </c>
      <c r="X4" t="n">
        <v>0.85</v>
      </c>
      <c r="Y4" t="n">
        <v>1</v>
      </c>
      <c r="Z4" t="n">
        <v>10</v>
      </c>
      <c r="AA4" t="n">
        <v>317.1137173786857</v>
      </c>
      <c r="AB4" t="n">
        <v>433.88897818736</v>
      </c>
      <c r="AC4" t="n">
        <v>392.4792230761631</v>
      </c>
      <c r="AD4" t="n">
        <v>317113.7173786857</v>
      </c>
      <c r="AE4" t="n">
        <v>433888.97818736</v>
      </c>
      <c r="AF4" t="n">
        <v>3.003405426140823e-06</v>
      </c>
      <c r="AG4" t="n">
        <v>18.07291666666667</v>
      </c>
      <c r="AH4" t="n">
        <v>392479.2230761632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7.3275</v>
      </c>
      <c r="E5" t="n">
        <v>13.65</v>
      </c>
      <c r="F5" t="n">
        <v>11.12</v>
      </c>
      <c r="G5" t="n">
        <v>18.03</v>
      </c>
      <c r="H5" t="n">
        <v>0.38</v>
      </c>
      <c r="I5" t="n">
        <v>37</v>
      </c>
      <c r="J5" t="n">
        <v>81.73999999999999</v>
      </c>
      <c r="K5" t="n">
        <v>35.1</v>
      </c>
      <c r="L5" t="n">
        <v>1.75</v>
      </c>
      <c r="M5" t="n">
        <v>35</v>
      </c>
      <c r="N5" t="n">
        <v>9.890000000000001</v>
      </c>
      <c r="O5" t="n">
        <v>10315.41</v>
      </c>
      <c r="P5" t="n">
        <v>86.19</v>
      </c>
      <c r="Q5" t="n">
        <v>197.93</v>
      </c>
      <c r="R5" t="n">
        <v>49.94</v>
      </c>
      <c r="S5" t="n">
        <v>25.4</v>
      </c>
      <c r="T5" t="n">
        <v>11281.99</v>
      </c>
      <c r="U5" t="n">
        <v>0.51</v>
      </c>
      <c r="V5" t="n">
        <v>0.84</v>
      </c>
      <c r="W5" t="n">
        <v>3</v>
      </c>
      <c r="X5" t="n">
        <v>0.72</v>
      </c>
      <c r="Y5" t="n">
        <v>1</v>
      </c>
      <c r="Z5" t="n">
        <v>10</v>
      </c>
      <c r="AA5" t="n">
        <v>306.4170578213384</v>
      </c>
      <c r="AB5" t="n">
        <v>419.2533366776829</v>
      </c>
      <c r="AC5" t="n">
        <v>379.2403866509178</v>
      </c>
      <c r="AD5" t="n">
        <v>306417.0578213384</v>
      </c>
      <c r="AE5" t="n">
        <v>419253.3366776829</v>
      </c>
      <c r="AF5" t="n">
        <v>3.054511965474452e-06</v>
      </c>
      <c r="AG5" t="n">
        <v>17.7734375</v>
      </c>
      <c r="AH5" t="n">
        <v>379240.3866509178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7.4196</v>
      </c>
      <c r="E6" t="n">
        <v>13.48</v>
      </c>
      <c r="F6" t="n">
        <v>11.03</v>
      </c>
      <c r="G6" t="n">
        <v>20.69</v>
      </c>
      <c r="H6" t="n">
        <v>0.43</v>
      </c>
      <c r="I6" t="n">
        <v>32</v>
      </c>
      <c r="J6" t="n">
        <v>82.04000000000001</v>
      </c>
      <c r="K6" t="n">
        <v>35.1</v>
      </c>
      <c r="L6" t="n">
        <v>2</v>
      </c>
      <c r="M6" t="n">
        <v>30</v>
      </c>
      <c r="N6" t="n">
        <v>9.94</v>
      </c>
      <c r="O6" t="n">
        <v>10352.53</v>
      </c>
      <c r="P6" t="n">
        <v>85.09</v>
      </c>
      <c r="Q6" t="n">
        <v>197.89</v>
      </c>
      <c r="R6" t="n">
        <v>47.32</v>
      </c>
      <c r="S6" t="n">
        <v>25.4</v>
      </c>
      <c r="T6" t="n">
        <v>9997.07</v>
      </c>
      <c r="U6" t="n">
        <v>0.54</v>
      </c>
      <c r="V6" t="n">
        <v>0.84</v>
      </c>
      <c r="W6" t="n">
        <v>2.99</v>
      </c>
      <c r="X6" t="n">
        <v>0.64</v>
      </c>
      <c r="Y6" t="n">
        <v>1</v>
      </c>
      <c r="Z6" t="n">
        <v>10</v>
      </c>
      <c r="AA6" t="n">
        <v>304.2097418279524</v>
      </c>
      <c r="AB6" t="n">
        <v>416.2331895556234</v>
      </c>
      <c r="AC6" t="n">
        <v>376.5084781313846</v>
      </c>
      <c r="AD6" t="n">
        <v>304209.7418279524</v>
      </c>
      <c r="AE6" t="n">
        <v>416233.1895556235</v>
      </c>
      <c r="AF6" t="n">
        <v>3.092904398367007e-06</v>
      </c>
      <c r="AG6" t="n">
        <v>17.55208333333333</v>
      </c>
      <c r="AH6" t="n">
        <v>376508.4781313846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7.5131</v>
      </c>
      <c r="E7" t="n">
        <v>13.31</v>
      </c>
      <c r="F7" t="n">
        <v>10.94</v>
      </c>
      <c r="G7" t="n">
        <v>23.43</v>
      </c>
      <c r="H7" t="n">
        <v>0.48</v>
      </c>
      <c r="I7" t="n">
        <v>28</v>
      </c>
      <c r="J7" t="n">
        <v>82.34</v>
      </c>
      <c r="K7" t="n">
        <v>35.1</v>
      </c>
      <c r="L7" t="n">
        <v>2.25</v>
      </c>
      <c r="M7" t="n">
        <v>26</v>
      </c>
      <c r="N7" t="n">
        <v>9.99</v>
      </c>
      <c r="O7" t="n">
        <v>10389.66</v>
      </c>
      <c r="P7" t="n">
        <v>83.95</v>
      </c>
      <c r="Q7" t="n">
        <v>197.77</v>
      </c>
      <c r="R7" t="n">
        <v>44.37</v>
      </c>
      <c r="S7" t="n">
        <v>25.4</v>
      </c>
      <c r="T7" t="n">
        <v>8539.219999999999</v>
      </c>
      <c r="U7" t="n">
        <v>0.57</v>
      </c>
      <c r="V7" t="n">
        <v>0.85</v>
      </c>
      <c r="W7" t="n">
        <v>2.98</v>
      </c>
      <c r="X7" t="n">
        <v>0.54</v>
      </c>
      <c r="Y7" t="n">
        <v>1</v>
      </c>
      <c r="Z7" t="n">
        <v>10</v>
      </c>
      <c r="AA7" t="n">
        <v>301.840339119859</v>
      </c>
      <c r="AB7" t="n">
        <v>412.99126823974</v>
      </c>
      <c r="AC7" t="n">
        <v>373.5759612358238</v>
      </c>
      <c r="AD7" t="n">
        <v>301840.339119859</v>
      </c>
      <c r="AE7" t="n">
        <v>412991.2682397399</v>
      </c>
      <c r="AF7" t="n">
        <v>3.131880429588005e-06</v>
      </c>
      <c r="AG7" t="n">
        <v>17.33072916666667</v>
      </c>
      <c r="AH7" t="n">
        <v>373575.9612358238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7.5809</v>
      </c>
      <c r="E8" t="n">
        <v>13.19</v>
      </c>
      <c r="F8" t="n">
        <v>10.87</v>
      </c>
      <c r="G8" t="n">
        <v>26.08</v>
      </c>
      <c r="H8" t="n">
        <v>0.53</v>
      </c>
      <c r="I8" t="n">
        <v>25</v>
      </c>
      <c r="J8" t="n">
        <v>82.65000000000001</v>
      </c>
      <c r="K8" t="n">
        <v>35.1</v>
      </c>
      <c r="L8" t="n">
        <v>2.5</v>
      </c>
      <c r="M8" t="n">
        <v>23</v>
      </c>
      <c r="N8" t="n">
        <v>10.04</v>
      </c>
      <c r="O8" t="n">
        <v>10426.82</v>
      </c>
      <c r="P8" t="n">
        <v>83.05</v>
      </c>
      <c r="Q8" t="n">
        <v>197.75</v>
      </c>
      <c r="R8" t="n">
        <v>42.4</v>
      </c>
      <c r="S8" t="n">
        <v>25.4</v>
      </c>
      <c r="T8" t="n">
        <v>7572.75</v>
      </c>
      <c r="U8" t="n">
        <v>0.6</v>
      </c>
      <c r="V8" t="n">
        <v>0.86</v>
      </c>
      <c r="W8" t="n">
        <v>2.97</v>
      </c>
      <c r="X8" t="n">
        <v>0.48</v>
      </c>
      <c r="Y8" t="n">
        <v>1</v>
      </c>
      <c r="Z8" t="n">
        <v>10</v>
      </c>
      <c r="AA8" t="n">
        <v>300.2149508962304</v>
      </c>
      <c r="AB8" t="n">
        <v>410.7673403651038</v>
      </c>
      <c r="AC8" t="n">
        <v>371.5642819162406</v>
      </c>
      <c r="AD8" t="n">
        <v>300214.9508962305</v>
      </c>
      <c r="AE8" t="n">
        <v>410767.3403651038</v>
      </c>
      <c r="AF8" t="n">
        <v>3.16014326292259e-06</v>
      </c>
      <c r="AG8" t="n">
        <v>17.17447916666667</v>
      </c>
      <c r="AH8" t="n">
        <v>371564.2819162406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7.6181</v>
      </c>
      <c r="E9" t="n">
        <v>13.13</v>
      </c>
      <c r="F9" t="n">
        <v>10.84</v>
      </c>
      <c r="G9" t="n">
        <v>28.27</v>
      </c>
      <c r="H9" t="n">
        <v>0.58</v>
      </c>
      <c r="I9" t="n">
        <v>23</v>
      </c>
      <c r="J9" t="n">
        <v>82.95</v>
      </c>
      <c r="K9" t="n">
        <v>35.1</v>
      </c>
      <c r="L9" t="n">
        <v>2.75</v>
      </c>
      <c r="M9" t="n">
        <v>21</v>
      </c>
      <c r="N9" t="n">
        <v>10.1</v>
      </c>
      <c r="O9" t="n">
        <v>10463.99</v>
      </c>
      <c r="P9" t="n">
        <v>82.39</v>
      </c>
      <c r="Q9" t="n">
        <v>197.81</v>
      </c>
      <c r="R9" t="n">
        <v>41.26</v>
      </c>
      <c r="S9" t="n">
        <v>25.4</v>
      </c>
      <c r="T9" t="n">
        <v>7012.88</v>
      </c>
      <c r="U9" t="n">
        <v>0.62</v>
      </c>
      <c r="V9" t="n">
        <v>0.86</v>
      </c>
      <c r="W9" t="n">
        <v>2.98</v>
      </c>
      <c r="X9" t="n">
        <v>0.45</v>
      </c>
      <c r="Y9" t="n">
        <v>1</v>
      </c>
      <c r="Z9" t="n">
        <v>10</v>
      </c>
      <c r="AA9" t="n">
        <v>291.6417023517538</v>
      </c>
      <c r="AB9" t="n">
        <v>399.0370434815188</v>
      </c>
      <c r="AC9" t="n">
        <v>360.9535081036498</v>
      </c>
      <c r="AD9" t="n">
        <v>291641.7023517538</v>
      </c>
      <c r="AE9" t="n">
        <v>399037.0434815188</v>
      </c>
      <c r="AF9" t="n">
        <v>3.175650304221211e-06</v>
      </c>
      <c r="AG9" t="n">
        <v>17.09635416666667</v>
      </c>
      <c r="AH9" t="n">
        <v>360953.5081036498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7.6633</v>
      </c>
      <c r="E10" t="n">
        <v>13.05</v>
      </c>
      <c r="F10" t="n">
        <v>10.8</v>
      </c>
      <c r="G10" t="n">
        <v>30.84</v>
      </c>
      <c r="H10" t="n">
        <v>0.63</v>
      </c>
      <c r="I10" t="n">
        <v>21</v>
      </c>
      <c r="J10" t="n">
        <v>83.25</v>
      </c>
      <c r="K10" t="n">
        <v>35.1</v>
      </c>
      <c r="L10" t="n">
        <v>3</v>
      </c>
      <c r="M10" t="n">
        <v>19</v>
      </c>
      <c r="N10" t="n">
        <v>10.15</v>
      </c>
      <c r="O10" t="n">
        <v>10501.19</v>
      </c>
      <c r="P10" t="n">
        <v>81.64</v>
      </c>
      <c r="Q10" t="n">
        <v>197.76</v>
      </c>
      <c r="R10" t="n">
        <v>39.81</v>
      </c>
      <c r="S10" t="n">
        <v>25.4</v>
      </c>
      <c r="T10" t="n">
        <v>6296.9</v>
      </c>
      <c r="U10" t="n">
        <v>0.64</v>
      </c>
      <c r="V10" t="n">
        <v>0.86</v>
      </c>
      <c r="W10" t="n">
        <v>2.98</v>
      </c>
      <c r="X10" t="n">
        <v>0.4</v>
      </c>
      <c r="Y10" t="n">
        <v>1</v>
      </c>
      <c r="Z10" t="n">
        <v>10</v>
      </c>
      <c r="AA10" t="n">
        <v>290.3250189162461</v>
      </c>
      <c r="AB10" t="n">
        <v>397.2354991170836</v>
      </c>
      <c r="AC10" t="n">
        <v>359.323900604873</v>
      </c>
      <c r="AD10" t="n">
        <v>290325.0189162461</v>
      </c>
      <c r="AE10" t="n">
        <v>397235.4991170836</v>
      </c>
      <c r="AF10" t="n">
        <v>3.194492193110934e-06</v>
      </c>
      <c r="AG10" t="n">
        <v>16.9921875</v>
      </c>
      <c r="AH10" t="n">
        <v>359323.900604873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7.7106</v>
      </c>
      <c r="E11" t="n">
        <v>12.97</v>
      </c>
      <c r="F11" t="n">
        <v>10.75</v>
      </c>
      <c r="G11" t="n">
        <v>33.95</v>
      </c>
      <c r="H11" t="n">
        <v>0.68</v>
      </c>
      <c r="I11" t="n">
        <v>19</v>
      </c>
      <c r="J11" t="n">
        <v>83.55</v>
      </c>
      <c r="K11" t="n">
        <v>35.1</v>
      </c>
      <c r="L11" t="n">
        <v>3.25</v>
      </c>
      <c r="M11" t="n">
        <v>17</v>
      </c>
      <c r="N11" t="n">
        <v>10.2</v>
      </c>
      <c r="O11" t="n">
        <v>10538.42</v>
      </c>
      <c r="P11" t="n">
        <v>80.94</v>
      </c>
      <c r="Q11" t="n">
        <v>197.82</v>
      </c>
      <c r="R11" t="n">
        <v>38.51</v>
      </c>
      <c r="S11" t="n">
        <v>25.4</v>
      </c>
      <c r="T11" t="n">
        <v>5657.32</v>
      </c>
      <c r="U11" t="n">
        <v>0.66</v>
      </c>
      <c r="V11" t="n">
        <v>0.87</v>
      </c>
      <c r="W11" t="n">
        <v>2.97</v>
      </c>
      <c r="X11" t="n">
        <v>0.36</v>
      </c>
      <c r="Y11" t="n">
        <v>1</v>
      </c>
      <c r="Z11" t="n">
        <v>10</v>
      </c>
      <c r="AA11" t="n">
        <v>289.1792891719349</v>
      </c>
      <c r="AB11" t="n">
        <v>395.667861134888</v>
      </c>
      <c r="AC11" t="n">
        <v>357.9058757915044</v>
      </c>
      <c r="AD11" t="n">
        <v>289179.2891719349</v>
      </c>
      <c r="AE11" t="n">
        <v>395667.861134888</v>
      </c>
      <c r="AF11" t="n">
        <v>3.214209479493322e-06</v>
      </c>
      <c r="AG11" t="n">
        <v>16.88802083333333</v>
      </c>
      <c r="AH11" t="n">
        <v>357905.8757915044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7.7394</v>
      </c>
      <c r="E12" t="n">
        <v>12.92</v>
      </c>
      <c r="F12" t="n">
        <v>10.72</v>
      </c>
      <c r="G12" t="n">
        <v>35.73</v>
      </c>
      <c r="H12" t="n">
        <v>0.73</v>
      </c>
      <c r="I12" t="n">
        <v>18</v>
      </c>
      <c r="J12" t="n">
        <v>83.84999999999999</v>
      </c>
      <c r="K12" t="n">
        <v>35.1</v>
      </c>
      <c r="L12" t="n">
        <v>3.5</v>
      </c>
      <c r="M12" t="n">
        <v>16</v>
      </c>
      <c r="N12" t="n">
        <v>10.25</v>
      </c>
      <c r="O12" t="n">
        <v>10575.66</v>
      </c>
      <c r="P12" t="n">
        <v>80.36</v>
      </c>
      <c r="Q12" t="n">
        <v>197.76</v>
      </c>
      <c r="R12" t="n">
        <v>37.56</v>
      </c>
      <c r="S12" t="n">
        <v>25.4</v>
      </c>
      <c r="T12" t="n">
        <v>5186.26</v>
      </c>
      <c r="U12" t="n">
        <v>0.68</v>
      </c>
      <c r="V12" t="n">
        <v>0.87</v>
      </c>
      <c r="W12" t="n">
        <v>2.97</v>
      </c>
      <c r="X12" t="n">
        <v>0.33</v>
      </c>
      <c r="Y12" t="n">
        <v>1</v>
      </c>
      <c r="Z12" t="n">
        <v>10</v>
      </c>
      <c r="AA12" t="n">
        <v>288.3815262982428</v>
      </c>
      <c r="AB12" t="n">
        <v>394.5763267762884</v>
      </c>
      <c r="AC12" t="n">
        <v>356.9185159401114</v>
      </c>
      <c r="AD12" t="n">
        <v>288381.5262982427</v>
      </c>
      <c r="AE12" t="n">
        <v>394576.3267762884</v>
      </c>
      <c r="AF12" t="n">
        <v>3.226214930821286e-06</v>
      </c>
      <c r="AG12" t="n">
        <v>16.82291666666667</v>
      </c>
      <c r="AH12" t="n">
        <v>356918.5159401114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7.7493</v>
      </c>
      <c r="E13" t="n">
        <v>12.9</v>
      </c>
      <c r="F13" t="n">
        <v>10.72</v>
      </c>
      <c r="G13" t="n">
        <v>37.83</v>
      </c>
      <c r="H13" t="n">
        <v>0.78</v>
      </c>
      <c r="I13" t="n">
        <v>17</v>
      </c>
      <c r="J13" t="n">
        <v>84.15000000000001</v>
      </c>
      <c r="K13" t="n">
        <v>35.1</v>
      </c>
      <c r="L13" t="n">
        <v>3.75</v>
      </c>
      <c r="M13" t="n">
        <v>15</v>
      </c>
      <c r="N13" t="n">
        <v>10.3</v>
      </c>
      <c r="O13" t="n">
        <v>10612.93</v>
      </c>
      <c r="P13" t="n">
        <v>79.84999999999999</v>
      </c>
      <c r="Q13" t="n">
        <v>197.75</v>
      </c>
      <c r="R13" t="n">
        <v>37.8</v>
      </c>
      <c r="S13" t="n">
        <v>25.4</v>
      </c>
      <c r="T13" t="n">
        <v>5310.09</v>
      </c>
      <c r="U13" t="n">
        <v>0.67</v>
      </c>
      <c r="V13" t="n">
        <v>0.87</v>
      </c>
      <c r="W13" t="n">
        <v>2.96</v>
      </c>
      <c r="X13" t="n">
        <v>0.33</v>
      </c>
      <c r="Y13" t="n">
        <v>1</v>
      </c>
      <c r="Z13" t="n">
        <v>10</v>
      </c>
      <c r="AA13" t="n">
        <v>287.916566620622</v>
      </c>
      <c r="AB13" t="n">
        <v>393.9401484327944</v>
      </c>
      <c r="AC13" t="n">
        <v>356.3430535648386</v>
      </c>
      <c r="AD13" t="n">
        <v>287916.566620622</v>
      </c>
      <c r="AE13" t="n">
        <v>393940.1484327944</v>
      </c>
      <c r="AF13" t="n">
        <v>3.230341804715275e-06</v>
      </c>
      <c r="AG13" t="n">
        <v>16.796875</v>
      </c>
      <c r="AH13" t="n">
        <v>356343.0535648386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7.7789</v>
      </c>
      <c r="E14" t="n">
        <v>12.86</v>
      </c>
      <c r="F14" t="n">
        <v>10.69</v>
      </c>
      <c r="G14" t="n">
        <v>40.08</v>
      </c>
      <c r="H14" t="n">
        <v>0.83</v>
      </c>
      <c r="I14" t="n">
        <v>16</v>
      </c>
      <c r="J14" t="n">
        <v>84.45999999999999</v>
      </c>
      <c r="K14" t="n">
        <v>35.1</v>
      </c>
      <c r="L14" t="n">
        <v>4</v>
      </c>
      <c r="M14" t="n">
        <v>14</v>
      </c>
      <c r="N14" t="n">
        <v>10.36</v>
      </c>
      <c r="O14" t="n">
        <v>10650.22</v>
      </c>
      <c r="P14" t="n">
        <v>79.31</v>
      </c>
      <c r="Q14" t="n">
        <v>197.77</v>
      </c>
      <c r="R14" t="n">
        <v>36.66</v>
      </c>
      <c r="S14" t="n">
        <v>25.4</v>
      </c>
      <c r="T14" t="n">
        <v>4746.15</v>
      </c>
      <c r="U14" t="n">
        <v>0.6899999999999999</v>
      </c>
      <c r="V14" t="n">
        <v>0.87</v>
      </c>
      <c r="W14" t="n">
        <v>2.96</v>
      </c>
      <c r="X14" t="n">
        <v>0.3</v>
      </c>
      <c r="Y14" t="n">
        <v>1</v>
      </c>
      <c r="Z14" t="n">
        <v>10</v>
      </c>
      <c r="AA14" t="n">
        <v>287.1469622836688</v>
      </c>
      <c r="AB14" t="n">
        <v>392.8871418264279</v>
      </c>
      <c r="AC14" t="n">
        <v>355.3905444310797</v>
      </c>
      <c r="AD14" t="n">
        <v>287146.9622836688</v>
      </c>
      <c r="AE14" t="n">
        <v>392887.1418264279</v>
      </c>
      <c r="AF14" t="n">
        <v>3.242680740802349e-06</v>
      </c>
      <c r="AG14" t="n">
        <v>16.74479166666667</v>
      </c>
      <c r="AH14" t="n">
        <v>355390.5444310796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7.8057</v>
      </c>
      <c r="E15" t="n">
        <v>12.81</v>
      </c>
      <c r="F15" t="n">
        <v>10.66</v>
      </c>
      <c r="G15" t="n">
        <v>42.64</v>
      </c>
      <c r="H15" t="n">
        <v>0.88</v>
      </c>
      <c r="I15" t="n">
        <v>15</v>
      </c>
      <c r="J15" t="n">
        <v>84.76000000000001</v>
      </c>
      <c r="K15" t="n">
        <v>35.1</v>
      </c>
      <c r="L15" t="n">
        <v>4.25</v>
      </c>
      <c r="M15" t="n">
        <v>13</v>
      </c>
      <c r="N15" t="n">
        <v>10.41</v>
      </c>
      <c r="O15" t="n">
        <v>10687.53</v>
      </c>
      <c r="P15" t="n">
        <v>78.58</v>
      </c>
      <c r="Q15" t="n">
        <v>197.76</v>
      </c>
      <c r="R15" t="n">
        <v>35.88</v>
      </c>
      <c r="S15" t="n">
        <v>25.4</v>
      </c>
      <c r="T15" t="n">
        <v>4361.89</v>
      </c>
      <c r="U15" t="n">
        <v>0.71</v>
      </c>
      <c r="V15" t="n">
        <v>0.87</v>
      </c>
      <c r="W15" t="n">
        <v>2.96</v>
      </c>
      <c r="X15" t="n">
        <v>0.27</v>
      </c>
      <c r="Y15" t="n">
        <v>1</v>
      </c>
      <c r="Z15" t="n">
        <v>10</v>
      </c>
      <c r="AA15" t="n">
        <v>286.2800031251798</v>
      </c>
      <c r="AB15" t="n">
        <v>391.7009300582446</v>
      </c>
      <c r="AC15" t="n">
        <v>354.3175430491931</v>
      </c>
      <c r="AD15" t="n">
        <v>286280.0031251798</v>
      </c>
      <c r="AE15" t="n">
        <v>391700.9300582446</v>
      </c>
      <c r="AF15" t="n">
        <v>3.253852480232539e-06</v>
      </c>
      <c r="AG15" t="n">
        <v>16.6796875</v>
      </c>
      <c r="AH15" t="n">
        <v>354317.5430491932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7.8206</v>
      </c>
      <c r="E16" t="n">
        <v>12.79</v>
      </c>
      <c r="F16" t="n">
        <v>10.65</v>
      </c>
      <c r="G16" t="n">
        <v>45.66</v>
      </c>
      <c r="H16" t="n">
        <v>0.93</v>
      </c>
      <c r="I16" t="n">
        <v>14</v>
      </c>
      <c r="J16" t="n">
        <v>85.06</v>
      </c>
      <c r="K16" t="n">
        <v>35.1</v>
      </c>
      <c r="L16" t="n">
        <v>4.5</v>
      </c>
      <c r="M16" t="n">
        <v>12</v>
      </c>
      <c r="N16" t="n">
        <v>10.46</v>
      </c>
      <c r="O16" t="n">
        <v>10724.86</v>
      </c>
      <c r="P16" t="n">
        <v>78.11</v>
      </c>
      <c r="Q16" t="n">
        <v>197.76</v>
      </c>
      <c r="R16" t="n">
        <v>35.61</v>
      </c>
      <c r="S16" t="n">
        <v>25.4</v>
      </c>
      <c r="T16" t="n">
        <v>4230.58</v>
      </c>
      <c r="U16" t="n">
        <v>0.71</v>
      </c>
      <c r="V16" t="n">
        <v>0.87</v>
      </c>
      <c r="W16" t="n">
        <v>2.96</v>
      </c>
      <c r="X16" t="n">
        <v>0.26</v>
      </c>
      <c r="Y16" t="n">
        <v>1</v>
      </c>
      <c r="Z16" t="n">
        <v>10</v>
      </c>
      <c r="AA16" t="n">
        <v>285.7726475327254</v>
      </c>
      <c r="AB16" t="n">
        <v>391.0067437536995</v>
      </c>
      <c r="AC16" t="n">
        <v>353.6896089112571</v>
      </c>
      <c r="AD16" t="n">
        <v>285772.6475327254</v>
      </c>
      <c r="AE16" t="n">
        <v>391006.7437536995</v>
      </c>
      <c r="AF16" t="n">
        <v>3.260063633870965e-06</v>
      </c>
      <c r="AG16" t="n">
        <v>16.65364583333333</v>
      </c>
      <c r="AH16" t="n">
        <v>353689.6089112571</v>
      </c>
    </row>
    <row r="17">
      <c r="A17" t="n">
        <v>15</v>
      </c>
      <c r="B17" t="n">
        <v>35</v>
      </c>
      <c r="C17" t="inlineStr">
        <is>
          <t xml:space="preserve">CONCLUIDO	</t>
        </is>
      </c>
      <c r="D17" t="n">
        <v>7.8378</v>
      </c>
      <c r="E17" t="n">
        <v>12.76</v>
      </c>
      <c r="F17" t="n">
        <v>10.64</v>
      </c>
      <c r="G17" t="n">
        <v>49.12</v>
      </c>
      <c r="H17" t="n">
        <v>0.98</v>
      </c>
      <c r="I17" t="n">
        <v>13</v>
      </c>
      <c r="J17" t="n">
        <v>85.36</v>
      </c>
      <c r="K17" t="n">
        <v>35.1</v>
      </c>
      <c r="L17" t="n">
        <v>4.75</v>
      </c>
      <c r="M17" t="n">
        <v>11</v>
      </c>
      <c r="N17" t="n">
        <v>10.51</v>
      </c>
      <c r="O17" t="n">
        <v>10762.22</v>
      </c>
      <c r="P17" t="n">
        <v>77.89</v>
      </c>
      <c r="Q17" t="n">
        <v>197.79</v>
      </c>
      <c r="R17" t="n">
        <v>35.24</v>
      </c>
      <c r="S17" t="n">
        <v>25.4</v>
      </c>
      <c r="T17" t="n">
        <v>4051.31</v>
      </c>
      <c r="U17" t="n">
        <v>0.72</v>
      </c>
      <c r="V17" t="n">
        <v>0.87</v>
      </c>
      <c r="W17" t="n">
        <v>2.96</v>
      </c>
      <c r="X17" t="n">
        <v>0.25</v>
      </c>
      <c r="Y17" t="n">
        <v>1</v>
      </c>
      <c r="Z17" t="n">
        <v>10</v>
      </c>
      <c r="AA17" t="n">
        <v>285.41718139656</v>
      </c>
      <c r="AB17" t="n">
        <v>390.5203793041388</v>
      </c>
      <c r="AC17" t="n">
        <v>353.2496624021458</v>
      </c>
      <c r="AD17" t="n">
        <v>285417.18139656</v>
      </c>
      <c r="AE17" t="n">
        <v>390520.3793041388</v>
      </c>
      <c r="AF17" t="n">
        <v>3.267233556191834e-06</v>
      </c>
      <c r="AG17" t="n">
        <v>16.61458333333333</v>
      </c>
      <c r="AH17" t="n">
        <v>353249.6624021458</v>
      </c>
    </row>
    <row r="18">
      <c r="A18" t="n">
        <v>16</v>
      </c>
      <c r="B18" t="n">
        <v>35</v>
      </c>
      <c r="C18" t="inlineStr">
        <is>
          <t xml:space="preserve">CONCLUIDO	</t>
        </is>
      </c>
      <c r="D18" t="n">
        <v>7.8646</v>
      </c>
      <c r="E18" t="n">
        <v>12.72</v>
      </c>
      <c r="F18" t="n">
        <v>10.62</v>
      </c>
      <c r="G18" t="n">
        <v>53.08</v>
      </c>
      <c r="H18" t="n">
        <v>1.02</v>
      </c>
      <c r="I18" t="n">
        <v>12</v>
      </c>
      <c r="J18" t="n">
        <v>85.67</v>
      </c>
      <c r="K18" t="n">
        <v>35.1</v>
      </c>
      <c r="L18" t="n">
        <v>5</v>
      </c>
      <c r="M18" t="n">
        <v>10</v>
      </c>
      <c r="N18" t="n">
        <v>10.57</v>
      </c>
      <c r="O18" t="n">
        <v>10799.59</v>
      </c>
      <c r="P18" t="n">
        <v>76.83</v>
      </c>
      <c r="Q18" t="n">
        <v>197.79</v>
      </c>
      <c r="R18" t="n">
        <v>34.47</v>
      </c>
      <c r="S18" t="n">
        <v>25.4</v>
      </c>
      <c r="T18" t="n">
        <v>3672.03</v>
      </c>
      <c r="U18" t="n">
        <v>0.74</v>
      </c>
      <c r="V18" t="n">
        <v>0.88</v>
      </c>
      <c r="W18" t="n">
        <v>2.96</v>
      </c>
      <c r="X18" t="n">
        <v>0.23</v>
      </c>
      <c r="Y18" t="n">
        <v>1</v>
      </c>
      <c r="Z18" t="n">
        <v>10</v>
      </c>
      <c r="AA18" t="n">
        <v>284.3591435945057</v>
      </c>
      <c r="AB18" t="n">
        <v>389.0727253060347</v>
      </c>
      <c r="AC18" t="n">
        <v>351.9401704698255</v>
      </c>
      <c r="AD18" t="n">
        <v>284359.1435945057</v>
      </c>
      <c r="AE18" t="n">
        <v>389072.7253060347</v>
      </c>
      <c r="AF18" t="n">
        <v>3.278405295622024e-06</v>
      </c>
      <c r="AG18" t="n">
        <v>16.5625</v>
      </c>
      <c r="AH18" t="n">
        <v>351940.1704698255</v>
      </c>
    </row>
    <row r="19">
      <c r="A19" t="n">
        <v>17</v>
      </c>
      <c r="B19" t="n">
        <v>35</v>
      </c>
      <c r="C19" t="inlineStr">
        <is>
          <t xml:space="preserve">CONCLUIDO	</t>
        </is>
      </c>
      <c r="D19" t="n">
        <v>7.8676</v>
      </c>
      <c r="E19" t="n">
        <v>12.71</v>
      </c>
      <c r="F19" t="n">
        <v>10.61</v>
      </c>
      <c r="G19" t="n">
        <v>53.06</v>
      </c>
      <c r="H19" t="n">
        <v>1.07</v>
      </c>
      <c r="I19" t="n">
        <v>12</v>
      </c>
      <c r="J19" t="n">
        <v>85.97</v>
      </c>
      <c r="K19" t="n">
        <v>35.1</v>
      </c>
      <c r="L19" t="n">
        <v>5.25</v>
      </c>
      <c r="M19" t="n">
        <v>10</v>
      </c>
      <c r="N19" t="n">
        <v>10.62</v>
      </c>
      <c r="O19" t="n">
        <v>10836.99</v>
      </c>
      <c r="P19" t="n">
        <v>76.5</v>
      </c>
      <c r="Q19" t="n">
        <v>197.76</v>
      </c>
      <c r="R19" t="n">
        <v>34.25</v>
      </c>
      <c r="S19" t="n">
        <v>25.4</v>
      </c>
      <c r="T19" t="n">
        <v>3560.14</v>
      </c>
      <c r="U19" t="n">
        <v>0.74</v>
      </c>
      <c r="V19" t="n">
        <v>0.88</v>
      </c>
      <c r="W19" t="n">
        <v>2.96</v>
      </c>
      <c r="X19" t="n">
        <v>0.22</v>
      </c>
      <c r="Y19" t="n">
        <v>1</v>
      </c>
      <c r="Z19" t="n">
        <v>10</v>
      </c>
      <c r="AA19" t="n">
        <v>284.0756685127046</v>
      </c>
      <c r="AB19" t="n">
        <v>388.6848621930764</v>
      </c>
      <c r="AC19" t="n">
        <v>351.5893244679987</v>
      </c>
      <c r="AD19" t="n">
        <v>284075.6685127046</v>
      </c>
      <c r="AE19" t="n">
        <v>388684.8621930764</v>
      </c>
      <c r="AF19" t="n">
        <v>3.279655863468687e-06</v>
      </c>
      <c r="AG19" t="n">
        <v>16.54947916666667</v>
      </c>
      <c r="AH19" t="n">
        <v>351589.3244679987</v>
      </c>
    </row>
    <row r="20">
      <c r="A20" t="n">
        <v>18</v>
      </c>
      <c r="B20" t="n">
        <v>35</v>
      </c>
      <c r="C20" t="inlineStr">
        <is>
          <t xml:space="preserve">CONCLUIDO	</t>
        </is>
      </c>
      <c r="D20" t="n">
        <v>7.8982</v>
      </c>
      <c r="E20" t="n">
        <v>12.66</v>
      </c>
      <c r="F20" t="n">
        <v>10.58</v>
      </c>
      <c r="G20" t="n">
        <v>57.71</v>
      </c>
      <c r="H20" t="n">
        <v>1.12</v>
      </c>
      <c r="I20" t="n">
        <v>11</v>
      </c>
      <c r="J20" t="n">
        <v>86.27</v>
      </c>
      <c r="K20" t="n">
        <v>35.1</v>
      </c>
      <c r="L20" t="n">
        <v>5.5</v>
      </c>
      <c r="M20" t="n">
        <v>9</v>
      </c>
      <c r="N20" t="n">
        <v>10.67</v>
      </c>
      <c r="O20" t="n">
        <v>10874.42</v>
      </c>
      <c r="P20" t="n">
        <v>75.56999999999999</v>
      </c>
      <c r="Q20" t="n">
        <v>197.78</v>
      </c>
      <c r="R20" t="n">
        <v>33.34</v>
      </c>
      <c r="S20" t="n">
        <v>25.4</v>
      </c>
      <c r="T20" t="n">
        <v>3112.77</v>
      </c>
      <c r="U20" t="n">
        <v>0.76</v>
      </c>
      <c r="V20" t="n">
        <v>0.88</v>
      </c>
      <c r="W20" t="n">
        <v>2.95</v>
      </c>
      <c r="X20" t="n">
        <v>0.19</v>
      </c>
      <c r="Y20" t="n">
        <v>1</v>
      </c>
      <c r="Z20" t="n">
        <v>10</v>
      </c>
      <c r="AA20" t="n">
        <v>275.2861287580316</v>
      </c>
      <c r="AB20" t="n">
        <v>376.6586261336061</v>
      </c>
      <c r="AC20" t="n">
        <v>340.710855499116</v>
      </c>
      <c r="AD20" t="n">
        <v>275286.1287580316</v>
      </c>
      <c r="AE20" t="n">
        <v>376658.6261336061</v>
      </c>
      <c r="AF20" t="n">
        <v>3.292411655504649e-06</v>
      </c>
      <c r="AG20" t="n">
        <v>16.484375</v>
      </c>
      <c r="AH20" t="n">
        <v>340710.855499116</v>
      </c>
    </row>
    <row r="21">
      <c r="A21" t="n">
        <v>19</v>
      </c>
      <c r="B21" t="n">
        <v>35</v>
      </c>
      <c r="C21" t="inlineStr">
        <is>
          <t xml:space="preserve">CONCLUIDO	</t>
        </is>
      </c>
      <c r="D21" t="n">
        <v>7.8913</v>
      </c>
      <c r="E21" t="n">
        <v>12.67</v>
      </c>
      <c r="F21" t="n">
        <v>10.59</v>
      </c>
      <c r="G21" t="n">
        <v>57.77</v>
      </c>
      <c r="H21" t="n">
        <v>1.16</v>
      </c>
      <c r="I21" t="n">
        <v>11</v>
      </c>
      <c r="J21" t="n">
        <v>86.58</v>
      </c>
      <c r="K21" t="n">
        <v>35.1</v>
      </c>
      <c r="L21" t="n">
        <v>5.75</v>
      </c>
      <c r="M21" t="n">
        <v>9</v>
      </c>
      <c r="N21" t="n">
        <v>10.73</v>
      </c>
      <c r="O21" t="n">
        <v>10911.86</v>
      </c>
      <c r="P21" t="n">
        <v>75.61</v>
      </c>
      <c r="Q21" t="n">
        <v>197.79</v>
      </c>
      <c r="R21" t="n">
        <v>33.61</v>
      </c>
      <c r="S21" t="n">
        <v>25.4</v>
      </c>
      <c r="T21" t="n">
        <v>3247.44</v>
      </c>
      <c r="U21" t="n">
        <v>0.76</v>
      </c>
      <c r="V21" t="n">
        <v>0.88</v>
      </c>
      <c r="W21" t="n">
        <v>2.96</v>
      </c>
      <c r="X21" t="n">
        <v>0.2</v>
      </c>
      <c r="Y21" t="n">
        <v>1</v>
      </c>
      <c r="Z21" t="n">
        <v>10</v>
      </c>
      <c r="AA21" t="n">
        <v>275.4069544736626</v>
      </c>
      <c r="AB21" t="n">
        <v>376.8239452081867</v>
      </c>
      <c r="AC21" t="n">
        <v>340.8603967532454</v>
      </c>
      <c r="AD21" t="n">
        <v>275406.9544736626</v>
      </c>
      <c r="AE21" t="n">
        <v>376823.9452081867</v>
      </c>
      <c r="AF21" t="n">
        <v>3.289535349457324e-06</v>
      </c>
      <c r="AG21" t="n">
        <v>16.49739583333333</v>
      </c>
      <c r="AH21" t="n">
        <v>340860.3967532454</v>
      </c>
    </row>
    <row r="22">
      <c r="A22" t="n">
        <v>20</v>
      </c>
      <c r="B22" t="n">
        <v>35</v>
      </c>
      <c r="C22" t="inlineStr">
        <is>
          <t xml:space="preserve">CONCLUIDO	</t>
        </is>
      </c>
      <c r="D22" t="n">
        <v>7.9178</v>
      </c>
      <c r="E22" t="n">
        <v>12.63</v>
      </c>
      <c r="F22" t="n">
        <v>10.57</v>
      </c>
      <c r="G22" t="n">
        <v>63.39</v>
      </c>
      <c r="H22" t="n">
        <v>1.21</v>
      </c>
      <c r="I22" t="n">
        <v>10</v>
      </c>
      <c r="J22" t="n">
        <v>86.88</v>
      </c>
      <c r="K22" t="n">
        <v>35.1</v>
      </c>
      <c r="L22" t="n">
        <v>6</v>
      </c>
      <c r="M22" t="n">
        <v>8</v>
      </c>
      <c r="N22" t="n">
        <v>10.78</v>
      </c>
      <c r="O22" t="n">
        <v>10949.33</v>
      </c>
      <c r="P22" t="n">
        <v>74.84</v>
      </c>
      <c r="Q22" t="n">
        <v>197.75</v>
      </c>
      <c r="R22" t="n">
        <v>32.69</v>
      </c>
      <c r="S22" t="n">
        <v>25.4</v>
      </c>
      <c r="T22" t="n">
        <v>2792.08</v>
      </c>
      <c r="U22" t="n">
        <v>0.78</v>
      </c>
      <c r="V22" t="n">
        <v>0.88</v>
      </c>
      <c r="W22" t="n">
        <v>2.96</v>
      </c>
      <c r="X22" t="n">
        <v>0.18</v>
      </c>
      <c r="Y22" t="n">
        <v>1</v>
      </c>
      <c r="Z22" t="n">
        <v>10</v>
      </c>
      <c r="AA22" t="n">
        <v>274.5659073436361</v>
      </c>
      <c r="AB22" t="n">
        <v>375.673187420504</v>
      </c>
      <c r="AC22" t="n">
        <v>339.8194656737203</v>
      </c>
      <c r="AD22" t="n">
        <v>274565.9073436362</v>
      </c>
      <c r="AE22" t="n">
        <v>375673.1874205039</v>
      </c>
      <c r="AF22" t="n">
        <v>3.300582032102848e-06</v>
      </c>
      <c r="AG22" t="n">
        <v>16.4453125</v>
      </c>
      <c r="AH22" t="n">
        <v>339819.4656737203</v>
      </c>
    </row>
    <row r="23">
      <c r="A23" t="n">
        <v>21</v>
      </c>
      <c r="B23" t="n">
        <v>35</v>
      </c>
      <c r="C23" t="inlineStr">
        <is>
          <t xml:space="preserve">CONCLUIDO	</t>
        </is>
      </c>
      <c r="D23" t="n">
        <v>7.919</v>
      </c>
      <c r="E23" t="n">
        <v>12.63</v>
      </c>
      <c r="F23" t="n">
        <v>10.56</v>
      </c>
      <c r="G23" t="n">
        <v>63.38</v>
      </c>
      <c r="H23" t="n">
        <v>1.26</v>
      </c>
      <c r="I23" t="n">
        <v>10</v>
      </c>
      <c r="J23" t="n">
        <v>87.19</v>
      </c>
      <c r="K23" t="n">
        <v>35.1</v>
      </c>
      <c r="L23" t="n">
        <v>6.25</v>
      </c>
      <c r="M23" t="n">
        <v>8</v>
      </c>
      <c r="N23" t="n">
        <v>10.83</v>
      </c>
      <c r="O23" t="n">
        <v>10986.82</v>
      </c>
      <c r="P23" t="n">
        <v>74.37</v>
      </c>
      <c r="Q23" t="n">
        <v>197.76</v>
      </c>
      <c r="R23" t="n">
        <v>32.61</v>
      </c>
      <c r="S23" t="n">
        <v>25.4</v>
      </c>
      <c r="T23" t="n">
        <v>2752.42</v>
      </c>
      <c r="U23" t="n">
        <v>0.78</v>
      </c>
      <c r="V23" t="n">
        <v>0.88</v>
      </c>
      <c r="W23" t="n">
        <v>2.96</v>
      </c>
      <c r="X23" t="n">
        <v>0.17</v>
      </c>
      <c r="Y23" t="n">
        <v>1</v>
      </c>
      <c r="Z23" t="n">
        <v>10</v>
      </c>
      <c r="AA23" t="n">
        <v>274.2064606337668</v>
      </c>
      <c r="AB23" t="n">
        <v>375.181376574391</v>
      </c>
      <c r="AC23" t="n">
        <v>339.3745925644997</v>
      </c>
      <c r="AD23" t="n">
        <v>274206.4606337668</v>
      </c>
      <c r="AE23" t="n">
        <v>375181.376574391</v>
      </c>
      <c r="AF23" t="n">
        <v>3.301082259241513e-06</v>
      </c>
      <c r="AG23" t="n">
        <v>16.4453125</v>
      </c>
      <c r="AH23" t="n">
        <v>339374.5925644996</v>
      </c>
    </row>
    <row r="24">
      <c r="A24" t="n">
        <v>22</v>
      </c>
      <c r="B24" t="n">
        <v>35</v>
      </c>
      <c r="C24" t="inlineStr">
        <is>
          <t xml:space="preserve">CONCLUIDO	</t>
        </is>
      </c>
      <c r="D24" t="n">
        <v>7.9147</v>
      </c>
      <c r="E24" t="n">
        <v>12.63</v>
      </c>
      <c r="F24" t="n">
        <v>10.57</v>
      </c>
      <c r="G24" t="n">
        <v>63.42</v>
      </c>
      <c r="H24" t="n">
        <v>1.3</v>
      </c>
      <c r="I24" t="n">
        <v>10</v>
      </c>
      <c r="J24" t="n">
        <v>87.48999999999999</v>
      </c>
      <c r="K24" t="n">
        <v>35.1</v>
      </c>
      <c r="L24" t="n">
        <v>6.5</v>
      </c>
      <c r="M24" t="n">
        <v>8</v>
      </c>
      <c r="N24" t="n">
        <v>10.89</v>
      </c>
      <c r="O24" t="n">
        <v>11024.33</v>
      </c>
      <c r="P24" t="n">
        <v>73.47</v>
      </c>
      <c r="Q24" t="n">
        <v>197.77</v>
      </c>
      <c r="R24" t="n">
        <v>32.84</v>
      </c>
      <c r="S24" t="n">
        <v>25.4</v>
      </c>
      <c r="T24" t="n">
        <v>2867.03</v>
      </c>
      <c r="U24" t="n">
        <v>0.77</v>
      </c>
      <c r="V24" t="n">
        <v>0.88</v>
      </c>
      <c r="W24" t="n">
        <v>2.96</v>
      </c>
      <c r="X24" t="n">
        <v>0.18</v>
      </c>
      <c r="Y24" t="n">
        <v>1</v>
      </c>
      <c r="Z24" t="n">
        <v>10</v>
      </c>
      <c r="AA24" t="n">
        <v>273.6543060916612</v>
      </c>
      <c r="AB24" t="n">
        <v>374.4258943705429</v>
      </c>
      <c r="AC24" t="n">
        <v>338.6912125218608</v>
      </c>
      <c r="AD24" t="n">
        <v>273654.3060916612</v>
      </c>
      <c r="AE24" t="n">
        <v>374425.8943705429</v>
      </c>
      <c r="AF24" t="n">
        <v>3.299289778661296e-06</v>
      </c>
      <c r="AG24" t="n">
        <v>16.4453125</v>
      </c>
      <c r="AH24" t="n">
        <v>338691.2125218608</v>
      </c>
    </row>
    <row r="25">
      <c r="A25" t="n">
        <v>23</v>
      </c>
      <c r="B25" t="n">
        <v>35</v>
      </c>
      <c r="C25" t="inlineStr">
        <is>
          <t xml:space="preserve">CONCLUIDO	</t>
        </is>
      </c>
      <c r="D25" t="n">
        <v>7.9327</v>
      </c>
      <c r="E25" t="n">
        <v>12.61</v>
      </c>
      <c r="F25" t="n">
        <v>10.56</v>
      </c>
      <c r="G25" t="n">
        <v>70.39</v>
      </c>
      <c r="H25" t="n">
        <v>1.35</v>
      </c>
      <c r="I25" t="n">
        <v>9</v>
      </c>
      <c r="J25" t="n">
        <v>87.79000000000001</v>
      </c>
      <c r="K25" t="n">
        <v>35.1</v>
      </c>
      <c r="L25" t="n">
        <v>6.75</v>
      </c>
      <c r="M25" t="n">
        <v>7</v>
      </c>
      <c r="N25" t="n">
        <v>10.94</v>
      </c>
      <c r="O25" t="n">
        <v>11061.87</v>
      </c>
      <c r="P25" t="n">
        <v>73.2</v>
      </c>
      <c r="Q25" t="n">
        <v>197.75</v>
      </c>
      <c r="R25" t="n">
        <v>32.53</v>
      </c>
      <c r="S25" t="n">
        <v>25.4</v>
      </c>
      <c r="T25" t="n">
        <v>2718.11</v>
      </c>
      <c r="U25" t="n">
        <v>0.78</v>
      </c>
      <c r="V25" t="n">
        <v>0.88</v>
      </c>
      <c r="W25" t="n">
        <v>2.96</v>
      </c>
      <c r="X25" t="n">
        <v>0.17</v>
      </c>
      <c r="Y25" t="n">
        <v>1</v>
      </c>
      <c r="Z25" t="n">
        <v>10</v>
      </c>
      <c r="AA25" t="n">
        <v>273.2704962085865</v>
      </c>
      <c r="AB25" t="n">
        <v>373.9007487560231</v>
      </c>
      <c r="AC25" t="n">
        <v>338.2161860677443</v>
      </c>
      <c r="AD25" t="n">
        <v>273270.4962085865</v>
      </c>
      <c r="AE25" t="n">
        <v>373900.7487560231</v>
      </c>
      <c r="AF25" t="n">
        <v>3.306793185741274e-06</v>
      </c>
      <c r="AG25" t="n">
        <v>16.41927083333333</v>
      </c>
      <c r="AH25" t="n">
        <v>338216.1860677443</v>
      </c>
    </row>
    <row r="26">
      <c r="A26" t="n">
        <v>24</v>
      </c>
      <c r="B26" t="n">
        <v>35</v>
      </c>
      <c r="C26" t="inlineStr">
        <is>
          <t xml:space="preserve">CONCLUIDO	</t>
        </is>
      </c>
      <c r="D26" t="n">
        <v>7.9412</v>
      </c>
      <c r="E26" t="n">
        <v>12.59</v>
      </c>
      <c r="F26" t="n">
        <v>10.55</v>
      </c>
      <c r="G26" t="n">
        <v>70.3</v>
      </c>
      <c r="H26" t="n">
        <v>1.39</v>
      </c>
      <c r="I26" t="n">
        <v>9</v>
      </c>
      <c r="J26" t="n">
        <v>88.09999999999999</v>
      </c>
      <c r="K26" t="n">
        <v>35.1</v>
      </c>
      <c r="L26" t="n">
        <v>7</v>
      </c>
      <c r="M26" t="n">
        <v>7</v>
      </c>
      <c r="N26" t="n">
        <v>11</v>
      </c>
      <c r="O26" t="n">
        <v>11099.43</v>
      </c>
      <c r="P26" t="n">
        <v>72.64</v>
      </c>
      <c r="Q26" t="n">
        <v>197.75</v>
      </c>
      <c r="R26" t="n">
        <v>32.19</v>
      </c>
      <c r="S26" t="n">
        <v>25.4</v>
      </c>
      <c r="T26" t="n">
        <v>2547.76</v>
      </c>
      <c r="U26" t="n">
        <v>0.79</v>
      </c>
      <c r="V26" t="n">
        <v>0.88</v>
      </c>
      <c r="W26" t="n">
        <v>2.95</v>
      </c>
      <c r="X26" t="n">
        <v>0.16</v>
      </c>
      <c r="Y26" t="n">
        <v>1</v>
      </c>
      <c r="Z26" t="n">
        <v>10</v>
      </c>
      <c r="AA26" t="n">
        <v>272.7804689766133</v>
      </c>
      <c r="AB26" t="n">
        <v>373.2302718787617</v>
      </c>
      <c r="AC26" t="n">
        <v>337.6096985626285</v>
      </c>
      <c r="AD26" t="n">
        <v>272780.4689766134</v>
      </c>
      <c r="AE26" t="n">
        <v>373230.2718787617</v>
      </c>
      <c r="AF26" t="n">
        <v>3.31033646130682e-06</v>
      </c>
      <c r="AG26" t="n">
        <v>16.39322916666667</v>
      </c>
      <c r="AH26" t="n">
        <v>337609.6985626285</v>
      </c>
    </row>
    <row r="27">
      <c r="A27" t="n">
        <v>25</v>
      </c>
      <c r="B27" t="n">
        <v>35</v>
      </c>
      <c r="C27" t="inlineStr">
        <is>
          <t xml:space="preserve">CONCLUIDO	</t>
        </is>
      </c>
      <c r="D27" t="n">
        <v>7.9395</v>
      </c>
      <c r="E27" t="n">
        <v>12.6</v>
      </c>
      <c r="F27" t="n">
        <v>10.55</v>
      </c>
      <c r="G27" t="n">
        <v>70.31999999999999</v>
      </c>
      <c r="H27" t="n">
        <v>1.44</v>
      </c>
      <c r="I27" t="n">
        <v>9</v>
      </c>
      <c r="J27" t="n">
        <v>88.40000000000001</v>
      </c>
      <c r="K27" t="n">
        <v>35.1</v>
      </c>
      <c r="L27" t="n">
        <v>7.25</v>
      </c>
      <c r="M27" t="n">
        <v>7</v>
      </c>
      <c r="N27" t="n">
        <v>11.05</v>
      </c>
      <c r="O27" t="n">
        <v>11137.01</v>
      </c>
      <c r="P27" t="n">
        <v>72.38</v>
      </c>
      <c r="Q27" t="n">
        <v>197.77</v>
      </c>
      <c r="R27" t="n">
        <v>32.38</v>
      </c>
      <c r="S27" t="n">
        <v>25.4</v>
      </c>
      <c r="T27" t="n">
        <v>2643.46</v>
      </c>
      <c r="U27" t="n">
        <v>0.78</v>
      </c>
      <c r="V27" t="n">
        <v>0.88</v>
      </c>
      <c r="W27" t="n">
        <v>2.95</v>
      </c>
      <c r="X27" t="n">
        <v>0.16</v>
      </c>
      <c r="Y27" t="n">
        <v>1</v>
      </c>
      <c r="Z27" t="n">
        <v>10</v>
      </c>
      <c r="AA27" t="n">
        <v>272.6184821735106</v>
      </c>
      <c r="AB27" t="n">
        <v>373.0086343884032</v>
      </c>
      <c r="AC27" t="n">
        <v>337.4092138432796</v>
      </c>
      <c r="AD27" t="n">
        <v>272618.4821735106</v>
      </c>
      <c r="AE27" t="n">
        <v>373008.6343884032</v>
      </c>
      <c r="AF27" t="n">
        <v>3.30962780619371e-06</v>
      </c>
      <c r="AG27" t="n">
        <v>16.40625</v>
      </c>
      <c r="AH27" t="n">
        <v>337409.2138432796</v>
      </c>
    </row>
    <row r="28">
      <c r="A28" t="n">
        <v>26</v>
      </c>
      <c r="B28" t="n">
        <v>35</v>
      </c>
      <c r="C28" t="inlineStr">
        <is>
          <t xml:space="preserve">CONCLUIDO	</t>
        </is>
      </c>
      <c r="D28" t="n">
        <v>7.9708</v>
      </c>
      <c r="E28" t="n">
        <v>12.55</v>
      </c>
      <c r="F28" t="n">
        <v>10.52</v>
      </c>
      <c r="G28" t="n">
        <v>78.87</v>
      </c>
      <c r="H28" t="n">
        <v>1.48</v>
      </c>
      <c r="I28" t="n">
        <v>8</v>
      </c>
      <c r="J28" t="n">
        <v>88.70999999999999</v>
      </c>
      <c r="K28" t="n">
        <v>35.1</v>
      </c>
      <c r="L28" t="n">
        <v>7.5</v>
      </c>
      <c r="M28" t="n">
        <v>6</v>
      </c>
      <c r="N28" t="n">
        <v>11.11</v>
      </c>
      <c r="O28" t="n">
        <v>11174.61</v>
      </c>
      <c r="P28" t="n">
        <v>71.56999999999999</v>
      </c>
      <c r="Q28" t="n">
        <v>197.75</v>
      </c>
      <c r="R28" t="n">
        <v>31.35</v>
      </c>
      <c r="S28" t="n">
        <v>25.4</v>
      </c>
      <c r="T28" t="n">
        <v>2133.5</v>
      </c>
      <c r="U28" t="n">
        <v>0.8100000000000001</v>
      </c>
      <c r="V28" t="n">
        <v>0.88</v>
      </c>
      <c r="W28" t="n">
        <v>2.95</v>
      </c>
      <c r="X28" t="n">
        <v>0.13</v>
      </c>
      <c r="Y28" t="n">
        <v>1</v>
      </c>
      <c r="Z28" t="n">
        <v>10</v>
      </c>
      <c r="AA28" t="n">
        <v>271.6949074490338</v>
      </c>
      <c r="AB28" t="n">
        <v>371.7449587051328</v>
      </c>
      <c r="AC28" t="n">
        <v>336.2661415936406</v>
      </c>
      <c r="AD28" t="n">
        <v>271694.9074490338</v>
      </c>
      <c r="AE28" t="n">
        <v>371744.9587051328</v>
      </c>
      <c r="AF28" t="n">
        <v>3.322675397393895e-06</v>
      </c>
      <c r="AG28" t="n">
        <v>16.34114583333333</v>
      </c>
      <c r="AH28" t="n">
        <v>336266.1415936406</v>
      </c>
    </row>
    <row r="29">
      <c r="A29" t="n">
        <v>27</v>
      </c>
      <c r="B29" t="n">
        <v>35</v>
      </c>
      <c r="C29" t="inlineStr">
        <is>
          <t xml:space="preserve">CONCLUIDO	</t>
        </is>
      </c>
      <c r="D29" t="n">
        <v>7.9662</v>
      </c>
      <c r="E29" t="n">
        <v>12.55</v>
      </c>
      <c r="F29" t="n">
        <v>10.52</v>
      </c>
      <c r="G29" t="n">
        <v>78.92</v>
      </c>
      <c r="H29" t="n">
        <v>1.53</v>
      </c>
      <c r="I29" t="n">
        <v>8</v>
      </c>
      <c r="J29" t="n">
        <v>89.01000000000001</v>
      </c>
      <c r="K29" t="n">
        <v>35.1</v>
      </c>
      <c r="L29" t="n">
        <v>7.75</v>
      </c>
      <c r="M29" t="n">
        <v>6</v>
      </c>
      <c r="N29" t="n">
        <v>11.16</v>
      </c>
      <c r="O29" t="n">
        <v>11212.24</v>
      </c>
      <c r="P29" t="n">
        <v>71.45</v>
      </c>
      <c r="Q29" t="n">
        <v>197.75</v>
      </c>
      <c r="R29" t="n">
        <v>31.56</v>
      </c>
      <c r="S29" t="n">
        <v>25.4</v>
      </c>
      <c r="T29" t="n">
        <v>2235.33</v>
      </c>
      <c r="U29" t="n">
        <v>0.8</v>
      </c>
      <c r="V29" t="n">
        <v>0.88</v>
      </c>
      <c r="W29" t="n">
        <v>2.95</v>
      </c>
      <c r="X29" t="n">
        <v>0.13</v>
      </c>
      <c r="Y29" t="n">
        <v>1</v>
      </c>
      <c r="Z29" t="n">
        <v>10</v>
      </c>
      <c r="AA29" t="n">
        <v>271.6560595209788</v>
      </c>
      <c r="AB29" t="n">
        <v>371.6918052561183</v>
      </c>
      <c r="AC29" t="n">
        <v>336.2180610351987</v>
      </c>
      <c r="AD29" t="n">
        <v>271656.0595209788</v>
      </c>
      <c r="AE29" t="n">
        <v>371691.8052561183</v>
      </c>
      <c r="AF29" t="n">
        <v>3.320757860029011e-06</v>
      </c>
      <c r="AG29" t="n">
        <v>16.34114583333333</v>
      </c>
      <c r="AH29" t="n">
        <v>336218.0610351987</v>
      </c>
    </row>
    <row r="30">
      <c r="A30" t="n">
        <v>28</v>
      </c>
      <c r="B30" t="n">
        <v>35</v>
      </c>
      <c r="C30" t="inlineStr">
        <is>
          <t xml:space="preserve">CONCLUIDO	</t>
        </is>
      </c>
      <c r="D30" t="n">
        <v>7.9623</v>
      </c>
      <c r="E30" t="n">
        <v>12.56</v>
      </c>
      <c r="F30" t="n">
        <v>10.53</v>
      </c>
      <c r="G30" t="n">
        <v>78.97</v>
      </c>
      <c r="H30" t="n">
        <v>1.57</v>
      </c>
      <c r="I30" t="n">
        <v>8</v>
      </c>
      <c r="J30" t="n">
        <v>89.31999999999999</v>
      </c>
      <c r="K30" t="n">
        <v>35.1</v>
      </c>
      <c r="L30" t="n">
        <v>8</v>
      </c>
      <c r="M30" t="n">
        <v>6</v>
      </c>
      <c r="N30" t="n">
        <v>11.22</v>
      </c>
      <c r="O30" t="n">
        <v>11249.89</v>
      </c>
      <c r="P30" t="n">
        <v>71</v>
      </c>
      <c r="Q30" t="n">
        <v>197.77</v>
      </c>
      <c r="R30" t="n">
        <v>31.7</v>
      </c>
      <c r="S30" t="n">
        <v>25.4</v>
      </c>
      <c r="T30" t="n">
        <v>2305.63</v>
      </c>
      <c r="U30" t="n">
        <v>0.8</v>
      </c>
      <c r="V30" t="n">
        <v>0.88</v>
      </c>
      <c r="W30" t="n">
        <v>2.95</v>
      </c>
      <c r="X30" t="n">
        <v>0.14</v>
      </c>
      <c r="Y30" t="n">
        <v>1</v>
      </c>
      <c r="Z30" t="n">
        <v>10</v>
      </c>
      <c r="AA30" t="n">
        <v>271.4096379376396</v>
      </c>
      <c r="AB30" t="n">
        <v>371.3546403744406</v>
      </c>
      <c r="AC30" t="n">
        <v>335.9130746966144</v>
      </c>
      <c r="AD30" t="n">
        <v>271409.6379376395</v>
      </c>
      <c r="AE30" t="n">
        <v>371354.6403744406</v>
      </c>
      <c r="AF30" t="n">
        <v>3.31913212182835e-06</v>
      </c>
      <c r="AG30" t="n">
        <v>16.35416666666667</v>
      </c>
      <c r="AH30" t="n">
        <v>335913.0746966144</v>
      </c>
    </row>
    <row r="31">
      <c r="A31" t="n">
        <v>29</v>
      </c>
      <c r="B31" t="n">
        <v>35</v>
      </c>
      <c r="C31" t="inlineStr">
        <is>
          <t xml:space="preserve">CONCLUIDO	</t>
        </is>
      </c>
      <c r="D31" t="n">
        <v>7.9598</v>
      </c>
      <c r="E31" t="n">
        <v>12.56</v>
      </c>
      <c r="F31" t="n">
        <v>10.53</v>
      </c>
      <c r="G31" t="n">
        <v>79</v>
      </c>
      <c r="H31" t="n">
        <v>1.62</v>
      </c>
      <c r="I31" t="n">
        <v>8</v>
      </c>
      <c r="J31" t="n">
        <v>89.62</v>
      </c>
      <c r="K31" t="n">
        <v>35.1</v>
      </c>
      <c r="L31" t="n">
        <v>8.25</v>
      </c>
      <c r="M31" t="n">
        <v>4</v>
      </c>
      <c r="N31" t="n">
        <v>11.27</v>
      </c>
      <c r="O31" t="n">
        <v>11287.56</v>
      </c>
      <c r="P31" t="n">
        <v>69.93000000000001</v>
      </c>
      <c r="Q31" t="n">
        <v>197.78</v>
      </c>
      <c r="R31" t="n">
        <v>31.77</v>
      </c>
      <c r="S31" t="n">
        <v>25.4</v>
      </c>
      <c r="T31" t="n">
        <v>2342.3</v>
      </c>
      <c r="U31" t="n">
        <v>0.8</v>
      </c>
      <c r="V31" t="n">
        <v>0.88</v>
      </c>
      <c r="W31" t="n">
        <v>2.95</v>
      </c>
      <c r="X31" t="n">
        <v>0.14</v>
      </c>
      <c r="Y31" t="n">
        <v>1</v>
      </c>
      <c r="Z31" t="n">
        <v>10</v>
      </c>
      <c r="AA31" t="n">
        <v>270.7014682707416</v>
      </c>
      <c r="AB31" t="n">
        <v>370.38569139395</v>
      </c>
      <c r="AC31" t="n">
        <v>335.0366008468935</v>
      </c>
      <c r="AD31" t="n">
        <v>270701.4682707416</v>
      </c>
      <c r="AE31" t="n">
        <v>370385.69139395</v>
      </c>
      <c r="AF31" t="n">
        <v>3.31808998195613e-06</v>
      </c>
      <c r="AG31" t="n">
        <v>16.35416666666667</v>
      </c>
      <c r="AH31" t="n">
        <v>335036.6008468934</v>
      </c>
    </row>
    <row r="32">
      <c r="A32" t="n">
        <v>30</v>
      </c>
      <c r="B32" t="n">
        <v>35</v>
      </c>
      <c r="C32" t="inlineStr">
        <is>
          <t xml:space="preserve">CONCLUIDO	</t>
        </is>
      </c>
      <c r="D32" t="n">
        <v>7.986</v>
      </c>
      <c r="E32" t="n">
        <v>12.52</v>
      </c>
      <c r="F32" t="n">
        <v>10.51</v>
      </c>
      <c r="G32" t="n">
        <v>90.08</v>
      </c>
      <c r="H32" t="n">
        <v>1.66</v>
      </c>
      <c r="I32" t="n">
        <v>7</v>
      </c>
      <c r="J32" t="n">
        <v>89.93000000000001</v>
      </c>
      <c r="K32" t="n">
        <v>35.1</v>
      </c>
      <c r="L32" t="n">
        <v>8.5</v>
      </c>
      <c r="M32" t="n">
        <v>2</v>
      </c>
      <c r="N32" t="n">
        <v>11.33</v>
      </c>
      <c r="O32" t="n">
        <v>11325.25</v>
      </c>
      <c r="P32" t="n">
        <v>69.88</v>
      </c>
      <c r="Q32" t="n">
        <v>197.8</v>
      </c>
      <c r="R32" t="n">
        <v>30.98</v>
      </c>
      <c r="S32" t="n">
        <v>25.4</v>
      </c>
      <c r="T32" t="n">
        <v>1948.82</v>
      </c>
      <c r="U32" t="n">
        <v>0.82</v>
      </c>
      <c r="V32" t="n">
        <v>0.89</v>
      </c>
      <c r="W32" t="n">
        <v>2.95</v>
      </c>
      <c r="X32" t="n">
        <v>0.12</v>
      </c>
      <c r="Y32" t="n">
        <v>1</v>
      </c>
      <c r="Z32" t="n">
        <v>10</v>
      </c>
      <c r="AA32" t="n">
        <v>270.3766211565182</v>
      </c>
      <c r="AB32" t="n">
        <v>369.9412212410264</v>
      </c>
      <c r="AC32" t="n">
        <v>334.6345503015472</v>
      </c>
      <c r="AD32" t="n">
        <v>270376.6211565182</v>
      </c>
      <c r="AE32" t="n">
        <v>369941.2212410264</v>
      </c>
      <c r="AF32" t="n">
        <v>3.329011607816988e-06</v>
      </c>
      <c r="AG32" t="n">
        <v>16.30208333333333</v>
      </c>
      <c r="AH32" t="n">
        <v>334634.5503015472</v>
      </c>
    </row>
    <row r="33">
      <c r="A33" t="n">
        <v>31</v>
      </c>
      <c r="B33" t="n">
        <v>35</v>
      </c>
      <c r="C33" t="inlineStr">
        <is>
          <t xml:space="preserve">CONCLUIDO	</t>
        </is>
      </c>
      <c r="D33" t="n">
        <v>7.9789</v>
      </c>
      <c r="E33" t="n">
        <v>12.53</v>
      </c>
      <c r="F33" t="n">
        <v>10.52</v>
      </c>
      <c r="G33" t="n">
        <v>90.18000000000001</v>
      </c>
      <c r="H33" t="n">
        <v>1.7</v>
      </c>
      <c r="I33" t="n">
        <v>7</v>
      </c>
      <c r="J33" t="n">
        <v>90.23999999999999</v>
      </c>
      <c r="K33" t="n">
        <v>35.1</v>
      </c>
      <c r="L33" t="n">
        <v>8.75</v>
      </c>
      <c r="M33" t="n">
        <v>1</v>
      </c>
      <c r="N33" t="n">
        <v>11.38</v>
      </c>
      <c r="O33" t="n">
        <v>11362.97</v>
      </c>
      <c r="P33" t="n">
        <v>70.11</v>
      </c>
      <c r="Q33" t="n">
        <v>197.83</v>
      </c>
      <c r="R33" t="n">
        <v>31.28</v>
      </c>
      <c r="S33" t="n">
        <v>25.4</v>
      </c>
      <c r="T33" t="n">
        <v>2100.57</v>
      </c>
      <c r="U33" t="n">
        <v>0.8100000000000001</v>
      </c>
      <c r="V33" t="n">
        <v>0.88</v>
      </c>
      <c r="W33" t="n">
        <v>2.96</v>
      </c>
      <c r="X33" t="n">
        <v>0.13</v>
      </c>
      <c r="Y33" t="n">
        <v>1</v>
      </c>
      <c r="Z33" t="n">
        <v>10</v>
      </c>
      <c r="AA33" t="n">
        <v>270.6233020814377</v>
      </c>
      <c r="AB33" t="n">
        <v>370.2787409652956</v>
      </c>
      <c r="AC33" t="n">
        <v>334.939857617044</v>
      </c>
      <c r="AD33" t="n">
        <v>270623.3020814377</v>
      </c>
      <c r="AE33" t="n">
        <v>370278.7409652956</v>
      </c>
      <c r="AF33" t="n">
        <v>3.326051930579885e-06</v>
      </c>
      <c r="AG33" t="n">
        <v>16.31510416666667</v>
      </c>
      <c r="AH33" t="n">
        <v>334939.8576170439</v>
      </c>
    </row>
    <row r="34">
      <c r="A34" t="n">
        <v>32</v>
      </c>
      <c r="B34" t="n">
        <v>35</v>
      </c>
      <c r="C34" t="inlineStr">
        <is>
          <t xml:space="preserve">CONCLUIDO	</t>
        </is>
      </c>
      <c r="D34" t="n">
        <v>7.978</v>
      </c>
      <c r="E34" t="n">
        <v>12.53</v>
      </c>
      <c r="F34" t="n">
        <v>10.52</v>
      </c>
      <c r="G34" t="n">
        <v>90.19</v>
      </c>
      <c r="H34" t="n">
        <v>1.75</v>
      </c>
      <c r="I34" t="n">
        <v>7</v>
      </c>
      <c r="J34" t="n">
        <v>90.54000000000001</v>
      </c>
      <c r="K34" t="n">
        <v>35.1</v>
      </c>
      <c r="L34" t="n">
        <v>9</v>
      </c>
      <c r="M34" t="n">
        <v>1</v>
      </c>
      <c r="N34" t="n">
        <v>11.44</v>
      </c>
      <c r="O34" t="n">
        <v>11400.71</v>
      </c>
      <c r="P34" t="n">
        <v>70.27</v>
      </c>
      <c r="Q34" t="n">
        <v>197.78</v>
      </c>
      <c r="R34" t="n">
        <v>31.3</v>
      </c>
      <c r="S34" t="n">
        <v>25.4</v>
      </c>
      <c r="T34" t="n">
        <v>2110.34</v>
      </c>
      <c r="U34" t="n">
        <v>0.8100000000000001</v>
      </c>
      <c r="V34" t="n">
        <v>0.88</v>
      </c>
      <c r="W34" t="n">
        <v>2.96</v>
      </c>
      <c r="X34" t="n">
        <v>0.13</v>
      </c>
      <c r="Y34" t="n">
        <v>1</v>
      </c>
      <c r="Z34" t="n">
        <v>10</v>
      </c>
      <c r="AA34" t="n">
        <v>270.7407460647905</v>
      </c>
      <c r="AB34" t="n">
        <v>370.4394330045816</v>
      </c>
      <c r="AC34" t="n">
        <v>335.0852134336333</v>
      </c>
      <c r="AD34" t="n">
        <v>270740.7460647905</v>
      </c>
      <c r="AE34" t="n">
        <v>370439.4330045817</v>
      </c>
      <c r="AF34" t="n">
        <v>3.325676760225886e-06</v>
      </c>
      <c r="AG34" t="n">
        <v>16.31510416666667</v>
      </c>
      <c r="AH34" t="n">
        <v>335085.2134336333</v>
      </c>
    </row>
    <row r="35">
      <c r="A35" t="n">
        <v>33</v>
      </c>
      <c r="B35" t="n">
        <v>35</v>
      </c>
      <c r="C35" t="inlineStr">
        <is>
          <t xml:space="preserve">CONCLUIDO	</t>
        </is>
      </c>
      <c r="D35" t="n">
        <v>7.9798</v>
      </c>
      <c r="E35" t="n">
        <v>12.53</v>
      </c>
      <c r="F35" t="n">
        <v>10.52</v>
      </c>
      <c r="G35" t="n">
        <v>90.16</v>
      </c>
      <c r="H35" t="n">
        <v>1.79</v>
      </c>
      <c r="I35" t="n">
        <v>7</v>
      </c>
      <c r="J35" t="n">
        <v>90.84999999999999</v>
      </c>
      <c r="K35" t="n">
        <v>35.1</v>
      </c>
      <c r="L35" t="n">
        <v>9.25</v>
      </c>
      <c r="M35" t="n">
        <v>0</v>
      </c>
      <c r="N35" t="n">
        <v>11.5</v>
      </c>
      <c r="O35" t="n">
        <v>11438.48</v>
      </c>
      <c r="P35" t="n">
        <v>70.38</v>
      </c>
      <c r="Q35" t="n">
        <v>197.76</v>
      </c>
      <c r="R35" t="n">
        <v>31.16</v>
      </c>
      <c r="S35" t="n">
        <v>25.4</v>
      </c>
      <c r="T35" t="n">
        <v>2041.92</v>
      </c>
      <c r="U35" t="n">
        <v>0.82</v>
      </c>
      <c r="V35" t="n">
        <v>0.88</v>
      </c>
      <c r="W35" t="n">
        <v>2.96</v>
      </c>
      <c r="X35" t="n">
        <v>0.13</v>
      </c>
      <c r="Y35" t="n">
        <v>1</v>
      </c>
      <c r="Z35" t="n">
        <v>10</v>
      </c>
      <c r="AA35" t="n">
        <v>270.799130308286</v>
      </c>
      <c r="AB35" t="n">
        <v>370.5193169022633</v>
      </c>
      <c r="AC35" t="n">
        <v>335.1574733242379</v>
      </c>
      <c r="AD35" t="n">
        <v>270799.130308286</v>
      </c>
      <c r="AE35" t="n">
        <v>370519.3169022633</v>
      </c>
      <c r="AF35" t="n">
        <v>3.326427100933884e-06</v>
      </c>
      <c r="AG35" t="n">
        <v>16.31510416666667</v>
      </c>
      <c r="AH35" t="n">
        <v>335157.4733242379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6.2516</v>
      </c>
      <c r="E2" t="n">
        <v>16</v>
      </c>
      <c r="F2" t="n">
        <v>12.09</v>
      </c>
      <c r="G2" t="n">
        <v>8.640000000000001</v>
      </c>
      <c r="H2" t="n">
        <v>0.16</v>
      </c>
      <c r="I2" t="n">
        <v>84</v>
      </c>
      <c r="J2" t="n">
        <v>107.41</v>
      </c>
      <c r="K2" t="n">
        <v>41.65</v>
      </c>
      <c r="L2" t="n">
        <v>1</v>
      </c>
      <c r="M2" t="n">
        <v>82</v>
      </c>
      <c r="N2" t="n">
        <v>14.77</v>
      </c>
      <c r="O2" t="n">
        <v>13481.73</v>
      </c>
      <c r="P2" t="n">
        <v>115.57</v>
      </c>
      <c r="Q2" t="n">
        <v>198.07</v>
      </c>
      <c r="R2" t="n">
        <v>79.93000000000001</v>
      </c>
      <c r="S2" t="n">
        <v>25.4</v>
      </c>
      <c r="T2" t="n">
        <v>26040.08</v>
      </c>
      <c r="U2" t="n">
        <v>0.32</v>
      </c>
      <c r="V2" t="n">
        <v>0.77</v>
      </c>
      <c r="W2" t="n">
        <v>3.08</v>
      </c>
      <c r="X2" t="n">
        <v>1.7</v>
      </c>
      <c r="Y2" t="n">
        <v>1</v>
      </c>
      <c r="Z2" t="n">
        <v>10</v>
      </c>
      <c r="AA2" t="n">
        <v>404.1501564365759</v>
      </c>
      <c r="AB2" t="n">
        <v>552.9760738830587</v>
      </c>
      <c r="AC2" t="n">
        <v>500.200813498453</v>
      </c>
      <c r="AD2" t="n">
        <v>404150.1564365759</v>
      </c>
      <c r="AE2" t="n">
        <v>552976.0738830587</v>
      </c>
      <c r="AF2" t="n">
        <v>2.435356474739761e-06</v>
      </c>
      <c r="AG2" t="n">
        <v>20.83333333333333</v>
      </c>
      <c r="AH2" t="n">
        <v>500200.813498453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6.5829</v>
      </c>
      <c r="E3" t="n">
        <v>15.19</v>
      </c>
      <c r="F3" t="n">
        <v>11.71</v>
      </c>
      <c r="G3" t="n">
        <v>10.81</v>
      </c>
      <c r="H3" t="n">
        <v>0.2</v>
      </c>
      <c r="I3" t="n">
        <v>65</v>
      </c>
      <c r="J3" t="n">
        <v>107.73</v>
      </c>
      <c r="K3" t="n">
        <v>41.65</v>
      </c>
      <c r="L3" t="n">
        <v>1.25</v>
      </c>
      <c r="M3" t="n">
        <v>63</v>
      </c>
      <c r="N3" t="n">
        <v>14.83</v>
      </c>
      <c r="O3" t="n">
        <v>13520.81</v>
      </c>
      <c r="P3" t="n">
        <v>111.65</v>
      </c>
      <c r="Q3" t="n">
        <v>197.91</v>
      </c>
      <c r="R3" t="n">
        <v>68.45</v>
      </c>
      <c r="S3" t="n">
        <v>25.4</v>
      </c>
      <c r="T3" t="n">
        <v>20398.09</v>
      </c>
      <c r="U3" t="n">
        <v>0.37</v>
      </c>
      <c r="V3" t="n">
        <v>0.79</v>
      </c>
      <c r="W3" t="n">
        <v>3.05</v>
      </c>
      <c r="X3" t="n">
        <v>1.32</v>
      </c>
      <c r="Y3" t="n">
        <v>1</v>
      </c>
      <c r="Z3" t="n">
        <v>10</v>
      </c>
      <c r="AA3" t="n">
        <v>376.3004096359072</v>
      </c>
      <c r="AB3" t="n">
        <v>514.8708216662683</v>
      </c>
      <c r="AC3" t="n">
        <v>465.7322730721756</v>
      </c>
      <c r="AD3" t="n">
        <v>376300.4096359072</v>
      </c>
      <c r="AE3" t="n">
        <v>514870.8216662683</v>
      </c>
      <c r="AF3" t="n">
        <v>2.564416811306604e-06</v>
      </c>
      <c r="AG3" t="n">
        <v>19.77864583333333</v>
      </c>
      <c r="AH3" t="n">
        <v>465732.2730721756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6.7881</v>
      </c>
      <c r="E4" t="n">
        <v>14.73</v>
      </c>
      <c r="F4" t="n">
        <v>11.5</v>
      </c>
      <c r="G4" t="n">
        <v>12.77</v>
      </c>
      <c r="H4" t="n">
        <v>0.24</v>
      </c>
      <c r="I4" t="n">
        <v>54</v>
      </c>
      <c r="J4" t="n">
        <v>108.05</v>
      </c>
      <c r="K4" t="n">
        <v>41.65</v>
      </c>
      <c r="L4" t="n">
        <v>1.5</v>
      </c>
      <c r="M4" t="n">
        <v>52</v>
      </c>
      <c r="N4" t="n">
        <v>14.9</v>
      </c>
      <c r="O4" t="n">
        <v>13559.91</v>
      </c>
      <c r="P4" t="n">
        <v>109.35</v>
      </c>
      <c r="Q4" t="n">
        <v>197.88</v>
      </c>
      <c r="R4" t="n">
        <v>61.44</v>
      </c>
      <c r="S4" t="n">
        <v>25.4</v>
      </c>
      <c r="T4" t="n">
        <v>16943.6</v>
      </c>
      <c r="U4" t="n">
        <v>0.41</v>
      </c>
      <c r="V4" t="n">
        <v>0.8100000000000001</v>
      </c>
      <c r="W4" t="n">
        <v>3.04</v>
      </c>
      <c r="X4" t="n">
        <v>1.1</v>
      </c>
      <c r="Y4" t="n">
        <v>1</v>
      </c>
      <c r="Z4" t="n">
        <v>10</v>
      </c>
      <c r="AA4" t="n">
        <v>369.581817766096</v>
      </c>
      <c r="AB4" t="n">
        <v>505.6781478666384</v>
      </c>
      <c r="AC4" t="n">
        <v>457.4169351579837</v>
      </c>
      <c r="AD4" t="n">
        <v>369581.817766096</v>
      </c>
      <c r="AE4" t="n">
        <v>505678.1478666384</v>
      </c>
      <c r="AF4" t="n">
        <v>2.644353971172335e-06</v>
      </c>
      <c r="AG4" t="n">
        <v>19.1796875</v>
      </c>
      <c r="AH4" t="n">
        <v>457416.9351579837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6.9889</v>
      </c>
      <c r="E5" t="n">
        <v>14.31</v>
      </c>
      <c r="F5" t="n">
        <v>11.27</v>
      </c>
      <c r="G5" t="n">
        <v>15.03</v>
      </c>
      <c r="H5" t="n">
        <v>0.28</v>
      </c>
      <c r="I5" t="n">
        <v>45</v>
      </c>
      <c r="J5" t="n">
        <v>108.37</v>
      </c>
      <c r="K5" t="n">
        <v>41.65</v>
      </c>
      <c r="L5" t="n">
        <v>1.75</v>
      </c>
      <c r="M5" t="n">
        <v>43</v>
      </c>
      <c r="N5" t="n">
        <v>14.97</v>
      </c>
      <c r="O5" t="n">
        <v>13599.17</v>
      </c>
      <c r="P5" t="n">
        <v>106.95</v>
      </c>
      <c r="Q5" t="n">
        <v>197.82</v>
      </c>
      <c r="R5" t="n">
        <v>54.69</v>
      </c>
      <c r="S5" t="n">
        <v>25.4</v>
      </c>
      <c r="T5" t="n">
        <v>13616.96</v>
      </c>
      <c r="U5" t="n">
        <v>0.46</v>
      </c>
      <c r="V5" t="n">
        <v>0.83</v>
      </c>
      <c r="W5" t="n">
        <v>3.01</v>
      </c>
      <c r="X5" t="n">
        <v>0.88</v>
      </c>
      <c r="Y5" t="n">
        <v>1</v>
      </c>
      <c r="Z5" t="n">
        <v>10</v>
      </c>
      <c r="AA5" t="n">
        <v>355.329595501044</v>
      </c>
      <c r="AB5" t="n">
        <v>486.1776285999239</v>
      </c>
      <c r="AC5" t="n">
        <v>439.7775180809337</v>
      </c>
      <c r="AD5" t="n">
        <v>355329.595501044</v>
      </c>
      <c r="AE5" t="n">
        <v>486177.6285999239</v>
      </c>
      <c r="AF5" t="n">
        <v>2.722577078877202e-06</v>
      </c>
      <c r="AG5" t="n">
        <v>18.6328125</v>
      </c>
      <c r="AH5" t="n">
        <v>439777.5180809337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7.1134</v>
      </c>
      <c r="E6" t="n">
        <v>14.06</v>
      </c>
      <c r="F6" t="n">
        <v>11.16</v>
      </c>
      <c r="G6" t="n">
        <v>17.16</v>
      </c>
      <c r="H6" t="n">
        <v>0.32</v>
      </c>
      <c r="I6" t="n">
        <v>39</v>
      </c>
      <c r="J6" t="n">
        <v>108.68</v>
      </c>
      <c r="K6" t="n">
        <v>41.65</v>
      </c>
      <c r="L6" t="n">
        <v>2</v>
      </c>
      <c r="M6" t="n">
        <v>37</v>
      </c>
      <c r="N6" t="n">
        <v>15.03</v>
      </c>
      <c r="O6" t="n">
        <v>13638.32</v>
      </c>
      <c r="P6" t="n">
        <v>105.6</v>
      </c>
      <c r="Q6" t="n">
        <v>197.85</v>
      </c>
      <c r="R6" t="n">
        <v>51.14</v>
      </c>
      <c r="S6" t="n">
        <v>25.4</v>
      </c>
      <c r="T6" t="n">
        <v>11868.92</v>
      </c>
      <c r="U6" t="n">
        <v>0.5</v>
      </c>
      <c r="V6" t="n">
        <v>0.83</v>
      </c>
      <c r="W6" t="n">
        <v>3</v>
      </c>
      <c r="X6" t="n">
        <v>0.76</v>
      </c>
      <c r="Y6" t="n">
        <v>1</v>
      </c>
      <c r="Z6" t="n">
        <v>10</v>
      </c>
      <c r="AA6" t="n">
        <v>343.8308123153245</v>
      </c>
      <c r="AB6" t="n">
        <v>470.444486154711</v>
      </c>
      <c r="AC6" t="n">
        <v>425.5459246690879</v>
      </c>
      <c r="AD6" t="n">
        <v>343830.8123153245</v>
      </c>
      <c r="AE6" t="n">
        <v>470444.486154711</v>
      </c>
      <c r="AF6" t="n">
        <v>2.771076963883456e-06</v>
      </c>
      <c r="AG6" t="n">
        <v>18.30729166666667</v>
      </c>
      <c r="AH6" t="n">
        <v>425545.9246690879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7.2</v>
      </c>
      <c r="E7" t="n">
        <v>13.89</v>
      </c>
      <c r="F7" t="n">
        <v>11.07</v>
      </c>
      <c r="G7" t="n">
        <v>18.99</v>
      </c>
      <c r="H7" t="n">
        <v>0.36</v>
      </c>
      <c r="I7" t="n">
        <v>35</v>
      </c>
      <c r="J7" t="n">
        <v>109</v>
      </c>
      <c r="K7" t="n">
        <v>41.65</v>
      </c>
      <c r="L7" t="n">
        <v>2.25</v>
      </c>
      <c r="M7" t="n">
        <v>33</v>
      </c>
      <c r="N7" t="n">
        <v>15.1</v>
      </c>
      <c r="O7" t="n">
        <v>13677.51</v>
      </c>
      <c r="P7" t="n">
        <v>104.5</v>
      </c>
      <c r="Q7" t="n">
        <v>197.79</v>
      </c>
      <c r="R7" t="n">
        <v>48.64</v>
      </c>
      <c r="S7" t="n">
        <v>25.4</v>
      </c>
      <c r="T7" t="n">
        <v>10642.5</v>
      </c>
      <c r="U7" t="n">
        <v>0.52</v>
      </c>
      <c r="V7" t="n">
        <v>0.84</v>
      </c>
      <c r="W7" t="n">
        <v>3</v>
      </c>
      <c r="X7" t="n">
        <v>0.68</v>
      </c>
      <c r="Y7" t="n">
        <v>1</v>
      </c>
      <c r="Z7" t="n">
        <v>10</v>
      </c>
      <c r="AA7" t="n">
        <v>341.3189265894027</v>
      </c>
      <c r="AB7" t="n">
        <v>467.0076132879276</v>
      </c>
      <c r="AC7" t="n">
        <v>422.4370621250289</v>
      </c>
      <c r="AD7" t="n">
        <v>341318.9265894027</v>
      </c>
      <c r="AE7" t="n">
        <v>467007.6132879276</v>
      </c>
      <c r="AF7" t="n">
        <v>2.804812626867726e-06</v>
      </c>
      <c r="AG7" t="n">
        <v>18.0859375</v>
      </c>
      <c r="AH7" t="n">
        <v>422437.0621250289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7.3045</v>
      </c>
      <c r="E8" t="n">
        <v>13.69</v>
      </c>
      <c r="F8" t="n">
        <v>10.97</v>
      </c>
      <c r="G8" t="n">
        <v>21.22</v>
      </c>
      <c r="H8" t="n">
        <v>0.4</v>
      </c>
      <c r="I8" t="n">
        <v>31</v>
      </c>
      <c r="J8" t="n">
        <v>109.32</v>
      </c>
      <c r="K8" t="n">
        <v>41.65</v>
      </c>
      <c r="L8" t="n">
        <v>2.5</v>
      </c>
      <c r="M8" t="n">
        <v>29</v>
      </c>
      <c r="N8" t="n">
        <v>15.17</v>
      </c>
      <c r="O8" t="n">
        <v>13716.72</v>
      </c>
      <c r="P8" t="n">
        <v>103.22</v>
      </c>
      <c r="Q8" t="n">
        <v>197.86</v>
      </c>
      <c r="R8" t="n">
        <v>45.37</v>
      </c>
      <c r="S8" t="n">
        <v>25.4</v>
      </c>
      <c r="T8" t="n">
        <v>9025.049999999999</v>
      </c>
      <c r="U8" t="n">
        <v>0.5600000000000001</v>
      </c>
      <c r="V8" t="n">
        <v>0.85</v>
      </c>
      <c r="W8" t="n">
        <v>2.98</v>
      </c>
      <c r="X8" t="n">
        <v>0.57</v>
      </c>
      <c r="Y8" t="n">
        <v>1</v>
      </c>
      <c r="Z8" t="n">
        <v>10</v>
      </c>
      <c r="AA8" t="n">
        <v>338.2584468766215</v>
      </c>
      <c r="AB8" t="n">
        <v>462.8201299260646</v>
      </c>
      <c r="AC8" t="n">
        <v>418.6492262980523</v>
      </c>
      <c r="AD8" t="n">
        <v>338258.4468766215</v>
      </c>
      <c r="AE8" t="n">
        <v>462820.1299260646</v>
      </c>
      <c r="AF8" t="n">
        <v>2.845521365688237e-06</v>
      </c>
      <c r="AG8" t="n">
        <v>17.82552083333333</v>
      </c>
      <c r="AH8" t="n">
        <v>418649.2262980524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7.36</v>
      </c>
      <c r="E9" t="n">
        <v>13.59</v>
      </c>
      <c r="F9" t="n">
        <v>10.93</v>
      </c>
      <c r="G9" t="n">
        <v>23.42</v>
      </c>
      <c r="H9" t="n">
        <v>0.44</v>
      </c>
      <c r="I9" t="n">
        <v>28</v>
      </c>
      <c r="J9" t="n">
        <v>109.64</v>
      </c>
      <c r="K9" t="n">
        <v>41.65</v>
      </c>
      <c r="L9" t="n">
        <v>2.75</v>
      </c>
      <c r="M9" t="n">
        <v>26</v>
      </c>
      <c r="N9" t="n">
        <v>15.24</v>
      </c>
      <c r="O9" t="n">
        <v>13755.95</v>
      </c>
      <c r="P9" t="n">
        <v>102.62</v>
      </c>
      <c r="Q9" t="n">
        <v>197.83</v>
      </c>
      <c r="R9" t="n">
        <v>44.33</v>
      </c>
      <c r="S9" t="n">
        <v>25.4</v>
      </c>
      <c r="T9" t="n">
        <v>8523.24</v>
      </c>
      <c r="U9" t="n">
        <v>0.57</v>
      </c>
      <c r="V9" t="n">
        <v>0.85</v>
      </c>
      <c r="W9" t="n">
        <v>2.98</v>
      </c>
      <c r="X9" t="n">
        <v>0.54</v>
      </c>
      <c r="Y9" t="n">
        <v>1</v>
      </c>
      <c r="Z9" t="n">
        <v>10</v>
      </c>
      <c r="AA9" t="n">
        <v>329.0054647081528</v>
      </c>
      <c r="AB9" t="n">
        <v>450.1597915104027</v>
      </c>
      <c r="AC9" t="n">
        <v>407.1971728118847</v>
      </c>
      <c r="AD9" t="n">
        <v>329005.4647081528</v>
      </c>
      <c r="AE9" t="n">
        <v>450159.7915104027</v>
      </c>
      <c r="AF9" t="n">
        <v>2.867141796353675e-06</v>
      </c>
      <c r="AG9" t="n">
        <v>17.6953125</v>
      </c>
      <c r="AH9" t="n">
        <v>407197.1728118847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7.3986</v>
      </c>
      <c r="E10" t="n">
        <v>13.52</v>
      </c>
      <c r="F10" t="n">
        <v>10.9</v>
      </c>
      <c r="G10" t="n">
        <v>25.16</v>
      </c>
      <c r="H10" t="n">
        <v>0.48</v>
      </c>
      <c r="I10" t="n">
        <v>26</v>
      </c>
      <c r="J10" t="n">
        <v>109.96</v>
      </c>
      <c r="K10" t="n">
        <v>41.65</v>
      </c>
      <c r="L10" t="n">
        <v>3</v>
      </c>
      <c r="M10" t="n">
        <v>24</v>
      </c>
      <c r="N10" t="n">
        <v>15.31</v>
      </c>
      <c r="O10" t="n">
        <v>13795.21</v>
      </c>
      <c r="P10" t="n">
        <v>101.96</v>
      </c>
      <c r="Q10" t="n">
        <v>197.89</v>
      </c>
      <c r="R10" t="n">
        <v>43.1</v>
      </c>
      <c r="S10" t="n">
        <v>25.4</v>
      </c>
      <c r="T10" t="n">
        <v>7915.07</v>
      </c>
      <c r="U10" t="n">
        <v>0.59</v>
      </c>
      <c r="V10" t="n">
        <v>0.85</v>
      </c>
      <c r="W10" t="n">
        <v>2.98</v>
      </c>
      <c r="X10" t="n">
        <v>0.51</v>
      </c>
      <c r="Y10" t="n">
        <v>1</v>
      </c>
      <c r="Z10" t="n">
        <v>10</v>
      </c>
      <c r="AA10" t="n">
        <v>327.8574702618105</v>
      </c>
      <c r="AB10" t="n">
        <v>448.5890548629766</v>
      </c>
      <c r="AC10" t="n">
        <v>405.7763450655461</v>
      </c>
      <c r="AD10" t="n">
        <v>327857.4702618105</v>
      </c>
      <c r="AE10" t="n">
        <v>448589.0548629767</v>
      </c>
      <c r="AF10" t="n">
        <v>2.88217870849216e-06</v>
      </c>
      <c r="AG10" t="n">
        <v>17.60416666666667</v>
      </c>
      <c r="AH10" t="n">
        <v>405776.3450655461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7.4462</v>
      </c>
      <c r="E11" t="n">
        <v>13.43</v>
      </c>
      <c r="F11" t="n">
        <v>10.86</v>
      </c>
      <c r="G11" t="n">
        <v>27.15</v>
      </c>
      <c r="H11" t="n">
        <v>0.52</v>
      </c>
      <c r="I11" t="n">
        <v>24</v>
      </c>
      <c r="J11" t="n">
        <v>110.27</v>
      </c>
      <c r="K11" t="n">
        <v>41.65</v>
      </c>
      <c r="L11" t="n">
        <v>3.25</v>
      </c>
      <c r="M11" t="n">
        <v>22</v>
      </c>
      <c r="N11" t="n">
        <v>15.37</v>
      </c>
      <c r="O11" t="n">
        <v>13834.5</v>
      </c>
      <c r="P11" t="n">
        <v>101.42</v>
      </c>
      <c r="Q11" t="n">
        <v>197.84</v>
      </c>
      <c r="R11" t="n">
        <v>42.15</v>
      </c>
      <c r="S11" t="n">
        <v>25.4</v>
      </c>
      <c r="T11" t="n">
        <v>7453.42</v>
      </c>
      <c r="U11" t="n">
        <v>0.6</v>
      </c>
      <c r="V11" t="n">
        <v>0.86</v>
      </c>
      <c r="W11" t="n">
        <v>2.97</v>
      </c>
      <c r="X11" t="n">
        <v>0.47</v>
      </c>
      <c r="Y11" t="n">
        <v>1</v>
      </c>
      <c r="Z11" t="n">
        <v>10</v>
      </c>
      <c r="AA11" t="n">
        <v>326.4786520024802</v>
      </c>
      <c r="AB11" t="n">
        <v>446.7024948913925</v>
      </c>
      <c r="AC11" t="n">
        <v>404.0698357298465</v>
      </c>
      <c r="AD11" t="n">
        <v>326478.6520024802</v>
      </c>
      <c r="AE11" t="n">
        <v>446702.4948913925</v>
      </c>
      <c r="AF11" t="n">
        <v>2.900721636414231e-06</v>
      </c>
      <c r="AG11" t="n">
        <v>17.48697916666667</v>
      </c>
      <c r="AH11" t="n">
        <v>404069.8357298465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7.5002</v>
      </c>
      <c r="E12" t="n">
        <v>13.33</v>
      </c>
      <c r="F12" t="n">
        <v>10.81</v>
      </c>
      <c r="G12" t="n">
        <v>29.48</v>
      </c>
      <c r="H12" t="n">
        <v>0.5600000000000001</v>
      </c>
      <c r="I12" t="n">
        <v>22</v>
      </c>
      <c r="J12" t="n">
        <v>110.59</v>
      </c>
      <c r="K12" t="n">
        <v>41.65</v>
      </c>
      <c r="L12" t="n">
        <v>3.5</v>
      </c>
      <c r="M12" t="n">
        <v>20</v>
      </c>
      <c r="N12" t="n">
        <v>15.44</v>
      </c>
      <c r="O12" t="n">
        <v>13873.81</v>
      </c>
      <c r="P12" t="n">
        <v>100.64</v>
      </c>
      <c r="Q12" t="n">
        <v>197.81</v>
      </c>
      <c r="R12" t="n">
        <v>40.2</v>
      </c>
      <c r="S12" t="n">
        <v>25.4</v>
      </c>
      <c r="T12" t="n">
        <v>6484.83</v>
      </c>
      <c r="U12" t="n">
        <v>0.63</v>
      </c>
      <c r="V12" t="n">
        <v>0.86</v>
      </c>
      <c r="W12" t="n">
        <v>2.98</v>
      </c>
      <c r="X12" t="n">
        <v>0.42</v>
      </c>
      <c r="Y12" t="n">
        <v>1</v>
      </c>
      <c r="Z12" t="n">
        <v>10</v>
      </c>
      <c r="AA12" t="n">
        <v>324.9911620277751</v>
      </c>
      <c r="AB12" t="n">
        <v>444.6672454845747</v>
      </c>
      <c r="AC12" t="n">
        <v>402.2288276699249</v>
      </c>
      <c r="AD12" t="n">
        <v>324991.1620277751</v>
      </c>
      <c r="AE12" t="n">
        <v>444667.2454845747</v>
      </c>
      <c r="AF12" t="n">
        <v>2.921757731115738e-06</v>
      </c>
      <c r="AG12" t="n">
        <v>17.35677083333333</v>
      </c>
      <c r="AH12" t="n">
        <v>402228.8276699249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7.5238</v>
      </c>
      <c r="E13" t="n">
        <v>13.29</v>
      </c>
      <c r="F13" t="n">
        <v>10.79</v>
      </c>
      <c r="G13" t="n">
        <v>30.82</v>
      </c>
      <c r="H13" t="n">
        <v>0.6</v>
      </c>
      <c r="I13" t="n">
        <v>21</v>
      </c>
      <c r="J13" t="n">
        <v>110.91</v>
      </c>
      <c r="K13" t="n">
        <v>41.65</v>
      </c>
      <c r="L13" t="n">
        <v>3.75</v>
      </c>
      <c r="M13" t="n">
        <v>19</v>
      </c>
      <c r="N13" t="n">
        <v>15.51</v>
      </c>
      <c r="O13" t="n">
        <v>13913.15</v>
      </c>
      <c r="P13" t="n">
        <v>100.04</v>
      </c>
      <c r="Q13" t="n">
        <v>197.78</v>
      </c>
      <c r="R13" t="n">
        <v>39.82</v>
      </c>
      <c r="S13" t="n">
        <v>25.4</v>
      </c>
      <c r="T13" t="n">
        <v>6303.05</v>
      </c>
      <c r="U13" t="n">
        <v>0.64</v>
      </c>
      <c r="V13" t="n">
        <v>0.86</v>
      </c>
      <c r="W13" t="n">
        <v>2.97</v>
      </c>
      <c r="X13" t="n">
        <v>0.4</v>
      </c>
      <c r="Y13" t="n">
        <v>1</v>
      </c>
      <c r="Z13" t="n">
        <v>10</v>
      </c>
      <c r="AA13" t="n">
        <v>324.1659251376275</v>
      </c>
      <c r="AB13" t="n">
        <v>443.5381199645925</v>
      </c>
      <c r="AC13" t="n">
        <v>401.2074643048322</v>
      </c>
      <c r="AD13" t="n">
        <v>324165.9251376275</v>
      </c>
      <c r="AE13" t="n">
        <v>443538.1199645925</v>
      </c>
      <c r="AF13" t="n">
        <v>2.930951283614916e-06</v>
      </c>
      <c r="AG13" t="n">
        <v>17.3046875</v>
      </c>
      <c r="AH13" t="n">
        <v>401207.4643048322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7.5724</v>
      </c>
      <c r="E14" t="n">
        <v>13.21</v>
      </c>
      <c r="F14" t="n">
        <v>10.75</v>
      </c>
      <c r="G14" t="n">
        <v>33.94</v>
      </c>
      <c r="H14" t="n">
        <v>0.63</v>
      </c>
      <c r="I14" t="n">
        <v>19</v>
      </c>
      <c r="J14" t="n">
        <v>111.23</v>
      </c>
      <c r="K14" t="n">
        <v>41.65</v>
      </c>
      <c r="L14" t="n">
        <v>4</v>
      </c>
      <c r="M14" t="n">
        <v>17</v>
      </c>
      <c r="N14" t="n">
        <v>15.58</v>
      </c>
      <c r="O14" t="n">
        <v>13952.52</v>
      </c>
      <c r="P14" t="n">
        <v>99.56</v>
      </c>
      <c r="Q14" t="n">
        <v>197.78</v>
      </c>
      <c r="R14" t="n">
        <v>38.51</v>
      </c>
      <c r="S14" t="n">
        <v>25.4</v>
      </c>
      <c r="T14" t="n">
        <v>5655.29</v>
      </c>
      <c r="U14" t="n">
        <v>0.66</v>
      </c>
      <c r="V14" t="n">
        <v>0.87</v>
      </c>
      <c r="W14" t="n">
        <v>2.97</v>
      </c>
      <c r="X14" t="n">
        <v>0.36</v>
      </c>
      <c r="Y14" t="n">
        <v>1</v>
      </c>
      <c r="Z14" t="n">
        <v>10</v>
      </c>
      <c r="AA14" t="n">
        <v>323.0292525078166</v>
      </c>
      <c r="AB14" t="n">
        <v>441.9828743260281</v>
      </c>
      <c r="AC14" t="n">
        <v>399.8006491272114</v>
      </c>
      <c r="AD14" t="n">
        <v>323029.2525078167</v>
      </c>
      <c r="AE14" t="n">
        <v>441982.8743260282</v>
      </c>
      <c r="AF14" t="n">
        <v>2.949883768846273e-06</v>
      </c>
      <c r="AG14" t="n">
        <v>17.20052083333333</v>
      </c>
      <c r="AH14" t="n">
        <v>399800.6491272114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7.5957</v>
      </c>
      <c r="E15" t="n">
        <v>13.17</v>
      </c>
      <c r="F15" t="n">
        <v>10.73</v>
      </c>
      <c r="G15" t="n">
        <v>35.76</v>
      </c>
      <c r="H15" t="n">
        <v>0.67</v>
      </c>
      <c r="I15" t="n">
        <v>18</v>
      </c>
      <c r="J15" t="n">
        <v>111.55</v>
      </c>
      <c r="K15" t="n">
        <v>41.65</v>
      </c>
      <c r="L15" t="n">
        <v>4.25</v>
      </c>
      <c r="M15" t="n">
        <v>16</v>
      </c>
      <c r="N15" t="n">
        <v>15.65</v>
      </c>
      <c r="O15" t="n">
        <v>13991.91</v>
      </c>
      <c r="P15" t="n">
        <v>99.12</v>
      </c>
      <c r="Q15" t="n">
        <v>197.76</v>
      </c>
      <c r="R15" t="n">
        <v>37.8</v>
      </c>
      <c r="S15" t="n">
        <v>25.4</v>
      </c>
      <c r="T15" t="n">
        <v>5306.59</v>
      </c>
      <c r="U15" t="n">
        <v>0.67</v>
      </c>
      <c r="V15" t="n">
        <v>0.87</v>
      </c>
      <c r="W15" t="n">
        <v>2.97</v>
      </c>
      <c r="X15" t="n">
        <v>0.34</v>
      </c>
      <c r="Y15" t="n">
        <v>1</v>
      </c>
      <c r="Z15" t="n">
        <v>10</v>
      </c>
      <c r="AA15" t="n">
        <v>314.4858642927817</v>
      </c>
      <c r="AB15" t="n">
        <v>430.29343366253</v>
      </c>
      <c r="AC15" t="n">
        <v>389.2268322744045</v>
      </c>
      <c r="AD15" t="n">
        <v>314485.8642927817</v>
      </c>
      <c r="AE15" t="n">
        <v>430293.43366253</v>
      </c>
      <c r="AF15" t="n">
        <v>2.958960454152664e-06</v>
      </c>
      <c r="AG15" t="n">
        <v>17.1484375</v>
      </c>
      <c r="AH15" t="n">
        <v>389226.8322744045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7.6087</v>
      </c>
      <c r="E16" t="n">
        <v>13.14</v>
      </c>
      <c r="F16" t="n">
        <v>10.73</v>
      </c>
      <c r="G16" t="n">
        <v>37.87</v>
      </c>
      <c r="H16" t="n">
        <v>0.71</v>
      </c>
      <c r="I16" t="n">
        <v>17</v>
      </c>
      <c r="J16" t="n">
        <v>111.87</v>
      </c>
      <c r="K16" t="n">
        <v>41.65</v>
      </c>
      <c r="L16" t="n">
        <v>4.5</v>
      </c>
      <c r="M16" t="n">
        <v>15</v>
      </c>
      <c r="N16" t="n">
        <v>15.72</v>
      </c>
      <c r="O16" t="n">
        <v>14031.33</v>
      </c>
      <c r="P16" t="n">
        <v>98.69</v>
      </c>
      <c r="Q16" t="n">
        <v>197.79</v>
      </c>
      <c r="R16" t="n">
        <v>37.94</v>
      </c>
      <c r="S16" t="n">
        <v>25.4</v>
      </c>
      <c r="T16" t="n">
        <v>5381.41</v>
      </c>
      <c r="U16" t="n">
        <v>0.67</v>
      </c>
      <c r="V16" t="n">
        <v>0.87</v>
      </c>
      <c r="W16" t="n">
        <v>2.97</v>
      </c>
      <c r="X16" t="n">
        <v>0.34</v>
      </c>
      <c r="Y16" t="n">
        <v>1</v>
      </c>
      <c r="Z16" t="n">
        <v>10</v>
      </c>
      <c r="AA16" t="n">
        <v>314.0024485715887</v>
      </c>
      <c r="AB16" t="n">
        <v>429.6320029459973</v>
      </c>
      <c r="AC16" t="n">
        <v>388.628527577134</v>
      </c>
      <c r="AD16" t="n">
        <v>314002.4485715887</v>
      </c>
      <c r="AE16" t="n">
        <v>429632.0029459973</v>
      </c>
      <c r="AF16" t="n">
        <v>2.964024699173398e-06</v>
      </c>
      <c r="AG16" t="n">
        <v>17.109375</v>
      </c>
      <c r="AH16" t="n">
        <v>388628.527577134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7.6522</v>
      </c>
      <c r="E17" t="n">
        <v>13.07</v>
      </c>
      <c r="F17" t="n">
        <v>10.68</v>
      </c>
      <c r="G17" t="n">
        <v>40.04</v>
      </c>
      <c r="H17" t="n">
        <v>0.75</v>
      </c>
      <c r="I17" t="n">
        <v>16</v>
      </c>
      <c r="J17" t="n">
        <v>112.19</v>
      </c>
      <c r="K17" t="n">
        <v>41.65</v>
      </c>
      <c r="L17" t="n">
        <v>4.75</v>
      </c>
      <c r="M17" t="n">
        <v>14</v>
      </c>
      <c r="N17" t="n">
        <v>15.79</v>
      </c>
      <c r="O17" t="n">
        <v>14070.77</v>
      </c>
      <c r="P17" t="n">
        <v>97.93000000000001</v>
      </c>
      <c r="Q17" t="n">
        <v>197.77</v>
      </c>
      <c r="R17" t="n">
        <v>36.37</v>
      </c>
      <c r="S17" t="n">
        <v>25.4</v>
      </c>
      <c r="T17" t="n">
        <v>4599.2</v>
      </c>
      <c r="U17" t="n">
        <v>0.7</v>
      </c>
      <c r="V17" t="n">
        <v>0.87</v>
      </c>
      <c r="W17" t="n">
        <v>2.96</v>
      </c>
      <c r="X17" t="n">
        <v>0.29</v>
      </c>
      <c r="Y17" t="n">
        <v>1</v>
      </c>
      <c r="Z17" t="n">
        <v>10</v>
      </c>
      <c r="AA17" t="n">
        <v>312.7319453598462</v>
      </c>
      <c r="AB17" t="n">
        <v>427.8936444010454</v>
      </c>
      <c r="AC17" t="n">
        <v>387.0560755319107</v>
      </c>
      <c r="AD17" t="n">
        <v>312731.9453598462</v>
      </c>
      <c r="AE17" t="n">
        <v>427893.6444010454</v>
      </c>
      <c r="AF17" t="n">
        <v>2.98097044212739e-06</v>
      </c>
      <c r="AG17" t="n">
        <v>17.01822916666667</v>
      </c>
      <c r="AH17" t="n">
        <v>387056.0755319106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7.6695</v>
      </c>
      <c r="E18" t="n">
        <v>13.04</v>
      </c>
      <c r="F18" t="n">
        <v>10.67</v>
      </c>
      <c r="G18" t="n">
        <v>42.68</v>
      </c>
      <c r="H18" t="n">
        <v>0.78</v>
      </c>
      <c r="I18" t="n">
        <v>15</v>
      </c>
      <c r="J18" t="n">
        <v>112.51</v>
      </c>
      <c r="K18" t="n">
        <v>41.65</v>
      </c>
      <c r="L18" t="n">
        <v>5</v>
      </c>
      <c r="M18" t="n">
        <v>13</v>
      </c>
      <c r="N18" t="n">
        <v>15.86</v>
      </c>
      <c r="O18" t="n">
        <v>14110.24</v>
      </c>
      <c r="P18" t="n">
        <v>97.73</v>
      </c>
      <c r="Q18" t="n">
        <v>197.81</v>
      </c>
      <c r="R18" t="n">
        <v>36.03</v>
      </c>
      <c r="S18" t="n">
        <v>25.4</v>
      </c>
      <c r="T18" t="n">
        <v>4435.75</v>
      </c>
      <c r="U18" t="n">
        <v>0.7</v>
      </c>
      <c r="V18" t="n">
        <v>0.87</v>
      </c>
      <c r="W18" t="n">
        <v>2.96</v>
      </c>
      <c r="X18" t="n">
        <v>0.28</v>
      </c>
      <c r="Y18" t="n">
        <v>1</v>
      </c>
      <c r="Z18" t="n">
        <v>10</v>
      </c>
      <c r="AA18" t="n">
        <v>312.1617540059988</v>
      </c>
      <c r="AB18" t="n">
        <v>427.1134834356442</v>
      </c>
      <c r="AC18" t="n">
        <v>386.3503720340845</v>
      </c>
      <c r="AD18" t="n">
        <v>312161.7540059988</v>
      </c>
      <c r="AE18" t="n">
        <v>427113.4834356442</v>
      </c>
      <c r="AF18" t="n">
        <v>2.987709783578059e-06</v>
      </c>
      <c r="AG18" t="n">
        <v>16.97916666666667</v>
      </c>
      <c r="AH18" t="n">
        <v>386350.3720340845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7.6697</v>
      </c>
      <c r="E19" t="n">
        <v>13.04</v>
      </c>
      <c r="F19" t="n">
        <v>10.67</v>
      </c>
      <c r="G19" t="n">
        <v>42.68</v>
      </c>
      <c r="H19" t="n">
        <v>0.82</v>
      </c>
      <c r="I19" t="n">
        <v>15</v>
      </c>
      <c r="J19" t="n">
        <v>112.83</v>
      </c>
      <c r="K19" t="n">
        <v>41.65</v>
      </c>
      <c r="L19" t="n">
        <v>5.25</v>
      </c>
      <c r="M19" t="n">
        <v>13</v>
      </c>
      <c r="N19" t="n">
        <v>15.93</v>
      </c>
      <c r="O19" t="n">
        <v>14149.74</v>
      </c>
      <c r="P19" t="n">
        <v>97.36</v>
      </c>
      <c r="Q19" t="n">
        <v>197.81</v>
      </c>
      <c r="R19" t="n">
        <v>35.96</v>
      </c>
      <c r="S19" t="n">
        <v>25.4</v>
      </c>
      <c r="T19" t="n">
        <v>4401.04</v>
      </c>
      <c r="U19" t="n">
        <v>0.71</v>
      </c>
      <c r="V19" t="n">
        <v>0.87</v>
      </c>
      <c r="W19" t="n">
        <v>2.97</v>
      </c>
      <c r="X19" t="n">
        <v>0.28</v>
      </c>
      <c r="Y19" t="n">
        <v>1</v>
      </c>
      <c r="Z19" t="n">
        <v>10</v>
      </c>
      <c r="AA19" t="n">
        <v>311.8965962457127</v>
      </c>
      <c r="AB19" t="n">
        <v>426.7506828900861</v>
      </c>
      <c r="AC19" t="n">
        <v>386.0221966634006</v>
      </c>
      <c r="AD19" t="n">
        <v>311896.5962457127</v>
      </c>
      <c r="AE19" t="n">
        <v>426750.6828900861</v>
      </c>
      <c r="AF19" t="n">
        <v>2.987787695039916e-06</v>
      </c>
      <c r="AG19" t="n">
        <v>16.97916666666667</v>
      </c>
      <c r="AH19" t="n">
        <v>386022.1966634006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7.6977</v>
      </c>
      <c r="E20" t="n">
        <v>12.99</v>
      </c>
      <c r="F20" t="n">
        <v>10.64</v>
      </c>
      <c r="G20" t="n">
        <v>45.62</v>
      </c>
      <c r="H20" t="n">
        <v>0.86</v>
      </c>
      <c r="I20" t="n">
        <v>14</v>
      </c>
      <c r="J20" t="n">
        <v>113.15</v>
      </c>
      <c r="K20" t="n">
        <v>41.65</v>
      </c>
      <c r="L20" t="n">
        <v>5.5</v>
      </c>
      <c r="M20" t="n">
        <v>12</v>
      </c>
      <c r="N20" t="n">
        <v>16</v>
      </c>
      <c r="O20" t="n">
        <v>14189.26</v>
      </c>
      <c r="P20" t="n">
        <v>96.94</v>
      </c>
      <c r="Q20" t="n">
        <v>197.75</v>
      </c>
      <c r="R20" t="n">
        <v>35.31</v>
      </c>
      <c r="S20" t="n">
        <v>25.4</v>
      </c>
      <c r="T20" t="n">
        <v>4083.25</v>
      </c>
      <c r="U20" t="n">
        <v>0.72</v>
      </c>
      <c r="V20" t="n">
        <v>0.87</v>
      </c>
      <c r="W20" t="n">
        <v>2.96</v>
      </c>
      <c r="X20" t="n">
        <v>0.25</v>
      </c>
      <c r="Y20" t="n">
        <v>1</v>
      </c>
      <c r="Z20" t="n">
        <v>10</v>
      </c>
      <c r="AA20" t="n">
        <v>311.1460029062114</v>
      </c>
      <c r="AB20" t="n">
        <v>425.7236879691393</v>
      </c>
      <c r="AC20" t="n">
        <v>385.0932166963127</v>
      </c>
      <c r="AD20" t="n">
        <v>311146.0029062114</v>
      </c>
      <c r="AE20" t="n">
        <v>425723.6879691393</v>
      </c>
      <c r="AF20" t="n">
        <v>2.998695299699958e-06</v>
      </c>
      <c r="AG20" t="n">
        <v>16.9140625</v>
      </c>
      <c r="AH20" t="n">
        <v>385093.2166963127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7.7131</v>
      </c>
      <c r="E21" t="n">
        <v>12.96</v>
      </c>
      <c r="F21" t="n">
        <v>10.64</v>
      </c>
      <c r="G21" t="n">
        <v>49.11</v>
      </c>
      <c r="H21" t="n">
        <v>0.89</v>
      </c>
      <c r="I21" t="n">
        <v>13</v>
      </c>
      <c r="J21" t="n">
        <v>113.47</v>
      </c>
      <c r="K21" t="n">
        <v>41.65</v>
      </c>
      <c r="L21" t="n">
        <v>5.75</v>
      </c>
      <c r="M21" t="n">
        <v>11</v>
      </c>
      <c r="N21" t="n">
        <v>16.07</v>
      </c>
      <c r="O21" t="n">
        <v>14228.81</v>
      </c>
      <c r="P21" t="n">
        <v>96.39</v>
      </c>
      <c r="Q21" t="n">
        <v>197.78</v>
      </c>
      <c r="R21" t="n">
        <v>35.2</v>
      </c>
      <c r="S21" t="n">
        <v>25.4</v>
      </c>
      <c r="T21" t="n">
        <v>4030.82</v>
      </c>
      <c r="U21" t="n">
        <v>0.72</v>
      </c>
      <c r="V21" t="n">
        <v>0.87</v>
      </c>
      <c r="W21" t="n">
        <v>2.96</v>
      </c>
      <c r="X21" t="n">
        <v>0.25</v>
      </c>
      <c r="Y21" t="n">
        <v>1</v>
      </c>
      <c r="Z21" t="n">
        <v>10</v>
      </c>
      <c r="AA21" t="n">
        <v>310.5587641078926</v>
      </c>
      <c r="AB21" t="n">
        <v>424.9202019381321</v>
      </c>
      <c r="AC21" t="n">
        <v>384.3664142444051</v>
      </c>
      <c r="AD21" t="n">
        <v>310558.7641078926</v>
      </c>
      <c r="AE21" t="n">
        <v>424920.2019381321</v>
      </c>
      <c r="AF21" t="n">
        <v>3.00469448226298e-06</v>
      </c>
      <c r="AG21" t="n">
        <v>16.875</v>
      </c>
      <c r="AH21" t="n">
        <v>384366.4142444051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7.7227</v>
      </c>
      <c r="E22" t="n">
        <v>12.95</v>
      </c>
      <c r="F22" t="n">
        <v>10.62</v>
      </c>
      <c r="G22" t="n">
        <v>49.03</v>
      </c>
      <c r="H22" t="n">
        <v>0.93</v>
      </c>
      <c r="I22" t="n">
        <v>13</v>
      </c>
      <c r="J22" t="n">
        <v>113.79</v>
      </c>
      <c r="K22" t="n">
        <v>41.65</v>
      </c>
      <c r="L22" t="n">
        <v>6</v>
      </c>
      <c r="M22" t="n">
        <v>11</v>
      </c>
      <c r="N22" t="n">
        <v>16.14</v>
      </c>
      <c r="O22" t="n">
        <v>14268.39</v>
      </c>
      <c r="P22" t="n">
        <v>96.33</v>
      </c>
      <c r="Q22" t="n">
        <v>197.78</v>
      </c>
      <c r="R22" t="n">
        <v>34.67</v>
      </c>
      <c r="S22" t="n">
        <v>25.4</v>
      </c>
      <c r="T22" t="n">
        <v>3765.22</v>
      </c>
      <c r="U22" t="n">
        <v>0.73</v>
      </c>
      <c r="V22" t="n">
        <v>0.88</v>
      </c>
      <c r="W22" t="n">
        <v>2.96</v>
      </c>
      <c r="X22" t="n">
        <v>0.23</v>
      </c>
      <c r="Y22" t="n">
        <v>1</v>
      </c>
      <c r="Z22" t="n">
        <v>10</v>
      </c>
      <c r="AA22" t="n">
        <v>310.3346850773863</v>
      </c>
      <c r="AB22" t="n">
        <v>424.6136071229242</v>
      </c>
      <c r="AC22" t="n">
        <v>384.0890804080521</v>
      </c>
      <c r="AD22" t="n">
        <v>310334.6850773863</v>
      </c>
      <c r="AE22" t="n">
        <v>424613.6071229242</v>
      </c>
      <c r="AF22" t="n">
        <v>3.008434232432137e-06</v>
      </c>
      <c r="AG22" t="n">
        <v>16.86197916666667</v>
      </c>
      <c r="AH22" t="n">
        <v>384089.0804080521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7.7399</v>
      </c>
      <c r="E23" t="n">
        <v>12.92</v>
      </c>
      <c r="F23" t="n">
        <v>10.62</v>
      </c>
      <c r="G23" t="n">
        <v>53.09</v>
      </c>
      <c r="H23" t="n">
        <v>0.97</v>
      </c>
      <c r="I23" t="n">
        <v>12</v>
      </c>
      <c r="J23" t="n">
        <v>114.11</v>
      </c>
      <c r="K23" t="n">
        <v>41.65</v>
      </c>
      <c r="L23" t="n">
        <v>6.25</v>
      </c>
      <c r="M23" t="n">
        <v>10</v>
      </c>
      <c r="N23" t="n">
        <v>16.21</v>
      </c>
      <c r="O23" t="n">
        <v>14307.99</v>
      </c>
      <c r="P23" t="n">
        <v>95.7</v>
      </c>
      <c r="Q23" t="n">
        <v>197.79</v>
      </c>
      <c r="R23" t="n">
        <v>34.46</v>
      </c>
      <c r="S23" t="n">
        <v>25.4</v>
      </c>
      <c r="T23" t="n">
        <v>3664.13</v>
      </c>
      <c r="U23" t="n">
        <v>0.74</v>
      </c>
      <c r="V23" t="n">
        <v>0.88</v>
      </c>
      <c r="W23" t="n">
        <v>2.96</v>
      </c>
      <c r="X23" t="n">
        <v>0.23</v>
      </c>
      <c r="Y23" t="n">
        <v>1</v>
      </c>
      <c r="Z23" t="n">
        <v>10</v>
      </c>
      <c r="AA23" t="n">
        <v>309.6718331696542</v>
      </c>
      <c r="AB23" t="n">
        <v>423.7066638998029</v>
      </c>
      <c r="AC23" t="n">
        <v>383.2686945732427</v>
      </c>
      <c r="AD23" t="n">
        <v>309671.8331696542</v>
      </c>
      <c r="AE23" t="n">
        <v>423706.663899803</v>
      </c>
      <c r="AF23" t="n">
        <v>3.015134618151877e-06</v>
      </c>
      <c r="AG23" t="n">
        <v>16.82291666666667</v>
      </c>
      <c r="AH23" t="n">
        <v>383268.6945732427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7.7429</v>
      </c>
      <c r="E24" t="n">
        <v>12.92</v>
      </c>
      <c r="F24" t="n">
        <v>10.61</v>
      </c>
      <c r="G24" t="n">
        <v>53.06</v>
      </c>
      <c r="H24" t="n">
        <v>1</v>
      </c>
      <c r="I24" t="n">
        <v>12</v>
      </c>
      <c r="J24" t="n">
        <v>114.44</v>
      </c>
      <c r="K24" t="n">
        <v>41.65</v>
      </c>
      <c r="L24" t="n">
        <v>6.5</v>
      </c>
      <c r="M24" t="n">
        <v>10</v>
      </c>
      <c r="N24" t="n">
        <v>16.29</v>
      </c>
      <c r="O24" t="n">
        <v>14347.62</v>
      </c>
      <c r="P24" t="n">
        <v>95.45</v>
      </c>
      <c r="Q24" t="n">
        <v>197.75</v>
      </c>
      <c r="R24" t="n">
        <v>34.36</v>
      </c>
      <c r="S24" t="n">
        <v>25.4</v>
      </c>
      <c r="T24" t="n">
        <v>3613.87</v>
      </c>
      <c r="U24" t="n">
        <v>0.74</v>
      </c>
      <c r="V24" t="n">
        <v>0.88</v>
      </c>
      <c r="W24" t="n">
        <v>2.96</v>
      </c>
      <c r="X24" t="n">
        <v>0.22</v>
      </c>
      <c r="Y24" t="n">
        <v>1</v>
      </c>
      <c r="Z24" t="n">
        <v>10</v>
      </c>
      <c r="AA24" t="n">
        <v>309.4288620865256</v>
      </c>
      <c r="AB24" t="n">
        <v>423.3742201447386</v>
      </c>
      <c r="AC24" t="n">
        <v>382.967978783574</v>
      </c>
      <c r="AD24" t="n">
        <v>309428.8620865255</v>
      </c>
      <c r="AE24" t="n">
        <v>423374.2201447386</v>
      </c>
      <c r="AF24" t="n">
        <v>3.016303290079738e-06</v>
      </c>
      <c r="AG24" t="n">
        <v>16.82291666666667</v>
      </c>
      <c r="AH24" t="n">
        <v>382967.978783574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7.7403</v>
      </c>
      <c r="E25" t="n">
        <v>12.92</v>
      </c>
      <c r="F25" t="n">
        <v>10.62</v>
      </c>
      <c r="G25" t="n">
        <v>53.08</v>
      </c>
      <c r="H25" t="n">
        <v>1.04</v>
      </c>
      <c r="I25" t="n">
        <v>12</v>
      </c>
      <c r="J25" t="n">
        <v>114.76</v>
      </c>
      <c r="K25" t="n">
        <v>41.65</v>
      </c>
      <c r="L25" t="n">
        <v>6.75</v>
      </c>
      <c r="M25" t="n">
        <v>10</v>
      </c>
      <c r="N25" t="n">
        <v>16.36</v>
      </c>
      <c r="O25" t="n">
        <v>14387.27</v>
      </c>
      <c r="P25" t="n">
        <v>94.88</v>
      </c>
      <c r="Q25" t="n">
        <v>197.79</v>
      </c>
      <c r="R25" t="n">
        <v>34.37</v>
      </c>
      <c r="S25" t="n">
        <v>25.4</v>
      </c>
      <c r="T25" t="n">
        <v>3621.23</v>
      </c>
      <c r="U25" t="n">
        <v>0.74</v>
      </c>
      <c r="V25" t="n">
        <v>0.88</v>
      </c>
      <c r="W25" t="n">
        <v>2.96</v>
      </c>
      <c r="X25" t="n">
        <v>0.23</v>
      </c>
      <c r="Y25" t="n">
        <v>1</v>
      </c>
      <c r="Z25" t="n">
        <v>10</v>
      </c>
      <c r="AA25" t="n">
        <v>309.09023792591</v>
      </c>
      <c r="AB25" t="n">
        <v>422.9108996291408</v>
      </c>
      <c r="AC25" t="n">
        <v>382.5488769277104</v>
      </c>
      <c r="AD25" t="n">
        <v>309090.23792591</v>
      </c>
      <c r="AE25" t="n">
        <v>422910.8996291408</v>
      </c>
      <c r="AF25" t="n">
        <v>3.015290441075591e-06</v>
      </c>
      <c r="AG25" t="n">
        <v>16.82291666666667</v>
      </c>
      <c r="AH25" t="n">
        <v>382548.8769277104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7.7725</v>
      </c>
      <c r="E26" t="n">
        <v>12.87</v>
      </c>
      <c r="F26" t="n">
        <v>10.59</v>
      </c>
      <c r="G26" t="n">
        <v>57.74</v>
      </c>
      <c r="H26" t="n">
        <v>1.07</v>
      </c>
      <c r="I26" t="n">
        <v>11</v>
      </c>
      <c r="J26" t="n">
        <v>115.08</v>
      </c>
      <c r="K26" t="n">
        <v>41.65</v>
      </c>
      <c r="L26" t="n">
        <v>7</v>
      </c>
      <c r="M26" t="n">
        <v>9</v>
      </c>
      <c r="N26" t="n">
        <v>16.43</v>
      </c>
      <c r="O26" t="n">
        <v>14426.96</v>
      </c>
      <c r="P26" t="n">
        <v>94.43000000000001</v>
      </c>
      <c r="Q26" t="n">
        <v>197.77</v>
      </c>
      <c r="R26" t="n">
        <v>33.46</v>
      </c>
      <c r="S26" t="n">
        <v>25.4</v>
      </c>
      <c r="T26" t="n">
        <v>3170.58</v>
      </c>
      <c r="U26" t="n">
        <v>0.76</v>
      </c>
      <c r="V26" t="n">
        <v>0.88</v>
      </c>
      <c r="W26" t="n">
        <v>2.96</v>
      </c>
      <c r="X26" t="n">
        <v>0.19</v>
      </c>
      <c r="Y26" t="n">
        <v>1</v>
      </c>
      <c r="Z26" t="n">
        <v>10</v>
      </c>
      <c r="AA26" t="n">
        <v>308.2831752567415</v>
      </c>
      <c r="AB26" t="n">
        <v>421.8066408800923</v>
      </c>
      <c r="AC26" t="n">
        <v>381.5500070838341</v>
      </c>
      <c r="AD26" t="n">
        <v>308283.1752567415</v>
      </c>
      <c r="AE26" t="n">
        <v>421806.6408800923</v>
      </c>
      <c r="AF26" t="n">
        <v>3.027834186434639e-06</v>
      </c>
      <c r="AG26" t="n">
        <v>16.7578125</v>
      </c>
      <c r="AH26" t="n">
        <v>381550.0070838341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7.7656</v>
      </c>
      <c r="E27" t="n">
        <v>12.88</v>
      </c>
      <c r="F27" t="n">
        <v>10.6</v>
      </c>
      <c r="G27" t="n">
        <v>57.8</v>
      </c>
      <c r="H27" t="n">
        <v>1.11</v>
      </c>
      <c r="I27" t="n">
        <v>11</v>
      </c>
      <c r="J27" t="n">
        <v>115.4</v>
      </c>
      <c r="K27" t="n">
        <v>41.65</v>
      </c>
      <c r="L27" t="n">
        <v>7.25</v>
      </c>
      <c r="M27" t="n">
        <v>9</v>
      </c>
      <c r="N27" t="n">
        <v>16.5</v>
      </c>
      <c r="O27" t="n">
        <v>14466.67</v>
      </c>
      <c r="P27" t="n">
        <v>94.63</v>
      </c>
      <c r="Q27" t="n">
        <v>197.85</v>
      </c>
      <c r="R27" t="n">
        <v>33.75</v>
      </c>
      <c r="S27" t="n">
        <v>25.4</v>
      </c>
      <c r="T27" t="n">
        <v>3317.09</v>
      </c>
      <c r="U27" t="n">
        <v>0.75</v>
      </c>
      <c r="V27" t="n">
        <v>0.88</v>
      </c>
      <c r="W27" t="n">
        <v>2.96</v>
      </c>
      <c r="X27" t="n">
        <v>0.21</v>
      </c>
      <c r="Y27" t="n">
        <v>1</v>
      </c>
      <c r="Z27" t="n">
        <v>10</v>
      </c>
      <c r="AA27" t="n">
        <v>308.5385255997963</v>
      </c>
      <c r="AB27" t="n">
        <v>422.1560224847221</v>
      </c>
      <c r="AC27" t="n">
        <v>381.8660441984782</v>
      </c>
      <c r="AD27" t="n">
        <v>308538.5255997963</v>
      </c>
      <c r="AE27" t="n">
        <v>422156.0224847221</v>
      </c>
      <c r="AF27" t="n">
        <v>3.025146241000557e-06</v>
      </c>
      <c r="AG27" t="n">
        <v>16.77083333333333</v>
      </c>
      <c r="AH27" t="n">
        <v>381866.0441984782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7.7979</v>
      </c>
      <c r="E28" t="n">
        <v>12.82</v>
      </c>
      <c r="F28" t="n">
        <v>10.57</v>
      </c>
      <c r="G28" t="n">
        <v>63.39</v>
      </c>
      <c r="H28" t="n">
        <v>1.14</v>
      </c>
      <c r="I28" t="n">
        <v>10</v>
      </c>
      <c r="J28" t="n">
        <v>115.72</v>
      </c>
      <c r="K28" t="n">
        <v>41.65</v>
      </c>
      <c r="L28" t="n">
        <v>7.5</v>
      </c>
      <c r="M28" t="n">
        <v>8</v>
      </c>
      <c r="N28" t="n">
        <v>16.57</v>
      </c>
      <c r="O28" t="n">
        <v>14506.4</v>
      </c>
      <c r="P28" t="n">
        <v>93.81999999999999</v>
      </c>
      <c r="Q28" t="n">
        <v>197.76</v>
      </c>
      <c r="R28" t="n">
        <v>32.82</v>
      </c>
      <c r="S28" t="n">
        <v>25.4</v>
      </c>
      <c r="T28" t="n">
        <v>2855.74</v>
      </c>
      <c r="U28" t="n">
        <v>0.77</v>
      </c>
      <c r="V28" t="n">
        <v>0.88</v>
      </c>
      <c r="W28" t="n">
        <v>2.95</v>
      </c>
      <c r="X28" t="n">
        <v>0.17</v>
      </c>
      <c r="Y28" t="n">
        <v>1</v>
      </c>
      <c r="Z28" t="n">
        <v>10</v>
      </c>
      <c r="AA28" t="n">
        <v>307.4838890793714</v>
      </c>
      <c r="AB28" t="n">
        <v>420.7130222701971</v>
      </c>
      <c r="AC28" t="n">
        <v>380.560761899164</v>
      </c>
      <c r="AD28" t="n">
        <v>307483.8890793714</v>
      </c>
      <c r="AE28" t="n">
        <v>420713.0222701972</v>
      </c>
      <c r="AF28" t="n">
        <v>3.037728942090534e-06</v>
      </c>
      <c r="AG28" t="n">
        <v>16.69270833333333</v>
      </c>
      <c r="AH28" t="n">
        <v>380560.7618991641</v>
      </c>
    </row>
    <row r="29">
      <c r="A29" t="n">
        <v>27</v>
      </c>
      <c r="B29" t="n">
        <v>50</v>
      </c>
      <c r="C29" t="inlineStr">
        <is>
          <t xml:space="preserve">CONCLUIDO	</t>
        </is>
      </c>
      <c r="D29" t="n">
        <v>7.8008</v>
      </c>
      <c r="E29" t="n">
        <v>12.82</v>
      </c>
      <c r="F29" t="n">
        <v>10.56</v>
      </c>
      <c r="G29" t="n">
        <v>63.37</v>
      </c>
      <c r="H29" t="n">
        <v>1.18</v>
      </c>
      <c r="I29" t="n">
        <v>10</v>
      </c>
      <c r="J29" t="n">
        <v>116.05</v>
      </c>
      <c r="K29" t="n">
        <v>41.65</v>
      </c>
      <c r="L29" t="n">
        <v>7.75</v>
      </c>
      <c r="M29" t="n">
        <v>8</v>
      </c>
      <c r="N29" t="n">
        <v>16.65</v>
      </c>
      <c r="O29" t="n">
        <v>14546.17</v>
      </c>
      <c r="P29" t="n">
        <v>93.66</v>
      </c>
      <c r="Q29" t="n">
        <v>197.76</v>
      </c>
      <c r="R29" t="n">
        <v>32.52</v>
      </c>
      <c r="S29" t="n">
        <v>25.4</v>
      </c>
      <c r="T29" t="n">
        <v>2703.76</v>
      </c>
      <c r="U29" t="n">
        <v>0.78</v>
      </c>
      <c r="V29" t="n">
        <v>0.88</v>
      </c>
      <c r="W29" t="n">
        <v>2.96</v>
      </c>
      <c r="X29" t="n">
        <v>0.17</v>
      </c>
      <c r="Y29" t="n">
        <v>1</v>
      </c>
      <c r="Z29" t="n">
        <v>10</v>
      </c>
      <c r="AA29" t="n">
        <v>307.3075801648232</v>
      </c>
      <c r="AB29" t="n">
        <v>420.471788635112</v>
      </c>
      <c r="AC29" t="n">
        <v>380.342551263638</v>
      </c>
      <c r="AD29" t="n">
        <v>307307.5801648232</v>
      </c>
      <c r="AE29" t="n">
        <v>420471.788635112</v>
      </c>
      <c r="AF29" t="n">
        <v>3.038858658287466e-06</v>
      </c>
      <c r="AG29" t="n">
        <v>16.69270833333333</v>
      </c>
      <c r="AH29" t="n">
        <v>380342.551263638</v>
      </c>
    </row>
    <row r="30">
      <c r="A30" t="n">
        <v>28</v>
      </c>
      <c r="B30" t="n">
        <v>50</v>
      </c>
      <c r="C30" t="inlineStr">
        <is>
          <t xml:space="preserve">CONCLUIDO	</t>
        </is>
      </c>
      <c r="D30" t="n">
        <v>7.7973</v>
      </c>
      <c r="E30" t="n">
        <v>12.82</v>
      </c>
      <c r="F30" t="n">
        <v>10.57</v>
      </c>
      <c r="G30" t="n">
        <v>63.4</v>
      </c>
      <c r="H30" t="n">
        <v>1.21</v>
      </c>
      <c r="I30" t="n">
        <v>10</v>
      </c>
      <c r="J30" t="n">
        <v>116.37</v>
      </c>
      <c r="K30" t="n">
        <v>41.65</v>
      </c>
      <c r="L30" t="n">
        <v>8</v>
      </c>
      <c r="M30" t="n">
        <v>8</v>
      </c>
      <c r="N30" t="n">
        <v>16.72</v>
      </c>
      <c r="O30" t="n">
        <v>14585.96</v>
      </c>
      <c r="P30" t="n">
        <v>93.40000000000001</v>
      </c>
      <c r="Q30" t="n">
        <v>197.76</v>
      </c>
      <c r="R30" t="n">
        <v>32.82</v>
      </c>
      <c r="S30" t="n">
        <v>25.4</v>
      </c>
      <c r="T30" t="n">
        <v>2856.34</v>
      </c>
      <c r="U30" t="n">
        <v>0.77</v>
      </c>
      <c r="V30" t="n">
        <v>0.88</v>
      </c>
      <c r="W30" t="n">
        <v>2.96</v>
      </c>
      <c r="X30" t="n">
        <v>0.18</v>
      </c>
      <c r="Y30" t="n">
        <v>1</v>
      </c>
      <c r="Z30" t="n">
        <v>10</v>
      </c>
      <c r="AA30" t="n">
        <v>307.1981540295203</v>
      </c>
      <c r="AB30" t="n">
        <v>420.32206696925</v>
      </c>
      <c r="AC30" t="n">
        <v>380.2071188234301</v>
      </c>
      <c r="AD30" t="n">
        <v>307198.1540295202</v>
      </c>
      <c r="AE30" t="n">
        <v>420322.06696925</v>
      </c>
      <c r="AF30" t="n">
        <v>3.037495207704961e-06</v>
      </c>
      <c r="AG30" t="n">
        <v>16.69270833333333</v>
      </c>
      <c r="AH30" t="n">
        <v>380207.1188234301</v>
      </c>
    </row>
    <row r="31">
      <c r="A31" t="n">
        <v>29</v>
      </c>
      <c r="B31" t="n">
        <v>50</v>
      </c>
      <c r="C31" t="inlineStr">
        <is>
          <t xml:space="preserve">CONCLUIDO	</t>
        </is>
      </c>
      <c r="D31" t="n">
        <v>7.8268</v>
      </c>
      <c r="E31" t="n">
        <v>12.78</v>
      </c>
      <c r="F31" t="n">
        <v>10.54</v>
      </c>
      <c r="G31" t="n">
        <v>70.27</v>
      </c>
      <c r="H31" t="n">
        <v>1.25</v>
      </c>
      <c r="I31" t="n">
        <v>9</v>
      </c>
      <c r="J31" t="n">
        <v>116.69</v>
      </c>
      <c r="K31" t="n">
        <v>41.65</v>
      </c>
      <c r="L31" t="n">
        <v>8.25</v>
      </c>
      <c r="M31" t="n">
        <v>7</v>
      </c>
      <c r="N31" t="n">
        <v>16.79</v>
      </c>
      <c r="O31" t="n">
        <v>14625.77</v>
      </c>
      <c r="P31" t="n">
        <v>92.16</v>
      </c>
      <c r="Q31" t="n">
        <v>197.75</v>
      </c>
      <c r="R31" t="n">
        <v>32.03</v>
      </c>
      <c r="S31" t="n">
        <v>25.4</v>
      </c>
      <c r="T31" t="n">
        <v>2467.15</v>
      </c>
      <c r="U31" t="n">
        <v>0.79</v>
      </c>
      <c r="V31" t="n">
        <v>0.88</v>
      </c>
      <c r="W31" t="n">
        <v>2.95</v>
      </c>
      <c r="X31" t="n">
        <v>0.15</v>
      </c>
      <c r="Y31" t="n">
        <v>1</v>
      </c>
      <c r="Z31" t="n">
        <v>10</v>
      </c>
      <c r="AA31" t="n">
        <v>305.8882425555396</v>
      </c>
      <c r="AB31" t="n">
        <v>418.5297883013341</v>
      </c>
      <c r="AC31" t="n">
        <v>378.5858927161012</v>
      </c>
      <c r="AD31" t="n">
        <v>305888.2425555396</v>
      </c>
      <c r="AE31" t="n">
        <v>418529.7883013341</v>
      </c>
      <c r="AF31" t="n">
        <v>3.048987148328933e-06</v>
      </c>
      <c r="AG31" t="n">
        <v>16.640625</v>
      </c>
      <c r="AH31" t="n">
        <v>378585.8927161012</v>
      </c>
    </row>
    <row r="32">
      <c r="A32" t="n">
        <v>30</v>
      </c>
      <c r="B32" t="n">
        <v>50</v>
      </c>
      <c r="C32" t="inlineStr">
        <is>
          <t xml:space="preserve">CONCLUIDO	</t>
        </is>
      </c>
      <c r="D32" t="n">
        <v>7.8176</v>
      </c>
      <c r="E32" t="n">
        <v>12.79</v>
      </c>
      <c r="F32" t="n">
        <v>10.56</v>
      </c>
      <c r="G32" t="n">
        <v>70.37</v>
      </c>
      <c r="H32" t="n">
        <v>1.28</v>
      </c>
      <c r="I32" t="n">
        <v>9</v>
      </c>
      <c r="J32" t="n">
        <v>117.01</v>
      </c>
      <c r="K32" t="n">
        <v>41.65</v>
      </c>
      <c r="L32" t="n">
        <v>8.5</v>
      </c>
      <c r="M32" t="n">
        <v>7</v>
      </c>
      <c r="N32" t="n">
        <v>16.86</v>
      </c>
      <c r="O32" t="n">
        <v>14665.62</v>
      </c>
      <c r="P32" t="n">
        <v>92.42</v>
      </c>
      <c r="Q32" t="n">
        <v>197.79</v>
      </c>
      <c r="R32" t="n">
        <v>32.53</v>
      </c>
      <c r="S32" t="n">
        <v>25.4</v>
      </c>
      <c r="T32" t="n">
        <v>2717.98</v>
      </c>
      <c r="U32" t="n">
        <v>0.78</v>
      </c>
      <c r="V32" t="n">
        <v>0.88</v>
      </c>
      <c r="W32" t="n">
        <v>2.95</v>
      </c>
      <c r="X32" t="n">
        <v>0.16</v>
      </c>
      <c r="Y32" t="n">
        <v>1</v>
      </c>
      <c r="Z32" t="n">
        <v>10</v>
      </c>
      <c r="AA32" t="n">
        <v>306.2382537650385</v>
      </c>
      <c r="AB32" t="n">
        <v>419.0086890795751</v>
      </c>
      <c r="AC32" t="n">
        <v>379.0190878762083</v>
      </c>
      <c r="AD32" t="n">
        <v>306238.2537650384</v>
      </c>
      <c r="AE32" t="n">
        <v>419008.6890795751</v>
      </c>
      <c r="AF32" t="n">
        <v>3.045403221083491e-06</v>
      </c>
      <c r="AG32" t="n">
        <v>16.65364583333333</v>
      </c>
      <c r="AH32" t="n">
        <v>379019.0878762084</v>
      </c>
    </row>
    <row r="33">
      <c r="A33" t="n">
        <v>31</v>
      </c>
      <c r="B33" t="n">
        <v>50</v>
      </c>
      <c r="C33" t="inlineStr">
        <is>
          <t xml:space="preserve">CONCLUIDO	</t>
        </is>
      </c>
      <c r="D33" t="n">
        <v>7.8193</v>
      </c>
      <c r="E33" t="n">
        <v>12.79</v>
      </c>
      <c r="F33" t="n">
        <v>10.55</v>
      </c>
      <c r="G33" t="n">
        <v>70.34999999999999</v>
      </c>
      <c r="H33" t="n">
        <v>1.32</v>
      </c>
      <c r="I33" t="n">
        <v>9</v>
      </c>
      <c r="J33" t="n">
        <v>117.34</v>
      </c>
      <c r="K33" t="n">
        <v>41.65</v>
      </c>
      <c r="L33" t="n">
        <v>8.75</v>
      </c>
      <c r="M33" t="n">
        <v>7</v>
      </c>
      <c r="N33" t="n">
        <v>16.94</v>
      </c>
      <c r="O33" t="n">
        <v>14705.49</v>
      </c>
      <c r="P33" t="n">
        <v>92.29000000000001</v>
      </c>
      <c r="Q33" t="n">
        <v>197.79</v>
      </c>
      <c r="R33" t="n">
        <v>32.47</v>
      </c>
      <c r="S33" t="n">
        <v>25.4</v>
      </c>
      <c r="T33" t="n">
        <v>2684.99</v>
      </c>
      <c r="U33" t="n">
        <v>0.78</v>
      </c>
      <c r="V33" t="n">
        <v>0.88</v>
      </c>
      <c r="W33" t="n">
        <v>2.95</v>
      </c>
      <c r="X33" t="n">
        <v>0.16</v>
      </c>
      <c r="Y33" t="n">
        <v>1</v>
      </c>
      <c r="Z33" t="n">
        <v>10</v>
      </c>
      <c r="AA33" t="n">
        <v>306.0982600500347</v>
      </c>
      <c r="AB33" t="n">
        <v>418.8171435026202</v>
      </c>
      <c r="AC33" t="n">
        <v>378.8458231402821</v>
      </c>
      <c r="AD33" t="n">
        <v>306098.2600500347</v>
      </c>
      <c r="AE33" t="n">
        <v>418817.1435026202</v>
      </c>
      <c r="AF33" t="n">
        <v>3.046065468509279e-06</v>
      </c>
      <c r="AG33" t="n">
        <v>16.65364583333333</v>
      </c>
      <c r="AH33" t="n">
        <v>378845.8231402821</v>
      </c>
    </row>
    <row r="34">
      <c r="A34" t="n">
        <v>32</v>
      </c>
      <c r="B34" t="n">
        <v>50</v>
      </c>
      <c r="C34" t="inlineStr">
        <is>
          <t xml:space="preserve">CONCLUIDO	</t>
        </is>
      </c>
      <c r="D34" t="n">
        <v>7.821</v>
      </c>
      <c r="E34" t="n">
        <v>12.79</v>
      </c>
      <c r="F34" t="n">
        <v>10.55</v>
      </c>
      <c r="G34" t="n">
        <v>70.33</v>
      </c>
      <c r="H34" t="n">
        <v>1.35</v>
      </c>
      <c r="I34" t="n">
        <v>9</v>
      </c>
      <c r="J34" t="n">
        <v>117.66</v>
      </c>
      <c r="K34" t="n">
        <v>41.65</v>
      </c>
      <c r="L34" t="n">
        <v>9</v>
      </c>
      <c r="M34" t="n">
        <v>7</v>
      </c>
      <c r="N34" t="n">
        <v>17.01</v>
      </c>
      <c r="O34" t="n">
        <v>14745.39</v>
      </c>
      <c r="P34" t="n">
        <v>91.84</v>
      </c>
      <c r="Q34" t="n">
        <v>197.76</v>
      </c>
      <c r="R34" t="n">
        <v>32.41</v>
      </c>
      <c r="S34" t="n">
        <v>25.4</v>
      </c>
      <c r="T34" t="n">
        <v>2655.09</v>
      </c>
      <c r="U34" t="n">
        <v>0.78</v>
      </c>
      <c r="V34" t="n">
        <v>0.88</v>
      </c>
      <c r="W34" t="n">
        <v>2.95</v>
      </c>
      <c r="X34" t="n">
        <v>0.16</v>
      </c>
      <c r="Y34" t="n">
        <v>1</v>
      </c>
      <c r="Z34" t="n">
        <v>10</v>
      </c>
      <c r="AA34" t="n">
        <v>305.7645562075745</v>
      </c>
      <c r="AB34" t="n">
        <v>418.3605551833916</v>
      </c>
      <c r="AC34" t="n">
        <v>378.4328109694149</v>
      </c>
      <c r="AD34" t="n">
        <v>305764.5562075744</v>
      </c>
      <c r="AE34" t="n">
        <v>418360.5551833916</v>
      </c>
      <c r="AF34" t="n">
        <v>3.046727715935067e-06</v>
      </c>
      <c r="AG34" t="n">
        <v>16.65364583333333</v>
      </c>
      <c r="AH34" t="n">
        <v>378432.8109694149</v>
      </c>
    </row>
    <row r="35">
      <c r="A35" t="n">
        <v>33</v>
      </c>
      <c r="B35" t="n">
        <v>50</v>
      </c>
      <c r="C35" t="inlineStr">
        <is>
          <t xml:space="preserve">CONCLUIDO	</t>
        </is>
      </c>
      <c r="D35" t="n">
        <v>7.823</v>
      </c>
      <c r="E35" t="n">
        <v>12.78</v>
      </c>
      <c r="F35" t="n">
        <v>10.55</v>
      </c>
      <c r="G35" t="n">
        <v>70.31</v>
      </c>
      <c r="H35" t="n">
        <v>1.38</v>
      </c>
      <c r="I35" t="n">
        <v>9</v>
      </c>
      <c r="J35" t="n">
        <v>117.98</v>
      </c>
      <c r="K35" t="n">
        <v>41.65</v>
      </c>
      <c r="L35" t="n">
        <v>9.25</v>
      </c>
      <c r="M35" t="n">
        <v>7</v>
      </c>
      <c r="N35" t="n">
        <v>17.08</v>
      </c>
      <c r="O35" t="n">
        <v>14785.31</v>
      </c>
      <c r="P35" t="n">
        <v>91.40000000000001</v>
      </c>
      <c r="Q35" t="n">
        <v>197.79</v>
      </c>
      <c r="R35" t="n">
        <v>32.24</v>
      </c>
      <c r="S35" t="n">
        <v>25.4</v>
      </c>
      <c r="T35" t="n">
        <v>2570.66</v>
      </c>
      <c r="U35" t="n">
        <v>0.79</v>
      </c>
      <c r="V35" t="n">
        <v>0.88</v>
      </c>
      <c r="W35" t="n">
        <v>2.95</v>
      </c>
      <c r="X35" t="n">
        <v>0.16</v>
      </c>
      <c r="Y35" t="n">
        <v>1</v>
      </c>
      <c r="Z35" t="n">
        <v>10</v>
      </c>
      <c r="AA35" t="n">
        <v>305.4343471551934</v>
      </c>
      <c r="AB35" t="n">
        <v>417.9087485901286</v>
      </c>
      <c r="AC35" t="n">
        <v>378.0241241632984</v>
      </c>
      <c r="AD35" t="n">
        <v>305434.3471551934</v>
      </c>
      <c r="AE35" t="n">
        <v>417908.7485901286</v>
      </c>
      <c r="AF35" t="n">
        <v>3.047506830553642e-06</v>
      </c>
      <c r="AG35" t="n">
        <v>16.640625</v>
      </c>
      <c r="AH35" t="n">
        <v>378024.1241632984</v>
      </c>
    </row>
    <row r="36">
      <c r="A36" t="n">
        <v>34</v>
      </c>
      <c r="B36" t="n">
        <v>50</v>
      </c>
      <c r="C36" t="inlineStr">
        <is>
          <t xml:space="preserve">CONCLUIDO	</t>
        </is>
      </c>
      <c r="D36" t="n">
        <v>7.852</v>
      </c>
      <c r="E36" t="n">
        <v>12.74</v>
      </c>
      <c r="F36" t="n">
        <v>10.52</v>
      </c>
      <c r="G36" t="n">
        <v>78.91</v>
      </c>
      <c r="H36" t="n">
        <v>1.42</v>
      </c>
      <c r="I36" t="n">
        <v>8</v>
      </c>
      <c r="J36" t="n">
        <v>118.31</v>
      </c>
      <c r="K36" t="n">
        <v>41.65</v>
      </c>
      <c r="L36" t="n">
        <v>9.5</v>
      </c>
      <c r="M36" t="n">
        <v>6</v>
      </c>
      <c r="N36" t="n">
        <v>17.16</v>
      </c>
      <c r="O36" t="n">
        <v>14825.26</v>
      </c>
      <c r="P36" t="n">
        <v>90.94</v>
      </c>
      <c r="Q36" t="n">
        <v>197.75</v>
      </c>
      <c r="R36" t="n">
        <v>31.47</v>
      </c>
      <c r="S36" t="n">
        <v>25.4</v>
      </c>
      <c r="T36" t="n">
        <v>2190.45</v>
      </c>
      <c r="U36" t="n">
        <v>0.8100000000000001</v>
      </c>
      <c r="V36" t="n">
        <v>0.88</v>
      </c>
      <c r="W36" t="n">
        <v>2.95</v>
      </c>
      <c r="X36" t="n">
        <v>0.13</v>
      </c>
      <c r="Y36" t="n">
        <v>1</v>
      </c>
      <c r="Z36" t="n">
        <v>10</v>
      </c>
      <c r="AA36" t="n">
        <v>304.6818472402381</v>
      </c>
      <c r="AB36" t="n">
        <v>416.8791450085336</v>
      </c>
      <c r="AC36" t="n">
        <v>377.0927845024732</v>
      </c>
      <c r="AD36" t="n">
        <v>304681.8472402382</v>
      </c>
      <c r="AE36" t="n">
        <v>416879.1450085336</v>
      </c>
      <c r="AF36" t="n">
        <v>3.05880399252297e-06</v>
      </c>
      <c r="AG36" t="n">
        <v>16.58854166666667</v>
      </c>
      <c r="AH36" t="n">
        <v>377092.7845024732</v>
      </c>
    </row>
    <row r="37">
      <c r="A37" t="n">
        <v>35</v>
      </c>
      <c r="B37" t="n">
        <v>50</v>
      </c>
      <c r="C37" t="inlineStr">
        <is>
          <t xml:space="preserve">CONCLUIDO	</t>
        </is>
      </c>
      <c r="D37" t="n">
        <v>7.8459</v>
      </c>
      <c r="E37" t="n">
        <v>12.75</v>
      </c>
      <c r="F37" t="n">
        <v>10.53</v>
      </c>
      <c r="G37" t="n">
        <v>78.98999999999999</v>
      </c>
      <c r="H37" t="n">
        <v>1.45</v>
      </c>
      <c r="I37" t="n">
        <v>8</v>
      </c>
      <c r="J37" t="n">
        <v>118.63</v>
      </c>
      <c r="K37" t="n">
        <v>41.65</v>
      </c>
      <c r="L37" t="n">
        <v>9.75</v>
      </c>
      <c r="M37" t="n">
        <v>6</v>
      </c>
      <c r="N37" t="n">
        <v>17.23</v>
      </c>
      <c r="O37" t="n">
        <v>14865.24</v>
      </c>
      <c r="P37" t="n">
        <v>91</v>
      </c>
      <c r="Q37" t="n">
        <v>197.75</v>
      </c>
      <c r="R37" t="n">
        <v>31.73</v>
      </c>
      <c r="S37" t="n">
        <v>25.4</v>
      </c>
      <c r="T37" t="n">
        <v>2318.87</v>
      </c>
      <c r="U37" t="n">
        <v>0.8</v>
      </c>
      <c r="V37" t="n">
        <v>0.88</v>
      </c>
      <c r="W37" t="n">
        <v>2.95</v>
      </c>
      <c r="X37" t="n">
        <v>0.14</v>
      </c>
      <c r="Y37" t="n">
        <v>1</v>
      </c>
      <c r="Z37" t="n">
        <v>10</v>
      </c>
      <c r="AA37" t="n">
        <v>304.8247990965691</v>
      </c>
      <c r="AB37" t="n">
        <v>417.0747380449563</v>
      </c>
      <c r="AC37" t="n">
        <v>377.2697104140163</v>
      </c>
      <c r="AD37" t="n">
        <v>304824.7990965691</v>
      </c>
      <c r="AE37" t="n">
        <v>417074.7380449563</v>
      </c>
      <c r="AF37" t="n">
        <v>3.056427692936318e-06</v>
      </c>
      <c r="AG37" t="n">
        <v>16.6015625</v>
      </c>
      <c r="AH37" t="n">
        <v>377269.7104140163</v>
      </c>
    </row>
    <row r="38">
      <c r="A38" t="n">
        <v>36</v>
      </c>
      <c r="B38" t="n">
        <v>50</v>
      </c>
      <c r="C38" t="inlineStr">
        <is>
          <t xml:space="preserve">CONCLUIDO	</t>
        </is>
      </c>
      <c r="D38" t="n">
        <v>7.8532</v>
      </c>
      <c r="E38" t="n">
        <v>12.73</v>
      </c>
      <c r="F38" t="n">
        <v>10.52</v>
      </c>
      <c r="G38" t="n">
        <v>78.90000000000001</v>
      </c>
      <c r="H38" t="n">
        <v>1.48</v>
      </c>
      <c r="I38" t="n">
        <v>8</v>
      </c>
      <c r="J38" t="n">
        <v>118.96</v>
      </c>
      <c r="K38" t="n">
        <v>41.65</v>
      </c>
      <c r="L38" t="n">
        <v>10</v>
      </c>
      <c r="M38" t="n">
        <v>6</v>
      </c>
      <c r="N38" t="n">
        <v>17.31</v>
      </c>
      <c r="O38" t="n">
        <v>14905.25</v>
      </c>
      <c r="P38" t="n">
        <v>90.51000000000001</v>
      </c>
      <c r="Q38" t="n">
        <v>197.77</v>
      </c>
      <c r="R38" t="n">
        <v>31.36</v>
      </c>
      <c r="S38" t="n">
        <v>25.4</v>
      </c>
      <c r="T38" t="n">
        <v>2136.47</v>
      </c>
      <c r="U38" t="n">
        <v>0.8100000000000001</v>
      </c>
      <c r="V38" t="n">
        <v>0.88</v>
      </c>
      <c r="W38" t="n">
        <v>2.95</v>
      </c>
      <c r="X38" t="n">
        <v>0.13</v>
      </c>
      <c r="Y38" t="n">
        <v>1</v>
      </c>
      <c r="Z38" t="n">
        <v>10</v>
      </c>
      <c r="AA38" t="n">
        <v>304.3696176877729</v>
      </c>
      <c r="AB38" t="n">
        <v>416.4519387602549</v>
      </c>
      <c r="AC38" t="n">
        <v>376.7063502189424</v>
      </c>
      <c r="AD38" t="n">
        <v>304369.6176877729</v>
      </c>
      <c r="AE38" t="n">
        <v>416451.9387602549</v>
      </c>
      <c r="AF38" t="n">
        <v>3.059271461294115e-06</v>
      </c>
      <c r="AG38" t="n">
        <v>16.57552083333333</v>
      </c>
      <c r="AH38" t="n">
        <v>376706.3502189424</v>
      </c>
    </row>
    <row r="39">
      <c r="A39" t="n">
        <v>37</v>
      </c>
      <c r="B39" t="n">
        <v>50</v>
      </c>
      <c r="C39" t="inlineStr">
        <is>
          <t xml:space="preserve">CONCLUIDO	</t>
        </is>
      </c>
      <c r="D39" t="n">
        <v>7.8459</v>
      </c>
      <c r="E39" t="n">
        <v>12.75</v>
      </c>
      <c r="F39" t="n">
        <v>10.53</v>
      </c>
      <c r="G39" t="n">
        <v>78.98999999999999</v>
      </c>
      <c r="H39" t="n">
        <v>1.52</v>
      </c>
      <c r="I39" t="n">
        <v>8</v>
      </c>
      <c r="J39" t="n">
        <v>119.28</v>
      </c>
      <c r="K39" t="n">
        <v>41.65</v>
      </c>
      <c r="L39" t="n">
        <v>10.25</v>
      </c>
      <c r="M39" t="n">
        <v>6</v>
      </c>
      <c r="N39" t="n">
        <v>17.38</v>
      </c>
      <c r="O39" t="n">
        <v>14945.29</v>
      </c>
      <c r="P39" t="n">
        <v>90.40000000000001</v>
      </c>
      <c r="Q39" t="n">
        <v>197.76</v>
      </c>
      <c r="R39" t="n">
        <v>31.78</v>
      </c>
      <c r="S39" t="n">
        <v>25.4</v>
      </c>
      <c r="T39" t="n">
        <v>2344.27</v>
      </c>
      <c r="U39" t="n">
        <v>0.8</v>
      </c>
      <c r="V39" t="n">
        <v>0.88</v>
      </c>
      <c r="W39" t="n">
        <v>2.95</v>
      </c>
      <c r="X39" t="n">
        <v>0.14</v>
      </c>
      <c r="Y39" t="n">
        <v>1</v>
      </c>
      <c r="Z39" t="n">
        <v>10</v>
      </c>
      <c r="AA39" t="n">
        <v>304.408635859697</v>
      </c>
      <c r="AB39" t="n">
        <v>416.5053251444417</v>
      </c>
      <c r="AC39" t="n">
        <v>376.7546414815507</v>
      </c>
      <c r="AD39" t="n">
        <v>304408.635859697</v>
      </c>
      <c r="AE39" t="n">
        <v>416505.3251444417</v>
      </c>
      <c r="AF39" t="n">
        <v>3.056427692936318e-06</v>
      </c>
      <c r="AG39" t="n">
        <v>16.6015625</v>
      </c>
      <c r="AH39" t="n">
        <v>376754.6414815506</v>
      </c>
    </row>
    <row r="40">
      <c r="A40" t="n">
        <v>38</v>
      </c>
      <c r="B40" t="n">
        <v>50</v>
      </c>
      <c r="C40" t="inlineStr">
        <is>
          <t xml:space="preserve">CONCLUIDO	</t>
        </is>
      </c>
      <c r="D40" t="n">
        <v>7.8498</v>
      </c>
      <c r="E40" t="n">
        <v>12.74</v>
      </c>
      <c r="F40" t="n">
        <v>10.53</v>
      </c>
      <c r="G40" t="n">
        <v>78.94</v>
      </c>
      <c r="H40" t="n">
        <v>1.55</v>
      </c>
      <c r="I40" t="n">
        <v>8</v>
      </c>
      <c r="J40" t="n">
        <v>119.61</v>
      </c>
      <c r="K40" t="n">
        <v>41.65</v>
      </c>
      <c r="L40" t="n">
        <v>10.5</v>
      </c>
      <c r="M40" t="n">
        <v>6</v>
      </c>
      <c r="N40" t="n">
        <v>17.46</v>
      </c>
      <c r="O40" t="n">
        <v>14985.35</v>
      </c>
      <c r="P40" t="n">
        <v>89.47</v>
      </c>
      <c r="Q40" t="n">
        <v>197.77</v>
      </c>
      <c r="R40" t="n">
        <v>31.66</v>
      </c>
      <c r="S40" t="n">
        <v>25.4</v>
      </c>
      <c r="T40" t="n">
        <v>2284.36</v>
      </c>
      <c r="U40" t="n">
        <v>0.8</v>
      </c>
      <c r="V40" t="n">
        <v>0.88</v>
      </c>
      <c r="W40" t="n">
        <v>2.95</v>
      </c>
      <c r="X40" t="n">
        <v>0.13</v>
      </c>
      <c r="Y40" t="n">
        <v>1</v>
      </c>
      <c r="Z40" t="n">
        <v>10</v>
      </c>
      <c r="AA40" t="n">
        <v>303.7176854545683</v>
      </c>
      <c r="AB40" t="n">
        <v>415.5599363175641</v>
      </c>
      <c r="AC40" t="n">
        <v>375.8994792374488</v>
      </c>
      <c r="AD40" t="n">
        <v>303717.6854545682</v>
      </c>
      <c r="AE40" t="n">
        <v>415559.9363175641</v>
      </c>
      <c r="AF40" t="n">
        <v>3.057946966442538e-06</v>
      </c>
      <c r="AG40" t="n">
        <v>16.58854166666667</v>
      </c>
      <c r="AH40" t="n">
        <v>375899.4792374488</v>
      </c>
    </row>
    <row r="41">
      <c r="A41" t="n">
        <v>39</v>
      </c>
      <c r="B41" t="n">
        <v>50</v>
      </c>
      <c r="C41" t="inlineStr">
        <is>
          <t xml:space="preserve">CONCLUIDO	</t>
        </is>
      </c>
      <c r="D41" t="n">
        <v>7.8756</v>
      </c>
      <c r="E41" t="n">
        <v>12.7</v>
      </c>
      <c r="F41" t="n">
        <v>10.51</v>
      </c>
      <c r="G41" t="n">
        <v>90.05</v>
      </c>
      <c r="H41" t="n">
        <v>1.58</v>
      </c>
      <c r="I41" t="n">
        <v>7</v>
      </c>
      <c r="J41" t="n">
        <v>119.93</v>
      </c>
      <c r="K41" t="n">
        <v>41.65</v>
      </c>
      <c r="L41" t="n">
        <v>10.75</v>
      </c>
      <c r="M41" t="n">
        <v>5</v>
      </c>
      <c r="N41" t="n">
        <v>17.53</v>
      </c>
      <c r="O41" t="n">
        <v>15025.44</v>
      </c>
      <c r="P41" t="n">
        <v>89.36</v>
      </c>
      <c r="Q41" t="n">
        <v>197.76</v>
      </c>
      <c r="R41" t="n">
        <v>30.92</v>
      </c>
      <c r="S41" t="n">
        <v>25.4</v>
      </c>
      <c r="T41" t="n">
        <v>1921.82</v>
      </c>
      <c r="U41" t="n">
        <v>0.82</v>
      </c>
      <c r="V41" t="n">
        <v>0.89</v>
      </c>
      <c r="W41" t="n">
        <v>2.95</v>
      </c>
      <c r="X41" t="n">
        <v>0.12</v>
      </c>
      <c r="Y41" t="n">
        <v>1</v>
      </c>
      <c r="Z41" t="n">
        <v>10</v>
      </c>
      <c r="AA41" t="n">
        <v>303.2818145445143</v>
      </c>
      <c r="AB41" t="n">
        <v>414.9635585091607</v>
      </c>
      <c r="AC41" t="n">
        <v>375.3600188900579</v>
      </c>
      <c r="AD41" t="n">
        <v>303281.8145445143</v>
      </c>
      <c r="AE41" t="n">
        <v>414963.5585091608</v>
      </c>
      <c r="AF41" t="n">
        <v>3.067997545022148e-06</v>
      </c>
      <c r="AG41" t="n">
        <v>16.53645833333333</v>
      </c>
      <c r="AH41" t="n">
        <v>375360.0188900579</v>
      </c>
    </row>
    <row r="42">
      <c r="A42" t="n">
        <v>40</v>
      </c>
      <c r="B42" t="n">
        <v>50</v>
      </c>
      <c r="C42" t="inlineStr">
        <is>
          <t xml:space="preserve">CONCLUIDO	</t>
        </is>
      </c>
      <c r="D42" t="n">
        <v>7.8742</v>
      </c>
      <c r="E42" t="n">
        <v>12.7</v>
      </c>
      <c r="F42" t="n">
        <v>10.51</v>
      </c>
      <c r="G42" t="n">
        <v>90.06999999999999</v>
      </c>
      <c r="H42" t="n">
        <v>1.61</v>
      </c>
      <c r="I42" t="n">
        <v>7</v>
      </c>
      <c r="J42" t="n">
        <v>120.26</v>
      </c>
      <c r="K42" t="n">
        <v>41.65</v>
      </c>
      <c r="L42" t="n">
        <v>11</v>
      </c>
      <c r="M42" t="n">
        <v>5</v>
      </c>
      <c r="N42" t="n">
        <v>17.61</v>
      </c>
      <c r="O42" t="n">
        <v>15065.56</v>
      </c>
      <c r="P42" t="n">
        <v>89.45</v>
      </c>
      <c r="Q42" t="n">
        <v>197.76</v>
      </c>
      <c r="R42" t="n">
        <v>30.99</v>
      </c>
      <c r="S42" t="n">
        <v>25.4</v>
      </c>
      <c r="T42" t="n">
        <v>1957.79</v>
      </c>
      <c r="U42" t="n">
        <v>0.82</v>
      </c>
      <c r="V42" t="n">
        <v>0.89</v>
      </c>
      <c r="W42" t="n">
        <v>2.95</v>
      </c>
      <c r="X42" t="n">
        <v>0.12</v>
      </c>
      <c r="Y42" t="n">
        <v>1</v>
      </c>
      <c r="Z42" t="n">
        <v>10</v>
      </c>
      <c r="AA42" t="n">
        <v>303.3603539498912</v>
      </c>
      <c r="AB42" t="n">
        <v>415.0710195885114</v>
      </c>
      <c r="AC42" t="n">
        <v>375.457224034818</v>
      </c>
      <c r="AD42" t="n">
        <v>303360.3539498912</v>
      </c>
      <c r="AE42" t="n">
        <v>415071.0195885114</v>
      </c>
      <c r="AF42" t="n">
        <v>3.067452164789146e-06</v>
      </c>
      <c r="AG42" t="n">
        <v>16.53645833333333</v>
      </c>
      <c r="AH42" t="n">
        <v>375457.2240348179</v>
      </c>
    </row>
    <row r="43">
      <c r="A43" t="n">
        <v>41</v>
      </c>
      <c r="B43" t="n">
        <v>50</v>
      </c>
      <c r="C43" t="inlineStr">
        <is>
          <t xml:space="preserve">CONCLUIDO	</t>
        </is>
      </c>
      <c r="D43" t="n">
        <v>7.874</v>
      </c>
      <c r="E43" t="n">
        <v>12.7</v>
      </c>
      <c r="F43" t="n">
        <v>10.51</v>
      </c>
      <c r="G43" t="n">
        <v>90.06999999999999</v>
      </c>
      <c r="H43" t="n">
        <v>1.65</v>
      </c>
      <c r="I43" t="n">
        <v>7</v>
      </c>
      <c r="J43" t="n">
        <v>120.58</v>
      </c>
      <c r="K43" t="n">
        <v>41.65</v>
      </c>
      <c r="L43" t="n">
        <v>11.25</v>
      </c>
      <c r="M43" t="n">
        <v>5</v>
      </c>
      <c r="N43" t="n">
        <v>17.68</v>
      </c>
      <c r="O43" t="n">
        <v>15105.7</v>
      </c>
      <c r="P43" t="n">
        <v>89.09999999999999</v>
      </c>
      <c r="Q43" t="n">
        <v>197.77</v>
      </c>
      <c r="R43" t="n">
        <v>31.06</v>
      </c>
      <c r="S43" t="n">
        <v>25.4</v>
      </c>
      <c r="T43" t="n">
        <v>1992.51</v>
      </c>
      <c r="U43" t="n">
        <v>0.82</v>
      </c>
      <c r="V43" t="n">
        <v>0.89</v>
      </c>
      <c r="W43" t="n">
        <v>2.95</v>
      </c>
      <c r="X43" t="n">
        <v>0.12</v>
      </c>
      <c r="Y43" t="n">
        <v>1</v>
      </c>
      <c r="Z43" t="n">
        <v>10</v>
      </c>
      <c r="AA43" t="n">
        <v>303.1207946440548</v>
      </c>
      <c r="AB43" t="n">
        <v>414.7432439776554</v>
      </c>
      <c r="AC43" t="n">
        <v>375.1607308682262</v>
      </c>
      <c r="AD43" t="n">
        <v>303120.7946440548</v>
      </c>
      <c r="AE43" t="n">
        <v>414743.2439776554</v>
      </c>
      <c r="AF43" t="n">
        <v>3.067374253327288e-06</v>
      </c>
      <c r="AG43" t="n">
        <v>16.53645833333333</v>
      </c>
      <c r="AH43" t="n">
        <v>375160.7308682262</v>
      </c>
    </row>
    <row r="44">
      <c r="A44" t="n">
        <v>42</v>
      </c>
      <c r="B44" t="n">
        <v>50</v>
      </c>
      <c r="C44" t="inlineStr">
        <is>
          <t xml:space="preserve">CONCLUIDO	</t>
        </is>
      </c>
      <c r="D44" t="n">
        <v>7.8714</v>
      </c>
      <c r="E44" t="n">
        <v>12.7</v>
      </c>
      <c r="F44" t="n">
        <v>10.51</v>
      </c>
      <c r="G44" t="n">
        <v>90.11</v>
      </c>
      <c r="H44" t="n">
        <v>1.68</v>
      </c>
      <c r="I44" t="n">
        <v>7</v>
      </c>
      <c r="J44" t="n">
        <v>120.91</v>
      </c>
      <c r="K44" t="n">
        <v>41.65</v>
      </c>
      <c r="L44" t="n">
        <v>11.5</v>
      </c>
      <c r="M44" t="n">
        <v>5</v>
      </c>
      <c r="N44" t="n">
        <v>17.76</v>
      </c>
      <c r="O44" t="n">
        <v>15145.88</v>
      </c>
      <c r="P44" t="n">
        <v>88.98</v>
      </c>
      <c r="Q44" t="n">
        <v>197.77</v>
      </c>
      <c r="R44" t="n">
        <v>31.16</v>
      </c>
      <c r="S44" t="n">
        <v>25.4</v>
      </c>
      <c r="T44" t="n">
        <v>2041.77</v>
      </c>
      <c r="U44" t="n">
        <v>0.82</v>
      </c>
      <c r="V44" t="n">
        <v>0.89</v>
      </c>
      <c r="W44" t="n">
        <v>2.95</v>
      </c>
      <c r="X44" t="n">
        <v>0.12</v>
      </c>
      <c r="Y44" t="n">
        <v>1</v>
      </c>
      <c r="Z44" t="n">
        <v>10</v>
      </c>
      <c r="AA44" t="n">
        <v>303.0681336096022</v>
      </c>
      <c r="AB44" t="n">
        <v>414.6711908270764</v>
      </c>
      <c r="AC44" t="n">
        <v>375.0955543692112</v>
      </c>
      <c r="AD44" t="n">
        <v>303068.1336096022</v>
      </c>
      <c r="AE44" t="n">
        <v>414671.1908270764</v>
      </c>
      <c r="AF44" t="n">
        <v>3.066361404323142e-06</v>
      </c>
      <c r="AG44" t="n">
        <v>16.53645833333333</v>
      </c>
      <c r="AH44" t="n">
        <v>375095.5543692112</v>
      </c>
    </row>
    <row r="45">
      <c r="A45" t="n">
        <v>43</v>
      </c>
      <c r="B45" t="n">
        <v>50</v>
      </c>
      <c r="C45" t="inlineStr">
        <is>
          <t xml:space="preserve">CONCLUIDO	</t>
        </is>
      </c>
      <c r="D45" t="n">
        <v>7.8719</v>
      </c>
      <c r="E45" t="n">
        <v>12.7</v>
      </c>
      <c r="F45" t="n">
        <v>10.51</v>
      </c>
      <c r="G45" t="n">
        <v>90.09999999999999</v>
      </c>
      <c r="H45" t="n">
        <v>1.71</v>
      </c>
      <c r="I45" t="n">
        <v>7</v>
      </c>
      <c r="J45" t="n">
        <v>121.23</v>
      </c>
      <c r="K45" t="n">
        <v>41.65</v>
      </c>
      <c r="L45" t="n">
        <v>11.75</v>
      </c>
      <c r="M45" t="n">
        <v>5</v>
      </c>
      <c r="N45" t="n">
        <v>17.83</v>
      </c>
      <c r="O45" t="n">
        <v>15186.08</v>
      </c>
      <c r="P45" t="n">
        <v>88.36</v>
      </c>
      <c r="Q45" t="n">
        <v>197.75</v>
      </c>
      <c r="R45" t="n">
        <v>31.2</v>
      </c>
      <c r="S45" t="n">
        <v>25.4</v>
      </c>
      <c r="T45" t="n">
        <v>2058.71</v>
      </c>
      <c r="U45" t="n">
        <v>0.8100000000000001</v>
      </c>
      <c r="V45" t="n">
        <v>0.89</v>
      </c>
      <c r="W45" t="n">
        <v>2.95</v>
      </c>
      <c r="X45" t="n">
        <v>0.12</v>
      </c>
      <c r="Y45" t="n">
        <v>1</v>
      </c>
      <c r="Z45" t="n">
        <v>10</v>
      </c>
      <c r="AA45" t="n">
        <v>302.6336950354277</v>
      </c>
      <c r="AB45" t="n">
        <v>414.0767728038137</v>
      </c>
      <c r="AC45" t="n">
        <v>374.5578667678176</v>
      </c>
      <c r="AD45" t="n">
        <v>302633.6950354277</v>
      </c>
      <c r="AE45" t="n">
        <v>414076.7728038137</v>
      </c>
      <c r="AF45" t="n">
        <v>3.066556182977785e-06</v>
      </c>
      <c r="AG45" t="n">
        <v>16.53645833333333</v>
      </c>
      <c r="AH45" t="n">
        <v>374557.8667678176</v>
      </c>
    </row>
    <row r="46">
      <c r="A46" t="n">
        <v>44</v>
      </c>
      <c r="B46" t="n">
        <v>50</v>
      </c>
      <c r="C46" t="inlineStr">
        <is>
          <t xml:space="preserve">CONCLUIDO	</t>
        </is>
      </c>
      <c r="D46" t="n">
        <v>7.8689</v>
      </c>
      <c r="E46" t="n">
        <v>12.71</v>
      </c>
      <c r="F46" t="n">
        <v>10.52</v>
      </c>
      <c r="G46" t="n">
        <v>90.14</v>
      </c>
      <c r="H46" t="n">
        <v>1.74</v>
      </c>
      <c r="I46" t="n">
        <v>7</v>
      </c>
      <c r="J46" t="n">
        <v>121.56</v>
      </c>
      <c r="K46" t="n">
        <v>41.65</v>
      </c>
      <c r="L46" t="n">
        <v>12</v>
      </c>
      <c r="M46" t="n">
        <v>5</v>
      </c>
      <c r="N46" t="n">
        <v>17.91</v>
      </c>
      <c r="O46" t="n">
        <v>15226.31</v>
      </c>
      <c r="P46" t="n">
        <v>87.79000000000001</v>
      </c>
      <c r="Q46" t="n">
        <v>197.79</v>
      </c>
      <c r="R46" t="n">
        <v>31.28</v>
      </c>
      <c r="S46" t="n">
        <v>25.4</v>
      </c>
      <c r="T46" t="n">
        <v>2100.98</v>
      </c>
      <c r="U46" t="n">
        <v>0.8100000000000001</v>
      </c>
      <c r="V46" t="n">
        <v>0.88</v>
      </c>
      <c r="W46" t="n">
        <v>2.95</v>
      </c>
      <c r="X46" t="n">
        <v>0.13</v>
      </c>
      <c r="Y46" t="n">
        <v>1</v>
      </c>
      <c r="Z46" t="n">
        <v>10</v>
      </c>
      <c r="AA46" t="n">
        <v>302.3029982875021</v>
      </c>
      <c r="AB46" t="n">
        <v>413.6242989239911</v>
      </c>
      <c r="AC46" t="n">
        <v>374.1485763600343</v>
      </c>
      <c r="AD46" t="n">
        <v>302302.9982875022</v>
      </c>
      <c r="AE46" t="n">
        <v>413624.2989239912</v>
      </c>
      <c r="AF46" t="n">
        <v>3.065387511049923e-06</v>
      </c>
      <c r="AG46" t="n">
        <v>16.54947916666667</v>
      </c>
      <c r="AH46" t="n">
        <v>374148.5763600343</v>
      </c>
    </row>
    <row r="47">
      <c r="A47" t="n">
        <v>45</v>
      </c>
      <c r="B47" t="n">
        <v>50</v>
      </c>
      <c r="C47" t="inlineStr">
        <is>
          <t xml:space="preserve">CONCLUIDO	</t>
        </is>
      </c>
      <c r="D47" t="n">
        <v>7.8738</v>
      </c>
      <c r="E47" t="n">
        <v>12.7</v>
      </c>
      <c r="F47" t="n">
        <v>10.51</v>
      </c>
      <c r="G47" t="n">
        <v>90.06999999999999</v>
      </c>
      <c r="H47" t="n">
        <v>1.77</v>
      </c>
      <c r="I47" t="n">
        <v>7</v>
      </c>
      <c r="J47" t="n">
        <v>121.89</v>
      </c>
      <c r="K47" t="n">
        <v>41.65</v>
      </c>
      <c r="L47" t="n">
        <v>12.25</v>
      </c>
      <c r="M47" t="n">
        <v>5</v>
      </c>
      <c r="N47" t="n">
        <v>17.99</v>
      </c>
      <c r="O47" t="n">
        <v>15266.56</v>
      </c>
      <c r="P47" t="n">
        <v>87</v>
      </c>
      <c r="Q47" t="n">
        <v>197.77</v>
      </c>
      <c r="R47" t="n">
        <v>31.06</v>
      </c>
      <c r="S47" t="n">
        <v>25.4</v>
      </c>
      <c r="T47" t="n">
        <v>1992.16</v>
      </c>
      <c r="U47" t="n">
        <v>0.82</v>
      </c>
      <c r="V47" t="n">
        <v>0.89</v>
      </c>
      <c r="W47" t="n">
        <v>2.95</v>
      </c>
      <c r="X47" t="n">
        <v>0.12</v>
      </c>
      <c r="Y47" t="n">
        <v>1</v>
      </c>
      <c r="Z47" t="n">
        <v>10</v>
      </c>
      <c r="AA47" t="n">
        <v>301.6717147362346</v>
      </c>
      <c r="AB47" t="n">
        <v>412.7605489188823</v>
      </c>
      <c r="AC47" t="n">
        <v>373.3672614431323</v>
      </c>
      <c r="AD47" t="n">
        <v>301671.7147362346</v>
      </c>
      <c r="AE47" t="n">
        <v>412760.5489188823</v>
      </c>
      <c r="AF47" t="n">
        <v>3.067296341865431e-06</v>
      </c>
      <c r="AG47" t="n">
        <v>16.53645833333333</v>
      </c>
      <c r="AH47" t="n">
        <v>373367.2614431323</v>
      </c>
    </row>
    <row r="48">
      <c r="A48" t="n">
        <v>46</v>
      </c>
      <c r="B48" t="n">
        <v>50</v>
      </c>
      <c r="C48" t="inlineStr">
        <is>
          <t xml:space="preserve">CONCLUIDO	</t>
        </is>
      </c>
      <c r="D48" t="n">
        <v>7.902</v>
      </c>
      <c r="E48" t="n">
        <v>12.66</v>
      </c>
      <c r="F48" t="n">
        <v>10.49</v>
      </c>
      <c r="G48" t="n">
        <v>104.86</v>
      </c>
      <c r="H48" t="n">
        <v>1.81</v>
      </c>
      <c r="I48" t="n">
        <v>6</v>
      </c>
      <c r="J48" t="n">
        <v>122.21</v>
      </c>
      <c r="K48" t="n">
        <v>41.65</v>
      </c>
      <c r="L48" t="n">
        <v>12.5</v>
      </c>
      <c r="M48" t="n">
        <v>4</v>
      </c>
      <c r="N48" t="n">
        <v>18.06</v>
      </c>
      <c r="O48" t="n">
        <v>15306.85</v>
      </c>
      <c r="P48" t="n">
        <v>86.23</v>
      </c>
      <c r="Q48" t="n">
        <v>197.76</v>
      </c>
      <c r="R48" t="n">
        <v>30.25</v>
      </c>
      <c r="S48" t="n">
        <v>25.4</v>
      </c>
      <c r="T48" t="n">
        <v>1588.65</v>
      </c>
      <c r="U48" t="n">
        <v>0.84</v>
      </c>
      <c r="V48" t="n">
        <v>0.89</v>
      </c>
      <c r="W48" t="n">
        <v>2.95</v>
      </c>
      <c r="X48" t="n">
        <v>0.1</v>
      </c>
      <c r="Y48" t="n">
        <v>1</v>
      </c>
      <c r="Z48" t="n">
        <v>10</v>
      </c>
      <c r="AA48" t="n">
        <v>292.7406519314557</v>
      </c>
      <c r="AB48" t="n">
        <v>400.5406747787007</v>
      </c>
      <c r="AC48" t="n">
        <v>362.3136349401885</v>
      </c>
      <c r="AD48" t="n">
        <v>292740.6519314557</v>
      </c>
      <c r="AE48" t="n">
        <v>400540.6747787007</v>
      </c>
      <c r="AF48" t="n">
        <v>3.07828185798733e-06</v>
      </c>
      <c r="AG48" t="n">
        <v>16.484375</v>
      </c>
      <c r="AH48" t="n">
        <v>362313.6349401886</v>
      </c>
    </row>
    <row r="49">
      <c r="A49" t="n">
        <v>47</v>
      </c>
      <c r="B49" t="n">
        <v>50</v>
      </c>
      <c r="C49" t="inlineStr">
        <is>
          <t xml:space="preserve">CONCLUIDO	</t>
        </is>
      </c>
      <c r="D49" t="n">
        <v>7.9025</v>
      </c>
      <c r="E49" t="n">
        <v>12.65</v>
      </c>
      <c r="F49" t="n">
        <v>10.48</v>
      </c>
      <c r="G49" t="n">
        <v>104.85</v>
      </c>
      <c r="H49" t="n">
        <v>1.84</v>
      </c>
      <c r="I49" t="n">
        <v>6</v>
      </c>
      <c r="J49" t="n">
        <v>122.54</v>
      </c>
      <c r="K49" t="n">
        <v>41.65</v>
      </c>
      <c r="L49" t="n">
        <v>12.75</v>
      </c>
      <c r="M49" t="n">
        <v>4</v>
      </c>
      <c r="N49" t="n">
        <v>18.14</v>
      </c>
      <c r="O49" t="n">
        <v>15347.16</v>
      </c>
      <c r="P49" t="n">
        <v>86.25</v>
      </c>
      <c r="Q49" t="n">
        <v>197.76</v>
      </c>
      <c r="R49" t="n">
        <v>30.31</v>
      </c>
      <c r="S49" t="n">
        <v>25.4</v>
      </c>
      <c r="T49" t="n">
        <v>1623.12</v>
      </c>
      <c r="U49" t="n">
        <v>0.84</v>
      </c>
      <c r="V49" t="n">
        <v>0.89</v>
      </c>
      <c r="W49" t="n">
        <v>2.95</v>
      </c>
      <c r="X49" t="n">
        <v>0.09</v>
      </c>
      <c r="Y49" t="n">
        <v>1</v>
      </c>
      <c r="Z49" t="n">
        <v>10</v>
      </c>
      <c r="AA49" t="n">
        <v>292.7201781152821</v>
      </c>
      <c r="AB49" t="n">
        <v>400.5126616001709</v>
      </c>
      <c r="AC49" t="n">
        <v>362.2882953001009</v>
      </c>
      <c r="AD49" t="n">
        <v>292720.1781152821</v>
      </c>
      <c r="AE49" t="n">
        <v>400512.6616001709</v>
      </c>
      <c r="AF49" t="n">
        <v>3.078476636641973e-06</v>
      </c>
      <c r="AG49" t="n">
        <v>16.47135416666667</v>
      </c>
      <c r="AH49" t="n">
        <v>362288.2953001009</v>
      </c>
    </row>
    <row r="50">
      <c r="A50" t="n">
        <v>48</v>
      </c>
      <c r="B50" t="n">
        <v>50</v>
      </c>
      <c r="C50" t="inlineStr">
        <is>
          <t xml:space="preserve">CONCLUIDO	</t>
        </is>
      </c>
      <c r="D50" t="n">
        <v>7.901</v>
      </c>
      <c r="E50" t="n">
        <v>12.66</v>
      </c>
      <c r="F50" t="n">
        <v>10.49</v>
      </c>
      <c r="G50" t="n">
        <v>104.87</v>
      </c>
      <c r="H50" t="n">
        <v>1.87</v>
      </c>
      <c r="I50" t="n">
        <v>6</v>
      </c>
      <c r="J50" t="n">
        <v>122.87</v>
      </c>
      <c r="K50" t="n">
        <v>41.65</v>
      </c>
      <c r="L50" t="n">
        <v>13</v>
      </c>
      <c r="M50" t="n">
        <v>4</v>
      </c>
      <c r="N50" t="n">
        <v>18.22</v>
      </c>
      <c r="O50" t="n">
        <v>15387.5</v>
      </c>
      <c r="P50" t="n">
        <v>86.61</v>
      </c>
      <c r="Q50" t="n">
        <v>197.75</v>
      </c>
      <c r="R50" t="n">
        <v>30.4</v>
      </c>
      <c r="S50" t="n">
        <v>25.4</v>
      </c>
      <c r="T50" t="n">
        <v>1663.93</v>
      </c>
      <c r="U50" t="n">
        <v>0.84</v>
      </c>
      <c r="V50" t="n">
        <v>0.89</v>
      </c>
      <c r="W50" t="n">
        <v>2.95</v>
      </c>
      <c r="X50" t="n">
        <v>0.1</v>
      </c>
      <c r="Y50" t="n">
        <v>1</v>
      </c>
      <c r="Z50" t="n">
        <v>10</v>
      </c>
      <c r="AA50" t="n">
        <v>293.0136962993622</v>
      </c>
      <c r="AB50" t="n">
        <v>400.9142661287377</v>
      </c>
      <c r="AC50" t="n">
        <v>362.6515712561167</v>
      </c>
      <c r="AD50" t="n">
        <v>293013.6962993622</v>
      </c>
      <c r="AE50" t="n">
        <v>400914.2661287377</v>
      </c>
      <c r="AF50" t="n">
        <v>3.077892300678042e-06</v>
      </c>
      <c r="AG50" t="n">
        <v>16.484375</v>
      </c>
      <c r="AH50" t="n">
        <v>362651.5712561167</v>
      </c>
    </row>
    <row r="51">
      <c r="A51" t="n">
        <v>49</v>
      </c>
      <c r="B51" t="n">
        <v>50</v>
      </c>
      <c r="C51" t="inlineStr">
        <is>
          <t xml:space="preserve">CONCLUIDO	</t>
        </is>
      </c>
      <c r="D51" t="n">
        <v>7.9083</v>
      </c>
      <c r="E51" t="n">
        <v>12.64</v>
      </c>
      <c r="F51" t="n">
        <v>10.48</v>
      </c>
      <c r="G51" t="n">
        <v>104.76</v>
      </c>
      <c r="H51" t="n">
        <v>1.9</v>
      </c>
      <c r="I51" t="n">
        <v>6</v>
      </c>
      <c r="J51" t="n">
        <v>123.19</v>
      </c>
      <c r="K51" t="n">
        <v>41.65</v>
      </c>
      <c r="L51" t="n">
        <v>13.25</v>
      </c>
      <c r="M51" t="n">
        <v>4</v>
      </c>
      <c r="N51" t="n">
        <v>18.29</v>
      </c>
      <c r="O51" t="n">
        <v>15427.87</v>
      </c>
      <c r="P51" t="n">
        <v>86.16</v>
      </c>
      <c r="Q51" t="n">
        <v>197.75</v>
      </c>
      <c r="R51" t="n">
        <v>30.06</v>
      </c>
      <c r="S51" t="n">
        <v>25.4</v>
      </c>
      <c r="T51" t="n">
        <v>1496.3</v>
      </c>
      <c r="U51" t="n">
        <v>0.84</v>
      </c>
      <c r="V51" t="n">
        <v>0.89</v>
      </c>
      <c r="W51" t="n">
        <v>2.95</v>
      </c>
      <c r="X51" t="n">
        <v>0.09</v>
      </c>
      <c r="Y51" t="n">
        <v>1</v>
      </c>
      <c r="Z51" t="n">
        <v>10</v>
      </c>
      <c r="AA51" t="n">
        <v>292.592709830553</v>
      </c>
      <c r="AB51" t="n">
        <v>400.3382538695007</v>
      </c>
      <c r="AC51" t="n">
        <v>362.1305327984631</v>
      </c>
      <c r="AD51" t="n">
        <v>292592.709830553</v>
      </c>
      <c r="AE51" t="n">
        <v>400338.2538695007</v>
      </c>
      <c r="AF51" t="n">
        <v>3.080736069035839e-06</v>
      </c>
      <c r="AG51" t="n">
        <v>16.45833333333333</v>
      </c>
      <c r="AH51" t="n">
        <v>362130.5327984631</v>
      </c>
    </row>
    <row r="52">
      <c r="A52" t="n">
        <v>50</v>
      </c>
      <c r="B52" t="n">
        <v>50</v>
      </c>
      <c r="C52" t="inlineStr">
        <is>
          <t xml:space="preserve">CONCLUIDO	</t>
        </is>
      </c>
      <c r="D52" t="n">
        <v>7.9017</v>
      </c>
      <c r="E52" t="n">
        <v>12.66</v>
      </c>
      <c r="F52" t="n">
        <v>10.49</v>
      </c>
      <c r="G52" t="n">
        <v>104.86</v>
      </c>
      <c r="H52" t="n">
        <v>1.93</v>
      </c>
      <c r="I52" t="n">
        <v>6</v>
      </c>
      <c r="J52" t="n">
        <v>123.52</v>
      </c>
      <c r="K52" t="n">
        <v>41.65</v>
      </c>
      <c r="L52" t="n">
        <v>13.5</v>
      </c>
      <c r="M52" t="n">
        <v>4</v>
      </c>
      <c r="N52" t="n">
        <v>18.37</v>
      </c>
      <c r="O52" t="n">
        <v>15468.27</v>
      </c>
      <c r="P52" t="n">
        <v>86.19</v>
      </c>
      <c r="Q52" t="n">
        <v>197.75</v>
      </c>
      <c r="R52" t="n">
        <v>30.37</v>
      </c>
      <c r="S52" t="n">
        <v>25.4</v>
      </c>
      <c r="T52" t="n">
        <v>1652.33</v>
      </c>
      <c r="U52" t="n">
        <v>0.84</v>
      </c>
      <c r="V52" t="n">
        <v>0.89</v>
      </c>
      <c r="W52" t="n">
        <v>2.95</v>
      </c>
      <c r="X52" t="n">
        <v>0.1</v>
      </c>
      <c r="Y52" t="n">
        <v>1</v>
      </c>
      <c r="Z52" t="n">
        <v>10</v>
      </c>
      <c r="AA52" t="n">
        <v>292.7164970592051</v>
      </c>
      <c r="AB52" t="n">
        <v>400.5076250168496</v>
      </c>
      <c r="AC52" t="n">
        <v>362.2837394012229</v>
      </c>
      <c r="AD52" t="n">
        <v>292716.4970592051</v>
      </c>
      <c r="AE52" t="n">
        <v>400507.6250168496</v>
      </c>
      <c r="AF52" t="n">
        <v>3.078164990794543e-06</v>
      </c>
      <c r="AG52" t="n">
        <v>16.484375</v>
      </c>
      <c r="AH52" t="n">
        <v>362283.7394012229</v>
      </c>
    </row>
    <row r="53">
      <c r="A53" t="n">
        <v>51</v>
      </c>
      <c r="B53" t="n">
        <v>50</v>
      </c>
      <c r="C53" t="inlineStr">
        <is>
          <t xml:space="preserve">CONCLUIDO	</t>
        </is>
      </c>
      <c r="D53" t="n">
        <v>7.9024</v>
      </c>
      <c r="E53" t="n">
        <v>12.65</v>
      </c>
      <c r="F53" t="n">
        <v>10.48</v>
      </c>
      <c r="G53" t="n">
        <v>104.85</v>
      </c>
      <c r="H53" t="n">
        <v>1.96</v>
      </c>
      <c r="I53" t="n">
        <v>6</v>
      </c>
      <c r="J53" t="n">
        <v>123.85</v>
      </c>
      <c r="K53" t="n">
        <v>41.65</v>
      </c>
      <c r="L53" t="n">
        <v>13.75</v>
      </c>
      <c r="M53" t="n">
        <v>4</v>
      </c>
      <c r="N53" t="n">
        <v>18.45</v>
      </c>
      <c r="O53" t="n">
        <v>15508.69</v>
      </c>
      <c r="P53" t="n">
        <v>85.81</v>
      </c>
      <c r="Q53" t="n">
        <v>197.77</v>
      </c>
      <c r="R53" t="n">
        <v>30.39</v>
      </c>
      <c r="S53" t="n">
        <v>25.4</v>
      </c>
      <c r="T53" t="n">
        <v>1662.84</v>
      </c>
      <c r="U53" t="n">
        <v>0.84</v>
      </c>
      <c r="V53" t="n">
        <v>0.89</v>
      </c>
      <c r="W53" t="n">
        <v>2.95</v>
      </c>
      <c r="X53" t="n">
        <v>0.1</v>
      </c>
      <c r="Y53" t="n">
        <v>1</v>
      </c>
      <c r="Z53" t="n">
        <v>10</v>
      </c>
      <c r="AA53" t="n">
        <v>292.4183045215252</v>
      </c>
      <c r="AB53" t="n">
        <v>400.0996248314696</v>
      </c>
      <c r="AC53" t="n">
        <v>361.9146781809038</v>
      </c>
      <c r="AD53" t="n">
        <v>292418.3045215252</v>
      </c>
      <c r="AE53" t="n">
        <v>400099.6248314696</v>
      </c>
      <c r="AF53" t="n">
        <v>3.078437680911044e-06</v>
      </c>
      <c r="AG53" t="n">
        <v>16.47135416666667</v>
      </c>
      <c r="AH53" t="n">
        <v>361914.6781809038</v>
      </c>
    </row>
    <row r="54">
      <c r="A54" t="n">
        <v>52</v>
      </c>
      <c r="B54" t="n">
        <v>50</v>
      </c>
      <c r="C54" t="inlineStr">
        <is>
          <t xml:space="preserve">CONCLUIDO	</t>
        </is>
      </c>
      <c r="D54" t="n">
        <v>7.9013</v>
      </c>
      <c r="E54" t="n">
        <v>12.66</v>
      </c>
      <c r="F54" t="n">
        <v>10.49</v>
      </c>
      <c r="G54" t="n">
        <v>104.87</v>
      </c>
      <c r="H54" t="n">
        <v>1.99</v>
      </c>
      <c r="I54" t="n">
        <v>6</v>
      </c>
      <c r="J54" t="n">
        <v>124.18</v>
      </c>
      <c r="K54" t="n">
        <v>41.65</v>
      </c>
      <c r="L54" t="n">
        <v>14</v>
      </c>
      <c r="M54" t="n">
        <v>3</v>
      </c>
      <c r="N54" t="n">
        <v>18.53</v>
      </c>
      <c r="O54" t="n">
        <v>15549.15</v>
      </c>
      <c r="P54" t="n">
        <v>85.54000000000001</v>
      </c>
      <c r="Q54" t="n">
        <v>197.75</v>
      </c>
      <c r="R54" t="n">
        <v>30.38</v>
      </c>
      <c r="S54" t="n">
        <v>25.4</v>
      </c>
      <c r="T54" t="n">
        <v>1657.23</v>
      </c>
      <c r="U54" t="n">
        <v>0.84</v>
      </c>
      <c r="V54" t="n">
        <v>0.89</v>
      </c>
      <c r="W54" t="n">
        <v>2.95</v>
      </c>
      <c r="X54" t="n">
        <v>0.1</v>
      </c>
      <c r="Y54" t="n">
        <v>1</v>
      </c>
      <c r="Z54" t="n">
        <v>10</v>
      </c>
      <c r="AA54" t="n">
        <v>292.2733382103678</v>
      </c>
      <c r="AB54" t="n">
        <v>399.9012755290818</v>
      </c>
      <c r="AC54" t="n">
        <v>361.7352590575508</v>
      </c>
      <c r="AD54" t="n">
        <v>292273.3382103678</v>
      </c>
      <c r="AE54" t="n">
        <v>399901.2755290818</v>
      </c>
      <c r="AF54" t="n">
        <v>3.078009167870828e-06</v>
      </c>
      <c r="AG54" t="n">
        <v>16.484375</v>
      </c>
      <c r="AH54" t="n">
        <v>361735.2590575508</v>
      </c>
    </row>
    <row r="55">
      <c r="A55" t="n">
        <v>53</v>
      </c>
      <c r="B55" t="n">
        <v>50</v>
      </c>
      <c r="C55" t="inlineStr">
        <is>
          <t xml:space="preserve">CONCLUIDO	</t>
        </is>
      </c>
      <c r="D55" t="n">
        <v>7.9024</v>
      </c>
      <c r="E55" t="n">
        <v>12.65</v>
      </c>
      <c r="F55" t="n">
        <v>10.48</v>
      </c>
      <c r="G55" t="n">
        <v>104.85</v>
      </c>
      <c r="H55" t="n">
        <v>2.02</v>
      </c>
      <c r="I55" t="n">
        <v>6</v>
      </c>
      <c r="J55" t="n">
        <v>124.51</v>
      </c>
      <c r="K55" t="n">
        <v>41.65</v>
      </c>
      <c r="L55" t="n">
        <v>14.25</v>
      </c>
      <c r="M55" t="n">
        <v>3</v>
      </c>
      <c r="N55" t="n">
        <v>18.61</v>
      </c>
      <c r="O55" t="n">
        <v>15589.63</v>
      </c>
      <c r="P55" t="n">
        <v>84.97</v>
      </c>
      <c r="Q55" t="n">
        <v>197.76</v>
      </c>
      <c r="R55" t="n">
        <v>30.27</v>
      </c>
      <c r="S55" t="n">
        <v>25.4</v>
      </c>
      <c r="T55" t="n">
        <v>1598.67</v>
      </c>
      <c r="U55" t="n">
        <v>0.84</v>
      </c>
      <c r="V55" t="n">
        <v>0.89</v>
      </c>
      <c r="W55" t="n">
        <v>2.95</v>
      </c>
      <c r="X55" t="n">
        <v>0.09</v>
      </c>
      <c r="Y55" t="n">
        <v>1</v>
      </c>
      <c r="Z55" t="n">
        <v>10</v>
      </c>
      <c r="AA55" t="n">
        <v>291.8398416246526</v>
      </c>
      <c r="AB55" t="n">
        <v>399.3081463759868</v>
      </c>
      <c r="AC55" t="n">
        <v>361.1987373183652</v>
      </c>
      <c r="AD55" t="n">
        <v>291839.8416246527</v>
      </c>
      <c r="AE55" t="n">
        <v>399308.1463759868</v>
      </c>
      <c r="AF55" t="n">
        <v>3.078437680911044e-06</v>
      </c>
      <c r="AG55" t="n">
        <v>16.47135416666667</v>
      </c>
      <c r="AH55" t="n">
        <v>361198.7373183652</v>
      </c>
    </row>
    <row r="56">
      <c r="A56" t="n">
        <v>54</v>
      </c>
      <c r="B56" t="n">
        <v>50</v>
      </c>
      <c r="C56" t="inlineStr">
        <is>
          <t xml:space="preserve">CONCLUIDO	</t>
        </is>
      </c>
      <c r="D56" t="n">
        <v>7.8992</v>
      </c>
      <c r="E56" t="n">
        <v>12.66</v>
      </c>
      <c r="F56" t="n">
        <v>10.49</v>
      </c>
      <c r="G56" t="n">
        <v>104.9</v>
      </c>
      <c r="H56" t="n">
        <v>2.05</v>
      </c>
      <c r="I56" t="n">
        <v>6</v>
      </c>
      <c r="J56" t="n">
        <v>124.83</v>
      </c>
      <c r="K56" t="n">
        <v>41.65</v>
      </c>
      <c r="L56" t="n">
        <v>14.5</v>
      </c>
      <c r="M56" t="n">
        <v>3</v>
      </c>
      <c r="N56" t="n">
        <v>18.68</v>
      </c>
      <c r="O56" t="n">
        <v>15630.14</v>
      </c>
      <c r="P56" t="n">
        <v>84.72</v>
      </c>
      <c r="Q56" t="n">
        <v>197.75</v>
      </c>
      <c r="R56" t="n">
        <v>30.45</v>
      </c>
      <c r="S56" t="n">
        <v>25.4</v>
      </c>
      <c r="T56" t="n">
        <v>1690.42</v>
      </c>
      <c r="U56" t="n">
        <v>0.83</v>
      </c>
      <c r="V56" t="n">
        <v>0.89</v>
      </c>
      <c r="W56" t="n">
        <v>2.95</v>
      </c>
      <c r="X56" t="n">
        <v>0.1</v>
      </c>
      <c r="Y56" t="n">
        <v>1</v>
      </c>
      <c r="Z56" t="n">
        <v>10</v>
      </c>
      <c r="AA56" t="n">
        <v>291.7320567054796</v>
      </c>
      <c r="AB56" t="n">
        <v>399.1606702944392</v>
      </c>
      <c r="AC56" t="n">
        <v>361.0653361470565</v>
      </c>
      <c r="AD56" t="n">
        <v>291732.0567054796</v>
      </c>
      <c r="AE56" t="n">
        <v>399160.6702944392</v>
      </c>
      <c r="AF56" t="n">
        <v>3.077191097521325e-06</v>
      </c>
      <c r="AG56" t="n">
        <v>16.484375</v>
      </c>
      <c r="AH56" t="n">
        <v>361065.3361470565</v>
      </c>
    </row>
    <row r="57">
      <c r="A57" t="n">
        <v>55</v>
      </c>
      <c r="B57" t="n">
        <v>50</v>
      </c>
      <c r="C57" t="inlineStr">
        <is>
          <t xml:space="preserve">CONCLUIDO	</t>
        </is>
      </c>
      <c r="D57" t="n">
        <v>7.9013</v>
      </c>
      <c r="E57" t="n">
        <v>12.66</v>
      </c>
      <c r="F57" t="n">
        <v>10.49</v>
      </c>
      <c r="G57" t="n">
        <v>104.87</v>
      </c>
      <c r="H57" t="n">
        <v>2.08</v>
      </c>
      <c r="I57" t="n">
        <v>6</v>
      </c>
      <c r="J57" t="n">
        <v>125.16</v>
      </c>
      <c r="K57" t="n">
        <v>41.65</v>
      </c>
      <c r="L57" t="n">
        <v>14.75</v>
      </c>
      <c r="M57" t="n">
        <v>2</v>
      </c>
      <c r="N57" t="n">
        <v>18.76</v>
      </c>
      <c r="O57" t="n">
        <v>15670.68</v>
      </c>
      <c r="P57" t="n">
        <v>84.39</v>
      </c>
      <c r="Q57" t="n">
        <v>197.75</v>
      </c>
      <c r="R57" t="n">
        <v>30.38</v>
      </c>
      <c r="S57" t="n">
        <v>25.4</v>
      </c>
      <c r="T57" t="n">
        <v>1656.26</v>
      </c>
      <c r="U57" t="n">
        <v>0.84</v>
      </c>
      <c r="V57" t="n">
        <v>0.89</v>
      </c>
      <c r="W57" t="n">
        <v>2.95</v>
      </c>
      <c r="X57" t="n">
        <v>0.1</v>
      </c>
      <c r="Y57" t="n">
        <v>1</v>
      </c>
      <c r="Z57" t="n">
        <v>10</v>
      </c>
      <c r="AA57" t="n">
        <v>291.4812847062606</v>
      </c>
      <c r="AB57" t="n">
        <v>398.8175529818279</v>
      </c>
      <c r="AC57" t="n">
        <v>360.7549654691927</v>
      </c>
      <c r="AD57" t="n">
        <v>291481.2847062606</v>
      </c>
      <c r="AE57" t="n">
        <v>398817.5529818279</v>
      </c>
      <c r="AF57" t="n">
        <v>3.078009167870828e-06</v>
      </c>
      <c r="AG57" t="n">
        <v>16.484375</v>
      </c>
      <c r="AH57" t="n">
        <v>360754.9654691927</v>
      </c>
    </row>
    <row r="58">
      <c r="A58" t="n">
        <v>56</v>
      </c>
      <c r="B58" t="n">
        <v>50</v>
      </c>
      <c r="C58" t="inlineStr">
        <is>
          <t xml:space="preserve">CONCLUIDO	</t>
        </is>
      </c>
      <c r="D58" t="n">
        <v>7.8996</v>
      </c>
      <c r="E58" t="n">
        <v>12.66</v>
      </c>
      <c r="F58" t="n">
        <v>10.49</v>
      </c>
      <c r="G58" t="n">
        <v>104.89</v>
      </c>
      <c r="H58" t="n">
        <v>2.11</v>
      </c>
      <c r="I58" t="n">
        <v>6</v>
      </c>
      <c r="J58" t="n">
        <v>125.49</v>
      </c>
      <c r="K58" t="n">
        <v>41.65</v>
      </c>
      <c r="L58" t="n">
        <v>15</v>
      </c>
      <c r="M58" t="n">
        <v>2</v>
      </c>
      <c r="N58" t="n">
        <v>18.84</v>
      </c>
      <c r="O58" t="n">
        <v>15711.24</v>
      </c>
      <c r="P58" t="n">
        <v>84.23</v>
      </c>
      <c r="Q58" t="n">
        <v>197.75</v>
      </c>
      <c r="R58" t="n">
        <v>30.41</v>
      </c>
      <c r="S58" t="n">
        <v>25.4</v>
      </c>
      <c r="T58" t="n">
        <v>1670.18</v>
      </c>
      <c r="U58" t="n">
        <v>0.84</v>
      </c>
      <c r="V58" t="n">
        <v>0.89</v>
      </c>
      <c r="W58" t="n">
        <v>2.95</v>
      </c>
      <c r="X58" t="n">
        <v>0.1</v>
      </c>
      <c r="Y58" t="n">
        <v>1</v>
      </c>
      <c r="Z58" t="n">
        <v>10</v>
      </c>
      <c r="AA58" t="n">
        <v>291.3900257193698</v>
      </c>
      <c r="AB58" t="n">
        <v>398.6926884099016</v>
      </c>
      <c r="AC58" t="n">
        <v>360.6420177967624</v>
      </c>
      <c r="AD58" t="n">
        <v>291390.0257193698</v>
      </c>
      <c r="AE58" t="n">
        <v>398692.6884099016</v>
      </c>
      <c r="AF58" t="n">
        <v>3.077346920445041e-06</v>
      </c>
      <c r="AG58" t="n">
        <v>16.484375</v>
      </c>
      <c r="AH58" t="n">
        <v>360642.0177967625</v>
      </c>
    </row>
    <row r="59">
      <c r="A59" t="n">
        <v>57</v>
      </c>
      <c r="B59" t="n">
        <v>50</v>
      </c>
      <c r="C59" t="inlineStr">
        <is>
          <t xml:space="preserve">CONCLUIDO	</t>
        </is>
      </c>
      <c r="D59" t="n">
        <v>7.9022</v>
      </c>
      <c r="E59" t="n">
        <v>12.65</v>
      </c>
      <c r="F59" t="n">
        <v>10.49</v>
      </c>
      <c r="G59" t="n">
        <v>104.85</v>
      </c>
      <c r="H59" t="n">
        <v>2.14</v>
      </c>
      <c r="I59" t="n">
        <v>6</v>
      </c>
      <c r="J59" t="n">
        <v>125.82</v>
      </c>
      <c r="K59" t="n">
        <v>41.65</v>
      </c>
      <c r="L59" t="n">
        <v>15.25</v>
      </c>
      <c r="M59" t="n">
        <v>2</v>
      </c>
      <c r="N59" t="n">
        <v>18.92</v>
      </c>
      <c r="O59" t="n">
        <v>15751.84</v>
      </c>
      <c r="P59" t="n">
        <v>83.73</v>
      </c>
      <c r="Q59" t="n">
        <v>197.75</v>
      </c>
      <c r="R59" t="n">
        <v>30.23</v>
      </c>
      <c r="S59" t="n">
        <v>25.4</v>
      </c>
      <c r="T59" t="n">
        <v>1581.6</v>
      </c>
      <c r="U59" t="n">
        <v>0.84</v>
      </c>
      <c r="V59" t="n">
        <v>0.89</v>
      </c>
      <c r="W59" t="n">
        <v>2.95</v>
      </c>
      <c r="X59" t="n">
        <v>0.1</v>
      </c>
      <c r="Y59" t="n">
        <v>1</v>
      </c>
      <c r="Z59" t="n">
        <v>10</v>
      </c>
      <c r="AA59" t="n">
        <v>291.0167304568698</v>
      </c>
      <c r="AB59" t="n">
        <v>398.1819293631243</v>
      </c>
      <c r="AC59" t="n">
        <v>360.1800048765548</v>
      </c>
      <c r="AD59" t="n">
        <v>291016.7304568698</v>
      </c>
      <c r="AE59" t="n">
        <v>398181.9293631243</v>
      </c>
      <c r="AF59" t="n">
        <v>3.078359769449186e-06</v>
      </c>
      <c r="AG59" t="n">
        <v>16.47135416666667</v>
      </c>
      <c r="AH59" t="n">
        <v>360180.0048765548</v>
      </c>
    </row>
    <row r="60">
      <c r="A60" t="n">
        <v>58</v>
      </c>
      <c r="B60" t="n">
        <v>50</v>
      </c>
      <c r="C60" t="inlineStr">
        <is>
          <t xml:space="preserve">CONCLUIDO	</t>
        </is>
      </c>
      <c r="D60" t="n">
        <v>7.9248</v>
      </c>
      <c r="E60" t="n">
        <v>12.62</v>
      </c>
      <c r="F60" t="n">
        <v>10.47</v>
      </c>
      <c r="G60" t="n">
        <v>125.66</v>
      </c>
      <c r="H60" t="n">
        <v>2.17</v>
      </c>
      <c r="I60" t="n">
        <v>5</v>
      </c>
      <c r="J60" t="n">
        <v>126.15</v>
      </c>
      <c r="K60" t="n">
        <v>41.65</v>
      </c>
      <c r="L60" t="n">
        <v>15.5</v>
      </c>
      <c r="M60" t="n">
        <v>1</v>
      </c>
      <c r="N60" t="n">
        <v>19</v>
      </c>
      <c r="O60" t="n">
        <v>15792.46</v>
      </c>
      <c r="P60" t="n">
        <v>83.26000000000001</v>
      </c>
      <c r="Q60" t="n">
        <v>197.75</v>
      </c>
      <c r="R60" t="n">
        <v>29.88</v>
      </c>
      <c r="S60" t="n">
        <v>25.4</v>
      </c>
      <c r="T60" t="n">
        <v>1410.7</v>
      </c>
      <c r="U60" t="n">
        <v>0.85</v>
      </c>
      <c r="V60" t="n">
        <v>0.89</v>
      </c>
      <c r="W60" t="n">
        <v>2.95</v>
      </c>
      <c r="X60" t="n">
        <v>0.08</v>
      </c>
      <c r="Y60" t="n">
        <v>1</v>
      </c>
      <c r="Z60" t="n">
        <v>10</v>
      </c>
      <c r="AA60" t="n">
        <v>290.3869833731887</v>
      </c>
      <c r="AB60" t="n">
        <v>397.3202816207514</v>
      </c>
      <c r="AC60" t="n">
        <v>359.4005915853837</v>
      </c>
      <c r="AD60" t="n">
        <v>290386.9833731887</v>
      </c>
      <c r="AE60" t="n">
        <v>397320.2816207514</v>
      </c>
      <c r="AF60" t="n">
        <v>3.087163764639077e-06</v>
      </c>
      <c r="AG60" t="n">
        <v>16.43229166666667</v>
      </c>
      <c r="AH60" t="n">
        <v>359400.5915853837</v>
      </c>
    </row>
    <row r="61">
      <c r="A61" t="n">
        <v>59</v>
      </c>
      <c r="B61" t="n">
        <v>50</v>
      </c>
      <c r="C61" t="inlineStr">
        <is>
          <t xml:space="preserve">CONCLUIDO	</t>
        </is>
      </c>
      <c r="D61" t="n">
        <v>7.9239</v>
      </c>
      <c r="E61" t="n">
        <v>12.62</v>
      </c>
      <c r="F61" t="n">
        <v>10.47</v>
      </c>
      <c r="G61" t="n">
        <v>125.67</v>
      </c>
      <c r="H61" t="n">
        <v>2.2</v>
      </c>
      <c r="I61" t="n">
        <v>5</v>
      </c>
      <c r="J61" t="n">
        <v>126.48</v>
      </c>
      <c r="K61" t="n">
        <v>41.65</v>
      </c>
      <c r="L61" t="n">
        <v>15.75</v>
      </c>
      <c r="M61" t="n">
        <v>0</v>
      </c>
      <c r="N61" t="n">
        <v>19.08</v>
      </c>
      <c r="O61" t="n">
        <v>15833.12</v>
      </c>
      <c r="P61" t="n">
        <v>83.47</v>
      </c>
      <c r="Q61" t="n">
        <v>197.78</v>
      </c>
      <c r="R61" t="n">
        <v>29.9</v>
      </c>
      <c r="S61" t="n">
        <v>25.4</v>
      </c>
      <c r="T61" t="n">
        <v>1418.57</v>
      </c>
      <c r="U61" t="n">
        <v>0.85</v>
      </c>
      <c r="V61" t="n">
        <v>0.89</v>
      </c>
      <c r="W61" t="n">
        <v>2.95</v>
      </c>
      <c r="X61" t="n">
        <v>0.08</v>
      </c>
      <c r="Y61" t="n">
        <v>1</v>
      </c>
      <c r="Z61" t="n">
        <v>10</v>
      </c>
      <c r="AA61" t="n">
        <v>290.5410911185168</v>
      </c>
      <c r="AB61" t="n">
        <v>397.5311386366631</v>
      </c>
      <c r="AC61" t="n">
        <v>359.5913247036365</v>
      </c>
      <c r="AD61" t="n">
        <v>290541.0911185167</v>
      </c>
      <c r="AE61" t="n">
        <v>397531.1386366631</v>
      </c>
      <c r="AF61" t="n">
        <v>3.086813163060719e-06</v>
      </c>
      <c r="AG61" t="n">
        <v>16.43229166666667</v>
      </c>
      <c r="AH61" t="n">
        <v>359591.3247036365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3.8163</v>
      </c>
      <c r="E2" t="n">
        <v>26.2</v>
      </c>
      <c r="F2" t="n">
        <v>14.06</v>
      </c>
      <c r="G2" t="n">
        <v>4.77</v>
      </c>
      <c r="H2" t="n">
        <v>0.06</v>
      </c>
      <c r="I2" t="n">
        <v>177</v>
      </c>
      <c r="J2" t="n">
        <v>274.09</v>
      </c>
      <c r="K2" t="n">
        <v>60.56</v>
      </c>
      <c r="L2" t="n">
        <v>1</v>
      </c>
      <c r="M2" t="n">
        <v>175</v>
      </c>
      <c r="N2" t="n">
        <v>72.53</v>
      </c>
      <c r="O2" t="n">
        <v>34038.11</v>
      </c>
      <c r="P2" t="n">
        <v>245.49</v>
      </c>
      <c r="Q2" t="n">
        <v>198.35</v>
      </c>
      <c r="R2" t="n">
        <v>141.21</v>
      </c>
      <c r="S2" t="n">
        <v>25.4</v>
      </c>
      <c r="T2" t="n">
        <v>56216.74</v>
      </c>
      <c r="U2" t="n">
        <v>0.18</v>
      </c>
      <c r="V2" t="n">
        <v>0.66</v>
      </c>
      <c r="W2" t="n">
        <v>3.24</v>
      </c>
      <c r="X2" t="n">
        <v>3.66</v>
      </c>
      <c r="Y2" t="n">
        <v>1</v>
      </c>
      <c r="Z2" t="n">
        <v>10</v>
      </c>
      <c r="AA2" t="n">
        <v>948.418570028507</v>
      </c>
      <c r="AB2" t="n">
        <v>1297.668128787305</v>
      </c>
      <c r="AC2" t="n">
        <v>1173.820503864501</v>
      </c>
      <c r="AD2" t="n">
        <v>948418.570028507</v>
      </c>
      <c r="AE2" t="n">
        <v>1297668.128787305</v>
      </c>
      <c r="AF2" t="n">
        <v>1.187804494838409e-06</v>
      </c>
      <c r="AG2" t="n">
        <v>34.11458333333334</v>
      </c>
      <c r="AH2" t="n">
        <v>1173820.503864501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4.3531</v>
      </c>
      <c r="E3" t="n">
        <v>22.97</v>
      </c>
      <c r="F3" t="n">
        <v>13.13</v>
      </c>
      <c r="G3" t="n">
        <v>5.92</v>
      </c>
      <c r="H3" t="n">
        <v>0.08</v>
      </c>
      <c r="I3" t="n">
        <v>133</v>
      </c>
      <c r="J3" t="n">
        <v>274.57</v>
      </c>
      <c r="K3" t="n">
        <v>60.56</v>
      </c>
      <c r="L3" t="n">
        <v>1.25</v>
      </c>
      <c r="M3" t="n">
        <v>131</v>
      </c>
      <c r="N3" t="n">
        <v>72.76000000000001</v>
      </c>
      <c r="O3" t="n">
        <v>34097.72</v>
      </c>
      <c r="P3" t="n">
        <v>229.21</v>
      </c>
      <c r="Q3" t="n">
        <v>198.18</v>
      </c>
      <c r="R3" t="n">
        <v>112.55</v>
      </c>
      <c r="S3" t="n">
        <v>25.4</v>
      </c>
      <c r="T3" t="n">
        <v>42105.74</v>
      </c>
      <c r="U3" t="n">
        <v>0.23</v>
      </c>
      <c r="V3" t="n">
        <v>0.71</v>
      </c>
      <c r="W3" t="n">
        <v>3.15</v>
      </c>
      <c r="X3" t="n">
        <v>2.73</v>
      </c>
      <c r="Y3" t="n">
        <v>1</v>
      </c>
      <c r="Z3" t="n">
        <v>10</v>
      </c>
      <c r="AA3" t="n">
        <v>807.5368626524469</v>
      </c>
      <c r="AB3" t="n">
        <v>1104.907561493101</v>
      </c>
      <c r="AC3" t="n">
        <v>999.456734571701</v>
      </c>
      <c r="AD3" t="n">
        <v>807536.8626524468</v>
      </c>
      <c r="AE3" t="n">
        <v>1104907.561493101</v>
      </c>
      <c r="AF3" t="n">
        <v>1.354880839158629e-06</v>
      </c>
      <c r="AG3" t="n">
        <v>29.90885416666667</v>
      </c>
      <c r="AH3" t="n">
        <v>999456.7345717009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4.7699</v>
      </c>
      <c r="E4" t="n">
        <v>20.96</v>
      </c>
      <c r="F4" t="n">
        <v>12.53</v>
      </c>
      <c r="G4" t="n">
        <v>7.09</v>
      </c>
      <c r="H4" t="n">
        <v>0.1</v>
      </c>
      <c r="I4" t="n">
        <v>106</v>
      </c>
      <c r="J4" t="n">
        <v>275.05</v>
      </c>
      <c r="K4" t="n">
        <v>60.56</v>
      </c>
      <c r="L4" t="n">
        <v>1.5</v>
      </c>
      <c r="M4" t="n">
        <v>104</v>
      </c>
      <c r="N4" t="n">
        <v>73</v>
      </c>
      <c r="O4" t="n">
        <v>34157.42</v>
      </c>
      <c r="P4" t="n">
        <v>218.82</v>
      </c>
      <c r="Q4" t="n">
        <v>197.98</v>
      </c>
      <c r="R4" t="n">
        <v>94.31</v>
      </c>
      <c r="S4" t="n">
        <v>25.4</v>
      </c>
      <c r="T4" t="n">
        <v>33119.41</v>
      </c>
      <c r="U4" t="n">
        <v>0.27</v>
      </c>
      <c r="V4" t="n">
        <v>0.74</v>
      </c>
      <c r="W4" t="n">
        <v>3.1</v>
      </c>
      <c r="X4" t="n">
        <v>2.13</v>
      </c>
      <c r="Y4" t="n">
        <v>1</v>
      </c>
      <c r="Z4" t="n">
        <v>10</v>
      </c>
      <c r="AA4" t="n">
        <v>721.1556461963409</v>
      </c>
      <c r="AB4" t="n">
        <v>986.7169702675445</v>
      </c>
      <c r="AC4" t="n">
        <v>892.5460874911749</v>
      </c>
      <c r="AD4" t="n">
        <v>721155.6461963409</v>
      </c>
      <c r="AE4" t="n">
        <v>986716.9702675445</v>
      </c>
      <c r="AF4" t="n">
        <v>1.484607777147951e-06</v>
      </c>
      <c r="AG4" t="n">
        <v>27.29166666666667</v>
      </c>
      <c r="AH4" t="n">
        <v>892546.0874911749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5.0888</v>
      </c>
      <c r="E5" t="n">
        <v>19.65</v>
      </c>
      <c r="F5" t="n">
        <v>12.15</v>
      </c>
      <c r="G5" t="n">
        <v>8.289999999999999</v>
      </c>
      <c r="H5" t="n">
        <v>0.11</v>
      </c>
      <c r="I5" t="n">
        <v>88</v>
      </c>
      <c r="J5" t="n">
        <v>275.54</v>
      </c>
      <c r="K5" t="n">
        <v>60.56</v>
      </c>
      <c r="L5" t="n">
        <v>1.75</v>
      </c>
      <c r="M5" t="n">
        <v>86</v>
      </c>
      <c r="N5" t="n">
        <v>73.23</v>
      </c>
      <c r="O5" t="n">
        <v>34217.22</v>
      </c>
      <c r="P5" t="n">
        <v>212.3</v>
      </c>
      <c r="Q5" t="n">
        <v>197.89</v>
      </c>
      <c r="R5" t="n">
        <v>82.26000000000001</v>
      </c>
      <c r="S5" t="n">
        <v>25.4</v>
      </c>
      <c r="T5" t="n">
        <v>27185.84</v>
      </c>
      <c r="U5" t="n">
        <v>0.31</v>
      </c>
      <c r="V5" t="n">
        <v>0.77</v>
      </c>
      <c r="W5" t="n">
        <v>3.08</v>
      </c>
      <c r="X5" t="n">
        <v>1.76</v>
      </c>
      <c r="Y5" t="n">
        <v>1</v>
      </c>
      <c r="Z5" t="n">
        <v>10</v>
      </c>
      <c r="AA5" t="n">
        <v>663.3541130501169</v>
      </c>
      <c r="AB5" t="n">
        <v>907.6303625932102</v>
      </c>
      <c r="AC5" t="n">
        <v>821.007394654528</v>
      </c>
      <c r="AD5" t="n">
        <v>663354.1130501169</v>
      </c>
      <c r="AE5" t="n">
        <v>907630.3625932102</v>
      </c>
      <c r="AF5" t="n">
        <v>1.583863824472315e-06</v>
      </c>
      <c r="AG5" t="n">
        <v>25.5859375</v>
      </c>
      <c r="AH5" t="n">
        <v>821007.394654528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5.3225</v>
      </c>
      <c r="E6" t="n">
        <v>18.79</v>
      </c>
      <c r="F6" t="n">
        <v>11.92</v>
      </c>
      <c r="G6" t="n">
        <v>9.41</v>
      </c>
      <c r="H6" t="n">
        <v>0.13</v>
      </c>
      <c r="I6" t="n">
        <v>76</v>
      </c>
      <c r="J6" t="n">
        <v>276.02</v>
      </c>
      <c r="K6" t="n">
        <v>60.56</v>
      </c>
      <c r="L6" t="n">
        <v>2</v>
      </c>
      <c r="M6" t="n">
        <v>74</v>
      </c>
      <c r="N6" t="n">
        <v>73.47</v>
      </c>
      <c r="O6" t="n">
        <v>34277.1</v>
      </c>
      <c r="P6" t="n">
        <v>208.16</v>
      </c>
      <c r="Q6" t="n">
        <v>197.94</v>
      </c>
      <c r="R6" t="n">
        <v>74.56</v>
      </c>
      <c r="S6" t="n">
        <v>25.4</v>
      </c>
      <c r="T6" t="n">
        <v>23397.97</v>
      </c>
      <c r="U6" t="n">
        <v>0.34</v>
      </c>
      <c r="V6" t="n">
        <v>0.78</v>
      </c>
      <c r="W6" t="n">
        <v>3.07</v>
      </c>
      <c r="X6" t="n">
        <v>1.52</v>
      </c>
      <c r="Y6" t="n">
        <v>1</v>
      </c>
      <c r="Z6" t="n">
        <v>10</v>
      </c>
      <c r="AA6" t="n">
        <v>634.7462602023191</v>
      </c>
      <c r="AB6" t="n">
        <v>868.4878362374593</v>
      </c>
      <c r="AC6" t="n">
        <v>785.6005760772892</v>
      </c>
      <c r="AD6" t="n">
        <v>634746.2602023191</v>
      </c>
      <c r="AE6" t="n">
        <v>868487.8362374593</v>
      </c>
      <c r="AF6" t="n">
        <v>1.65660179330174e-06</v>
      </c>
      <c r="AG6" t="n">
        <v>24.46614583333333</v>
      </c>
      <c r="AH6" t="n">
        <v>785600.5760772893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5.5092</v>
      </c>
      <c r="E7" t="n">
        <v>18.15</v>
      </c>
      <c r="F7" t="n">
        <v>11.75</v>
      </c>
      <c r="G7" t="n">
        <v>10.52</v>
      </c>
      <c r="H7" t="n">
        <v>0.14</v>
      </c>
      <c r="I7" t="n">
        <v>67</v>
      </c>
      <c r="J7" t="n">
        <v>276.51</v>
      </c>
      <c r="K7" t="n">
        <v>60.56</v>
      </c>
      <c r="L7" t="n">
        <v>2.25</v>
      </c>
      <c r="M7" t="n">
        <v>65</v>
      </c>
      <c r="N7" t="n">
        <v>73.70999999999999</v>
      </c>
      <c r="O7" t="n">
        <v>34337.08</v>
      </c>
      <c r="P7" t="n">
        <v>205.25</v>
      </c>
      <c r="Q7" t="n">
        <v>197.96</v>
      </c>
      <c r="R7" t="n">
        <v>69.5</v>
      </c>
      <c r="S7" t="n">
        <v>25.4</v>
      </c>
      <c r="T7" t="n">
        <v>20912.63</v>
      </c>
      <c r="U7" t="n">
        <v>0.37</v>
      </c>
      <c r="V7" t="n">
        <v>0.79</v>
      </c>
      <c r="W7" t="n">
        <v>3.05</v>
      </c>
      <c r="X7" t="n">
        <v>1.35</v>
      </c>
      <c r="Y7" t="n">
        <v>1</v>
      </c>
      <c r="Z7" t="n">
        <v>10</v>
      </c>
      <c r="AA7" t="n">
        <v>603.1799994936039</v>
      </c>
      <c r="AB7" t="n">
        <v>825.2974857306579</v>
      </c>
      <c r="AC7" t="n">
        <v>746.5322520048193</v>
      </c>
      <c r="AD7" t="n">
        <v>603179.9994936038</v>
      </c>
      <c r="AE7" t="n">
        <v>825297.4857306578</v>
      </c>
      <c r="AF7" t="n">
        <v>1.714711244651563e-06</v>
      </c>
      <c r="AG7" t="n">
        <v>23.6328125</v>
      </c>
      <c r="AH7" t="n">
        <v>746532.2520048192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5.696</v>
      </c>
      <c r="E8" t="n">
        <v>17.56</v>
      </c>
      <c r="F8" t="n">
        <v>11.57</v>
      </c>
      <c r="G8" t="n">
        <v>11.77</v>
      </c>
      <c r="H8" t="n">
        <v>0.16</v>
      </c>
      <c r="I8" t="n">
        <v>59</v>
      </c>
      <c r="J8" t="n">
        <v>277</v>
      </c>
      <c r="K8" t="n">
        <v>60.56</v>
      </c>
      <c r="L8" t="n">
        <v>2.5</v>
      </c>
      <c r="M8" t="n">
        <v>57</v>
      </c>
      <c r="N8" t="n">
        <v>73.94</v>
      </c>
      <c r="O8" t="n">
        <v>34397.15</v>
      </c>
      <c r="P8" t="n">
        <v>202.12</v>
      </c>
      <c r="Q8" t="n">
        <v>198.03</v>
      </c>
      <c r="R8" t="n">
        <v>64.23999999999999</v>
      </c>
      <c r="S8" t="n">
        <v>25.4</v>
      </c>
      <c r="T8" t="n">
        <v>18322.41</v>
      </c>
      <c r="U8" t="n">
        <v>0.4</v>
      </c>
      <c r="V8" t="n">
        <v>0.8</v>
      </c>
      <c r="W8" t="n">
        <v>3.03</v>
      </c>
      <c r="X8" t="n">
        <v>1.18</v>
      </c>
      <c r="Y8" t="n">
        <v>1</v>
      </c>
      <c r="Z8" t="n">
        <v>10</v>
      </c>
      <c r="AA8" t="n">
        <v>580.8964178606381</v>
      </c>
      <c r="AB8" t="n">
        <v>794.8081062581947</v>
      </c>
      <c r="AC8" t="n">
        <v>718.9527361170952</v>
      </c>
      <c r="AD8" t="n">
        <v>580896.417860638</v>
      </c>
      <c r="AE8" t="n">
        <v>794808.1062581947</v>
      </c>
      <c r="AF8" t="n">
        <v>1.772851820506662e-06</v>
      </c>
      <c r="AG8" t="n">
        <v>22.86458333333333</v>
      </c>
      <c r="AH8" t="n">
        <v>718952.7361170952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5.8088</v>
      </c>
      <c r="E9" t="n">
        <v>17.22</v>
      </c>
      <c r="F9" t="n">
        <v>11.49</v>
      </c>
      <c r="G9" t="n">
        <v>12.77</v>
      </c>
      <c r="H9" t="n">
        <v>0.18</v>
      </c>
      <c r="I9" t="n">
        <v>54</v>
      </c>
      <c r="J9" t="n">
        <v>277.48</v>
      </c>
      <c r="K9" t="n">
        <v>60.56</v>
      </c>
      <c r="L9" t="n">
        <v>2.75</v>
      </c>
      <c r="M9" t="n">
        <v>52</v>
      </c>
      <c r="N9" t="n">
        <v>74.18000000000001</v>
      </c>
      <c r="O9" t="n">
        <v>34457.31</v>
      </c>
      <c r="P9" t="n">
        <v>200.75</v>
      </c>
      <c r="Q9" t="n">
        <v>197.95</v>
      </c>
      <c r="R9" t="n">
        <v>61.53</v>
      </c>
      <c r="S9" t="n">
        <v>25.4</v>
      </c>
      <c r="T9" t="n">
        <v>16991.43</v>
      </c>
      <c r="U9" t="n">
        <v>0.41</v>
      </c>
      <c r="V9" t="n">
        <v>0.8100000000000001</v>
      </c>
      <c r="W9" t="n">
        <v>3.03</v>
      </c>
      <c r="X9" t="n">
        <v>1.1</v>
      </c>
      <c r="Y9" t="n">
        <v>1</v>
      </c>
      <c r="Z9" t="n">
        <v>10</v>
      </c>
      <c r="AA9" t="n">
        <v>565.0436506911882</v>
      </c>
      <c r="AB9" t="n">
        <v>773.1176508422252</v>
      </c>
      <c r="AC9" t="n">
        <v>699.3323873232805</v>
      </c>
      <c r="AD9" t="n">
        <v>565043.6506911882</v>
      </c>
      <c r="AE9" t="n">
        <v>773117.6508422252</v>
      </c>
      <c r="AF9" t="n">
        <v>1.807960262457707e-06</v>
      </c>
      <c r="AG9" t="n">
        <v>22.421875</v>
      </c>
      <c r="AH9" t="n">
        <v>699332.3873232804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5.9431</v>
      </c>
      <c r="E10" t="n">
        <v>16.83</v>
      </c>
      <c r="F10" t="n">
        <v>11.37</v>
      </c>
      <c r="G10" t="n">
        <v>13.92</v>
      </c>
      <c r="H10" t="n">
        <v>0.19</v>
      </c>
      <c r="I10" t="n">
        <v>49</v>
      </c>
      <c r="J10" t="n">
        <v>277.97</v>
      </c>
      <c r="K10" t="n">
        <v>60.56</v>
      </c>
      <c r="L10" t="n">
        <v>3</v>
      </c>
      <c r="M10" t="n">
        <v>47</v>
      </c>
      <c r="N10" t="n">
        <v>74.42</v>
      </c>
      <c r="O10" t="n">
        <v>34517.57</v>
      </c>
      <c r="P10" t="n">
        <v>198.5</v>
      </c>
      <c r="Q10" t="n">
        <v>197.89</v>
      </c>
      <c r="R10" t="n">
        <v>57.75</v>
      </c>
      <c r="S10" t="n">
        <v>25.4</v>
      </c>
      <c r="T10" t="n">
        <v>15126.01</v>
      </c>
      <c r="U10" t="n">
        <v>0.44</v>
      </c>
      <c r="V10" t="n">
        <v>0.82</v>
      </c>
      <c r="W10" t="n">
        <v>3.02</v>
      </c>
      <c r="X10" t="n">
        <v>0.97</v>
      </c>
      <c r="Y10" t="n">
        <v>1</v>
      </c>
      <c r="Z10" t="n">
        <v>10</v>
      </c>
      <c r="AA10" t="n">
        <v>556.3417943110347</v>
      </c>
      <c r="AB10" t="n">
        <v>761.2113870440902</v>
      </c>
      <c r="AC10" t="n">
        <v>688.5624406314932</v>
      </c>
      <c r="AD10" t="n">
        <v>556341.7943110347</v>
      </c>
      <c r="AE10" t="n">
        <v>761211.3870440902</v>
      </c>
      <c r="AF10" t="n">
        <v>1.849760473043038e-06</v>
      </c>
      <c r="AG10" t="n">
        <v>21.9140625</v>
      </c>
      <c r="AH10" t="n">
        <v>688562.4406314932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6.0504</v>
      </c>
      <c r="E11" t="n">
        <v>16.53</v>
      </c>
      <c r="F11" t="n">
        <v>11.28</v>
      </c>
      <c r="G11" t="n">
        <v>15.04</v>
      </c>
      <c r="H11" t="n">
        <v>0.21</v>
      </c>
      <c r="I11" t="n">
        <v>45</v>
      </c>
      <c r="J11" t="n">
        <v>278.46</v>
      </c>
      <c r="K11" t="n">
        <v>60.56</v>
      </c>
      <c r="L11" t="n">
        <v>3.25</v>
      </c>
      <c r="M11" t="n">
        <v>43</v>
      </c>
      <c r="N11" t="n">
        <v>74.66</v>
      </c>
      <c r="O11" t="n">
        <v>34577.92</v>
      </c>
      <c r="P11" t="n">
        <v>196.9</v>
      </c>
      <c r="Q11" t="n">
        <v>197.81</v>
      </c>
      <c r="R11" t="n">
        <v>54.97</v>
      </c>
      <c r="S11" t="n">
        <v>25.4</v>
      </c>
      <c r="T11" t="n">
        <v>13754.96</v>
      </c>
      <c r="U11" t="n">
        <v>0.46</v>
      </c>
      <c r="V11" t="n">
        <v>0.83</v>
      </c>
      <c r="W11" t="n">
        <v>3.01</v>
      </c>
      <c r="X11" t="n">
        <v>0.88</v>
      </c>
      <c r="Y11" t="n">
        <v>1</v>
      </c>
      <c r="Z11" t="n">
        <v>10</v>
      </c>
      <c r="AA11" t="n">
        <v>541.1815001084107</v>
      </c>
      <c r="AB11" t="n">
        <v>740.468403691083</v>
      </c>
      <c r="AC11" t="n">
        <v>669.799138496737</v>
      </c>
      <c r="AD11" t="n">
        <v>541181.5001084106</v>
      </c>
      <c r="AE11" t="n">
        <v>740468.4036910831</v>
      </c>
      <c r="AF11" t="n">
        <v>1.883157067203917e-06</v>
      </c>
      <c r="AG11" t="n">
        <v>21.5234375</v>
      </c>
      <c r="AH11" t="n">
        <v>669799.138496737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6.1577</v>
      </c>
      <c r="E12" t="n">
        <v>16.24</v>
      </c>
      <c r="F12" t="n">
        <v>11.2</v>
      </c>
      <c r="G12" t="n">
        <v>16.39</v>
      </c>
      <c r="H12" t="n">
        <v>0.22</v>
      </c>
      <c r="I12" t="n">
        <v>41</v>
      </c>
      <c r="J12" t="n">
        <v>278.95</v>
      </c>
      <c r="K12" t="n">
        <v>60.56</v>
      </c>
      <c r="L12" t="n">
        <v>3.5</v>
      </c>
      <c r="M12" t="n">
        <v>39</v>
      </c>
      <c r="N12" t="n">
        <v>74.90000000000001</v>
      </c>
      <c r="O12" t="n">
        <v>34638.36</v>
      </c>
      <c r="P12" t="n">
        <v>195.52</v>
      </c>
      <c r="Q12" t="n">
        <v>197.85</v>
      </c>
      <c r="R12" t="n">
        <v>52.49</v>
      </c>
      <c r="S12" t="n">
        <v>25.4</v>
      </c>
      <c r="T12" t="n">
        <v>12534.6</v>
      </c>
      <c r="U12" t="n">
        <v>0.48</v>
      </c>
      <c r="V12" t="n">
        <v>0.83</v>
      </c>
      <c r="W12" t="n">
        <v>3.01</v>
      </c>
      <c r="X12" t="n">
        <v>0.8100000000000001</v>
      </c>
      <c r="Y12" t="n">
        <v>1</v>
      </c>
      <c r="Z12" t="n">
        <v>10</v>
      </c>
      <c r="AA12" t="n">
        <v>535.1486975517406</v>
      </c>
      <c r="AB12" t="n">
        <v>732.2140570845822</v>
      </c>
      <c r="AC12" t="n">
        <v>662.3325751453124</v>
      </c>
      <c r="AD12" t="n">
        <v>535148.6975517406</v>
      </c>
      <c r="AE12" t="n">
        <v>732214.0570845823</v>
      </c>
      <c r="AF12" t="n">
        <v>1.916553661364795e-06</v>
      </c>
      <c r="AG12" t="n">
        <v>21.14583333333333</v>
      </c>
      <c r="AH12" t="n">
        <v>662332.5751453124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6.2191</v>
      </c>
      <c r="E13" t="n">
        <v>16.08</v>
      </c>
      <c r="F13" t="n">
        <v>11.14</v>
      </c>
      <c r="G13" t="n">
        <v>17.14</v>
      </c>
      <c r="H13" t="n">
        <v>0.24</v>
      </c>
      <c r="I13" t="n">
        <v>39</v>
      </c>
      <c r="J13" t="n">
        <v>279.44</v>
      </c>
      <c r="K13" t="n">
        <v>60.56</v>
      </c>
      <c r="L13" t="n">
        <v>3.75</v>
      </c>
      <c r="M13" t="n">
        <v>37</v>
      </c>
      <c r="N13" t="n">
        <v>75.14</v>
      </c>
      <c r="O13" t="n">
        <v>34698.9</v>
      </c>
      <c r="P13" t="n">
        <v>194.51</v>
      </c>
      <c r="Q13" t="n">
        <v>197.81</v>
      </c>
      <c r="R13" t="n">
        <v>50.67</v>
      </c>
      <c r="S13" t="n">
        <v>25.4</v>
      </c>
      <c r="T13" t="n">
        <v>11636.4</v>
      </c>
      <c r="U13" t="n">
        <v>0.5</v>
      </c>
      <c r="V13" t="n">
        <v>0.84</v>
      </c>
      <c r="W13" t="n">
        <v>3</v>
      </c>
      <c r="X13" t="n">
        <v>0.75</v>
      </c>
      <c r="Y13" t="n">
        <v>1</v>
      </c>
      <c r="Z13" t="n">
        <v>10</v>
      </c>
      <c r="AA13" t="n">
        <v>522.6161540030782</v>
      </c>
      <c r="AB13" t="n">
        <v>715.0664781045024</v>
      </c>
      <c r="AC13" t="n">
        <v>646.8215370363133</v>
      </c>
      <c r="AD13" t="n">
        <v>522616.1540030783</v>
      </c>
      <c r="AE13" t="n">
        <v>715066.4781045024</v>
      </c>
      <c r="AF13" t="n">
        <v>1.935664107604105e-06</v>
      </c>
      <c r="AG13" t="n">
        <v>20.9375</v>
      </c>
      <c r="AH13" t="n">
        <v>646821.5370363133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6.3003</v>
      </c>
      <c r="E14" t="n">
        <v>15.87</v>
      </c>
      <c r="F14" t="n">
        <v>11.09</v>
      </c>
      <c r="G14" t="n">
        <v>18.49</v>
      </c>
      <c r="H14" t="n">
        <v>0.25</v>
      </c>
      <c r="I14" t="n">
        <v>36</v>
      </c>
      <c r="J14" t="n">
        <v>279.94</v>
      </c>
      <c r="K14" t="n">
        <v>60.56</v>
      </c>
      <c r="L14" t="n">
        <v>4</v>
      </c>
      <c r="M14" t="n">
        <v>34</v>
      </c>
      <c r="N14" t="n">
        <v>75.38</v>
      </c>
      <c r="O14" t="n">
        <v>34759.54</v>
      </c>
      <c r="P14" t="n">
        <v>193.61</v>
      </c>
      <c r="Q14" t="n">
        <v>197.8</v>
      </c>
      <c r="R14" t="n">
        <v>49.12</v>
      </c>
      <c r="S14" t="n">
        <v>25.4</v>
      </c>
      <c r="T14" t="n">
        <v>10877.34</v>
      </c>
      <c r="U14" t="n">
        <v>0.52</v>
      </c>
      <c r="V14" t="n">
        <v>0.84</v>
      </c>
      <c r="W14" t="n">
        <v>3</v>
      </c>
      <c r="X14" t="n">
        <v>0.7</v>
      </c>
      <c r="Y14" t="n">
        <v>1</v>
      </c>
      <c r="Z14" t="n">
        <v>10</v>
      </c>
      <c r="AA14" t="n">
        <v>518.583329480395</v>
      </c>
      <c r="AB14" t="n">
        <v>709.5485896769059</v>
      </c>
      <c r="AC14" t="n">
        <v>641.8302681358415</v>
      </c>
      <c r="AD14" t="n">
        <v>518583.3294803951</v>
      </c>
      <c r="AE14" t="n">
        <v>709548.5896769059</v>
      </c>
      <c r="AF14" t="n">
        <v>1.960937205888014e-06</v>
      </c>
      <c r="AG14" t="n">
        <v>20.6640625</v>
      </c>
      <c r="AH14" t="n">
        <v>641830.2681358415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6.3511</v>
      </c>
      <c r="E15" t="n">
        <v>15.75</v>
      </c>
      <c r="F15" t="n">
        <v>11.07</v>
      </c>
      <c r="G15" t="n">
        <v>19.53</v>
      </c>
      <c r="H15" t="n">
        <v>0.27</v>
      </c>
      <c r="I15" t="n">
        <v>34</v>
      </c>
      <c r="J15" t="n">
        <v>280.43</v>
      </c>
      <c r="K15" t="n">
        <v>60.56</v>
      </c>
      <c r="L15" t="n">
        <v>4.25</v>
      </c>
      <c r="M15" t="n">
        <v>32</v>
      </c>
      <c r="N15" t="n">
        <v>75.62</v>
      </c>
      <c r="O15" t="n">
        <v>34820.27</v>
      </c>
      <c r="P15" t="n">
        <v>193.2</v>
      </c>
      <c r="Q15" t="n">
        <v>197.81</v>
      </c>
      <c r="R15" t="n">
        <v>48.49</v>
      </c>
      <c r="S15" t="n">
        <v>25.4</v>
      </c>
      <c r="T15" t="n">
        <v>10573.02</v>
      </c>
      <c r="U15" t="n">
        <v>0.52</v>
      </c>
      <c r="V15" t="n">
        <v>0.84</v>
      </c>
      <c r="W15" t="n">
        <v>2.99</v>
      </c>
      <c r="X15" t="n">
        <v>0.68</v>
      </c>
      <c r="Y15" t="n">
        <v>1</v>
      </c>
      <c r="Z15" t="n">
        <v>10</v>
      </c>
      <c r="AA15" t="n">
        <v>516.3047072533949</v>
      </c>
      <c r="AB15" t="n">
        <v>706.4308782202064</v>
      </c>
      <c r="AC15" t="n">
        <v>639.0101066848339</v>
      </c>
      <c r="AD15" t="n">
        <v>516304.7072533949</v>
      </c>
      <c r="AE15" t="n">
        <v>706430.8782202064</v>
      </c>
      <c r="AF15" t="n">
        <v>1.976748454568094e-06</v>
      </c>
      <c r="AG15" t="n">
        <v>20.5078125</v>
      </c>
      <c r="AH15" t="n">
        <v>639010.1066848339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6.4122</v>
      </c>
      <c r="E16" t="n">
        <v>15.6</v>
      </c>
      <c r="F16" t="n">
        <v>11.02</v>
      </c>
      <c r="G16" t="n">
        <v>20.67</v>
      </c>
      <c r="H16" t="n">
        <v>0.29</v>
      </c>
      <c r="I16" t="n">
        <v>32</v>
      </c>
      <c r="J16" t="n">
        <v>280.92</v>
      </c>
      <c r="K16" t="n">
        <v>60.56</v>
      </c>
      <c r="L16" t="n">
        <v>4.5</v>
      </c>
      <c r="M16" t="n">
        <v>30</v>
      </c>
      <c r="N16" t="n">
        <v>75.87</v>
      </c>
      <c r="O16" t="n">
        <v>34881.09</v>
      </c>
      <c r="P16" t="n">
        <v>192.42</v>
      </c>
      <c r="Q16" t="n">
        <v>197.82</v>
      </c>
      <c r="R16" t="n">
        <v>47.12</v>
      </c>
      <c r="S16" t="n">
        <v>25.4</v>
      </c>
      <c r="T16" t="n">
        <v>9897.75</v>
      </c>
      <c r="U16" t="n">
        <v>0.54</v>
      </c>
      <c r="V16" t="n">
        <v>0.84</v>
      </c>
      <c r="W16" t="n">
        <v>2.99</v>
      </c>
      <c r="X16" t="n">
        <v>0.63</v>
      </c>
      <c r="Y16" t="n">
        <v>1</v>
      </c>
      <c r="Z16" t="n">
        <v>10</v>
      </c>
      <c r="AA16" t="n">
        <v>504.2319991711308</v>
      </c>
      <c r="AB16" t="n">
        <v>689.9124664117619</v>
      </c>
      <c r="AC16" t="n">
        <v>624.0681889156508</v>
      </c>
      <c r="AD16" t="n">
        <v>504231.9991711308</v>
      </c>
      <c r="AE16" t="n">
        <v>689912.4664117619</v>
      </c>
      <c r="AF16" t="n">
        <v>1.995765527291577e-06</v>
      </c>
      <c r="AG16" t="n">
        <v>20.3125</v>
      </c>
      <c r="AH16" t="n">
        <v>624068.1889156508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6.4749</v>
      </c>
      <c r="E17" t="n">
        <v>15.44</v>
      </c>
      <c r="F17" t="n">
        <v>10.98</v>
      </c>
      <c r="G17" t="n">
        <v>21.95</v>
      </c>
      <c r="H17" t="n">
        <v>0.3</v>
      </c>
      <c r="I17" t="n">
        <v>30</v>
      </c>
      <c r="J17" t="n">
        <v>281.41</v>
      </c>
      <c r="K17" t="n">
        <v>60.56</v>
      </c>
      <c r="L17" t="n">
        <v>4.75</v>
      </c>
      <c r="M17" t="n">
        <v>28</v>
      </c>
      <c r="N17" t="n">
        <v>76.11</v>
      </c>
      <c r="O17" t="n">
        <v>34942.02</v>
      </c>
      <c r="P17" t="n">
        <v>191.62</v>
      </c>
      <c r="Q17" t="n">
        <v>197.8</v>
      </c>
      <c r="R17" t="n">
        <v>45.58</v>
      </c>
      <c r="S17" t="n">
        <v>25.4</v>
      </c>
      <c r="T17" t="n">
        <v>9138.530000000001</v>
      </c>
      <c r="U17" t="n">
        <v>0.5600000000000001</v>
      </c>
      <c r="V17" t="n">
        <v>0.85</v>
      </c>
      <c r="W17" t="n">
        <v>2.99</v>
      </c>
      <c r="X17" t="n">
        <v>0.58</v>
      </c>
      <c r="Y17" t="n">
        <v>1</v>
      </c>
      <c r="Z17" t="n">
        <v>10</v>
      </c>
      <c r="AA17" t="n">
        <v>501.1971993660974</v>
      </c>
      <c r="AB17" t="n">
        <v>685.760119432597</v>
      </c>
      <c r="AC17" t="n">
        <v>620.3121361043218</v>
      </c>
      <c r="AD17" t="n">
        <v>501197.1993660975</v>
      </c>
      <c r="AE17" t="n">
        <v>685760.119432597</v>
      </c>
      <c r="AF17" t="n">
        <v>2.015280592099471e-06</v>
      </c>
      <c r="AG17" t="n">
        <v>20.10416666666667</v>
      </c>
      <c r="AH17" t="n">
        <v>620312.1361043218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6.4997</v>
      </c>
      <c r="E18" t="n">
        <v>15.39</v>
      </c>
      <c r="F18" t="n">
        <v>10.97</v>
      </c>
      <c r="G18" t="n">
        <v>22.7</v>
      </c>
      <c r="H18" t="n">
        <v>0.32</v>
      </c>
      <c r="I18" t="n">
        <v>29</v>
      </c>
      <c r="J18" t="n">
        <v>281.91</v>
      </c>
      <c r="K18" t="n">
        <v>60.56</v>
      </c>
      <c r="L18" t="n">
        <v>5</v>
      </c>
      <c r="M18" t="n">
        <v>27</v>
      </c>
      <c r="N18" t="n">
        <v>76.34999999999999</v>
      </c>
      <c r="O18" t="n">
        <v>35003.04</v>
      </c>
      <c r="P18" t="n">
        <v>191.5</v>
      </c>
      <c r="Q18" t="n">
        <v>197.93</v>
      </c>
      <c r="R18" t="n">
        <v>45.15</v>
      </c>
      <c r="S18" t="n">
        <v>25.4</v>
      </c>
      <c r="T18" t="n">
        <v>8925.469999999999</v>
      </c>
      <c r="U18" t="n">
        <v>0.5600000000000001</v>
      </c>
      <c r="V18" t="n">
        <v>0.85</v>
      </c>
      <c r="W18" t="n">
        <v>2.99</v>
      </c>
      <c r="X18" t="n">
        <v>0.58</v>
      </c>
      <c r="Y18" t="n">
        <v>1</v>
      </c>
      <c r="Z18" t="n">
        <v>10</v>
      </c>
      <c r="AA18" t="n">
        <v>500.2081079786674</v>
      </c>
      <c r="AB18" t="n">
        <v>684.4068009606827</v>
      </c>
      <c r="AC18" t="n">
        <v>619.0879764479727</v>
      </c>
      <c r="AD18" t="n">
        <v>500208.1079786674</v>
      </c>
      <c r="AE18" t="n">
        <v>684406.8009606828</v>
      </c>
      <c r="AF18" t="n">
        <v>2.022999469407857e-06</v>
      </c>
      <c r="AG18" t="n">
        <v>20.0390625</v>
      </c>
      <c r="AH18" t="n">
        <v>619087.9764479727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6.5697</v>
      </c>
      <c r="E19" t="n">
        <v>15.22</v>
      </c>
      <c r="F19" t="n">
        <v>10.91</v>
      </c>
      <c r="G19" t="n">
        <v>24.25</v>
      </c>
      <c r="H19" t="n">
        <v>0.33</v>
      </c>
      <c r="I19" t="n">
        <v>27</v>
      </c>
      <c r="J19" t="n">
        <v>282.4</v>
      </c>
      <c r="K19" t="n">
        <v>60.56</v>
      </c>
      <c r="L19" t="n">
        <v>5.25</v>
      </c>
      <c r="M19" t="n">
        <v>25</v>
      </c>
      <c r="N19" t="n">
        <v>76.59999999999999</v>
      </c>
      <c r="O19" t="n">
        <v>35064.15</v>
      </c>
      <c r="P19" t="n">
        <v>190.41</v>
      </c>
      <c r="Q19" t="n">
        <v>197.8</v>
      </c>
      <c r="R19" t="n">
        <v>43.44</v>
      </c>
      <c r="S19" t="n">
        <v>25.4</v>
      </c>
      <c r="T19" t="n">
        <v>8078.68</v>
      </c>
      <c r="U19" t="n">
        <v>0.58</v>
      </c>
      <c r="V19" t="n">
        <v>0.85</v>
      </c>
      <c r="W19" t="n">
        <v>2.99</v>
      </c>
      <c r="X19" t="n">
        <v>0.52</v>
      </c>
      <c r="Y19" t="n">
        <v>1</v>
      </c>
      <c r="Z19" t="n">
        <v>10</v>
      </c>
      <c r="AA19" t="n">
        <v>496.4981470232628</v>
      </c>
      <c r="AB19" t="n">
        <v>679.3306687095723</v>
      </c>
      <c r="AC19" t="n">
        <v>614.4963031345118</v>
      </c>
      <c r="AD19" t="n">
        <v>496498.1470232628</v>
      </c>
      <c r="AE19" t="n">
        <v>679330.6687095723</v>
      </c>
      <c r="AF19" t="n">
        <v>2.044786623100881e-06</v>
      </c>
      <c r="AG19" t="n">
        <v>19.81770833333333</v>
      </c>
      <c r="AH19" t="n">
        <v>614496.3031345118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6.5953</v>
      </c>
      <c r="E20" t="n">
        <v>15.16</v>
      </c>
      <c r="F20" t="n">
        <v>10.9</v>
      </c>
      <c r="G20" t="n">
        <v>25.16</v>
      </c>
      <c r="H20" t="n">
        <v>0.35</v>
      </c>
      <c r="I20" t="n">
        <v>26</v>
      </c>
      <c r="J20" t="n">
        <v>282.9</v>
      </c>
      <c r="K20" t="n">
        <v>60.56</v>
      </c>
      <c r="L20" t="n">
        <v>5.5</v>
      </c>
      <c r="M20" t="n">
        <v>24</v>
      </c>
      <c r="N20" t="n">
        <v>76.84999999999999</v>
      </c>
      <c r="O20" t="n">
        <v>35125.37</v>
      </c>
      <c r="P20" t="n">
        <v>190.26</v>
      </c>
      <c r="Q20" t="n">
        <v>197.83</v>
      </c>
      <c r="R20" t="n">
        <v>43.24</v>
      </c>
      <c r="S20" t="n">
        <v>25.4</v>
      </c>
      <c r="T20" t="n">
        <v>7983.76</v>
      </c>
      <c r="U20" t="n">
        <v>0.59</v>
      </c>
      <c r="V20" t="n">
        <v>0.85</v>
      </c>
      <c r="W20" t="n">
        <v>2.98</v>
      </c>
      <c r="X20" t="n">
        <v>0.51</v>
      </c>
      <c r="Y20" t="n">
        <v>1</v>
      </c>
      <c r="Z20" t="n">
        <v>10</v>
      </c>
      <c r="AA20" t="n">
        <v>486.6622762259743</v>
      </c>
      <c r="AB20" t="n">
        <v>665.8727963567278</v>
      </c>
      <c r="AC20" t="n">
        <v>602.3228312307804</v>
      </c>
      <c r="AD20" t="n">
        <v>486662.2762259743</v>
      </c>
      <c r="AE20" t="n">
        <v>665872.7963567278</v>
      </c>
      <c r="AF20" t="n">
        <v>2.052754496451473e-06</v>
      </c>
      <c r="AG20" t="n">
        <v>19.73958333333333</v>
      </c>
      <c r="AH20" t="n">
        <v>602322.8312307803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6.6339</v>
      </c>
      <c r="E21" t="n">
        <v>15.07</v>
      </c>
      <c r="F21" t="n">
        <v>10.87</v>
      </c>
      <c r="G21" t="n">
        <v>26.08</v>
      </c>
      <c r="H21" t="n">
        <v>0.36</v>
      </c>
      <c r="I21" t="n">
        <v>25</v>
      </c>
      <c r="J21" t="n">
        <v>283.4</v>
      </c>
      <c r="K21" t="n">
        <v>60.56</v>
      </c>
      <c r="L21" t="n">
        <v>5.75</v>
      </c>
      <c r="M21" t="n">
        <v>23</v>
      </c>
      <c r="N21" t="n">
        <v>77.09</v>
      </c>
      <c r="O21" t="n">
        <v>35186.68</v>
      </c>
      <c r="P21" t="n">
        <v>189.66</v>
      </c>
      <c r="Q21" t="n">
        <v>197.85</v>
      </c>
      <c r="R21" t="n">
        <v>42.33</v>
      </c>
      <c r="S21" t="n">
        <v>25.4</v>
      </c>
      <c r="T21" t="n">
        <v>7538.19</v>
      </c>
      <c r="U21" t="n">
        <v>0.6</v>
      </c>
      <c r="V21" t="n">
        <v>0.86</v>
      </c>
      <c r="W21" t="n">
        <v>2.97</v>
      </c>
      <c r="X21" t="n">
        <v>0.48</v>
      </c>
      <c r="Y21" t="n">
        <v>1</v>
      </c>
      <c r="Z21" t="n">
        <v>10</v>
      </c>
      <c r="AA21" t="n">
        <v>484.7727049164766</v>
      </c>
      <c r="AB21" t="n">
        <v>663.2874015290702</v>
      </c>
      <c r="AC21" t="n">
        <v>599.9841828568499</v>
      </c>
      <c r="AD21" t="n">
        <v>484772.7049164766</v>
      </c>
      <c r="AE21" t="n">
        <v>663287.4015290702</v>
      </c>
      <c r="AF21" t="n">
        <v>2.064768555487912e-06</v>
      </c>
      <c r="AG21" t="n">
        <v>19.62239583333333</v>
      </c>
      <c r="AH21" t="n">
        <v>599984.1828568499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6.6637</v>
      </c>
      <c r="E22" t="n">
        <v>15.01</v>
      </c>
      <c r="F22" t="n">
        <v>10.85</v>
      </c>
      <c r="G22" t="n">
        <v>27.13</v>
      </c>
      <c r="H22" t="n">
        <v>0.38</v>
      </c>
      <c r="I22" t="n">
        <v>24</v>
      </c>
      <c r="J22" t="n">
        <v>283.9</v>
      </c>
      <c r="K22" t="n">
        <v>60.56</v>
      </c>
      <c r="L22" t="n">
        <v>6</v>
      </c>
      <c r="M22" t="n">
        <v>22</v>
      </c>
      <c r="N22" t="n">
        <v>77.34</v>
      </c>
      <c r="O22" t="n">
        <v>35248.1</v>
      </c>
      <c r="P22" t="n">
        <v>189.4</v>
      </c>
      <c r="Q22" t="n">
        <v>197.94</v>
      </c>
      <c r="R22" t="n">
        <v>41.61</v>
      </c>
      <c r="S22" t="n">
        <v>25.4</v>
      </c>
      <c r="T22" t="n">
        <v>7180.16</v>
      </c>
      <c r="U22" t="n">
        <v>0.61</v>
      </c>
      <c r="V22" t="n">
        <v>0.86</v>
      </c>
      <c r="W22" t="n">
        <v>2.98</v>
      </c>
      <c r="X22" t="n">
        <v>0.46</v>
      </c>
      <c r="Y22" t="n">
        <v>1</v>
      </c>
      <c r="Z22" t="n">
        <v>10</v>
      </c>
      <c r="AA22" t="n">
        <v>483.5110794814017</v>
      </c>
      <c r="AB22" t="n">
        <v>661.5611899498147</v>
      </c>
      <c r="AC22" t="n">
        <v>598.4227184879654</v>
      </c>
      <c r="AD22" t="n">
        <v>483511.0794814017</v>
      </c>
      <c r="AE22" t="n">
        <v>661561.1899498147</v>
      </c>
      <c r="AF22" t="n">
        <v>2.074043658060085e-06</v>
      </c>
      <c r="AG22" t="n">
        <v>19.54427083333333</v>
      </c>
      <c r="AH22" t="n">
        <v>598422.7184879654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6.6918</v>
      </c>
      <c r="E23" t="n">
        <v>14.94</v>
      </c>
      <c r="F23" t="n">
        <v>10.84</v>
      </c>
      <c r="G23" t="n">
        <v>28.28</v>
      </c>
      <c r="H23" t="n">
        <v>0.39</v>
      </c>
      <c r="I23" t="n">
        <v>23</v>
      </c>
      <c r="J23" t="n">
        <v>284.4</v>
      </c>
      <c r="K23" t="n">
        <v>60.56</v>
      </c>
      <c r="L23" t="n">
        <v>6.25</v>
      </c>
      <c r="M23" t="n">
        <v>21</v>
      </c>
      <c r="N23" t="n">
        <v>77.59</v>
      </c>
      <c r="O23" t="n">
        <v>35309.61</v>
      </c>
      <c r="P23" t="n">
        <v>189.2</v>
      </c>
      <c r="Q23" t="n">
        <v>197.82</v>
      </c>
      <c r="R23" t="n">
        <v>41.31</v>
      </c>
      <c r="S23" t="n">
        <v>25.4</v>
      </c>
      <c r="T23" t="n">
        <v>7034.56</v>
      </c>
      <c r="U23" t="n">
        <v>0.61</v>
      </c>
      <c r="V23" t="n">
        <v>0.86</v>
      </c>
      <c r="W23" t="n">
        <v>2.98</v>
      </c>
      <c r="X23" t="n">
        <v>0.45</v>
      </c>
      <c r="Y23" t="n">
        <v>1</v>
      </c>
      <c r="Z23" t="n">
        <v>10</v>
      </c>
      <c r="AA23" t="n">
        <v>482.2431709367542</v>
      </c>
      <c r="AB23" t="n">
        <v>659.826381542851</v>
      </c>
      <c r="AC23" t="n">
        <v>596.8534777605432</v>
      </c>
      <c r="AD23" t="n">
        <v>482243.1709367542</v>
      </c>
      <c r="AE23" t="n">
        <v>659826.381542851</v>
      </c>
      <c r="AF23" t="n">
        <v>2.082789644042571e-06</v>
      </c>
      <c r="AG23" t="n">
        <v>19.453125</v>
      </c>
      <c r="AH23" t="n">
        <v>596853.4777605432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6.732</v>
      </c>
      <c r="E24" t="n">
        <v>14.85</v>
      </c>
      <c r="F24" t="n">
        <v>10.8</v>
      </c>
      <c r="G24" t="n">
        <v>29.47</v>
      </c>
      <c r="H24" t="n">
        <v>0.41</v>
      </c>
      <c r="I24" t="n">
        <v>22</v>
      </c>
      <c r="J24" t="n">
        <v>284.89</v>
      </c>
      <c r="K24" t="n">
        <v>60.56</v>
      </c>
      <c r="L24" t="n">
        <v>6.5</v>
      </c>
      <c r="M24" t="n">
        <v>20</v>
      </c>
      <c r="N24" t="n">
        <v>77.84</v>
      </c>
      <c r="O24" t="n">
        <v>35371.22</v>
      </c>
      <c r="P24" t="n">
        <v>188.49</v>
      </c>
      <c r="Q24" t="n">
        <v>197.76</v>
      </c>
      <c r="R24" t="n">
        <v>40.06</v>
      </c>
      <c r="S24" t="n">
        <v>25.4</v>
      </c>
      <c r="T24" t="n">
        <v>6414.1</v>
      </c>
      <c r="U24" t="n">
        <v>0.63</v>
      </c>
      <c r="V24" t="n">
        <v>0.86</v>
      </c>
      <c r="W24" t="n">
        <v>2.98</v>
      </c>
      <c r="X24" t="n">
        <v>0.41</v>
      </c>
      <c r="Y24" t="n">
        <v>1</v>
      </c>
      <c r="Z24" t="n">
        <v>10</v>
      </c>
      <c r="AA24" t="n">
        <v>480.2159855882728</v>
      </c>
      <c r="AB24" t="n">
        <v>657.0526971159528</v>
      </c>
      <c r="AC24" t="n">
        <v>594.3445098824579</v>
      </c>
      <c r="AD24" t="n">
        <v>480215.9855882728</v>
      </c>
      <c r="AE24" t="n">
        <v>657052.6971159528</v>
      </c>
      <c r="AF24" t="n">
        <v>2.095301695163422e-06</v>
      </c>
      <c r="AG24" t="n">
        <v>19.3359375</v>
      </c>
      <c r="AH24" t="n">
        <v>594344.5098824579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6.7593</v>
      </c>
      <c r="E25" t="n">
        <v>14.79</v>
      </c>
      <c r="F25" t="n">
        <v>10.8</v>
      </c>
      <c r="G25" t="n">
        <v>30.85</v>
      </c>
      <c r="H25" t="n">
        <v>0.42</v>
      </c>
      <c r="I25" t="n">
        <v>21</v>
      </c>
      <c r="J25" t="n">
        <v>285.39</v>
      </c>
      <c r="K25" t="n">
        <v>60.56</v>
      </c>
      <c r="L25" t="n">
        <v>6.75</v>
      </c>
      <c r="M25" t="n">
        <v>19</v>
      </c>
      <c r="N25" t="n">
        <v>78.09</v>
      </c>
      <c r="O25" t="n">
        <v>35432.93</v>
      </c>
      <c r="P25" t="n">
        <v>188.35</v>
      </c>
      <c r="Q25" t="n">
        <v>197.77</v>
      </c>
      <c r="R25" t="n">
        <v>40.06</v>
      </c>
      <c r="S25" t="n">
        <v>25.4</v>
      </c>
      <c r="T25" t="n">
        <v>6419.87</v>
      </c>
      <c r="U25" t="n">
        <v>0.63</v>
      </c>
      <c r="V25" t="n">
        <v>0.86</v>
      </c>
      <c r="W25" t="n">
        <v>2.97</v>
      </c>
      <c r="X25" t="n">
        <v>0.41</v>
      </c>
      <c r="Y25" t="n">
        <v>1</v>
      </c>
      <c r="Z25" t="n">
        <v>10</v>
      </c>
      <c r="AA25" t="n">
        <v>479.2660927050766</v>
      </c>
      <c r="AB25" t="n">
        <v>655.7530117668474</v>
      </c>
      <c r="AC25" t="n">
        <v>593.1688646789512</v>
      </c>
      <c r="AD25" t="n">
        <v>479266.0927050766</v>
      </c>
      <c r="AE25" t="n">
        <v>655753.0117668475</v>
      </c>
      <c r="AF25" t="n">
        <v>2.103798685103701e-06</v>
      </c>
      <c r="AG25" t="n">
        <v>19.2578125</v>
      </c>
      <c r="AH25" t="n">
        <v>593168.8646789512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6.7601</v>
      </c>
      <c r="E26" t="n">
        <v>14.79</v>
      </c>
      <c r="F26" t="n">
        <v>10.79</v>
      </c>
      <c r="G26" t="n">
        <v>30.84</v>
      </c>
      <c r="H26" t="n">
        <v>0.44</v>
      </c>
      <c r="I26" t="n">
        <v>21</v>
      </c>
      <c r="J26" t="n">
        <v>285.9</v>
      </c>
      <c r="K26" t="n">
        <v>60.56</v>
      </c>
      <c r="L26" t="n">
        <v>7</v>
      </c>
      <c r="M26" t="n">
        <v>19</v>
      </c>
      <c r="N26" t="n">
        <v>78.34</v>
      </c>
      <c r="O26" t="n">
        <v>35494.74</v>
      </c>
      <c r="P26" t="n">
        <v>188.27</v>
      </c>
      <c r="Q26" t="n">
        <v>197.82</v>
      </c>
      <c r="R26" t="n">
        <v>39.83</v>
      </c>
      <c r="S26" t="n">
        <v>25.4</v>
      </c>
      <c r="T26" t="n">
        <v>6304.21</v>
      </c>
      <c r="U26" t="n">
        <v>0.64</v>
      </c>
      <c r="V26" t="n">
        <v>0.86</v>
      </c>
      <c r="W26" t="n">
        <v>2.98</v>
      </c>
      <c r="X26" t="n">
        <v>0.4</v>
      </c>
      <c r="Y26" t="n">
        <v>1</v>
      </c>
      <c r="Z26" t="n">
        <v>10</v>
      </c>
      <c r="AA26" t="n">
        <v>479.1266433914225</v>
      </c>
      <c r="AB26" t="n">
        <v>655.5622110638365</v>
      </c>
      <c r="AC26" t="n">
        <v>592.9962737272451</v>
      </c>
      <c r="AD26" t="n">
        <v>479126.6433914225</v>
      </c>
      <c r="AE26" t="n">
        <v>655562.2110638365</v>
      </c>
      <c r="AF26" t="n">
        <v>2.104047681145908e-06</v>
      </c>
      <c r="AG26" t="n">
        <v>19.2578125</v>
      </c>
      <c r="AH26" t="n">
        <v>592996.2737272452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6.7998</v>
      </c>
      <c r="E27" t="n">
        <v>14.71</v>
      </c>
      <c r="F27" t="n">
        <v>10.76</v>
      </c>
      <c r="G27" t="n">
        <v>32.28</v>
      </c>
      <c r="H27" t="n">
        <v>0.45</v>
      </c>
      <c r="I27" t="n">
        <v>20</v>
      </c>
      <c r="J27" t="n">
        <v>286.4</v>
      </c>
      <c r="K27" t="n">
        <v>60.56</v>
      </c>
      <c r="L27" t="n">
        <v>7.25</v>
      </c>
      <c r="M27" t="n">
        <v>18</v>
      </c>
      <c r="N27" t="n">
        <v>78.59</v>
      </c>
      <c r="O27" t="n">
        <v>35556.78</v>
      </c>
      <c r="P27" t="n">
        <v>187.78</v>
      </c>
      <c r="Q27" t="n">
        <v>197.76</v>
      </c>
      <c r="R27" t="n">
        <v>38.77</v>
      </c>
      <c r="S27" t="n">
        <v>25.4</v>
      </c>
      <c r="T27" t="n">
        <v>5780.93</v>
      </c>
      <c r="U27" t="n">
        <v>0.66</v>
      </c>
      <c r="V27" t="n">
        <v>0.86</v>
      </c>
      <c r="W27" t="n">
        <v>2.97</v>
      </c>
      <c r="X27" t="n">
        <v>0.37</v>
      </c>
      <c r="Y27" t="n">
        <v>1</v>
      </c>
      <c r="Z27" t="n">
        <v>10</v>
      </c>
      <c r="AA27" t="n">
        <v>477.379661049097</v>
      </c>
      <c r="AB27" t="n">
        <v>653.1719127516451</v>
      </c>
      <c r="AC27" t="n">
        <v>590.8341021311645</v>
      </c>
      <c r="AD27" t="n">
        <v>477379.661049097</v>
      </c>
      <c r="AE27" t="n">
        <v>653171.9127516451</v>
      </c>
      <c r="AF27" t="n">
        <v>2.11640410974038e-06</v>
      </c>
      <c r="AG27" t="n">
        <v>19.15364583333333</v>
      </c>
      <c r="AH27" t="n">
        <v>590834.1021311645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6.8285</v>
      </c>
      <c r="E28" t="n">
        <v>14.64</v>
      </c>
      <c r="F28" t="n">
        <v>10.75</v>
      </c>
      <c r="G28" t="n">
        <v>33.95</v>
      </c>
      <c r="H28" t="n">
        <v>0.47</v>
      </c>
      <c r="I28" t="n">
        <v>19</v>
      </c>
      <c r="J28" t="n">
        <v>286.9</v>
      </c>
      <c r="K28" t="n">
        <v>60.56</v>
      </c>
      <c r="L28" t="n">
        <v>7.5</v>
      </c>
      <c r="M28" t="n">
        <v>17</v>
      </c>
      <c r="N28" t="n">
        <v>78.84999999999999</v>
      </c>
      <c r="O28" t="n">
        <v>35618.8</v>
      </c>
      <c r="P28" t="n">
        <v>187.5</v>
      </c>
      <c r="Q28" t="n">
        <v>197.85</v>
      </c>
      <c r="R28" t="n">
        <v>38.57</v>
      </c>
      <c r="S28" t="n">
        <v>25.4</v>
      </c>
      <c r="T28" t="n">
        <v>5683.74</v>
      </c>
      <c r="U28" t="n">
        <v>0.66</v>
      </c>
      <c r="V28" t="n">
        <v>0.87</v>
      </c>
      <c r="W28" t="n">
        <v>2.97</v>
      </c>
      <c r="X28" t="n">
        <v>0.36</v>
      </c>
      <c r="Y28" t="n">
        <v>1</v>
      </c>
      <c r="Z28" t="n">
        <v>10</v>
      </c>
      <c r="AA28" t="n">
        <v>467.4197571587592</v>
      </c>
      <c r="AB28" t="n">
        <v>639.5443328489365</v>
      </c>
      <c r="AC28" t="n">
        <v>578.5071193279421</v>
      </c>
      <c r="AD28" t="n">
        <v>467419.7571587592</v>
      </c>
      <c r="AE28" t="n">
        <v>639544.3328489366</v>
      </c>
      <c r="AF28" t="n">
        <v>2.12533684275452e-06</v>
      </c>
      <c r="AG28" t="n">
        <v>19.0625</v>
      </c>
      <c r="AH28" t="n">
        <v>578507.119327942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6.8267</v>
      </c>
      <c r="E29" t="n">
        <v>14.65</v>
      </c>
      <c r="F29" t="n">
        <v>10.76</v>
      </c>
      <c r="G29" t="n">
        <v>33.96</v>
      </c>
      <c r="H29" t="n">
        <v>0.48</v>
      </c>
      <c r="I29" t="n">
        <v>19</v>
      </c>
      <c r="J29" t="n">
        <v>287.41</v>
      </c>
      <c r="K29" t="n">
        <v>60.56</v>
      </c>
      <c r="L29" t="n">
        <v>7.75</v>
      </c>
      <c r="M29" t="n">
        <v>17</v>
      </c>
      <c r="N29" t="n">
        <v>79.09999999999999</v>
      </c>
      <c r="O29" t="n">
        <v>35680.92</v>
      </c>
      <c r="P29" t="n">
        <v>187.68</v>
      </c>
      <c r="Q29" t="n">
        <v>197.76</v>
      </c>
      <c r="R29" t="n">
        <v>38.61</v>
      </c>
      <c r="S29" t="n">
        <v>25.4</v>
      </c>
      <c r="T29" t="n">
        <v>5704.32</v>
      </c>
      <c r="U29" t="n">
        <v>0.66</v>
      </c>
      <c r="V29" t="n">
        <v>0.87</v>
      </c>
      <c r="W29" t="n">
        <v>2.97</v>
      </c>
      <c r="X29" t="n">
        <v>0.36</v>
      </c>
      <c r="Y29" t="n">
        <v>1</v>
      </c>
      <c r="Z29" t="n">
        <v>10</v>
      </c>
      <c r="AA29" t="n">
        <v>467.6669897683998</v>
      </c>
      <c r="AB29" t="n">
        <v>639.8826074125799</v>
      </c>
      <c r="AC29" t="n">
        <v>578.8131094420027</v>
      </c>
      <c r="AD29" t="n">
        <v>467666.9897683999</v>
      </c>
      <c r="AE29" t="n">
        <v>639882.6074125799</v>
      </c>
      <c r="AF29" t="n">
        <v>2.124776601659556e-06</v>
      </c>
      <c r="AG29" t="n">
        <v>19.07552083333333</v>
      </c>
      <c r="AH29" t="n">
        <v>578813.1094420026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6.8641</v>
      </c>
      <c r="E30" t="n">
        <v>14.57</v>
      </c>
      <c r="F30" t="n">
        <v>10.73</v>
      </c>
      <c r="G30" t="n">
        <v>35.76</v>
      </c>
      <c r="H30" t="n">
        <v>0.49</v>
      </c>
      <c r="I30" t="n">
        <v>18</v>
      </c>
      <c r="J30" t="n">
        <v>287.91</v>
      </c>
      <c r="K30" t="n">
        <v>60.56</v>
      </c>
      <c r="L30" t="n">
        <v>8</v>
      </c>
      <c r="M30" t="n">
        <v>16</v>
      </c>
      <c r="N30" t="n">
        <v>79.36</v>
      </c>
      <c r="O30" t="n">
        <v>35743.15</v>
      </c>
      <c r="P30" t="n">
        <v>187.11</v>
      </c>
      <c r="Q30" t="n">
        <v>197.82</v>
      </c>
      <c r="R30" t="n">
        <v>37.82</v>
      </c>
      <c r="S30" t="n">
        <v>25.4</v>
      </c>
      <c r="T30" t="n">
        <v>5315.5</v>
      </c>
      <c r="U30" t="n">
        <v>0.67</v>
      </c>
      <c r="V30" t="n">
        <v>0.87</v>
      </c>
      <c r="W30" t="n">
        <v>2.97</v>
      </c>
      <c r="X30" t="n">
        <v>0.34</v>
      </c>
      <c r="Y30" t="n">
        <v>1</v>
      </c>
      <c r="Z30" t="n">
        <v>10</v>
      </c>
      <c r="AA30" t="n">
        <v>465.7857870433234</v>
      </c>
      <c r="AB30" t="n">
        <v>637.3086628513233</v>
      </c>
      <c r="AC30" t="n">
        <v>576.4848185371185</v>
      </c>
      <c r="AD30" t="n">
        <v>465785.7870433234</v>
      </c>
      <c r="AE30" t="n">
        <v>637308.6628513234</v>
      </c>
      <c r="AF30" t="n">
        <v>2.136417166632686e-06</v>
      </c>
      <c r="AG30" t="n">
        <v>18.97135416666667</v>
      </c>
      <c r="AH30" t="n">
        <v>576484.8185371185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6.8647</v>
      </c>
      <c r="E31" t="n">
        <v>14.57</v>
      </c>
      <c r="F31" t="n">
        <v>10.73</v>
      </c>
      <c r="G31" t="n">
        <v>35.75</v>
      </c>
      <c r="H31" t="n">
        <v>0.51</v>
      </c>
      <c r="I31" t="n">
        <v>18</v>
      </c>
      <c r="J31" t="n">
        <v>288.42</v>
      </c>
      <c r="K31" t="n">
        <v>60.56</v>
      </c>
      <c r="L31" t="n">
        <v>8.25</v>
      </c>
      <c r="M31" t="n">
        <v>16</v>
      </c>
      <c r="N31" t="n">
        <v>79.61</v>
      </c>
      <c r="O31" t="n">
        <v>35805.48</v>
      </c>
      <c r="P31" t="n">
        <v>187.08</v>
      </c>
      <c r="Q31" t="n">
        <v>197.78</v>
      </c>
      <c r="R31" t="n">
        <v>37.88</v>
      </c>
      <c r="S31" t="n">
        <v>25.4</v>
      </c>
      <c r="T31" t="n">
        <v>5347.85</v>
      </c>
      <c r="U31" t="n">
        <v>0.67</v>
      </c>
      <c r="V31" t="n">
        <v>0.87</v>
      </c>
      <c r="W31" t="n">
        <v>2.96</v>
      </c>
      <c r="X31" t="n">
        <v>0.33</v>
      </c>
      <c r="Y31" t="n">
        <v>1</v>
      </c>
      <c r="Z31" t="n">
        <v>10</v>
      </c>
      <c r="AA31" t="n">
        <v>465.744362472267</v>
      </c>
      <c r="AB31" t="n">
        <v>637.2519839256809</v>
      </c>
      <c r="AC31" t="n">
        <v>576.4335489685899</v>
      </c>
      <c r="AD31" t="n">
        <v>465744.3624722669</v>
      </c>
      <c r="AE31" t="n">
        <v>637251.9839256809</v>
      </c>
      <c r="AF31" t="n">
        <v>2.136603913664341e-06</v>
      </c>
      <c r="AG31" t="n">
        <v>18.97135416666667</v>
      </c>
      <c r="AH31" t="n">
        <v>576433.5489685899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6.8918</v>
      </c>
      <c r="E32" t="n">
        <v>14.51</v>
      </c>
      <c r="F32" t="n">
        <v>10.72</v>
      </c>
      <c r="G32" t="n">
        <v>37.84</v>
      </c>
      <c r="H32" t="n">
        <v>0.52</v>
      </c>
      <c r="I32" t="n">
        <v>17</v>
      </c>
      <c r="J32" t="n">
        <v>288.92</v>
      </c>
      <c r="K32" t="n">
        <v>60.56</v>
      </c>
      <c r="L32" t="n">
        <v>8.5</v>
      </c>
      <c r="M32" t="n">
        <v>15</v>
      </c>
      <c r="N32" t="n">
        <v>79.87</v>
      </c>
      <c r="O32" t="n">
        <v>35867.91</v>
      </c>
      <c r="P32" t="n">
        <v>186.88</v>
      </c>
      <c r="Q32" t="n">
        <v>197.8</v>
      </c>
      <c r="R32" t="n">
        <v>37.65</v>
      </c>
      <c r="S32" t="n">
        <v>25.4</v>
      </c>
      <c r="T32" t="n">
        <v>5233.59</v>
      </c>
      <c r="U32" t="n">
        <v>0.67</v>
      </c>
      <c r="V32" t="n">
        <v>0.87</v>
      </c>
      <c r="W32" t="n">
        <v>2.97</v>
      </c>
      <c r="X32" t="n">
        <v>0.33</v>
      </c>
      <c r="Y32" t="n">
        <v>1</v>
      </c>
      <c r="Z32" t="n">
        <v>10</v>
      </c>
      <c r="AA32" t="n">
        <v>464.7432296884498</v>
      </c>
      <c r="AB32" t="n">
        <v>635.8821898840009</v>
      </c>
      <c r="AC32" t="n">
        <v>575.1944861477299</v>
      </c>
      <c r="AD32" t="n">
        <v>464743.2296884498</v>
      </c>
      <c r="AE32" t="n">
        <v>635882.1898840009</v>
      </c>
      <c r="AF32" t="n">
        <v>2.145038654594069e-06</v>
      </c>
      <c r="AG32" t="n">
        <v>18.89322916666667</v>
      </c>
      <c r="AH32" t="n">
        <v>575194.4861477299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6.8889</v>
      </c>
      <c r="E33" t="n">
        <v>14.52</v>
      </c>
      <c r="F33" t="n">
        <v>10.73</v>
      </c>
      <c r="G33" t="n">
        <v>37.86</v>
      </c>
      <c r="H33" t="n">
        <v>0.54</v>
      </c>
      <c r="I33" t="n">
        <v>17</v>
      </c>
      <c r="J33" t="n">
        <v>289.43</v>
      </c>
      <c r="K33" t="n">
        <v>60.56</v>
      </c>
      <c r="L33" t="n">
        <v>8.75</v>
      </c>
      <c r="M33" t="n">
        <v>15</v>
      </c>
      <c r="N33" t="n">
        <v>80.12</v>
      </c>
      <c r="O33" t="n">
        <v>35930.44</v>
      </c>
      <c r="P33" t="n">
        <v>187.08</v>
      </c>
      <c r="Q33" t="n">
        <v>197.79</v>
      </c>
      <c r="R33" t="n">
        <v>37.79</v>
      </c>
      <c r="S33" t="n">
        <v>25.4</v>
      </c>
      <c r="T33" t="n">
        <v>5306.31</v>
      </c>
      <c r="U33" t="n">
        <v>0.67</v>
      </c>
      <c r="V33" t="n">
        <v>0.87</v>
      </c>
      <c r="W33" t="n">
        <v>2.97</v>
      </c>
      <c r="X33" t="n">
        <v>0.34</v>
      </c>
      <c r="Y33" t="n">
        <v>1</v>
      </c>
      <c r="Z33" t="n">
        <v>10</v>
      </c>
      <c r="AA33" t="n">
        <v>465.0354384262051</v>
      </c>
      <c r="AB33" t="n">
        <v>636.2820027703373</v>
      </c>
      <c r="AC33" t="n">
        <v>575.5561414533353</v>
      </c>
      <c r="AD33" t="n">
        <v>465035.4384262051</v>
      </c>
      <c r="AE33" t="n">
        <v>636282.0027703373</v>
      </c>
      <c r="AF33" t="n">
        <v>2.144136043941072e-06</v>
      </c>
      <c r="AG33" t="n">
        <v>18.90625</v>
      </c>
      <c r="AH33" t="n">
        <v>575556.1414533353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6.9365</v>
      </c>
      <c r="E34" t="n">
        <v>14.42</v>
      </c>
      <c r="F34" t="n">
        <v>10.68</v>
      </c>
      <c r="G34" t="n">
        <v>40.05</v>
      </c>
      <c r="H34" t="n">
        <v>0.55</v>
      </c>
      <c r="I34" t="n">
        <v>16</v>
      </c>
      <c r="J34" t="n">
        <v>289.94</v>
      </c>
      <c r="K34" t="n">
        <v>60.56</v>
      </c>
      <c r="L34" t="n">
        <v>9</v>
      </c>
      <c r="M34" t="n">
        <v>14</v>
      </c>
      <c r="N34" t="n">
        <v>80.38</v>
      </c>
      <c r="O34" t="n">
        <v>35993.08</v>
      </c>
      <c r="P34" t="n">
        <v>186.23</v>
      </c>
      <c r="Q34" t="n">
        <v>197.76</v>
      </c>
      <c r="R34" t="n">
        <v>36.39</v>
      </c>
      <c r="S34" t="n">
        <v>25.4</v>
      </c>
      <c r="T34" t="n">
        <v>4611.45</v>
      </c>
      <c r="U34" t="n">
        <v>0.7</v>
      </c>
      <c r="V34" t="n">
        <v>0.87</v>
      </c>
      <c r="W34" t="n">
        <v>2.96</v>
      </c>
      <c r="X34" t="n">
        <v>0.29</v>
      </c>
      <c r="Y34" t="n">
        <v>1</v>
      </c>
      <c r="Z34" t="n">
        <v>10</v>
      </c>
      <c r="AA34" t="n">
        <v>462.7418836658669</v>
      </c>
      <c r="AB34" t="n">
        <v>633.1438599627479</v>
      </c>
      <c r="AC34" t="n">
        <v>572.7174985908912</v>
      </c>
      <c r="AD34" t="n">
        <v>462741.8836658669</v>
      </c>
      <c r="AE34" t="n">
        <v>633143.8599627479</v>
      </c>
      <c r="AF34" t="n">
        <v>2.158951308452329e-06</v>
      </c>
      <c r="AG34" t="n">
        <v>18.77604166666667</v>
      </c>
      <c r="AH34" t="n">
        <v>572717.4985908911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6.9251</v>
      </c>
      <c r="E35" t="n">
        <v>14.44</v>
      </c>
      <c r="F35" t="n">
        <v>10.7</v>
      </c>
      <c r="G35" t="n">
        <v>40.14</v>
      </c>
      <c r="H35" t="n">
        <v>0.57</v>
      </c>
      <c r="I35" t="n">
        <v>16</v>
      </c>
      <c r="J35" t="n">
        <v>290.45</v>
      </c>
      <c r="K35" t="n">
        <v>60.56</v>
      </c>
      <c r="L35" t="n">
        <v>9.25</v>
      </c>
      <c r="M35" t="n">
        <v>14</v>
      </c>
      <c r="N35" t="n">
        <v>80.64</v>
      </c>
      <c r="O35" t="n">
        <v>36055.83</v>
      </c>
      <c r="P35" t="n">
        <v>186.7</v>
      </c>
      <c r="Q35" t="n">
        <v>197.75</v>
      </c>
      <c r="R35" t="n">
        <v>36.86</v>
      </c>
      <c r="S35" t="n">
        <v>25.4</v>
      </c>
      <c r="T35" t="n">
        <v>4845.96</v>
      </c>
      <c r="U35" t="n">
        <v>0.6899999999999999</v>
      </c>
      <c r="V35" t="n">
        <v>0.87</v>
      </c>
      <c r="W35" t="n">
        <v>2.97</v>
      </c>
      <c r="X35" t="n">
        <v>0.31</v>
      </c>
      <c r="Y35" t="n">
        <v>1</v>
      </c>
      <c r="Z35" t="n">
        <v>10</v>
      </c>
      <c r="AA35" t="n">
        <v>463.5373411961304</v>
      </c>
      <c r="AB35" t="n">
        <v>634.2322400487639</v>
      </c>
      <c r="AC35" t="n">
        <v>573.7020052090487</v>
      </c>
      <c r="AD35" t="n">
        <v>463537.3411961304</v>
      </c>
      <c r="AE35" t="n">
        <v>634232.2400487638</v>
      </c>
      <c r="AF35" t="n">
        <v>2.155403114850893e-06</v>
      </c>
      <c r="AG35" t="n">
        <v>18.80208333333333</v>
      </c>
      <c r="AH35" t="n">
        <v>573702.0052090487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6.9682</v>
      </c>
      <c r="E36" t="n">
        <v>14.35</v>
      </c>
      <c r="F36" t="n">
        <v>10.67</v>
      </c>
      <c r="G36" t="n">
        <v>42.67</v>
      </c>
      <c r="H36" t="n">
        <v>0.58</v>
      </c>
      <c r="I36" t="n">
        <v>15</v>
      </c>
      <c r="J36" t="n">
        <v>290.96</v>
      </c>
      <c r="K36" t="n">
        <v>60.56</v>
      </c>
      <c r="L36" t="n">
        <v>9.5</v>
      </c>
      <c r="M36" t="n">
        <v>13</v>
      </c>
      <c r="N36" t="n">
        <v>80.90000000000001</v>
      </c>
      <c r="O36" t="n">
        <v>36118.68</v>
      </c>
      <c r="P36" t="n">
        <v>186</v>
      </c>
      <c r="Q36" t="n">
        <v>197.79</v>
      </c>
      <c r="R36" t="n">
        <v>35.94</v>
      </c>
      <c r="S36" t="n">
        <v>25.4</v>
      </c>
      <c r="T36" t="n">
        <v>4390.33</v>
      </c>
      <c r="U36" t="n">
        <v>0.71</v>
      </c>
      <c r="V36" t="n">
        <v>0.87</v>
      </c>
      <c r="W36" t="n">
        <v>2.96</v>
      </c>
      <c r="X36" t="n">
        <v>0.28</v>
      </c>
      <c r="Y36" t="n">
        <v>1</v>
      </c>
      <c r="Z36" t="n">
        <v>10</v>
      </c>
      <c r="AA36" t="n">
        <v>461.6087366531422</v>
      </c>
      <c r="AB36" t="n">
        <v>631.59343822902</v>
      </c>
      <c r="AC36" t="n">
        <v>571.3150469313995</v>
      </c>
      <c r="AD36" t="n">
        <v>461608.7366531422</v>
      </c>
      <c r="AE36" t="n">
        <v>631593.43822902</v>
      </c>
      <c r="AF36" t="n">
        <v>2.168817776624741e-06</v>
      </c>
      <c r="AG36" t="n">
        <v>18.68489583333333</v>
      </c>
      <c r="AH36" t="n">
        <v>571315.0469313995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6.9637</v>
      </c>
      <c r="E37" t="n">
        <v>14.36</v>
      </c>
      <c r="F37" t="n">
        <v>10.68</v>
      </c>
      <c r="G37" t="n">
        <v>42.7</v>
      </c>
      <c r="H37" t="n">
        <v>0.6</v>
      </c>
      <c r="I37" t="n">
        <v>15</v>
      </c>
      <c r="J37" t="n">
        <v>291.47</v>
      </c>
      <c r="K37" t="n">
        <v>60.56</v>
      </c>
      <c r="L37" t="n">
        <v>9.75</v>
      </c>
      <c r="M37" t="n">
        <v>13</v>
      </c>
      <c r="N37" t="n">
        <v>81.16</v>
      </c>
      <c r="O37" t="n">
        <v>36181.64</v>
      </c>
      <c r="P37" t="n">
        <v>186.25</v>
      </c>
      <c r="Q37" t="n">
        <v>197.76</v>
      </c>
      <c r="R37" t="n">
        <v>36.21</v>
      </c>
      <c r="S37" t="n">
        <v>25.4</v>
      </c>
      <c r="T37" t="n">
        <v>4523.91</v>
      </c>
      <c r="U37" t="n">
        <v>0.7</v>
      </c>
      <c r="V37" t="n">
        <v>0.87</v>
      </c>
      <c r="W37" t="n">
        <v>2.96</v>
      </c>
      <c r="X37" t="n">
        <v>0.29</v>
      </c>
      <c r="Y37" t="n">
        <v>1</v>
      </c>
      <c r="Z37" t="n">
        <v>10</v>
      </c>
      <c r="AA37" t="n">
        <v>461.9809924051949</v>
      </c>
      <c r="AB37" t="n">
        <v>632.1027749717431</v>
      </c>
      <c r="AC37" t="n">
        <v>571.7757732902558</v>
      </c>
      <c r="AD37" t="n">
        <v>461980.9924051949</v>
      </c>
      <c r="AE37" t="n">
        <v>632102.7749717431</v>
      </c>
      <c r="AF37" t="n">
        <v>2.167417173887332e-06</v>
      </c>
      <c r="AG37" t="n">
        <v>18.69791666666667</v>
      </c>
      <c r="AH37" t="n">
        <v>571775.7732902558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6.9676</v>
      </c>
      <c r="E38" t="n">
        <v>14.35</v>
      </c>
      <c r="F38" t="n">
        <v>10.67</v>
      </c>
      <c r="G38" t="n">
        <v>42.67</v>
      </c>
      <c r="H38" t="n">
        <v>0.61</v>
      </c>
      <c r="I38" t="n">
        <v>15</v>
      </c>
      <c r="J38" t="n">
        <v>291.98</v>
      </c>
      <c r="K38" t="n">
        <v>60.56</v>
      </c>
      <c r="L38" t="n">
        <v>10</v>
      </c>
      <c r="M38" t="n">
        <v>13</v>
      </c>
      <c r="N38" t="n">
        <v>81.42</v>
      </c>
      <c r="O38" t="n">
        <v>36244.71</v>
      </c>
      <c r="P38" t="n">
        <v>186</v>
      </c>
      <c r="Q38" t="n">
        <v>197.79</v>
      </c>
      <c r="R38" t="n">
        <v>35.92</v>
      </c>
      <c r="S38" t="n">
        <v>25.4</v>
      </c>
      <c r="T38" t="n">
        <v>4379.38</v>
      </c>
      <c r="U38" t="n">
        <v>0.71</v>
      </c>
      <c r="V38" t="n">
        <v>0.87</v>
      </c>
      <c r="W38" t="n">
        <v>2.97</v>
      </c>
      <c r="X38" t="n">
        <v>0.28</v>
      </c>
      <c r="Y38" t="n">
        <v>1</v>
      </c>
      <c r="Z38" t="n">
        <v>10</v>
      </c>
      <c r="AA38" t="n">
        <v>461.6257586213505</v>
      </c>
      <c r="AB38" t="n">
        <v>631.6167284368789</v>
      </c>
      <c r="AC38" t="n">
        <v>571.3361143545085</v>
      </c>
      <c r="AD38" t="n">
        <v>461625.7586213505</v>
      </c>
      <c r="AE38" t="n">
        <v>631616.7284368789</v>
      </c>
      <c r="AF38" t="n">
        <v>2.168631029593087e-06</v>
      </c>
      <c r="AG38" t="n">
        <v>18.68489583333333</v>
      </c>
      <c r="AH38" t="n">
        <v>571336.1143545085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7.0059</v>
      </c>
      <c r="E39" t="n">
        <v>14.27</v>
      </c>
      <c r="F39" t="n">
        <v>10.64</v>
      </c>
      <c r="G39" t="n">
        <v>45.61</v>
      </c>
      <c r="H39" t="n">
        <v>0.62</v>
      </c>
      <c r="I39" t="n">
        <v>14</v>
      </c>
      <c r="J39" t="n">
        <v>292.49</v>
      </c>
      <c r="K39" t="n">
        <v>60.56</v>
      </c>
      <c r="L39" t="n">
        <v>10.25</v>
      </c>
      <c r="M39" t="n">
        <v>12</v>
      </c>
      <c r="N39" t="n">
        <v>81.68000000000001</v>
      </c>
      <c r="O39" t="n">
        <v>36307.88</v>
      </c>
      <c r="P39" t="n">
        <v>185.56</v>
      </c>
      <c r="Q39" t="n">
        <v>197.83</v>
      </c>
      <c r="R39" t="n">
        <v>35.13</v>
      </c>
      <c r="S39" t="n">
        <v>25.4</v>
      </c>
      <c r="T39" t="n">
        <v>3993.35</v>
      </c>
      <c r="U39" t="n">
        <v>0.72</v>
      </c>
      <c r="V39" t="n">
        <v>0.87</v>
      </c>
      <c r="W39" t="n">
        <v>2.96</v>
      </c>
      <c r="X39" t="n">
        <v>0.25</v>
      </c>
      <c r="Y39" t="n">
        <v>1</v>
      </c>
      <c r="Z39" t="n">
        <v>10</v>
      </c>
      <c r="AA39" t="n">
        <v>460.0566948452313</v>
      </c>
      <c r="AB39" t="n">
        <v>629.4698661561841</v>
      </c>
      <c r="AC39" t="n">
        <v>569.3941455967431</v>
      </c>
      <c r="AD39" t="n">
        <v>460056.6948452313</v>
      </c>
      <c r="AE39" t="n">
        <v>629469.8661561841</v>
      </c>
      <c r="AF39" t="n">
        <v>2.180551715113698e-06</v>
      </c>
      <c r="AG39" t="n">
        <v>18.58072916666667</v>
      </c>
      <c r="AH39" t="n">
        <v>569394.1455967431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7.0024</v>
      </c>
      <c r="E40" t="n">
        <v>14.28</v>
      </c>
      <c r="F40" t="n">
        <v>10.65</v>
      </c>
      <c r="G40" t="n">
        <v>45.64</v>
      </c>
      <c r="H40" t="n">
        <v>0.64</v>
      </c>
      <c r="I40" t="n">
        <v>14</v>
      </c>
      <c r="J40" t="n">
        <v>293</v>
      </c>
      <c r="K40" t="n">
        <v>60.56</v>
      </c>
      <c r="L40" t="n">
        <v>10.5</v>
      </c>
      <c r="M40" t="n">
        <v>12</v>
      </c>
      <c r="N40" t="n">
        <v>81.95</v>
      </c>
      <c r="O40" t="n">
        <v>36371.17</v>
      </c>
      <c r="P40" t="n">
        <v>185.76</v>
      </c>
      <c r="Q40" t="n">
        <v>197.79</v>
      </c>
      <c r="R40" t="n">
        <v>35.28</v>
      </c>
      <c r="S40" t="n">
        <v>25.4</v>
      </c>
      <c r="T40" t="n">
        <v>4067.58</v>
      </c>
      <c r="U40" t="n">
        <v>0.72</v>
      </c>
      <c r="V40" t="n">
        <v>0.87</v>
      </c>
      <c r="W40" t="n">
        <v>2.96</v>
      </c>
      <c r="X40" t="n">
        <v>0.26</v>
      </c>
      <c r="Y40" t="n">
        <v>1</v>
      </c>
      <c r="Z40" t="n">
        <v>10</v>
      </c>
      <c r="AA40" t="n">
        <v>460.359030739079</v>
      </c>
      <c r="AB40" t="n">
        <v>629.8835354642649</v>
      </c>
      <c r="AC40" t="n">
        <v>569.7683348866492</v>
      </c>
      <c r="AD40" t="n">
        <v>460359.030739079</v>
      </c>
      <c r="AE40" t="n">
        <v>629883.5354642649</v>
      </c>
      <c r="AF40" t="n">
        <v>2.179462357429047e-06</v>
      </c>
      <c r="AG40" t="n">
        <v>18.59375</v>
      </c>
      <c r="AH40" t="n">
        <v>569768.3348866492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6.998</v>
      </c>
      <c r="E41" t="n">
        <v>14.29</v>
      </c>
      <c r="F41" t="n">
        <v>10.66</v>
      </c>
      <c r="G41" t="n">
        <v>45.67</v>
      </c>
      <c r="H41" t="n">
        <v>0.65</v>
      </c>
      <c r="I41" t="n">
        <v>14</v>
      </c>
      <c r="J41" t="n">
        <v>293.52</v>
      </c>
      <c r="K41" t="n">
        <v>60.56</v>
      </c>
      <c r="L41" t="n">
        <v>10.75</v>
      </c>
      <c r="M41" t="n">
        <v>12</v>
      </c>
      <c r="N41" t="n">
        <v>82.20999999999999</v>
      </c>
      <c r="O41" t="n">
        <v>36434.56</v>
      </c>
      <c r="P41" t="n">
        <v>185.84</v>
      </c>
      <c r="Q41" t="n">
        <v>197.77</v>
      </c>
      <c r="R41" t="n">
        <v>35.61</v>
      </c>
      <c r="S41" t="n">
        <v>25.4</v>
      </c>
      <c r="T41" t="n">
        <v>4230.36</v>
      </c>
      <c r="U41" t="n">
        <v>0.71</v>
      </c>
      <c r="V41" t="n">
        <v>0.87</v>
      </c>
      <c r="W41" t="n">
        <v>2.96</v>
      </c>
      <c r="X41" t="n">
        <v>0.27</v>
      </c>
      <c r="Y41" t="n">
        <v>1</v>
      </c>
      <c r="Z41" t="n">
        <v>10</v>
      </c>
      <c r="AA41" t="n">
        <v>460.5936518699568</v>
      </c>
      <c r="AB41" t="n">
        <v>630.2045544462856</v>
      </c>
      <c r="AC41" t="n">
        <v>570.0587162675788</v>
      </c>
      <c r="AD41" t="n">
        <v>460593.6518699568</v>
      </c>
      <c r="AE41" t="n">
        <v>630204.5544462856</v>
      </c>
      <c r="AF41" t="n">
        <v>2.178092879196914e-06</v>
      </c>
      <c r="AG41" t="n">
        <v>18.60677083333333</v>
      </c>
      <c r="AH41" t="n">
        <v>570058.7162675788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6.9965</v>
      </c>
      <c r="E42" t="n">
        <v>14.29</v>
      </c>
      <c r="F42" t="n">
        <v>10.66</v>
      </c>
      <c r="G42" t="n">
        <v>45.69</v>
      </c>
      <c r="H42" t="n">
        <v>0.67</v>
      </c>
      <c r="I42" t="n">
        <v>14</v>
      </c>
      <c r="J42" t="n">
        <v>294.03</v>
      </c>
      <c r="K42" t="n">
        <v>60.56</v>
      </c>
      <c r="L42" t="n">
        <v>11</v>
      </c>
      <c r="M42" t="n">
        <v>12</v>
      </c>
      <c r="N42" t="n">
        <v>82.48</v>
      </c>
      <c r="O42" t="n">
        <v>36498.06</v>
      </c>
      <c r="P42" t="n">
        <v>185.76</v>
      </c>
      <c r="Q42" t="n">
        <v>197.85</v>
      </c>
      <c r="R42" t="n">
        <v>35.87</v>
      </c>
      <c r="S42" t="n">
        <v>25.4</v>
      </c>
      <c r="T42" t="n">
        <v>4358.65</v>
      </c>
      <c r="U42" t="n">
        <v>0.71</v>
      </c>
      <c r="V42" t="n">
        <v>0.87</v>
      </c>
      <c r="W42" t="n">
        <v>2.96</v>
      </c>
      <c r="X42" t="n">
        <v>0.27</v>
      </c>
      <c r="Y42" t="n">
        <v>1</v>
      </c>
      <c r="Z42" t="n">
        <v>10</v>
      </c>
      <c r="AA42" t="n">
        <v>460.5735884599218</v>
      </c>
      <c r="AB42" t="n">
        <v>630.1771028035404</v>
      </c>
      <c r="AC42" t="n">
        <v>570.0338845710885</v>
      </c>
      <c r="AD42" t="n">
        <v>460573.5884599218</v>
      </c>
      <c r="AE42" t="n">
        <v>630177.1028035404</v>
      </c>
      <c r="AF42" t="n">
        <v>2.177626011617778e-06</v>
      </c>
      <c r="AG42" t="n">
        <v>18.60677083333333</v>
      </c>
      <c r="AH42" t="n">
        <v>570033.8845710885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7.0348</v>
      </c>
      <c r="E43" t="n">
        <v>14.22</v>
      </c>
      <c r="F43" t="n">
        <v>10.63</v>
      </c>
      <c r="G43" t="n">
        <v>49.08</v>
      </c>
      <c r="H43" t="n">
        <v>0.68</v>
      </c>
      <c r="I43" t="n">
        <v>13</v>
      </c>
      <c r="J43" t="n">
        <v>294.55</v>
      </c>
      <c r="K43" t="n">
        <v>60.56</v>
      </c>
      <c r="L43" t="n">
        <v>11.25</v>
      </c>
      <c r="M43" t="n">
        <v>11</v>
      </c>
      <c r="N43" t="n">
        <v>82.73999999999999</v>
      </c>
      <c r="O43" t="n">
        <v>36561.67</v>
      </c>
      <c r="P43" t="n">
        <v>185.51</v>
      </c>
      <c r="Q43" t="n">
        <v>197.79</v>
      </c>
      <c r="R43" t="n">
        <v>34.88</v>
      </c>
      <c r="S43" t="n">
        <v>25.4</v>
      </c>
      <c r="T43" t="n">
        <v>3872.38</v>
      </c>
      <c r="U43" t="n">
        <v>0.73</v>
      </c>
      <c r="V43" t="n">
        <v>0.88</v>
      </c>
      <c r="W43" t="n">
        <v>2.96</v>
      </c>
      <c r="X43" t="n">
        <v>0.24</v>
      </c>
      <c r="Y43" t="n">
        <v>1</v>
      </c>
      <c r="Z43" t="n">
        <v>10</v>
      </c>
      <c r="AA43" t="n">
        <v>459.1636786310411</v>
      </c>
      <c r="AB43" t="n">
        <v>628.2480019748342</v>
      </c>
      <c r="AC43" t="n">
        <v>568.2888944179641</v>
      </c>
      <c r="AD43" t="n">
        <v>459163.6786310411</v>
      </c>
      <c r="AE43" t="n">
        <v>628248.0019748342</v>
      </c>
      <c r="AF43" t="n">
        <v>2.18954669713839e-06</v>
      </c>
      <c r="AG43" t="n">
        <v>18.515625</v>
      </c>
      <c r="AH43" t="n">
        <v>568288.8944179642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7.0363</v>
      </c>
      <c r="E44" t="n">
        <v>14.21</v>
      </c>
      <c r="F44" t="n">
        <v>10.63</v>
      </c>
      <c r="G44" t="n">
        <v>49.07</v>
      </c>
      <c r="H44" t="n">
        <v>0.6899999999999999</v>
      </c>
      <c r="I44" t="n">
        <v>13</v>
      </c>
      <c r="J44" t="n">
        <v>295.06</v>
      </c>
      <c r="K44" t="n">
        <v>60.56</v>
      </c>
      <c r="L44" t="n">
        <v>11.5</v>
      </c>
      <c r="M44" t="n">
        <v>11</v>
      </c>
      <c r="N44" t="n">
        <v>83.01000000000001</v>
      </c>
      <c r="O44" t="n">
        <v>36625.39</v>
      </c>
      <c r="P44" t="n">
        <v>185.54</v>
      </c>
      <c r="Q44" t="n">
        <v>197.79</v>
      </c>
      <c r="R44" t="n">
        <v>34.89</v>
      </c>
      <c r="S44" t="n">
        <v>25.4</v>
      </c>
      <c r="T44" t="n">
        <v>3876.93</v>
      </c>
      <c r="U44" t="n">
        <v>0.73</v>
      </c>
      <c r="V44" t="n">
        <v>0.88</v>
      </c>
      <c r="W44" t="n">
        <v>2.96</v>
      </c>
      <c r="X44" t="n">
        <v>0.24</v>
      </c>
      <c r="Y44" t="n">
        <v>1</v>
      </c>
      <c r="Z44" t="n">
        <v>10</v>
      </c>
      <c r="AA44" t="n">
        <v>459.1452627988312</v>
      </c>
      <c r="AB44" t="n">
        <v>628.2228046207556</v>
      </c>
      <c r="AC44" t="n">
        <v>568.2661018639939</v>
      </c>
      <c r="AD44" t="n">
        <v>459145.2627988312</v>
      </c>
      <c r="AE44" t="n">
        <v>628222.8046207556</v>
      </c>
      <c r="AF44" t="n">
        <v>2.190013564717526e-06</v>
      </c>
      <c r="AG44" t="n">
        <v>18.50260416666667</v>
      </c>
      <c r="AH44" t="n">
        <v>568266.1018639939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7.0392</v>
      </c>
      <c r="E45" t="n">
        <v>14.21</v>
      </c>
      <c r="F45" t="n">
        <v>10.63</v>
      </c>
      <c r="G45" t="n">
        <v>49.04</v>
      </c>
      <c r="H45" t="n">
        <v>0.71</v>
      </c>
      <c r="I45" t="n">
        <v>13</v>
      </c>
      <c r="J45" t="n">
        <v>295.58</v>
      </c>
      <c r="K45" t="n">
        <v>60.56</v>
      </c>
      <c r="L45" t="n">
        <v>11.75</v>
      </c>
      <c r="M45" t="n">
        <v>11</v>
      </c>
      <c r="N45" t="n">
        <v>83.28</v>
      </c>
      <c r="O45" t="n">
        <v>36689.22</v>
      </c>
      <c r="P45" t="n">
        <v>185.36</v>
      </c>
      <c r="Q45" t="n">
        <v>197.79</v>
      </c>
      <c r="R45" t="n">
        <v>34.7</v>
      </c>
      <c r="S45" t="n">
        <v>25.4</v>
      </c>
      <c r="T45" t="n">
        <v>3780.59</v>
      </c>
      <c r="U45" t="n">
        <v>0.73</v>
      </c>
      <c r="V45" t="n">
        <v>0.88</v>
      </c>
      <c r="W45" t="n">
        <v>2.96</v>
      </c>
      <c r="X45" t="n">
        <v>0.24</v>
      </c>
      <c r="Y45" t="n">
        <v>1</v>
      </c>
      <c r="Z45" t="n">
        <v>10</v>
      </c>
      <c r="AA45" t="n">
        <v>458.9256848990649</v>
      </c>
      <c r="AB45" t="n">
        <v>627.922368451202</v>
      </c>
      <c r="AC45" t="n">
        <v>567.9943389007977</v>
      </c>
      <c r="AD45" t="n">
        <v>458925.6848990649</v>
      </c>
      <c r="AE45" t="n">
        <v>627922.3684512021</v>
      </c>
      <c r="AF45" t="n">
        <v>2.190916175370523e-06</v>
      </c>
      <c r="AG45" t="n">
        <v>18.50260416666667</v>
      </c>
      <c r="AH45" t="n">
        <v>567994.3389007978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7.034</v>
      </c>
      <c r="E46" t="n">
        <v>14.22</v>
      </c>
      <c r="F46" t="n">
        <v>10.64</v>
      </c>
      <c r="G46" t="n">
        <v>49.09</v>
      </c>
      <c r="H46" t="n">
        <v>0.72</v>
      </c>
      <c r="I46" t="n">
        <v>13</v>
      </c>
      <c r="J46" t="n">
        <v>296.1</v>
      </c>
      <c r="K46" t="n">
        <v>60.56</v>
      </c>
      <c r="L46" t="n">
        <v>12</v>
      </c>
      <c r="M46" t="n">
        <v>11</v>
      </c>
      <c r="N46" t="n">
        <v>83.54000000000001</v>
      </c>
      <c r="O46" t="n">
        <v>36753.16</v>
      </c>
      <c r="P46" t="n">
        <v>185.34</v>
      </c>
      <c r="Q46" t="n">
        <v>197.78</v>
      </c>
      <c r="R46" t="n">
        <v>35.04</v>
      </c>
      <c r="S46" t="n">
        <v>25.4</v>
      </c>
      <c r="T46" t="n">
        <v>3951.59</v>
      </c>
      <c r="U46" t="n">
        <v>0.72</v>
      </c>
      <c r="V46" t="n">
        <v>0.87</v>
      </c>
      <c r="W46" t="n">
        <v>2.96</v>
      </c>
      <c r="X46" t="n">
        <v>0.25</v>
      </c>
      <c r="Y46" t="n">
        <v>1</v>
      </c>
      <c r="Z46" t="n">
        <v>10</v>
      </c>
      <c r="AA46" t="n">
        <v>459.1030187074725</v>
      </c>
      <c r="AB46" t="n">
        <v>628.1650043912807</v>
      </c>
      <c r="AC46" t="n">
        <v>568.213818007297</v>
      </c>
      <c r="AD46" t="n">
        <v>459103.0187074725</v>
      </c>
      <c r="AE46" t="n">
        <v>628165.0043912807</v>
      </c>
      <c r="AF46" t="n">
        <v>2.189297701096184e-06</v>
      </c>
      <c r="AG46" t="n">
        <v>18.515625</v>
      </c>
      <c r="AH46" t="n">
        <v>568213.818007297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7.0753</v>
      </c>
      <c r="E47" t="n">
        <v>14.13</v>
      </c>
      <c r="F47" t="n">
        <v>10.61</v>
      </c>
      <c r="G47" t="n">
        <v>53.03</v>
      </c>
      <c r="H47" t="n">
        <v>0.74</v>
      </c>
      <c r="I47" t="n">
        <v>12</v>
      </c>
      <c r="J47" t="n">
        <v>296.62</v>
      </c>
      <c r="K47" t="n">
        <v>60.56</v>
      </c>
      <c r="L47" t="n">
        <v>12.25</v>
      </c>
      <c r="M47" t="n">
        <v>10</v>
      </c>
      <c r="N47" t="n">
        <v>83.81</v>
      </c>
      <c r="O47" t="n">
        <v>36817.22</v>
      </c>
      <c r="P47" t="n">
        <v>184.95</v>
      </c>
      <c r="Q47" t="n">
        <v>197.79</v>
      </c>
      <c r="R47" t="n">
        <v>34.25</v>
      </c>
      <c r="S47" t="n">
        <v>25.4</v>
      </c>
      <c r="T47" t="n">
        <v>3562.71</v>
      </c>
      <c r="U47" t="n">
        <v>0.74</v>
      </c>
      <c r="V47" t="n">
        <v>0.88</v>
      </c>
      <c r="W47" t="n">
        <v>2.95</v>
      </c>
      <c r="X47" t="n">
        <v>0.22</v>
      </c>
      <c r="Y47" t="n">
        <v>1</v>
      </c>
      <c r="Z47" t="n">
        <v>10</v>
      </c>
      <c r="AA47" t="n">
        <v>448.5207504688279</v>
      </c>
      <c r="AB47" t="n">
        <v>613.6858781304416</v>
      </c>
      <c r="AC47" t="n">
        <v>555.116559235211</v>
      </c>
      <c r="AD47" t="n">
        <v>448520.7504688279</v>
      </c>
      <c r="AE47" t="n">
        <v>613685.8781304415</v>
      </c>
      <c r="AF47" t="n">
        <v>2.202152121775069e-06</v>
      </c>
      <c r="AG47" t="n">
        <v>18.3984375</v>
      </c>
      <c r="AH47" t="n">
        <v>555116.559235211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7.0724</v>
      </c>
      <c r="E48" t="n">
        <v>14.14</v>
      </c>
      <c r="F48" t="n">
        <v>10.61</v>
      </c>
      <c r="G48" t="n">
        <v>53.06</v>
      </c>
      <c r="H48" t="n">
        <v>0.75</v>
      </c>
      <c r="I48" t="n">
        <v>12</v>
      </c>
      <c r="J48" t="n">
        <v>297.14</v>
      </c>
      <c r="K48" t="n">
        <v>60.56</v>
      </c>
      <c r="L48" t="n">
        <v>12.5</v>
      </c>
      <c r="M48" t="n">
        <v>10</v>
      </c>
      <c r="N48" t="n">
        <v>84.08</v>
      </c>
      <c r="O48" t="n">
        <v>36881.39</v>
      </c>
      <c r="P48" t="n">
        <v>185.09</v>
      </c>
      <c r="Q48" t="n">
        <v>197.75</v>
      </c>
      <c r="R48" t="n">
        <v>34.23</v>
      </c>
      <c r="S48" t="n">
        <v>25.4</v>
      </c>
      <c r="T48" t="n">
        <v>3549.14</v>
      </c>
      <c r="U48" t="n">
        <v>0.74</v>
      </c>
      <c r="V48" t="n">
        <v>0.88</v>
      </c>
      <c r="W48" t="n">
        <v>2.96</v>
      </c>
      <c r="X48" t="n">
        <v>0.22</v>
      </c>
      <c r="Y48" t="n">
        <v>1</v>
      </c>
      <c r="Z48" t="n">
        <v>10</v>
      </c>
      <c r="AA48" t="n">
        <v>448.7078520748057</v>
      </c>
      <c r="AB48" t="n">
        <v>613.9418788020806</v>
      </c>
      <c r="AC48" t="n">
        <v>555.3481275620481</v>
      </c>
      <c r="AD48" t="n">
        <v>448707.8520748056</v>
      </c>
      <c r="AE48" t="n">
        <v>613941.8788020806</v>
      </c>
      <c r="AF48" t="n">
        <v>2.201249511122071e-06</v>
      </c>
      <c r="AG48" t="n">
        <v>18.41145833333333</v>
      </c>
      <c r="AH48" t="n">
        <v>555348.1275620481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7.0726</v>
      </c>
      <c r="E49" t="n">
        <v>14.14</v>
      </c>
      <c r="F49" t="n">
        <v>10.61</v>
      </c>
      <c r="G49" t="n">
        <v>53.06</v>
      </c>
      <c r="H49" t="n">
        <v>0.76</v>
      </c>
      <c r="I49" t="n">
        <v>12</v>
      </c>
      <c r="J49" t="n">
        <v>297.66</v>
      </c>
      <c r="K49" t="n">
        <v>60.56</v>
      </c>
      <c r="L49" t="n">
        <v>12.75</v>
      </c>
      <c r="M49" t="n">
        <v>10</v>
      </c>
      <c r="N49" t="n">
        <v>84.36</v>
      </c>
      <c r="O49" t="n">
        <v>36945.67</v>
      </c>
      <c r="P49" t="n">
        <v>185.1</v>
      </c>
      <c r="Q49" t="n">
        <v>197.75</v>
      </c>
      <c r="R49" t="n">
        <v>34.21</v>
      </c>
      <c r="S49" t="n">
        <v>25.4</v>
      </c>
      <c r="T49" t="n">
        <v>3540.35</v>
      </c>
      <c r="U49" t="n">
        <v>0.74</v>
      </c>
      <c r="V49" t="n">
        <v>0.88</v>
      </c>
      <c r="W49" t="n">
        <v>2.96</v>
      </c>
      <c r="X49" t="n">
        <v>0.22</v>
      </c>
      <c r="Y49" t="n">
        <v>1</v>
      </c>
      <c r="Z49" t="n">
        <v>10</v>
      </c>
      <c r="AA49" t="n">
        <v>448.7100671135009</v>
      </c>
      <c r="AB49" t="n">
        <v>613.944909515744</v>
      </c>
      <c r="AC49" t="n">
        <v>555.3508690286533</v>
      </c>
      <c r="AD49" t="n">
        <v>448710.0671135009</v>
      </c>
      <c r="AE49" t="n">
        <v>613944.9095157441</v>
      </c>
      <c r="AF49" t="n">
        <v>2.201311760132623e-06</v>
      </c>
      <c r="AG49" t="n">
        <v>18.41145833333333</v>
      </c>
      <c r="AH49" t="n">
        <v>555350.8690286533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7.0703</v>
      </c>
      <c r="E50" t="n">
        <v>14.14</v>
      </c>
      <c r="F50" t="n">
        <v>10.62</v>
      </c>
      <c r="G50" t="n">
        <v>53.08</v>
      </c>
      <c r="H50" t="n">
        <v>0.78</v>
      </c>
      <c r="I50" t="n">
        <v>12</v>
      </c>
      <c r="J50" t="n">
        <v>298.18</v>
      </c>
      <c r="K50" t="n">
        <v>60.56</v>
      </c>
      <c r="L50" t="n">
        <v>13</v>
      </c>
      <c r="M50" t="n">
        <v>10</v>
      </c>
      <c r="N50" t="n">
        <v>84.63</v>
      </c>
      <c r="O50" t="n">
        <v>37010.06</v>
      </c>
      <c r="P50" t="n">
        <v>184.93</v>
      </c>
      <c r="Q50" t="n">
        <v>197.76</v>
      </c>
      <c r="R50" t="n">
        <v>34.4</v>
      </c>
      <c r="S50" t="n">
        <v>25.4</v>
      </c>
      <c r="T50" t="n">
        <v>3637.43</v>
      </c>
      <c r="U50" t="n">
        <v>0.74</v>
      </c>
      <c r="V50" t="n">
        <v>0.88</v>
      </c>
      <c r="W50" t="n">
        <v>2.96</v>
      </c>
      <c r="X50" t="n">
        <v>0.23</v>
      </c>
      <c r="Y50" t="n">
        <v>1</v>
      </c>
      <c r="Z50" t="n">
        <v>10</v>
      </c>
      <c r="AA50" t="n">
        <v>448.690663151688</v>
      </c>
      <c r="AB50" t="n">
        <v>613.9183601591494</v>
      </c>
      <c r="AC50" t="n">
        <v>555.3268535053895</v>
      </c>
      <c r="AD50" t="n">
        <v>448690.663151688</v>
      </c>
      <c r="AE50" t="n">
        <v>613918.3601591494</v>
      </c>
      <c r="AF50" t="n">
        <v>2.200595896511281e-06</v>
      </c>
      <c r="AG50" t="n">
        <v>18.41145833333333</v>
      </c>
      <c r="AH50" t="n">
        <v>555326.8535053895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7.1069</v>
      </c>
      <c r="E51" t="n">
        <v>14.07</v>
      </c>
      <c r="F51" t="n">
        <v>10.6</v>
      </c>
      <c r="G51" t="n">
        <v>57.79</v>
      </c>
      <c r="H51" t="n">
        <v>0.79</v>
      </c>
      <c r="I51" t="n">
        <v>11</v>
      </c>
      <c r="J51" t="n">
        <v>298.71</v>
      </c>
      <c r="K51" t="n">
        <v>60.56</v>
      </c>
      <c r="L51" t="n">
        <v>13.25</v>
      </c>
      <c r="M51" t="n">
        <v>9</v>
      </c>
      <c r="N51" t="n">
        <v>84.90000000000001</v>
      </c>
      <c r="O51" t="n">
        <v>37074.57</v>
      </c>
      <c r="P51" t="n">
        <v>184.51</v>
      </c>
      <c r="Q51" t="n">
        <v>197.77</v>
      </c>
      <c r="R51" t="n">
        <v>33.74</v>
      </c>
      <c r="S51" t="n">
        <v>25.4</v>
      </c>
      <c r="T51" t="n">
        <v>3311.66</v>
      </c>
      <c r="U51" t="n">
        <v>0.75</v>
      </c>
      <c r="V51" t="n">
        <v>0.88</v>
      </c>
      <c r="W51" t="n">
        <v>2.96</v>
      </c>
      <c r="X51" t="n">
        <v>0.2</v>
      </c>
      <c r="Y51" t="n">
        <v>1</v>
      </c>
      <c r="Z51" t="n">
        <v>10</v>
      </c>
      <c r="AA51" t="n">
        <v>447.2749367416345</v>
      </c>
      <c r="AB51" t="n">
        <v>611.9813008274731</v>
      </c>
      <c r="AC51" t="n">
        <v>553.5746643976486</v>
      </c>
      <c r="AD51" t="n">
        <v>447274.9367416345</v>
      </c>
      <c r="AE51" t="n">
        <v>611981.3008274731</v>
      </c>
      <c r="AF51" t="n">
        <v>2.211987465442205e-06</v>
      </c>
      <c r="AG51" t="n">
        <v>18.3203125</v>
      </c>
      <c r="AH51" t="n">
        <v>553574.6643976485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7.1103</v>
      </c>
      <c r="E52" t="n">
        <v>14.06</v>
      </c>
      <c r="F52" t="n">
        <v>10.59</v>
      </c>
      <c r="G52" t="n">
        <v>57.76</v>
      </c>
      <c r="H52" t="n">
        <v>0.8</v>
      </c>
      <c r="I52" t="n">
        <v>11</v>
      </c>
      <c r="J52" t="n">
        <v>299.23</v>
      </c>
      <c r="K52" t="n">
        <v>60.56</v>
      </c>
      <c r="L52" t="n">
        <v>13.5</v>
      </c>
      <c r="M52" t="n">
        <v>9</v>
      </c>
      <c r="N52" t="n">
        <v>85.18000000000001</v>
      </c>
      <c r="O52" t="n">
        <v>37139.2</v>
      </c>
      <c r="P52" t="n">
        <v>184.55</v>
      </c>
      <c r="Q52" t="n">
        <v>197.78</v>
      </c>
      <c r="R52" t="n">
        <v>33.41</v>
      </c>
      <c r="S52" t="n">
        <v>25.4</v>
      </c>
      <c r="T52" t="n">
        <v>3144.54</v>
      </c>
      <c r="U52" t="n">
        <v>0.76</v>
      </c>
      <c r="V52" t="n">
        <v>0.88</v>
      </c>
      <c r="W52" t="n">
        <v>2.96</v>
      </c>
      <c r="X52" t="n">
        <v>0.2</v>
      </c>
      <c r="Y52" t="n">
        <v>1</v>
      </c>
      <c r="Z52" t="n">
        <v>10</v>
      </c>
      <c r="AA52" t="n">
        <v>447.1654434653679</v>
      </c>
      <c r="AB52" t="n">
        <v>611.8314872963826</v>
      </c>
      <c r="AC52" t="n">
        <v>553.4391488597007</v>
      </c>
      <c r="AD52" t="n">
        <v>447165.4434653679</v>
      </c>
      <c r="AE52" t="n">
        <v>611831.4872963827</v>
      </c>
      <c r="AF52" t="n">
        <v>2.213045698621581e-06</v>
      </c>
      <c r="AG52" t="n">
        <v>18.30729166666667</v>
      </c>
      <c r="AH52" t="n">
        <v>553439.1488597007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7.1118</v>
      </c>
      <c r="E53" t="n">
        <v>14.06</v>
      </c>
      <c r="F53" t="n">
        <v>10.59</v>
      </c>
      <c r="G53" t="n">
        <v>57.74</v>
      </c>
      <c r="H53" t="n">
        <v>0.82</v>
      </c>
      <c r="I53" t="n">
        <v>11</v>
      </c>
      <c r="J53" t="n">
        <v>299.76</v>
      </c>
      <c r="K53" t="n">
        <v>60.56</v>
      </c>
      <c r="L53" t="n">
        <v>13.75</v>
      </c>
      <c r="M53" t="n">
        <v>9</v>
      </c>
      <c r="N53" t="n">
        <v>85.45</v>
      </c>
      <c r="O53" t="n">
        <v>37204.07</v>
      </c>
      <c r="P53" t="n">
        <v>184.48</v>
      </c>
      <c r="Q53" t="n">
        <v>197.76</v>
      </c>
      <c r="R53" t="n">
        <v>33.43</v>
      </c>
      <c r="S53" t="n">
        <v>25.4</v>
      </c>
      <c r="T53" t="n">
        <v>3154.99</v>
      </c>
      <c r="U53" t="n">
        <v>0.76</v>
      </c>
      <c r="V53" t="n">
        <v>0.88</v>
      </c>
      <c r="W53" t="n">
        <v>2.96</v>
      </c>
      <c r="X53" t="n">
        <v>0.2</v>
      </c>
      <c r="Y53" t="n">
        <v>1</v>
      </c>
      <c r="Z53" t="n">
        <v>10</v>
      </c>
      <c r="AA53" t="n">
        <v>447.0713358190307</v>
      </c>
      <c r="AB53" t="n">
        <v>611.7027250629276</v>
      </c>
      <c r="AC53" t="n">
        <v>553.3226755130878</v>
      </c>
      <c r="AD53" t="n">
        <v>447071.3358190306</v>
      </c>
      <c r="AE53" t="n">
        <v>611702.7250629276</v>
      </c>
      <c r="AF53" t="n">
        <v>2.213512566200716e-06</v>
      </c>
      <c r="AG53" t="n">
        <v>18.30729166666667</v>
      </c>
      <c r="AH53" t="n">
        <v>553322.6755130878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7.1129</v>
      </c>
      <c r="E54" t="n">
        <v>14.06</v>
      </c>
      <c r="F54" t="n">
        <v>10.58</v>
      </c>
      <c r="G54" t="n">
        <v>57.73</v>
      </c>
      <c r="H54" t="n">
        <v>0.83</v>
      </c>
      <c r="I54" t="n">
        <v>11</v>
      </c>
      <c r="J54" t="n">
        <v>300.28</v>
      </c>
      <c r="K54" t="n">
        <v>60.56</v>
      </c>
      <c r="L54" t="n">
        <v>14</v>
      </c>
      <c r="M54" t="n">
        <v>9</v>
      </c>
      <c r="N54" t="n">
        <v>85.73</v>
      </c>
      <c r="O54" t="n">
        <v>37268.93</v>
      </c>
      <c r="P54" t="n">
        <v>184.55</v>
      </c>
      <c r="Q54" t="n">
        <v>197.8</v>
      </c>
      <c r="R54" t="n">
        <v>33.5</v>
      </c>
      <c r="S54" t="n">
        <v>25.4</v>
      </c>
      <c r="T54" t="n">
        <v>3189.68</v>
      </c>
      <c r="U54" t="n">
        <v>0.76</v>
      </c>
      <c r="V54" t="n">
        <v>0.88</v>
      </c>
      <c r="W54" t="n">
        <v>2.95</v>
      </c>
      <c r="X54" t="n">
        <v>0.19</v>
      </c>
      <c r="Y54" t="n">
        <v>1</v>
      </c>
      <c r="Z54" t="n">
        <v>10</v>
      </c>
      <c r="AA54" t="n">
        <v>447.047059118239</v>
      </c>
      <c r="AB54" t="n">
        <v>611.6695086098921</v>
      </c>
      <c r="AC54" t="n">
        <v>553.2926291917104</v>
      </c>
      <c r="AD54" t="n">
        <v>447047.059118239</v>
      </c>
      <c r="AE54" t="n">
        <v>611669.5086098921</v>
      </c>
      <c r="AF54" t="n">
        <v>2.21385493575875e-06</v>
      </c>
      <c r="AG54" t="n">
        <v>18.30729166666667</v>
      </c>
      <c r="AH54" t="n">
        <v>553292.6291917104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7.1093</v>
      </c>
      <c r="E55" t="n">
        <v>14.07</v>
      </c>
      <c r="F55" t="n">
        <v>10.59</v>
      </c>
      <c r="G55" t="n">
        <v>57.77</v>
      </c>
      <c r="H55" t="n">
        <v>0.84</v>
      </c>
      <c r="I55" t="n">
        <v>11</v>
      </c>
      <c r="J55" t="n">
        <v>300.81</v>
      </c>
      <c r="K55" t="n">
        <v>60.56</v>
      </c>
      <c r="L55" t="n">
        <v>14.25</v>
      </c>
      <c r="M55" t="n">
        <v>9</v>
      </c>
      <c r="N55" t="n">
        <v>86</v>
      </c>
      <c r="O55" t="n">
        <v>37333.9</v>
      </c>
      <c r="P55" t="n">
        <v>184.79</v>
      </c>
      <c r="Q55" t="n">
        <v>197.75</v>
      </c>
      <c r="R55" t="n">
        <v>33.54</v>
      </c>
      <c r="S55" t="n">
        <v>25.4</v>
      </c>
      <c r="T55" t="n">
        <v>3211.63</v>
      </c>
      <c r="U55" t="n">
        <v>0.76</v>
      </c>
      <c r="V55" t="n">
        <v>0.88</v>
      </c>
      <c r="W55" t="n">
        <v>2.96</v>
      </c>
      <c r="X55" t="n">
        <v>0.2</v>
      </c>
      <c r="Y55" t="n">
        <v>1</v>
      </c>
      <c r="Z55" t="n">
        <v>10</v>
      </c>
      <c r="AA55" t="n">
        <v>447.3761948983397</v>
      </c>
      <c r="AB55" t="n">
        <v>612.1198467046717</v>
      </c>
      <c r="AC55" t="n">
        <v>553.6999876507776</v>
      </c>
      <c r="AD55" t="n">
        <v>447376.1948983397</v>
      </c>
      <c r="AE55" t="n">
        <v>612119.8467046716</v>
      </c>
      <c r="AF55" t="n">
        <v>2.212734453568823e-06</v>
      </c>
      <c r="AG55" t="n">
        <v>18.3203125</v>
      </c>
      <c r="AH55" t="n">
        <v>553699.9876507777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7.1124</v>
      </c>
      <c r="E56" t="n">
        <v>14.06</v>
      </c>
      <c r="F56" t="n">
        <v>10.58</v>
      </c>
      <c r="G56" t="n">
        <v>57.73</v>
      </c>
      <c r="H56" t="n">
        <v>0.86</v>
      </c>
      <c r="I56" t="n">
        <v>11</v>
      </c>
      <c r="J56" t="n">
        <v>301.34</v>
      </c>
      <c r="K56" t="n">
        <v>60.56</v>
      </c>
      <c r="L56" t="n">
        <v>14.5</v>
      </c>
      <c r="M56" t="n">
        <v>9</v>
      </c>
      <c r="N56" t="n">
        <v>86.28</v>
      </c>
      <c r="O56" t="n">
        <v>37399</v>
      </c>
      <c r="P56" t="n">
        <v>184.46</v>
      </c>
      <c r="Q56" t="n">
        <v>197.78</v>
      </c>
      <c r="R56" t="n">
        <v>33.28</v>
      </c>
      <c r="S56" t="n">
        <v>25.4</v>
      </c>
      <c r="T56" t="n">
        <v>3082.75</v>
      </c>
      <c r="U56" t="n">
        <v>0.76</v>
      </c>
      <c r="V56" t="n">
        <v>0.88</v>
      </c>
      <c r="W56" t="n">
        <v>2.96</v>
      </c>
      <c r="X56" t="n">
        <v>0.19</v>
      </c>
      <c r="Y56" t="n">
        <v>1</v>
      </c>
      <c r="Z56" t="n">
        <v>10</v>
      </c>
      <c r="AA56" t="n">
        <v>446.9917018675188</v>
      </c>
      <c r="AB56" t="n">
        <v>611.5937663772672</v>
      </c>
      <c r="AC56" t="n">
        <v>553.2241156914623</v>
      </c>
      <c r="AD56" t="n">
        <v>446991.7018675188</v>
      </c>
      <c r="AE56" t="n">
        <v>611593.7663772672</v>
      </c>
      <c r="AF56" t="n">
        <v>2.213699313232371e-06</v>
      </c>
      <c r="AG56" t="n">
        <v>18.30729166666667</v>
      </c>
      <c r="AH56" t="n">
        <v>553224.1156914623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7.1504</v>
      </c>
      <c r="E57" t="n">
        <v>13.99</v>
      </c>
      <c r="F57" t="n">
        <v>10.56</v>
      </c>
      <c r="G57" t="n">
        <v>63.37</v>
      </c>
      <c r="H57" t="n">
        <v>0.87</v>
      </c>
      <c r="I57" t="n">
        <v>10</v>
      </c>
      <c r="J57" t="n">
        <v>301.86</v>
      </c>
      <c r="K57" t="n">
        <v>60.56</v>
      </c>
      <c r="L57" t="n">
        <v>14.75</v>
      </c>
      <c r="M57" t="n">
        <v>8</v>
      </c>
      <c r="N57" t="n">
        <v>86.56</v>
      </c>
      <c r="O57" t="n">
        <v>37464.21</v>
      </c>
      <c r="P57" t="n">
        <v>184.14</v>
      </c>
      <c r="Q57" t="n">
        <v>197.77</v>
      </c>
      <c r="R57" t="n">
        <v>32.79</v>
      </c>
      <c r="S57" t="n">
        <v>25.4</v>
      </c>
      <c r="T57" t="n">
        <v>2839.42</v>
      </c>
      <c r="U57" t="n">
        <v>0.77</v>
      </c>
      <c r="V57" t="n">
        <v>0.88</v>
      </c>
      <c r="W57" t="n">
        <v>2.95</v>
      </c>
      <c r="X57" t="n">
        <v>0.17</v>
      </c>
      <c r="Y57" t="n">
        <v>1</v>
      </c>
      <c r="Z57" t="n">
        <v>10</v>
      </c>
      <c r="AA57" t="n">
        <v>445.6317891221377</v>
      </c>
      <c r="AB57" t="n">
        <v>609.7330737639206</v>
      </c>
      <c r="AC57" t="n">
        <v>551.5410049696351</v>
      </c>
      <c r="AD57" t="n">
        <v>445631.7891221376</v>
      </c>
      <c r="AE57" t="n">
        <v>609733.0737639206</v>
      </c>
      <c r="AF57" t="n">
        <v>2.225526625237156e-06</v>
      </c>
      <c r="AG57" t="n">
        <v>18.21614583333333</v>
      </c>
      <c r="AH57" t="n">
        <v>551541.004969635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7.1477</v>
      </c>
      <c r="E58" t="n">
        <v>13.99</v>
      </c>
      <c r="F58" t="n">
        <v>10.57</v>
      </c>
      <c r="G58" t="n">
        <v>63.4</v>
      </c>
      <c r="H58" t="n">
        <v>0.88</v>
      </c>
      <c r="I58" t="n">
        <v>10</v>
      </c>
      <c r="J58" t="n">
        <v>302.39</v>
      </c>
      <c r="K58" t="n">
        <v>60.56</v>
      </c>
      <c r="L58" t="n">
        <v>15</v>
      </c>
      <c r="M58" t="n">
        <v>8</v>
      </c>
      <c r="N58" t="n">
        <v>86.84</v>
      </c>
      <c r="O58" t="n">
        <v>37529.55</v>
      </c>
      <c r="P58" t="n">
        <v>184.41</v>
      </c>
      <c r="Q58" t="n">
        <v>197.77</v>
      </c>
      <c r="R58" t="n">
        <v>32.8</v>
      </c>
      <c r="S58" t="n">
        <v>25.4</v>
      </c>
      <c r="T58" t="n">
        <v>2846.5</v>
      </c>
      <c r="U58" t="n">
        <v>0.77</v>
      </c>
      <c r="V58" t="n">
        <v>0.88</v>
      </c>
      <c r="W58" t="n">
        <v>2.96</v>
      </c>
      <c r="X58" t="n">
        <v>0.18</v>
      </c>
      <c r="Y58" t="n">
        <v>1</v>
      </c>
      <c r="Z58" t="n">
        <v>10</v>
      </c>
      <c r="AA58" t="n">
        <v>445.9572737507148</v>
      </c>
      <c r="AB58" t="n">
        <v>610.1784161921083</v>
      </c>
      <c r="AC58" t="n">
        <v>551.9438445415185</v>
      </c>
      <c r="AD58" t="n">
        <v>445957.2737507148</v>
      </c>
      <c r="AE58" t="n">
        <v>610178.4161921083</v>
      </c>
      <c r="AF58" t="n">
        <v>2.224686263594711e-06</v>
      </c>
      <c r="AG58" t="n">
        <v>18.21614583333333</v>
      </c>
      <c r="AH58" t="n">
        <v>551943.8445415185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7.1511</v>
      </c>
      <c r="E59" t="n">
        <v>13.98</v>
      </c>
      <c r="F59" t="n">
        <v>10.56</v>
      </c>
      <c r="G59" t="n">
        <v>63.36</v>
      </c>
      <c r="H59" t="n">
        <v>0.9</v>
      </c>
      <c r="I59" t="n">
        <v>10</v>
      </c>
      <c r="J59" t="n">
        <v>302.92</v>
      </c>
      <c r="K59" t="n">
        <v>60.56</v>
      </c>
      <c r="L59" t="n">
        <v>15.25</v>
      </c>
      <c r="M59" t="n">
        <v>8</v>
      </c>
      <c r="N59" t="n">
        <v>87.12</v>
      </c>
      <c r="O59" t="n">
        <v>37595</v>
      </c>
      <c r="P59" t="n">
        <v>184.33</v>
      </c>
      <c r="Q59" t="n">
        <v>197.76</v>
      </c>
      <c r="R59" t="n">
        <v>32.54</v>
      </c>
      <c r="S59" t="n">
        <v>25.4</v>
      </c>
      <c r="T59" t="n">
        <v>2714.91</v>
      </c>
      <c r="U59" t="n">
        <v>0.78</v>
      </c>
      <c r="V59" t="n">
        <v>0.88</v>
      </c>
      <c r="W59" t="n">
        <v>2.96</v>
      </c>
      <c r="X59" t="n">
        <v>0.17</v>
      </c>
      <c r="Y59" t="n">
        <v>1</v>
      </c>
      <c r="Z59" t="n">
        <v>10</v>
      </c>
      <c r="AA59" t="n">
        <v>445.757712142556</v>
      </c>
      <c r="AB59" t="n">
        <v>609.9053671957886</v>
      </c>
      <c r="AC59" t="n">
        <v>551.6968549581808</v>
      </c>
      <c r="AD59" t="n">
        <v>445757.712142556</v>
      </c>
      <c r="AE59" t="n">
        <v>609905.3671957885</v>
      </c>
      <c r="AF59" t="n">
        <v>2.225744496774086e-06</v>
      </c>
      <c r="AG59" t="n">
        <v>18.203125</v>
      </c>
      <c r="AH59" t="n">
        <v>551696.8549581808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7.15</v>
      </c>
      <c r="E60" t="n">
        <v>13.99</v>
      </c>
      <c r="F60" t="n">
        <v>10.56</v>
      </c>
      <c r="G60" t="n">
        <v>63.38</v>
      </c>
      <c r="H60" t="n">
        <v>0.91</v>
      </c>
      <c r="I60" t="n">
        <v>10</v>
      </c>
      <c r="J60" t="n">
        <v>303.46</v>
      </c>
      <c r="K60" t="n">
        <v>60.56</v>
      </c>
      <c r="L60" t="n">
        <v>15.5</v>
      </c>
      <c r="M60" t="n">
        <v>8</v>
      </c>
      <c r="N60" t="n">
        <v>87.40000000000001</v>
      </c>
      <c r="O60" t="n">
        <v>37660.57</v>
      </c>
      <c r="P60" t="n">
        <v>184.39</v>
      </c>
      <c r="Q60" t="n">
        <v>197.78</v>
      </c>
      <c r="R60" t="n">
        <v>32.62</v>
      </c>
      <c r="S60" t="n">
        <v>25.4</v>
      </c>
      <c r="T60" t="n">
        <v>2756.23</v>
      </c>
      <c r="U60" t="n">
        <v>0.78</v>
      </c>
      <c r="V60" t="n">
        <v>0.88</v>
      </c>
      <c r="W60" t="n">
        <v>2.96</v>
      </c>
      <c r="X60" t="n">
        <v>0.17</v>
      </c>
      <c r="Y60" t="n">
        <v>1</v>
      </c>
      <c r="Z60" t="n">
        <v>10</v>
      </c>
      <c r="AA60" t="n">
        <v>445.832735446969</v>
      </c>
      <c r="AB60" t="n">
        <v>610.0080173906812</v>
      </c>
      <c r="AC60" t="n">
        <v>551.7897083625433</v>
      </c>
      <c r="AD60" t="n">
        <v>445832.735446969</v>
      </c>
      <c r="AE60" t="n">
        <v>610008.0173906812</v>
      </c>
      <c r="AF60" t="n">
        <v>2.225402127216053e-06</v>
      </c>
      <c r="AG60" t="n">
        <v>18.21614583333333</v>
      </c>
      <c r="AH60" t="n">
        <v>551789.7083625433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7.1491</v>
      </c>
      <c r="E61" t="n">
        <v>13.99</v>
      </c>
      <c r="F61" t="n">
        <v>10.56</v>
      </c>
      <c r="G61" t="n">
        <v>63.39</v>
      </c>
      <c r="H61" t="n">
        <v>0.92</v>
      </c>
      <c r="I61" t="n">
        <v>10</v>
      </c>
      <c r="J61" t="n">
        <v>303.99</v>
      </c>
      <c r="K61" t="n">
        <v>60.56</v>
      </c>
      <c r="L61" t="n">
        <v>15.75</v>
      </c>
      <c r="M61" t="n">
        <v>8</v>
      </c>
      <c r="N61" t="n">
        <v>87.68000000000001</v>
      </c>
      <c r="O61" t="n">
        <v>37726.27</v>
      </c>
      <c r="P61" t="n">
        <v>184.32</v>
      </c>
      <c r="Q61" t="n">
        <v>197.78</v>
      </c>
      <c r="R61" t="n">
        <v>32.84</v>
      </c>
      <c r="S61" t="n">
        <v>25.4</v>
      </c>
      <c r="T61" t="n">
        <v>2864.92</v>
      </c>
      <c r="U61" t="n">
        <v>0.77</v>
      </c>
      <c r="V61" t="n">
        <v>0.88</v>
      </c>
      <c r="W61" t="n">
        <v>2.95</v>
      </c>
      <c r="X61" t="n">
        <v>0.17</v>
      </c>
      <c r="Y61" t="n">
        <v>1</v>
      </c>
      <c r="Z61" t="n">
        <v>10</v>
      </c>
      <c r="AA61" t="n">
        <v>445.8034822624867</v>
      </c>
      <c r="AB61" t="n">
        <v>609.9679918931129</v>
      </c>
      <c r="AC61" t="n">
        <v>551.7535028422868</v>
      </c>
      <c r="AD61" t="n">
        <v>445803.4822624867</v>
      </c>
      <c r="AE61" t="n">
        <v>609967.9918931129</v>
      </c>
      <c r="AF61" t="n">
        <v>2.225122006668571e-06</v>
      </c>
      <c r="AG61" t="n">
        <v>18.21614583333333</v>
      </c>
      <c r="AH61" t="n">
        <v>551753.5028422868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7.1475</v>
      </c>
      <c r="E62" t="n">
        <v>13.99</v>
      </c>
      <c r="F62" t="n">
        <v>10.57</v>
      </c>
      <c r="G62" t="n">
        <v>63.41</v>
      </c>
      <c r="H62" t="n">
        <v>0.9399999999999999</v>
      </c>
      <c r="I62" t="n">
        <v>10</v>
      </c>
      <c r="J62" t="n">
        <v>304.52</v>
      </c>
      <c r="K62" t="n">
        <v>60.56</v>
      </c>
      <c r="L62" t="n">
        <v>16</v>
      </c>
      <c r="M62" t="n">
        <v>8</v>
      </c>
      <c r="N62" t="n">
        <v>87.97</v>
      </c>
      <c r="O62" t="n">
        <v>37792.08</v>
      </c>
      <c r="P62" t="n">
        <v>184.36</v>
      </c>
      <c r="Q62" t="n">
        <v>197.76</v>
      </c>
      <c r="R62" t="n">
        <v>32.95</v>
      </c>
      <c r="S62" t="n">
        <v>25.4</v>
      </c>
      <c r="T62" t="n">
        <v>2919.8</v>
      </c>
      <c r="U62" t="n">
        <v>0.77</v>
      </c>
      <c r="V62" t="n">
        <v>0.88</v>
      </c>
      <c r="W62" t="n">
        <v>2.95</v>
      </c>
      <c r="X62" t="n">
        <v>0.18</v>
      </c>
      <c r="Y62" t="n">
        <v>1</v>
      </c>
      <c r="Z62" t="n">
        <v>10</v>
      </c>
      <c r="AA62" t="n">
        <v>445.9245497855494</v>
      </c>
      <c r="AB62" t="n">
        <v>610.1336418192894</v>
      </c>
      <c r="AC62" t="n">
        <v>551.9033433720002</v>
      </c>
      <c r="AD62" t="n">
        <v>445924.5497855494</v>
      </c>
      <c r="AE62" t="n">
        <v>610133.6418192894</v>
      </c>
      <c r="AF62" t="n">
        <v>2.224624014584159e-06</v>
      </c>
      <c r="AG62" t="n">
        <v>18.21614583333333</v>
      </c>
      <c r="AH62" t="n">
        <v>551903.3433720003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7.1497</v>
      </c>
      <c r="E63" t="n">
        <v>13.99</v>
      </c>
      <c r="F63" t="n">
        <v>10.56</v>
      </c>
      <c r="G63" t="n">
        <v>63.38</v>
      </c>
      <c r="H63" t="n">
        <v>0.95</v>
      </c>
      <c r="I63" t="n">
        <v>10</v>
      </c>
      <c r="J63" t="n">
        <v>305.06</v>
      </c>
      <c r="K63" t="n">
        <v>60.56</v>
      </c>
      <c r="L63" t="n">
        <v>16.25</v>
      </c>
      <c r="M63" t="n">
        <v>8</v>
      </c>
      <c r="N63" t="n">
        <v>88.25</v>
      </c>
      <c r="O63" t="n">
        <v>37858.02</v>
      </c>
      <c r="P63" t="n">
        <v>184.11</v>
      </c>
      <c r="Q63" t="n">
        <v>197.78</v>
      </c>
      <c r="R63" t="n">
        <v>32.73</v>
      </c>
      <c r="S63" t="n">
        <v>25.4</v>
      </c>
      <c r="T63" t="n">
        <v>2810.17</v>
      </c>
      <c r="U63" t="n">
        <v>0.78</v>
      </c>
      <c r="V63" t="n">
        <v>0.88</v>
      </c>
      <c r="W63" t="n">
        <v>2.96</v>
      </c>
      <c r="X63" t="n">
        <v>0.17</v>
      </c>
      <c r="Y63" t="n">
        <v>1</v>
      </c>
      <c r="Z63" t="n">
        <v>10</v>
      </c>
      <c r="AA63" t="n">
        <v>445.6276246480199</v>
      </c>
      <c r="AB63" t="n">
        <v>609.727375746709</v>
      </c>
      <c r="AC63" t="n">
        <v>551.5358507631889</v>
      </c>
      <c r="AD63" t="n">
        <v>445627.6246480199</v>
      </c>
      <c r="AE63" t="n">
        <v>609727.3757467089</v>
      </c>
      <c r="AF63" t="n">
        <v>2.225308753700226e-06</v>
      </c>
      <c r="AG63" t="n">
        <v>18.21614583333333</v>
      </c>
      <c r="AH63" t="n">
        <v>551535.8507631889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7.1863</v>
      </c>
      <c r="E64" t="n">
        <v>13.92</v>
      </c>
      <c r="F64" t="n">
        <v>10.54</v>
      </c>
      <c r="G64" t="n">
        <v>70.29000000000001</v>
      </c>
      <c r="H64" t="n">
        <v>0.96</v>
      </c>
      <c r="I64" t="n">
        <v>9</v>
      </c>
      <c r="J64" t="n">
        <v>305.59</v>
      </c>
      <c r="K64" t="n">
        <v>60.56</v>
      </c>
      <c r="L64" t="n">
        <v>16.5</v>
      </c>
      <c r="M64" t="n">
        <v>7</v>
      </c>
      <c r="N64" t="n">
        <v>88.54000000000001</v>
      </c>
      <c r="O64" t="n">
        <v>37924.08</v>
      </c>
      <c r="P64" t="n">
        <v>183.54</v>
      </c>
      <c r="Q64" t="n">
        <v>197.76</v>
      </c>
      <c r="R64" t="n">
        <v>32.11</v>
      </c>
      <c r="S64" t="n">
        <v>25.4</v>
      </c>
      <c r="T64" t="n">
        <v>2505.4</v>
      </c>
      <c r="U64" t="n">
        <v>0.79</v>
      </c>
      <c r="V64" t="n">
        <v>0.88</v>
      </c>
      <c r="W64" t="n">
        <v>2.95</v>
      </c>
      <c r="X64" t="n">
        <v>0.15</v>
      </c>
      <c r="Y64" t="n">
        <v>1</v>
      </c>
      <c r="Z64" t="n">
        <v>10</v>
      </c>
      <c r="AA64" t="n">
        <v>444.1295501730581</v>
      </c>
      <c r="AB64" t="n">
        <v>607.6776441596849</v>
      </c>
      <c r="AC64" t="n">
        <v>549.6817426820139</v>
      </c>
      <c r="AD64" t="n">
        <v>444129.5501730581</v>
      </c>
      <c r="AE64" t="n">
        <v>607677.6441596849</v>
      </c>
      <c r="AF64" t="n">
        <v>2.236700322631149e-06</v>
      </c>
      <c r="AG64" t="n">
        <v>18.125</v>
      </c>
      <c r="AH64" t="n">
        <v>549681.7426820139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7.1805</v>
      </c>
      <c r="E65" t="n">
        <v>13.93</v>
      </c>
      <c r="F65" t="n">
        <v>10.56</v>
      </c>
      <c r="G65" t="n">
        <v>70.37</v>
      </c>
      <c r="H65" t="n">
        <v>0.97</v>
      </c>
      <c r="I65" t="n">
        <v>9</v>
      </c>
      <c r="J65" t="n">
        <v>306.13</v>
      </c>
      <c r="K65" t="n">
        <v>60.56</v>
      </c>
      <c r="L65" t="n">
        <v>16.75</v>
      </c>
      <c r="M65" t="n">
        <v>7</v>
      </c>
      <c r="N65" t="n">
        <v>88.83</v>
      </c>
      <c r="O65" t="n">
        <v>37990.27</v>
      </c>
      <c r="P65" t="n">
        <v>183.95</v>
      </c>
      <c r="Q65" t="n">
        <v>197.75</v>
      </c>
      <c r="R65" t="n">
        <v>32.58</v>
      </c>
      <c r="S65" t="n">
        <v>25.4</v>
      </c>
      <c r="T65" t="n">
        <v>2740.19</v>
      </c>
      <c r="U65" t="n">
        <v>0.78</v>
      </c>
      <c r="V65" t="n">
        <v>0.88</v>
      </c>
      <c r="W65" t="n">
        <v>2.95</v>
      </c>
      <c r="X65" t="n">
        <v>0.17</v>
      </c>
      <c r="Y65" t="n">
        <v>1</v>
      </c>
      <c r="Z65" t="n">
        <v>10</v>
      </c>
      <c r="AA65" t="n">
        <v>444.6884307441265</v>
      </c>
      <c r="AB65" t="n">
        <v>608.4423292130914</v>
      </c>
      <c r="AC65" t="n">
        <v>550.3734472671656</v>
      </c>
      <c r="AD65" t="n">
        <v>444688.4307441266</v>
      </c>
      <c r="AE65" t="n">
        <v>608442.3292130914</v>
      </c>
      <c r="AF65" t="n">
        <v>2.234895101325156e-06</v>
      </c>
      <c r="AG65" t="n">
        <v>18.13802083333333</v>
      </c>
      <c r="AH65" t="n">
        <v>550373.4472671656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7.18</v>
      </c>
      <c r="E66" t="n">
        <v>13.93</v>
      </c>
      <c r="F66" t="n">
        <v>10.56</v>
      </c>
      <c r="G66" t="n">
        <v>70.38</v>
      </c>
      <c r="H66" t="n">
        <v>0.99</v>
      </c>
      <c r="I66" t="n">
        <v>9</v>
      </c>
      <c r="J66" t="n">
        <v>306.67</v>
      </c>
      <c r="K66" t="n">
        <v>60.56</v>
      </c>
      <c r="L66" t="n">
        <v>17</v>
      </c>
      <c r="M66" t="n">
        <v>7</v>
      </c>
      <c r="N66" t="n">
        <v>89.11</v>
      </c>
      <c r="O66" t="n">
        <v>38056.58</v>
      </c>
      <c r="P66" t="n">
        <v>184.14</v>
      </c>
      <c r="Q66" t="n">
        <v>197.76</v>
      </c>
      <c r="R66" t="n">
        <v>32.59</v>
      </c>
      <c r="S66" t="n">
        <v>25.4</v>
      </c>
      <c r="T66" t="n">
        <v>2747.15</v>
      </c>
      <c r="U66" t="n">
        <v>0.78</v>
      </c>
      <c r="V66" t="n">
        <v>0.88</v>
      </c>
      <c r="W66" t="n">
        <v>2.95</v>
      </c>
      <c r="X66" t="n">
        <v>0.17</v>
      </c>
      <c r="Y66" t="n">
        <v>1</v>
      </c>
      <c r="Z66" t="n">
        <v>10</v>
      </c>
      <c r="AA66" t="n">
        <v>444.8456516598006</v>
      </c>
      <c r="AB66" t="n">
        <v>608.657445806014</v>
      </c>
      <c r="AC66" t="n">
        <v>550.5680334343776</v>
      </c>
      <c r="AD66" t="n">
        <v>444845.6516598006</v>
      </c>
      <c r="AE66" t="n">
        <v>608657.445806014</v>
      </c>
      <c r="AF66" t="n">
        <v>2.234739478798777e-06</v>
      </c>
      <c r="AG66" t="n">
        <v>18.13802083333333</v>
      </c>
      <c r="AH66" t="n">
        <v>550568.0334343776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7.1815</v>
      </c>
      <c r="E67" t="n">
        <v>13.92</v>
      </c>
      <c r="F67" t="n">
        <v>10.55</v>
      </c>
      <c r="G67" t="n">
        <v>70.36</v>
      </c>
      <c r="H67" t="n">
        <v>1</v>
      </c>
      <c r="I67" t="n">
        <v>9</v>
      </c>
      <c r="J67" t="n">
        <v>307.21</v>
      </c>
      <c r="K67" t="n">
        <v>60.56</v>
      </c>
      <c r="L67" t="n">
        <v>17.25</v>
      </c>
      <c r="M67" t="n">
        <v>7</v>
      </c>
      <c r="N67" t="n">
        <v>89.40000000000001</v>
      </c>
      <c r="O67" t="n">
        <v>38123.01</v>
      </c>
      <c r="P67" t="n">
        <v>184.16</v>
      </c>
      <c r="Q67" t="n">
        <v>197.8</v>
      </c>
      <c r="R67" t="n">
        <v>32.39</v>
      </c>
      <c r="S67" t="n">
        <v>25.4</v>
      </c>
      <c r="T67" t="n">
        <v>2644.77</v>
      </c>
      <c r="U67" t="n">
        <v>0.78</v>
      </c>
      <c r="V67" t="n">
        <v>0.88</v>
      </c>
      <c r="W67" t="n">
        <v>2.96</v>
      </c>
      <c r="X67" t="n">
        <v>0.16</v>
      </c>
      <c r="Y67" t="n">
        <v>1</v>
      </c>
      <c r="Z67" t="n">
        <v>10</v>
      </c>
      <c r="AA67" t="n">
        <v>444.7734815634901</v>
      </c>
      <c r="AB67" t="n">
        <v>608.5586994963221</v>
      </c>
      <c r="AC67" t="n">
        <v>550.4787113338914</v>
      </c>
      <c r="AD67" t="n">
        <v>444773.4815634901</v>
      </c>
      <c r="AE67" t="n">
        <v>608558.6994963221</v>
      </c>
      <c r="AF67" t="n">
        <v>2.235206346377914e-06</v>
      </c>
      <c r="AG67" t="n">
        <v>18.125</v>
      </c>
      <c r="AH67" t="n">
        <v>550478.7113338914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7.1816</v>
      </c>
      <c r="E68" t="n">
        <v>13.92</v>
      </c>
      <c r="F68" t="n">
        <v>10.55</v>
      </c>
      <c r="G68" t="n">
        <v>70.36</v>
      </c>
      <c r="H68" t="n">
        <v>1.01</v>
      </c>
      <c r="I68" t="n">
        <v>9</v>
      </c>
      <c r="J68" t="n">
        <v>307.75</v>
      </c>
      <c r="K68" t="n">
        <v>60.56</v>
      </c>
      <c r="L68" t="n">
        <v>17.5</v>
      </c>
      <c r="M68" t="n">
        <v>7</v>
      </c>
      <c r="N68" t="n">
        <v>89.69</v>
      </c>
      <c r="O68" t="n">
        <v>38189.58</v>
      </c>
      <c r="P68" t="n">
        <v>184.27</v>
      </c>
      <c r="Q68" t="n">
        <v>197.75</v>
      </c>
      <c r="R68" t="n">
        <v>32.42</v>
      </c>
      <c r="S68" t="n">
        <v>25.4</v>
      </c>
      <c r="T68" t="n">
        <v>2659.92</v>
      </c>
      <c r="U68" t="n">
        <v>0.78</v>
      </c>
      <c r="V68" t="n">
        <v>0.88</v>
      </c>
      <c r="W68" t="n">
        <v>2.96</v>
      </c>
      <c r="X68" t="n">
        <v>0.16</v>
      </c>
      <c r="Y68" t="n">
        <v>1</v>
      </c>
      <c r="Z68" t="n">
        <v>10</v>
      </c>
      <c r="AA68" t="n">
        <v>444.8541922864376</v>
      </c>
      <c r="AB68" t="n">
        <v>608.6691314681646</v>
      </c>
      <c r="AC68" t="n">
        <v>550.5786038333334</v>
      </c>
      <c r="AD68" t="n">
        <v>444854.1922864376</v>
      </c>
      <c r="AE68" t="n">
        <v>608669.1314681645</v>
      </c>
      <c r="AF68" t="n">
        <v>2.235237470883189e-06</v>
      </c>
      <c r="AG68" t="n">
        <v>18.125</v>
      </c>
      <c r="AH68" t="n">
        <v>550578.6038333335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7.1855</v>
      </c>
      <c r="E69" t="n">
        <v>13.92</v>
      </c>
      <c r="F69" t="n">
        <v>10.55</v>
      </c>
      <c r="G69" t="n">
        <v>70.31</v>
      </c>
      <c r="H69" t="n">
        <v>1.03</v>
      </c>
      <c r="I69" t="n">
        <v>9</v>
      </c>
      <c r="J69" t="n">
        <v>308.29</v>
      </c>
      <c r="K69" t="n">
        <v>60.56</v>
      </c>
      <c r="L69" t="n">
        <v>17.75</v>
      </c>
      <c r="M69" t="n">
        <v>7</v>
      </c>
      <c r="N69" t="n">
        <v>89.98</v>
      </c>
      <c r="O69" t="n">
        <v>38256.26</v>
      </c>
      <c r="P69" t="n">
        <v>184.09</v>
      </c>
      <c r="Q69" t="n">
        <v>197.77</v>
      </c>
      <c r="R69" t="n">
        <v>32.23</v>
      </c>
      <c r="S69" t="n">
        <v>25.4</v>
      </c>
      <c r="T69" t="n">
        <v>2565.52</v>
      </c>
      <c r="U69" t="n">
        <v>0.79</v>
      </c>
      <c r="V69" t="n">
        <v>0.88</v>
      </c>
      <c r="W69" t="n">
        <v>2.95</v>
      </c>
      <c r="X69" t="n">
        <v>0.16</v>
      </c>
      <c r="Y69" t="n">
        <v>1</v>
      </c>
      <c r="Z69" t="n">
        <v>10</v>
      </c>
      <c r="AA69" t="n">
        <v>444.6147911901683</v>
      </c>
      <c r="AB69" t="n">
        <v>608.341572326618</v>
      </c>
      <c r="AC69" t="n">
        <v>550.282306476524</v>
      </c>
      <c r="AD69" t="n">
        <v>444614.7911901683</v>
      </c>
      <c r="AE69" t="n">
        <v>608341.572326618</v>
      </c>
      <c r="AF69" t="n">
        <v>2.236451326588944e-06</v>
      </c>
      <c r="AG69" t="n">
        <v>18.125</v>
      </c>
      <c r="AH69" t="n">
        <v>550282.306476524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7.182</v>
      </c>
      <c r="E70" t="n">
        <v>13.92</v>
      </c>
      <c r="F70" t="n">
        <v>10.55</v>
      </c>
      <c r="G70" t="n">
        <v>70.34999999999999</v>
      </c>
      <c r="H70" t="n">
        <v>1.04</v>
      </c>
      <c r="I70" t="n">
        <v>9</v>
      </c>
      <c r="J70" t="n">
        <v>308.83</v>
      </c>
      <c r="K70" t="n">
        <v>60.56</v>
      </c>
      <c r="L70" t="n">
        <v>18</v>
      </c>
      <c r="M70" t="n">
        <v>7</v>
      </c>
      <c r="N70" t="n">
        <v>90.27</v>
      </c>
      <c r="O70" t="n">
        <v>38323.08</v>
      </c>
      <c r="P70" t="n">
        <v>184.14</v>
      </c>
      <c r="Q70" t="n">
        <v>197.76</v>
      </c>
      <c r="R70" t="n">
        <v>32.48</v>
      </c>
      <c r="S70" t="n">
        <v>25.4</v>
      </c>
      <c r="T70" t="n">
        <v>2691.64</v>
      </c>
      <c r="U70" t="n">
        <v>0.78</v>
      </c>
      <c r="V70" t="n">
        <v>0.88</v>
      </c>
      <c r="W70" t="n">
        <v>2.95</v>
      </c>
      <c r="X70" t="n">
        <v>0.16</v>
      </c>
      <c r="Y70" t="n">
        <v>1</v>
      </c>
      <c r="Z70" t="n">
        <v>10</v>
      </c>
      <c r="AA70" t="n">
        <v>444.7451112288248</v>
      </c>
      <c r="AB70" t="n">
        <v>608.5198819528219</v>
      </c>
      <c r="AC70" t="n">
        <v>550.4435984822622</v>
      </c>
      <c r="AD70" t="n">
        <v>444745.1112288248</v>
      </c>
      <c r="AE70" t="n">
        <v>608519.881952822</v>
      </c>
      <c r="AF70" t="n">
        <v>2.235361968904293e-06</v>
      </c>
      <c r="AG70" t="n">
        <v>18.125</v>
      </c>
      <c r="AH70" t="n">
        <v>550443.5984822622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7.1816</v>
      </c>
      <c r="E71" t="n">
        <v>13.92</v>
      </c>
      <c r="F71" t="n">
        <v>10.55</v>
      </c>
      <c r="G71" t="n">
        <v>70.36</v>
      </c>
      <c r="H71" t="n">
        <v>1.05</v>
      </c>
      <c r="I71" t="n">
        <v>9</v>
      </c>
      <c r="J71" t="n">
        <v>309.37</v>
      </c>
      <c r="K71" t="n">
        <v>60.56</v>
      </c>
      <c r="L71" t="n">
        <v>18.25</v>
      </c>
      <c r="M71" t="n">
        <v>7</v>
      </c>
      <c r="N71" t="n">
        <v>90.56999999999999</v>
      </c>
      <c r="O71" t="n">
        <v>38390.02</v>
      </c>
      <c r="P71" t="n">
        <v>184.18</v>
      </c>
      <c r="Q71" t="n">
        <v>197.77</v>
      </c>
      <c r="R71" t="n">
        <v>32.51</v>
      </c>
      <c r="S71" t="n">
        <v>25.4</v>
      </c>
      <c r="T71" t="n">
        <v>2706.07</v>
      </c>
      <c r="U71" t="n">
        <v>0.78</v>
      </c>
      <c r="V71" t="n">
        <v>0.88</v>
      </c>
      <c r="W71" t="n">
        <v>2.95</v>
      </c>
      <c r="X71" t="n">
        <v>0.16</v>
      </c>
      <c r="Y71" t="n">
        <v>1</v>
      </c>
      <c r="Z71" t="n">
        <v>10</v>
      </c>
      <c r="AA71" t="n">
        <v>444.7859935186107</v>
      </c>
      <c r="AB71" t="n">
        <v>608.5758189053064</v>
      </c>
      <c r="AC71" t="n">
        <v>550.4941968905094</v>
      </c>
      <c r="AD71" t="n">
        <v>444785.9935186107</v>
      </c>
      <c r="AE71" t="n">
        <v>608575.8189053064</v>
      </c>
      <c r="AF71" t="n">
        <v>2.235237470883189e-06</v>
      </c>
      <c r="AG71" t="n">
        <v>18.125</v>
      </c>
      <c r="AH71" t="n">
        <v>550494.1968905095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7.1836</v>
      </c>
      <c r="E72" t="n">
        <v>13.92</v>
      </c>
      <c r="F72" t="n">
        <v>10.55</v>
      </c>
      <c r="G72" t="n">
        <v>70.33</v>
      </c>
      <c r="H72" t="n">
        <v>1.06</v>
      </c>
      <c r="I72" t="n">
        <v>9</v>
      </c>
      <c r="J72" t="n">
        <v>309.91</v>
      </c>
      <c r="K72" t="n">
        <v>60.56</v>
      </c>
      <c r="L72" t="n">
        <v>18.5</v>
      </c>
      <c r="M72" t="n">
        <v>7</v>
      </c>
      <c r="N72" t="n">
        <v>90.86</v>
      </c>
      <c r="O72" t="n">
        <v>38457.09</v>
      </c>
      <c r="P72" t="n">
        <v>184.06</v>
      </c>
      <c r="Q72" t="n">
        <v>197.78</v>
      </c>
      <c r="R72" t="n">
        <v>32.4</v>
      </c>
      <c r="S72" t="n">
        <v>25.4</v>
      </c>
      <c r="T72" t="n">
        <v>2652.77</v>
      </c>
      <c r="U72" t="n">
        <v>0.78</v>
      </c>
      <c r="V72" t="n">
        <v>0.88</v>
      </c>
      <c r="W72" t="n">
        <v>2.95</v>
      </c>
      <c r="X72" t="n">
        <v>0.16</v>
      </c>
      <c r="Y72" t="n">
        <v>1</v>
      </c>
      <c r="Z72" t="n">
        <v>10</v>
      </c>
      <c r="AA72" t="n">
        <v>444.6422318474634</v>
      </c>
      <c r="AB72" t="n">
        <v>608.3791178445255</v>
      </c>
      <c r="AC72" t="n">
        <v>550.3162687028978</v>
      </c>
      <c r="AD72" t="n">
        <v>444642.2318474634</v>
      </c>
      <c r="AE72" t="n">
        <v>608379.1178445255</v>
      </c>
      <c r="AF72" t="n">
        <v>2.235859960988704e-06</v>
      </c>
      <c r="AG72" t="n">
        <v>18.125</v>
      </c>
      <c r="AH72" t="n">
        <v>550316.2687028978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7.222</v>
      </c>
      <c r="E73" t="n">
        <v>13.85</v>
      </c>
      <c r="F73" t="n">
        <v>10.53</v>
      </c>
      <c r="G73" t="n">
        <v>78.95999999999999</v>
      </c>
      <c r="H73" t="n">
        <v>1.08</v>
      </c>
      <c r="I73" t="n">
        <v>8</v>
      </c>
      <c r="J73" t="n">
        <v>310.46</v>
      </c>
      <c r="K73" t="n">
        <v>60.56</v>
      </c>
      <c r="L73" t="n">
        <v>18.75</v>
      </c>
      <c r="M73" t="n">
        <v>6</v>
      </c>
      <c r="N73" t="n">
        <v>91.16</v>
      </c>
      <c r="O73" t="n">
        <v>38524.29</v>
      </c>
      <c r="P73" t="n">
        <v>183.49</v>
      </c>
      <c r="Q73" t="n">
        <v>197.79</v>
      </c>
      <c r="R73" t="n">
        <v>31.6</v>
      </c>
      <c r="S73" t="n">
        <v>25.4</v>
      </c>
      <c r="T73" t="n">
        <v>2254.15</v>
      </c>
      <c r="U73" t="n">
        <v>0.8</v>
      </c>
      <c r="V73" t="n">
        <v>0.88</v>
      </c>
      <c r="W73" t="n">
        <v>2.95</v>
      </c>
      <c r="X73" t="n">
        <v>0.14</v>
      </c>
      <c r="Y73" t="n">
        <v>1</v>
      </c>
      <c r="Z73" t="n">
        <v>10</v>
      </c>
      <c r="AA73" t="n">
        <v>443.1092755149452</v>
      </c>
      <c r="AB73" t="n">
        <v>606.2816593611136</v>
      </c>
      <c r="AC73" t="n">
        <v>548.4189887133413</v>
      </c>
      <c r="AD73" t="n">
        <v>443109.2755149452</v>
      </c>
      <c r="AE73" t="n">
        <v>606281.6593611136</v>
      </c>
      <c r="AF73" t="n">
        <v>2.247811771014592e-06</v>
      </c>
      <c r="AG73" t="n">
        <v>18.03385416666667</v>
      </c>
      <c r="AH73" t="n">
        <v>548418.9887133413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7.2231</v>
      </c>
      <c r="E74" t="n">
        <v>13.84</v>
      </c>
      <c r="F74" t="n">
        <v>10.53</v>
      </c>
      <c r="G74" t="n">
        <v>78.94</v>
      </c>
      <c r="H74" t="n">
        <v>1.09</v>
      </c>
      <c r="I74" t="n">
        <v>8</v>
      </c>
      <c r="J74" t="n">
        <v>311.01</v>
      </c>
      <c r="K74" t="n">
        <v>60.56</v>
      </c>
      <c r="L74" t="n">
        <v>19</v>
      </c>
      <c r="M74" t="n">
        <v>6</v>
      </c>
      <c r="N74" t="n">
        <v>91.45</v>
      </c>
      <c r="O74" t="n">
        <v>38591.62</v>
      </c>
      <c r="P74" t="n">
        <v>183.6</v>
      </c>
      <c r="Q74" t="n">
        <v>197.8</v>
      </c>
      <c r="R74" t="n">
        <v>31.53</v>
      </c>
      <c r="S74" t="n">
        <v>25.4</v>
      </c>
      <c r="T74" t="n">
        <v>2223.32</v>
      </c>
      <c r="U74" t="n">
        <v>0.8100000000000001</v>
      </c>
      <c r="V74" t="n">
        <v>0.88</v>
      </c>
      <c r="W74" t="n">
        <v>2.95</v>
      </c>
      <c r="X74" t="n">
        <v>0.14</v>
      </c>
      <c r="Y74" t="n">
        <v>1</v>
      </c>
      <c r="Z74" t="n">
        <v>10</v>
      </c>
      <c r="AA74" t="n">
        <v>443.1634945635695</v>
      </c>
      <c r="AB74" t="n">
        <v>606.3558442554171</v>
      </c>
      <c r="AC74" t="n">
        <v>548.4860935054517</v>
      </c>
      <c r="AD74" t="n">
        <v>443163.4945635695</v>
      </c>
      <c r="AE74" t="n">
        <v>606355.8442554171</v>
      </c>
      <c r="AF74" t="n">
        <v>2.248154140572625e-06</v>
      </c>
      <c r="AG74" t="n">
        <v>18.02083333333333</v>
      </c>
      <c r="AH74" t="n">
        <v>548486.0935054517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7.2244</v>
      </c>
      <c r="E75" t="n">
        <v>13.84</v>
      </c>
      <c r="F75" t="n">
        <v>10.52</v>
      </c>
      <c r="G75" t="n">
        <v>78.92</v>
      </c>
      <c r="H75" t="n">
        <v>1.1</v>
      </c>
      <c r="I75" t="n">
        <v>8</v>
      </c>
      <c r="J75" t="n">
        <v>311.55</v>
      </c>
      <c r="K75" t="n">
        <v>60.56</v>
      </c>
      <c r="L75" t="n">
        <v>19.25</v>
      </c>
      <c r="M75" t="n">
        <v>6</v>
      </c>
      <c r="N75" t="n">
        <v>91.75</v>
      </c>
      <c r="O75" t="n">
        <v>38659.08</v>
      </c>
      <c r="P75" t="n">
        <v>183.66</v>
      </c>
      <c r="Q75" t="n">
        <v>197.76</v>
      </c>
      <c r="R75" t="n">
        <v>31.48</v>
      </c>
      <c r="S75" t="n">
        <v>25.4</v>
      </c>
      <c r="T75" t="n">
        <v>2194.51</v>
      </c>
      <c r="U75" t="n">
        <v>0.8100000000000001</v>
      </c>
      <c r="V75" t="n">
        <v>0.88</v>
      </c>
      <c r="W75" t="n">
        <v>2.95</v>
      </c>
      <c r="X75" t="n">
        <v>0.13</v>
      </c>
      <c r="Y75" t="n">
        <v>1</v>
      </c>
      <c r="Z75" t="n">
        <v>10</v>
      </c>
      <c r="AA75" t="n">
        <v>443.1274440490853</v>
      </c>
      <c r="AB75" t="n">
        <v>606.3065183510632</v>
      </c>
      <c r="AC75" t="n">
        <v>548.44147519618</v>
      </c>
      <c r="AD75" t="n">
        <v>443127.4440490853</v>
      </c>
      <c r="AE75" t="n">
        <v>606306.5183510632</v>
      </c>
      <c r="AF75" t="n">
        <v>2.24855875914121e-06</v>
      </c>
      <c r="AG75" t="n">
        <v>18.02083333333333</v>
      </c>
      <c r="AH75" t="n">
        <v>548441.4751961801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7.2246</v>
      </c>
      <c r="E76" t="n">
        <v>13.84</v>
      </c>
      <c r="F76" t="n">
        <v>10.52</v>
      </c>
      <c r="G76" t="n">
        <v>78.92</v>
      </c>
      <c r="H76" t="n">
        <v>1.11</v>
      </c>
      <c r="I76" t="n">
        <v>8</v>
      </c>
      <c r="J76" t="n">
        <v>312.1</v>
      </c>
      <c r="K76" t="n">
        <v>60.56</v>
      </c>
      <c r="L76" t="n">
        <v>19.5</v>
      </c>
      <c r="M76" t="n">
        <v>6</v>
      </c>
      <c r="N76" t="n">
        <v>92.05</v>
      </c>
      <c r="O76" t="n">
        <v>38726.8</v>
      </c>
      <c r="P76" t="n">
        <v>183.8</v>
      </c>
      <c r="Q76" t="n">
        <v>197.75</v>
      </c>
      <c r="R76" t="n">
        <v>31.53</v>
      </c>
      <c r="S76" t="n">
        <v>25.4</v>
      </c>
      <c r="T76" t="n">
        <v>2218.99</v>
      </c>
      <c r="U76" t="n">
        <v>0.8100000000000001</v>
      </c>
      <c r="V76" t="n">
        <v>0.88</v>
      </c>
      <c r="W76" t="n">
        <v>2.95</v>
      </c>
      <c r="X76" t="n">
        <v>0.13</v>
      </c>
      <c r="Y76" t="n">
        <v>1</v>
      </c>
      <c r="Z76" t="n">
        <v>10</v>
      </c>
      <c r="AA76" t="n">
        <v>443.2276899835296</v>
      </c>
      <c r="AB76" t="n">
        <v>606.4436792611084</v>
      </c>
      <c r="AC76" t="n">
        <v>548.5655456614771</v>
      </c>
      <c r="AD76" t="n">
        <v>443227.6899835296</v>
      </c>
      <c r="AE76" t="n">
        <v>606443.6792611084</v>
      </c>
      <c r="AF76" t="n">
        <v>2.248621008151762e-06</v>
      </c>
      <c r="AG76" t="n">
        <v>18.02083333333333</v>
      </c>
      <c r="AH76" t="n">
        <v>548565.5456614771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7.2215</v>
      </c>
      <c r="E77" t="n">
        <v>13.85</v>
      </c>
      <c r="F77" t="n">
        <v>10.53</v>
      </c>
      <c r="G77" t="n">
        <v>78.95999999999999</v>
      </c>
      <c r="H77" t="n">
        <v>1.13</v>
      </c>
      <c r="I77" t="n">
        <v>8</v>
      </c>
      <c r="J77" t="n">
        <v>312.65</v>
      </c>
      <c r="K77" t="n">
        <v>60.56</v>
      </c>
      <c r="L77" t="n">
        <v>19.75</v>
      </c>
      <c r="M77" t="n">
        <v>6</v>
      </c>
      <c r="N77" t="n">
        <v>92.34999999999999</v>
      </c>
      <c r="O77" t="n">
        <v>38794.53</v>
      </c>
      <c r="P77" t="n">
        <v>184.01</v>
      </c>
      <c r="Q77" t="n">
        <v>197.76</v>
      </c>
      <c r="R77" t="n">
        <v>31.6</v>
      </c>
      <c r="S77" t="n">
        <v>25.4</v>
      </c>
      <c r="T77" t="n">
        <v>2257.05</v>
      </c>
      <c r="U77" t="n">
        <v>0.8</v>
      </c>
      <c r="V77" t="n">
        <v>0.88</v>
      </c>
      <c r="W77" t="n">
        <v>2.95</v>
      </c>
      <c r="X77" t="n">
        <v>0.14</v>
      </c>
      <c r="Y77" t="n">
        <v>1</v>
      </c>
      <c r="Z77" t="n">
        <v>10</v>
      </c>
      <c r="AA77" t="n">
        <v>443.514164100976</v>
      </c>
      <c r="AB77" t="n">
        <v>606.8356457869445</v>
      </c>
      <c r="AC77" t="n">
        <v>548.9201034522159</v>
      </c>
      <c r="AD77" t="n">
        <v>443514.164100976</v>
      </c>
      <c r="AE77" t="n">
        <v>606835.6457869445</v>
      </c>
      <c r="AF77" t="n">
        <v>2.247656148488213e-06</v>
      </c>
      <c r="AG77" t="n">
        <v>18.03385416666667</v>
      </c>
      <c r="AH77" t="n">
        <v>548920.1034522159</v>
      </c>
    </row>
    <row r="78">
      <c r="A78" t="n">
        <v>76</v>
      </c>
      <c r="B78" t="n">
        <v>140</v>
      </c>
      <c r="C78" t="inlineStr">
        <is>
          <t xml:space="preserve">CONCLUIDO	</t>
        </is>
      </c>
      <c r="D78" t="n">
        <v>7.2237</v>
      </c>
      <c r="E78" t="n">
        <v>13.84</v>
      </c>
      <c r="F78" t="n">
        <v>10.52</v>
      </c>
      <c r="G78" t="n">
        <v>78.93000000000001</v>
      </c>
      <c r="H78" t="n">
        <v>1.14</v>
      </c>
      <c r="I78" t="n">
        <v>8</v>
      </c>
      <c r="J78" t="n">
        <v>313.2</v>
      </c>
      <c r="K78" t="n">
        <v>60.56</v>
      </c>
      <c r="L78" t="n">
        <v>20</v>
      </c>
      <c r="M78" t="n">
        <v>6</v>
      </c>
      <c r="N78" t="n">
        <v>92.65000000000001</v>
      </c>
      <c r="O78" t="n">
        <v>38862.4</v>
      </c>
      <c r="P78" t="n">
        <v>184.01</v>
      </c>
      <c r="Q78" t="n">
        <v>197.81</v>
      </c>
      <c r="R78" t="n">
        <v>31.47</v>
      </c>
      <c r="S78" t="n">
        <v>25.4</v>
      </c>
      <c r="T78" t="n">
        <v>2193.31</v>
      </c>
      <c r="U78" t="n">
        <v>0.8100000000000001</v>
      </c>
      <c r="V78" t="n">
        <v>0.88</v>
      </c>
      <c r="W78" t="n">
        <v>2.95</v>
      </c>
      <c r="X78" t="n">
        <v>0.13</v>
      </c>
      <c r="Y78" t="n">
        <v>1</v>
      </c>
      <c r="Z78" t="n">
        <v>10</v>
      </c>
      <c r="AA78" t="n">
        <v>443.4093517242786</v>
      </c>
      <c r="AB78" t="n">
        <v>606.6922368691514</v>
      </c>
      <c r="AC78" t="n">
        <v>548.7903812802613</v>
      </c>
      <c r="AD78" t="n">
        <v>443409.3517242786</v>
      </c>
      <c r="AE78" t="n">
        <v>606692.2368691515</v>
      </c>
      <c r="AF78" t="n">
        <v>2.24834088760428e-06</v>
      </c>
      <c r="AG78" t="n">
        <v>18.02083333333333</v>
      </c>
      <c r="AH78" t="n">
        <v>548790.3812802613</v>
      </c>
    </row>
    <row r="79">
      <c r="A79" t="n">
        <v>77</v>
      </c>
      <c r="B79" t="n">
        <v>140</v>
      </c>
      <c r="C79" t="inlineStr">
        <is>
          <t xml:space="preserve">CONCLUIDO	</t>
        </is>
      </c>
      <c r="D79" t="n">
        <v>7.224</v>
      </c>
      <c r="E79" t="n">
        <v>13.84</v>
      </c>
      <c r="F79" t="n">
        <v>10.52</v>
      </c>
      <c r="G79" t="n">
        <v>78.93000000000001</v>
      </c>
      <c r="H79" t="n">
        <v>1.15</v>
      </c>
      <c r="I79" t="n">
        <v>8</v>
      </c>
      <c r="J79" t="n">
        <v>313.75</v>
      </c>
      <c r="K79" t="n">
        <v>60.56</v>
      </c>
      <c r="L79" t="n">
        <v>20.25</v>
      </c>
      <c r="M79" t="n">
        <v>6</v>
      </c>
      <c r="N79" t="n">
        <v>92.95</v>
      </c>
      <c r="O79" t="n">
        <v>38930.39</v>
      </c>
      <c r="P79" t="n">
        <v>184.04</v>
      </c>
      <c r="Q79" t="n">
        <v>197.76</v>
      </c>
      <c r="R79" t="n">
        <v>31.55</v>
      </c>
      <c r="S79" t="n">
        <v>25.4</v>
      </c>
      <c r="T79" t="n">
        <v>2229.31</v>
      </c>
      <c r="U79" t="n">
        <v>0.8100000000000001</v>
      </c>
      <c r="V79" t="n">
        <v>0.88</v>
      </c>
      <c r="W79" t="n">
        <v>2.95</v>
      </c>
      <c r="X79" t="n">
        <v>0.13</v>
      </c>
      <c r="Y79" t="n">
        <v>1</v>
      </c>
      <c r="Z79" t="n">
        <v>10</v>
      </c>
      <c r="AA79" t="n">
        <v>443.4241244336673</v>
      </c>
      <c r="AB79" t="n">
        <v>606.7124495418632</v>
      </c>
      <c r="AC79" t="n">
        <v>548.8086648838581</v>
      </c>
      <c r="AD79" t="n">
        <v>443424.1244336673</v>
      </c>
      <c r="AE79" t="n">
        <v>606712.4495418632</v>
      </c>
      <c r="AF79" t="n">
        <v>2.248434261120107e-06</v>
      </c>
      <c r="AG79" t="n">
        <v>18.02083333333333</v>
      </c>
      <c r="AH79" t="n">
        <v>548808.6648838581</v>
      </c>
    </row>
    <row r="80">
      <c r="A80" t="n">
        <v>78</v>
      </c>
      <c r="B80" t="n">
        <v>140</v>
      </c>
      <c r="C80" t="inlineStr">
        <is>
          <t xml:space="preserve">CONCLUIDO	</t>
        </is>
      </c>
      <c r="D80" t="n">
        <v>7.224</v>
      </c>
      <c r="E80" t="n">
        <v>13.84</v>
      </c>
      <c r="F80" t="n">
        <v>10.52</v>
      </c>
      <c r="G80" t="n">
        <v>78.93000000000001</v>
      </c>
      <c r="H80" t="n">
        <v>1.16</v>
      </c>
      <c r="I80" t="n">
        <v>8</v>
      </c>
      <c r="J80" t="n">
        <v>314.3</v>
      </c>
      <c r="K80" t="n">
        <v>60.56</v>
      </c>
      <c r="L80" t="n">
        <v>20.5</v>
      </c>
      <c r="M80" t="n">
        <v>6</v>
      </c>
      <c r="N80" t="n">
        <v>93.25</v>
      </c>
      <c r="O80" t="n">
        <v>38998.53</v>
      </c>
      <c r="P80" t="n">
        <v>183.96</v>
      </c>
      <c r="Q80" t="n">
        <v>197.78</v>
      </c>
      <c r="R80" t="n">
        <v>31.47</v>
      </c>
      <c r="S80" t="n">
        <v>25.4</v>
      </c>
      <c r="T80" t="n">
        <v>2188.8</v>
      </c>
      <c r="U80" t="n">
        <v>0.8100000000000001</v>
      </c>
      <c r="V80" t="n">
        <v>0.88</v>
      </c>
      <c r="W80" t="n">
        <v>2.95</v>
      </c>
      <c r="X80" t="n">
        <v>0.13</v>
      </c>
      <c r="Y80" t="n">
        <v>1</v>
      </c>
      <c r="Z80" t="n">
        <v>10</v>
      </c>
      <c r="AA80" t="n">
        <v>443.363859111774</v>
      </c>
      <c r="AB80" t="n">
        <v>606.6299918697305</v>
      </c>
      <c r="AC80" t="n">
        <v>548.7340768562236</v>
      </c>
      <c r="AD80" t="n">
        <v>443363.8591117741</v>
      </c>
      <c r="AE80" t="n">
        <v>606629.9918697305</v>
      </c>
      <c r="AF80" t="n">
        <v>2.248434261120107e-06</v>
      </c>
      <c r="AG80" t="n">
        <v>18.02083333333333</v>
      </c>
      <c r="AH80" t="n">
        <v>548734.0768562236</v>
      </c>
    </row>
    <row r="81">
      <c r="A81" t="n">
        <v>79</v>
      </c>
      <c r="B81" t="n">
        <v>140</v>
      </c>
      <c r="C81" t="inlineStr">
        <is>
          <t xml:space="preserve">CONCLUIDO	</t>
        </is>
      </c>
      <c r="D81" t="n">
        <v>7.2266</v>
      </c>
      <c r="E81" t="n">
        <v>13.84</v>
      </c>
      <c r="F81" t="n">
        <v>10.52</v>
      </c>
      <c r="G81" t="n">
        <v>78.89</v>
      </c>
      <c r="H81" t="n">
        <v>1.17</v>
      </c>
      <c r="I81" t="n">
        <v>8</v>
      </c>
      <c r="J81" t="n">
        <v>314.86</v>
      </c>
      <c r="K81" t="n">
        <v>60.56</v>
      </c>
      <c r="L81" t="n">
        <v>20.75</v>
      </c>
      <c r="M81" t="n">
        <v>6</v>
      </c>
      <c r="N81" t="n">
        <v>93.55</v>
      </c>
      <c r="O81" t="n">
        <v>39066.8</v>
      </c>
      <c r="P81" t="n">
        <v>183.85</v>
      </c>
      <c r="Q81" t="n">
        <v>197.76</v>
      </c>
      <c r="R81" t="n">
        <v>31.39</v>
      </c>
      <c r="S81" t="n">
        <v>25.4</v>
      </c>
      <c r="T81" t="n">
        <v>2150.84</v>
      </c>
      <c r="U81" t="n">
        <v>0.8100000000000001</v>
      </c>
      <c r="V81" t="n">
        <v>0.88</v>
      </c>
      <c r="W81" t="n">
        <v>2.95</v>
      </c>
      <c r="X81" t="n">
        <v>0.13</v>
      </c>
      <c r="Y81" t="n">
        <v>1</v>
      </c>
      <c r="Z81" t="n">
        <v>10</v>
      </c>
      <c r="AA81" t="n">
        <v>443.213232731516</v>
      </c>
      <c r="AB81" t="n">
        <v>606.4238982110945</v>
      </c>
      <c r="AC81" t="n">
        <v>548.5476524871136</v>
      </c>
      <c r="AD81" t="n">
        <v>443213.232731516</v>
      </c>
      <c r="AE81" t="n">
        <v>606423.8982110946</v>
      </c>
      <c r="AF81" t="n">
        <v>2.249243498257277e-06</v>
      </c>
      <c r="AG81" t="n">
        <v>18.02083333333333</v>
      </c>
      <c r="AH81" t="n">
        <v>548547.6524871136</v>
      </c>
    </row>
    <row r="82">
      <c r="A82" t="n">
        <v>80</v>
      </c>
      <c r="B82" t="n">
        <v>140</v>
      </c>
      <c r="C82" t="inlineStr">
        <is>
          <t xml:space="preserve">CONCLUIDO	</t>
        </is>
      </c>
      <c r="D82" t="n">
        <v>7.2231</v>
      </c>
      <c r="E82" t="n">
        <v>13.84</v>
      </c>
      <c r="F82" t="n">
        <v>10.53</v>
      </c>
      <c r="G82" t="n">
        <v>78.94</v>
      </c>
      <c r="H82" t="n">
        <v>1.19</v>
      </c>
      <c r="I82" t="n">
        <v>8</v>
      </c>
      <c r="J82" t="n">
        <v>315.41</v>
      </c>
      <c r="K82" t="n">
        <v>60.56</v>
      </c>
      <c r="L82" t="n">
        <v>21</v>
      </c>
      <c r="M82" t="n">
        <v>6</v>
      </c>
      <c r="N82" t="n">
        <v>93.86</v>
      </c>
      <c r="O82" t="n">
        <v>39135.2</v>
      </c>
      <c r="P82" t="n">
        <v>184</v>
      </c>
      <c r="Q82" t="n">
        <v>197.77</v>
      </c>
      <c r="R82" t="n">
        <v>31.69</v>
      </c>
      <c r="S82" t="n">
        <v>25.4</v>
      </c>
      <c r="T82" t="n">
        <v>2301.96</v>
      </c>
      <c r="U82" t="n">
        <v>0.8</v>
      </c>
      <c r="V82" t="n">
        <v>0.88</v>
      </c>
      <c r="W82" t="n">
        <v>2.95</v>
      </c>
      <c r="X82" t="n">
        <v>0.14</v>
      </c>
      <c r="Y82" t="n">
        <v>1</v>
      </c>
      <c r="Z82" t="n">
        <v>10</v>
      </c>
      <c r="AA82" t="n">
        <v>443.4648587184038</v>
      </c>
      <c r="AB82" t="n">
        <v>606.7681839873096</v>
      </c>
      <c r="AC82" t="n">
        <v>548.8590801120547</v>
      </c>
      <c r="AD82" t="n">
        <v>443464.8587184038</v>
      </c>
      <c r="AE82" t="n">
        <v>606768.1839873096</v>
      </c>
      <c r="AF82" t="n">
        <v>2.248154140572625e-06</v>
      </c>
      <c r="AG82" t="n">
        <v>18.02083333333333</v>
      </c>
      <c r="AH82" t="n">
        <v>548859.0801120547</v>
      </c>
    </row>
    <row r="83">
      <c r="A83" t="n">
        <v>81</v>
      </c>
      <c r="B83" t="n">
        <v>140</v>
      </c>
      <c r="C83" t="inlineStr">
        <is>
          <t xml:space="preserve">CONCLUIDO	</t>
        </is>
      </c>
      <c r="D83" t="n">
        <v>7.2244</v>
      </c>
      <c r="E83" t="n">
        <v>13.84</v>
      </c>
      <c r="F83" t="n">
        <v>10.52</v>
      </c>
      <c r="G83" t="n">
        <v>78.92</v>
      </c>
      <c r="H83" t="n">
        <v>1.2</v>
      </c>
      <c r="I83" t="n">
        <v>8</v>
      </c>
      <c r="J83" t="n">
        <v>315.97</v>
      </c>
      <c r="K83" t="n">
        <v>60.56</v>
      </c>
      <c r="L83" t="n">
        <v>21.25</v>
      </c>
      <c r="M83" t="n">
        <v>6</v>
      </c>
      <c r="N83" t="n">
        <v>94.16</v>
      </c>
      <c r="O83" t="n">
        <v>39203.74</v>
      </c>
      <c r="P83" t="n">
        <v>183.81</v>
      </c>
      <c r="Q83" t="n">
        <v>197.75</v>
      </c>
      <c r="R83" t="n">
        <v>31.48</v>
      </c>
      <c r="S83" t="n">
        <v>25.4</v>
      </c>
      <c r="T83" t="n">
        <v>2193.77</v>
      </c>
      <c r="U83" t="n">
        <v>0.8100000000000001</v>
      </c>
      <c r="V83" t="n">
        <v>0.88</v>
      </c>
      <c r="W83" t="n">
        <v>2.95</v>
      </c>
      <c r="X83" t="n">
        <v>0.13</v>
      </c>
      <c r="Y83" t="n">
        <v>1</v>
      </c>
      <c r="Z83" t="n">
        <v>10</v>
      </c>
      <c r="AA83" t="n">
        <v>443.2404352711998</v>
      </c>
      <c r="AB83" t="n">
        <v>606.4611179259813</v>
      </c>
      <c r="AC83" t="n">
        <v>548.5813200046497</v>
      </c>
      <c r="AD83" t="n">
        <v>443240.4352711998</v>
      </c>
      <c r="AE83" t="n">
        <v>606461.1179259813</v>
      </c>
      <c r="AF83" t="n">
        <v>2.24855875914121e-06</v>
      </c>
      <c r="AG83" t="n">
        <v>18.02083333333333</v>
      </c>
      <c r="AH83" t="n">
        <v>548581.3200046497</v>
      </c>
    </row>
    <row r="84">
      <c r="A84" t="n">
        <v>82</v>
      </c>
      <c r="B84" t="n">
        <v>140</v>
      </c>
      <c r="C84" t="inlineStr">
        <is>
          <t xml:space="preserve">CONCLUIDO	</t>
        </is>
      </c>
      <c r="D84" t="n">
        <v>7.2247</v>
      </c>
      <c r="E84" t="n">
        <v>13.84</v>
      </c>
      <c r="F84" t="n">
        <v>10.52</v>
      </c>
      <c r="G84" t="n">
        <v>78.92</v>
      </c>
      <c r="H84" t="n">
        <v>1.21</v>
      </c>
      <c r="I84" t="n">
        <v>8</v>
      </c>
      <c r="J84" t="n">
        <v>316.53</v>
      </c>
      <c r="K84" t="n">
        <v>60.56</v>
      </c>
      <c r="L84" t="n">
        <v>21.5</v>
      </c>
      <c r="M84" t="n">
        <v>6</v>
      </c>
      <c r="N84" t="n">
        <v>94.47</v>
      </c>
      <c r="O84" t="n">
        <v>39272.42</v>
      </c>
      <c r="P84" t="n">
        <v>183.67</v>
      </c>
      <c r="Q84" t="n">
        <v>197.76</v>
      </c>
      <c r="R84" t="n">
        <v>31.49</v>
      </c>
      <c r="S84" t="n">
        <v>25.4</v>
      </c>
      <c r="T84" t="n">
        <v>2201.96</v>
      </c>
      <c r="U84" t="n">
        <v>0.8100000000000001</v>
      </c>
      <c r="V84" t="n">
        <v>0.88</v>
      </c>
      <c r="W84" t="n">
        <v>2.95</v>
      </c>
      <c r="X84" t="n">
        <v>0.13</v>
      </c>
      <c r="Y84" t="n">
        <v>1</v>
      </c>
      <c r="Z84" t="n">
        <v>10</v>
      </c>
      <c r="AA84" t="n">
        <v>443.1271621624447</v>
      </c>
      <c r="AB84" t="n">
        <v>606.3061326613256</v>
      </c>
      <c r="AC84" t="n">
        <v>548.4411263161297</v>
      </c>
      <c r="AD84" t="n">
        <v>443127.1621624447</v>
      </c>
      <c r="AE84" t="n">
        <v>606306.1326613256</v>
      </c>
      <c r="AF84" t="n">
        <v>2.248652132657037e-06</v>
      </c>
      <c r="AG84" t="n">
        <v>18.02083333333333</v>
      </c>
      <c r="AH84" t="n">
        <v>548441.1263161297</v>
      </c>
    </row>
    <row r="85">
      <c r="A85" t="n">
        <v>83</v>
      </c>
      <c r="B85" t="n">
        <v>140</v>
      </c>
      <c r="C85" t="inlineStr">
        <is>
          <t xml:space="preserve">CONCLUIDO	</t>
        </is>
      </c>
      <c r="D85" t="n">
        <v>7.2198</v>
      </c>
      <c r="E85" t="n">
        <v>13.85</v>
      </c>
      <c r="F85" t="n">
        <v>10.53</v>
      </c>
      <c r="G85" t="n">
        <v>78.98999999999999</v>
      </c>
      <c r="H85" t="n">
        <v>1.22</v>
      </c>
      <c r="I85" t="n">
        <v>8</v>
      </c>
      <c r="J85" t="n">
        <v>317.08</v>
      </c>
      <c r="K85" t="n">
        <v>60.56</v>
      </c>
      <c r="L85" t="n">
        <v>21.75</v>
      </c>
      <c r="M85" t="n">
        <v>6</v>
      </c>
      <c r="N85" t="n">
        <v>94.78</v>
      </c>
      <c r="O85" t="n">
        <v>39341.24</v>
      </c>
      <c r="P85" t="n">
        <v>183.67</v>
      </c>
      <c r="Q85" t="n">
        <v>197.78</v>
      </c>
      <c r="R85" t="n">
        <v>31.88</v>
      </c>
      <c r="S85" t="n">
        <v>25.4</v>
      </c>
      <c r="T85" t="n">
        <v>2394.09</v>
      </c>
      <c r="U85" t="n">
        <v>0.8</v>
      </c>
      <c r="V85" t="n">
        <v>0.88</v>
      </c>
      <c r="W85" t="n">
        <v>2.95</v>
      </c>
      <c r="X85" t="n">
        <v>0.14</v>
      </c>
      <c r="Y85" t="n">
        <v>1</v>
      </c>
      <c r="Z85" t="n">
        <v>10</v>
      </c>
      <c r="AA85" t="n">
        <v>443.3022897544732</v>
      </c>
      <c r="AB85" t="n">
        <v>606.5457499588232</v>
      </c>
      <c r="AC85" t="n">
        <v>548.6578748750591</v>
      </c>
      <c r="AD85" t="n">
        <v>443302.2897544733</v>
      </c>
      <c r="AE85" t="n">
        <v>606545.7499588232</v>
      </c>
      <c r="AF85" t="n">
        <v>2.247127031898525e-06</v>
      </c>
      <c r="AG85" t="n">
        <v>18.03385416666667</v>
      </c>
      <c r="AH85" t="n">
        <v>548657.8748750591</v>
      </c>
    </row>
    <row r="86">
      <c r="A86" t="n">
        <v>84</v>
      </c>
      <c r="B86" t="n">
        <v>140</v>
      </c>
      <c r="C86" t="inlineStr">
        <is>
          <t xml:space="preserve">CONCLUIDO	</t>
        </is>
      </c>
      <c r="D86" t="n">
        <v>7.2588</v>
      </c>
      <c r="E86" t="n">
        <v>13.78</v>
      </c>
      <c r="F86" t="n">
        <v>10.51</v>
      </c>
      <c r="G86" t="n">
        <v>90.08</v>
      </c>
      <c r="H86" t="n">
        <v>1.23</v>
      </c>
      <c r="I86" t="n">
        <v>7</v>
      </c>
      <c r="J86" t="n">
        <v>317.64</v>
      </c>
      <c r="K86" t="n">
        <v>60.56</v>
      </c>
      <c r="L86" t="n">
        <v>22</v>
      </c>
      <c r="M86" t="n">
        <v>5</v>
      </c>
      <c r="N86" t="n">
        <v>95.09</v>
      </c>
      <c r="O86" t="n">
        <v>39410.2</v>
      </c>
      <c r="P86" t="n">
        <v>183.37</v>
      </c>
      <c r="Q86" t="n">
        <v>197.76</v>
      </c>
      <c r="R86" t="n">
        <v>31.1</v>
      </c>
      <c r="S86" t="n">
        <v>25.4</v>
      </c>
      <c r="T86" t="n">
        <v>2009.44</v>
      </c>
      <c r="U86" t="n">
        <v>0.82</v>
      </c>
      <c r="V86" t="n">
        <v>0.89</v>
      </c>
      <c r="W86" t="n">
        <v>2.95</v>
      </c>
      <c r="X86" t="n">
        <v>0.12</v>
      </c>
      <c r="Y86" t="n">
        <v>1</v>
      </c>
      <c r="Z86" t="n">
        <v>10</v>
      </c>
      <c r="AA86" t="n">
        <v>441.8004520015054</v>
      </c>
      <c r="AB86" t="n">
        <v>604.4908692888071</v>
      </c>
      <c r="AC86" t="n">
        <v>546.7991091321462</v>
      </c>
      <c r="AD86" t="n">
        <v>441800.4520015054</v>
      </c>
      <c r="AE86" t="n">
        <v>604490.869288807</v>
      </c>
      <c r="AF86" t="n">
        <v>2.259265588956067e-06</v>
      </c>
      <c r="AG86" t="n">
        <v>17.94270833333333</v>
      </c>
      <c r="AH86" t="n">
        <v>546799.1091321462</v>
      </c>
    </row>
    <row r="87">
      <c r="A87" t="n">
        <v>85</v>
      </c>
      <c r="B87" t="n">
        <v>140</v>
      </c>
      <c r="C87" t="inlineStr">
        <is>
          <t xml:space="preserve">CONCLUIDO	</t>
        </is>
      </c>
      <c r="D87" t="n">
        <v>7.2619</v>
      </c>
      <c r="E87" t="n">
        <v>13.77</v>
      </c>
      <c r="F87" t="n">
        <v>10.5</v>
      </c>
      <c r="G87" t="n">
        <v>90.03</v>
      </c>
      <c r="H87" t="n">
        <v>1.25</v>
      </c>
      <c r="I87" t="n">
        <v>7</v>
      </c>
      <c r="J87" t="n">
        <v>318.2</v>
      </c>
      <c r="K87" t="n">
        <v>60.56</v>
      </c>
      <c r="L87" t="n">
        <v>22.25</v>
      </c>
      <c r="M87" t="n">
        <v>5</v>
      </c>
      <c r="N87" t="n">
        <v>95.40000000000001</v>
      </c>
      <c r="O87" t="n">
        <v>39479.3</v>
      </c>
      <c r="P87" t="n">
        <v>183.59</v>
      </c>
      <c r="Q87" t="n">
        <v>197.78</v>
      </c>
      <c r="R87" t="n">
        <v>30.94</v>
      </c>
      <c r="S87" t="n">
        <v>25.4</v>
      </c>
      <c r="T87" t="n">
        <v>1931.6</v>
      </c>
      <c r="U87" t="n">
        <v>0.82</v>
      </c>
      <c r="V87" t="n">
        <v>0.89</v>
      </c>
      <c r="W87" t="n">
        <v>2.95</v>
      </c>
      <c r="X87" t="n">
        <v>0.11</v>
      </c>
      <c r="Y87" t="n">
        <v>1</v>
      </c>
      <c r="Z87" t="n">
        <v>10</v>
      </c>
      <c r="AA87" t="n">
        <v>441.8383435927661</v>
      </c>
      <c r="AB87" t="n">
        <v>604.542714235629</v>
      </c>
      <c r="AC87" t="n">
        <v>546.8460060700082</v>
      </c>
      <c r="AD87" t="n">
        <v>441838.3435927661</v>
      </c>
      <c r="AE87" t="n">
        <v>604542.714235629</v>
      </c>
      <c r="AF87" t="n">
        <v>2.260230448619616e-06</v>
      </c>
      <c r="AG87" t="n">
        <v>17.9296875</v>
      </c>
      <c r="AH87" t="n">
        <v>546846.0060700083</v>
      </c>
    </row>
    <row r="88">
      <c r="A88" t="n">
        <v>86</v>
      </c>
      <c r="B88" t="n">
        <v>140</v>
      </c>
      <c r="C88" t="inlineStr">
        <is>
          <t xml:space="preserve">CONCLUIDO	</t>
        </is>
      </c>
      <c r="D88" t="n">
        <v>7.2585</v>
      </c>
      <c r="E88" t="n">
        <v>13.78</v>
      </c>
      <c r="F88" t="n">
        <v>10.51</v>
      </c>
      <c r="G88" t="n">
        <v>90.09</v>
      </c>
      <c r="H88" t="n">
        <v>1.26</v>
      </c>
      <c r="I88" t="n">
        <v>7</v>
      </c>
      <c r="J88" t="n">
        <v>318.76</v>
      </c>
      <c r="K88" t="n">
        <v>60.56</v>
      </c>
      <c r="L88" t="n">
        <v>22.5</v>
      </c>
      <c r="M88" t="n">
        <v>5</v>
      </c>
      <c r="N88" t="n">
        <v>95.70999999999999</v>
      </c>
      <c r="O88" t="n">
        <v>39548.54</v>
      </c>
      <c r="P88" t="n">
        <v>183.98</v>
      </c>
      <c r="Q88" t="n">
        <v>197.75</v>
      </c>
      <c r="R88" t="n">
        <v>31.16</v>
      </c>
      <c r="S88" t="n">
        <v>25.4</v>
      </c>
      <c r="T88" t="n">
        <v>2041.34</v>
      </c>
      <c r="U88" t="n">
        <v>0.82</v>
      </c>
      <c r="V88" t="n">
        <v>0.89</v>
      </c>
      <c r="W88" t="n">
        <v>2.95</v>
      </c>
      <c r="X88" t="n">
        <v>0.12</v>
      </c>
      <c r="Y88" t="n">
        <v>1</v>
      </c>
      <c r="Z88" t="n">
        <v>10</v>
      </c>
      <c r="AA88" t="n">
        <v>442.2655210843701</v>
      </c>
      <c r="AB88" t="n">
        <v>605.1271973253823</v>
      </c>
      <c r="AC88" t="n">
        <v>547.3747069140027</v>
      </c>
      <c r="AD88" t="n">
        <v>442265.52108437</v>
      </c>
      <c r="AE88" t="n">
        <v>605127.1973253824</v>
      </c>
      <c r="AF88" t="n">
        <v>2.25917221544024e-06</v>
      </c>
      <c r="AG88" t="n">
        <v>17.94270833333333</v>
      </c>
      <c r="AH88" t="n">
        <v>547374.7069140027</v>
      </c>
    </row>
    <row r="89">
      <c r="A89" t="n">
        <v>87</v>
      </c>
      <c r="B89" t="n">
        <v>140</v>
      </c>
      <c r="C89" t="inlineStr">
        <is>
          <t xml:space="preserve">CONCLUIDO	</t>
        </is>
      </c>
      <c r="D89" t="n">
        <v>7.2638</v>
      </c>
      <c r="E89" t="n">
        <v>13.77</v>
      </c>
      <c r="F89" t="n">
        <v>10.5</v>
      </c>
      <c r="G89" t="n">
        <v>90</v>
      </c>
      <c r="H89" t="n">
        <v>1.27</v>
      </c>
      <c r="I89" t="n">
        <v>7</v>
      </c>
      <c r="J89" t="n">
        <v>319.33</v>
      </c>
      <c r="K89" t="n">
        <v>60.56</v>
      </c>
      <c r="L89" t="n">
        <v>22.75</v>
      </c>
      <c r="M89" t="n">
        <v>5</v>
      </c>
      <c r="N89" t="n">
        <v>96.02</v>
      </c>
      <c r="O89" t="n">
        <v>39617.93</v>
      </c>
      <c r="P89" t="n">
        <v>183.89</v>
      </c>
      <c r="Q89" t="n">
        <v>197.76</v>
      </c>
      <c r="R89" t="n">
        <v>30.95</v>
      </c>
      <c r="S89" t="n">
        <v>25.4</v>
      </c>
      <c r="T89" t="n">
        <v>1935.66</v>
      </c>
      <c r="U89" t="n">
        <v>0.82</v>
      </c>
      <c r="V89" t="n">
        <v>0.89</v>
      </c>
      <c r="W89" t="n">
        <v>2.95</v>
      </c>
      <c r="X89" t="n">
        <v>0.11</v>
      </c>
      <c r="Y89" t="n">
        <v>1</v>
      </c>
      <c r="Z89" t="n">
        <v>10</v>
      </c>
      <c r="AA89" t="n">
        <v>442.0141685373665</v>
      </c>
      <c r="AB89" t="n">
        <v>604.7832856816804</v>
      </c>
      <c r="AC89" t="n">
        <v>547.0636177148925</v>
      </c>
      <c r="AD89" t="n">
        <v>442014.1685373664</v>
      </c>
      <c r="AE89" t="n">
        <v>604783.2856816803</v>
      </c>
      <c r="AF89" t="n">
        <v>2.260821814219855e-06</v>
      </c>
      <c r="AG89" t="n">
        <v>17.9296875</v>
      </c>
      <c r="AH89" t="n">
        <v>547063.6177148925</v>
      </c>
    </row>
    <row r="90">
      <c r="A90" t="n">
        <v>88</v>
      </c>
      <c r="B90" t="n">
        <v>140</v>
      </c>
      <c r="C90" t="inlineStr">
        <is>
          <t xml:space="preserve">CONCLUIDO	</t>
        </is>
      </c>
      <c r="D90" t="n">
        <v>7.2625</v>
      </c>
      <c r="E90" t="n">
        <v>13.77</v>
      </c>
      <c r="F90" t="n">
        <v>10.5</v>
      </c>
      <c r="G90" t="n">
        <v>90.02</v>
      </c>
      <c r="H90" t="n">
        <v>1.28</v>
      </c>
      <c r="I90" t="n">
        <v>7</v>
      </c>
      <c r="J90" t="n">
        <v>319.89</v>
      </c>
      <c r="K90" t="n">
        <v>60.56</v>
      </c>
      <c r="L90" t="n">
        <v>23</v>
      </c>
      <c r="M90" t="n">
        <v>5</v>
      </c>
      <c r="N90" t="n">
        <v>96.34</v>
      </c>
      <c r="O90" t="n">
        <v>39687.46</v>
      </c>
      <c r="P90" t="n">
        <v>184.05</v>
      </c>
      <c r="Q90" t="n">
        <v>197.75</v>
      </c>
      <c r="R90" t="n">
        <v>30.89</v>
      </c>
      <c r="S90" t="n">
        <v>25.4</v>
      </c>
      <c r="T90" t="n">
        <v>1904.31</v>
      </c>
      <c r="U90" t="n">
        <v>0.82</v>
      </c>
      <c r="V90" t="n">
        <v>0.89</v>
      </c>
      <c r="W90" t="n">
        <v>2.95</v>
      </c>
      <c r="X90" t="n">
        <v>0.11</v>
      </c>
      <c r="Y90" t="n">
        <v>1</v>
      </c>
      <c r="Z90" t="n">
        <v>10</v>
      </c>
      <c r="AA90" t="n">
        <v>442.1675772976322</v>
      </c>
      <c r="AB90" t="n">
        <v>604.9931863153928</v>
      </c>
      <c r="AC90" t="n">
        <v>547.2534857267209</v>
      </c>
      <c r="AD90" t="n">
        <v>442167.5772976322</v>
      </c>
      <c r="AE90" t="n">
        <v>604993.1863153928</v>
      </c>
      <c r="AF90" t="n">
        <v>2.260417195651271e-06</v>
      </c>
      <c r="AG90" t="n">
        <v>17.9296875</v>
      </c>
      <c r="AH90" t="n">
        <v>547253.4857267209</v>
      </c>
    </row>
    <row r="91">
      <c r="A91" t="n">
        <v>89</v>
      </c>
      <c r="B91" t="n">
        <v>140</v>
      </c>
      <c r="C91" t="inlineStr">
        <is>
          <t xml:space="preserve">CONCLUIDO	</t>
        </is>
      </c>
      <c r="D91" t="n">
        <v>7.2649</v>
      </c>
      <c r="E91" t="n">
        <v>13.76</v>
      </c>
      <c r="F91" t="n">
        <v>10.5</v>
      </c>
      <c r="G91" t="n">
        <v>89.98</v>
      </c>
      <c r="H91" t="n">
        <v>1.29</v>
      </c>
      <c r="I91" t="n">
        <v>7</v>
      </c>
      <c r="J91" t="n">
        <v>320.46</v>
      </c>
      <c r="K91" t="n">
        <v>60.56</v>
      </c>
      <c r="L91" t="n">
        <v>23.25</v>
      </c>
      <c r="M91" t="n">
        <v>5</v>
      </c>
      <c r="N91" t="n">
        <v>96.65000000000001</v>
      </c>
      <c r="O91" t="n">
        <v>39757.13</v>
      </c>
      <c r="P91" t="n">
        <v>184.02</v>
      </c>
      <c r="Q91" t="n">
        <v>197.77</v>
      </c>
      <c r="R91" t="n">
        <v>30.81</v>
      </c>
      <c r="S91" t="n">
        <v>25.4</v>
      </c>
      <c r="T91" t="n">
        <v>1865.77</v>
      </c>
      <c r="U91" t="n">
        <v>0.82</v>
      </c>
      <c r="V91" t="n">
        <v>0.89</v>
      </c>
      <c r="W91" t="n">
        <v>2.95</v>
      </c>
      <c r="X91" t="n">
        <v>0.11</v>
      </c>
      <c r="Y91" t="n">
        <v>1</v>
      </c>
      <c r="Z91" t="n">
        <v>10</v>
      </c>
      <c r="AA91" t="n">
        <v>442.0831971196887</v>
      </c>
      <c r="AB91" t="n">
        <v>604.8777336333396</v>
      </c>
      <c r="AC91" t="n">
        <v>547.149051686604</v>
      </c>
      <c r="AD91" t="n">
        <v>442083.1971196887</v>
      </c>
      <c r="AE91" t="n">
        <v>604877.7336333396</v>
      </c>
      <c r="AF91" t="n">
        <v>2.261164183777889e-06</v>
      </c>
      <c r="AG91" t="n">
        <v>17.91666666666667</v>
      </c>
      <c r="AH91" t="n">
        <v>547149.051686604</v>
      </c>
    </row>
    <row r="92">
      <c r="A92" t="n">
        <v>90</v>
      </c>
      <c r="B92" t="n">
        <v>140</v>
      </c>
      <c r="C92" t="inlineStr">
        <is>
          <t xml:space="preserve">CONCLUIDO	</t>
        </is>
      </c>
      <c r="D92" t="n">
        <v>7.261</v>
      </c>
      <c r="E92" t="n">
        <v>13.77</v>
      </c>
      <c r="F92" t="n">
        <v>10.51</v>
      </c>
      <c r="G92" t="n">
        <v>90.05</v>
      </c>
      <c r="H92" t="n">
        <v>1.3</v>
      </c>
      <c r="I92" t="n">
        <v>7</v>
      </c>
      <c r="J92" t="n">
        <v>321.02</v>
      </c>
      <c r="K92" t="n">
        <v>60.56</v>
      </c>
      <c r="L92" t="n">
        <v>23.5</v>
      </c>
      <c r="M92" t="n">
        <v>5</v>
      </c>
      <c r="N92" t="n">
        <v>96.97</v>
      </c>
      <c r="O92" t="n">
        <v>39826.95</v>
      </c>
      <c r="P92" t="n">
        <v>184.19</v>
      </c>
      <c r="Q92" t="n">
        <v>197.75</v>
      </c>
      <c r="R92" t="n">
        <v>31.04</v>
      </c>
      <c r="S92" t="n">
        <v>25.4</v>
      </c>
      <c r="T92" t="n">
        <v>1981.5</v>
      </c>
      <c r="U92" t="n">
        <v>0.82</v>
      </c>
      <c r="V92" t="n">
        <v>0.89</v>
      </c>
      <c r="W92" t="n">
        <v>2.95</v>
      </c>
      <c r="X92" t="n">
        <v>0.12</v>
      </c>
      <c r="Y92" t="n">
        <v>1</v>
      </c>
      <c r="Z92" t="n">
        <v>10</v>
      </c>
      <c r="AA92" t="n">
        <v>442.3583556606849</v>
      </c>
      <c r="AB92" t="n">
        <v>605.2542176882688</v>
      </c>
      <c r="AC92" t="n">
        <v>547.4896046317294</v>
      </c>
      <c r="AD92" t="n">
        <v>442358.3556606849</v>
      </c>
      <c r="AE92" t="n">
        <v>605254.2176882687</v>
      </c>
      <c r="AF92" t="n">
        <v>2.259950328072134e-06</v>
      </c>
      <c r="AG92" t="n">
        <v>17.9296875</v>
      </c>
      <c r="AH92" t="n">
        <v>547489.6046317294</v>
      </c>
    </row>
    <row r="93">
      <c r="A93" t="n">
        <v>91</v>
      </c>
      <c r="B93" t="n">
        <v>140</v>
      </c>
      <c r="C93" t="inlineStr">
        <is>
          <t xml:space="preserve">CONCLUIDO	</t>
        </is>
      </c>
      <c r="D93" t="n">
        <v>7.2576</v>
      </c>
      <c r="E93" t="n">
        <v>13.78</v>
      </c>
      <c r="F93" t="n">
        <v>10.51</v>
      </c>
      <c r="G93" t="n">
        <v>90.09999999999999</v>
      </c>
      <c r="H93" t="n">
        <v>1.32</v>
      </c>
      <c r="I93" t="n">
        <v>7</v>
      </c>
      <c r="J93" t="n">
        <v>321.59</v>
      </c>
      <c r="K93" t="n">
        <v>60.56</v>
      </c>
      <c r="L93" t="n">
        <v>23.75</v>
      </c>
      <c r="M93" t="n">
        <v>5</v>
      </c>
      <c r="N93" t="n">
        <v>97.28</v>
      </c>
      <c r="O93" t="n">
        <v>39896.91</v>
      </c>
      <c r="P93" t="n">
        <v>184.37</v>
      </c>
      <c r="Q93" t="n">
        <v>197.75</v>
      </c>
      <c r="R93" t="n">
        <v>31.17</v>
      </c>
      <c r="S93" t="n">
        <v>25.4</v>
      </c>
      <c r="T93" t="n">
        <v>2046.6</v>
      </c>
      <c r="U93" t="n">
        <v>0.8100000000000001</v>
      </c>
      <c r="V93" t="n">
        <v>0.89</v>
      </c>
      <c r="W93" t="n">
        <v>2.95</v>
      </c>
      <c r="X93" t="n">
        <v>0.12</v>
      </c>
      <c r="Y93" t="n">
        <v>1</v>
      </c>
      <c r="Z93" t="n">
        <v>10</v>
      </c>
      <c r="AA93" t="n">
        <v>442.5812053380726</v>
      </c>
      <c r="AB93" t="n">
        <v>605.5591304483046</v>
      </c>
      <c r="AC93" t="n">
        <v>547.7654169458951</v>
      </c>
      <c r="AD93" t="n">
        <v>442581.2053380726</v>
      </c>
      <c r="AE93" t="n">
        <v>605559.1304483046</v>
      </c>
      <c r="AF93" t="n">
        <v>2.258892094892759e-06</v>
      </c>
      <c r="AG93" t="n">
        <v>17.94270833333333</v>
      </c>
      <c r="AH93" t="n">
        <v>547765.4169458952</v>
      </c>
    </row>
    <row r="94">
      <c r="A94" t="n">
        <v>92</v>
      </c>
      <c r="B94" t="n">
        <v>140</v>
      </c>
      <c r="C94" t="inlineStr">
        <is>
          <t xml:space="preserve">CONCLUIDO	</t>
        </is>
      </c>
      <c r="D94" t="n">
        <v>7.255</v>
      </c>
      <c r="E94" t="n">
        <v>13.78</v>
      </c>
      <c r="F94" t="n">
        <v>10.52</v>
      </c>
      <c r="G94" t="n">
        <v>90.15000000000001</v>
      </c>
      <c r="H94" t="n">
        <v>1.33</v>
      </c>
      <c r="I94" t="n">
        <v>7</v>
      </c>
      <c r="J94" t="n">
        <v>322.16</v>
      </c>
      <c r="K94" t="n">
        <v>60.56</v>
      </c>
      <c r="L94" t="n">
        <v>24</v>
      </c>
      <c r="M94" t="n">
        <v>5</v>
      </c>
      <c r="N94" t="n">
        <v>97.59999999999999</v>
      </c>
      <c r="O94" t="n">
        <v>39967.02</v>
      </c>
      <c r="P94" t="n">
        <v>184.54</v>
      </c>
      <c r="Q94" t="n">
        <v>197.75</v>
      </c>
      <c r="R94" t="n">
        <v>31.32</v>
      </c>
      <c r="S94" t="n">
        <v>25.4</v>
      </c>
      <c r="T94" t="n">
        <v>2118.94</v>
      </c>
      <c r="U94" t="n">
        <v>0.8100000000000001</v>
      </c>
      <c r="V94" t="n">
        <v>0.88</v>
      </c>
      <c r="W94" t="n">
        <v>2.95</v>
      </c>
      <c r="X94" t="n">
        <v>0.13</v>
      </c>
      <c r="Y94" t="n">
        <v>1</v>
      </c>
      <c r="Z94" t="n">
        <v>10</v>
      </c>
      <c r="AA94" t="n">
        <v>442.8232058204526</v>
      </c>
      <c r="AB94" t="n">
        <v>605.8902461846046</v>
      </c>
      <c r="AC94" t="n">
        <v>548.0649314610465</v>
      </c>
      <c r="AD94" t="n">
        <v>442823.2058204526</v>
      </c>
      <c r="AE94" t="n">
        <v>605890.2461846046</v>
      </c>
      <c r="AF94" t="n">
        <v>2.258082857755589e-06</v>
      </c>
      <c r="AG94" t="n">
        <v>17.94270833333333</v>
      </c>
      <c r="AH94" t="n">
        <v>548064.9314610466</v>
      </c>
    </row>
    <row r="95">
      <c r="A95" t="n">
        <v>93</v>
      </c>
      <c r="B95" t="n">
        <v>140</v>
      </c>
      <c r="C95" t="inlineStr">
        <is>
          <t xml:space="preserve">CONCLUIDO	</t>
        </is>
      </c>
      <c r="D95" t="n">
        <v>7.26</v>
      </c>
      <c r="E95" t="n">
        <v>13.77</v>
      </c>
      <c r="F95" t="n">
        <v>10.51</v>
      </c>
      <c r="G95" t="n">
        <v>90.06</v>
      </c>
      <c r="H95" t="n">
        <v>1.34</v>
      </c>
      <c r="I95" t="n">
        <v>7</v>
      </c>
      <c r="J95" t="n">
        <v>322.73</v>
      </c>
      <c r="K95" t="n">
        <v>60.56</v>
      </c>
      <c r="L95" t="n">
        <v>24.25</v>
      </c>
      <c r="M95" t="n">
        <v>5</v>
      </c>
      <c r="N95" t="n">
        <v>97.92</v>
      </c>
      <c r="O95" t="n">
        <v>40037.28</v>
      </c>
      <c r="P95" t="n">
        <v>184.29</v>
      </c>
      <c r="Q95" t="n">
        <v>197.77</v>
      </c>
      <c r="R95" t="n">
        <v>31.03</v>
      </c>
      <c r="S95" t="n">
        <v>25.4</v>
      </c>
      <c r="T95" t="n">
        <v>1976.06</v>
      </c>
      <c r="U95" t="n">
        <v>0.82</v>
      </c>
      <c r="V95" t="n">
        <v>0.89</v>
      </c>
      <c r="W95" t="n">
        <v>2.95</v>
      </c>
      <c r="X95" t="n">
        <v>0.12</v>
      </c>
      <c r="Y95" t="n">
        <v>1</v>
      </c>
      <c r="Z95" t="n">
        <v>10</v>
      </c>
      <c r="AA95" t="n">
        <v>442.4591524192866</v>
      </c>
      <c r="AB95" t="n">
        <v>605.3921322602266</v>
      </c>
      <c r="AC95" t="n">
        <v>547.614356830504</v>
      </c>
      <c r="AD95" t="n">
        <v>442459.1524192865</v>
      </c>
      <c r="AE95" t="n">
        <v>605392.1322602266</v>
      </c>
      <c r="AF95" t="n">
        <v>2.259639083019377e-06</v>
      </c>
      <c r="AG95" t="n">
        <v>17.9296875</v>
      </c>
      <c r="AH95" t="n">
        <v>547614.356830504</v>
      </c>
    </row>
    <row r="96">
      <c r="A96" t="n">
        <v>94</v>
      </c>
      <c r="B96" t="n">
        <v>140</v>
      </c>
      <c r="C96" t="inlineStr">
        <is>
          <t xml:space="preserve">CONCLUIDO	</t>
        </is>
      </c>
      <c r="D96" t="n">
        <v>7.2589</v>
      </c>
      <c r="E96" t="n">
        <v>13.78</v>
      </c>
      <c r="F96" t="n">
        <v>10.51</v>
      </c>
      <c r="G96" t="n">
        <v>90.08</v>
      </c>
      <c r="H96" t="n">
        <v>1.35</v>
      </c>
      <c r="I96" t="n">
        <v>7</v>
      </c>
      <c r="J96" t="n">
        <v>323.3</v>
      </c>
      <c r="K96" t="n">
        <v>60.56</v>
      </c>
      <c r="L96" t="n">
        <v>24.5</v>
      </c>
      <c r="M96" t="n">
        <v>5</v>
      </c>
      <c r="N96" t="n">
        <v>98.23999999999999</v>
      </c>
      <c r="O96" t="n">
        <v>40107.81</v>
      </c>
      <c r="P96" t="n">
        <v>184.24</v>
      </c>
      <c r="Q96" t="n">
        <v>197.75</v>
      </c>
      <c r="R96" t="n">
        <v>31.06</v>
      </c>
      <c r="S96" t="n">
        <v>25.4</v>
      </c>
      <c r="T96" t="n">
        <v>1993.27</v>
      </c>
      <c r="U96" t="n">
        <v>0.82</v>
      </c>
      <c r="V96" t="n">
        <v>0.89</v>
      </c>
      <c r="W96" t="n">
        <v>2.95</v>
      </c>
      <c r="X96" t="n">
        <v>0.12</v>
      </c>
      <c r="Y96" t="n">
        <v>1</v>
      </c>
      <c r="Z96" t="n">
        <v>10</v>
      </c>
      <c r="AA96" t="n">
        <v>442.4501097847157</v>
      </c>
      <c r="AB96" t="n">
        <v>605.379759728674</v>
      </c>
      <c r="AC96" t="n">
        <v>547.6031651159977</v>
      </c>
      <c r="AD96" t="n">
        <v>442450.1097847157</v>
      </c>
      <c r="AE96" t="n">
        <v>605379.759728674</v>
      </c>
      <c r="AF96" t="n">
        <v>2.259296713461343e-06</v>
      </c>
      <c r="AG96" t="n">
        <v>17.94270833333333</v>
      </c>
      <c r="AH96" t="n">
        <v>547603.1651159978</v>
      </c>
    </row>
    <row r="97">
      <c r="A97" t="n">
        <v>95</v>
      </c>
      <c r="B97" t="n">
        <v>140</v>
      </c>
      <c r="C97" t="inlineStr">
        <is>
          <t xml:space="preserve">CONCLUIDO	</t>
        </is>
      </c>
      <c r="D97" t="n">
        <v>7.2579</v>
      </c>
      <c r="E97" t="n">
        <v>13.78</v>
      </c>
      <c r="F97" t="n">
        <v>10.51</v>
      </c>
      <c r="G97" t="n">
        <v>90.09999999999999</v>
      </c>
      <c r="H97" t="n">
        <v>1.36</v>
      </c>
      <c r="I97" t="n">
        <v>7</v>
      </c>
      <c r="J97" t="n">
        <v>323.87</v>
      </c>
      <c r="K97" t="n">
        <v>60.56</v>
      </c>
      <c r="L97" t="n">
        <v>24.75</v>
      </c>
      <c r="M97" t="n">
        <v>5</v>
      </c>
      <c r="N97" t="n">
        <v>98.56999999999999</v>
      </c>
      <c r="O97" t="n">
        <v>40178.37</v>
      </c>
      <c r="P97" t="n">
        <v>184.16</v>
      </c>
      <c r="Q97" t="n">
        <v>197.75</v>
      </c>
      <c r="R97" t="n">
        <v>31.13</v>
      </c>
      <c r="S97" t="n">
        <v>25.4</v>
      </c>
      <c r="T97" t="n">
        <v>2023.84</v>
      </c>
      <c r="U97" t="n">
        <v>0.82</v>
      </c>
      <c r="V97" t="n">
        <v>0.89</v>
      </c>
      <c r="W97" t="n">
        <v>2.95</v>
      </c>
      <c r="X97" t="n">
        <v>0.12</v>
      </c>
      <c r="Y97" t="n">
        <v>1</v>
      </c>
      <c r="Z97" t="n">
        <v>10</v>
      </c>
      <c r="AA97" t="n">
        <v>442.4159847181701</v>
      </c>
      <c r="AB97" t="n">
        <v>605.3330683071347</v>
      </c>
      <c r="AC97" t="n">
        <v>547.5609298581984</v>
      </c>
      <c r="AD97" t="n">
        <v>442415.9847181701</v>
      </c>
      <c r="AE97" t="n">
        <v>605333.0683071347</v>
      </c>
      <c r="AF97" t="n">
        <v>2.258985468408586e-06</v>
      </c>
      <c r="AG97" t="n">
        <v>17.94270833333333</v>
      </c>
      <c r="AH97" t="n">
        <v>547560.9298581984</v>
      </c>
    </row>
    <row r="98">
      <c r="A98" t="n">
        <v>96</v>
      </c>
      <c r="B98" t="n">
        <v>140</v>
      </c>
      <c r="C98" t="inlineStr">
        <is>
          <t xml:space="preserve">CONCLUIDO	</t>
        </is>
      </c>
      <c r="D98" t="n">
        <v>7.257</v>
      </c>
      <c r="E98" t="n">
        <v>13.78</v>
      </c>
      <c r="F98" t="n">
        <v>10.51</v>
      </c>
      <c r="G98" t="n">
        <v>90.11</v>
      </c>
      <c r="H98" t="n">
        <v>1.37</v>
      </c>
      <c r="I98" t="n">
        <v>7</v>
      </c>
      <c r="J98" t="n">
        <v>324.44</v>
      </c>
      <c r="K98" t="n">
        <v>60.56</v>
      </c>
      <c r="L98" t="n">
        <v>25</v>
      </c>
      <c r="M98" t="n">
        <v>5</v>
      </c>
      <c r="N98" t="n">
        <v>98.89</v>
      </c>
      <c r="O98" t="n">
        <v>40249.08</v>
      </c>
      <c r="P98" t="n">
        <v>184.16</v>
      </c>
      <c r="Q98" t="n">
        <v>197.75</v>
      </c>
      <c r="R98" t="n">
        <v>31.16</v>
      </c>
      <c r="S98" t="n">
        <v>25.4</v>
      </c>
      <c r="T98" t="n">
        <v>2040.71</v>
      </c>
      <c r="U98" t="n">
        <v>0.82</v>
      </c>
      <c r="V98" t="n">
        <v>0.89</v>
      </c>
      <c r="W98" t="n">
        <v>2.95</v>
      </c>
      <c r="X98" t="n">
        <v>0.12</v>
      </c>
      <c r="Y98" t="n">
        <v>1</v>
      </c>
      <c r="Z98" t="n">
        <v>10</v>
      </c>
      <c r="AA98" t="n">
        <v>442.4392562650668</v>
      </c>
      <c r="AB98" t="n">
        <v>605.3649094642668</v>
      </c>
      <c r="AC98" t="n">
        <v>547.5897321399831</v>
      </c>
      <c r="AD98" t="n">
        <v>442439.2562650668</v>
      </c>
      <c r="AE98" t="n">
        <v>605364.9094642668</v>
      </c>
      <c r="AF98" t="n">
        <v>2.258705347861104e-06</v>
      </c>
      <c r="AG98" t="n">
        <v>17.94270833333333</v>
      </c>
      <c r="AH98" t="n">
        <v>547589.7321399831</v>
      </c>
    </row>
    <row r="99">
      <c r="A99" t="n">
        <v>97</v>
      </c>
      <c r="B99" t="n">
        <v>140</v>
      </c>
      <c r="C99" t="inlineStr">
        <is>
          <t xml:space="preserve">CONCLUIDO	</t>
        </is>
      </c>
      <c r="D99" t="n">
        <v>7.256</v>
      </c>
      <c r="E99" t="n">
        <v>13.78</v>
      </c>
      <c r="F99" t="n">
        <v>10.52</v>
      </c>
      <c r="G99" t="n">
        <v>90.13</v>
      </c>
      <c r="H99" t="n">
        <v>1.38</v>
      </c>
      <c r="I99" t="n">
        <v>7</v>
      </c>
      <c r="J99" t="n">
        <v>325.02</v>
      </c>
      <c r="K99" t="n">
        <v>60.56</v>
      </c>
      <c r="L99" t="n">
        <v>25.25</v>
      </c>
      <c r="M99" t="n">
        <v>5</v>
      </c>
      <c r="N99" t="n">
        <v>99.20999999999999</v>
      </c>
      <c r="O99" t="n">
        <v>40319.95</v>
      </c>
      <c r="P99" t="n">
        <v>184.12</v>
      </c>
      <c r="Q99" t="n">
        <v>197.76</v>
      </c>
      <c r="R99" t="n">
        <v>31.29</v>
      </c>
      <c r="S99" t="n">
        <v>25.4</v>
      </c>
      <c r="T99" t="n">
        <v>2105.27</v>
      </c>
      <c r="U99" t="n">
        <v>0.8100000000000001</v>
      </c>
      <c r="V99" t="n">
        <v>0.88</v>
      </c>
      <c r="W99" t="n">
        <v>2.95</v>
      </c>
      <c r="X99" t="n">
        <v>0.12</v>
      </c>
      <c r="Y99" t="n">
        <v>1</v>
      </c>
      <c r="Z99" t="n">
        <v>10</v>
      </c>
      <c r="AA99" t="n">
        <v>442.4822912588438</v>
      </c>
      <c r="AB99" t="n">
        <v>605.4237918413223</v>
      </c>
      <c r="AC99" t="n">
        <v>547.6429948656145</v>
      </c>
      <c r="AD99" t="n">
        <v>442482.2912588437</v>
      </c>
      <c r="AE99" t="n">
        <v>605423.7918413223</v>
      </c>
      <c r="AF99" t="n">
        <v>2.258394102808347e-06</v>
      </c>
      <c r="AG99" t="n">
        <v>17.94270833333333</v>
      </c>
      <c r="AH99" t="n">
        <v>547642.9948656145</v>
      </c>
    </row>
    <row r="100">
      <c r="A100" t="n">
        <v>98</v>
      </c>
      <c r="B100" t="n">
        <v>140</v>
      </c>
      <c r="C100" t="inlineStr">
        <is>
          <t xml:space="preserve">CONCLUIDO	</t>
        </is>
      </c>
      <c r="D100" t="n">
        <v>7.2576</v>
      </c>
      <c r="E100" t="n">
        <v>13.78</v>
      </c>
      <c r="F100" t="n">
        <v>10.51</v>
      </c>
      <c r="G100" t="n">
        <v>90.09999999999999</v>
      </c>
      <c r="H100" t="n">
        <v>1.4</v>
      </c>
      <c r="I100" t="n">
        <v>7</v>
      </c>
      <c r="J100" t="n">
        <v>325.59</v>
      </c>
      <c r="K100" t="n">
        <v>60.56</v>
      </c>
      <c r="L100" t="n">
        <v>25.5</v>
      </c>
      <c r="M100" t="n">
        <v>5</v>
      </c>
      <c r="N100" t="n">
        <v>99.54000000000001</v>
      </c>
      <c r="O100" t="n">
        <v>40390.96</v>
      </c>
      <c r="P100" t="n">
        <v>184</v>
      </c>
      <c r="Q100" t="n">
        <v>197.79</v>
      </c>
      <c r="R100" t="n">
        <v>31.19</v>
      </c>
      <c r="S100" t="n">
        <v>25.4</v>
      </c>
      <c r="T100" t="n">
        <v>2055.02</v>
      </c>
      <c r="U100" t="n">
        <v>0.8100000000000001</v>
      </c>
      <c r="V100" t="n">
        <v>0.89</v>
      </c>
      <c r="W100" t="n">
        <v>2.95</v>
      </c>
      <c r="X100" t="n">
        <v>0.12</v>
      </c>
      <c r="Y100" t="n">
        <v>1</v>
      </c>
      <c r="Z100" t="n">
        <v>10</v>
      </c>
      <c r="AA100" t="n">
        <v>442.3037686276209</v>
      </c>
      <c r="AB100" t="n">
        <v>605.1795293014205</v>
      </c>
      <c r="AC100" t="n">
        <v>547.4220443996962</v>
      </c>
      <c r="AD100" t="n">
        <v>442303.7686276209</v>
      </c>
      <c r="AE100" t="n">
        <v>605179.5293014206</v>
      </c>
      <c r="AF100" t="n">
        <v>2.258892094892759e-06</v>
      </c>
      <c r="AG100" t="n">
        <v>17.94270833333333</v>
      </c>
      <c r="AH100" t="n">
        <v>547422.0443996963</v>
      </c>
    </row>
    <row r="101">
      <c r="A101" t="n">
        <v>99</v>
      </c>
      <c r="B101" t="n">
        <v>140</v>
      </c>
      <c r="C101" t="inlineStr">
        <is>
          <t xml:space="preserve">CONCLUIDO	</t>
        </is>
      </c>
      <c r="D101" t="n">
        <v>7.2566</v>
      </c>
      <c r="E101" t="n">
        <v>13.78</v>
      </c>
      <c r="F101" t="n">
        <v>10.51</v>
      </c>
      <c r="G101" t="n">
        <v>90.12</v>
      </c>
      <c r="H101" t="n">
        <v>1.41</v>
      </c>
      <c r="I101" t="n">
        <v>7</v>
      </c>
      <c r="J101" t="n">
        <v>326.17</v>
      </c>
      <c r="K101" t="n">
        <v>60.56</v>
      </c>
      <c r="L101" t="n">
        <v>25.75</v>
      </c>
      <c r="M101" t="n">
        <v>5</v>
      </c>
      <c r="N101" t="n">
        <v>99.87</v>
      </c>
      <c r="O101" t="n">
        <v>40462.13</v>
      </c>
      <c r="P101" t="n">
        <v>183.88</v>
      </c>
      <c r="Q101" t="n">
        <v>197.75</v>
      </c>
      <c r="R101" t="n">
        <v>31.22</v>
      </c>
      <c r="S101" t="n">
        <v>25.4</v>
      </c>
      <c r="T101" t="n">
        <v>2069.83</v>
      </c>
      <c r="U101" t="n">
        <v>0.8100000000000001</v>
      </c>
      <c r="V101" t="n">
        <v>0.88</v>
      </c>
      <c r="W101" t="n">
        <v>2.95</v>
      </c>
      <c r="X101" t="n">
        <v>0.12</v>
      </c>
      <c r="Y101" t="n">
        <v>1</v>
      </c>
      <c r="Z101" t="n">
        <v>10</v>
      </c>
      <c r="AA101" t="n">
        <v>442.2396199899233</v>
      </c>
      <c r="AB101" t="n">
        <v>605.0917583052847</v>
      </c>
      <c r="AC101" t="n">
        <v>547.3426501442441</v>
      </c>
      <c r="AD101" t="n">
        <v>442239.6199899233</v>
      </c>
      <c r="AE101" t="n">
        <v>605091.7583052847</v>
      </c>
      <c r="AF101" t="n">
        <v>2.258580849840001e-06</v>
      </c>
      <c r="AG101" t="n">
        <v>17.94270833333333</v>
      </c>
      <c r="AH101" t="n">
        <v>547342.6501442441</v>
      </c>
    </row>
    <row r="102">
      <c r="A102" t="n">
        <v>100</v>
      </c>
      <c r="B102" t="n">
        <v>140</v>
      </c>
      <c r="C102" t="inlineStr">
        <is>
          <t xml:space="preserve">CONCLUIDO	</t>
        </is>
      </c>
      <c r="D102" t="n">
        <v>7.2597</v>
      </c>
      <c r="E102" t="n">
        <v>13.77</v>
      </c>
      <c r="F102" t="n">
        <v>10.51</v>
      </c>
      <c r="G102" t="n">
        <v>90.06999999999999</v>
      </c>
      <c r="H102" t="n">
        <v>1.42</v>
      </c>
      <c r="I102" t="n">
        <v>7</v>
      </c>
      <c r="J102" t="n">
        <v>326.75</v>
      </c>
      <c r="K102" t="n">
        <v>60.56</v>
      </c>
      <c r="L102" t="n">
        <v>26</v>
      </c>
      <c r="M102" t="n">
        <v>5</v>
      </c>
      <c r="N102" t="n">
        <v>100.2</v>
      </c>
      <c r="O102" t="n">
        <v>40533.46</v>
      </c>
      <c r="P102" t="n">
        <v>183.67</v>
      </c>
      <c r="Q102" t="n">
        <v>197.75</v>
      </c>
      <c r="R102" t="n">
        <v>31.05</v>
      </c>
      <c r="S102" t="n">
        <v>25.4</v>
      </c>
      <c r="T102" t="n">
        <v>1986.28</v>
      </c>
      <c r="U102" t="n">
        <v>0.82</v>
      </c>
      <c r="V102" t="n">
        <v>0.89</v>
      </c>
      <c r="W102" t="n">
        <v>2.95</v>
      </c>
      <c r="X102" t="n">
        <v>0.12</v>
      </c>
      <c r="Y102" t="n">
        <v>1</v>
      </c>
      <c r="Z102" t="n">
        <v>10</v>
      </c>
      <c r="AA102" t="n">
        <v>442.002149032196</v>
      </c>
      <c r="AB102" t="n">
        <v>604.7668400644429</v>
      </c>
      <c r="AC102" t="n">
        <v>547.0487416442828</v>
      </c>
      <c r="AD102" t="n">
        <v>442002.149032196</v>
      </c>
      <c r="AE102" t="n">
        <v>604766.8400644429</v>
      </c>
      <c r="AF102" t="n">
        <v>2.259545709503549e-06</v>
      </c>
      <c r="AG102" t="n">
        <v>17.9296875</v>
      </c>
      <c r="AH102" t="n">
        <v>547048.7416442828</v>
      </c>
    </row>
    <row r="103">
      <c r="A103" t="n">
        <v>101</v>
      </c>
      <c r="B103" t="n">
        <v>140</v>
      </c>
      <c r="C103" t="inlineStr">
        <is>
          <t xml:space="preserve">CONCLUIDO	</t>
        </is>
      </c>
      <c r="D103" t="n">
        <v>7.2973</v>
      </c>
      <c r="E103" t="n">
        <v>13.7</v>
      </c>
      <c r="F103" t="n">
        <v>10.49</v>
      </c>
      <c r="G103" t="n">
        <v>104.89</v>
      </c>
      <c r="H103" t="n">
        <v>1.43</v>
      </c>
      <c r="I103" t="n">
        <v>6</v>
      </c>
      <c r="J103" t="n">
        <v>327.33</v>
      </c>
      <c r="K103" t="n">
        <v>60.56</v>
      </c>
      <c r="L103" t="n">
        <v>26.25</v>
      </c>
      <c r="M103" t="n">
        <v>4</v>
      </c>
      <c r="N103" t="n">
        <v>100.52</v>
      </c>
      <c r="O103" t="n">
        <v>40604.94</v>
      </c>
      <c r="P103" t="n">
        <v>183.22</v>
      </c>
      <c r="Q103" t="n">
        <v>197.77</v>
      </c>
      <c r="R103" t="n">
        <v>30.52</v>
      </c>
      <c r="S103" t="n">
        <v>25.4</v>
      </c>
      <c r="T103" t="n">
        <v>1724.81</v>
      </c>
      <c r="U103" t="n">
        <v>0.83</v>
      </c>
      <c r="V103" t="n">
        <v>0.89</v>
      </c>
      <c r="W103" t="n">
        <v>2.95</v>
      </c>
      <c r="X103" t="n">
        <v>0.1</v>
      </c>
      <c r="Y103" t="n">
        <v>1</v>
      </c>
      <c r="Z103" t="n">
        <v>10</v>
      </c>
      <c r="AA103" t="n">
        <v>440.6080222671584</v>
      </c>
      <c r="AB103" t="n">
        <v>602.8593343199864</v>
      </c>
      <c r="AC103" t="n">
        <v>545.323285570876</v>
      </c>
      <c r="AD103" t="n">
        <v>440608.0222671584</v>
      </c>
      <c r="AE103" t="n">
        <v>602859.3343199864</v>
      </c>
      <c r="AF103" t="n">
        <v>2.271248523487231e-06</v>
      </c>
      <c r="AG103" t="n">
        <v>17.83854166666667</v>
      </c>
      <c r="AH103" t="n">
        <v>545323.285570876</v>
      </c>
    </row>
    <row r="104">
      <c r="A104" t="n">
        <v>102</v>
      </c>
      <c r="B104" t="n">
        <v>140</v>
      </c>
      <c r="C104" t="inlineStr">
        <is>
          <t xml:space="preserve">CONCLUIDO	</t>
        </is>
      </c>
      <c r="D104" t="n">
        <v>7.2999</v>
      </c>
      <c r="E104" t="n">
        <v>13.7</v>
      </c>
      <c r="F104" t="n">
        <v>10.48</v>
      </c>
      <c r="G104" t="n">
        <v>104.84</v>
      </c>
      <c r="H104" t="n">
        <v>1.44</v>
      </c>
      <c r="I104" t="n">
        <v>6</v>
      </c>
      <c r="J104" t="n">
        <v>327.91</v>
      </c>
      <c r="K104" t="n">
        <v>60.56</v>
      </c>
      <c r="L104" t="n">
        <v>26.5</v>
      </c>
      <c r="M104" t="n">
        <v>4</v>
      </c>
      <c r="N104" t="n">
        <v>100.86</v>
      </c>
      <c r="O104" t="n">
        <v>40676.58</v>
      </c>
      <c r="P104" t="n">
        <v>183.28</v>
      </c>
      <c r="Q104" t="n">
        <v>197.78</v>
      </c>
      <c r="R104" t="n">
        <v>30.37</v>
      </c>
      <c r="S104" t="n">
        <v>25.4</v>
      </c>
      <c r="T104" t="n">
        <v>1652.79</v>
      </c>
      <c r="U104" t="n">
        <v>0.84</v>
      </c>
      <c r="V104" t="n">
        <v>0.89</v>
      </c>
      <c r="W104" t="n">
        <v>2.95</v>
      </c>
      <c r="X104" t="n">
        <v>0.09</v>
      </c>
      <c r="Y104" t="n">
        <v>1</v>
      </c>
      <c r="Z104" t="n">
        <v>10</v>
      </c>
      <c r="AA104" t="n">
        <v>440.5396743783816</v>
      </c>
      <c r="AB104" t="n">
        <v>602.7658177232659</v>
      </c>
      <c r="AC104" t="n">
        <v>545.2386940668951</v>
      </c>
      <c r="AD104" t="n">
        <v>440539.6743783816</v>
      </c>
      <c r="AE104" t="n">
        <v>602765.8177232658</v>
      </c>
      <c r="AF104" t="n">
        <v>2.272057760624401e-06</v>
      </c>
      <c r="AG104" t="n">
        <v>17.83854166666667</v>
      </c>
      <c r="AH104" t="n">
        <v>545238.6940668951</v>
      </c>
    </row>
    <row r="105">
      <c r="A105" t="n">
        <v>103</v>
      </c>
      <c r="B105" t="n">
        <v>140</v>
      </c>
      <c r="C105" t="inlineStr">
        <is>
          <t xml:space="preserve">CONCLUIDO	</t>
        </is>
      </c>
      <c r="D105" t="n">
        <v>7.3008</v>
      </c>
      <c r="E105" t="n">
        <v>13.7</v>
      </c>
      <c r="F105" t="n">
        <v>10.48</v>
      </c>
      <c r="G105" t="n">
        <v>104.83</v>
      </c>
      <c r="H105" t="n">
        <v>1.45</v>
      </c>
      <c r="I105" t="n">
        <v>6</v>
      </c>
      <c r="J105" t="n">
        <v>328.49</v>
      </c>
      <c r="K105" t="n">
        <v>60.56</v>
      </c>
      <c r="L105" t="n">
        <v>26.75</v>
      </c>
      <c r="M105" t="n">
        <v>4</v>
      </c>
      <c r="N105" t="n">
        <v>101.19</v>
      </c>
      <c r="O105" t="n">
        <v>40748.37</v>
      </c>
      <c r="P105" t="n">
        <v>183.34</v>
      </c>
      <c r="Q105" t="n">
        <v>197.76</v>
      </c>
      <c r="R105" t="n">
        <v>30.24</v>
      </c>
      <c r="S105" t="n">
        <v>25.4</v>
      </c>
      <c r="T105" t="n">
        <v>1583.85</v>
      </c>
      <c r="U105" t="n">
        <v>0.84</v>
      </c>
      <c r="V105" t="n">
        <v>0.89</v>
      </c>
      <c r="W105" t="n">
        <v>2.95</v>
      </c>
      <c r="X105" t="n">
        <v>0.09</v>
      </c>
      <c r="Y105" t="n">
        <v>1</v>
      </c>
      <c r="Z105" t="n">
        <v>10</v>
      </c>
      <c r="AA105" t="n">
        <v>440.56149727142</v>
      </c>
      <c r="AB105" t="n">
        <v>602.795676768279</v>
      </c>
      <c r="AC105" t="n">
        <v>545.2657034065597</v>
      </c>
      <c r="AD105" t="n">
        <v>440561.49727142</v>
      </c>
      <c r="AE105" t="n">
        <v>602795.6767682791</v>
      </c>
      <c r="AF105" t="n">
        <v>2.272337881171882e-06</v>
      </c>
      <c r="AG105" t="n">
        <v>17.83854166666667</v>
      </c>
      <c r="AH105" t="n">
        <v>545265.7034065598</v>
      </c>
    </row>
    <row r="106">
      <c r="A106" t="n">
        <v>104</v>
      </c>
      <c r="B106" t="n">
        <v>140</v>
      </c>
      <c r="C106" t="inlineStr">
        <is>
          <t xml:space="preserve">CONCLUIDO	</t>
        </is>
      </c>
      <c r="D106" t="n">
        <v>7.3022</v>
      </c>
      <c r="E106" t="n">
        <v>13.69</v>
      </c>
      <c r="F106" t="n">
        <v>10.48</v>
      </c>
      <c r="G106" t="n">
        <v>104.8</v>
      </c>
      <c r="H106" t="n">
        <v>1.46</v>
      </c>
      <c r="I106" t="n">
        <v>6</v>
      </c>
      <c r="J106" t="n">
        <v>329.08</v>
      </c>
      <c r="K106" t="n">
        <v>60.56</v>
      </c>
      <c r="L106" t="n">
        <v>27</v>
      </c>
      <c r="M106" t="n">
        <v>4</v>
      </c>
      <c r="N106" t="n">
        <v>101.52</v>
      </c>
      <c r="O106" t="n">
        <v>40820.32</v>
      </c>
      <c r="P106" t="n">
        <v>183.48</v>
      </c>
      <c r="Q106" t="n">
        <v>197.75</v>
      </c>
      <c r="R106" t="n">
        <v>30.16</v>
      </c>
      <c r="S106" t="n">
        <v>25.4</v>
      </c>
      <c r="T106" t="n">
        <v>1547.4</v>
      </c>
      <c r="U106" t="n">
        <v>0.84</v>
      </c>
      <c r="V106" t="n">
        <v>0.89</v>
      </c>
      <c r="W106" t="n">
        <v>2.95</v>
      </c>
      <c r="X106" t="n">
        <v>0.09</v>
      </c>
      <c r="Y106" t="n">
        <v>1</v>
      </c>
      <c r="Z106" t="n">
        <v>10</v>
      </c>
      <c r="AA106" t="n">
        <v>440.6302115967009</v>
      </c>
      <c r="AB106" t="n">
        <v>602.8896947395905</v>
      </c>
      <c r="AC106" t="n">
        <v>545.3507484346442</v>
      </c>
      <c r="AD106" t="n">
        <v>440630.2115967009</v>
      </c>
      <c r="AE106" t="n">
        <v>602889.6947395905</v>
      </c>
      <c r="AF106" t="n">
        <v>2.272773624245743e-06</v>
      </c>
      <c r="AG106" t="n">
        <v>17.82552083333333</v>
      </c>
      <c r="AH106" t="n">
        <v>545350.7484346442</v>
      </c>
    </row>
    <row r="107">
      <c r="A107" t="n">
        <v>105</v>
      </c>
      <c r="B107" t="n">
        <v>140</v>
      </c>
      <c r="C107" t="inlineStr">
        <is>
          <t xml:space="preserve">CONCLUIDO	</t>
        </is>
      </c>
      <c r="D107" t="n">
        <v>7.2985</v>
      </c>
      <c r="E107" t="n">
        <v>13.7</v>
      </c>
      <c r="F107" t="n">
        <v>10.49</v>
      </c>
      <c r="G107" t="n">
        <v>104.87</v>
      </c>
      <c r="H107" t="n">
        <v>1.47</v>
      </c>
      <c r="I107" t="n">
        <v>6</v>
      </c>
      <c r="J107" t="n">
        <v>329.66</v>
      </c>
      <c r="K107" t="n">
        <v>60.56</v>
      </c>
      <c r="L107" t="n">
        <v>27.25</v>
      </c>
      <c r="M107" t="n">
        <v>4</v>
      </c>
      <c r="N107" t="n">
        <v>101.86</v>
      </c>
      <c r="O107" t="n">
        <v>40892.44</v>
      </c>
      <c r="P107" t="n">
        <v>183.78</v>
      </c>
      <c r="Q107" t="n">
        <v>197.76</v>
      </c>
      <c r="R107" t="n">
        <v>30.39</v>
      </c>
      <c r="S107" t="n">
        <v>25.4</v>
      </c>
      <c r="T107" t="n">
        <v>1661.91</v>
      </c>
      <c r="U107" t="n">
        <v>0.84</v>
      </c>
      <c r="V107" t="n">
        <v>0.89</v>
      </c>
      <c r="W107" t="n">
        <v>2.95</v>
      </c>
      <c r="X107" t="n">
        <v>0.1</v>
      </c>
      <c r="Y107" t="n">
        <v>1</v>
      </c>
      <c r="Z107" t="n">
        <v>10</v>
      </c>
      <c r="AA107" t="n">
        <v>440.9950183437038</v>
      </c>
      <c r="AB107" t="n">
        <v>603.3888394249777</v>
      </c>
      <c r="AC107" t="n">
        <v>545.8022554518119</v>
      </c>
      <c r="AD107" t="n">
        <v>440995.0183437038</v>
      </c>
      <c r="AE107" t="n">
        <v>603388.8394249778</v>
      </c>
      <c r="AF107" t="n">
        <v>2.27162201755054e-06</v>
      </c>
      <c r="AG107" t="n">
        <v>17.83854166666667</v>
      </c>
      <c r="AH107" t="n">
        <v>545802.2554518119</v>
      </c>
    </row>
    <row r="108">
      <c r="A108" t="n">
        <v>106</v>
      </c>
      <c r="B108" t="n">
        <v>140</v>
      </c>
      <c r="C108" t="inlineStr">
        <is>
          <t xml:space="preserve">CONCLUIDO	</t>
        </is>
      </c>
      <c r="D108" t="n">
        <v>7.2987</v>
      </c>
      <c r="E108" t="n">
        <v>13.7</v>
      </c>
      <c r="F108" t="n">
        <v>10.49</v>
      </c>
      <c r="G108" t="n">
        <v>104.87</v>
      </c>
      <c r="H108" t="n">
        <v>1.48</v>
      </c>
      <c r="I108" t="n">
        <v>6</v>
      </c>
      <c r="J108" t="n">
        <v>330.25</v>
      </c>
      <c r="K108" t="n">
        <v>60.56</v>
      </c>
      <c r="L108" t="n">
        <v>27.5</v>
      </c>
      <c r="M108" t="n">
        <v>4</v>
      </c>
      <c r="N108" t="n">
        <v>102.19</v>
      </c>
      <c r="O108" t="n">
        <v>40964.71</v>
      </c>
      <c r="P108" t="n">
        <v>183.92</v>
      </c>
      <c r="Q108" t="n">
        <v>197.8</v>
      </c>
      <c r="R108" t="n">
        <v>30.38</v>
      </c>
      <c r="S108" t="n">
        <v>25.4</v>
      </c>
      <c r="T108" t="n">
        <v>1655.52</v>
      </c>
      <c r="U108" t="n">
        <v>0.84</v>
      </c>
      <c r="V108" t="n">
        <v>0.89</v>
      </c>
      <c r="W108" t="n">
        <v>2.95</v>
      </c>
      <c r="X108" t="n">
        <v>0.1</v>
      </c>
      <c r="Y108" t="n">
        <v>1</v>
      </c>
      <c r="Z108" t="n">
        <v>10</v>
      </c>
      <c r="AA108" t="n">
        <v>441.0943002904459</v>
      </c>
      <c r="AB108" t="n">
        <v>603.5246813645207</v>
      </c>
      <c r="AC108" t="n">
        <v>545.9251328273003</v>
      </c>
      <c r="AD108" t="n">
        <v>441094.3002904459</v>
      </c>
      <c r="AE108" t="n">
        <v>603524.6813645207</v>
      </c>
      <c r="AF108" t="n">
        <v>2.271684266561092e-06</v>
      </c>
      <c r="AG108" t="n">
        <v>17.83854166666667</v>
      </c>
      <c r="AH108" t="n">
        <v>545925.1328273003</v>
      </c>
    </row>
    <row r="109">
      <c r="A109" t="n">
        <v>107</v>
      </c>
      <c r="B109" t="n">
        <v>140</v>
      </c>
      <c r="C109" t="inlineStr">
        <is>
          <t xml:space="preserve">CONCLUIDO	</t>
        </is>
      </c>
      <c r="D109" t="n">
        <v>7.3018</v>
      </c>
      <c r="E109" t="n">
        <v>13.7</v>
      </c>
      <c r="F109" t="n">
        <v>10.48</v>
      </c>
      <c r="G109" t="n">
        <v>104.81</v>
      </c>
      <c r="H109" t="n">
        <v>1.49</v>
      </c>
      <c r="I109" t="n">
        <v>6</v>
      </c>
      <c r="J109" t="n">
        <v>330.83</v>
      </c>
      <c r="K109" t="n">
        <v>60.56</v>
      </c>
      <c r="L109" t="n">
        <v>27.75</v>
      </c>
      <c r="M109" t="n">
        <v>4</v>
      </c>
      <c r="N109" t="n">
        <v>102.53</v>
      </c>
      <c r="O109" t="n">
        <v>41037.15</v>
      </c>
      <c r="P109" t="n">
        <v>184.14</v>
      </c>
      <c r="Q109" t="n">
        <v>197.76</v>
      </c>
      <c r="R109" t="n">
        <v>30.28</v>
      </c>
      <c r="S109" t="n">
        <v>25.4</v>
      </c>
      <c r="T109" t="n">
        <v>1603.62</v>
      </c>
      <c r="U109" t="n">
        <v>0.84</v>
      </c>
      <c r="V109" t="n">
        <v>0.89</v>
      </c>
      <c r="W109" t="n">
        <v>2.95</v>
      </c>
      <c r="X109" t="n">
        <v>0.09</v>
      </c>
      <c r="Y109" t="n">
        <v>1</v>
      </c>
      <c r="Z109" t="n">
        <v>10</v>
      </c>
      <c r="AA109" t="n">
        <v>441.132284625388</v>
      </c>
      <c r="AB109" t="n">
        <v>603.5766532073391</v>
      </c>
      <c r="AC109" t="n">
        <v>545.9721445503831</v>
      </c>
      <c r="AD109" t="n">
        <v>441132.284625388</v>
      </c>
      <c r="AE109" t="n">
        <v>603576.6532073391</v>
      </c>
      <c r="AF109" t="n">
        <v>2.27264912622464e-06</v>
      </c>
      <c r="AG109" t="n">
        <v>17.83854166666667</v>
      </c>
      <c r="AH109" t="n">
        <v>545972.1445503831</v>
      </c>
    </row>
    <row r="110">
      <c r="A110" t="n">
        <v>108</v>
      </c>
      <c r="B110" t="n">
        <v>140</v>
      </c>
      <c r="C110" t="inlineStr">
        <is>
          <t xml:space="preserve">CONCLUIDO	</t>
        </is>
      </c>
      <c r="D110" t="n">
        <v>7.2968</v>
      </c>
      <c r="E110" t="n">
        <v>13.7</v>
      </c>
      <c r="F110" t="n">
        <v>10.49</v>
      </c>
      <c r="G110" t="n">
        <v>104.9</v>
      </c>
      <c r="H110" t="n">
        <v>1.51</v>
      </c>
      <c r="I110" t="n">
        <v>6</v>
      </c>
      <c r="J110" t="n">
        <v>331.42</v>
      </c>
      <c r="K110" t="n">
        <v>60.56</v>
      </c>
      <c r="L110" t="n">
        <v>28</v>
      </c>
      <c r="M110" t="n">
        <v>4</v>
      </c>
      <c r="N110" t="n">
        <v>102.87</v>
      </c>
      <c r="O110" t="n">
        <v>41109.75</v>
      </c>
      <c r="P110" t="n">
        <v>184.45</v>
      </c>
      <c r="Q110" t="n">
        <v>197.76</v>
      </c>
      <c r="R110" t="n">
        <v>30.45</v>
      </c>
      <c r="S110" t="n">
        <v>25.4</v>
      </c>
      <c r="T110" t="n">
        <v>1693.53</v>
      </c>
      <c r="U110" t="n">
        <v>0.83</v>
      </c>
      <c r="V110" t="n">
        <v>0.89</v>
      </c>
      <c r="W110" t="n">
        <v>2.95</v>
      </c>
      <c r="X110" t="n">
        <v>0.1</v>
      </c>
      <c r="Y110" t="n">
        <v>1</v>
      </c>
      <c r="Z110" t="n">
        <v>10</v>
      </c>
      <c r="AA110" t="n">
        <v>441.5380913626575</v>
      </c>
      <c r="AB110" t="n">
        <v>604.1318958882008</v>
      </c>
      <c r="AC110" t="n">
        <v>546.4743956490714</v>
      </c>
      <c r="AD110" t="n">
        <v>441538.0913626575</v>
      </c>
      <c r="AE110" t="n">
        <v>604131.8958882008</v>
      </c>
      <c r="AF110" t="n">
        <v>2.271092900960852e-06</v>
      </c>
      <c r="AG110" t="n">
        <v>17.83854166666667</v>
      </c>
      <c r="AH110" t="n">
        <v>546474.3956490714</v>
      </c>
    </row>
    <row r="111">
      <c r="A111" t="n">
        <v>109</v>
      </c>
      <c r="B111" t="n">
        <v>140</v>
      </c>
      <c r="C111" t="inlineStr">
        <is>
          <t xml:space="preserve">CONCLUIDO	</t>
        </is>
      </c>
      <c r="D111" t="n">
        <v>7.2979</v>
      </c>
      <c r="E111" t="n">
        <v>13.7</v>
      </c>
      <c r="F111" t="n">
        <v>10.49</v>
      </c>
      <c r="G111" t="n">
        <v>104.88</v>
      </c>
      <c r="H111" t="n">
        <v>1.52</v>
      </c>
      <c r="I111" t="n">
        <v>6</v>
      </c>
      <c r="J111" t="n">
        <v>332.01</v>
      </c>
      <c r="K111" t="n">
        <v>60.56</v>
      </c>
      <c r="L111" t="n">
        <v>28.25</v>
      </c>
      <c r="M111" t="n">
        <v>4</v>
      </c>
      <c r="N111" t="n">
        <v>103.21</v>
      </c>
      <c r="O111" t="n">
        <v>41182.52</v>
      </c>
      <c r="P111" t="n">
        <v>184.66</v>
      </c>
      <c r="Q111" t="n">
        <v>197.79</v>
      </c>
      <c r="R111" t="n">
        <v>30.45</v>
      </c>
      <c r="S111" t="n">
        <v>25.4</v>
      </c>
      <c r="T111" t="n">
        <v>1691.41</v>
      </c>
      <c r="U111" t="n">
        <v>0.83</v>
      </c>
      <c r="V111" t="n">
        <v>0.89</v>
      </c>
      <c r="W111" t="n">
        <v>2.95</v>
      </c>
      <c r="X111" t="n">
        <v>0.1</v>
      </c>
      <c r="Y111" t="n">
        <v>1</v>
      </c>
      <c r="Z111" t="n">
        <v>10</v>
      </c>
      <c r="AA111" t="n">
        <v>441.6665346296195</v>
      </c>
      <c r="AB111" t="n">
        <v>604.3076376325754</v>
      </c>
      <c r="AC111" t="n">
        <v>546.6333648480179</v>
      </c>
      <c r="AD111" t="n">
        <v>441666.5346296196</v>
      </c>
      <c r="AE111" t="n">
        <v>604307.6376325754</v>
      </c>
      <c r="AF111" t="n">
        <v>2.271435270518885e-06</v>
      </c>
      <c r="AG111" t="n">
        <v>17.83854166666667</v>
      </c>
      <c r="AH111" t="n">
        <v>546633.3648480179</v>
      </c>
    </row>
    <row r="112">
      <c r="A112" t="n">
        <v>110</v>
      </c>
      <c r="B112" t="n">
        <v>140</v>
      </c>
      <c r="C112" t="inlineStr">
        <is>
          <t xml:space="preserve">CONCLUIDO	</t>
        </is>
      </c>
      <c r="D112" t="n">
        <v>7.3005</v>
      </c>
      <c r="E112" t="n">
        <v>13.7</v>
      </c>
      <c r="F112" t="n">
        <v>10.48</v>
      </c>
      <c r="G112" t="n">
        <v>104.83</v>
      </c>
      <c r="H112" t="n">
        <v>1.53</v>
      </c>
      <c r="I112" t="n">
        <v>6</v>
      </c>
      <c r="J112" t="n">
        <v>332.6</v>
      </c>
      <c r="K112" t="n">
        <v>60.56</v>
      </c>
      <c r="L112" t="n">
        <v>28.5</v>
      </c>
      <c r="M112" t="n">
        <v>4</v>
      </c>
      <c r="N112" t="n">
        <v>103.55</v>
      </c>
      <c r="O112" t="n">
        <v>41255.45</v>
      </c>
      <c r="P112" t="n">
        <v>184.56</v>
      </c>
      <c r="Q112" t="n">
        <v>197.76</v>
      </c>
      <c r="R112" t="n">
        <v>30.3</v>
      </c>
      <c r="S112" t="n">
        <v>25.4</v>
      </c>
      <c r="T112" t="n">
        <v>1615.54</v>
      </c>
      <c r="U112" t="n">
        <v>0.84</v>
      </c>
      <c r="V112" t="n">
        <v>0.89</v>
      </c>
      <c r="W112" t="n">
        <v>2.95</v>
      </c>
      <c r="X112" t="n">
        <v>0.09</v>
      </c>
      <c r="Y112" t="n">
        <v>1</v>
      </c>
      <c r="Z112" t="n">
        <v>10</v>
      </c>
      <c r="AA112" t="n">
        <v>441.4785477443189</v>
      </c>
      <c r="AB112" t="n">
        <v>604.0504256827109</v>
      </c>
      <c r="AC112" t="n">
        <v>546.4007008456492</v>
      </c>
      <c r="AD112" t="n">
        <v>441478.5477443188</v>
      </c>
      <c r="AE112" t="n">
        <v>604050.4256827108</v>
      </c>
      <c r="AF112" t="n">
        <v>2.272244507656055e-06</v>
      </c>
      <c r="AG112" t="n">
        <v>17.83854166666667</v>
      </c>
      <c r="AH112" t="n">
        <v>546400.7008456492</v>
      </c>
    </row>
    <row r="113">
      <c r="A113" t="n">
        <v>111</v>
      </c>
      <c r="B113" t="n">
        <v>140</v>
      </c>
      <c r="C113" t="inlineStr">
        <is>
          <t xml:space="preserve">CONCLUIDO	</t>
        </is>
      </c>
      <c r="D113" t="n">
        <v>7.3027</v>
      </c>
      <c r="E113" t="n">
        <v>13.69</v>
      </c>
      <c r="F113" t="n">
        <v>10.48</v>
      </c>
      <c r="G113" t="n">
        <v>104.79</v>
      </c>
      <c r="H113" t="n">
        <v>1.54</v>
      </c>
      <c r="I113" t="n">
        <v>6</v>
      </c>
      <c r="J113" t="n">
        <v>333.2</v>
      </c>
      <c r="K113" t="n">
        <v>60.56</v>
      </c>
      <c r="L113" t="n">
        <v>28.75</v>
      </c>
      <c r="M113" t="n">
        <v>4</v>
      </c>
      <c r="N113" t="n">
        <v>103.89</v>
      </c>
      <c r="O113" t="n">
        <v>41328.54</v>
      </c>
      <c r="P113" t="n">
        <v>184.46</v>
      </c>
      <c r="Q113" t="n">
        <v>197.79</v>
      </c>
      <c r="R113" t="n">
        <v>30.08</v>
      </c>
      <c r="S113" t="n">
        <v>25.4</v>
      </c>
      <c r="T113" t="n">
        <v>1507.83</v>
      </c>
      <c r="U113" t="n">
        <v>0.84</v>
      </c>
      <c r="V113" t="n">
        <v>0.89</v>
      </c>
      <c r="W113" t="n">
        <v>2.95</v>
      </c>
      <c r="X113" t="n">
        <v>0.09</v>
      </c>
      <c r="Y113" t="n">
        <v>1</v>
      </c>
      <c r="Z113" t="n">
        <v>10</v>
      </c>
      <c r="AA113" t="n">
        <v>441.3477803263866</v>
      </c>
      <c r="AB113" t="n">
        <v>603.8715039324446</v>
      </c>
      <c r="AC113" t="n">
        <v>546.2388551361101</v>
      </c>
      <c r="AD113" t="n">
        <v>441347.7803263866</v>
      </c>
      <c r="AE113" t="n">
        <v>603871.5039324446</v>
      </c>
      <c r="AF113" t="n">
        <v>2.272929246772121e-06</v>
      </c>
      <c r="AG113" t="n">
        <v>17.82552083333333</v>
      </c>
      <c r="AH113" t="n">
        <v>546238.8551361101</v>
      </c>
    </row>
    <row r="114">
      <c r="A114" t="n">
        <v>112</v>
      </c>
      <c r="B114" t="n">
        <v>140</v>
      </c>
      <c r="C114" t="inlineStr">
        <is>
          <t xml:space="preserve">CONCLUIDO	</t>
        </is>
      </c>
      <c r="D114" t="n">
        <v>7.301</v>
      </c>
      <c r="E114" t="n">
        <v>13.7</v>
      </c>
      <c r="F114" t="n">
        <v>10.48</v>
      </c>
      <c r="G114" t="n">
        <v>104.82</v>
      </c>
      <c r="H114" t="n">
        <v>1.55</v>
      </c>
      <c r="I114" t="n">
        <v>6</v>
      </c>
      <c r="J114" t="n">
        <v>333.79</v>
      </c>
      <c r="K114" t="n">
        <v>60.56</v>
      </c>
      <c r="L114" t="n">
        <v>29</v>
      </c>
      <c r="M114" t="n">
        <v>4</v>
      </c>
      <c r="N114" t="n">
        <v>104.24</v>
      </c>
      <c r="O114" t="n">
        <v>41401.93</v>
      </c>
      <c r="P114" t="n">
        <v>184.7</v>
      </c>
      <c r="Q114" t="n">
        <v>197.75</v>
      </c>
      <c r="R114" t="n">
        <v>30.22</v>
      </c>
      <c r="S114" t="n">
        <v>25.4</v>
      </c>
      <c r="T114" t="n">
        <v>1577.93</v>
      </c>
      <c r="U114" t="n">
        <v>0.84</v>
      </c>
      <c r="V114" t="n">
        <v>0.89</v>
      </c>
      <c r="W114" t="n">
        <v>2.95</v>
      </c>
      <c r="X114" t="n">
        <v>0.09</v>
      </c>
      <c r="Y114" t="n">
        <v>1</v>
      </c>
      <c r="Z114" t="n">
        <v>10</v>
      </c>
      <c r="AA114" t="n">
        <v>441.5701132556127</v>
      </c>
      <c r="AB114" t="n">
        <v>604.1757096548483</v>
      </c>
      <c r="AC114" t="n">
        <v>546.5140278913231</v>
      </c>
      <c r="AD114" t="n">
        <v>441570.1132556127</v>
      </c>
      <c r="AE114" t="n">
        <v>604175.7096548483</v>
      </c>
      <c r="AF114" t="n">
        <v>2.272400130182434e-06</v>
      </c>
      <c r="AG114" t="n">
        <v>17.83854166666667</v>
      </c>
      <c r="AH114" t="n">
        <v>546514.0278913231</v>
      </c>
    </row>
    <row r="115">
      <c r="A115" t="n">
        <v>113</v>
      </c>
      <c r="B115" t="n">
        <v>140</v>
      </c>
      <c r="C115" t="inlineStr">
        <is>
          <t xml:space="preserve">CONCLUIDO	</t>
        </is>
      </c>
      <c r="D115" t="n">
        <v>7.2988</v>
      </c>
      <c r="E115" t="n">
        <v>13.7</v>
      </c>
      <c r="F115" t="n">
        <v>10.49</v>
      </c>
      <c r="G115" t="n">
        <v>104.86</v>
      </c>
      <c r="H115" t="n">
        <v>1.56</v>
      </c>
      <c r="I115" t="n">
        <v>6</v>
      </c>
      <c r="J115" t="n">
        <v>334.39</v>
      </c>
      <c r="K115" t="n">
        <v>60.56</v>
      </c>
      <c r="L115" t="n">
        <v>29.25</v>
      </c>
      <c r="M115" t="n">
        <v>4</v>
      </c>
      <c r="N115" t="n">
        <v>104.58</v>
      </c>
      <c r="O115" t="n">
        <v>41475.37</v>
      </c>
      <c r="P115" t="n">
        <v>184.83</v>
      </c>
      <c r="Q115" t="n">
        <v>197.75</v>
      </c>
      <c r="R115" t="n">
        <v>30.38</v>
      </c>
      <c r="S115" t="n">
        <v>25.4</v>
      </c>
      <c r="T115" t="n">
        <v>1653.71</v>
      </c>
      <c r="U115" t="n">
        <v>0.84</v>
      </c>
      <c r="V115" t="n">
        <v>0.89</v>
      </c>
      <c r="W115" t="n">
        <v>2.95</v>
      </c>
      <c r="X115" t="n">
        <v>0.1</v>
      </c>
      <c r="Y115" t="n">
        <v>1</v>
      </c>
      <c r="Z115" t="n">
        <v>10</v>
      </c>
      <c r="AA115" t="n">
        <v>441.7702401491068</v>
      </c>
      <c r="AB115" t="n">
        <v>604.4495320995026</v>
      </c>
      <c r="AC115" t="n">
        <v>546.7617171061717</v>
      </c>
      <c r="AD115" t="n">
        <v>441770.2401491068</v>
      </c>
      <c r="AE115" t="n">
        <v>604449.5320995025</v>
      </c>
      <c r="AF115" t="n">
        <v>2.271715391066367e-06</v>
      </c>
      <c r="AG115" t="n">
        <v>17.83854166666667</v>
      </c>
      <c r="AH115" t="n">
        <v>546761.7171061717</v>
      </c>
    </row>
    <row r="116">
      <c r="A116" t="n">
        <v>114</v>
      </c>
      <c r="B116" t="n">
        <v>140</v>
      </c>
      <c r="C116" t="inlineStr">
        <is>
          <t xml:space="preserve">CONCLUIDO	</t>
        </is>
      </c>
      <c r="D116" t="n">
        <v>7.2994</v>
      </c>
      <c r="E116" t="n">
        <v>13.7</v>
      </c>
      <c r="F116" t="n">
        <v>10.49</v>
      </c>
      <c r="G116" t="n">
        <v>104.85</v>
      </c>
      <c r="H116" t="n">
        <v>1.57</v>
      </c>
      <c r="I116" t="n">
        <v>6</v>
      </c>
      <c r="J116" t="n">
        <v>334.98</v>
      </c>
      <c r="K116" t="n">
        <v>60.56</v>
      </c>
      <c r="L116" t="n">
        <v>29.5</v>
      </c>
      <c r="M116" t="n">
        <v>4</v>
      </c>
      <c r="N116" t="n">
        <v>104.93</v>
      </c>
      <c r="O116" t="n">
        <v>41548.98</v>
      </c>
      <c r="P116" t="n">
        <v>184.91</v>
      </c>
      <c r="Q116" t="n">
        <v>197.76</v>
      </c>
      <c r="R116" t="n">
        <v>30.36</v>
      </c>
      <c r="S116" t="n">
        <v>25.4</v>
      </c>
      <c r="T116" t="n">
        <v>1648.48</v>
      </c>
      <c r="U116" t="n">
        <v>0.84</v>
      </c>
      <c r="V116" t="n">
        <v>0.89</v>
      </c>
      <c r="W116" t="n">
        <v>2.95</v>
      </c>
      <c r="X116" t="n">
        <v>0.1</v>
      </c>
      <c r="Y116" t="n">
        <v>1</v>
      </c>
      <c r="Z116" t="n">
        <v>10</v>
      </c>
      <c r="AA116" t="n">
        <v>441.8145117862568</v>
      </c>
      <c r="AB116" t="n">
        <v>604.5101065065778</v>
      </c>
      <c r="AC116" t="n">
        <v>546.8165103768524</v>
      </c>
      <c r="AD116" t="n">
        <v>441814.5117862568</v>
      </c>
      <c r="AE116" t="n">
        <v>604510.1065065778</v>
      </c>
      <c r="AF116" t="n">
        <v>2.271902138098022e-06</v>
      </c>
      <c r="AG116" t="n">
        <v>17.83854166666667</v>
      </c>
      <c r="AH116" t="n">
        <v>546816.5103768525</v>
      </c>
    </row>
    <row r="117">
      <c r="A117" t="n">
        <v>115</v>
      </c>
      <c r="B117" t="n">
        <v>140</v>
      </c>
      <c r="C117" t="inlineStr">
        <is>
          <t xml:space="preserve">CONCLUIDO	</t>
        </is>
      </c>
      <c r="D117" t="n">
        <v>7.2994</v>
      </c>
      <c r="E117" t="n">
        <v>13.7</v>
      </c>
      <c r="F117" t="n">
        <v>10.49</v>
      </c>
      <c r="G117" t="n">
        <v>104.85</v>
      </c>
      <c r="H117" t="n">
        <v>1.58</v>
      </c>
      <c r="I117" t="n">
        <v>6</v>
      </c>
      <c r="J117" t="n">
        <v>335.58</v>
      </c>
      <c r="K117" t="n">
        <v>60.56</v>
      </c>
      <c r="L117" t="n">
        <v>29.75</v>
      </c>
      <c r="M117" t="n">
        <v>4</v>
      </c>
      <c r="N117" t="n">
        <v>105.28</v>
      </c>
      <c r="O117" t="n">
        <v>41622.76</v>
      </c>
      <c r="P117" t="n">
        <v>184.84</v>
      </c>
      <c r="Q117" t="n">
        <v>197.75</v>
      </c>
      <c r="R117" t="n">
        <v>30.4</v>
      </c>
      <c r="S117" t="n">
        <v>25.4</v>
      </c>
      <c r="T117" t="n">
        <v>1668.28</v>
      </c>
      <c r="U117" t="n">
        <v>0.84</v>
      </c>
      <c r="V117" t="n">
        <v>0.89</v>
      </c>
      <c r="W117" t="n">
        <v>2.95</v>
      </c>
      <c r="X117" t="n">
        <v>0.1</v>
      </c>
      <c r="Y117" t="n">
        <v>1</v>
      </c>
      <c r="Z117" t="n">
        <v>10</v>
      </c>
      <c r="AA117" t="n">
        <v>441.7623243325363</v>
      </c>
      <c r="AB117" t="n">
        <v>604.4387013300495</v>
      </c>
      <c r="AC117" t="n">
        <v>546.7519200101541</v>
      </c>
      <c r="AD117" t="n">
        <v>441762.3243325363</v>
      </c>
      <c r="AE117" t="n">
        <v>604438.7013300495</v>
      </c>
      <c r="AF117" t="n">
        <v>2.271902138098022e-06</v>
      </c>
      <c r="AG117" t="n">
        <v>17.83854166666667</v>
      </c>
      <c r="AH117" t="n">
        <v>546751.9200101541</v>
      </c>
    </row>
    <row r="118">
      <c r="A118" t="n">
        <v>116</v>
      </c>
      <c r="B118" t="n">
        <v>140</v>
      </c>
      <c r="C118" t="inlineStr">
        <is>
          <t xml:space="preserve">CONCLUIDO	</t>
        </is>
      </c>
      <c r="D118" t="n">
        <v>7.2988</v>
      </c>
      <c r="E118" t="n">
        <v>13.7</v>
      </c>
      <c r="F118" t="n">
        <v>10.49</v>
      </c>
      <c r="G118" t="n">
        <v>104.86</v>
      </c>
      <c r="H118" t="n">
        <v>1.59</v>
      </c>
      <c r="I118" t="n">
        <v>6</v>
      </c>
      <c r="J118" t="n">
        <v>336.18</v>
      </c>
      <c r="K118" t="n">
        <v>60.56</v>
      </c>
      <c r="L118" t="n">
        <v>30</v>
      </c>
      <c r="M118" t="n">
        <v>4</v>
      </c>
      <c r="N118" t="n">
        <v>105.63</v>
      </c>
      <c r="O118" t="n">
        <v>41696.71</v>
      </c>
      <c r="P118" t="n">
        <v>184.94</v>
      </c>
      <c r="Q118" t="n">
        <v>197.75</v>
      </c>
      <c r="R118" t="n">
        <v>30.43</v>
      </c>
      <c r="S118" t="n">
        <v>25.4</v>
      </c>
      <c r="T118" t="n">
        <v>1680.38</v>
      </c>
      <c r="U118" t="n">
        <v>0.83</v>
      </c>
      <c r="V118" t="n">
        <v>0.89</v>
      </c>
      <c r="W118" t="n">
        <v>2.95</v>
      </c>
      <c r="X118" t="n">
        <v>0.1</v>
      </c>
      <c r="Y118" t="n">
        <v>1</v>
      </c>
      <c r="Z118" t="n">
        <v>10</v>
      </c>
      <c r="AA118" t="n">
        <v>441.8522557465154</v>
      </c>
      <c r="AB118" t="n">
        <v>604.5617494581496</v>
      </c>
      <c r="AC118" t="n">
        <v>546.8632245976077</v>
      </c>
      <c r="AD118" t="n">
        <v>441852.2557465154</v>
      </c>
      <c r="AE118" t="n">
        <v>604561.7494581497</v>
      </c>
      <c r="AF118" t="n">
        <v>2.271715391066367e-06</v>
      </c>
      <c r="AG118" t="n">
        <v>17.83854166666667</v>
      </c>
      <c r="AH118" t="n">
        <v>546863.2245976076</v>
      </c>
    </row>
    <row r="119">
      <c r="A119" t="n">
        <v>117</v>
      </c>
      <c r="B119" t="n">
        <v>140</v>
      </c>
      <c r="C119" t="inlineStr">
        <is>
          <t xml:space="preserve">CONCLUIDO	</t>
        </is>
      </c>
      <c r="D119" t="n">
        <v>7.299</v>
      </c>
      <c r="E119" t="n">
        <v>13.7</v>
      </c>
      <c r="F119" t="n">
        <v>10.49</v>
      </c>
      <c r="G119" t="n">
        <v>104.86</v>
      </c>
      <c r="H119" t="n">
        <v>1.6</v>
      </c>
      <c r="I119" t="n">
        <v>6</v>
      </c>
      <c r="J119" t="n">
        <v>336.78</v>
      </c>
      <c r="K119" t="n">
        <v>60.56</v>
      </c>
      <c r="L119" t="n">
        <v>30.25</v>
      </c>
      <c r="M119" t="n">
        <v>4</v>
      </c>
      <c r="N119" t="n">
        <v>105.98</v>
      </c>
      <c r="O119" t="n">
        <v>41770.83</v>
      </c>
      <c r="P119" t="n">
        <v>184.96</v>
      </c>
      <c r="Q119" t="n">
        <v>197.75</v>
      </c>
      <c r="R119" t="n">
        <v>30.41</v>
      </c>
      <c r="S119" t="n">
        <v>25.4</v>
      </c>
      <c r="T119" t="n">
        <v>1673.25</v>
      </c>
      <c r="U119" t="n">
        <v>0.84</v>
      </c>
      <c r="V119" t="n">
        <v>0.89</v>
      </c>
      <c r="W119" t="n">
        <v>2.95</v>
      </c>
      <c r="X119" t="n">
        <v>0.1</v>
      </c>
      <c r="Y119" t="n">
        <v>1</v>
      </c>
      <c r="Z119" t="n">
        <v>10</v>
      </c>
      <c r="AA119" t="n">
        <v>441.8620410142468</v>
      </c>
      <c r="AB119" t="n">
        <v>604.5751380931554</v>
      </c>
      <c r="AC119" t="n">
        <v>546.8753354400794</v>
      </c>
      <c r="AD119" t="n">
        <v>441862.0410142468</v>
      </c>
      <c r="AE119" t="n">
        <v>604575.1380931553</v>
      </c>
      <c r="AF119" t="n">
        <v>2.271777640076919e-06</v>
      </c>
      <c r="AG119" t="n">
        <v>17.83854166666667</v>
      </c>
      <c r="AH119" t="n">
        <v>546875.3354400794</v>
      </c>
    </row>
    <row r="120">
      <c r="A120" t="n">
        <v>118</v>
      </c>
      <c r="B120" t="n">
        <v>140</v>
      </c>
      <c r="C120" t="inlineStr">
        <is>
          <t xml:space="preserve">CONCLUIDO	</t>
        </is>
      </c>
      <c r="D120" t="n">
        <v>7.299</v>
      </c>
      <c r="E120" t="n">
        <v>13.7</v>
      </c>
      <c r="F120" t="n">
        <v>10.49</v>
      </c>
      <c r="G120" t="n">
        <v>104.86</v>
      </c>
      <c r="H120" t="n">
        <v>1.61</v>
      </c>
      <c r="I120" t="n">
        <v>6</v>
      </c>
      <c r="J120" t="n">
        <v>337.39</v>
      </c>
      <c r="K120" t="n">
        <v>60.56</v>
      </c>
      <c r="L120" t="n">
        <v>30.5</v>
      </c>
      <c r="M120" t="n">
        <v>4</v>
      </c>
      <c r="N120" t="n">
        <v>106.33</v>
      </c>
      <c r="O120" t="n">
        <v>41845.13</v>
      </c>
      <c r="P120" t="n">
        <v>184.98</v>
      </c>
      <c r="Q120" t="n">
        <v>197.75</v>
      </c>
      <c r="R120" t="n">
        <v>30.34</v>
      </c>
      <c r="S120" t="n">
        <v>25.4</v>
      </c>
      <c r="T120" t="n">
        <v>1638.14</v>
      </c>
      <c r="U120" t="n">
        <v>0.84</v>
      </c>
      <c r="V120" t="n">
        <v>0.89</v>
      </c>
      <c r="W120" t="n">
        <v>2.95</v>
      </c>
      <c r="X120" t="n">
        <v>0.1</v>
      </c>
      <c r="Y120" t="n">
        <v>1</v>
      </c>
      <c r="Z120" t="n">
        <v>10</v>
      </c>
      <c r="AA120" t="n">
        <v>441.8769525324465</v>
      </c>
      <c r="AB120" t="n">
        <v>604.5955406902059</v>
      </c>
      <c r="AC120" t="n">
        <v>546.8937908419026</v>
      </c>
      <c r="AD120" t="n">
        <v>441876.9525324465</v>
      </c>
      <c r="AE120" t="n">
        <v>604595.5406902059</v>
      </c>
      <c r="AF120" t="n">
        <v>2.271777640076919e-06</v>
      </c>
      <c r="AG120" t="n">
        <v>17.83854166666667</v>
      </c>
      <c r="AH120" t="n">
        <v>546893.7908419026</v>
      </c>
    </row>
    <row r="121">
      <c r="A121" t="n">
        <v>119</v>
      </c>
      <c r="B121" t="n">
        <v>140</v>
      </c>
      <c r="C121" t="inlineStr">
        <is>
          <t xml:space="preserve">CONCLUIDO	</t>
        </is>
      </c>
      <c r="D121" t="n">
        <v>7.2997</v>
      </c>
      <c r="E121" t="n">
        <v>13.7</v>
      </c>
      <c r="F121" t="n">
        <v>10.48</v>
      </c>
      <c r="G121" t="n">
        <v>104.85</v>
      </c>
      <c r="H121" t="n">
        <v>1.62</v>
      </c>
      <c r="I121" t="n">
        <v>6</v>
      </c>
      <c r="J121" t="n">
        <v>337.99</v>
      </c>
      <c r="K121" t="n">
        <v>60.56</v>
      </c>
      <c r="L121" t="n">
        <v>30.75</v>
      </c>
      <c r="M121" t="n">
        <v>4</v>
      </c>
      <c r="N121" t="n">
        <v>106.68</v>
      </c>
      <c r="O121" t="n">
        <v>41919.61</v>
      </c>
      <c r="P121" t="n">
        <v>184.88</v>
      </c>
      <c r="Q121" t="n">
        <v>197.77</v>
      </c>
      <c r="R121" t="n">
        <v>30.4</v>
      </c>
      <c r="S121" t="n">
        <v>25.4</v>
      </c>
      <c r="T121" t="n">
        <v>1664.53</v>
      </c>
      <c r="U121" t="n">
        <v>0.84</v>
      </c>
      <c r="V121" t="n">
        <v>0.89</v>
      </c>
      <c r="W121" t="n">
        <v>2.95</v>
      </c>
      <c r="X121" t="n">
        <v>0.09</v>
      </c>
      <c r="Y121" t="n">
        <v>1</v>
      </c>
      <c r="Z121" t="n">
        <v>10</v>
      </c>
      <c r="AA121" t="n">
        <v>441.7375712362015</v>
      </c>
      <c r="AB121" t="n">
        <v>604.4048330516144</v>
      </c>
      <c r="AC121" t="n">
        <v>546.7212840726786</v>
      </c>
      <c r="AD121" t="n">
        <v>441737.5712362014</v>
      </c>
      <c r="AE121" t="n">
        <v>604404.8330516145</v>
      </c>
      <c r="AF121" t="n">
        <v>2.271995511613849e-06</v>
      </c>
      <c r="AG121" t="n">
        <v>17.83854166666667</v>
      </c>
      <c r="AH121" t="n">
        <v>546721.2840726787</v>
      </c>
    </row>
    <row r="122">
      <c r="A122" t="n">
        <v>120</v>
      </c>
      <c r="B122" t="n">
        <v>140</v>
      </c>
      <c r="C122" t="inlineStr">
        <is>
          <t xml:space="preserve">CONCLUIDO	</t>
        </is>
      </c>
      <c r="D122" t="n">
        <v>7.2988</v>
      </c>
      <c r="E122" t="n">
        <v>13.7</v>
      </c>
      <c r="F122" t="n">
        <v>10.49</v>
      </c>
      <c r="G122" t="n">
        <v>104.86</v>
      </c>
      <c r="H122" t="n">
        <v>1.63</v>
      </c>
      <c r="I122" t="n">
        <v>6</v>
      </c>
      <c r="J122" t="n">
        <v>338.59</v>
      </c>
      <c r="K122" t="n">
        <v>60.56</v>
      </c>
      <c r="L122" t="n">
        <v>31</v>
      </c>
      <c r="M122" t="n">
        <v>4</v>
      </c>
      <c r="N122" t="n">
        <v>107.04</v>
      </c>
      <c r="O122" t="n">
        <v>41994.26</v>
      </c>
      <c r="P122" t="n">
        <v>184.87</v>
      </c>
      <c r="Q122" t="n">
        <v>197.76</v>
      </c>
      <c r="R122" t="n">
        <v>30.33</v>
      </c>
      <c r="S122" t="n">
        <v>25.4</v>
      </c>
      <c r="T122" t="n">
        <v>1629.23</v>
      </c>
      <c r="U122" t="n">
        <v>0.84</v>
      </c>
      <c r="V122" t="n">
        <v>0.89</v>
      </c>
      <c r="W122" t="n">
        <v>2.95</v>
      </c>
      <c r="X122" t="n">
        <v>0.1</v>
      </c>
      <c r="Y122" t="n">
        <v>1</v>
      </c>
      <c r="Z122" t="n">
        <v>10</v>
      </c>
      <c r="AA122" t="n">
        <v>441.8000640027099</v>
      </c>
      <c r="AB122" t="n">
        <v>604.4903384117379</v>
      </c>
      <c r="AC122" t="n">
        <v>546.7986289212392</v>
      </c>
      <c r="AD122" t="n">
        <v>441800.0640027099</v>
      </c>
      <c r="AE122" t="n">
        <v>604490.3384117378</v>
      </c>
      <c r="AF122" t="n">
        <v>2.271715391066367e-06</v>
      </c>
      <c r="AG122" t="n">
        <v>17.83854166666667</v>
      </c>
      <c r="AH122" t="n">
        <v>546798.6289212393</v>
      </c>
    </row>
    <row r="123">
      <c r="A123" t="n">
        <v>121</v>
      </c>
      <c r="B123" t="n">
        <v>140</v>
      </c>
      <c r="C123" t="inlineStr">
        <is>
          <t xml:space="preserve">CONCLUIDO	</t>
        </is>
      </c>
      <c r="D123" t="n">
        <v>7.2991</v>
      </c>
      <c r="E123" t="n">
        <v>13.7</v>
      </c>
      <c r="F123" t="n">
        <v>10.49</v>
      </c>
      <c r="G123" t="n">
        <v>104.86</v>
      </c>
      <c r="H123" t="n">
        <v>1.64</v>
      </c>
      <c r="I123" t="n">
        <v>6</v>
      </c>
      <c r="J123" t="n">
        <v>339.2</v>
      </c>
      <c r="K123" t="n">
        <v>60.56</v>
      </c>
      <c r="L123" t="n">
        <v>31.25</v>
      </c>
      <c r="M123" t="n">
        <v>4</v>
      </c>
      <c r="N123" t="n">
        <v>107.4</v>
      </c>
      <c r="O123" t="n">
        <v>42069.09</v>
      </c>
      <c r="P123" t="n">
        <v>184.82</v>
      </c>
      <c r="Q123" t="n">
        <v>197.76</v>
      </c>
      <c r="R123" t="n">
        <v>30.32</v>
      </c>
      <c r="S123" t="n">
        <v>25.4</v>
      </c>
      <c r="T123" t="n">
        <v>1627.06</v>
      </c>
      <c r="U123" t="n">
        <v>0.84</v>
      </c>
      <c r="V123" t="n">
        <v>0.89</v>
      </c>
      <c r="W123" t="n">
        <v>2.95</v>
      </c>
      <c r="X123" t="n">
        <v>0.1</v>
      </c>
      <c r="Y123" t="n">
        <v>1</v>
      </c>
      <c r="Z123" t="n">
        <v>10</v>
      </c>
      <c r="AA123" t="n">
        <v>441.7550985927174</v>
      </c>
      <c r="AB123" t="n">
        <v>604.4288147540522</v>
      </c>
      <c r="AC123" t="n">
        <v>546.7429769950942</v>
      </c>
      <c r="AD123" t="n">
        <v>441755.0985927174</v>
      </c>
      <c r="AE123" t="n">
        <v>604428.8147540522</v>
      </c>
      <c r="AF123" t="n">
        <v>2.271808764582195e-06</v>
      </c>
      <c r="AG123" t="n">
        <v>17.83854166666667</v>
      </c>
      <c r="AH123" t="n">
        <v>546742.9769950942</v>
      </c>
    </row>
    <row r="124">
      <c r="A124" t="n">
        <v>122</v>
      </c>
      <c r="B124" t="n">
        <v>140</v>
      </c>
      <c r="C124" t="inlineStr">
        <is>
          <t xml:space="preserve">CONCLUIDO	</t>
        </is>
      </c>
      <c r="D124" t="n">
        <v>7.2975</v>
      </c>
      <c r="E124" t="n">
        <v>13.7</v>
      </c>
      <c r="F124" t="n">
        <v>10.49</v>
      </c>
      <c r="G124" t="n">
        <v>104.89</v>
      </c>
      <c r="H124" t="n">
        <v>1.65</v>
      </c>
      <c r="I124" t="n">
        <v>6</v>
      </c>
      <c r="J124" t="n">
        <v>339.81</v>
      </c>
      <c r="K124" t="n">
        <v>60.56</v>
      </c>
      <c r="L124" t="n">
        <v>31.5</v>
      </c>
      <c r="M124" t="n">
        <v>4</v>
      </c>
      <c r="N124" t="n">
        <v>107.75</v>
      </c>
      <c r="O124" t="n">
        <v>42144.11</v>
      </c>
      <c r="P124" t="n">
        <v>184.78</v>
      </c>
      <c r="Q124" t="n">
        <v>197.76</v>
      </c>
      <c r="R124" t="n">
        <v>30.4</v>
      </c>
      <c r="S124" t="n">
        <v>25.4</v>
      </c>
      <c r="T124" t="n">
        <v>1666.9</v>
      </c>
      <c r="U124" t="n">
        <v>0.84</v>
      </c>
      <c r="V124" t="n">
        <v>0.89</v>
      </c>
      <c r="W124" t="n">
        <v>2.95</v>
      </c>
      <c r="X124" t="n">
        <v>0.1</v>
      </c>
      <c r="Y124" t="n">
        <v>1</v>
      </c>
      <c r="Z124" t="n">
        <v>10</v>
      </c>
      <c r="AA124" t="n">
        <v>441.7662665575295</v>
      </c>
      <c r="AB124" t="n">
        <v>604.444095256204</v>
      </c>
      <c r="AC124" t="n">
        <v>546.7567991475669</v>
      </c>
      <c r="AD124" t="n">
        <v>441766.2665575296</v>
      </c>
      <c r="AE124" t="n">
        <v>604444.095256204</v>
      </c>
      <c r="AF124" t="n">
        <v>2.271310772497782e-06</v>
      </c>
      <c r="AG124" t="n">
        <v>17.83854166666667</v>
      </c>
      <c r="AH124" t="n">
        <v>546756.7991475669</v>
      </c>
    </row>
    <row r="125">
      <c r="A125" t="n">
        <v>123</v>
      </c>
      <c r="B125" t="n">
        <v>140</v>
      </c>
      <c r="C125" t="inlineStr">
        <is>
          <t xml:space="preserve">CONCLUIDO	</t>
        </is>
      </c>
      <c r="D125" t="n">
        <v>7.2984</v>
      </c>
      <c r="E125" t="n">
        <v>13.7</v>
      </c>
      <c r="F125" t="n">
        <v>10.49</v>
      </c>
      <c r="G125" t="n">
        <v>104.87</v>
      </c>
      <c r="H125" t="n">
        <v>1.66</v>
      </c>
      <c r="I125" t="n">
        <v>6</v>
      </c>
      <c r="J125" t="n">
        <v>340.42</v>
      </c>
      <c r="K125" t="n">
        <v>60.56</v>
      </c>
      <c r="L125" t="n">
        <v>31.75</v>
      </c>
      <c r="M125" t="n">
        <v>4</v>
      </c>
      <c r="N125" t="n">
        <v>108.11</v>
      </c>
      <c r="O125" t="n">
        <v>42219.3</v>
      </c>
      <c r="P125" t="n">
        <v>184.66</v>
      </c>
      <c r="Q125" t="n">
        <v>197.76</v>
      </c>
      <c r="R125" t="n">
        <v>30.33</v>
      </c>
      <c r="S125" t="n">
        <v>25.4</v>
      </c>
      <c r="T125" t="n">
        <v>1632.61</v>
      </c>
      <c r="U125" t="n">
        <v>0.84</v>
      </c>
      <c r="V125" t="n">
        <v>0.89</v>
      </c>
      <c r="W125" t="n">
        <v>2.95</v>
      </c>
      <c r="X125" t="n">
        <v>0.1</v>
      </c>
      <c r="Y125" t="n">
        <v>1</v>
      </c>
      <c r="Z125" t="n">
        <v>10</v>
      </c>
      <c r="AA125" t="n">
        <v>441.653730673292</v>
      </c>
      <c r="AB125" t="n">
        <v>604.2901186946574</v>
      </c>
      <c r="AC125" t="n">
        <v>546.6175178929468</v>
      </c>
      <c r="AD125" t="n">
        <v>441653.730673292</v>
      </c>
      <c r="AE125" t="n">
        <v>604290.1186946573</v>
      </c>
      <c r="AF125" t="n">
        <v>2.271590893045264e-06</v>
      </c>
      <c r="AG125" t="n">
        <v>17.83854166666667</v>
      </c>
      <c r="AH125" t="n">
        <v>546617.5178929468</v>
      </c>
    </row>
    <row r="126">
      <c r="A126" t="n">
        <v>124</v>
      </c>
      <c r="B126" t="n">
        <v>140</v>
      </c>
      <c r="C126" t="inlineStr">
        <is>
          <t xml:space="preserve">CONCLUIDO	</t>
        </is>
      </c>
      <c r="D126" t="n">
        <v>7.2988</v>
      </c>
      <c r="E126" t="n">
        <v>13.7</v>
      </c>
      <c r="F126" t="n">
        <v>10.49</v>
      </c>
      <c r="G126" t="n">
        <v>104.86</v>
      </c>
      <c r="H126" t="n">
        <v>1.67</v>
      </c>
      <c r="I126" t="n">
        <v>6</v>
      </c>
      <c r="J126" t="n">
        <v>341.03</v>
      </c>
      <c r="K126" t="n">
        <v>60.56</v>
      </c>
      <c r="L126" t="n">
        <v>32</v>
      </c>
      <c r="M126" t="n">
        <v>4</v>
      </c>
      <c r="N126" t="n">
        <v>108.48</v>
      </c>
      <c r="O126" t="n">
        <v>42294.68</v>
      </c>
      <c r="P126" t="n">
        <v>184.64</v>
      </c>
      <c r="Q126" t="n">
        <v>197.75</v>
      </c>
      <c r="R126" t="n">
        <v>30.4</v>
      </c>
      <c r="S126" t="n">
        <v>25.4</v>
      </c>
      <c r="T126" t="n">
        <v>1665.94</v>
      </c>
      <c r="U126" t="n">
        <v>0.84</v>
      </c>
      <c r="V126" t="n">
        <v>0.89</v>
      </c>
      <c r="W126" t="n">
        <v>2.95</v>
      </c>
      <c r="X126" t="n">
        <v>0.1</v>
      </c>
      <c r="Y126" t="n">
        <v>1</v>
      </c>
      <c r="Z126" t="n">
        <v>10</v>
      </c>
      <c r="AA126" t="n">
        <v>441.6285768444921</v>
      </c>
      <c r="AB126" t="n">
        <v>604.2557021163847</v>
      </c>
      <c r="AC126" t="n">
        <v>546.5863859846005</v>
      </c>
      <c r="AD126" t="n">
        <v>441628.5768444921</v>
      </c>
      <c r="AE126" t="n">
        <v>604255.7021163846</v>
      </c>
      <c r="AF126" t="n">
        <v>2.271715391066367e-06</v>
      </c>
      <c r="AG126" t="n">
        <v>17.83854166666667</v>
      </c>
      <c r="AH126" t="n">
        <v>546586.3859846005</v>
      </c>
    </row>
    <row r="127">
      <c r="A127" t="n">
        <v>125</v>
      </c>
      <c r="B127" t="n">
        <v>140</v>
      </c>
      <c r="C127" t="inlineStr">
        <is>
          <t xml:space="preserve">CONCLUIDO	</t>
        </is>
      </c>
      <c r="D127" t="n">
        <v>7.3018</v>
      </c>
      <c r="E127" t="n">
        <v>13.7</v>
      </c>
      <c r="F127" t="n">
        <v>10.48</v>
      </c>
      <c r="G127" t="n">
        <v>104.81</v>
      </c>
      <c r="H127" t="n">
        <v>1.68</v>
      </c>
      <c r="I127" t="n">
        <v>6</v>
      </c>
      <c r="J127" t="n">
        <v>341.64</v>
      </c>
      <c r="K127" t="n">
        <v>60.56</v>
      </c>
      <c r="L127" t="n">
        <v>32.25</v>
      </c>
      <c r="M127" t="n">
        <v>4</v>
      </c>
      <c r="N127" t="n">
        <v>108.84</v>
      </c>
      <c r="O127" t="n">
        <v>42370.23</v>
      </c>
      <c r="P127" t="n">
        <v>184.42</v>
      </c>
      <c r="Q127" t="n">
        <v>197.75</v>
      </c>
      <c r="R127" t="n">
        <v>30.28</v>
      </c>
      <c r="S127" t="n">
        <v>25.4</v>
      </c>
      <c r="T127" t="n">
        <v>1607.25</v>
      </c>
      <c r="U127" t="n">
        <v>0.84</v>
      </c>
      <c r="V127" t="n">
        <v>0.89</v>
      </c>
      <c r="W127" t="n">
        <v>2.95</v>
      </c>
      <c r="X127" t="n">
        <v>0.09</v>
      </c>
      <c r="Y127" t="n">
        <v>1</v>
      </c>
      <c r="Z127" t="n">
        <v>10</v>
      </c>
      <c r="AA127" t="n">
        <v>441.3409658271121</v>
      </c>
      <c r="AB127" t="n">
        <v>603.8621800339026</v>
      </c>
      <c r="AC127" t="n">
        <v>546.2304210973589</v>
      </c>
      <c r="AD127" t="n">
        <v>441340.9658271121</v>
      </c>
      <c r="AE127" t="n">
        <v>603862.1800339026</v>
      </c>
      <c r="AF127" t="n">
        <v>2.27264912622464e-06</v>
      </c>
      <c r="AG127" t="n">
        <v>17.83854166666667</v>
      </c>
      <c r="AH127" t="n">
        <v>546230.4210973589</v>
      </c>
    </row>
    <row r="128">
      <c r="A128" t="n">
        <v>126</v>
      </c>
      <c r="B128" t="n">
        <v>140</v>
      </c>
      <c r="C128" t="inlineStr">
        <is>
          <t xml:space="preserve">CONCLUIDO	</t>
        </is>
      </c>
      <c r="D128" t="n">
        <v>7.2975</v>
      </c>
      <c r="E128" t="n">
        <v>13.7</v>
      </c>
      <c r="F128" t="n">
        <v>10.49</v>
      </c>
      <c r="G128" t="n">
        <v>104.89</v>
      </c>
      <c r="H128" t="n">
        <v>1.69</v>
      </c>
      <c r="I128" t="n">
        <v>6</v>
      </c>
      <c r="J128" t="n">
        <v>342.26</v>
      </c>
      <c r="K128" t="n">
        <v>60.56</v>
      </c>
      <c r="L128" t="n">
        <v>32.5</v>
      </c>
      <c r="M128" t="n">
        <v>4</v>
      </c>
      <c r="N128" t="n">
        <v>109.2</v>
      </c>
      <c r="O128" t="n">
        <v>42445.98</v>
      </c>
      <c r="P128" t="n">
        <v>184.4</v>
      </c>
      <c r="Q128" t="n">
        <v>197.77</v>
      </c>
      <c r="R128" t="n">
        <v>30.41</v>
      </c>
      <c r="S128" t="n">
        <v>25.4</v>
      </c>
      <c r="T128" t="n">
        <v>1669.45</v>
      </c>
      <c r="U128" t="n">
        <v>0.84</v>
      </c>
      <c r="V128" t="n">
        <v>0.89</v>
      </c>
      <c r="W128" t="n">
        <v>2.95</v>
      </c>
      <c r="X128" t="n">
        <v>0.1</v>
      </c>
      <c r="Y128" t="n">
        <v>1</v>
      </c>
      <c r="Z128" t="n">
        <v>10</v>
      </c>
      <c r="AA128" t="n">
        <v>441.4828894755914</v>
      </c>
      <c r="AB128" t="n">
        <v>604.0563662309817</v>
      </c>
      <c r="AC128" t="n">
        <v>546.4060744363306</v>
      </c>
      <c r="AD128" t="n">
        <v>441482.8894755914</v>
      </c>
      <c r="AE128" t="n">
        <v>604056.3662309817</v>
      </c>
      <c r="AF128" t="n">
        <v>2.271310772497782e-06</v>
      </c>
      <c r="AG128" t="n">
        <v>17.83854166666667</v>
      </c>
      <c r="AH128" t="n">
        <v>546406.0744363306</v>
      </c>
    </row>
    <row r="129">
      <c r="A129" t="n">
        <v>127</v>
      </c>
      <c r="B129" t="n">
        <v>140</v>
      </c>
      <c r="C129" t="inlineStr">
        <is>
          <t xml:space="preserve">CONCLUIDO	</t>
        </is>
      </c>
      <c r="D129" t="n">
        <v>7.2956</v>
      </c>
      <c r="E129" t="n">
        <v>13.71</v>
      </c>
      <c r="F129" t="n">
        <v>10.49</v>
      </c>
      <c r="G129" t="n">
        <v>104.92</v>
      </c>
      <c r="H129" t="n">
        <v>1.7</v>
      </c>
      <c r="I129" t="n">
        <v>6</v>
      </c>
      <c r="J129" t="n">
        <v>342.87</v>
      </c>
      <c r="K129" t="n">
        <v>60.56</v>
      </c>
      <c r="L129" t="n">
        <v>32.75</v>
      </c>
      <c r="M129" t="n">
        <v>4</v>
      </c>
      <c r="N129" t="n">
        <v>109.57</v>
      </c>
      <c r="O129" t="n">
        <v>42521.91</v>
      </c>
      <c r="P129" t="n">
        <v>184.23</v>
      </c>
      <c r="Q129" t="n">
        <v>197.75</v>
      </c>
      <c r="R129" t="n">
        <v>30.66</v>
      </c>
      <c r="S129" t="n">
        <v>25.4</v>
      </c>
      <c r="T129" t="n">
        <v>1796.73</v>
      </c>
      <c r="U129" t="n">
        <v>0.83</v>
      </c>
      <c r="V129" t="n">
        <v>0.89</v>
      </c>
      <c r="W129" t="n">
        <v>2.95</v>
      </c>
      <c r="X129" t="n">
        <v>0.1</v>
      </c>
      <c r="Y129" t="n">
        <v>1</v>
      </c>
      <c r="Z129" t="n">
        <v>10</v>
      </c>
      <c r="AA129" t="n">
        <v>441.404708382644</v>
      </c>
      <c r="AB129" t="n">
        <v>603.9493954105046</v>
      </c>
      <c r="AC129" t="n">
        <v>546.3093127608255</v>
      </c>
      <c r="AD129" t="n">
        <v>441404.708382644</v>
      </c>
      <c r="AE129" t="n">
        <v>603949.3954105047</v>
      </c>
      <c r="AF129" t="n">
        <v>2.270719406897544e-06</v>
      </c>
      <c r="AG129" t="n">
        <v>17.8515625</v>
      </c>
      <c r="AH129" t="n">
        <v>546309.3127608255</v>
      </c>
    </row>
    <row r="130">
      <c r="A130" t="n">
        <v>128</v>
      </c>
      <c r="B130" t="n">
        <v>140</v>
      </c>
      <c r="C130" t="inlineStr">
        <is>
          <t xml:space="preserve">CONCLUIDO	</t>
        </is>
      </c>
      <c r="D130" t="n">
        <v>7.3327</v>
      </c>
      <c r="E130" t="n">
        <v>13.64</v>
      </c>
      <c r="F130" t="n">
        <v>10.48</v>
      </c>
      <c r="G130" t="n">
        <v>125.7</v>
      </c>
      <c r="H130" t="n">
        <v>1.71</v>
      </c>
      <c r="I130" t="n">
        <v>5</v>
      </c>
      <c r="J130" t="n">
        <v>343.49</v>
      </c>
      <c r="K130" t="n">
        <v>60.56</v>
      </c>
      <c r="L130" t="n">
        <v>33</v>
      </c>
      <c r="M130" t="n">
        <v>3</v>
      </c>
      <c r="N130" t="n">
        <v>109.94</v>
      </c>
      <c r="O130" t="n">
        <v>42598.03</v>
      </c>
      <c r="P130" t="n">
        <v>184.02</v>
      </c>
      <c r="Q130" t="n">
        <v>197.75</v>
      </c>
      <c r="R130" t="n">
        <v>30.03</v>
      </c>
      <c r="S130" t="n">
        <v>25.4</v>
      </c>
      <c r="T130" t="n">
        <v>1487.91</v>
      </c>
      <c r="U130" t="n">
        <v>0.85</v>
      </c>
      <c r="V130" t="n">
        <v>0.89</v>
      </c>
      <c r="W130" t="n">
        <v>2.95</v>
      </c>
      <c r="X130" t="n">
        <v>0.09</v>
      </c>
      <c r="Y130" t="n">
        <v>1</v>
      </c>
      <c r="Z130" t="n">
        <v>10</v>
      </c>
      <c r="AA130" t="n">
        <v>431.4305303751762</v>
      </c>
      <c r="AB130" t="n">
        <v>590.3022850310091</v>
      </c>
      <c r="AC130" t="n">
        <v>533.9646634421094</v>
      </c>
      <c r="AD130" t="n">
        <v>431430.5303751762</v>
      </c>
      <c r="AE130" t="n">
        <v>590302.2850310091</v>
      </c>
      <c r="AF130" t="n">
        <v>2.282266598354846e-06</v>
      </c>
      <c r="AG130" t="n">
        <v>17.76041666666667</v>
      </c>
      <c r="AH130" t="n">
        <v>533964.6634421095</v>
      </c>
    </row>
    <row r="131">
      <c r="A131" t="n">
        <v>129</v>
      </c>
      <c r="B131" t="n">
        <v>140</v>
      </c>
      <c r="C131" t="inlineStr">
        <is>
          <t xml:space="preserve">CONCLUIDO	</t>
        </is>
      </c>
      <c r="D131" t="n">
        <v>7.3344</v>
      </c>
      <c r="E131" t="n">
        <v>13.63</v>
      </c>
      <c r="F131" t="n">
        <v>10.47</v>
      </c>
      <c r="G131" t="n">
        <v>125.67</v>
      </c>
      <c r="H131" t="n">
        <v>1.72</v>
      </c>
      <c r="I131" t="n">
        <v>5</v>
      </c>
      <c r="J131" t="n">
        <v>344.11</v>
      </c>
      <c r="K131" t="n">
        <v>60.56</v>
      </c>
      <c r="L131" t="n">
        <v>33.25</v>
      </c>
      <c r="M131" t="n">
        <v>3</v>
      </c>
      <c r="N131" t="n">
        <v>110.3</v>
      </c>
      <c r="O131" t="n">
        <v>42674.47</v>
      </c>
      <c r="P131" t="n">
        <v>184.23</v>
      </c>
      <c r="Q131" t="n">
        <v>197.75</v>
      </c>
      <c r="R131" t="n">
        <v>29.97</v>
      </c>
      <c r="S131" t="n">
        <v>25.4</v>
      </c>
      <c r="T131" t="n">
        <v>1455</v>
      </c>
      <c r="U131" t="n">
        <v>0.85</v>
      </c>
      <c r="V131" t="n">
        <v>0.89</v>
      </c>
      <c r="W131" t="n">
        <v>2.95</v>
      </c>
      <c r="X131" t="n">
        <v>0.08</v>
      </c>
      <c r="Y131" t="n">
        <v>1</v>
      </c>
      <c r="Z131" t="n">
        <v>10</v>
      </c>
      <c r="AA131" t="n">
        <v>431.4966858477303</v>
      </c>
      <c r="AB131" t="n">
        <v>590.3928018671312</v>
      </c>
      <c r="AC131" t="n">
        <v>534.0465414784331</v>
      </c>
      <c r="AD131" t="n">
        <v>431496.6858477303</v>
      </c>
      <c r="AE131" t="n">
        <v>590392.8018671311</v>
      </c>
      <c r="AF131" t="n">
        <v>2.282795714944534e-06</v>
      </c>
      <c r="AG131" t="n">
        <v>17.74739583333333</v>
      </c>
      <c r="AH131" t="n">
        <v>534046.5414784332</v>
      </c>
    </row>
    <row r="132">
      <c r="A132" t="n">
        <v>130</v>
      </c>
      <c r="B132" t="n">
        <v>140</v>
      </c>
      <c r="C132" t="inlineStr">
        <is>
          <t xml:space="preserve">CONCLUIDO	</t>
        </is>
      </c>
      <c r="D132" t="n">
        <v>7.3333</v>
      </c>
      <c r="E132" t="n">
        <v>13.64</v>
      </c>
      <c r="F132" t="n">
        <v>10.47</v>
      </c>
      <c r="G132" t="n">
        <v>125.69</v>
      </c>
      <c r="H132" t="n">
        <v>1.73</v>
      </c>
      <c r="I132" t="n">
        <v>5</v>
      </c>
      <c r="J132" t="n">
        <v>344.73</v>
      </c>
      <c r="K132" t="n">
        <v>60.56</v>
      </c>
      <c r="L132" t="n">
        <v>33.5</v>
      </c>
      <c r="M132" t="n">
        <v>3</v>
      </c>
      <c r="N132" t="n">
        <v>110.67</v>
      </c>
      <c r="O132" t="n">
        <v>42750.97</v>
      </c>
      <c r="P132" t="n">
        <v>184.55</v>
      </c>
      <c r="Q132" t="n">
        <v>197.75</v>
      </c>
      <c r="R132" t="n">
        <v>30.06</v>
      </c>
      <c r="S132" t="n">
        <v>25.4</v>
      </c>
      <c r="T132" t="n">
        <v>1502.97</v>
      </c>
      <c r="U132" t="n">
        <v>0.84</v>
      </c>
      <c r="V132" t="n">
        <v>0.89</v>
      </c>
      <c r="W132" t="n">
        <v>2.95</v>
      </c>
      <c r="X132" t="n">
        <v>0.08</v>
      </c>
      <c r="Y132" t="n">
        <v>1</v>
      </c>
      <c r="Z132" t="n">
        <v>10</v>
      </c>
      <c r="AA132" t="n">
        <v>431.7619874823889</v>
      </c>
      <c r="AB132" t="n">
        <v>590.7557992679531</v>
      </c>
      <c r="AC132" t="n">
        <v>534.3748949167907</v>
      </c>
      <c r="AD132" t="n">
        <v>431761.9874823889</v>
      </c>
      <c r="AE132" t="n">
        <v>590755.799267953</v>
      </c>
      <c r="AF132" t="n">
        <v>2.282453345386501e-06</v>
      </c>
      <c r="AG132" t="n">
        <v>17.76041666666667</v>
      </c>
      <c r="AH132" t="n">
        <v>534374.8949167907</v>
      </c>
    </row>
    <row r="133">
      <c r="A133" t="n">
        <v>131</v>
      </c>
      <c r="B133" t="n">
        <v>140</v>
      </c>
      <c r="C133" t="inlineStr">
        <is>
          <t xml:space="preserve">CONCLUIDO	</t>
        </is>
      </c>
      <c r="D133" t="n">
        <v>7.3321</v>
      </c>
      <c r="E133" t="n">
        <v>13.64</v>
      </c>
      <c r="F133" t="n">
        <v>10.48</v>
      </c>
      <c r="G133" t="n">
        <v>125.72</v>
      </c>
      <c r="H133" t="n">
        <v>1.74</v>
      </c>
      <c r="I133" t="n">
        <v>5</v>
      </c>
      <c r="J133" t="n">
        <v>345.35</v>
      </c>
      <c r="K133" t="n">
        <v>60.56</v>
      </c>
      <c r="L133" t="n">
        <v>33.75</v>
      </c>
      <c r="M133" t="n">
        <v>3</v>
      </c>
      <c r="N133" t="n">
        <v>111.05</v>
      </c>
      <c r="O133" t="n">
        <v>42827.67</v>
      </c>
      <c r="P133" t="n">
        <v>184.77</v>
      </c>
      <c r="Q133" t="n">
        <v>197.76</v>
      </c>
      <c r="R133" t="n">
        <v>30.17</v>
      </c>
      <c r="S133" t="n">
        <v>25.4</v>
      </c>
      <c r="T133" t="n">
        <v>1553.75</v>
      </c>
      <c r="U133" t="n">
        <v>0.84</v>
      </c>
      <c r="V133" t="n">
        <v>0.89</v>
      </c>
      <c r="W133" t="n">
        <v>2.95</v>
      </c>
      <c r="X133" t="n">
        <v>0.09</v>
      </c>
      <c r="Y133" t="n">
        <v>1</v>
      </c>
      <c r="Z133" t="n">
        <v>10</v>
      </c>
      <c r="AA133" t="n">
        <v>432.0023667951946</v>
      </c>
      <c r="AB133" t="n">
        <v>591.0846968485206</v>
      </c>
      <c r="AC133" t="n">
        <v>534.6724029738795</v>
      </c>
      <c r="AD133" t="n">
        <v>432002.3667951946</v>
      </c>
      <c r="AE133" t="n">
        <v>591084.6968485205</v>
      </c>
      <c r="AF133" t="n">
        <v>2.282079851323191e-06</v>
      </c>
      <c r="AG133" t="n">
        <v>17.76041666666667</v>
      </c>
      <c r="AH133" t="n">
        <v>534672.4029738795</v>
      </c>
    </row>
    <row r="134">
      <c r="A134" t="n">
        <v>132</v>
      </c>
      <c r="B134" t="n">
        <v>140</v>
      </c>
      <c r="C134" t="inlineStr">
        <is>
          <t xml:space="preserve">CONCLUIDO	</t>
        </is>
      </c>
      <c r="D134" t="n">
        <v>7.3311</v>
      </c>
      <c r="E134" t="n">
        <v>13.64</v>
      </c>
      <c r="F134" t="n">
        <v>10.48</v>
      </c>
      <c r="G134" t="n">
        <v>125.74</v>
      </c>
      <c r="H134" t="n">
        <v>1.75</v>
      </c>
      <c r="I134" t="n">
        <v>5</v>
      </c>
      <c r="J134" t="n">
        <v>345.97</v>
      </c>
      <c r="K134" t="n">
        <v>60.56</v>
      </c>
      <c r="L134" t="n">
        <v>34</v>
      </c>
      <c r="M134" t="n">
        <v>3</v>
      </c>
      <c r="N134" t="n">
        <v>111.42</v>
      </c>
      <c r="O134" t="n">
        <v>42904.56</v>
      </c>
      <c r="P134" t="n">
        <v>185.03</v>
      </c>
      <c r="Q134" t="n">
        <v>197.76</v>
      </c>
      <c r="R134" t="n">
        <v>30.16</v>
      </c>
      <c r="S134" t="n">
        <v>25.4</v>
      </c>
      <c r="T134" t="n">
        <v>1550.46</v>
      </c>
      <c r="U134" t="n">
        <v>0.84</v>
      </c>
      <c r="V134" t="n">
        <v>0.89</v>
      </c>
      <c r="W134" t="n">
        <v>2.95</v>
      </c>
      <c r="X134" t="n">
        <v>0.09</v>
      </c>
      <c r="Y134" t="n">
        <v>1</v>
      </c>
      <c r="Z134" t="n">
        <v>10</v>
      </c>
      <c r="AA134" t="n">
        <v>432.2207472856836</v>
      </c>
      <c r="AB134" t="n">
        <v>591.3834946698752</v>
      </c>
      <c r="AC134" t="n">
        <v>534.9426839505293</v>
      </c>
      <c r="AD134" t="n">
        <v>432220.7472856836</v>
      </c>
      <c r="AE134" t="n">
        <v>591383.4946698751</v>
      </c>
      <c r="AF134" t="n">
        <v>2.281768606270434e-06</v>
      </c>
      <c r="AG134" t="n">
        <v>17.76041666666667</v>
      </c>
      <c r="AH134" t="n">
        <v>534942.6839505293</v>
      </c>
    </row>
    <row r="135">
      <c r="A135" t="n">
        <v>133</v>
      </c>
      <c r="B135" t="n">
        <v>140</v>
      </c>
      <c r="C135" t="inlineStr">
        <is>
          <t xml:space="preserve">CONCLUIDO	</t>
        </is>
      </c>
      <c r="D135" t="n">
        <v>7.332</v>
      </c>
      <c r="E135" t="n">
        <v>13.64</v>
      </c>
      <c r="F135" t="n">
        <v>10.48</v>
      </c>
      <c r="G135" t="n">
        <v>125.72</v>
      </c>
      <c r="H135" t="n">
        <v>1.76</v>
      </c>
      <c r="I135" t="n">
        <v>5</v>
      </c>
      <c r="J135" t="n">
        <v>346.6</v>
      </c>
      <c r="K135" t="n">
        <v>60.56</v>
      </c>
      <c r="L135" t="n">
        <v>34.25</v>
      </c>
      <c r="M135" t="n">
        <v>3</v>
      </c>
      <c r="N135" t="n">
        <v>111.8</v>
      </c>
      <c r="O135" t="n">
        <v>42981.64</v>
      </c>
      <c r="P135" t="n">
        <v>185.19</v>
      </c>
      <c r="Q135" t="n">
        <v>197.76</v>
      </c>
      <c r="R135" t="n">
        <v>30.1</v>
      </c>
      <c r="S135" t="n">
        <v>25.4</v>
      </c>
      <c r="T135" t="n">
        <v>1519.72</v>
      </c>
      <c r="U135" t="n">
        <v>0.84</v>
      </c>
      <c r="V135" t="n">
        <v>0.89</v>
      </c>
      <c r="W135" t="n">
        <v>2.95</v>
      </c>
      <c r="X135" t="n">
        <v>0.09</v>
      </c>
      <c r="Y135" t="n">
        <v>1</v>
      </c>
      <c r="Z135" t="n">
        <v>10</v>
      </c>
      <c r="AA135" t="n">
        <v>432.3166369256861</v>
      </c>
      <c r="AB135" t="n">
        <v>591.5146951056788</v>
      </c>
      <c r="AC135" t="n">
        <v>535.0613628008808</v>
      </c>
      <c r="AD135" t="n">
        <v>432316.636925686</v>
      </c>
      <c r="AE135" t="n">
        <v>591514.6951056789</v>
      </c>
      <c r="AF135" t="n">
        <v>2.282048726817916e-06</v>
      </c>
      <c r="AG135" t="n">
        <v>17.76041666666667</v>
      </c>
      <c r="AH135" t="n">
        <v>535061.3628008808</v>
      </c>
    </row>
    <row r="136">
      <c r="A136" t="n">
        <v>134</v>
      </c>
      <c r="B136" t="n">
        <v>140</v>
      </c>
      <c r="C136" t="inlineStr">
        <is>
          <t xml:space="preserve">CONCLUIDO	</t>
        </is>
      </c>
      <c r="D136" t="n">
        <v>7.3348</v>
      </c>
      <c r="E136" t="n">
        <v>13.63</v>
      </c>
      <c r="F136" t="n">
        <v>10.47</v>
      </c>
      <c r="G136" t="n">
        <v>125.66</v>
      </c>
      <c r="H136" t="n">
        <v>1.77</v>
      </c>
      <c r="I136" t="n">
        <v>5</v>
      </c>
      <c r="J136" t="n">
        <v>347.23</v>
      </c>
      <c r="K136" t="n">
        <v>60.56</v>
      </c>
      <c r="L136" t="n">
        <v>34.5</v>
      </c>
      <c r="M136" t="n">
        <v>3</v>
      </c>
      <c r="N136" t="n">
        <v>112.17</v>
      </c>
      <c r="O136" t="n">
        <v>43058.93</v>
      </c>
      <c r="P136" t="n">
        <v>185.24</v>
      </c>
      <c r="Q136" t="n">
        <v>197.75</v>
      </c>
      <c r="R136" t="n">
        <v>29.94</v>
      </c>
      <c r="S136" t="n">
        <v>25.4</v>
      </c>
      <c r="T136" t="n">
        <v>1441.56</v>
      </c>
      <c r="U136" t="n">
        <v>0.85</v>
      </c>
      <c r="V136" t="n">
        <v>0.89</v>
      </c>
      <c r="W136" t="n">
        <v>2.95</v>
      </c>
      <c r="X136" t="n">
        <v>0.08</v>
      </c>
      <c r="Y136" t="n">
        <v>1</v>
      </c>
      <c r="Z136" t="n">
        <v>10</v>
      </c>
      <c r="AA136" t="n">
        <v>432.2359229680935</v>
      </c>
      <c r="AB136" t="n">
        <v>591.4042587080522</v>
      </c>
      <c r="AC136" t="n">
        <v>534.9614662980454</v>
      </c>
      <c r="AD136" t="n">
        <v>432235.9229680935</v>
      </c>
      <c r="AE136" t="n">
        <v>591404.2587080522</v>
      </c>
      <c r="AF136" t="n">
        <v>2.282920212965637e-06</v>
      </c>
      <c r="AG136" t="n">
        <v>17.74739583333333</v>
      </c>
      <c r="AH136" t="n">
        <v>534961.4662980454</v>
      </c>
    </row>
    <row r="137">
      <c r="A137" t="n">
        <v>135</v>
      </c>
      <c r="B137" t="n">
        <v>140</v>
      </c>
      <c r="C137" t="inlineStr">
        <is>
          <t xml:space="preserve">CONCLUIDO	</t>
        </is>
      </c>
      <c r="D137" t="n">
        <v>7.3354</v>
      </c>
      <c r="E137" t="n">
        <v>13.63</v>
      </c>
      <c r="F137" t="n">
        <v>10.47</v>
      </c>
      <c r="G137" t="n">
        <v>125.64</v>
      </c>
      <c r="H137" t="n">
        <v>1.78</v>
      </c>
      <c r="I137" t="n">
        <v>5</v>
      </c>
      <c r="J137" t="n">
        <v>347.85</v>
      </c>
      <c r="K137" t="n">
        <v>60.56</v>
      </c>
      <c r="L137" t="n">
        <v>34.75</v>
      </c>
      <c r="M137" t="n">
        <v>3</v>
      </c>
      <c r="N137" t="n">
        <v>112.55</v>
      </c>
      <c r="O137" t="n">
        <v>43136.41</v>
      </c>
      <c r="P137" t="n">
        <v>185.4</v>
      </c>
      <c r="Q137" t="n">
        <v>197.75</v>
      </c>
      <c r="R137" t="n">
        <v>29.93</v>
      </c>
      <c r="S137" t="n">
        <v>25.4</v>
      </c>
      <c r="T137" t="n">
        <v>1434.38</v>
      </c>
      <c r="U137" t="n">
        <v>0.85</v>
      </c>
      <c r="V137" t="n">
        <v>0.89</v>
      </c>
      <c r="W137" t="n">
        <v>2.95</v>
      </c>
      <c r="X137" t="n">
        <v>0.08</v>
      </c>
      <c r="Y137" t="n">
        <v>1</v>
      </c>
      <c r="Z137" t="n">
        <v>10</v>
      </c>
      <c r="AA137" t="n">
        <v>432.3393852530623</v>
      </c>
      <c r="AB137" t="n">
        <v>591.5458203707803</v>
      </c>
      <c r="AC137" t="n">
        <v>535.0895175143658</v>
      </c>
      <c r="AD137" t="n">
        <v>432339.3852530624</v>
      </c>
      <c r="AE137" t="n">
        <v>591545.8203707803</v>
      </c>
      <c r="AF137" t="n">
        <v>2.283106959997291e-06</v>
      </c>
      <c r="AG137" t="n">
        <v>17.74739583333333</v>
      </c>
      <c r="AH137" t="n">
        <v>535089.5175143657</v>
      </c>
    </row>
    <row r="138">
      <c r="A138" t="n">
        <v>136</v>
      </c>
      <c r="B138" t="n">
        <v>140</v>
      </c>
      <c r="C138" t="inlineStr">
        <is>
          <t xml:space="preserve">CONCLUIDO	</t>
        </is>
      </c>
      <c r="D138" t="n">
        <v>7.3339</v>
      </c>
      <c r="E138" t="n">
        <v>13.64</v>
      </c>
      <c r="F138" t="n">
        <v>10.47</v>
      </c>
      <c r="G138" t="n">
        <v>125.68</v>
      </c>
      <c r="H138" t="n">
        <v>1.79</v>
      </c>
      <c r="I138" t="n">
        <v>5</v>
      </c>
      <c r="J138" t="n">
        <v>348.48</v>
      </c>
      <c r="K138" t="n">
        <v>60.56</v>
      </c>
      <c r="L138" t="n">
        <v>35</v>
      </c>
      <c r="M138" t="n">
        <v>3</v>
      </c>
      <c r="N138" t="n">
        <v>112.93</v>
      </c>
      <c r="O138" t="n">
        <v>43214.09</v>
      </c>
      <c r="P138" t="n">
        <v>185.59</v>
      </c>
      <c r="Q138" t="n">
        <v>197.76</v>
      </c>
      <c r="R138" t="n">
        <v>29.89</v>
      </c>
      <c r="S138" t="n">
        <v>25.4</v>
      </c>
      <c r="T138" t="n">
        <v>1414.02</v>
      </c>
      <c r="U138" t="n">
        <v>0.85</v>
      </c>
      <c r="V138" t="n">
        <v>0.89</v>
      </c>
      <c r="W138" t="n">
        <v>2.95</v>
      </c>
      <c r="X138" t="n">
        <v>0.08</v>
      </c>
      <c r="Y138" t="n">
        <v>1</v>
      </c>
      <c r="Z138" t="n">
        <v>10</v>
      </c>
      <c r="AA138" t="n">
        <v>432.5184942721426</v>
      </c>
      <c r="AB138" t="n">
        <v>591.7908852324183</v>
      </c>
      <c r="AC138" t="n">
        <v>535.3111937295596</v>
      </c>
      <c r="AD138" t="n">
        <v>432518.4942721426</v>
      </c>
      <c r="AE138" t="n">
        <v>591790.8852324183</v>
      </c>
      <c r="AF138" t="n">
        <v>2.282640092418155e-06</v>
      </c>
      <c r="AG138" t="n">
        <v>17.76041666666667</v>
      </c>
      <c r="AH138" t="n">
        <v>535311.1937295595</v>
      </c>
    </row>
    <row r="139">
      <c r="A139" t="n">
        <v>137</v>
      </c>
      <c r="B139" t="n">
        <v>140</v>
      </c>
      <c r="C139" t="inlineStr">
        <is>
          <t xml:space="preserve">CONCLUIDO	</t>
        </is>
      </c>
      <c r="D139" t="n">
        <v>7.3339</v>
      </c>
      <c r="E139" t="n">
        <v>13.64</v>
      </c>
      <c r="F139" t="n">
        <v>10.47</v>
      </c>
      <c r="G139" t="n">
        <v>125.68</v>
      </c>
      <c r="H139" t="n">
        <v>1.8</v>
      </c>
      <c r="I139" t="n">
        <v>5</v>
      </c>
      <c r="J139" t="n">
        <v>349.12</v>
      </c>
      <c r="K139" t="n">
        <v>60.56</v>
      </c>
      <c r="L139" t="n">
        <v>35.25</v>
      </c>
      <c r="M139" t="n">
        <v>3</v>
      </c>
      <c r="N139" t="n">
        <v>113.31</v>
      </c>
      <c r="O139" t="n">
        <v>43291.97</v>
      </c>
      <c r="P139" t="n">
        <v>185.78</v>
      </c>
      <c r="Q139" t="n">
        <v>197.75</v>
      </c>
      <c r="R139" t="n">
        <v>29.99</v>
      </c>
      <c r="S139" t="n">
        <v>25.4</v>
      </c>
      <c r="T139" t="n">
        <v>1464.8</v>
      </c>
      <c r="U139" t="n">
        <v>0.85</v>
      </c>
      <c r="V139" t="n">
        <v>0.89</v>
      </c>
      <c r="W139" t="n">
        <v>2.95</v>
      </c>
      <c r="X139" t="n">
        <v>0.08</v>
      </c>
      <c r="Y139" t="n">
        <v>1</v>
      </c>
      <c r="Z139" t="n">
        <v>10</v>
      </c>
      <c r="AA139" t="n">
        <v>432.6594795770584</v>
      </c>
      <c r="AB139" t="n">
        <v>591.9837875464368</v>
      </c>
      <c r="AC139" t="n">
        <v>535.4856857174682</v>
      </c>
      <c r="AD139" t="n">
        <v>432659.4795770585</v>
      </c>
      <c r="AE139" t="n">
        <v>591983.7875464368</v>
      </c>
      <c r="AF139" t="n">
        <v>2.282640092418155e-06</v>
      </c>
      <c r="AG139" t="n">
        <v>17.76041666666667</v>
      </c>
      <c r="AH139" t="n">
        <v>535485.6857174681</v>
      </c>
    </row>
    <row r="140">
      <c r="A140" t="n">
        <v>138</v>
      </c>
      <c r="B140" t="n">
        <v>140</v>
      </c>
      <c r="C140" t="inlineStr">
        <is>
          <t xml:space="preserve">CONCLUIDO	</t>
        </is>
      </c>
      <c r="D140" t="n">
        <v>7.3335</v>
      </c>
      <c r="E140" t="n">
        <v>13.64</v>
      </c>
      <c r="F140" t="n">
        <v>10.47</v>
      </c>
      <c r="G140" t="n">
        <v>125.69</v>
      </c>
      <c r="H140" t="n">
        <v>1.81</v>
      </c>
      <c r="I140" t="n">
        <v>5</v>
      </c>
      <c r="J140" t="n">
        <v>349.75</v>
      </c>
      <c r="K140" t="n">
        <v>60.56</v>
      </c>
      <c r="L140" t="n">
        <v>35.5</v>
      </c>
      <c r="M140" t="n">
        <v>3</v>
      </c>
      <c r="N140" t="n">
        <v>113.69</v>
      </c>
      <c r="O140" t="n">
        <v>43370.05</v>
      </c>
      <c r="P140" t="n">
        <v>185.99</v>
      </c>
      <c r="Q140" t="n">
        <v>197.75</v>
      </c>
      <c r="R140" t="n">
        <v>29.95</v>
      </c>
      <c r="S140" t="n">
        <v>25.4</v>
      </c>
      <c r="T140" t="n">
        <v>1445.87</v>
      </c>
      <c r="U140" t="n">
        <v>0.85</v>
      </c>
      <c r="V140" t="n">
        <v>0.89</v>
      </c>
      <c r="W140" t="n">
        <v>2.95</v>
      </c>
      <c r="X140" t="n">
        <v>0.08</v>
      </c>
      <c r="Y140" t="n">
        <v>1</v>
      </c>
      <c r="Z140" t="n">
        <v>10</v>
      </c>
      <c r="AA140" t="n">
        <v>432.8254982773708</v>
      </c>
      <c r="AB140" t="n">
        <v>592.2109416564323</v>
      </c>
      <c r="AC140" t="n">
        <v>535.6911605580186</v>
      </c>
      <c r="AD140" t="n">
        <v>432825.4982773708</v>
      </c>
      <c r="AE140" t="n">
        <v>592210.9416564322</v>
      </c>
      <c r="AF140" t="n">
        <v>2.282515594397052e-06</v>
      </c>
      <c r="AG140" t="n">
        <v>17.76041666666667</v>
      </c>
      <c r="AH140" t="n">
        <v>535691.1605580186</v>
      </c>
    </row>
    <row r="141">
      <c r="A141" t="n">
        <v>139</v>
      </c>
      <c r="B141" t="n">
        <v>140</v>
      </c>
      <c r="C141" t="inlineStr">
        <is>
          <t xml:space="preserve">CONCLUIDO	</t>
        </is>
      </c>
      <c r="D141" t="n">
        <v>7.3387</v>
      </c>
      <c r="E141" t="n">
        <v>13.63</v>
      </c>
      <c r="F141" t="n">
        <v>10.46</v>
      </c>
      <c r="G141" t="n">
        <v>125.57</v>
      </c>
      <c r="H141" t="n">
        <v>1.82</v>
      </c>
      <c r="I141" t="n">
        <v>5</v>
      </c>
      <c r="J141" t="n">
        <v>350.38</v>
      </c>
      <c r="K141" t="n">
        <v>60.56</v>
      </c>
      <c r="L141" t="n">
        <v>35.75</v>
      </c>
      <c r="M141" t="n">
        <v>3</v>
      </c>
      <c r="N141" t="n">
        <v>114.08</v>
      </c>
      <c r="O141" t="n">
        <v>43448.34</v>
      </c>
      <c r="P141" t="n">
        <v>185.91</v>
      </c>
      <c r="Q141" t="n">
        <v>197.75</v>
      </c>
      <c r="R141" t="n">
        <v>29.69</v>
      </c>
      <c r="S141" t="n">
        <v>25.4</v>
      </c>
      <c r="T141" t="n">
        <v>1316.5</v>
      </c>
      <c r="U141" t="n">
        <v>0.86</v>
      </c>
      <c r="V141" t="n">
        <v>0.89</v>
      </c>
      <c r="W141" t="n">
        <v>2.95</v>
      </c>
      <c r="X141" t="n">
        <v>0.07000000000000001</v>
      </c>
      <c r="Y141" t="n">
        <v>1</v>
      </c>
      <c r="Z141" t="n">
        <v>10</v>
      </c>
      <c r="AA141" t="n">
        <v>432.5871155059543</v>
      </c>
      <c r="AB141" t="n">
        <v>591.8847758318744</v>
      </c>
      <c r="AC141" t="n">
        <v>535.3961235419799</v>
      </c>
      <c r="AD141" t="n">
        <v>432587.1155059543</v>
      </c>
      <c r="AE141" t="n">
        <v>591884.7758318745</v>
      </c>
      <c r="AF141" t="n">
        <v>2.284134068671391e-06</v>
      </c>
      <c r="AG141" t="n">
        <v>17.74739583333333</v>
      </c>
      <c r="AH141" t="n">
        <v>535396.1235419799</v>
      </c>
    </row>
    <row r="142">
      <c r="A142" t="n">
        <v>140</v>
      </c>
      <c r="B142" t="n">
        <v>140</v>
      </c>
      <c r="C142" t="inlineStr">
        <is>
          <t xml:space="preserve">CONCLUIDO	</t>
        </is>
      </c>
      <c r="D142" t="n">
        <v>7.3381</v>
      </c>
      <c r="E142" t="n">
        <v>13.63</v>
      </c>
      <c r="F142" t="n">
        <v>10.47</v>
      </c>
      <c r="G142" t="n">
        <v>125.58</v>
      </c>
      <c r="H142" t="n">
        <v>1.83</v>
      </c>
      <c r="I142" t="n">
        <v>5</v>
      </c>
      <c r="J142" t="n">
        <v>351.02</v>
      </c>
      <c r="K142" t="n">
        <v>60.56</v>
      </c>
      <c r="L142" t="n">
        <v>36</v>
      </c>
      <c r="M142" t="n">
        <v>3</v>
      </c>
      <c r="N142" t="n">
        <v>114.47</v>
      </c>
      <c r="O142" t="n">
        <v>43526.84</v>
      </c>
      <c r="P142" t="n">
        <v>186.08</v>
      </c>
      <c r="Q142" t="n">
        <v>197.75</v>
      </c>
      <c r="R142" t="n">
        <v>29.75</v>
      </c>
      <c r="S142" t="n">
        <v>25.4</v>
      </c>
      <c r="T142" t="n">
        <v>1345.34</v>
      </c>
      <c r="U142" t="n">
        <v>0.85</v>
      </c>
      <c r="V142" t="n">
        <v>0.89</v>
      </c>
      <c r="W142" t="n">
        <v>2.95</v>
      </c>
      <c r="X142" t="n">
        <v>0.08</v>
      </c>
      <c r="Y142" t="n">
        <v>1</v>
      </c>
      <c r="Z142" t="n">
        <v>10</v>
      </c>
      <c r="AA142" t="n">
        <v>432.7750920317071</v>
      </c>
      <c r="AB142" t="n">
        <v>592.1419736073485</v>
      </c>
      <c r="AC142" t="n">
        <v>535.628774722742</v>
      </c>
      <c r="AD142" t="n">
        <v>432775.0920317071</v>
      </c>
      <c r="AE142" t="n">
        <v>592141.9736073485</v>
      </c>
      <c r="AF142" t="n">
        <v>2.283947321639737e-06</v>
      </c>
      <c r="AG142" t="n">
        <v>17.74739583333333</v>
      </c>
      <c r="AH142" t="n">
        <v>535628.774722742</v>
      </c>
    </row>
    <row r="143">
      <c r="A143" t="n">
        <v>141</v>
      </c>
      <c r="B143" t="n">
        <v>140</v>
      </c>
      <c r="C143" t="inlineStr">
        <is>
          <t xml:space="preserve">CONCLUIDO	</t>
        </is>
      </c>
      <c r="D143" t="n">
        <v>7.3362</v>
      </c>
      <c r="E143" t="n">
        <v>13.63</v>
      </c>
      <c r="F143" t="n">
        <v>10.47</v>
      </c>
      <c r="G143" t="n">
        <v>125.63</v>
      </c>
      <c r="H143" t="n">
        <v>1.84</v>
      </c>
      <c r="I143" t="n">
        <v>5</v>
      </c>
      <c r="J143" t="n">
        <v>351.66</v>
      </c>
      <c r="K143" t="n">
        <v>60.56</v>
      </c>
      <c r="L143" t="n">
        <v>36.25</v>
      </c>
      <c r="M143" t="n">
        <v>3</v>
      </c>
      <c r="N143" t="n">
        <v>114.85</v>
      </c>
      <c r="O143" t="n">
        <v>43605.54</v>
      </c>
      <c r="P143" t="n">
        <v>186.23</v>
      </c>
      <c r="Q143" t="n">
        <v>197.76</v>
      </c>
      <c r="R143" t="n">
        <v>29.8</v>
      </c>
      <c r="S143" t="n">
        <v>25.4</v>
      </c>
      <c r="T143" t="n">
        <v>1369.72</v>
      </c>
      <c r="U143" t="n">
        <v>0.85</v>
      </c>
      <c r="V143" t="n">
        <v>0.89</v>
      </c>
      <c r="W143" t="n">
        <v>2.95</v>
      </c>
      <c r="X143" t="n">
        <v>0.08</v>
      </c>
      <c r="Y143" t="n">
        <v>1</v>
      </c>
      <c r="Z143" t="n">
        <v>10</v>
      </c>
      <c r="AA143" t="n">
        <v>432.9347490663004</v>
      </c>
      <c r="AB143" t="n">
        <v>592.3604234056503</v>
      </c>
      <c r="AC143" t="n">
        <v>535.8263759788902</v>
      </c>
      <c r="AD143" t="n">
        <v>432934.7490663003</v>
      </c>
      <c r="AE143" t="n">
        <v>592360.4234056503</v>
      </c>
      <c r="AF143" t="n">
        <v>2.283355956039497e-06</v>
      </c>
      <c r="AG143" t="n">
        <v>17.74739583333333</v>
      </c>
      <c r="AH143" t="n">
        <v>535826.3759788901</v>
      </c>
    </row>
    <row r="144">
      <c r="A144" t="n">
        <v>142</v>
      </c>
      <c r="B144" t="n">
        <v>140</v>
      </c>
      <c r="C144" t="inlineStr">
        <is>
          <t xml:space="preserve">CONCLUIDO	</t>
        </is>
      </c>
      <c r="D144" t="n">
        <v>7.3363</v>
      </c>
      <c r="E144" t="n">
        <v>13.63</v>
      </c>
      <c r="F144" t="n">
        <v>10.47</v>
      </c>
      <c r="G144" t="n">
        <v>125.62</v>
      </c>
      <c r="H144" t="n">
        <v>1.85</v>
      </c>
      <c r="I144" t="n">
        <v>5</v>
      </c>
      <c r="J144" t="n">
        <v>352.3</v>
      </c>
      <c r="K144" t="n">
        <v>60.56</v>
      </c>
      <c r="L144" t="n">
        <v>36.5</v>
      </c>
      <c r="M144" t="n">
        <v>3</v>
      </c>
      <c r="N144" t="n">
        <v>115.24</v>
      </c>
      <c r="O144" t="n">
        <v>43684.46</v>
      </c>
      <c r="P144" t="n">
        <v>186.39</v>
      </c>
      <c r="Q144" t="n">
        <v>197.75</v>
      </c>
      <c r="R144" t="n">
        <v>29.81</v>
      </c>
      <c r="S144" t="n">
        <v>25.4</v>
      </c>
      <c r="T144" t="n">
        <v>1376.85</v>
      </c>
      <c r="U144" t="n">
        <v>0.85</v>
      </c>
      <c r="V144" t="n">
        <v>0.89</v>
      </c>
      <c r="W144" t="n">
        <v>2.95</v>
      </c>
      <c r="X144" t="n">
        <v>0.08</v>
      </c>
      <c r="Y144" t="n">
        <v>1</v>
      </c>
      <c r="Z144" t="n">
        <v>10</v>
      </c>
      <c r="AA144" t="n">
        <v>433.0508858292251</v>
      </c>
      <c r="AB144" t="n">
        <v>592.5193268482764</v>
      </c>
      <c r="AC144" t="n">
        <v>535.9701138999744</v>
      </c>
      <c r="AD144" t="n">
        <v>433050.8858292251</v>
      </c>
      <c r="AE144" t="n">
        <v>592519.3268482763</v>
      </c>
      <c r="AF144" t="n">
        <v>2.283387080544773e-06</v>
      </c>
      <c r="AG144" t="n">
        <v>17.74739583333333</v>
      </c>
      <c r="AH144" t="n">
        <v>535970.1138999744</v>
      </c>
    </row>
    <row r="145">
      <c r="A145" t="n">
        <v>143</v>
      </c>
      <c r="B145" t="n">
        <v>140</v>
      </c>
      <c r="C145" t="inlineStr">
        <is>
          <t xml:space="preserve">CONCLUIDO	</t>
        </is>
      </c>
      <c r="D145" t="n">
        <v>7.3362</v>
      </c>
      <c r="E145" t="n">
        <v>13.63</v>
      </c>
      <c r="F145" t="n">
        <v>10.47</v>
      </c>
      <c r="G145" t="n">
        <v>125.63</v>
      </c>
      <c r="H145" t="n">
        <v>1.86</v>
      </c>
      <c r="I145" t="n">
        <v>5</v>
      </c>
      <c r="J145" t="n">
        <v>352.94</v>
      </c>
      <c r="K145" t="n">
        <v>60.56</v>
      </c>
      <c r="L145" t="n">
        <v>36.75</v>
      </c>
      <c r="M145" t="n">
        <v>3</v>
      </c>
      <c r="N145" t="n">
        <v>115.64</v>
      </c>
      <c r="O145" t="n">
        <v>43763.7</v>
      </c>
      <c r="P145" t="n">
        <v>186.56</v>
      </c>
      <c r="Q145" t="n">
        <v>197.75</v>
      </c>
      <c r="R145" t="n">
        <v>29.92</v>
      </c>
      <c r="S145" t="n">
        <v>25.4</v>
      </c>
      <c r="T145" t="n">
        <v>1430.42</v>
      </c>
      <c r="U145" t="n">
        <v>0.85</v>
      </c>
      <c r="V145" t="n">
        <v>0.89</v>
      </c>
      <c r="W145" t="n">
        <v>2.95</v>
      </c>
      <c r="X145" t="n">
        <v>0.08</v>
      </c>
      <c r="Y145" t="n">
        <v>1</v>
      </c>
      <c r="Z145" t="n">
        <v>10</v>
      </c>
      <c r="AA145" t="n">
        <v>433.1795415102217</v>
      </c>
      <c r="AB145" t="n">
        <v>592.695359226904</v>
      </c>
      <c r="AC145" t="n">
        <v>536.1293459954487</v>
      </c>
      <c r="AD145" t="n">
        <v>433179.5415102217</v>
      </c>
      <c r="AE145" t="n">
        <v>592695.359226904</v>
      </c>
      <c r="AF145" t="n">
        <v>2.283355956039497e-06</v>
      </c>
      <c r="AG145" t="n">
        <v>17.74739583333333</v>
      </c>
      <c r="AH145" t="n">
        <v>536129.3459954488</v>
      </c>
    </row>
    <row r="146">
      <c r="A146" t="n">
        <v>144</v>
      </c>
      <c r="B146" t="n">
        <v>140</v>
      </c>
      <c r="C146" t="inlineStr">
        <is>
          <t xml:space="preserve">CONCLUIDO	</t>
        </is>
      </c>
      <c r="D146" t="n">
        <v>7.3351</v>
      </c>
      <c r="E146" t="n">
        <v>13.63</v>
      </c>
      <c r="F146" t="n">
        <v>10.47</v>
      </c>
      <c r="G146" t="n">
        <v>125.65</v>
      </c>
      <c r="H146" t="n">
        <v>1.87</v>
      </c>
      <c r="I146" t="n">
        <v>5</v>
      </c>
      <c r="J146" t="n">
        <v>353.58</v>
      </c>
      <c r="K146" t="n">
        <v>60.56</v>
      </c>
      <c r="L146" t="n">
        <v>37</v>
      </c>
      <c r="M146" t="n">
        <v>3</v>
      </c>
      <c r="N146" t="n">
        <v>116.03</v>
      </c>
      <c r="O146" t="n">
        <v>43843.04</v>
      </c>
      <c r="P146" t="n">
        <v>186.65</v>
      </c>
      <c r="Q146" t="n">
        <v>197.75</v>
      </c>
      <c r="R146" t="n">
        <v>29.95</v>
      </c>
      <c r="S146" t="n">
        <v>25.4</v>
      </c>
      <c r="T146" t="n">
        <v>1446.63</v>
      </c>
      <c r="U146" t="n">
        <v>0.85</v>
      </c>
      <c r="V146" t="n">
        <v>0.89</v>
      </c>
      <c r="W146" t="n">
        <v>2.95</v>
      </c>
      <c r="X146" t="n">
        <v>0.08</v>
      </c>
      <c r="Y146" t="n">
        <v>1</v>
      </c>
      <c r="Z146" t="n">
        <v>10</v>
      </c>
      <c r="AA146" t="n">
        <v>433.2743919073902</v>
      </c>
      <c r="AB146" t="n">
        <v>592.8251377248142</v>
      </c>
      <c r="AC146" t="n">
        <v>536.2467386156637</v>
      </c>
      <c r="AD146" t="n">
        <v>433274.3919073902</v>
      </c>
      <c r="AE146" t="n">
        <v>592825.1377248142</v>
      </c>
      <c r="AF146" t="n">
        <v>2.283013586481464e-06</v>
      </c>
      <c r="AG146" t="n">
        <v>17.74739583333333</v>
      </c>
      <c r="AH146" t="n">
        <v>536246.7386156637</v>
      </c>
    </row>
    <row r="147">
      <c r="A147" t="n">
        <v>145</v>
      </c>
      <c r="B147" t="n">
        <v>140</v>
      </c>
      <c r="C147" t="inlineStr">
        <is>
          <t xml:space="preserve">CONCLUIDO	</t>
        </is>
      </c>
      <c r="D147" t="n">
        <v>7.3359</v>
      </c>
      <c r="E147" t="n">
        <v>13.63</v>
      </c>
      <c r="F147" t="n">
        <v>10.47</v>
      </c>
      <c r="G147" t="n">
        <v>125.63</v>
      </c>
      <c r="H147" t="n">
        <v>1.87</v>
      </c>
      <c r="I147" t="n">
        <v>5</v>
      </c>
      <c r="J147" t="n">
        <v>354.23</v>
      </c>
      <c r="K147" t="n">
        <v>60.56</v>
      </c>
      <c r="L147" t="n">
        <v>37.25</v>
      </c>
      <c r="M147" t="n">
        <v>3</v>
      </c>
      <c r="N147" t="n">
        <v>116.42</v>
      </c>
      <c r="O147" t="n">
        <v>43922.6</v>
      </c>
      <c r="P147" t="n">
        <v>186.72</v>
      </c>
      <c r="Q147" t="n">
        <v>197.75</v>
      </c>
      <c r="R147" t="n">
        <v>29.93</v>
      </c>
      <c r="S147" t="n">
        <v>25.4</v>
      </c>
      <c r="T147" t="n">
        <v>1437.92</v>
      </c>
      <c r="U147" t="n">
        <v>0.85</v>
      </c>
      <c r="V147" t="n">
        <v>0.89</v>
      </c>
      <c r="W147" t="n">
        <v>2.95</v>
      </c>
      <c r="X147" t="n">
        <v>0.08</v>
      </c>
      <c r="Y147" t="n">
        <v>1</v>
      </c>
      <c r="Z147" t="n">
        <v>10</v>
      </c>
      <c r="AA147" t="n">
        <v>433.3058906315365</v>
      </c>
      <c r="AB147" t="n">
        <v>592.8682356688167</v>
      </c>
      <c r="AC147" t="n">
        <v>536.2857233523789</v>
      </c>
      <c r="AD147" t="n">
        <v>433305.8906315365</v>
      </c>
      <c r="AE147" t="n">
        <v>592868.2356688167</v>
      </c>
      <c r="AF147" t="n">
        <v>2.28326258252367e-06</v>
      </c>
      <c r="AG147" t="n">
        <v>17.74739583333333</v>
      </c>
      <c r="AH147" t="n">
        <v>536285.7233523789</v>
      </c>
    </row>
    <row r="148">
      <c r="A148" t="n">
        <v>146</v>
      </c>
      <c r="B148" t="n">
        <v>140</v>
      </c>
      <c r="C148" t="inlineStr">
        <is>
          <t xml:space="preserve">CONCLUIDO	</t>
        </is>
      </c>
      <c r="D148" t="n">
        <v>7.3335</v>
      </c>
      <c r="E148" t="n">
        <v>13.64</v>
      </c>
      <c r="F148" t="n">
        <v>10.47</v>
      </c>
      <c r="G148" t="n">
        <v>125.69</v>
      </c>
      <c r="H148" t="n">
        <v>1.88</v>
      </c>
      <c r="I148" t="n">
        <v>5</v>
      </c>
      <c r="J148" t="n">
        <v>354.88</v>
      </c>
      <c r="K148" t="n">
        <v>60.56</v>
      </c>
      <c r="L148" t="n">
        <v>37.5</v>
      </c>
      <c r="M148" t="n">
        <v>3</v>
      </c>
      <c r="N148" t="n">
        <v>116.82</v>
      </c>
      <c r="O148" t="n">
        <v>44002.37</v>
      </c>
      <c r="P148" t="n">
        <v>186.91</v>
      </c>
      <c r="Q148" t="n">
        <v>197.75</v>
      </c>
      <c r="R148" t="n">
        <v>29.92</v>
      </c>
      <c r="S148" t="n">
        <v>25.4</v>
      </c>
      <c r="T148" t="n">
        <v>1430.21</v>
      </c>
      <c r="U148" t="n">
        <v>0.85</v>
      </c>
      <c r="V148" t="n">
        <v>0.89</v>
      </c>
      <c r="W148" t="n">
        <v>2.95</v>
      </c>
      <c r="X148" t="n">
        <v>0.08</v>
      </c>
      <c r="Y148" t="n">
        <v>1</v>
      </c>
      <c r="Z148" t="n">
        <v>10</v>
      </c>
      <c r="AA148" t="n">
        <v>433.5082011997955</v>
      </c>
      <c r="AB148" t="n">
        <v>593.1450459136211</v>
      </c>
      <c r="AC148" t="n">
        <v>536.5361152159248</v>
      </c>
      <c r="AD148" t="n">
        <v>433508.2011997955</v>
      </c>
      <c r="AE148" t="n">
        <v>593145.0459136211</v>
      </c>
      <c r="AF148" t="n">
        <v>2.282515594397052e-06</v>
      </c>
      <c r="AG148" t="n">
        <v>17.76041666666667</v>
      </c>
      <c r="AH148" t="n">
        <v>536536.1152159248</v>
      </c>
    </row>
    <row r="149">
      <c r="A149" t="n">
        <v>147</v>
      </c>
      <c r="B149" t="n">
        <v>140</v>
      </c>
      <c r="C149" t="inlineStr">
        <is>
          <t xml:space="preserve">CONCLUIDO	</t>
        </is>
      </c>
      <c r="D149" t="n">
        <v>7.3353</v>
      </c>
      <c r="E149" t="n">
        <v>13.63</v>
      </c>
      <c r="F149" t="n">
        <v>10.47</v>
      </c>
      <c r="G149" t="n">
        <v>125.65</v>
      </c>
      <c r="H149" t="n">
        <v>1.89</v>
      </c>
      <c r="I149" t="n">
        <v>5</v>
      </c>
      <c r="J149" t="n">
        <v>355.52</v>
      </c>
      <c r="K149" t="n">
        <v>60.56</v>
      </c>
      <c r="L149" t="n">
        <v>37.75</v>
      </c>
      <c r="M149" t="n">
        <v>3</v>
      </c>
      <c r="N149" t="n">
        <v>117.22</v>
      </c>
      <c r="O149" t="n">
        <v>44082.36</v>
      </c>
      <c r="P149" t="n">
        <v>186.92</v>
      </c>
      <c r="Q149" t="n">
        <v>197.75</v>
      </c>
      <c r="R149" t="n">
        <v>29.89</v>
      </c>
      <c r="S149" t="n">
        <v>25.4</v>
      </c>
      <c r="T149" t="n">
        <v>1415.22</v>
      </c>
      <c r="U149" t="n">
        <v>0.85</v>
      </c>
      <c r="V149" t="n">
        <v>0.89</v>
      </c>
      <c r="W149" t="n">
        <v>2.95</v>
      </c>
      <c r="X149" t="n">
        <v>0.08</v>
      </c>
      <c r="Y149" t="n">
        <v>1</v>
      </c>
      <c r="Z149" t="n">
        <v>10</v>
      </c>
      <c r="AA149" t="n">
        <v>433.4695935229715</v>
      </c>
      <c r="AB149" t="n">
        <v>593.0922211869398</v>
      </c>
      <c r="AC149" t="n">
        <v>536.4883320070181</v>
      </c>
      <c r="AD149" t="n">
        <v>433469.5935229715</v>
      </c>
      <c r="AE149" t="n">
        <v>593092.2211869399</v>
      </c>
      <c r="AF149" t="n">
        <v>2.283075835492016e-06</v>
      </c>
      <c r="AG149" t="n">
        <v>17.74739583333333</v>
      </c>
      <c r="AH149" t="n">
        <v>536488.3320070182</v>
      </c>
    </row>
    <row r="150">
      <c r="A150" t="n">
        <v>148</v>
      </c>
      <c r="B150" t="n">
        <v>140</v>
      </c>
      <c r="C150" t="inlineStr">
        <is>
          <t xml:space="preserve">CONCLUIDO	</t>
        </is>
      </c>
      <c r="D150" t="n">
        <v>7.3369</v>
      </c>
      <c r="E150" t="n">
        <v>13.63</v>
      </c>
      <c r="F150" t="n">
        <v>10.47</v>
      </c>
      <c r="G150" t="n">
        <v>125.61</v>
      </c>
      <c r="H150" t="n">
        <v>1.9</v>
      </c>
      <c r="I150" t="n">
        <v>5</v>
      </c>
      <c r="J150" t="n">
        <v>356.17</v>
      </c>
      <c r="K150" t="n">
        <v>60.56</v>
      </c>
      <c r="L150" t="n">
        <v>38</v>
      </c>
      <c r="M150" t="n">
        <v>3</v>
      </c>
      <c r="N150" t="n">
        <v>117.62</v>
      </c>
      <c r="O150" t="n">
        <v>44162.57</v>
      </c>
      <c r="P150" t="n">
        <v>186.89</v>
      </c>
      <c r="Q150" t="n">
        <v>197.75</v>
      </c>
      <c r="R150" t="n">
        <v>29.86</v>
      </c>
      <c r="S150" t="n">
        <v>25.4</v>
      </c>
      <c r="T150" t="n">
        <v>1399.91</v>
      </c>
      <c r="U150" t="n">
        <v>0.85</v>
      </c>
      <c r="V150" t="n">
        <v>0.89</v>
      </c>
      <c r="W150" t="n">
        <v>2.95</v>
      </c>
      <c r="X150" t="n">
        <v>0.08</v>
      </c>
      <c r="Y150" t="n">
        <v>1</v>
      </c>
      <c r="Z150" t="n">
        <v>10</v>
      </c>
      <c r="AA150" t="n">
        <v>433.4064466492184</v>
      </c>
      <c r="AB150" t="n">
        <v>593.0058208484276</v>
      </c>
      <c r="AC150" t="n">
        <v>536.4101775955497</v>
      </c>
      <c r="AD150" t="n">
        <v>433406.4466492184</v>
      </c>
      <c r="AE150" t="n">
        <v>593005.8208484276</v>
      </c>
      <c r="AF150" t="n">
        <v>2.283573827576428e-06</v>
      </c>
      <c r="AG150" t="n">
        <v>17.74739583333333</v>
      </c>
      <c r="AH150" t="n">
        <v>536410.1775955497</v>
      </c>
    </row>
    <row r="151">
      <c r="A151" t="n">
        <v>149</v>
      </c>
      <c r="B151" t="n">
        <v>140</v>
      </c>
      <c r="C151" t="inlineStr">
        <is>
          <t xml:space="preserve">CONCLUIDO	</t>
        </is>
      </c>
      <c r="D151" t="n">
        <v>7.3378</v>
      </c>
      <c r="E151" t="n">
        <v>13.63</v>
      </c>
      <c r="F151" t="n">
        <v>10.47</v>
      </c>
      <c r="G151" t="n">
        <v>125.59</v>
      </c>
      <c r="H151" t="n">
        <v>1.91</v>
      </c>
      <c r="I151" t="n">
        <v>5</v>
      </c>
      <c r="J151" t="n">
        <v>356.83</v>
      </c>
      <c r="K151" t="n">
        <v>60.56</v>
      </c>
      <c r="L151" t="n">
        <v>38.25</v>
      </c>
      <c r="M151" t="n">
        <v>3</v>
      </c>
      <c r="N151" t="n">
        <v>118.02</v>
      </c>
      <c r="O151" t="n">
        <v>44243</v>
      </c>
      <c r="P151" t="n">
        <v>187.01</v>
      </c>
      <c r="Q151" t="n">
        <v>197.75</v>
      </c>
      <c r="R151" t="n">
        <v>29.81</v>
      </c>
      <c r="S151" t="n">
        <v>25.4</v>
      </c>
      <c r="T151" t="n">
        <v>1376.07</v>
      </c>
      <c r="U151" t="n">
        <v>0.85</v>
      </c>
      <c r="V151" t="n">
        <v>0.89</v>
      </c>
      <c r="W151" t="n">
        <v>2.95</v>
      </c>
      <c r="X151" t="n">
        <v>0.08</v>
      </c>
      <c r="Y151" t="n">
        <v>1</v>
      </c>
      <c r="Z151" t="n">
        <v>10</v>
      </c>
      <c r="AA151" t="n">
        <v>433.4724497248531</v>
      </c>
      <c r="AB151" t="n">
        <v>593.0961291683609</v>
      </c>
      <c r="AC151" t="n">
        <v>536.4918670161774</v>
      </c>
      <c r="AD151" t="n">
        <v>433472.4497248531</v>
      </c>
      <c r="AE151" t="n">
        <v>593096.129168361</v>
      </c>
      <c r="AF151" t="n">
        <v>2.283853948123909e-06</v>
      </c>
      <c r="AG151" t="n">
        <v>17.74739583333333</v>
      </c>
      <c r="AH151" t="n">
        <v>536491.8670161774</v>
      </c>
    </row>
    <row r="152">
      <c r="A152" t="n">
        <v>150</v>
      </c>
      <c r="B152" t="n">
        <v>140</v>
      </c>
      <c r="C152" t="inlineStr">
        <is>
          <t xml:space="preserve">CONCLUIDO	</t>
        </is>
      </c>
      <c r="D152" t="n">
        <v>7.3377</v>
      </c>
      <c r="E152" t="n">
        <v>13.63</v>
      </c>
      <c r="F152" t="n">
        <v>10.47</v>
      </c>
      <c r="G152" t="n">
        <v>125.59</v>
      </c>
      <c r="H152" t="n">
        <v>1.92</v>
      </c>
      <c r="I152" t="n">
        <v>5</v>
      </c>
      <c r="J152" t="n">
        <v>357.48</v>
      </c>
      <c r="K152" t="n">
        <v>60.56</v>
      </c>
      <c r="L152" t="n">
        <v>38.5</v>
      </c>
      <c r="M152" t="n">
        <v>3</v>
      </c>
      <c r="N152" t="n">
        <v>118.43</v>
      </c>
      <c r="O152" t="n">
        <v>44323.66</v>
      </c>
      <c r="P152" t="n">
        <v>187</v>
      </c>
      <c r="Q152" t="n">
        <v>197.75</v>
      </c>
      <c r="R152" t="n">
        <v>29.76</v>
      </c>
      <c r="S152" t="n">
        <v>25.4</v>
      </c>
      <c r="T152" t="n">
        <v>1351.77</v>
      </c>
      <c r="U152" t="n">
        <v>0.85</v>
      </c>
      <c r="V152" t="n">
        <v>0.89</v>
      </c>
      <c r="W152" t="n">
        <v>2.95</v>
      </c>
      <c r="X152" t="n">
        <v>0.08</v>
      </c>
      <c r="Y152" t="n">
        <v>1</v>
      </c>
      <c r="Z152" t="n">
        <v>10</v>
      </c>
      <c r="AA152" t="n">
        <v>433.467588994824</v>
      </c>
      <c r="AB152" t="n">
        <v>593.0894785030948</v>
      </c>
      <c r="AC152" t="n">
        <v>536.4858510810699</v>
      </c>
      <c r="AD152" t="n">
        <v>433467.588994824</v>
      </c>
      <c r="AE152" t="n">
        <v>593089.4785030949</v>
      </c>
      <c r="AF152" t="n">
        <v>2.283822823618633e-06</v>
      </c>
      <c r="AG152" t="n">
        <v>17.74739583333333</v>
      </c>
      <c r="AH152" t="n">
        <v>536485.8510810699</v>
      </c>
    </row>
    <row r="153">
      <c r="A153" t="n">
        <v>151</v>
      </c>
      <c r="B153" t="n">
        <v>140</v>
      </c>
      <c r="C153" t="inlineStr">
        <is>
          <t xml:space="preserve">CONCLUIDO	</t>
        </is>
      </c>
      <c r="D153" t="n">
        <v>7.3378</v>
      </c>
      <c r="E153" t="n">
        <v>13.63</v>
      </c>
      <c r="F153" t="n">
        <v>10.47</v>
      </c>
      <c r="G153" t="n">
        <v>125.59</v>
      </c>
      <c r="H153" t="n">
        <v>1.93</v>
      </c>
      <c r="I153" t="n">
        <v>5</v>
      </c>
      <c r="J153" t="n">
        <v>358.14</v>
      </c>
      <c r="K153" t="n">
        <v>60.56</v>
      </c>
      <c r="L153" t="n">
        <v>38.75</v>
      </c>
      <c r="M153" t="n">
        <v>3</v>
      </c>
      <c r="N153" t="n">
        <v>118.83</v>
      </c>
      <c r="O153" t="n">
        <v>44404.54</v>
      </c>
      <c r="P153" t="n">
        <v>187.06</v>
      </c>
      <c r="Q153" t="n">
        <v>197.75</v>
      </c>
      <c r="R153" t="n">
        <v>29.74</v>
      </c>
      <c r="S153" t="n">
        <v>25.4</v>
      </c>
      <c r="T153" t="n">
        <v>1339.75</v>
      </c>
      <c r="U153" t="n">
        <v>0.85</v>
      </c>
      <c r="V153" t="n">
        <v>0.89</v>
      </c>
      <c r="W153" t="n">
        <v>2.95</v>
      </c>
      <c r="X153" t="n">
        <v>0.08</v>
      </c>
      <c r="Y153" t="n">
        <v>1</v>
      </c>
      <c r="Z153" t="n">
        <v>10</v>
      </c>
      <c r="AA153" t="n">
        <v>433.5095314016973</v>
      </c>
      <c r="AB153" t="n">
        <v>593.1468659545474</v>
      </c>
      <c r="AC153" t="n">
        <v>536.5377615546996</v>
      </c>
      <c r="AD153" t="n">
        <v>433509.5314016973</v>
      </c>
      <c r="AE153" t="n">
        <v>593146.8659545474</v>
      </c>
      <c r="AF153" t="n">
        <v>2.283853948123909e-06</v>
      </c>
      <c r="AG153" t="n">
        <v>17.74739583333333</v>
      </c>
      <c r="AH153" t="n">
        <v>536537.7615546996</v>
      </c>
    </row>
    <row r="154">
      <c r="A154" t="n">
        <v>152</v>
      </c>
      <c r="B154" t="n">
        <v>140</v>
      </c>
      <c r="C154" t="inlineStr">
        <is>
          <t xml:space="preserve">CONCLUIDO	</t>
        </is>
      </c>
      <c r="D154" t="n">
        <v>7.3369</v>
      </c>
      <c r="E154" t="n">
        <v>13.63</v>
      </c>
      <c r="F154" t="n">
        <v>10.47</v>
      </c>
      <c r="G154" t="n">
        <v>125.61</v>
      </c>
      <c r="H154" t="n">
        <v>1.94</v>
      </c>
      <c r="I154" t="n">
        <v>5</v>
      </c>
      <c r="J154" t="n">
        <v>358.79</v>
      </c>
      <c r="K154" t="n">
        <v>60.56</v>
      </c>
      <c r="L154" t="n">
        <v>39</v>
      </c>
      <c r="M154" t="n">
        <v>3</v>
      </c>
      <c r="N154" t="n">
        <v>119.24</v>
      </c>
      <c r="O154" t="n">
        <v>44485.65</v>
      </c>
      <c r="P154" t="n">
        <v>187.1</v>
      </c>
      <c r="Q154" t="n">
        <v>197.77</v>
      </c>
      <c r="R154" t="n">
        <v>29.86</v>
      </c>
      <c r="S154" t="n">
        <v>25.4</v>
      </c>
      <c r="T154" t="n">
        <v>1400.81</v>
      </c>
      <c r="U154" t="n">
        <v>0.85</v>
      </c>
      <c r="V154" t="n">
        <v>0.89</v>
      </c>
      <c r="W154" t="n">
        <v>2.94</v>
      </c>
      <c r="X154" t="n">
        <v>0.08</v>
      </c>
      <c r="Y154" t="n">
        <v>1</v>
      </c>
      <c r="Z154" t="n">
        <v>10</v>
      </c>
      <c r="AA154" t="n">
        <v>433.5622087965915</v>
      </c>
      <c r="AB154" t="n">
        <v>593.2189414902043</v>
      </c>
      <c r="AC154" t="n">
        <v>536.6029583023919</v>
      </c>
      <c r="AD154" t="n">
        <v>433562.2087965915</v>
      </c>
      <c r="AE154" t="n">
        <v>593218.9414902043</v>
      </c>
      <c r="AF154" t="n">
        <v>2.283573827576428e-06</v>
      </c>
      <c r="AG154" t="n">
        <v>17.74739583333333</v>
      </c>
      <c r="AH154" t="n">
        <v>536602.9583023919</v>
      </c>
    </row>
    <row r="155">
      <c r="A155" t="n">
        <v>153</v>
      </c>
      <c r="B155" t="n">
        <v>140</v>
      </c>
      <c r="C155" t="inlineStr">
        <is>
          <t xml:space="preserve">CONCLUIDO	</t>
        </is>
      </c>
      <c r="D155" t="n">
        <v>7.3381</v>
      </c>
      <c r="E155" t="n">
        <v>13.63</v>
      </c>
      <c r="F155" t="n">
        <v>10.47</v>
      </c>
      <c r="G155" t="n">
        <v>125.58</v>
      </c>
      <c r="H155" t="n">
        <v>1.95</v>
      </c>
      <c r="I155" t="n">
        <v>5</v>
      </c>
      <c r="J155" t="n">
        <v>359.45</v>
      </c>
      <c r="K155" t="n">
        <v>60.56</v>
      </c>
      <c r="L155" t="n">
        <v>39.25</v>
      </c>
      <c r="M155" t="n">
        <v>3</v>
      </c>
      <c r="N155" t="n">
        <v>119.65</v>
      </c>
      <c r="O155" t="n">
        <v>44566.98</v>
      </c>
      <c r="P155" t="n">
        <v>187.17</v>
      </c>
      <c r="Q155" t="n">
        <v>197.75</v>
      </c>
      <c r="R155" t="n">
        <v>29.75</v>
      </c>
      <c r="S155" t="n">
        <v>25.4</v>
      </c>
      <c r="T155" t="n">
        <v>1347.25</v>
      </c>
      <c r="U155" t="n">
        <v>0.85</v>
      </c>
      <c r="V155" t="n">
        <v>0.89</v>
      </c>
      <c r="W155" t="n">
        <v>2.95</v>
      </c>
      <c r="X155" t="n">
        <v>0.08</v>
      </c>
      <c r="Y155" t="n">
        <v>1</v>
      </c>
      <c r="Z155" t="n">
        <v>10</v>
      </c>
      <c r="AA155" t="n">
        <v>433.5834395382802</v>
      </c>
      <c r="AB155" t="n">
        <v>593.247990327617</v>
      </c>
      <c r="AC155" t="n">
        <v>536.6292347595324</v>
      </c>
      <c r="AD155" t="n">
        <v>433583.4395382802</v>
      </c>
      <c r="AE155" t="n">
        <v>593247.990327617</v>
      </c>
      <c r="AF155" t="n">
        <v>2.283947321639737e-06</v>
      </c>
      <c r="AG155" t="n">
        <v>17.74739583333333</v>
      </c>
      <c r="AH155" t="n">
        <v>536629.2347595324</v>
      </c>
    </row>
    <row r="156">
      <c r="A156" t="n">
        <v>154</v>
      </c>
      <c r="B156" t="n">
        <v>140</v>
      </c>
      <c r="C156" t="inlineStr">
        <is>
          <t xml:space="preserve">CONCLUIDO	</t>
        </is>
      </c>
      <c r="D156" t="n">
        <v>7.342</v>
      </c>
      <c r="E156" t="n">
        <v>13.62</v>
      </c>
      <c r="F156" t="n">
        <v>10.46</v>
      </c>
      <c r="G156" t="n">
        <v>125.5</v>
      </c>
      <c r="H156" t="n">
        <v>1.96</v>
      </c>
      <c r="I156" t="n">
        <v>5</v>
      </c>
      <c r="J156" t="n">
        <v>360.12</v>
      </c>
      <c r="K156" t="n">
        <v>60.56</v>
      </c>
      <c r="L156" t="n">
        <v>39.5</v>
      </c>
      <c r="M156" t="n">
        <v>3</v>
      </c>
      <c r="N156" t="n">
        <v>120.06</v>
      </c>
      <c r="O156" t="n">
        <v>44648.55</v>
      </c>
      <c r="P156" t="n">
        <v>187</v>
      </c>
      <c r="Q156" t="n">
        <v>197.75</v>
      </c>
      <c r="R156" t="n">
        <v>29.55</v>
      </c>
      <c r="S156" t="n">
        <v>25.4</v>
      </c>
      <c r="T156" t="n">
        <v>1246.15</v>
      </c>
      <c r="U156" t="n">
        <v>0.86</v>
      </c>
      <c r="V156" t="n">
        <v>0.89</v>
      </c>
      <c r="W156" t="n">
        <v>2.94</v>
      </c>
      <c r="X156" t="n">
        <v>0.07000000000000001</v>
      </c>
      <c r="Y156" t="n">
        <v>1</v>
      </c>
      <c r="Z156" t="n">
        <v>10</v>
      </c>
      <c r="AA156" t="n">
        <v>433.3111426391696</v>
      </c>
      <c r="AB156" t="n">
        <v>592.8754216973624</v>
      </c>
      <c r="AC156" t="n">
        <v>536.2922235564459</v>
      </c>
      <c r="AD156" t="n">
        <v>433311.1426391696</v>
      </c>
      <c r="AE156" t="n">
        <v>592875.4216973624</v>
      </c>
      <c r="AF156" t="n">
        <v>2.285161177345491e-06</v>
      </c>
      <c r="AG156" t="n">
        <v>17.734375</v>
      </c>
      <c r="AH156" t="n">
        <v>536292.2235564459</v>
      </c>
    </row>
    <row r="157">
      <c r="A157" t="n">
        <v>155</v>
      </c>
      <c r="B157" t="n">
        <v>140</v>
      </c>
      <c r="C157" t="inlineStr">
        <is>
          <t xml:space="preserve">CONCLUIDO	</t>
        </is>
      </c>
      <c r="D157" t="n">
        <v>7.3384</v>
      </c>
      <c r="E157" t="n">
        <v>13.63</v>
      </c>
      <c r="F157" t="n">
        <v>10.46</v>
      </c>
      <c r="G157" t="n">
        <v>125.58</v>
      </c>
      <c r="H157" t="n">
        <v>1.96</v>
      </c>
      <c r="I157" t="n">
        <v>5</v>
      </c>
      <c r="J157" t="n">
        <v>360.78</v>
      </c>
      <c r="K157" t="n">
        <v>60.56</v>
      </c>
      <c r="L157" t="n">
        <v>39.75</v>
      </c>
      <c r="M157" t="n">
        <v>3</v>
      </c>
      <c r="N157" t="n">
        <v>120.47</v>
      </c>
      <c r="O157" t="n">
        <v>44730.35</v>
      </c>
      <c r="P157" t="n">
        <v>187.11</v>
      </c>
      <c r="Q157" t="n">
        <v>197.75</v>
      </c>
      <c r="R157" t="n">
        <v>29.69</v>
      </c>
      <c r="S157" t="n">
        <v>25.4</v>
      </c>
      <c r="T157" t="n">
        <v>1317.55</v>
      </c>
      <c r="U157" t="n">
        <v>0.86</v>
      </c>
      <c r="V157" t="n">
        <v>0.89</v>
      </c>
      <c r="W157" t="n">
        <v>2.95</v>
      </c>
      <c r="X157" t="n">
        <v>0.07000000000000001</v>
      </c>
      <c r="Y157" t="n">
        <v>1</v>
      </c>
      <c r="Z157" t="n">
        <v>10</v>
      </c>
      <c r="AA157" t="n">
        <v>433.4846331802277</v>
      </c>
      <c r="AB157" t="n">
        <v>593.1127991095009</v>
      </c>
      <c r="AC157" t="n">
        <v>536.5069460015311</v>
      </c>
      <c r="AD157" t="n">
        <v>433484.6331802277</v>
      </c>
      <c r="AE157" t="n">
        <v>593112.7991095008</v>
      </c>
      <c r="AF157" t="n">
        <v>2.284040695155564e-06</v>
      </c>
      <c r="AG157" t="n">
        <v>17.74739583333333</v>
      </c>
      <c r="AH157" t="n">
        <v>536506.9460015311</v>
      </c>
    </row>
    <row r="158">
      <c r="A158" t="n">
        <v>156</v>
      </c>
      <c r="B158" t="n">
        <v>140</v>
      </c>
      <c r="C158" t="inlineStr">
        <is>
          <t xml:space="preserve">CONCLUIDO	</t>
        </is>
      </c>
      <c r="D158" t="n">
        <v>7.3387</v>
      </c>
      <c r="E158" t="n">
        <v>13.63</v>
      </c>
      <c r="F158" t="n">
        <v>10.46</v>
      </c>
      <c r="G158" t="n">
        <v>125.57</v>
      </c>
      <c r="H158" t="n">
        <v>1.97</v>
      </c>
      <c r="I158" t="n">
        <v>5</v>
      </c>
      <c r="J158" t="n">
        <v>361.44</v>
      </c>
      <c r="K158" t="n">
        <v>60.56</v>
      </c>
      <c r="L158" t="n">
        <v>40</v>
      </c>
      <c r="M158" t="n">
        <v>3</v>
      </c>
      <c r="N158" t="n">
        <v>120.89</v>
      </c>
      <c r="O158" t="n">
        <v>44812.39</v>
      </c>
      <c r="P158" t="n">
        <v>187.21</v>
      </c>
      <c r="Q158" t="n">
        <v>197.75</v>
      </c>
      <c r="R158" t="n">
        <v>29.74</v>
      </c>
      <c r="S158" t="n">
        <v>25.4</v>
      </c>
      <c r="T158" t="n">
        <v>1339.23</v>
      </c>
      <c r="U158" t="n">
        <v>0.85</v>
      </c>
      <c r="V158" t="n">
        <v>0.89</v>
      </c>
      <c r="W158" t="n">
        <v>2.95</v>
      </c>
      <c r="X158" t="n">
        <v>0.07000000000000001</v>
      </c>
      <c r="Y158" t="n">
        <v>1</v>
      </c>
      <c r="Z158" t="n">
        <v>10</v>
      </c>
      <c r="AA158" t="n">
        <v>433.5511208661742</v>
      </c>
      <c r="AB158" t="n">
        <v>593.2037704946424</v>
      </c>
      <c r="AC158" t="n">
        <v>536.5892352053539</v>
      </c>
      <c r="AD158" t="n">
        <v>433551.1208661742</v>
      </c>
      <c r="AE158" t="n">
        <v>593203.7704946424</v>
      </c>
      <c r="AF158" t="n">
        <v>2.284134068671391e-06</v>
      </c>
      <c r="AG158" t="n">
        <v>17.74739583333333</v>
      </c>
      <c r="AH158" t="n">
        <v>536589.2352053539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7.133</v>
      </c>
      <c r="E2" t="n">
        <v>14.02</v>
      </c>
      <c r="F2" t="n">
        <v>11.47</v>
      </c>
      <c r="G2" t="n">
        <v>12.75</v>
      </c>
      <c r="H2" t="n">
        <v>0.28</v>
      </c>
      <c r="I2" t="n">
        <v>54</v>
      </c>
      <c r="J2" t="n">
        <v>61.76</v>
      </c>
      <c r="K2" t="n">
        <v>28.92</v>
      </c>
      <c r="L2" t="n">
        <v>1</v>
      </c>
      <c r="M2" t="n">
        <v>52</v>
      </c>
      <c r="N2" t="n">
        <v>6.84</v>
      </c>
      <c r="O2" t="n">
        <v>7851.41</v>
      </c>
      <c r="P2" t="n">
        <v>74.02</v>
      </c>
      <c r="Q2" t="n">
        <v>197.99</v>
      </c>
      <c r="R2" t="n">
        <v>60.87</v>
      </c>
      <c r="S2" t="n">
        <v>25.4</v>
      </c>
      <c r="T2" t="n">
        <v>16662.29</v>
      </c>
      <c r="U2" t="n">
        <v>0.42</v>
      </c>
      <c r="V2" t="n">
        <v>0.8100000000000001</v>
      </c>
      <c r="W2" t="n">
        <v>3.03</v>
      </c>
      <c r="X2" t="n">
        <v>1.08</v>
      </c>
      <c r="Y2" t="n">
        <v>1</v>
      </c>
      <c r="Z2" t="n">
        <v>10</v>
      </c>
      <c r="AA2" t="n">
        <v>298.5840831002617</v>
      </c>
      <c r="AB2" t="n">
        <v>408.53591509785</v>
      </c>
      <c r="AC2" t="n">
        <v>369.5458207446685</v>
      </c>
      <c r="AD2" t="n">
        <v>298584.0831002617</v>
      </c>
      <c r="AE2" t="n">
        <v>408535.91509785</v>
      </c>
      <c r="AF2" t="n">
        <v>3.154758731514879e-06</v>
      </c>
      <c r="AG2" t="n">
        <v>18.25520833333333</v>
      </c>
      <c r="AH2" t="n">
        <v>369545.8207446685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7.3275</v>
      </c>
      <c r="E3" t="n">
        <v>13.65</v>
      </c>
      <c r="F3" t="n">
        <v>11.25</v>
      </c>
      <c r="G3" t="n">
        <v>15.7</v>
      </c>
      <c r="H3" t="n">
        <v>0.35</v>
      </c>
      <c r="I3" t="n">
        <v>43</v>
      </c>
      <c r="J3" t="n">
        <v>62.05</v>
      </c>
      <c r="K3" t="n">
        <v>28.92</v>
      </c>
      <c r="L3" t="n">
        <v>1.25</v>
      </c>
      <c r="M3" t="n">
        <v>41</v>
      </c>
      <c r="N3" t="n">
        <v>6.88</v>
      </c>
      <c r="O3" t="n">
        <v>7887.12</v>
      </c>
      <c r="P3" t="n">
        <v>72.06</v>
      </c>
      <c r="Q3" t="n">
        <v>197.87</v>
      </c>
      <c r="R3" t="n">
        <v>54.26</v>
      </c>
      <c r="S3" t="n">
        <v>25.4</v>
      </c>
      <c r="T3" t="n">
        <v>13413.48</v>
      </c>
      <c r="U3" t="n">
        <v>0.47</v>
      </c>
      <c r="V3" t="n">
        <v>0.83</v>
      </c>
      <c r="W3" t="n">
        <v>3.01</v>
      </c>
      <c r="X3" t="n">
        <v>0.86</v>
      </c>
      <c r="Y3" t="n">
        <v>1</v>
      </c>
      <c r="Z3" t="n">
        <v>10</v>
      </c>
      <c r="AA3" t="n">
        <v>286.8286540312497</v>
      </c>
      <c r="AB3" t="n">
        <v>392.4516184326991</v>
      </c>
      <c r="AC3" t="n">
        <v>354.9965867787875</v>
      </c>
      <c r="AD3" t="n">
        <v>286828.6540312497</v>
      </c>
      <c r="AE3" t="n">
        <v>392451.6184326991</v>
      </c>
      <c r="AF3" t="n">
        <v>3.240781523226591e-06</v>
      </c>
      <c r="AG3" t="n">
        <v>17.7734375</v>
      </c>
      <c r="AH3" t="n">
        <v>354996.5867787875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7.4844</v>
      </c>
      <c r="E4" t="n">
        <v>13.36</v>
      </c>
      <c r="F4" t="n">
        <v>11.08</v>
      </c>
      <c r="G4" t="n">
        <v>18.99</v>
      </c>
      <c r="H4" t="n">
        <v>0.42</v>
      </c>
      <c r="I4" t="n">
        <v>35</v>
      </c>
      <c r="J4" t="n">
        <v>62.34</v>
      </c>
      <c r="K4" t="n">
        <v>28.92</v>
      </c>
      <c r="L4" t="n">
        <v>1.5</v>
      </c>
      <c r="M4" t="n">
        <v>33</v>
      </c>
      <c r="N4" t="n">
        <v>6.92</v>
      </c>
      <c r="O4" t="n">
        <v>7922.85</v>
      </c>
      <c r="P4" t="n">
        <v>70.39</v>
      </c>
      <c r="Q4" t="n">
        <v>197.8</v>
      </c>
      <c r="R4" t="n">
        <v>48.83</v>
      </c>
      <c r="S4" t="n">
        <v>25.4</v>
      </c>
      <c r="T4" t="n">
        <v>10735.45</v>
      </c>
      <c r="U4" t="n">
        <v>0.52</v>
      </c>
      <c r="V4" t="n">
        <v>0.84</v>
      </c>
      <c r="W4" t="n">
        <v>2.99</v>
      </c>
      <c r="X4" t="n">
        <v>0.6899999999999999</v>
      </c>
      <c r="Y4" t="n">
        <v>1</v>
      </c>
      <c r="Z4" t="n">
        <v>10</v>
      </c>
      <c r="AA4" t="n">
        <v>283.3840068543178</v>
      </c>
      <c r="AB4" t="n">
        <v>387.7385001981128</v>
      </c>
      <c r="AC4" t="n">
        <v>350.7332819336071</v>
      </c>
      <c r="AD4" t="n">
        <v>283384.0068543178</v>
      </c>
      <c r="AE4" t="n">
        <v>387738.5001981128</v>
      </c>
      <c r="AF4" t="n">
        <v>3.310174716129253e-06</v>
      </c>
      <c r="AG4" t="n">
        <v>17.39583333333333</v>
      </c>
      <c r="AH4" t="n">
        <v>350733.2819336071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7.5901</v>
      </c>
      <c r="E5" t="n">
        <v>13.18</v>
      </c>
      <c r="F5" t="n">
        <v>10.96</v>
      </c>
      <c r="G5" t="n">
        <v>21.93</v>
      </c>
      <c r="H5" t="n">
        <v>0.49</v>
      </c>
      <c r="I5" t="n">
        <v>30</v>
      </c>
      <c r="J5" t="n">
        <v>62.63</v>
      </c>
      <c r="K5" t="n">
        <v>28.92</v>
      </c>
      <c r="L5" t="n">
        <v>1.75</v>
      </c>
      <c r="M5" t="n">
        <v>28</v>
      </c>
      <c r="N5" t="n">
        <v>6.96</v>
      </c>
      <c r="O5" t="n">
        <v>7958.6</v>
      </c>
      <c r="P5" t="n">
        <v>69.06</v>
      </c>
      <c r="Q5" t="n">
        <v>197.92</v>
      </c>
      <c r="R5" t="n">
        <v>45.04</v>
      </c>
      <c r="S5" t="n">
        <v>25.4</v>
      </c>
      <c r="T5" t="n">
        <v>8866.530000000001</v>
      </c>
      <c r="U5" t="n">
        <v>0.5600000000000001</v>
      </c>
      <c r="V5" t="n">
        <v>0.85</v>
      </c>
      <c r="W5" t="n">
        <v>2.99</v>
      </c>
      <c r="X5" t="n">
        <v>0.57</v>
      </c>
      <c r="Y5" t="n">
        <v>1</v>
      </c>
      <c r="Z5" t="n">
        <v>10</v>
      </c>
      <c r="AA5" t="n">
        <v>281.0953864518028</v>
      </c>
      <c r="AB5" t="n">
        <v>384.6071087965855</v>
      </c>
      <c r="AC5" t="n">
        <v>347.9007461325061</v>
      </c>
      <c r="AD5" t="n">
        <v>281095.3864518028</v>
      </c>
      <c r="AE5" t="n">
        <v>384607.1087965855</v>
      </c>
      <c r="AF5" t="n">
        <v>3.356923348951505e-06</v>
      </c>
      <c r="AG5" t="n">
        <v>17.16145833333333</v>
      </c>
      <c r="AH5" t="n">
        <v>347900.7461325061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7.6576</v>
      </c>
      <c r="E6" t="n">
        <v>13.06</v>
      </c>
      <c r="F6" t="n">
        <v>10.9</v>
      </c>
      <c r="G6" t="n">
        <v>25.16</v>
      </c>
      <c r="H6" t="n">
        <v>0.55</v>
      </c>
      <c r="I6" t="n">
        <v>26</v>
      </c>
      <c r="J6" t="n">
        <v>62.92</v>
      </c>
      <c r="K6" t="n">
        <v>28.92</v>
      </c>
      <c r="L6" t="n">
        <v>2</v>
      </c>
      <c r="M6" t="n">
        <v>24</v>
      </c>
      <c r="N6" t="n">
        <v>7</v>
      </c>
      <c r="O6" t="n">
        <v>7994.37</v>
      </c>
      <c r="P6" t="n">
        <v>68.03</v>
      </c>
      <c r="Q6" t="n">
        <v>197.76</v>
      </c>
      <c r="R6" t="n">
        <v>43.09</v>
      </c>
      <c r="S6" t="n">
        <v>25.4</v>
      </c>
      <c r="T6" t="n">
        <v>7909.48</v>
      </c>
      <c r="U6" t="n">
        <v>0.59</v>
      </c>
      <c r="V6" t="n">
        <v>0.85</v>
      </c>
      <c r="W6" t="n">
        <v>2.99</v>
      </c>
      <c r="X6" t="n">
        <v>0.51</v>
      </c>
      <c r="Y6" t="n">
        <v>1</v>
      </c>
      <c r="Z6" t="n">
        <v>10</v>
      </c>
      <c r="AA6" t="n">
        <v>272.1875153374612</v>
      </c>
      <c r="AB6" t="n">
        <v>372.4189665504053</v>
      </c>
      <c r="AC6" t="n">
        <v>336.8758230761363</v>
      </c>
      <c r="AD6" t="n">
        <v>272187.5153374611</v>
      </c>
      <c r="AE6" t="n">
        <v>372418.9665504053</v>
      </c>
      <c r="AF6" t="n">
        <v>3.386777017026264e-06</v>
      </c>
      <c r="AG6" t="n">
        <v>17.00520833333333</v>
      </c>
      <c r="AH6" t="n">
        <v>336875.8230761363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7.7172</v>
      </c>
      <c r="E7" t="n">
        <v>12.96</v>
      </c>
      <c r="F7" t="n">
        <v>10.84</v>
      </c>
      <c r="G7" t="n">
        <v>28.29</v>
      </c>
      <c r="H7" t="n">
        <v>0.62</v>
      </c>
      <c r="I7" t="n">
        <v>23</v>
      </c>
      <c r="J7" t="n">
        <v>63.21</v>
      </c>
      <c r="K7" t="n">
        <v>28.92</v>
      </c>
      <c r="L7" t="n">
        <v>2.25</v>
      </c>
      <c r="M7" t="n">
        <v>21</v>
      </c>
      <c r="N7" t="n">
        <v>7.04</v>
      </c>
      <c r="O7" t="n">
        <v>8030.17</v>
      </c>
      <c r="P7" t="n">
        <v>67.29000000000001</v>
      </c>
      <c r="Q7" t="n">
        <v>197.81</v>
      </c>
      <c r="R7" t="n">
        <v>41.35</v>
      </c>
      <c r="S7" t="n">
        <v>25.4</v>
      </c>
      <c r="T7" t="n">
        <v>7056.35</v>
      </c>
      <c r="U7" t="n">
        <v>0.61</v>
      </c>
      <c r="V7" t="n">
        <v>0.86</v>
      </c>
      <c r="W7" t="n">
        <v>2.98</v>
      </c>
      <c r="X7" t="n">
        <v>0.45</v>
      </c>
      <c r="Y7" t="n">
        <v>1</v>
      </c>
      <c r="Z7" t="n">
        <v>10</v>
      </c>
      <c r="AA7" t="n">
        <v>270.8010961034152</v>
      </c>
      <c r="AB7" t="n">
        <v>370.5220065898838</v>
      </c>
      <c r="AC7" t="n">
        <v>335.1599063118469</v>
      </c>
      <c r="AD7" t="n">
        <v>270801.0961034152</v>
      </c>
      <c r="AE7" t="n">
        <v>370522.0065898838</v>
      </c>
      <c r="AF7" t="n">
        <v>3.413136700244865e-06</v>
      </c>
      <c r="AG7" t="n">
        <v>16.875</v>
      </c>
      <c r="AH7" t="n">
        <v>335159.9063118469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7.7877</v>
      </c>
      <c r="E8" t="n">
        <v>12.84</v>
      </c>
      <c r="F8" t="n">
        <v>10.77</v>
      </c>
      <c r="G8" t="n">
        <v>32.3</v>
      </c>
      <c r="H8" t="n">
        <v>0.6899999999999999</v>
      </c>
      <c r="I8" t="n">
        <v>20</v>
      </c>
      <c r="J8" t="n">
        <v>63.5</v>
      </c>
      <c r="K8" t="n">
        <v>28.92</v>
      </c>
      <c r="L8" t="n">
        <v>2.5</v>
      </c>
      <c r="M8" t="n">
        <v>18</v>
      </c>
      <c r="N8" t="n">
        <v>7.08</v>
      </c>
      <c r="O8" t="n">
        <v>8065.98</v>
      </c>
      <c r="P8" t="n">
        <v>66.09</v>
      </c>
      <c r="Q8" t="n">
        <v>197.85</v>
      </c>
      <c r="R8" t="n">
        <v>38.99</v>
      </c>
      <c r="S8" t="n">
        <v>25.4</v>
      </c>
      <c r="T8" t="n">
        <v>5888.74</v>
      </c>
      <c r="U8" t="n">
        <v>0.65</v>
      </c>
      <c r="V8" t="n">
        <v>0.86</v>
      </c>
      <c r="W8" t="n">
        <v>2.97</v>
      </c>
      <c r="X8" t="n">
        <v>0.38</v>
      </c>
      <c r="Y8" t="n">
        <v>1</v>
      </c>
      <c r="Z8" t="n">
        <v>10</v>
      </c>
      <c r="AA8" t="n">
        <v>269.1622003520426</v>
      </c>
      <c r="AB8" t="n">
        <v>368.2795971198781</v>
      </c>
      <c r="AC8" t="n">
        <v>333.1315092544171</v>
      </c>
      <c r="AD8" t="n">
        <v>269162.2003520426</v>
      </c>
      <c r="AE8" t="n">
        <v>368279.5971198781</v>
      </c>
      <c r="AF8" t="n">
        <v>3.444317198011836e-06</v>
      </c>
      <c r="AG8" t="n">
        <v>16.71875</v>
      </c>
      <c r="AH8" t="n">
        <v>333131.5092544171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7.8305</v>
      </c>
      <c r="E9" t="n">
        <v>12.77</v>
      </c>
      <c r="F9" t="n">
        <v>10.72</v>
      </c>
      <c r="G9" t="n">
        <v>35.75</v>
      </c>
      <c r="H9" t="n">
        <v>0.75</v>
      </c>
      <c r="I9" t="n">
        <v>18</v>
      </c>
      <c r="J9" t="n">
        <v>63.79</v>
      </c>
      <c r="K9" t="n">
        <v>28.92</v>
      </c>
      <c r="L9" t="n">
        <v>2.75</v>
      </c>
      <c r="M9" t="n">
        <v>16</v>
      </c>
      <c r="N9" t="n">
        <v>7.12</v>
      </c>
      <c r="O9" t="n">
        <v>8101.81</v>
      </c>
      <c r="P9" t="n">
        <v>65.22</v>
      </c>
      <c r="Q9" t="n">
        <v>197.77</v>
      </c>
      <c r="R9" t="n">
        <v>37.75</v>
      </c>
      <c r="S9" t="n">
        <v>25.4</v>
      </c>
      <c r="T9" t="n">
        <v>5281.91</v>
      </c>
      <c r="U9" t="n">
        <v>0.67</v>
      </c>
      <c r="V9" t="n">
        <v>0.87</v>
      </c>
      <c r="W9" t="n">
        <v>2.97</v>
      </c>
      <c r="X9" t="n">
        <v>0.33</v>
      </c>
      <c r="Y9" t="n">
        <v>1</v>
      </c>
      <c r="Z9" t="n">
        <v>10</v>
      </c>
      <c r="AA9" t="n">
        <v>268.0669347742628</v>
      </c>
      <c r="AB9" t="n">
        <v>366.7810064366527</v>
      </c>
      <c r="AC9" t="n">
        <v>331.7759419627135</v>
      </c>
      <c r="AD9" t="n">
        <v>268066.9347742628</v>
      </c>
      <c r="AE9" t="n">
        <v>366781.0064366527</v>
      </c>
      <c r="AF9" t="n">
        <v>3.463246634954053e-06</v>
      </c>
      <c r="AG9" t="n">
        <v>16.62760416666667</v>
      </c>
      <c r="AH9" t="n">
        <v>331775.9419627136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7.8366</v>
      </c>
      <c r="E10" t="n">
        <v>12.76</v>
      </c>
      <c r="F10" t="n">
        <v>10.73</v>
      </c>
      <c r="G10" t="n">
        <v>37.87</v>
      </c>
      <c r="H10" t="n">
        <v>0.8100000000000001</v>
      </c>
      <c r="I10" t="n">
        <v>17</v>
      </c>
      <c r="J10" t="n">
        <v>64.08</v>
      </c>
      <c r="K10" t="n">
        <v>28.92</v>
      </c>
      <c r="L10" t="n">
        <v>3</v>
      </c>
      <c r="M10" t="n">
        <v>15</v>
      </c>
      <c r="N10" t="n">
        <v>7.16</v>
      </c>
      <c r="O10" t="n">
        <v>8137.65</v>
      </c>
      <c r="P10" t="n">
        <v>64.7</v>
      </c>
      <c r="Q10" t="n">
        <v>197.82</v>
      </c>
      <c r="R10" t="n">
        <v>37.91</v>
      </c>
      <c r="S10" t="n">
        <v>25.4</v>
      </c>
      <c r="T10" t="n">
        <v>5365.43</v>
      </c>
      <c r="U10" t="n">
        <v>0.67</v>
      </c>
      <c r="V10" t="n">
        <v>0.87</v>
      </c>
      <c r="W10" t="n">
        <v>2.97</v>
      </c>
      <c r="X10" t="n">
        <v>0.34</v>
      </c>
      <c r="Y10" t="n">
        <v>1</v>
      </c>
      <c r="Z10" t="n">
        <v>10</v>
      </c>
      <c r="AA10" t="n">
        <v>267.6741451903991</v>
      </c>
      <c r="AB10" t="n">
        <v>366.2435743993571</v>
      </c>
      <c r="AC10" t="n">
        <v>331.2898016847667</v>
      </c>
      <c r="AD10" t="n">
        <v>267674.1451903991</v>
      </c>
      <c r="AE10" t="n">
        <v>366243.5743993571</v>
      </c>
      <c r="AF10" t="n">
        <v>3.465944521994883e-06</v>
      </c>
      <c r="AG10" t="n">
        <v>16.61458333333333</v>
      </c>
      <c r="AH10" t="n">
        <v>331289.8016847667</v>
      </c>
    </row>
    <row r="11">
      <c r="A11" t="n">
        <v>9</v>
      </c>
      <c r="B11" t="n">
        <v>25</v>
      </c>
      <c r="C11" t="inlineStr">
        <is>
          <t xml:space="preserve">CONCLUIDO	</t>
        </is>
      </c>
      <c r="D11" t="n">
        <v>7.8701</v>
      </c>
      <c r="E11" t="n">
        <v>12.71</v>
      </c>
      <c r="F11" t="n">
        <v>10.69</v>
      </c>
      <c r="G11" t="n">
        <v>40.08</v>
      </c>
      <c r="H11" t="n">
        <v>0.88</v>
      </c>
      <c r="I11" t="n">
        <v>16</v>
      </c>
      <c r="J11" t="n">
        <v>64.38</v>
      </c>
      <c r="K11" t="n">
        <v>28.92</v>
      </c>
      <c r="L11" t="n">
        <v>3.25</v>
      </c>
      <c r="M11" t="n">
        <v>14</v>
      </c>
      <c r="N11" t="n">
        <v>7.2</v>
      </c>
      <c r="O11" t="n">
        <v>8173.52</v>
      </c>
      <c r="P11" t="n">
        <v>64</v>
      </c>
      <c r="Q11" t="n">
        <v>197.8</v>
      </c>
      <c r="R11" t="n">
        <v>36.6</v>
      </c>
      <c r="S11" t="n">
        <v>25.4</v>
      </c>
      <c r="T11" t="n">
        <v>4714.59</v>
      </c>
      <c r="U11" t="n">
        <v>0.6899999999999999</v>
      </c>
      <c r="V11" t="n">
        <v>0.87</v>
      </c>
      <c r="W11" t="n">
        <v>2.97</v>
      </c>
      <c r="X11" t="n">
        <v>0.3</v>
      </c>
      <c r="Y11" t="n">
        <v>1</v>
      </c>
      <c r="Z11" t="n">
        <v>10</v>
      </c>
      <c r="AA11" t="n">
        <v>266.8124736226839</v>
      </c>
      <c r="AB11" t="n">
        <v>365.0645973461425</v>
      </c>
      <c r="AC11" t="n">
        <v>330.2233445468062</v>
      </c>
      <c r="AD11" t="n">
        <v>266812.4736226839</v>
      </c>
      <c r="AE11" t="n">
        <v>365064.5973461425</v>
      </c>
      <c r="AF11" t="n">
        <v>3.480760786891245e-06</v>
      </c>
      <c r="AG11" t="n">
        <v>16.54947916666667</v>
      </c>
      <c r="AH11" t="n">
        <v>330223.3445468062</v>
      </c>
    </row>
    <row r="12">
      <c r="A12" t="n">
        <v>10</v>
      </c>
      <c r="B12" t="n">
        <v>25</v>
      </c>
      <c r="C12" t="inlineStr">
        <is>
          <t xml:space="preserve">CONCLUIDO	</t>
        </is>
      </c>
      <c r="D12" t="n">
        <v>7.9138</v>
      </c>
      <c r="E12" t="n">
        <v>12.64</v>
      </c>
      <c r="F12" t="n">
        <v>10.65</v>
      </c>
      <c r="G12" t="n">
        <v>45.62</v>
      </c>
      <c r="H12" t="n">
        <v>0.9399999999999999</v>
      </c>
      <c r="I12" t="n">
        <v>14</v>
      </c>
      <c r="J12" t="n">
        <v>64.67</v>
      </c>
      <c r="K12" t="n">
        <v>28.92</v>
      </c>
      <c r="L12" t="n">
        <v>3.5</v>
      </c>
      <c r="M12" t="n">
        <v>12</v>
      </c>
      <c r="N12" t="n">
        <v>7.24</v>
      </c>
      <c r="O12" t="n">
        <v>8209.41</v>
      </c>
      <c r="P12" t="n">
        <v>63.11</v>
      </c>
      <c r="Q12" t="n">
        <v>197.78</v>
      </c>
      <c r="R12" t="n">
        <v>35.22</v>
      </c>
      <c r="S12" t="n">
        <v>25.4</v>
      </c>
      <c r="T12" t="n">
        <v>4037.53</v>
      </c>
      <c r="U12" t="n">
        <v>0.72</v>
      </c>
      <c r="V12" t="n">
        <v>0.87</v>
      </c>
      <c r="W12" t="n">
        <v>2.96</v>
      </c>
      <c r="X12" t="n">
        <v>0.25</v>
      </c>
      <c r="Y12" t="n">
        <v>1</v>
      </c>
      <c r="Z12" t="n">
        <v>10</v>
      </c>
      <c r="AA12" t="n">
        <v>258.1828845652145</v>
      </c>
      <c r="AB12" t="n">
        <v>353.2572128871127</v>
      </c>
      <c r="AC12" t="n">
        <v>319.5428402887781</v>
      </c>
      <c r="AD12" t="n">
        <v>258182.8845652145</v>
      </c>
      <c r="AE12" t="n">
        <v>353257.2128871127</v>
      </c>
      <c r="AF12" t="n">
        <v>3.500088272741126e-06</v>
      </c>
      <c r="AG12" t="n">
        <v>16.45833333333333</v>
      </c>
      <c r="AH12" t="n">
        <v>319542.8402887781</v>
      </c>
    </row>
    <row r="13">
      <c r="A13" t="n">
        <v>11</v>
      </c>
      <c r="B13" t="n">
        <v>25</v>
      </c>
      <c r="C13" t="inlineStr">
        <is>
          <t xml:space="preserve">CONCLUIDO	</t>
        </is>
      </c>
      <c r="D13" t="n">
        <v>7.9274</v>
      </c>
      <c r="E13" t="n">
        <v>12.61</v>
      </c>
      <c r="F13" t="n">
        <v>10.64</v>
      </c>
      <c r="G13" t="n">
        <v>49.1</v>
      </c>
      <c r="H13" t="n">
        <v>1.01</v>
      </c>
      <c r="I13" t="n">
        <v>13</v>
      </c>
      <c r="J13" t="n">
        <v>64.95999999999999</v>
      </c>
      <c r="K13" t="n">
        <v>28.92</v>
      </c>
      <c r="L13" t="n">
        <v>3.75</v>
      </c>
      <c r="M13" t="n">
        <v>11</v>
      </c>
      <c r="N13" t="n">
        <v>7.28</v>
      </c>
      <c r="O13" t="n">
        <v>8245.32</v>
      </c>
      <c r="P13" t="n">
        <v>62.51</v>
      </c>
      <c r="Q13" t="n">
        <v>197.78</v>
      </c>
      <c r="R13" t="n">
        <v>35.06</v>
      </c>
      <c r="S13" t="n">
        <v>25.4</v>
      </c>
      <c r="T13" t="n">
        <v>3959.02</v>
      </c>
      <c r="U13" t="n">
        <v>0.72</v>
      </c>
      <c r="V13" t="n">
        <v>0.87</v>
      </c>
      <c r="W13" t="n">
        <v>2.96</v>
      </c>
      <c r="X13" t="n">
        <v>0.25</v>
      </c>
      <c r="Y13" t="n">
        <v>1</v>
      </c>
      <c r="Z13" t="n">
        <v>10</v>
      </c>
      <c r="AA13" t="n">
        <v>257.6355570204193</v>
      </c>
      <c r="AB13" t="n">
        <v>352.5083351937702</v>
      </c>
      <c r="AC13" t="n">
        <v>318.8654344315379</v>
      </c>
      <c r="AD13" t="n">
        <v>257635.5570204193</v>
      </c>
      <c r="AE13" t="n">
        <v>352508.3351937702</v>
      </c>
      <c r="AF13" t="n">
        <v>3.506103234012484e-06</v>
      </c>
      <c r="AG13" t="n">
        <v>16.41927083333333</v>
      </c>
      <c r="AH13" t="n">
        <v>318865.4344315379</v>
      </c>
    </row>
    <row r="14">
      <c r="A14" t="n">
        <v>12</v>
      </c>
      <c r="B14" t="n">
        <v>25</v>
      </c>
      <c r="C14" t="inlineStr">
        <is>
          <t xml:space="preserve">CONCLUIDO	</t>
        </is>
      </c>
      <c r="D14" t="n">
        <v>7.9498</v>
      </c>
      <c r="E14" t="n">
        <v>12.58</v>
      </c>
      <c r="F14" t="n">
        <v>10.62</v>
      </c>
      <c r="G14" t="n">
        <v>53.08</v>
      </c>
      <c r="H14" t="n">
        <v>1.07</v>
      </c>
      <c r="I14" t="n">
        <v>12</v>
      </c>
      <c r="J14" t="n">
        <v>65.25</v>
      </c>
      <c r="K14" t="n">
        <v>28.92</v>
      </c>
      <c r="L14" t="n">
        <v>4</v>
      </c>
      <c r="M14" t="n">
        <v>10</v>
      </c>
      <c r="N14" t="n">
        <v>7.33</v>
      </c>
      <c r="O14" t="n">
        <v>8281.25</v>
      </c>
      <c r="P14" t="n">
        <v>61.49</v>
      </c>
      <c r="Q14" t="n">
        <v>197.76</v>
      </c>
      <c r="R14" t="n">
        <v>34.5</v>
      </c>
      <c r="S14" t="n">
        <v>25.4</v>
      </c>
      <c r="T14" t="n">
        <v>3688.54</v>
      </c>
      <c r="U14" t="n">
        <v>0.74</v>
      </c>
      <c r="V14" t="n">
        <v>0.88</v>
      </c>
      <c r="W14" t="n">
        <v>2.96</v>
      </c>
      <c r="X14" t="n">
        <v>0.23</v>
      </c>
      <c r="Y14" t="n">
        <v>1</v>
      </c>
      <c r="Z14" t="n">
        <v>10</v>
      </c>
      <c r="AA14" t="n">
        <v>256.7088300236809</v>
      </c>
      <c r="AB14" t="n">
        <v>351.2403464325238</v>
      </c>
      <c r="AC14" t="n">
        <v>317.718460738031</v>
      </c>
      <c r="AD14" t="n">
        <v>256708.830023681</v>
      </c>
      <c r="AE14" t="n">
        <v>351240.3464325238</v>
      </c>
      <c r="AF14" t="n">
        <v>3.516010229047664e-06</v>
      </c>
      <c r="AG14" t="n">
        <v>16.38020833333333</v>
      </c>
      <c r="AH14" t="n">
        <v>317718.460738031</v>
      </c>
    </row>
    <row r="15">
      <c r="A15" t="n">
        <v>13</v>
      </c>
      <c r="B15" t="n">
        <v>25</v>
      </c>
      <c r="C15" t="inlineStr">
        <is>
          <t xml:space="preserve">CONCLUIDO	</t>
        </is>
      </c>
      <c r="D15" t="n">
        <v>7.9565</v>
      </c>
      <c r="E15" t="n">
        <v>12.57</v>
      </c>
      <c r="F15" t="n">
        <v>10.61</v>
      </c>
      <c r="G15" t="n">
        <v>53.03</v>
      </c>
      <c r="H15" t="n">
        <v>1.13</v>
      </c>
      <c r="I15" t="n">
        <v>12</v>
      </c>
      <c r="J15" t="n">
        <v>65.54000000000001</v>
      </c>
      <c r="K15" t="n">
        <v>28.92</v>
      </c>
      <c r="L15" t="n">
        <v>4.25</v>
      </c>
      <c r="M15" t="n">
        <v>10</v>
      </c>
      <c r="N15" t="n">
        <v>7.37</v>
      </c>
      <c r="O15" t="n">
        <v>8317.200000000001</v>
      </c>
      <c r="P15" t="n">
        <v>60.62</v>
      </c>
      <c r="Q15" t="n">
        <v>197.78</v>
      </c>
      <c r="R15" t="n">
        <v>34.22</v>
      </c>
      <c r="S15" t="n">
        <v>25.4</v>
      </c>
      <c r="T15" t="n">
        <v>3544.34</v>
      </c>
      <c r="U15" t="n">
        <v>0.74</v>
      </c>
      <c r="V15" t="n">
        <v>0.88</v>
      </c>
      <c r="W15" t="n">
        <v>2.95</v>
      </c>
      <c r="X15" t="n">
        <v>0.21</v>
      </c>
      <c r="Y15" t="n">
        <v>1</v>
      </c>
      <c r="Z15" t="n">
        <v>10</v>
      </c>
      <c r="AA15" t="n">
        <v>256.0376478846075</v>
      </c>
      <c r="AB15" t="n">
        <v>350.3220054193778</v>
      </c>
      <c r="AC15" t="n">
        <v>316.8877649022797</v>
      </c>
      <c r="AD15" t="n">
        <v>256037.6478846075</v>
      </c>
      <c r="AE15" t="n">
        <v>350322.0054193778</v>
      </c>
      <c r="AF15" t="n">
        <v>3.518973482026936e-06</v>
      </c>
      <c r="AG15" t="n">
        <v>16.3671875</v>
      </c>
      <c r="AH15" t="n">
        <v>316887.7649022797</v>
      </c>
    </row>
    <row r="16">
      <c r="A16" t="n">
        <v>14</v>
      </c>
      <c r="B16" t="n">
        <v>25</v>
      </c>
      <c r="C16" t="inlineStr">
        <is>
          <t xml:space="preserve">CONCLUIDO	</t>
        </is>
      </c>
      <c r="D16" t="n">
        <v>7.983</v>
      </c>
      <c r="E16" t="n">
        <v>12.53</v>
      </c>
      <c r="F16" t="n">
        <v>10.58</v>
      </c>
      <c r="G16" t="n">
        <v>57.7</v>
      </c>
      <c r="H16" t="n">
        <v>1.19</v>
      </c>
      <c r="I16" t="n">
        <v>11</v>
      </c>
      <c r="J16" t="n">
        <v>65.83</v>
      </c>
      <c r="K16" t="n">
        <v>28.92</v>
      </c>
      <c r="L16" t="n">
        <v>4.5</v>
      </c>
      <c r="M16" t="n">
        <v>9</v>
      </c>
      <c r="N16" t="n">
        <v>7.41</v>
      </c>
      <c r="O16" t="n">
        <v>8353.17</v>
      </c>
      <c r="P16" t="n">
        <v>59.99</v>
      </c>
      <c r="Q16" t="n">
        <v>197.76</v>
      </c>
      <c r="R16" t="n">
        <v>33.37</v>
      </c>
      <c r="S16" t="n">
        <v>25.4</v>
      </c>
      <c r="T16" t="n">
        <v>3126</v>
      </c>
      <c r="U16" t="n">
        <v>0.76</v>
      </c>
      <c r="V16" t="n">
        <v>0.88</v>
      </c>
      <c r="W16" t="n">
        <v>2.95</v>
      </c>
      <c r="X16" t="n">
        <v>0.19</v>
      </c>
      <c r="Y16" t="n">
        <v>1</v>
      </c>
      <c r="Z16" t="n">
        <v>10</v>
      </c>
      <c r="AA16" t="n">
        <v>255.3307248945613</v>
      </c>
      <c r="AB16" t="n">
        <v>349.3547621971558</v>
      </c>
      <c r="AC16" t="n">
        <v>316.0128340156518</v>
      </c>
      <c r="AD16" t="n">
        <v>255330.7248945613</v>
      </c>
      <c r="AE16" t="n">
        <v>349354.7621971558</v>
      </c>
      <c r="AF16" t="n">
        <v>3.530693810974804e-06</v>
      </c>
      <c r="AG16" t="n">
        <v>16.31510416666667</v>
      </c>
      <c r="AH16" t="n">
        <v>316012.8340156518</v>
      </c>
    </row>
    <row r="17">
      <c r="A17" t="n">
        <v>15</v>
      </c>
      <c r="B17" t="n">
        <v>25</v>
      </c>
      <c r="C17" t="inlineStr">
        <is>
          <t xml:space="preserve">CONCLUIDO	</t>
        </is>
      </c>
      <c r="D17" t="n">
        <v>8.000400000000001</v>
      </c>
      <c r="E17" t="n">
        <v>12.5</v>
      </c>
      <c r="F17" t="n">
        <v>10.56</v>
      </c>
      <c r="G17" t="n">
        <v>63.39</v>
      </c>
      <c r="H17" t="n">
        <v>1.25</v>
      </c>
      <c r="I17" t="n">
        <v>10</v>
      </c>
      <c r="J17" t="n">
        <v>66.12</v>
      </c>
      <c r="K17" t="n">
        <v>28.92</v>
      </c>
      <c r="L17" t="n">
        <v>4.75</v>
      </c>
      <c r="M17" t="n">
        <v>7</v>
      </c>
      <c r="N17" t="n">
        <v>7.45</v>
      </c>
      <c r="O17" t="n">
        <v>8389.16</v>
      </c>
      <c r="P17" t="n">
        <v>59.36</v>
      </c>
      <c r="Q17" t="n">
        <v>197.78</v>
      </c>
      <c r="R17" t="n">
        <v>32.75</v>
      </c>
      <c r="S17" t="n">
        <v>25.4</v>
      </c>
      <c r="T17" t="n">
        <v>2821.98</v>
      </c>
      <c r="U17" t="n">
        <v>0.78</v>
      </c>
      <c r="V17" t="n">
        <v>0.88</v>
      </c>
      <c r="W17" t="n">
        <v>2.96</v>
      </c>
      <c r="X17" t="n">
        <v>0.17</v>
      </c>
      <c r="Y17" t="n">
        <v>1</v>
      </c>
      <c r="Z17" t="n">
        <v>10</v>
      </c>
      <c r="AA17" t="n">
        <v>254.7213024129512</v>
      </c>
      <c r="AB17" t="n">
        <v>348.5209234719949</v>
      </c>
      <c r="AC17" t="n">
        <v>315.2585756881201</v>
      </c>
      <c r="AD17" t="n">
        <v>254721.3024129512</v>
      </c>
      <c r="AE17" t="n">
        <v>348520.9234719949</v>
      </c>
      <c r="AF17" t="n">
        <v>3.538389423189631e-06</v>
      </c>
      <c r="AG17" t="n">
        <v>16.27604166666667</v>
      </c>
      <c r="AH17" t="n">
        <v>315258.5756881201</v>
      </c>
    </row>
    <row r="18">
      <c r="A18" t="n">
        <v>16</v>
      </c>
      <c r="B18" t="n">
        <v>25</v>
      </c>
      <c r="C18" t="inlineStr">
        <is>
          <t xml:space="preserve">CONCLUIDO	</t>
        </is>
      </c>
      <c r="D18" t="n">
        <v>7.9991</v>
      </c>
      <c r="E18" t="n">
        <v>12.5</v>
      </c>
      <c r="F18" t="n">
        <v>10.57</v>
      </c>
      <c r="G18" t="n">
        <v>63.4</v>
      </c>
      <c r="H18" t="n">
        <v>1.31</v>
      </c>
      <c r="I18" t="n">
        <v>10</v>
      </c>
      <c r="J18" t="n">
        <v>66.42</v>
      </c>
      <c r="K18" t="n">
        <v>28.92</v>
      </c>
      <c r="L18" t="n">
        <v>5</v>
      </c>
      <c r="M18" t="n">
        <v>7</v>
      </c>
      <c r="N18" t="n">
        <v>7.49</v>
      </c>
      <c r="O18" t="n">
        <v>8425.16</v>
      </c>
      <c r="P18" t="n">
        <v>59.09</v>
      </c>
      <c r="Q18" t="n">
        <v>197.79</v>
      </c>
      <c r="R18" t="n">
        <v>32.81</v>
      </c>
      <c r="S18" t="n">
        <v>25.4</v>
      </c>
      <c r="T18" t="n">
        <v>2850.94</v>
      </c>
      <c r="U18" t="n">
        <v>0.77</v>
      </c>
      <c r="V18" t="n">
        <v>0.88</v>
      </c>
      <c r="W18" t="n">
        <v>2.96</v>
      </c>
      <c r="X18" t="n">
        <v>0.18</v>
      </c>
      <c r="Y18" t="n">
        <v>1</v>
      </c>
      <c r="Z18" t="n">
        <v>10</v>
      </c>
      <c r="AA18" t="n">
        <v>254.5691989897492</v>
      </c>
      <c r="AB18" t="n">
        <v>348.3128088580406</v>
      </c>
      <c r="AC18" t="n">
        <v>315.0703232408308</v>
      </c>
      <c r="AD18" t="n">
        <v>254569.1989897492</v>
      </c>
      <c r="AE18" t="n">
        <v>348312.8088580405</v>
      </c>
      <c r="AF18" t="n">
        <v>3.53781446365634e-06</v>
      </c>
      <c r="AG18" t="n">
        <v>16.27604166666667</v>
      </c>
      <c r="AH18" t="n">
        <v>315070.3232408307</v>
      </c>
    </row>
    <row r="19">
      <c r="A19" t="n">
        <v>17</v>
      </c>
      <c r="B19" t="n">
        <v>25</v>
      </c>
      <c r="C19" t="inlineStr">
        <is>
          <t xml:space="preserve">CONCLUIDO	</t>
        </is>
      </c>
      <c r="D19" t="n">
        <v>7.9952</v>
      </c>
      <c r="E19" t="n">
        <v>12.51</v>
      </c>
      <c r="F19" t="n">
        <v>10.57</v>
      </c>
      <c r="G19" t="n">
        <v>63.44</v>
      </c>
      <c r="H19" t="n">
        <v>1.37</v>
      </c>
      <c r="I19" t="n">
        <v>10</v>
      </c>
      <c r="J19" t="n">
        <v>66.70999999999999</v>
      </c>
      <c r="K19" t="n">
        <v>28.92</v>
      </c>
      <c r="L19" t="n">
        <v>5.25</v>
      </c>
      <c r="M19" t="n">
        <v>4</v>
      </c>
      <c r="N19" t="n">
        <v>7.54</v>
      </c>
      <c r="O19" t="n">
        <v>8461.190000000001</v>
      </c>
      <c r="P19" t="n">
        <v>58.81</v>
      </c>
      <c r="Q19" t="n">
        <v>197.77</v>
      </c>
      <c r="R19" t="n">
        <v>32.88</v>
      </c>
      <c r="S19" t="n">
        <v>25.4</v>
      </c>
      <c r="T19" t="n">
        <v>2886.55</v>
      </c>
      <c r="U19" t="n">
        <v>0.77</v>
      </c>
      <c r="V19" t="n">
        <v>0.88</v>
      </c>
      <c r="W19" t="n">
        <v>2.96</v>
      </c>
      <c r="X19" t="n">
        <v>0.18</v>
      </c>
      <c r="Y19" t="n">
        <v>1</v>
      </c>
      <c r="Z19" t="n">
        <v>10</v>
      </c>
      <c r="AA19" t="n">
        <v>254.4092368799274</v>
      </c>
      <c r="AB19" t="n">
        <v>348.0939416423524</v>
      </c>
      <c r="AC19" t="n">
        <v>314.8723444050257</v>
      </c>
      <c r="AD19" t="n">
        <v>254409.2368799274</v>
      </c>
      <c r="AE19" t="n">
        <v>348093.9416423524</v>
      </c>
      <c r="AF19" t="n">
        <v>3.536089585056464e-06</v>
      </c>
      <c r="AG19" t="n">
        <v>16.2890625</v>
      </c>
      <c r="AH19" t="n">
        <v>314872.3444050257</v>
      </c>
    </row>
    <row r="20">
      <c r="A20" t="n">
        <v>18</v>
      </c>
      <c r="B20" t="n">
        <v>25</v>
      </c>
      <c r="C20" t="inlineStr">
        <is>
          <t xml:space="preserve">CONCLUIDO	</t>
        </is>
      </c>
      <c r="D20" t="n">
        <v>7.9945</v>
      </c>
      <c r="E20" t="n">
        <v>12.51</v>
      </c>
      <c r="F20" t="n">
        <v>10.57</v>
      </c>
      <c r="G20" t="n">
        <v>63.44</v>
      </c>
      <c r="H20" t="n">
        <v>1.43</v>
      </c>
      <c r="I20" t="n">
        <v>10</v>
      </c>
      <c r="J20" t="n">
        <v>67</v>
      </c>
      <c r="K20" t="n">
        <v>28.92</v>
      </c>
      <c r="L20" t="n">
        <v>5.5</v>
      </c>
      <c r="M20" t="n">
        <v>2</v>
      </c>
      <c r="N20" t="n">
        <v>7.58</v>
      </c>
      <c r="O20" t="n">
        <v>8497.24</v>
      </c>
      <c r="P20" t="n">
        <v>58.52</v>
      </c>
      <c r="Q20" t="n">
        <v>197.77</v>
      </c>
      <c r="R20" t="n">
        <v>32.94</v>
      </c>
      <c r="S20" t="n">
        <v>25.4</v>
      </c>
      <c r="T20" t="n">
        <v>2914.66</v>
      </c>
      <c r="U20" t="n">
        <v>0.77</v>
      </c>
      <c r="V20" t="n">
        <v>0.88</v>
      </c>
      <c r="W20" t="n">
        <v>2.96</v>
      </c>
      <c r="X20" t="n">
        <v>0.18</v>
      </c>
      <c r="Y20" t="n">
        <v>1</v>
      </c>
      <c r="Z20" t="n">
        <v>10</v>
      </c>
      <c r="AA20" t="n">
        <v>254.2173126788668</v>
      </c>
      <c r="AB20" t="n">
        <v>347.8313424833631</v>
      </c>
      <c r="AC20" t="n">
        <v>314.6348073412101</v>
      </c>
      <c r="AD20" t="n">
        <v>254217.3126788668</v>
      </c>
      <c r="AE20" t="n">
        <v>347831.3424833631</v>
      </c>
      <c r="AF20" t="n">
        <v>3.535779991461615e-06</v>
      </c>
      <c r="AG20" t="n">
        <v>16.2890625</v>
      </c>
      <c r="AH20" t="n">
        <v>314634.8073412101</v>
      </c>
    </row>
    <row r="21">
      <c r="A21" t="n">
        <v>19</v>
      </c>
      <c r="B21" t="n">
        <v>25</v>
      </c>
      <c r="C21" t="inlineStr">
        <is>
          <t xml:space="preserve">CONCLUIDO	</t>
        </is>
      </c>
      <c r="D21" t="n">
        <v>8.012600000000001</v>
      </c>
      <c r="E21" t="n">
        <v>12.48</v>
      </c>
      <c r="F21" t="n">
        <v>10.56</v>
      </c>
      <c r="G21" t="n">
        <v>70.40000000000001</v>
      </c>
      <c r="H21" t="n">
        <v>1.49</v>
      </c>
      <c r="I21" t="n">
        <v>9</v>
      </c>
      <c r="J21" t="n">
        <v>67.29000000000001</v>
      </c>
      <c r="K21" t="n">
        <v>28.92</v>
      </c>
      <c r="L21" t="n">
        <v>5.75</v>
      </c>
      <c r="M21" t="n">
        <v>0</v>
      </c>
      <c r="N21" t="n">
        <v>7.62</v>
      </c>
      <c r="O21" t="n">
        <v>8533.309999999999</v>
      </c>
      <c r="P21" t="n">
        <v>58.45</v>
      </c>
      <c r="Q21" t="n">
        <v>197.75</v>
      </c>
      <c r="R21" t="n">
        <v>32.4</v>
      </c>
      <c r="S21" t="n">
        <v>25.4</v>
      </c>
      <c r="T21" t="n">
        <v>2648.83</v>
      </c>
      <c r="U21" t="n">
        <v>0.78</v>
      </c>
      <c r="V21" t="n">
        <v>0.88</v>
      </c>
      <c r="W21" t="n">
        <v>2.96</v>
      </c>
      <c r="X21" t="n">
        <v>0.17</v>
      </c>
      <c r="Y21" t="n">
        <v>1</v>
      </c>
      <c r="Z21" t="n">
        <v>10</v>
      </c>
      <c r="AA21" t="n">
        <v>254.0074413607018</v>
      </c>
      <c r="AB21" t="n">
        <v>347.5441872869808</v>
      </c>
      <c r="AC21" t="n">
        <v>314.3750578337456</v>
      </c>
      <c r="AD21" t="n">
        <v>254007.4413607018</v>
      </c>
      <c r="AE21" t="n">
        <v>347544.1872869809</v>
      </c>
      <c r="AF21" t="n">
        <v>3.543785197271292e-06</v>
      </c>
      <c r="AG21" t="n">
        <v>16.25</v>
      </c>
      <c r="AH21" t="n">
        <v>314375.0578337456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5.1995</v>
      </c>
      <c r="E2" t="n">
        <v>19.23</v>
      </c>
      <c r="F2" t="n">
        <v>12.83</v>
      </c>
      <c r="G2" t="n">
        <v>6.47</v>
      </c>
      <c r="H2" t="n">
        <v>0.11</v>
      </c>
      <c r="I2" t="n">
        <v>119</v>
      </c>
      <c r="J2" t="n">
        <v>167.88</v>
      </c>
      <c r="K2" t="n">
        <v>51.39</v>
      </c>
      <c r="L2" t="n">
        <v>1</v>
      </c>
      <c r="M2" t="n">
        <v>117</v>
      </c>
      <c r="N2" t="n">
        <v>30.49</v>
      </c>
      <c r="O2" t="n">
        <v>20939.59</v>
      </c>
      <c r="P2" t="n">
        <v>164.45</v>
      </c>
      <c r="Q2" t="n">
        <v>198.14</v>
      </c>
      <c r="R2" t="n">
        <v>103</v>
      </c>
      <c r="S2" t="n">
        <v>25.4</v>
      </c>
      <c r="T2" t="n">
        <v>37401.65</v>
      </c>
      <c r="U2" t="n">
        <v>0.25</v>
      </c>
      <c r="V2" t="n">
        <v>0.73</v>
      </c>
      <c r="W2" t="n">
        <v>3.14</v>
      </c>
      <c r="X2" t="n">
        <v>2.43</v>
      </c>
      <c r="Y2" t="n">
        <v>1</v>
      </c>
      <c r="Z2" t="n">
        <v>10</v>
      </c>
      <c r="AA2" t="n">
        <v>566.8731130578996</v>
      </c>
      <c r="AB2" t="n">
        <v>775.6208019625433</v>
      </c>
      <c r="AC2" t="n">
        <v>701.5966412138699</v>
      </c>
      <c r="AD2" t="n">
        <v>566873.1130578995</v>
      </c>
      <c r="AE2" t="n">
        <v>775620.8019625433</v>
      </c>
      <c r="AF2" t="n">
        <v>1.813927435565448e-06</v>
      </c>
      <c r="AG2" t="n">
        <v>25.0390625</v>
      </c>
      <c r="AH2" t="n">
        <v>701596.6412138699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5.6566</v>
      </c>
      <c r="E3" t="n">
        <v>17.68</v>
      </c>
      <c r="F3" t="n">
        <v>12.22</v>
      </c>
      <c r="G3" t="n">
        <v>8.06</v>
      </c>
      <c r="H3" t="n">
        <v>0.13</v>
      </c>
      <c r="I3" t="n">
        <v>91</v>
      </c>
      <c r="J3" t="n">
        <v>168.25</v>
      </c>
      <c r="K3" t="n">
        <v>51.39</v>
      </c>
      <c r="L3" t="n">
        <v>1.25</v>
      </c>
      <c r="M3" t="n">
        <v>89</v>
      </c>
      <c r="N3" t="n">
        <v>30.6</v>
      </c>
      <c r="O3" t="n">
        <v>20984.25</v>
      </c>
      <c r="P3" t="n">
        <v>156.57</v>
      </c>
      <c r="Q3" t="n">
        <v>197.96</v>
      </c>
      <c r="R3" t="n">
        <v>84.27</v>
      </c>
      <c r="S3" t="n">
        <v>25.4</v>
      </c>
      <c r="T3" t="n">
        <v>28175.82</v>
      </c>
      <c r="U3" t="n">
        <v>0.3</v>
      </c>
      <c r="V3" t="n">
        <v>0.76</v>
      </c>
      <c r="W3" t="n">
        <v>3.09</v>
      </c>
      <c r="X3" t="n">
        <v>1.83</v>
      </c>
      <c r="Y3" t="n">
        <v>1</v>
      </c>
      <c r="Z3" t="n">
        <v>10</v>
      </c>
      <c r="AA3" t="n">
        <v>511.1920247171462</v>
      </c>
      <c r="AB3" t="n">
        <v>699.4354804184762</v>
      </c>
      <c r="AC3" t="n">
        <v>632.6823398311985</v>
      </c>
      <c r="AD3" t="n">
        <v>511192.0247171462</v>
      </c>
      <c r="AE3" t="n">
        <v>699435.4804184763</v>
      </c>
      <c r="AF3" t="n">
        <v>1.973393967115976e-06</v>
      </c>
      <c r="AG3" t="n">
        <v>23.02083333333333</v>
      </c>
      <c r="AH3" t="n">
        <v>632682.3398311986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5.9631</v>
      </c>
      <c r="E4" t="n">
        <v>16.77</v>
      </c>
      <c r="F4" t="n">
        <v>11.89</v>
      </c>
      <c r="G4" t="n">
        <v>9.640000000000001</v>
      </c>
      <c r="H4" t="n">
        <v>0.16</v>
      </c>
      <c r="I4" t="n">
        <v>74</v>
      </c>
      <c r="J4" t="n">
        <v>168.61</v>
      </c>
      <c r="K4" t="n">
        <v>51.39</v>
      </c>
      <c r="L4" t="n">
        <v>1.5</v>
      </c>
      <c r="M4" t="n">
        <v>72</v>
      </c>
      <c r="N4" t="n">
        <v>30.71</v>
      </c>
      <c r="O4" t="n">
        <v>21028.94</v>
      </c>
      <c r="P4" t="n">
        <v>152.22</v>
      </c>
      <c r="Q4" t="n">
        <v>198.02</v>
      </c>
      <c r="R4" t="n">
        <v>73.86</v>
      </c>
      <c r="S4" t="n">
        <v>25.4</v>
      </c>
      <c r="T4" t="n">
        <v>23053.87</v>
      </c>
      <c r="U4" t="n">
        <v>0.34</v>
      </c>
      <c r="V4" t="n">
        <v>0.78</v>
      </c>
      <c r="W4" t="n">
        <v>3.06</v>
      </c>
      <c r="X4" t="n">
        <v>1.49</v>
      </c>
      <c r="Y4" t="n">
        <v>1</v>
      </c>
      <c r="Z4" t="n">
        <v>10</v>
      </c>
      <c r="AA4" t="n">
        <v>486.0082239107498</v>
      </c>
      <c r="AB4" t="n">
        <v>664.9778931242859</v>
      </c>
      <c r="AC4" t="n">
        <v>601.5133363068379</v>
      </c>
      <c r="AD4" t="n">
        <v>486008.2239107498</v>
      </c>
      <c r="AE4" t="n">
        <v>664977.8931242859</v>
      </c>
      <c r="AF4" t="n">
        <v>2.080321317630603e-06</v>
      </c>
      <c r="AG4" t="n">
        <v>21.8359375</v>
      </c>
      <c r="AH4" t="n">
        <v>601513.336306838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6.2111</v>
      </c>
      <c r="E5" t="n">
        <v>16.1</v>
      </c>
      <c r="F5" t="n">
        <v>11.63</v>
      </c>
      <c r="G5" t="n">
        <v>11.25</v>
      </c>
      <c r="H5" t="n">
        <v>0.18</v>
      </c>
      <c r="I5" t="n">
        <v>62</v>
      </c>
      <c r="J5" t="n">
        <v>168.97</v>
      </c>
      <c r="K5" t="n">
        <v>51.39</v>
      </c>
      <c r="L5" t="n">
        <v>1.75</v>
      </c>
      <c r="M5" t="n">
        <v>60</v>
      </c>
      <c r="N5" t="n">
        <v>30.83</v>
      </c>
      <c r="O5" t="n">
        <v>21073.68</v>
      </c>
      <c r="P5" t="n">
        <v>148.68</v>
      </c>
      <c r="Q5" t="n">
        <v>197.89</v>
      </c>
      <c r="R5" t="n">
        <v>66.03</v>
      </c>
      <c r="S5" t="n">
        <v>25.4</v>
      </c>
      <c r="T5" t="n">
        <v>19200.7</v>
      </c>
      <c r="U5" t="n">
        <v>0.38</v>
      </c>
      <c r="V5" t="n">
        <v>0.8</v>
      </c>
      <c r="W5" t="n">
        <v>3.03</v>
      </c>
      <c r="X5" t="n">
        <v>1.23</v>
      </c>
      <c r="Y5" t="n">
        <v>1</v>
      </c>
      <c r="Z5" t="n">
        <v>10</v>
      </c>
      <c r="AA5" t="n">
        <v>457.0119400160896</v>
      </c>
      <c r="AB5" t="n">
        <v>625.3038982738497</v>
      </c>
      <c r="AC5" t="n">
        <v>565.6257718421258</v>
      </c>
      <c r="AD5" t="n">
        <v>457011.9400160896</v>
      </c>
      <c r="AE5" t="n">
        <v>625303.8982738496</v>
      </c>
      <c r="AF5" t="n">
        <v>2.166840022125311e-06</v>
      </c>
      <c r="AG5" t="n">
        <v>20.96354166666667</v>
      </c>
      <c r="AH5" t="n">
        <v>565625.7718421258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6.382</v>
      </c>
      <c r="E6" t="n">
        <v>15.67</v>
      </c>
      <c r="F6" t="n">
        <v>11.47</v>
      </c>
      <c r="G6" t="n">
        <v>12.74</v>
      </c>
      <c r="H6" t="n">
        <v>0.21</v>
      </c>
      <c r="I6" t="n">
        <v>54</v>
      </c>
      <c r="J6" t="n">
        <v>169.33</v>
      </c>
      <c r="K6" t="n">
        <v>51.39</v>
      </c>
      <c r="L6" t="n">
        <v>2</v>
      </c>
      <c r="M6" t="n">
        <v>52</v>
      </c>
      <c r="N6" t="n">
        <v>30.94</v>
      </c>
      <c r="O6" t="n">
        <v>21118.46</v>
      </c>
      <c r="P6" t="n">
        <v>146.51</v>
      </c>
      <c r="Q6" t="n">
        <v>197.86</v>
      </c>
      <c r="R6" t="n">
        <v>60.99</v>
      </c>
      <c r="S6" t="n">
        <v>25.4</v>
      </c>
      <c r="T6" t="n">
        <v>16719.74</v>
      </c>
      <c r="U6" t="n">
        <v>0.42</v>
      </c>
      <c r="V6" t="n">
        <v>0.8100000000000001</v>
      </c>
      <c r="W6" t="n">
        <v>3.02</v>
      </c>
      <c r="X6" t="n">
        <v>1.07</v>
      </c>
      <c r="Y6" t="n">
        <v>1</v>
      </c>
      <c r="Z6" t="n">
        <v>10</v>
      </c>
      <c r="AA6" t="n">
        <v>441.0941373979314</v>
      </c>
      <c r="AB6" t="n">
        <v>603.524458487796</v>
      </c>
      <c r="AC6" t="n">
        <v>545.9249312216175</v>
      </c>
      <c r="AD6" t="n">
        <v>441094.1373979314</v>
      </c>
      <c r="AE6" t="n">
        <v>603524.458487796</v>
      </c>
      <c r="AF6" t="n">
        <v>2.226461177762994e-06</v>
      </c>
      <c r="AG6" t="n">
        <v>20.40364583333333</v>
      </c>
      <c r="AH6" t="n">
        <v>545924.9312216175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6.5437</v>
      </c>
      <c r="E7" t="n">
        <v>15.28</v>
      </c>
      <c r="F7" t="n">
        <v>11.32</v>
      </c>
      <c r="G7" t="n">
        <v>14.45</v>
      </c>
      <c r="H7" t="n">
        <v>0.24</v>
      </c>
      <c r="I7" t="n">
        <v>47</v>
      </c>
      <c r="J7" t="n">
        <v>169.7</v>
      </c>
      <c r="K7" t="n">
        <v>51.39</v>
      </c>
      <c r="L7" t="n">
        <v>2.25</v>
      </c>
      <c r="M7" t="n">
        <v>45</v>
      </c>
      <c r="N7" t="n">
        <v>31.05</v>
      </c>
      <c r="O7" t="n">
        <v>21163.27</v>
      </c>
      <c r="P7" t="n">
        <v>144.45</v>
      </c>
      <c r="Q7" t="n">
        <v>197.77</v>
      </c>
      <c r="R7" t="n">
        <v>56.26</v>
      </c>
      <c r="S7" t="n">
        <v>25.4</v>
      </c>
      <c r="T7" t="n">
        <v>14392.01</v>
      </c>
      <c r="U7" t="n">
        <v>0.45</v>
      </c>
      <c r="V7" t="n">
        <v>0.82</v>
      </c>
      <c r="W7" t="n">
        <v>3.01</v>
      </c>
      <c r="X7" t="n">
        <v>0.92</v>
      </c>
      <c r="Y7" t="n">
        <v>1</v>
      </c>
      <c r="Z7" t="n">
        <v>10</v>
      </c>
      <c r="AA7" t="n">
        <v>434.2387902839124</v>
      </c>
      <c r="AB7" t="n">
        <v>594.1446701298254</v>
      </c>
      <c r="AC7" t="n">
        <v>537.440336699916</v>
      </c>
      <c r="AD7" t="n">
        <v>434238.7902839123</v>
      </c>
      <c r="AE7" t="n">
        <v>594144.6701298254</v>
      </c>
      <c r="AF7" t="n">
        <v>2.28287276855652e-06</v>
      </c>
      <c r="AG7" t="n">
        <v>19.89583333333333</v>
      </c>
      <c r="AH7" t="n">
        <v>537440.3366999159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6.6564</v>
      </c>
      <c r="E8" t="n">
        <v>15.02</v>
      </c>
      <c r="F8" t="n">
        <v>11.23</v>
      </c>
      <c r="G8" t="n">
        <v>16.04</v>
      </c>
      <c r="H8" t="n">
        <v>0.26</v>
      </c>
      <c r="I8" t="n">
        <v>42</v>
      </c>
      <c r="J8" t="n">
        <v>170.06</v>
      </c>
      <c r="K8" t="n">
        <v>51.39</v>
      </c>
      <c r="L8" t="n">
        <v>2.5</v>
      </c>
      <c r="M8" t="n">
        <v>40</v>
      </c>
      <c r="N8" t="n">
        <v>31.17</v>
      </c>
      <c r="O8" t="n">
        <v>21208.12</v>
      </c>
      <c r="P8" t="n">
        <v>143.16</v>
      </c>
      <c r="Q8" t="n">
        <v>197.81</v>
      </c>
      <c r="R8" t="n">
        <v>53.4</v>
      </c>
      <c r="S8" t="n">
        <v>25.4</v>
      </c>
      <c r="T8" t="n">
        <v>12987.06</v>
      </c>
      <c r="U8" t="n">
        <v>0.48</v>
      </c>
      <c r="V8" t="n">
        <v>0.83</v>
      </c>
      <c r="W8" t="n">
        <v>3.01</v>
      </c>
      <c r="X8" t="n">
        <v>0.84</v>
      </c>
      <c r="Y8" t="n">
        <v>1</v>
      </c>
      <c r="Z8" t="n">
        <v>10</v>
      </c>
      <c r="AA8" t="n">
        <v>421.6486021297696</v>
      </c>
      <c r="AB8" t="n">
        <v>576.9182192574269</v>
      </c>
      <c r="AC8" t="n">
        <v>521.8579541213036</v>
      </c>
      <c r="AD8" t="n">
        <v>421648.6021297696</v>
      </c>
      <c r="AE8" t="n">
        <v>576918.2192574269</v>
      </c>
      <c r="AF8" t="n">
        <v>2.322189937897461e-06</v>
      </c>
      <c r="AG8" t="n">
        <v>19.55729166666667</v>
      </c>
      <c r="AH8" t="n">
        <v>521857.9541213036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6.762</v>
      </c>
      <c r="E9" t="n">
        <v>14.79</v>
      </c>
      <c r="F9" t="n">
        <v>11.13</v>
      </c>
      <c r="G9" t="n">
        <v>17.57</v>
      </c>
      <c r="H9" t="n">
        <v>0.29</v>
      </c>
      <c r="I9" t="n">
        <v>38</v>
      </c>
      <c r="J9" t="n">
        <v>170.42</v>
      </c>
      <c r="K9" t="n">
        <v>51.39</v>
      </c>
      <c r="L9" t="n">
        <v>2.75</v>
      </c>
      <c r="M9" t="n">
        <v>36</v>
      </c>
      <c r="N9" t="n">
        <v>31.28</v>
      </c>
      <c r="O9" t="n">
        <v>21253.01</v>
      </c>
      <c r="P9" t="n">
        <v>141.75</v>
      </c>
      <c r="Q9" t="n">
        <v>197.8</v>
      </c>
      <c r="R9" t="n">
        <v>50.19</v>
      </c>
      <c r="S9" t="n">
        <v>25.4</v>
      </c>
      <c r="T9" t="n">
        <v>11402.98</v>
      </c>
      <c r="U9" t="n">
        <v>0.51</v>
      </c>
      <c r="V9" t="n">
        <v>0.84</v>
      </c>
      <c r="W9" t="n">
        <v>3</v>
      </c>
      <c r="X9" t="n">
        <v>0.74</v>
      </c>
      <c r="Y9" t="n">
        <v>1</v>
      </c>
      <c r="Z9" t="n">
        <v>10</v>
      </c>
      <c r="AA9" t="n">
        <v>417.3642165785158</v>
      </c>
      <c r="AB9" t="n">
        <v>571.0561339324507</v>
      </c>
      <c r="AC9" t="n">
        <v>516.5553379922547</v>
      </c>
      <c r="AD9" t="n">
        <v>417364.2165785158</v>
      </c>
      <c r="AE9" t="n">
        <v>571056.1339324508</v>
      </c>
      <c r="AF9" t="n">
        <v>2.359030160456498e-06</v>
      </c>
      <c r="AG9" t="n">
        <v>19.2578125</v>
      </c>
      <c r="AH9" t="n">
        <v>516555.3379922548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6.8274</v>
      </c>
      <c r="E10" t="n">
        <v>14.65</v>
      </c>
      <c r="F10" t="n">
        <v>11.09</v>
      </c>
      <c r="G10" t="n">
        <v>19.01</v>
      </c>
      <c r="H10" t="n">
        <v>0.31</v>
      </c>
      <c r="I10" t="n">
        <v>35</v>
      </c>
      <c r="J10" t="n">
        <v>170.79</v>
      </c>
      <c r="K10" t="n">
        <v>51.39</v>
      </c>
      <c r="L10" t="n">
        <v>3</v>
      </c>
      <c r="M10" t="n">
        <v>33</v>
      </c>
      <c r="N10" t="n">
        <v>31.4</v>
      </c>
      <c r="O10" t="n">
        <v>21297.94</v>
      </c>
      <c r="P10" t="n">
        <v>141.15</v>
      </c>
      <c r="Q10" t="n">
        <v>197.88</v>
      </c>
      <c r="R10" t="n">
        <v>48.85</v>
      </c>
      <c r="S10" t="n">
        <v>25.4</v>
      </c>
      <c r="T10" t="n">
        <v>10746.15</v>
      </c>
      <c r="U10" t="n">
        <v>0.52</v>
      </c>
      <c r="V10" t="n">
        <v>0.84</v>
      </c>
      <c r="W10" t="n">
        <v>3</v>
      </c>
      <c r="X10" t="n">
        <v>0.7</v>
      </c>
      <c r="Y10" t="n">
        <v>1</v>
      </c>
      <c r="Z10" t="n">
        <v>10</v>
      </c>
      <c r="AA10" t="n">
        <v>406.8844751564725</v>
      </c>
      <c r="AB10" t="n">
        <v>556.7172893852496</v>
      </c>
      <c r="AC10" t="n">
        <v>503.5849726439436</v>
      </c>
      <c r="AD10" t="n">
        <v>406884.4751564725</v>
      </c>
      <c r="AE10" t="n">
        <v>556717.2893852496</v>
      </c>
      <c r="AF10" t="n">
        <v>2.381845980109538e-06</v>
      </c>
      <c r="AG10" t="n">
        <v>19.07552083333333</v>
      </c>
      <c r="AH10" t="n">
        <v>503584.9726439436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6.9107</v>
      </c>
      <c r="E11" t="n">
        <v>14.47</v>
      </c>
      <c r="F11" t="n">
        <v>11.01</v>
      </c>
      <c r="G11" t="n">
        <v>20.65</v>
      </c>
      <c r="H11" t="n">
        <v>0.34</v>
      </c>
      <c r="I11" t="n">
        <v>32</v>
      </c>
      <c r="J11" t="n">
        <v>171.15</v>
      </c>
      <c r="K11" t="n">
        <v>51.39</v>
      </c>
      <c r="L11" t="n">
        <v>3.25</v>
      </c>
      <c r="M11" t="n">
        <v>30</v>
      </c>
      <c r="N11" t="n">
        <v>31.51</v>
      </c>
      <c r="O11" t="n">
        <v>21342.91</v>
      </c>
      <c r="P11" t="n">
        <v>140.03</v>
      </c>
      <c r="Q11" t="n">
        <v>197.87</v>
      </c>
      <c r="R11" t="n">
        <v>46.89</v>
      </c>
      <c r="S11" t="n">
        <v>25.4</v>
      </c>
      <c r="T11" t="n">
        <v>9780.6</v>
      </c>
      <c r="U11" t="n">
        <v>0.54</v>
      </c>
      <c r="V11" t="n">
        <v>0.85</v>
      </c>
      <c r="W11" t="n">
        <v>2.99</v>
      </c>
      <c r="X11" t="n">
        <v>0.62</v>
      </c>
      <c r="Y11" t="n">
        <v>1</v>
      </c>
      <c r="Z11" t="n">
        <v>10</v>
      </c>
      <c r="AA11" t="n">
        <v>403.6038279721278</v>
      </c>
      <c r="AB11" t="n">
        <v>552.2285631756899</v>
      </c>
      <c r="AC11" t="n">
        <v>499.5246441638576</v>
      </c>
      <c r="AD11" t="n">
        <v>403603.8279721278</v>
      </c>
      <c r="AE11" t="n">
        <v>552228.5631756899</v>
      </c>
      <c r="AF11" t="n">
        <v>2.410906496578929e-06</v>
      </c>
      <c r="AG11" t="n">
        <v>18.84114583333333</v>
      </c>
      <c r="AH11" t="n">
        <v>499524.6441638576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6.9668</v>
      </c>
      <c r="E12" t="n">
        <v>14.35</v>
      </c>
      <c r="F12" t="n">
        <v>10.96</v>
      </c>
      <c r="G12" t="n">
        <v>21.93</v>
      </c>
      <c r="H12" t="n">
        <v>0.36</v>
      </c>
      <c r="I12" t="n">
        <v>30</v>
      </c>
      <c r="J12" t="n">
        <v>171.52</v>
      </c>
      <c r="K12" t="n">
        <v>51.39</v>
      </c>
      <c r="L12" t="n">
        <v>3.5</v>
      </c>
      <c r="M12" t="n">
        <v>28</v>
      </c>
      <c r="N12" t="n">
        <v>31.63</v>
      </c>
      <c r="O12" t="n">
        <v>21387.92</v>
      </c>
      <c r="P12" t="n">
        <v>139.27</v>
      </c>
      <c r="Q12" t="n">
        <v>197.83</v>
      </c>
      <c r="R12" t="n">
        <v>45.27</v>
      </c>
      <c r="S12" t="n">
        <v>25.4</v>
      </c>
      <c r="T12" t="n">
        <v>8981.77</v>
      </c>
      <c r="U12" t="n">
        <v>0.5600000000000001</v>
      </c>
      <c r="V12" t="n">
        <v>0.85</v>
      </c>
      <c r="W12" t="n">
        <v>2.98</v>
      </c>
      <c r="X12" t="n">
        <v>0.57</v>
      </c>
      <c r="Y12" t="n">
        <v>1</v>
      </c>
      <c r="Z12" t="n">
        <v>10</v>
      </c>
      <c r="AA12" t="n">
        <v>401.5623242174241</v>
      </c>
      <c r="AB12" t="n">
        <v>549.4352876737152</v>
      </c>
      <c r="AC12" t="n">
        <v>496.9979549554045</v>
      </c>
      <c r="AD12" t="n">
        <v>401562.3242174241</v>
      </c>
      <c r="AE12" t="n">
        <v>549435.2876737152</v>
      </c>
      <c r="AF12" t="n">
        <v>2.430477864813418e-06</v>
      </c>
      <c r="AG12" t="n">
        <v>18.68489583333333</v>
      </c>
      <c r="AH12" t="n">
        <v>496997.9549554045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7.0128</v>
      </c>
      <c r="E13" t="n">
        <v>14.26</v>
      </c>
      <c r="F13" t="n">
        <v>10.94</v>
      </c>
      <c r="G13" t="n">
        <v>23.44</v>
      </c>
      <c r="H13" t="n">
        <v>0.39</v>
      </c>
      <c r="I13" t="n">
        <v>28</v>
      </c>
      <c r="J13" t="n">
        <v>171.88</v>
      </c>
      <c r="K13" t="n">
        <v>51.39</v>
      </c>
      <c r="L13" t="n">
        <v>3.75</v>
      </c>
      <c r="M13" t="n">
        <v>26</v>
      </c>
      <c r="N13" t="n">
        <v>31.74</v>
      </c>
      <c r="O13" t="n">
        <v>21432.96</v>
      </c>
      <c r="P13" t="n">
        <v>138.84</v>
      </c>
      <c r="Q13" t="n">
        <v>197.77</v>
      </c>
      <c r="R13" t="n">
        <v>44.33</v>
      </c>
      <c r="S13" t="n">
        <v>25.4</v>
      </c>
      <c r="T13" t="n">
        <v>8522.26</v>
      </c>
      <c r="U13" t="n">
        <v>0.57</v>
      </c>
      <c r="V13" t="n">
        <v>0.85</v>
      </c>
      <c r="W13" t="n">
        <v>2.99</v>
      </c>
      <c r="X13" t="n">
        <v>0.55</v>
      </c>
      <c r="Y13" t="n">
        <v>1</v>
      </c>
      <c r="Z13" t="n">
        <v>10</v>
      </c>
      <c r="AA13" t="n">
        <v>400.1464387664184</v>
      </c>
      <c r="AB13" t="n">
        <v>547.4980107351914</v>
      </c>
      <c r="AC13" t="n">
        <v>495.2455690089083</v>
      </c>
      <c r="AD13" t="n">
        <v>400146.4387664184</v>
      </c>
      <c r="AE13" t="n">
        <v>547498.0107351914</v>
      </c>
      <c r="AF13" t="n">
        <v>2.44652568903421e-06</v>
      </c>
      <c r="AG13" t="n">
        <v>18.56770833333333</v>
      </c>
      <c r="AH13" t="n">
        <v>495245.5690089083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7.0673</v>
      </c>
      <c r="E14" t="n">
        <v>14.15</v>
      </c>
      <c r="F14" t="n">
        <v>10.9</v>
      </c>
      <c r="G14" t="n">
        <v>25.14</v>
      </c>
      <c r="H14" t="n">
        <v>0.41</v>
      </c>
      <c r="I14" t="n">
        <v>26</v>
      </c>
      <c r="J14" t="n">
        <v>172.25</v>
      </c>
      <c r="K14" t="n">
        <v>51.39</v>
      </c>
      <c r="L14" t="n">
        <v>4</v>
      </c>
      <c r="M14" t="n">
        <v>24</v>
      </c>
      <c r="N14" t="n">
        <v>31.86</v>
      </c>
      <c r="O14" t="n">
        <v>21478.05</v>
      </c>
      <c r="P14" t="n">
        <v>138.09</v>
      </c>
      <c r="Q14" t="n">
        <v>197.82</v>
      </c>
      <c r="R14" t="n">
        <v>43.13</v>
      </c>
      <c r="S14" t="n">
        <v>25.4</v>
      </c>
      <c r="T14" t="n">
        <v>7929.48</v>
      </c>
      <c r="U14" t="n">
        <v>0.59</v>
      </c>
      <c r="V14" t="n">
        <v>0.85</v>
      </c>
      <c r="W14" t="n">
        <v>2.98</v>
      </c>
      <c r="X14" t="n">
        <v>0.5</v>
      </c>
      <c r="Y14" t="n">
        <v>1</v>
      </c>
      <c r="Z14" t="n">
        <v>10</v>
      </c>
      <c r="AA14" t="n">
        <v>389.7688946592133</v>
      </c>
      <c r="AB14" t="n">
        <v>533.2989970627793</v>
      </c>
      <c r="AC14" t="n">
        <v>482.4016892729504</v>
      </c>
      <c r="AD14" t="n">
        <v>389768.8946592134</v>
      </c>
      <c r="AE14" t="n">
        <v>533298.9970627794</v>
      </c>
      <c r="AF14" t="n">
        <v>2.46553887207841e-06</v>
      </c>
      <c r="AG14" t="n">
        <v>18.42447916666667</v>
      </c>
      <c r="AH14" t="n">
        <v>482401.6892729503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7.1007</v>
      </c>
      <c r="E15" t="n">
        <v>14.08</v>
      </c>
      <c r="F15" t="n">
        <v>10.86</v>
      </c>
      <c r="G15" t="n">
        <v>26.07</v>
      </c>
      <c r="H15" t="n">
        <v>0.44</v>
      </c>
      <c r="I15" t="n">
        <v>25</v>
      </c>
      <c r="J15" t="n">
        <v>172.61</v>
      </c>
      <c r="K15" t="n">
        <v>51.39</v>
      </c>
      <c r="L15" t="n">
        <v>4.25</v>
      </c>
      <c r="M15" t="n">
        <v>23</v>
      </c>
      <c r="N15" t="n">
        <v>31.97</v>
      </c>
      <c r="O15" t="n">
        <v>21523.17</v>
      </c>
      <c r="P15" t="n">
        <v>137.57</v>
      </c>
      <c r="Q15" t="n">
        <v>197.8</v>
      </c>
      <c r="R15" t="n">
        <v>41.93</v>
      </c>
      <c r="S15" t="n">
        <v>25.4</v>
      </c>
      <c r="T15" t="n">
        <v>7335.74</v>
      </c>
      <c r="U15" t="n">
        <v>0.61</v>
      </c>
      <c r="V15" t="n">
        <v>0.86</v>
      </c>
      <c r="W15" t="n">
        <v>2.98</v>
      </c>
      <c r="X15" t="n">
        <v>0.47</v>
      </c>
      <c r="Y15" t="n">
        <v>1</v>
      </c>
      <c r="Z15" t="n">
        <v>10</v>
      </c>
      <c r="AA15" t="n">
        <v>388.5095132920067</v>
      </c>
      <c r="AB15" t="n">
        <v>531.5758559161824</v>
      </c>
      <c r="AC15" t="n">
        <v>480.8430022989408</v>
      </c>
      <c r="AD15" t="n">
        <v>388509.5132920067</v>
      </c>
      <c r="AE15" t="n">
        <v>531575.8559161824</v>
      </c>
      <c r="AF15" t="n">
        <v>2.477190987925681e-06</v>
      </c>
      <c r="AG15" t="n">
        <v>18.33333333333333</v>
      </c>
      <c r="AH15" t="n">
        <v>480843.0022989408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7.1514</v>
      </c>
      <c r="E16" t="n">
        <v>13.98</v>
      </c>
      <c r="F16" t="n">
        <v>10.83</v>
      </c>
      <c r="G16" t="n">
        <v>28.26</v>
      </c>
      <c r="H16" t="n">
        <v>0.46</v>
      </c>
      <c r="I16" t="n">
        <v>23</v>
      </c>
      <c r="J16" t="n">
        <v>172.98</v>
      </c>
      <c r="K16" t="n">
        <v>51.39</v>
      </c>
      <c r="L16" t="n">
        <v>4.5</v>
      </c>
      <c r="M16" t="n">
        <v>21</v>
      </c>
      <c r="N16" t="n">
        <v>32.09</v>
      </c>
      <c r="O16" t="n">
        <v>21568.34</v>
      </c>
      <c r="P16" t="n">
        <v>137.05</v>
      </c>
      <c r="Q16" t="n">
        <v>197.76</v>
      </c>
      <c r="R16" t="n">
        <v>41.05</v>
      </c>
      <c r="S16" t="n">
        <v>25.4</v>
      </c>
      <c r="T16" t="n">
        <v>6903.58</v>
      </c>
      <c r="U16" t="n">
        <v>0.62</v>
      </c>
      <c r="V16" t="n">
        <v>0.86</v>
      </c>
      <c r="W16" t="n">
        <v>2.98</v>
      </c>
      <c r="X16" t="n">
        <v>0.44</v>
      </c>
      <c r="Y16" t="n">
        <v>1</v>
      </c>
      <c r="Z16" t="n">
        <v>10</v>
      </c>
      <c r="AA16" t="n">
        <v>386.9454751648252</v>
      </c>
      <c r="AB16" t="n">
        <v>529.4358699500802</v>
      </c>
      <c r="AC16" t="n">
        <v>478.9072535899543</v>
      </c>
      <c r="AD16" t="n">
        <v>386945.4751648252</v>
      </c>
      <c r="AE16" t="n">
        <v>529435.8699500803</v>
      </c>
      <c r="AF16" t="n">
        <v>2.494878481142945e-06</v>
      </c>
      <c r="AG16" t="n">
        <v>18.203125</v>
      </c>
      <c r="AH16" t="n">
        <v>478907.2535899543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7.1839</v>
      </c>
      <c r="E17" t="n">
        <v>13.92</v>
      </c>
      <c r="F17" t="n">
        <v>10.8</v>
      </c>
      <c r="G17" t="n">
        <v>29.46</v>
      </c>
      <c r="H17" t="n">
        <v>0.49</v>
      </c>
      <c r="I17" t="n">
        <v>22</v>
      </c>
      <c r="J17" t="n">
        <v>173.35</v>
      </c>
      <c r="K17" t="n">
        <v>51.39</v>
      </c>
      <c r="L17" t="n">
        <v>4.75</v>
      </c>
      <c r="M17" t="n">
        <v>20</v>
      </c>
      <c r="N17" t="n">
        <v>32.2</v>
      </c>
      <c r="O17" t="n">
        <v>21613.54</v>
      </c>
      <c r="P17" t="n">
        <v>136.53</v>
      </c>
      <c r="Q17" t="n">
        <v>197.78</v>
      </c>
      <c r="R17" t="n">
        <v>40.15</v>
      </c>
      <c r="S17" t="n">
        <v>25.4</v>
      </c>
      <c r="T17" t="n">
        <v>6460.3</v>
      </c>
      <c r="U17" t="n">
        <v>0.63</v>
      </c>
      <c r="V17" t="n">
        <v>0.86</v>
      </c>
      <c r="W17" t="n">
        <v>2.97</v>
      </c>
      <c r="X17" t="n">
        <v>0.41</v>
      </c>
      <c r="Y17" t="n">
        <v>1</v>
      </c>
      <c r="Z17" t="n">
        <v>10</v>
      </c>
      <c r="AA17" t="n">
        <v>385.7711393397785</v>
      </c>
      <c r="AB17" t="n">
        <v>527.8290918662111</v>
      </c>
      <c r="AC17" t="n">
        <v>477.4538241512824</v>
      </c>
      <c r="AD17" t="n">
        <v>385771.1393397785</v>
      </c>
      <c r="AE17" t="n">
        <v>527829.0918662112</v>
      </c>
      <c r="AF17" t="n">
        <v>2.506216617820679e-06</v>
      </c>
      <c r="AG17" t="n">
        <v>18.125</v>
      </c>
      <c r="AH17" t="n">
        <v>477453.8241512824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7.2022</v>
      </c>
      <c r="E18" t="n">
        <v>13.88</v>
      </c>
      <c r="F18" t="n">
        <v>10.8</v>
      </c>
      <c r="G18" t="n">
        <v>30.86</v>
      </c>
      <c r="H18" t="n">
        <v>0.51</v>
      </c>
      <c r="I18" t="n">
        <v>21</v>
      </c>
      <c r="J18" t="n">
        <v>173.71</v>
      </c>
      <c r="K18" t="n">
        <v>51.39</v>
      </c>
      <c r="L18" t="n">
        <v>5</v>
      </c>
      <c r="M18" t="n">
        <v>19</v>
      </c>
      <c r="N18" t="n">
        <v>32.32</v>
      </c>
      <c r="O18" t="n">
        <v>21658.78</v>
      </c>
      <c r="P18" t="n">
        <v>136.42</v>
      </c>
      <c r="Q18" t="n">
        <v>197.78</v>
      </c>
      <c r="R18" t="n">
        <v>40.01</v>
      </c>
      <c r="S18" t="n">
        <v>25.4</v>
      </c>
      <c r="T18" t="n">
        <v>6398.23</v>
      </c>
      <c r="U18" t="n">
        <v>0.63</v>
      </c>
      <c r="V18" t="n">
        <v>0.86</v>
      </c>
      <c r="W18" t="n">
        <v>2.98</v>
      </c>
      <c r="X18" t="n">
        <v>0.41</v>
      </c>
      <c r="Y18" t="n">
        <v>1</v>
      </c>
      <c r="Z18" t="n">
        <v>10</v>
      </c>
      <c r="AA18" t="n">
        <v>385.3183267513001</v>
      </c>
      <c r="AB18" t="n">
        <v>527.2095337059736</v>
      </c>
      <c r="AC18" t="n">
        <v>476.8933957523026</v>
      </c>
      <c r="AD18" t="n">
        <v>385318.3267513001</v>
      </c>
      <c r="AE18" t="n">
        <v>527209.5337059736</v>
      </c>
      <c r="AF18" t="n">
        <v>2.512600860934603e-06</v>
      </c>
      <c r="AG18" t="n">
        <v>18.07291666666667</v>
      </c>
      <c r="AH18" t="n">
        <v>476893.3957523026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7.24</v>
      </c>
      <c r="E19" t="n">
        <v>13.81</v>
      </c>
      <c r="F19" t="n">
        <v>10.76</v>
      </c>
      <c r="G19" t="n">
        <v>32.29</v>
      </c>
      <c r="H19" t="n">
        <v>0.53</v>
      </c>
      <c r="I19" t="n">
        <v>20</v>
      </c>
      <c r="J19" t="n">
        <v>174.08</v>
      </c>
      <c r="K19" t="n">
        <v>51.39</v>
      </c>
      <c r="L19" t="n">
        <v>5.25</v>
      </c>
      <c r="M19" t="n">
        <v>18</v>
      </c>
      <c r="N19" t="n">
        <v>32.44</v>
      </c>
      <c r="O19" t="n">
        <v>21704.07</v>
      </c>
      <c r="P19" t="n">
        <v>135.83</v>
      </c>
      <c r="Q19" t="n">
        <v>197.8</v>
      </c>
      <c r="R19" t="n">
        <v>38.74</v>
      </c>
      <c r="S19" t="n">
        <v>25.4</v>
      </c>
      <c r="T19" t="n">
        <v>5765.03</v>
      </c>
      <c r="U19" t="n">
        <v>0.66</v>
      </c>
      <c r="V19" t="n">
        <v>0.86</v>
      </c>
      <c r="W19" t="n">
        <v>2.98</v>
      </c>
      <c r="X19" t="n">
        <v>0.37</v>
      </c>
      <c r="Y19" t="n">
        <v>1</v>
      </c>
      <c r="Z19" t="n">
        <v>10</v>
      </c>
      <c r="AA19" t="n">
        <v>383.7923504962978</v>
      </c>
      <c r="AB19" t="n">
        <v>525.1216256725585</v>
      </c>
      <c r="AC19" t="n">
        <v>475.0047547311992</v>
      </c>
      <c r="AD19" t="n">
        <v>383792.3504962978</v>
      </c>
      <c r="AE19" t="n">
        <v>525121.6256725584</v>
      </c>
      <c r="AF19" t="n">
        <v>2.525787986055168e-06</v>
      </c>
      <c r="AG19" t="n">
        <v>17.98177083333333</v>
      </c>
      <c r="AH19" t="n">
        <v>475004.7547311992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7.2611</v>
      </c>
      <c r="E20" t="n">
        <v>13.77</v>
      </c>
      <c r="F20" t="n">
        <v>10.76</v>
      </c>
      <c r="G20" t="n">
        <v>33.96</v>
      </c>
      <c r="H20" t="n">
        <v>0.5600000000000001</v>
      </c>
      <c r="I20" t="n">
        <v>19</v>
      </c>
      <c r="J20" t="n">
        <v>174.45</v>
      </c>
      <c r="K20" t="n">
        <v>51.39</v>
      </c>
      <c r="L20" t="n">
        <v>5.5</v>
      </c>
      <c r="M20" t="n">
        <v>17</v>
      </c>
      <c r="N20" t="n">
        <v>32.56</v>
      </c>
      <c r="O20" t="n">
        <v>21749.39</v>
      </c>
      <c r="P20" t="n">
        <v>135.62</v>
      </c>
      <c r="Q20" t="n">
        <v>197.78</v>
      </c>
      <c r="R20" t="n">
        <v>38.63</v>
      </c>
      <c r="S20" t="n">
        <v>25.4</v>
      </c>
      <c r="T20" t="n">
        <v>5715.03</v>
      </c>
      <c r="U20" t="n">
        <v>0.66</v>
      </c>
      <c r="V20" t="n">
        <v>0.87</v>
      </c>
      <c r="W20" t="n">
        <v>2.97</v>
      </c>
      <c r="X20" t="n">
        <v>0.37</v>
      </c>
      <c r="Y20" t="n">
        <v>1</v>
      </c>
      <c r="Z20" t="n">
        <v>10</v>
      </c>
      <c r="AA20" t="n">
        <v>383.2174118666589</v>
      </c>
      <c r="AB20" t="n">
        <v>524.3349692749844</v>
      </c>
      <c r="AC20" t="n">
        <v>474.2931757161305</v>
      </c>
      <c r="AD20" t="n">
        <v>383217.4118666589</v>
      </c>
      <c r="AE20" t="n">
        <v>524334.9692749843</v>
      </c>
      <c r="AF20" t="n">
        <v>2.533149053252096e-06</v>
      </c>
      <c r="AG20" t="n">
        <v>17.9296875</v>
      </c>
      <c r="AH20" t="n">
        <v>474293.1757161305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7.2953</v>
      </c>
      <c r="E21" t="n">
        <v>13.71</v>
      </c>
      <c r="F21" t="n">
        <v>10.72</v>
      </c>
      <c r="G21" t="n">
        <v>35.75</v>
      </c>
      <c r="H21" t="n">
        <v>0.58</v>
      </c>
      <c r="I21" t="n">
        <v>18</v>
      </c>
      <c r="J21" t="n">
        <v>174.82</v>
      </c>
      <c r="K21" t="n">
        <v>51.39</v>
      </c>
      <c r="L21" t="n">
        <v>5.75</v>
      </c>
      <c r="M21" t="n">
        <v>16</v>
      </c>
      <c r="N21" t="n">
        <v>32.67</v>
      </c>
      <c r="O21" t="n">
        <v>21794.75</v>
      </c>
      <c r="P21" t="n">
        <v>134.99</v>
      </c>
      <c r="Q21" t="n">
        <v>197.77</v>
      </c>
      <c r="R21" t="n">
        <v>37.85</v>
      </c>
      <c r="S21" t="n">
        <v>25.4</v>
      </c>
      <c r="T21" t="n">
        <v>5330.32</v>
      </c>
      <c r="U21" t="n">
        <v>0.67</v>
      </c>
      <c r="V21" t="n">
        <v>0.87</v>
      </c>
      <c r="W21" t="n">
        <v>2.97</v>
      </c>
      <c r="X21" t="n">
        <v>0.33</v>
      </c>
      <c r="Y21" t="n">
        <v>1</v>
      </c>
      <c r="Z21" t="n">
        <v>10</v>
      </c>
      <c r="AA21" t="n">
        <v>381.9230887204394</v>
      </c>
      <c r="AB21" t="n">
        <v>522.5640192448195</v>
      </c>
      <c r="AC21" t="n">
        <v>472.6912426713006</v>
      </c>
      <c r="AD21" t="n">
        <v>381923.0887204394</v>
      </c>
      <c r="AE21" t="n">
        <v>522564.0192448195</v>
      </c>
      <c r="AF21" t="n">
        <v>2.545080261694512e-06</v>
      </c>
      <c r="AG21" t="n">
        <v>17.8515625</v>
      </c>
      <c r="AH21" t="n">
        <v>472691.2426713006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7.2911</v>
      </c>
      <c r="E22" t="n">
        <v>13.72</v>
      </c>
      <c r="F22" t="n">
        <v>10.73</v>
      </c>
      <c r="G22" t="n">
        <v>35.78</v>
      </c>
      <c r="H22" t="n">
        <v>0.61</v>
      </c>
      <c r="I22" t="n">
        <v>18</v>
      </c>
      <c r="J22" t="n">
        <v>175.18</v>
      </c>
      <c r="K22" t="n">
        <v>51.39</v>
      </c>
      <c r="L22" t="n">
        <v>6</v>
      </c>
      <c r="M22" t="n">
        <v>16</v>
      </c>
      <c r="N22" t="n">
        <v>32.79</v>
      </c>
      <c r="O22" t="n">
        <v>21840.16</v>
      </c>
      <c r="P22" t="n">
        <v>134.78</v>
      </c>
      <c r="Q22" t="n">
        <v>197.8</v>
      </c>
      <c r="R22" t="n">
        <v>37.86</v>
      </c>
      <c r="S22" t="n">
        <v>25.4</v>
      </c>
      <c r="T22" t="n">
        <v>5333.73</v>
      </c>
      <c r="U22" t="n">
        <v>0.67</v>
      </c>
      <c r="V22" t="n">
        <v>0.87</v>
      </c>
      <c r="W22" t="n">
        <v>2.97</v>
      </c>
      <c r="X22" t="n">
        <v>0.34</v>
      </c>
      <c r="Y22" t="n">
        <v>1</v>
      </c>
      <c r="Z22" t="n">
        <v>10</v>
      </c>
      <c r="AA22" t="n">
        <v>381.886428826256</v>
      </c>
      <c r="AB22" t="n">
        <v>522.5138595602774</v>
      </c>
      <c r="AC22" t="n">
        <v>472.6458701566516</v>
      </c>
      <c r="AD22" t="n">
        <v>381886.428826256</v>
      </c>
      <c r="AE22" t="n">
        <v>522513.8595602774</v>
      </c>
      <c r="AF22" t="n">
        <v>2.543615025570005e-06</v>
      </c>
      <c r="AG22" t="n">
        <v>17.86458333333333</v>
      </c>
      <c r="AH22" t="n">
        <v>472645.8701566516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7.316</v>
      </c>
      <c r="E23" t="n">
        <v>13.67</v>
      </c>
      <c r="F23" t="n">
        <v>10.72</v>
      </c>
      <c r="G23" t="n">
        <v>37.84</v>
      </c>
      <c r="H23" t="n">
        <v>0.63</v>
      </c>
      <c r="I23" t="n">
        <v>17</v>
      </c>
      <c r="J23" t="n">
        <v>175.55</v>
      </c>
      <c r="K23" t="n">
        <v>51.39</v>
      </c>
      <c r="L23" t="n">
        <v>6.25</v>
      </c>
      <c r="M23" t="n">
        <v>15</v>
      </c>
      <c r="N23" t="n">
        <v>32.91</v>
      </c>
      <c r="O23" t="n">
        <v>21885.6</v>
      </c>
      <c r="P23" t="n">
        <v>134.65</v>
      </c>
      <c r="Q23" t="n">
        <v>197.77</v>
      </c>
      <c r="R23" t="n">
        <v>37.85</v>
      </c>
      <c r="S23" t="n">
        <v>25.4</v>
      </c>
      <c r="T23" t="n">
        <v>5334.2</v>
      </c>
      <c r="U23" t="n">
        <v>0.67</v>
      </c>
      <c r="V23" t="n">
        <v>0.87</v>
      </c>
      <c r="W23" t="n">
        <v>2.96</v>
      </c>
      <c r="X23" t="n">
        <v>0.33</v>
      </c>
      <c r="Y23" t="n">
        <v>1</v>
      </c>
      <c r="Z23" t="n">
        <v>10</v>
      </c>
      <c r="AA23" t="n">
        <v>372.9654090641551</v>
      </c>
      <c r="AB23" t="n">
        <v>510.3077267541556</v>
      </c>
      <c r="AC23" t="n">
        <v>461.6046735341311</v>
      </c>
      <c r="AD23" t="n">
        <v>372965.4090641551</v>
      </c>
      <c r="AE23" t="n">
        <v>510307.7267541556</v>
      </c>
      <c r="AF23" t="n">
        <v>2.552301782593868e-06</v>
      </c>
      <c r="AG23" t="n">
        <v>17.79947916666667</v>
      </c>
      <c r="AH23" t="n">
        <v>461604.6735341311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7.3565</v>
      </c>
      <c r="E24" t="n">
        <v>13.59</v>
      </c>
      <c r="F24" t="n">
        <v>10.68</v>
      </c>
      <c r="G24" t="n">
        <v>40.04</v>
      </c>
      <c r="H24" t="n">
        <v>0.66</v>
      </c>
      <c r="I24" t="n">
        <v>16</v>
      </c>
      <c r="J24" t="n">
        <v>175.92</v>
      </c>
      <c r="K24" t="n">
        <v>51.39</v>
      </c>
      <c r="L24" t="n">
        <v>6.5</v>
      </c>
      <c r="M24" t="n">
        <v>14</v>
      </c>
      <c r="N24" t="n">
        <v>33.03</v>
      </c>
      <c r="O24" t="n">
        <v>21931.08</v>
      </c>
      <c r="P24" t="n">
        <v>133.94</v>
      </c>
      <c r="Q24" t="n">
        <v>197.83</v>
      </c>
      <c r="R24" t="n">
        <v>36.43</v>
      </c>
      <c r="S24" t="n">
        <v>25.4</v>
      </c>
      <c r="T24" t="n">
        <v>4633.25</v>
      </c>
      <c r="U24" t="n">
        <v>0.7</v>
      </c>
      <c r="V24" t="n">
        <v>0.87</v>
      </c>
      <c r="W24" t="n">
        <v>2.96</v>
      </c>
      <c r="X24" t="n">
        <v>0.29</v>
      </c>
      <c r="Y24" t="n">
        <v>1</v>
      </c>
      <c r="Z24" t="n">
        <v>10</v>
      </c>
      <c r="AA24" t="n">
        <v>371.5108385690676</v>
      </c>
      <c r="AB24" t="n">
        <v>508.3175192316558</v>
      </c>
      <c r="AC24" t="n">
        <v>459.8044086243048</v>
      </c>
      <c r="AD24" t="n">
        <v>371510.8385690677</v>
      </c>
      <c r="AE24" t="n">
        <v>508317.5192316558</v>
      </c>
      <c r="AF24" t="n">
        <v>2.566430845223044e-06</v>
      </c>
      <c r="AG24" t="n">
        <v>17.6953125</v>
      </c>
      <c r="AH24" t="n">
        <v>459804.4086243048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7.3495</v>
      </c>
      <c r="E25" t="n">
        <v>13.61</v>
      </c>
      <c r="F25" t="n">
        <v>10.69</v>
      </c>
      <c r="G25" t="n">
        <v>40.09</v>
      </c>
      <c r="H25" t="n">
        <v>0.68</v>
      </c>
      <c r="I25" t="n">
        <v>16</v>
      </c>
      <c r="J25" t="n">
        <v>176.29</v>
      </c>
      <c r="K25" t="n">
        <v>51.39</v>
      </c>
      <c r="L25" t="n">
        <v>6.75</v>
      </c>
      <c r="M25" t="n">
        <v>14</v>
      </c>
      <c r="N25" t="n">
        <v>33.15</v>
      </c>
      <c r="O25" t="n">
        <v>21976.61</v>
      </c>
      <c r="P25" t="n">
        <v>134.15</v>
      </c>
      <c r="Q25" t="n">
        <v>197.75</v>
      </c>
      <c r="R25" t="n">
        <v>36.83</v>
      </c>
      <c r="S25" t="n">
        <v>25.4</v>
      </c>
      <c r="T25" t="n">
        <v>4830.57</v>
      </c>
      <c r="U25" t="n">
        <v>0.6899999999999999</v>
      </c>
      <c r="V25" t="n">
        <v>0.87</v>
      </c>
      <c r="W25" t="n">
        <v>2.96</v>
      </c>
      <c r="X25" t="n">
        <v>0.3</v>
      </c>
      <c r="Y25" t="n">
        <v>1</v>
      </c>
      <c r="Z25" t="n">
        <v>10</v>
      </c>
      <c r="AA25" t="n">
        <v>371.8374826492111</v>
      </c>
      <c r="AB25" t="n">
        <v>508.7644480726278</v>
      </c>
      <c r="AC25" t="n">
        <v>460.2086832039631</v>
      </c>
      <c r="AD25" t="n">
        <v>371837.4826492111</v>
      </c>
      <c r="AE25" t="n">
        <v>508764.4480726278</v>
      </c>
      <c r="AF25" t="n">
        <v>2.563988785015532e-06</v>
      </c>
      <c r="AG25" t="n">
        <v>17.72135416666667</v>
      </c>
      <c r="AH25" t="n">
        <v>460208.6832039631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7.3775</v>
      </c>
      <c r="E26" t="n">
        <v>13.55</v>
      </c>
      <c r="F26" t="n">
        <v>10.67</v>
      </c>
      <c r="G26" t="n">
        <v>42.7</v>
      </c>
      <c r="H26" t="n">
        <v>0.7</v>
      </c>
      <c r="I26" t="n">
        <v>15</v>
      </c>
      <c r="J26" t="n">
        <v>176.66</v>
      </c>
      <c r="K26" t="n">
        <v>51.39</v>
      </c>
      <c r="L26" t="n">
        <v>7</v>
      </c>
      <c r="M26" t="n">
        <v>13</v>
      </c>
      <c r="N26" t="n">
        <v>33.27</v>
      </c>
      <c r="O26" t="n">
        <v>22022.17</v>
      </c>
      <c r="P26" t="n">
        <v>133.78</v>
      </c>
      <c r="Q26" t="n">
        <v>197.79</v>
      </c>
      <c r="R26" t="n">
        <v>36.22</v>
      </c>
      <c r="S26" t="n">
        <v>25.4</v>
      </c>
      <c r="T26" t="n">
        <v>4530.88</v>
      </c>
      <c r="U26" t="n">
        <v>0.7</v>
      </c>
      <c r="V26" t="n">
        <v>0.87</v>
      </c>
      <c r="W26" t="n">
        <v>2.96</v>
      </c>
      <c r="X26" t="n">
        <v>0.28</v>
      </c>
      <c r="Y26" t="n">
        <v>1</v>
      </c>
      <c r="Z26" t="n">
        <v>10</v>
      </c>
      <c r="AA26" t="n">
        <v>370.9571887433952</v>
      </c>
      <c r="AB26" t="n">
        <v>507.5599911148644</v>
      </c>
      <c r="AC26" t="n">
        <v>459.1191779277826</v>
      </c>
      <c r="AD26" t="n">
        <v>370957.1887433953</v>
      </c>
      <c r="AE26" t="n">
        <v>507559.9911148644</v>
      </c>
      <c r="AF26" t="n">
        <v>2.57375702584558e-06</v>
      </c>
      <c r="AG26" t="n">
        <v>17.64322916666667</v>
      </c>
      <c r="AH26" t="n">
        <v>459119.1779277826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7.3839</v>
      </c>
      <c r="E27" t="n">
        <v>13.54</v>
      </c>
      <c r="F27" t="n">
        <v>10.66</v>
      </c>
      <c r="G27" t="n">
        <v>42.65</v>
      </c>
      <c r="H27" t="n">
        <v>0.73</v>
      </c>
      <c r="I27" t="n">
        <v>15</v>
      </c>
      <c r="J27" t="n">
        <v>177.03</v>
      </c>
      <c r="K27" t="n">
        <v>51.39</v>
      </c>
      <c r="L27" t="n">
        <v>7.25</v>
      </c>
      <c r="M27" t="n">
        <v>13</v>
      </c>
      <c r="N27" t="n">
        <v>33.39</v>
      </c>
      <c r="O27" t="n">
        <v>22067.77</v>
      </c>
      <c r="P27" t="n">
        <v>133.4</v>
      </c>
      <c r="Q27" t="n">
        <v>197.8</v>
      </c>
      <c r="R27" t="n">
        <v>35.78</v>
      </c>
      <c r="S27" t="n">
        <v>25.4</v>
      </c>
      <c r="T27" t="n">
        <v>4310.65</v>
      </c>
      <c r="U27" t="n">
        <v>0.71</v>
      </c>
      <c r="V27" t="n">
        <v>0.87</v>
      </c>
      <c r="W27" t="n">
        <v>2.96</v>
      </c>
      <c r="X27" t="n">
        <v>0.27</v>
      </c>
      <c r="Y27" t="n">
        <v>1</v>
      </c>
      <c r="Z27" t="n">
        <v>10</v>
      </c>
      <c r="AA27" t="n">
        <v>370.5186085080856</v>
      </c>
      <c r="AB27" t="n">
        <v>506.9599062881193</v>
      </c>
      <c r="AC27" t="n">
        <v>458.5763643546777</v>
      </c>
      <c r="AD27" t="n">
        <v>370518.6085080856</v>
      </c>
      <c r="AE27" t="n">
        <v>506959.9062881193</v>
      </c>
      <c r="AF27" t="n">
        <v>2.575989766606734e-06</v>
      </c>
      <c r="AG27" t="n">
        <v>17.63020833333333</v>
      </c>
      <c r="AH27" t="n">
        <v>458576.3643546777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7.4092</v>
      </c>
      <c r="E28" t="n">
        <v>13.5</v>
      </c>
      <c r="F28" t="n">
        <v>10.65</v>
      </c>
      <c r="G28" t="n">
        <v>45.64</v>
      </c>
      <c r="H28" t="n">
        <v>0.75</v>
      </c>
      <c r="I28" t="n">
        <v>14</v>
      </c>
      <c r="J28" t="n">
        <v>177.4</v>
      </c>
      <c r="K28" t="n">
        <v>51.39</v>
      </c>
      <c r="L28" t="n">
        <v>7.5</v>
      </c>
      <c r="M28" t="n">
        <v>12</v>
      </c>
      <c r="N28" t="n">
        <v>33.51</v>
      </c>
      <c r="O28" t="n">
        <v>22113.42</v>
      </c>
      <c r="P28" t="n">
        <v>133.17</v>
      </c>
      <c r="Q28" t="n">
        <v>197.84</v>
      </c>
      <c r="R28" t="n">
        <v>35.24</v>
      </c>
      <c r="S28" t="n">
        <v>25.4</v>
      </c>
      <c r="T28" t="n">
        <v>4047.88</v>
      </c>
      <c r="U28" t="n">
        <v>0.72</v>
      </c>
      <c r="V28" t="n">
        <v>0.87</v>
      </c>
      <c r="W28" t="n">
        <v>2.97</v>
      </c>
      <c r="X28" t="n">
        <v>0.26</v>
      </c>
      <c r="Y28" t="n">
        <v>1</v>
      </c>
      <c r="Z28" t="n">
        <v>10</v>
      </c>
      <c r="AA28" t="n">
        <v>369.8382178855336</v>
      </c>
      <c r="AB28" t="n">
        <v>506.0289658216278</v>
      </c>
      <c r="AC28" t="n">
        <v>457.734271539725</v>
      </c>
      <c r="AD28" t="n">
        <v>369838.2178855336</v>
      </c>
      <c r="AE28" t="n">
        <v>506028.9658216278</v>
      </c>
      <c r="AF28" t="n">
        <v>2.58481606992817e-06</v>
      </c>
      <c r="AG28" t="n">
        <v>17.578125</v>
      </c>
      <c r="AH28" t="n">
        <v>457734.271539725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7.41</v>
      </c>
      <c r="E29" t="n">
        <v>13.5</v>
      </c>
      <c r="F29" t="n">
        <v>10.65</v>
      </c>
      <c r="G29" t="n">
        <v>45.64</v>
      </c>
      <c r="H29" t="n">
        <v>0.77</v>
      </c>
      <c r="I29" t="n">
        <v>14</v>
      </c>
      <c r="J29" t="n">
        <v>177.77</v>
      </c>
      <c r="K29" t="n">
        <v>51.39</v>
      </c>
      <c r="L29" t="n">
        <v>7.75</v>
      </c>
      <c r="M29" t="n">
        <v>12</v>
      </c>
      <c r="N29" t="n">
        <v>33.63</v>
      </c>
      <c r="O29" t="n">
        <v>22159.1</v>
      </c>
      <c r="P29" t="n">
        <v>132.91</v>
      </c>
      <c r="Q29" t="n">
        <v>197.77</v>
      </c>
      <c r="R29" t="n">
        <v>35.39</v>
      </c>
      <c r="S29" t="n">
        <v>25.4</v>
      </c>
      <c r="T29" t="n">
        <v>4122.05</v>
      </c>
      <c r="U29" t="n">
        <v>0.72</v>
      </c>
      <c r="V29" t="n">
        <v>0.87</v>
      </c>
      <c r="W29" t="n">
        <v>2.96</v>
      </c>
      <c r="X29" t="n">
        <v>0.26</v>
      </c>
      <c r="Y29" t="n">
        <v>1</v>
      </c>
      <c r="Z29" t="n">
        <v>10</v>
      </c>
      <c r="AA29" t="n">
        <v>369.6323688503277</v>
      </c>
      <c r="AB29" t="n">
        <v>505.7473140902406</v>
      </c>
      <c r="AC29" t="n">
        <v>457.4795002542808</v>
      </c>
      <c r="AD29" t="n">
        <v>369632.3688503277</v>
      </c>
      <c r="AE29" t="n">
        <v>505747.3140902406</v>
      </c>
      <c r="AF29" t="n">
        <v>2.585095162523314e-06</v>
      </c>
      <c r="AG29" t="n">
        <v>17.578125</v>
      </c>
      <c r="AH29" t="n">
        <v>457479.5002542807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7.4368</v>
      </c>
      <c r="E30" t="n">
        <v>13.45</v>
      </c>
      <c r="F30" t="n">
        <v>10.63</v>
      </c>
      <c r="G30" t="n">
        <v>49.08</v>
      </c>
      <c r="H30" t="n">
        <v>0.8</v>
      </c>
      <c r="I30" t="n">
        <v>13</v>
      </c>
      <c r="J30" t="n">
        <v>178.14</v>
      </c>
      <c r="K30" t="n">
        <v>51.39</v>
      </c>
      <c r="L30" t="n">
        <v>8</v>
      </c>
      <c r="M30" t="n">
        <v>11</v>
      </c>
      <c r="N30" t="n">
        <v>33.75</v>
      </c>
      <c r="O30" t="n">
        <v>22204.83</v>
      </c>
      <c r="P30" t="n">
        <v>132.76</v>
      </c>
      <c r="Q30" t="n">
        <v>197.84</v>
      </c>
      <c r="R30" t="n">
        <v>34.95</v>
      </c>
      <c r="S30" t="n">
        <v>25.4</v>
      </c>
      <c r="T30" t="n">
        <v>3907.25</v>
      </c>
      <c r="U30" t="n">
        <v>0.73</v>
      </c>
      <c r="V30" t="n">
        <v>0.88</v>
      </c>
      <c r="W30" t="n">
        <v>2.96</v>
      </c>
      <c r="X30" t="n">
        <v>0.24</v>
      </c>
      <c r="Y30" t="n">
        <v>1</v>
      </c>
      <c r="Z30" t="n">
        <v>10</v>
      </c>
      <c r="AA30" t="n">
        <v>368.9506249480177</v>
      </c>
      <c r="AB30" t="n">
        <v>504.8145220066818</v>
      </c>
      <c r="AC30" t="n">
        <v>456.6357325379948</v>
      </c>
      <c r="AD30" t="n">
        <v>368950.6249480176</v>
      </c>
      <c r="AE30" t="n">
        <v>504814.5220066818</v>
      </c>
      <c r="AF30" t="n">
        <v>2.594444764460645e-06</v>
      </c>
      <c r="AG30" t="n">
        <v>17.51302083333333</v>
      </c>
      <c r="AH30" t="n">
        <v>456635.7325379949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7.4405</v>
      </c>
      <c r="E31" t="n">
        <v>13.44</v>
      </c>
      <c r="F31" t="n">
        <v>10.63</v>
      </c>
      <c r="G31" t="n">
        <v>49.05</v>
      </c>
      <c r="H31" t="n">
        <v>0.82</v>
      </c>
      <c r="I31" t="n">
        <v>13</v>
      </c>
      <c r="J31" t="n">
        <v>178.51</v>
      </c>
      <c r="K31" t="n">
        <v>51.39</v>
      </c>
      <c r="L31" t="n">
        <v>8.25</v>
      </c>
      <c r="M31" t="n">
        <v>11</v>
      </c>
      <c r="N31" t="n">
        <v>33.87</v>
      </c>
      <c r="O31" t="n">
        <v>22250.6</v>
      </c>
      <c r="P31" t="n">
        <v>132.62</v>
      </c>
      <c r="Q31" t="n">
        <v>197.77</v>
      </c>
      <c r="R31" t="n">
        <v>34.82</v>
      </c>
      <c r="S31" t="n">
        <v>25.4</v>
      </c>
      <c r="T31" t="n">
        <v>3839.82</v>
      </c>
      <c r="U31" t="n">
        <v>0.73</v>
      </c>
      <c r="V31" t="n">
        <v>0.88</v>
      </c>
      <c r="W31" t="n">
        <v>2.96</v>
      </c>
      <c r="X31" t="n">
        <v>0.24</v>
      </c>
      <c r="Y31" t="n">
        <v>1</v>
      </c>
      <c r="Z31" t="n">
        <v>10</v>
      </c>
      <c r="AA31" t="n">
        <v>368.6094341752143</v>
      </c>
      <c r="AB31" t="n">
        <v>504.3476897390576</v>
      </c>
      <c r="AC31" t="n">
        <v>456.2134540867895</v>
      </c>
      <c r="AD31" t="n">
        <v>368609.4341752143</v>
      </c>
      <c r="AE31" t="n">
        <v>504347.6897390576</v>
      </c>
      <c r="AF31" t="n">
        <v>2.595735567713187e-06</v>
      </c>
      <c r="AG31" t="n">
        <v>17.5</v>
      </c>
      <c r="AH31" t="n">
        <v>456213.4540867895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7.4359</v>
      </c>
      <c r="E32" t="n">
        <v>13.45</v>
      </c>
      <c r="F32" t="n">
        <v>10.64</v>
      </c>
      <c r="G32" t="n">
        <v>49.09</v>
      </c>
      <c r="H32" t="n">
        <v>0.84</v>
      </c>
      <c r="I32" t="n">
        <v>13</v>
      </c>
      <c r="J32" t="n">
        <v>178.88</v>
      </c>
      <c r="K32" t="n">
        <v>51.39</v>
      </c>
      <c r="L32" t="n">
        <v>8.5</v>
      </c>
      <c r="M32" t="n">
        <v>11</v>
      </c>
      <c r="N32" t="n">
        <v>33.99</v>
      </c>
      <c r="O32" t="n">
        <v>22296.41</v>
      </c>
      <c r="P32" t="n">
        <v>132.42</v>
      </c>
      <c r="Q32" t="n">
        <v>197.76</v>
      </c>
      <c r="R32" t="n">
        <v>34.88</v>
      </c>
      <c r="S32" t="n">
        <v>25.4</v>
      </c>
      <c r="T32" t="n">
        <v>3871.1</v>
      </c>
      <c r="U32" t="n">
        <v>0.73</v>
      </c>
      <c r="V32" t="n">
        <v>0.87</v>
      </c>
      <c r="W32" t="n">
        <v>2.96</v>
      </c>
      <c r="X32" t="n">
        <v>0.24</v>
      </c>
      <c r="Y32" t="n">
        <v>1</v>
      </c>
      <c r="Z32" t="n">
        <v>10</v>
      </c>
      <c r="AA32" t="n">
        <v>368.7560340222827</v>
      </c>
      <c r="AB32" t="n">
        <v>504.5482741173453</v>
      </c>
      <c r="AC32" t="n">
        <v>456.3948949735354</v>
      </c>
      <c r="AD32" t="n">
        <v>368756.0340222827</v>
      </c>
      <c r="AE32" t="n">
        <v>504548.2741173453</v>
      </c>
      <c r="AF32" t="n">
        <v>2.594130785291108e-06</v>
      </c>
      <c r="AG32" t="n">
        <v>17.51302083333333</v>
      </c>
      <c r="AH32" t="n">
        <v>456394.8949735354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7.4714</v>
      </c>
      <c r="E33" t="n">
        <v>13.38</v>
      </c>
      <c r="F33" t="n">
        <v>10.61</v>
      </c>
      <c r="G33" t="n">
        <v>53.03</v>
      </c>
      <c r="H33" t="n">
        <v>0.87</v>
      </c>
      <c r="I33" t="n">
        <v>12</v>
      </c>
      <c r="J33" t="n">
        <v>179.26</v>
      </c>
      <c r="K33" t="n">
        <v>51.39</v>
      </c>
      <c r="L33" t="n">
        <v>8.75</v>
      </c>
      <c r="M33" t="n">
        <v>10</v>
      </c>
      <c r="N33" t="n">
        <v>34.11</v>
      </c>
      <c r="O33" t="n">
        <v>22342.26</v>
      </c>
      <c r="P33" t="n">
        <v>131.91</v>
      </c>
      <c r="Q33" t="n">
        <v>197.75</v>
      </c>
      <c r="R33" t="n">
        <v>34.06</v>
      </c>
      <c r="S33" t="n">
        <v>25.4</v>
      </c>
      <c r="T33" t="n">
        <v>3466.67</v>
      </c>
      <c r="U33" t="n">
        <v>0.75</v>
      </c>
      <c r="V33" t="n">
        <v>0.88</v>
      </c>
      <c r="W33" t="n">
        <v>2.96</v>
      </c>
      <c r="X33" t="n">
        <v>0.21</v>
      </c>
      <c r="Y33" t="n">
        <v>1</v>
      </c>
      <c r="Z33" t="n">
        <v>10</v>
      </c>
      <c r="AA33" t="n">
        <v>367.4508463443588</v>
      </c>
      <c r="AB33" t="n">
        <v>502.7624587555934</v>
      </c>
      <c r="AC33" t="n">
        <v>454.7795153235014</v>
      </c>
      <c r="AD33" t="n">
        <v>367450.8463443588</v>
      </c>
      <c r="AE33" t="n">
        <v>502762.4587555934</v>
      </c>
      <c r="AF33" t="n">
        <v>2.606515519200632e-06</v>
      </c>
      <c r="AG33" t="n">
        <v>17.421875</v>
      </c>
      <c r="AH33" t="n">
        <v>454779.5153235014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7.4645</v>
      </c>
      <c r="E34" t="n">
        <v>13.4</v>
      </c>
      <c r="F34" t="n">
        <v>10.62</v>
      </c>
      <c r="G34" t="n">
        <v>53.09</v>
      </c>
      <c r="H34" t="n">
        <v>0.89</v>
      </c>
      <c r="I34" t="n">
        <v>12</v>
      </c>
      <c r="J34" t="n">
        <v>179.63</v>
      </c>
      <c r="K34" t="n">
        <v>51.39</v>
      </c>
      <c r="L34" t="n">
        <v>9</v>
      </c>
      <c r="M34" t="n">
        <v>10</v>
      </c>
      <c r="N34" t="n">
        <v>34.24</v>
      </c>
      <c r="O34" t="n">
        <v>22388.15</v>
      </c>
      <c r="P34" t="n">
        <v>131.93</v>
      </c>
      <c r="Q34" t="n">
        <v>197.78</v>
      </c>
      <c r="R34" t="n">
        <v>34.4</v>
      </c>
      <c r="S34" t="n">
        <v>25.4</v>
      </c>
      <c r="T34" t="n">
        <v>3634.93</v>
      </c>
      <c r="U34" t="n">
        <v>0.74</v>
      </c>
      <c r="V34" t="n">
        <v>0.88</v>
      </c>
      <c r="W34" t="n">
        <v>2.96</v>
      </c>
      <c r="X34" t="n">
        <v>0.23</v>
      </c>
      <c r="Y34" t="n">
        <v>1</v>
      </c>
      <c r="Z34" t="n">
        <v>10</v>
      </c>
      <c r="AA34" t="n">
        <v>367.6284724950218</v>
      </c>
      <c r="AB34" t="n">
        <v>503.0054946912432</v>
      </c>
      <c r="AC34" t="n">
        <v>454.9993562505559</v>
      </c>
      <c r="AD34" t="n">
        <v>367628.4724950218</v>
      </c>
      <c r="AE34" t="n">
        <v>503005.4946912432</v>
      </c>
      <c r="AF34" t="n">
        <v>2.604108345567514e-06</v>
      </c>
      <c r="AG34" t="n">
        <v>17.44791666666667</v>
      </c>
      <c r="AH34" t="n">
        <v>454999.356250556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7.4692</v>
      </c>
      <c r="E35" t="n">
        <v>13.39</v>
      </c>
      <c r="F35" t="n">
        <v>10.61</v>
      </c>
      <c r="G35" t="n">
        <v>53.05</v>
      </c>
      <c r="H35" t="n">
        <v>0.91</v>
      </c>
      <c r="I35" t="n">
        <v>12</v>
      </c>
      <c r="J35" t="n">
        <v>180</v>
      </c>
      <c r="K35" t="n">
        <v>51.39</v>
      </c>
      <c r="L35" t="n">
        <v>9.25</v>
      </c>
      <c r="M35" t="n">
        <v>10</v>
      </c>
      <c r="N35" t="n">
        <v>34.36</v>
      </c>
      <c r="O35" t="n">
        <v>22434.08</v>
      </c>
      <c r="P35" t="n">
        <v>131.47</v>
      </c>
      <c r="Q35" t="n">
        <v>197.81</v>
      </c>
      <c r="R35" t="n">
        <v>34.32</v>
      </c>
      <c r="S35" t="n">
        <v>25.4</v>
      </c>
      <c r="T35" t="n">
        <v>3597.43</v>
      </c>
      <c r="U35" t="n">
        <v>0.74</v>
      </c>
      <c r="V35" t="n">
        <v>0.88</v>
      </c>
      <c r="W35" t="n">
        <v>2.95</v>
      </c>
      <c r="X35" t="n">
        <v>0.22</v>
      </c>
      <c r="Y35" t="n">
        <v>1</v>
      </c>
      <c r="Z35" t="n">
        <v>10</v>
      </c>
      <c r="AA35" t="n">
        <v>367.1702740816694</v>
      </c>
      <c r="AB35" t="n">
        <v>502.3785674078073</v>
      </c>
      <c r="AC35" t="n">
        <v>454.4322620271532</v>
      </c>
      <c r="AD35" t="n">
        <v>367170.2740816695</v>
      </c>
      <c r="AE35" t="n">
        <v>502378.5674078073</v>
      </c>
      <c r="AF35" t="n">
        <v>2.605748014563986e-06</v>
      </c>
      <c r="AG35" t="n">
        <v>17.43489583333333</v>
      </c>
      <c r="AH35" t="n">
        <v>454432.2620271532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7.5066</v>
      </c>
      <c r="E36" t="n">
        <v>13.32</v>
      </c>
      <c r="F36" t="n">
        <v>10.58</v>
      </c>
      <c r="G36" t="n">
        <v>57.69</v>
      </c>
      <c r="H36" t="n">
        <v>0.93</v>
      </c>
      <c r="I36" t="n">
        <v>11</v>
      </c>
      <c r="J36" t="n">
        <v>180.37</v>
      </c>
      <c r="K36" t="n">
        <v>51.39</v>
      </c>
      <c r="L36" t="n">
        <v>9.5</v>
      </c>
      <c r="M36" t="n">
        <v>9</v>
      </c>
      <c r="N36" t="n">
        <v>34.48</v>
      </c>
      <c r="O36" t="n">
        <v>22480.05</v>
      </c>
      <c r="P36" t="n">
        <v>130.92</v>
      </c>
      <c r="Q36" t="n">
        <v>197.79</v>
      </c>
      <c r="R36" t="n">
        <v>33.23</v>
      </c>
      <c r="S36" t="n">
        <v>25.4</v>
      </c>
      <c r="T36" t="n">
        <v>3054.17</v>
      </c>
      <c r="U36" t="n">
        <v>0.76</v>
      </c>
      <c r="V36" t="n">
        <v>0.88</v>
      </c>
      <c r="W36" t="n">
        <v>2.95</v>
      </c>
      <c r="X36" t="n">
        <v>0.19</v>
      </c>
      <c r="Y36" t="n">
        <v>1</v>
      </c>
      <c r="Z36" t="n">
        <v>10</v>
      </c>
      <c r="AA36" t="n">
        <v>365.9843859482362</v>
      </c>
      <c r="AB36" t="n">
        <v>500.7559829459518</v>
      </c>
      <c r="AC36" t="n">
        <v>452.9645347490256</v>
      </c>
      <c r="AD36" t="n">
        <v>365984.3859482362</v>
      </c>
      <c r="AE36" t="n">
        <v>500755.9829459518</v>
      </c>
      <c r="AF36" t="n">
        <v>2.618795593386978e-06</v>
      </c>
      <c r="AG36" t="n">
        <v>17.34375</v>
      </c>
      <c r="AH36" t="n">
        <v>452964.5347490256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7.5047</v>
      </c>
      <c r="E37" t="n">
        <v>13.32</v>
      </c>
      <c r="F37" t="n">
        <v>10.58</v>
      </c>
      <c r="G37" t="n">
        <v>57.71</v>
      </c>
      <c r="H37" t="n">
        <v>0.96</v>
      </c>
      <c r="I37" t="n">
        <v>11</v>
      </c>
      <c r="J37" t="n">
        <v>180.75</v>
      </c>
      <c r="K37" t="n">
        <v>51.39</v>
      </c>
      <c r="L37" t="n">
        <v>9.75</v>
      </c>
      <c r="M37" t="n">
        <v>9</v>
      </c>
      <c r="N37" t="n">
        <v>34.6</v>
      </c>
      <c r="O37" t="n">
        <v>22526.07</v>
      </c>
      <c r="P37" t="n">
        <v>130.87</v>
      </c>
      <c r="Q37" t="n">
        <v>197.8</v>
      </c>
      <c r="R37" t="n">
        <v>33.38</v>
      </c>
      <c r="S37" t="n">
        <v>25.4</v>
      </c>
      <c r="T37" t="n">
        <v>3130.76</v>
      </c>
      <c r="U37" t="n">
        <v>0.76</v>
      </c>
      <c r="V37" t="n">
        <v>0.88</v>
      </c>
      <c r="W37" t="n">
        <v>2.95</v>
      </c>
      <c r="X37" t="n">
        <v>0.19</v>
      </c>
      <c r="Y37" t="n">
        <v>1</v>
      </c>
      <c r="Z37" t="n">
        <v>10</v>
      </c>
      <c r="AA37" t="n">
        <v>365.9821447139942</v>
      </c>
      <c r="AB37" t="n">
        <v>500.7529163903858</v>
      </c>
      <c r="AC37" t="n">
        <v>452.9617608612188</v>
      </c>
      <c r="AD37" t="n">
        <v>365982.1447139942</v>
      </c>
      <c r="AE37" t="n">
        <v>500752.9163903858</v>
      </c>
      <c r="AF37" t="n">
        <v>2.618132748473511e-06</v>
      </c>
      <c r="AG37" t="n">
        <v>17.34375</v>
      </c>
      <c r="AH37" t="n">
        <v>452961.7608612188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7.4997</v>
      </c>
      <c r="E38" t="n">
        <v>13.33</v>
      </c>
      <c r="F38" t="n">
        <v>10.59</v>
      </c>
      <c r="G38" t="n">
        <v>57.76</v>
      </c>
      <c r="H38" t="n">
        <v>0.98</v>
      </c>
      <c r="I38" t="n">
        <v>11</v>
      </c>
      <c r="J38" t="n">
        <v>181.12</v>
      </c>
      <c r="K38" t="n">
        <v>51.39</v>
      </c>
      <c r="L38" t="n">
        <v>10</v>
      </c>
      <c r="M38" t="n">
        <v>9</v>
      </c>
      <c r="N38" t="n">
        <v>34.73</v>
      </c>
      <c r="O38" t="n">
        <v>22572.13</v>
      </c>
      <c r="P38" t="n">
        <v>131.08</v>
      </c>
      <c r="Q38" t="n">
        <v>197.75</v>
      </c>
      <c r="R38" t="n">
        <v>33.62</v>
      </c>
      <c r="S38" t="n">
        <v>25.4</v>
      </c>
      <c r="T38" t="n">
        <v>3250.83</v>
      </c>
      <c r="U38" t="n">
        <v>0.76</v>
      </c>
      <c r="V38" t="n">
        <v>0.88</v>
      </c>
      <c r="W38" t="n">
        <v>2.96</v>
      </c>
      <c r="X38" t="n">
        <v>0.2</v>
      </c>
      <c r="Y38" t="n">
        <v>1</v>
      </c>
      <c r="Z38" t="n">
        <v>10</v>
      </c>
      <c r="AA38" t="n">
        <v>366.2614164993602</v>
      </c>
      <c r="AB38" t="n">
        <v>501.1350283677251</v>
      </c>
      <c r="AC38" t="n">
        <v>453.3074046077384</v>
      </c>
      <c r="AD38" t="n">
        <v>366261.4164993602</v>
      </c>
      <c r="AE38" t="n">
        <v>501135.0283677251</v>
      </c>
      <c r="AF38" t="n">
        <v>2.616388419753859e-06</v>
      </c>
      <c r="AG38" t="n">
        <v>17.35677083333333</v>
      </c>
      <c r="AH38" t="n">
        <v>453307.4046077384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7.5022</v>
      </c>
      <c r="E39" t="n">
        <v>13.33</v>
      </c>
      <c r="F39" t="n">
        <v>10.58</v>
      </c>
      <c r="G39" t="n">
        <v>57.73</v>
      </c>
      <c r="H39" t="n">
        <v>1</v>
      </c>
      <c r="I39" t="n">
        <v>11</v>
      </c>
      <c r="J39" t="n">
        <v>181.49</v>
      </c>
      <c r="K39" t="n">
        <v>51.39</v>
      </c>
      <c r="L39" t="n">
        <v>10.25</v>
      </c>
      <c r="M39" t="n">
        <v>9</v>
      </c>
      <c r="N39" t="n">
        <v>34.85</v>
      </c>
      <c r="O39" t="n">
        <v>22618.23</v>
      </c>
      <c r="P39" t="n">
        <v>130.72</v>
      </c>
      <c r="Q39" t="n">
        <v>197.79</v>
      </c>
      <c r="R39" t="n">
        <v>33.22</v>
      </c>
      <c r="S39" t="n">
        <v>25.4</v>
      </c>
      <c r="T39" t="n">
        <v>3051.52</v>
      </c>
      <c r="U39" t="n">
        <v>0.76</v>
      </c>
      <c r="V39" t="n">
        <v>0.88</v>
      </c>
      <c r="W39" t="n">
        <v>2.96</v>
      </c>
      <c r="X39" t="n">
        <v>0.19</v>
      </c>
      <c r="Y39" t="n">
        <v>1</v>
      </c>
      <c r="Z39" t="n">
        <v>10</v>
      </c>
      <c r="AA39" t="n">
        <v>365.9181092175214</v>
      </c>
      <c r="AB39" t="n">
        <v>500.6653001990648</v>
      </c>
      <c r="AC39" t="n">
        <v>452.8825066362274</v>
      </c>
      <c r="AD39" t="n">
        <v>365918.1092175214</v>
      </c>
      <c r="AE39" t="n">
        <v>500665.3001990648</v>
      </c>
      <c r="AF39" t="n">
        <v>2.617260584113685e-06</v>
      </c>
      <c r="AG39" t="n">
        <v>17.35677083333333</v>
      </c>
      <c r="AH39" t="n">
        <v>452882.5066362274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7.5339</v>
      </c>
      <c r="E40" t="n">
        <v>13.27</v>
      </c>
      <c r="F40" t="n">
        <v>10.56</v>
      </c>
      <c r="G40" t="n">
        <v>63.37</v>
      </c>
      <c r="H40" t="n">
        <v>1.02</v>
      </c>
      <c r="I40" t="n">
        <v>10</v>
      </c>
      <c r="J40" t="n">
        <v>181.87</v>
      </c>
      <c r="K40" t="n">
        <v>51.39</v>
      </c>
      <c r="L40" t="n">
        <v>10.5</v>
      </c>
      <c r="M40" t="n">
        <v>8</v>
      </c>
      <c r="N40" t="n">
        <v>34.98</v>
      </c>
      <c r="O40" t="n">
        <v>22664.49</v>
      </c>
      <c r="P40" t="n">
        <v>130.42</v>
      </c>
      <c r="Q40" t="n">
        <v>197.75</v>
      </c>
      <c r="R40" t="n">
        <v>32.76</v>
      </c>
      <c r="S40" t="n">
        <v>25.4</v>
      </c>
      <c r="T40" t="n">
        <v>2827.92</v>
      </c>
      <c r="U40" t="n">
        <v>0.78</v>
      </c>
      <c r="V40" t="n">
        <v>0.88</v>
      </c>
      <c r="W40" t="n">
        <v>2.95</v>
      </c>
      <c r="X40" t="n">
        <v>0.17</v>
      </c>
      <c r="Y40" t="n">
        <v>1</v>
      </c>
      <c r="Z40" t="n">
        <v>10</v>
      </c>
      <c r="AA40" t="n">
        <v>365.0620664407257</v>
      </c>
      <c r="AB40" t="n">
        <v>499.4940247059111</v>
      </c>
      <c r="AC40" t="n">
        <v>451.8230160322448</v>
      </c>
      <c r="AD40" t="n">
        <v>365062.0664407257</v>
      </c>
      <c r="AE40" t="n">
        <v>499494.0247059111</v>
      </c>
      <c r="AF40" t="n">
        <v>2.628319628196274e-06</v>
      </c>
      <c r="AG40" t="n">
        <v>17.27864583333333</v>
      </c>
      <c r="AH40" t="n">
        <v>451823.0160322448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7.5355</v>
      </c>
      <c r="E41" t="n">
        <v>13.27</v>
      </c>
      <c r="F41" t="n">
        <v>10.56</v>
      </c>
      <c r="G41" t="n">
        <v>63.36</v>
      </c>
      <c r="H41" t="n">
        <v>1.05</v>
      </c>
      <c r="I41" t="n">
        <v>10</v>
      </c>
      <c r="J41" t="n">
        <v>182.24</v>
      </c>
      <c r="K41" t="n">
        <v>51.39</v>
      </c>
      <c r="L41" t="n">
        <v>10.75</v>
      </c>
      <c r="M41" t="n">
        <v>8</v>
      </c>
      <c r="N41" t="n">
        <v>35.1</v>
      </c>
      <c r="O41" t="n">
        <v>22710.68</v>
      </c>
      <c r="P41" t="n">
        <v>130.41</v>
      </c>
      <c r="Q41" t="n">
        <v>197.76</v>
      </c>
      <c r="R41" t="n">
        <v>32.59</v>
      </c>
      <c r="S41" t="n">
        <v>25.4</v>
      </c>
      <c r="T41" t="n">
        <v>2743.38</v>
      </c>
      <c r="U41" t="n">
        <v>0.78</v>
      </c>
      <c r="V41" t="n">
        <v>0.88</v>
      </c>
      <c r="W41" t="n">
        <v>2.96</v>
      </c>
      <c r="X41" t="n">
        <v>0.17</v>
      </c>
      <c r="Y41" t="n">
        <v>1</v>
      </c>
      <c r="Z41" t="n">
        <v>10</v>
      </c>
      <c r="AA41" t="n">
        <v>365.0265127365507</v>
      </c>
      <c r="AB41" t="n">
        <v>499.44537855934</v>
      </c>
      <c r="AC41" t="n">
        <v>451.7790126056272</v>
      </c>
      <c r="AD41" t="n">
        <v>365026.5127365506</v>
      </c>
      <c r="AE41" t="n">
        <v>499445.37855934</v>
      </c>
      <c r="AF41" t="n">
        <v>2.628877813386563e-06</v>
      </c>
      <c r="AG41" t="n">
        <v>17.27864583333333</v>
      </c>
      <c r="AH41" t="n">
        <v>451779.0126056272</v>
      </c>
    </row>
    <row r="42">
      <c r="A42" t="n">
        <v>40</v>
      </c>
      <c r="B42" t="n">
        <v>85</v>
      </c>
      <c r="C42" t="inlineStr">
        <is>
          <t xml:space="preserve">CONCLUIDO	</t>
        </is>
      </c>
      <c r="D42" t="n">
        <v>7.536</v>
      </c>
      <c r="E42" t="n">
        <v>13.27</v>
      </c>
      <c r="F42" t="n">
        <v>10.56</v>
      </c>
      <c r="G42" t="n">
        <v>63.35</v>
      </c>
      <c r="H42" t="n">
        <v>1.07</v>
      </c>
      <c r="I42" t="n">
        <v>10</v>
      </c>
      <c r="J42" t="n">
        <v>182.62</v>
      </c>
      <c r="K42" t="n">
        <v>51.39</v>
      </c>
      <c r="L42" t="n">
        <v>11</v>
      </c>
      <c r="M42" t="n">
        <v>8</v>
      </c>
      <c r="N42" t="n">
        <v>35.22</v>
      </c>
      <c r="O42" t="n">
        <v>22756.91</v>
      </c>
      <c r="P42" t="n">
        <v>130.23</v>
      </c>
      <c r="Q42" t="n">
        <v>197.76</v>
      </c>
      <c r="R42" t="n">
        <v>32.58</v>
      </c>
      <c r="S42" t="n">
        <v>25.4</v>
      </c>
      <c r="T42" t="n">
        <v>2736.14</v>
      </c>
      <c r="U42" t="n">
        <v>0.78</v>
      </c>
      <c r="V42" t="n">
        <v>0.88</v>
      </c>
      <c r="W42" t="n">
        <v>2.95</v>
      </c>
      <c r="X42" t="n">
        <v>0.17</v>
      </c>
      <c r="Y42" t="n">
        <v>1</v>
      </c>
      <c r="Z42" t="n">
        <v>10</v>
      </c>
      <c r="AA42" t="n">
        <v>364.8876788641057</v>
      </c>
      <c r="AB42" t="n">
        <v>499.2554199301427</v>
      </c>
      <c r="AC42" t="n">
        <v>451.6071833613919</v>
      </c>
      <c r="AD42" t="n">
        <v>364887.6788641057</v>
      </c>
      <c r="AE42" t="n">
        <v>499255.4199301427</v>
      </c>
      <c r="AF42" t="n">
        <v>2.629052246258528e-06</v>
      </c>
      <c r="AG42" t="n">
        <v>17.27864583333333</v>
      </c>
      <c r="AH42" t="n">
        <v>451607.1833613919</v>
      </c>
    </row>
    <row r="43">
      <c r="A43" t="n">
        <v>41</v>
      </c>
      <c r="B43" t="n">
        <v>85</v>
      </c>
      <c r="C43" t="inlineStr">
        <is>
          <t xml:space="preserve">CONCLUIDO	</t>
        </is>
      </c>
      <c r="D43" t="n">
        <v>7.5293</v>
      </c>
      <c r="E43" t="n">
        <v>13.28</v>
      </c>
      <c r="F43" t="n">
        <v>10.57</v>
      </c>
      <c r="G43" t="n">
        <v>63.42</v>
      </c>
      <c r="H43" t="n">
        <v>1.09</v>
      </c>
      <c r="I43" t="n">
        <v>10</v>
      </c>
      <c r="J43" t="n">
        <v>182.99</v>
      </c>
      <c r="K43" t="n">
        <v>51.39</v>
      </c>
      <c r="L43" t="n">
        <v>11.25</v>
      </c>
      <c r="M43" t="n">
        <v>8</v>
      </c>
      <c r="N43" t="n">
        <v>35.35</v>
      </c>
      <c r="O43" t="n">
        <v>22803.18</v>
      </c>
      <c r="P43" t="n">
        <v>130.18</v>
      </c>
      <c r="Q43" t="n">
        <v>197.76</v>
      </c>
      <c r="R43" t="n">
        <v>32.93</v>
      </c>
      <c r="S43" t="n">
        <v>25.4</v>
      </c>
      <c r="T43" t="n">
        <v>2913.5</v>
      </c>
      <c r="U43" t="n">
        <v>0.77</v>
      </c>
      <c r="V43" t="n">
        <v>0.88</v>
      </c>
      <c r="W43" t="n">
        <v>2.96</v>
      </c>
      <c r="X43" t="n">
        <v>0.18</v>
      </c>
      <c r="Y43" t="n">
        <v>1</v>
      </c>
      <c r="Z43" t="n">
        <v>10</v>
      </c>
      <c r="AA43" t="n">
        <v>365.0072936230902</v>
      </c>
      <c r="AB43" t="n">
        <v>499.4190821204159</v>
      </c>
      <c r="AC43" t="n">
        <v>451.7552258619267</v>
      </c>
      <c r="AD43" t="n">
        <v>365007.2936230901</v>
      </c>
      <c r="AE43" t="n">
        <v>499419.0821204159</v>
      </c>
      <c r="AF43" t="n">
        <v>2.626714845774195e-06</v>
      </c>
      <c r="AG43" t="n">
        <v>17.29166666666667</v>
      </c>
      <c r="AH43" t="n">
        <v>451755.2258619267</v>
      </c>
    </row>
    <row r="44">
      <c r="A44" t="n">
        <v>42</v>
      </c>
      <c r="B44" t="n">
        <v>85</v>
      </c>
      <c r="C44" t="inlineStr">
        <is>
          <t xml:space="preserve">CONCLUIDO	</t>
        </is>
      </c>
      <c r="D44" t="n">
        <v>7.5271</v>
      </c>
      <c r="E44" t="n">
        <v>13.29</v>
      </c>
      <c r="F44" t="n">
        <v>10.57</v>
      </c>
      <c r="G44" t="n">
        <v>63.44</v>
      </c>
      <c r="H44" t="n">
        <v>1.11</v>
      </c>
      <c r="I44" t="n">
        <v>10</v>
      </c>
      <c r="J44" t="n">
        <v>183.37</v>
      </c>
      <c r="K44" t="n">
        <v>51.39</v>
      </c>
      <c r="L44" t="n">
        <v>11.5</v>
      </c>
      <c r="M44" t="n">
        <v>8</v>
      </c>
      <c r="N44" t="n">
        <v>35.48</v>
      </c>
      <c r="O44" t="n">
        <v>22849.49</v>
      </c>
      <c r="P44" t="n">
        <v>129.64</v>
      </c>
      <c r="Q44" t="n">
        <v>197.76</v>
      </c>
      <c r="R44" t="n">
        <v>33.07</v>
      </c>
      <c r="S44" t="n">
        <v>25.4</v>
      </c>
      <c r="T44" t="n">
        <v>2981.65</v>
      </c>
      <c r="U44" t="n">
        <v>0.77</v>
      </c>
      <c r="V44" t="n">
        <v>0.88</v>
      </c>
      <c r="W44" t="n">
        <v>2.96</v>
      </c>
      <c r="X44" t="n">
        <v>0.18</v>
      </c>
      <c r="Y44" t="n">
        <v>1</v>
      </c>
      <c r="Z44" t="n">
        <v>10</v>
      </c>
      <c r="AA44" t="n">
        <v>364.6558671750342</v>
      </c>
      <c r="AB44" t="n">
        <v>498.9382449503451</v>
      </c>
      <c r="AC44" t="n">
        <v>451.3202791165082</v>
      </c>
      <c r="AD44" t="n">
        <v>364655.8671750342</v>
      </c>
      <c r="AE44" t="n">
        <v>498938.2449503451</v>
      </c>
      <c r="AF44" t="n">
        <v>2.625947341137549e-06</v>
      </c>
      <c r="AG44" t="n">
        <v>17.3046875</v>
      </c>
      <c r="AH44" t="n">
        <v>451320.2791165083</v>
      </c>
    </row>
    <row r="45">
      <c r="A45" t="n">
        <v>43</v>
      </c>
      <c r="B45" t="n">
        <v>85</v>
      </c>
      <c r="C45" t="inlineStr">
        <is>
          <t xml:space="preserve">CONCLUIDO	</t>
        </is>
      </c>
      <c r="D45" t="n">
        <v>7.5572</v>
      </c>
      <c r="E45" t="n">
        <v>13.23</v>
      </c>
      <c r="F45" t="n">
        <v>10.55</v>
      </c>
      <c r="G45" t="n">
        <v>70.37</v>
      </c>
      <c r="H45" t="n">
        <v>1.13</v>
      </c>
      <c r="I45" t="n">
        <v>9</v>
      </c>
      <c r="J45" t="n">
        <v>183.74</v>
      </c>
      <c r="K45" t="n">
        <v>51.39</v>
      </c>
      <c r="L45" t="n">
        <v>11.75</v>
      </c>
      <c r="M45" t="n">
        <v>7</v>
      </c>
      <c r="N45" t="n">
        <v>35.6</v>
      </c>
      <c r="O45" t="n">
        <v>22895.85</v>
      </c>
      <c r="P45" t="n">
        <v>129.43</v>
      </c>
      <c r="Q45" t="n">
        <v>197.76</v>
      </c>
      <c r="R45" t="n">
        <v>32.47</v>
      </c>
      <c r="S45" t="n">
        <v>25.4</v>
      </c>
      <c r="T45" t="n">
        <v>2684.43</v>
      </c>
      <c r="U45" t="n">
        <v>0.78</v>
      </c>
      <c r="V45" t="n">
        <v>0.88</v>
      </c>
      <c r="W45" t="n">
        <v>2.96</v>
      </c>
      <c r="X45" t="n">
        <v>0.17</v>
      </c>
      <c r="Y45" t="n">
        <v>1</v>
      </c>
      <c r="Z45" t="n">
        <v>10</v>
      </c>
      <c r="AA45" t="n">
        <v>363.9007322177736</v>
      </c>
      <c r="AB45" t="n">
        <v>497.9050359876179</v>
      </c>
      <c r="AC45" t="n">
        <v>450.3856781670659</v>
      </c>
      <c r="AD45" t="n">
        <v>363900.7322177736</v>
      </c>
      <c r="AE45" t="n">
        <v>497905.0359876179</v>
      </c>
      <c r="AF45" t="n">
        <v>2.63644820002985e-06</v>
      </c>
      <c r="AG45" t="n">
        <v>17.2265625</v>
      </c>
      <c r="AH45" t="n">
        <v>450385.6781670659</v>
      </c>
    </row>
    <row r="46">
      <c r="A46" t="n">
        <v>44</v>
      </c>
      <c r="B46" t="n">
        <v>85</v>
      </c>
      <c r="C46" t="inlineStr">
        <is>
          <t xml:space="preserve">CONCLUIDO	</t>
        </is>
      </c>
      <c r="D46" t="n">
        <v>7.5576</v>
      </c>
      <c r="E46" t="n">
        <v>13.23</v>
      </c>
      <c r="F46" t="n">
        <v>10.55</v>
      </c>
      <c r="G46" t="n">
        <v>70.36</v>
      </c>
      <c r="H46" t="n">
        <v>1.16</v>
      </c>
      <c r="I46" t="n">
        <v>9</v>
      </c>
      <c r="J46" t="n">
        <v>184.12</v>
      </c>
      <c r="K46" t="n">
        <v>51.39</v>
      </c>
      <c r="L46" t="n">
        <v>12</v>
      </c>
      <c r="M46" t="n">
        <v>7</v>
      </c>
      <c r="N46" t="n">
        <v>35.73</v>
      </c>
      <c r="O46" t="n">
        <v>22942.24</v>
      </c>
      <c r="P46" t="n">
        <v>129.46</v>
      </c>
      <c r="Q46" t="n">
        <v>197.78</v>
      </c>
      <c r="R46" t="n">
        <v>32.55</v>
      </c>
      <c r="S46" t="n">
        <v>25.4</v>
      </c>
      <c r="T46" t="n">
        <v>2724.27</v>
      </c>
      <c r="U46" t="n">
        <v>0.78</v>
      </c>
      <c r="V46" t="n">
        <v>0.88</v>
      </c>
      <c r="W46" t="n">
        <v>2.95</v>
      </c>
      <c r="X46" t="n">
        <v>0.16</v>
      </c>
      <c r="Y46" t="n">
        <v>1</v>
      </c>
      <c r="Z46" t="n">
        <v>10</v>
      </c>
      <c r="AA46" t="n">
        <v>363.9153333414983</v>
      </c>
      <c r="AB46" t="n">
        <v>497.9250138892543</v>
      </c>
      <c r="AC46" t="n">
        <v>450.4037494058092</v>
      </c>
      <c r="AD46" t="n">
        <v>363915.3333414983</v>
      </c>
      <c r="AE46" t="n">
        <v>497925.0138892542</v>
      </c>
      <c r="AF46" t="n">
        <v>2.636587746327422e-06</v>
      </c>
      <c r="AG46" t="n">
        <v>17.2265625</v>
      </c>
      <c r="AH46" t="n">
        <v>450403.7494058092</v>
      </c>
    </row>
    <row r="47">
      <c r="A47" t="n">
        <v>45</v>
      </c>
      <c r="B47" t="n">
        <v>85</v>
      </c>
      <c r="C47" t="inlineStr">
        <is>
          <t xml:space="preserve">CONCLUIDO	</t>
        </is>
      </c>
      <c r="D47" t="n">
        <v>7.5567</v>
      </c>
      <c r="E47" t="n">
        <v>13.23</v>
      </c>
      <c r="F47" t="n">
        <v>10.56</v>
      </c>
      <c r="G47" t="n">
        <v>70.37</v>
      </c>
      <c r="H47" t="n">
        <v>1.18</v>
      </c>
      <c r="I47" t="n">
        <v>9</v>
      </c>
      <c r="J47" t="n">
        <v>184.5</v>
      </c>
      <c r="K47" t="n">
        <v>51.39</v>
      </c>
      <c r="L47" t="n">
        <v>12.25</v>
      </c>
      <c r="M47" t="n">
        <v>7</v>
      </c>
      <c r="N47" t="n">
        <v>35.85</v>
      </c>
      <c r="O47" t="n">
        <v>22988.69</v>
      </c>
      <c r="P47" t="n">
        <v>129.53</v>
      </c>
      <c r="Q47" t="n">
        <v>197.76</v>
      </c>
      <c r="R47" t="n">
        <v>32.45</v>
      </c>
      <c r="S47" t="n">
        <v>25.4</v>
      </c>
      <c r="T47" t="n">
        <v>2676.31</v>
      </c>
      <c r="U47" t="n">
        <v>0.78</v>
      </c>
      <c r="V47" t="n">
        <v>0.88</v>
      </c>
      <c r="W47" t="n">
        <v>2.96</v>
      </c>
      <c r="X47" t="n">
        <v>0.17</v>
      </c>
      <c r="Y47" t="n">
        <v>1</v>
      </c>
      <c r="Z47" t="n">
        <v>10</v>
      </c>
      <c r="AA47" t="n">
        <v>364.0185352839223</v>
      </c>
      <c r="AB47" t="n">
        <v>498.0662193398271</v>
      </c>
      <c r="AC47" t="n">
        <v>450.5314784063625</v>
      </c>
      <c r="AD47" t="n">
        <v>364018.5352839223</v>
      </c>
      <c r="AE47" t="n">
        <v>498066.2193398271</v>
      </c>
      <c r="AF47" t="n">
        <v>2.636273767157885e-06</v>
      </c>
      <c r="AG47" t="n">
        <v>17.2265625</v>
      </c>
      <c r="AH47" t="n">
        <v>450531.4784063625</v>
      </c>
    </row>
    <row r="48">
      <c r="A48" t="n">
        <v>46</v>
      </c>
      <c r="B48" t="n">
        <v>85</v>
      </c>
      <c r="C48" t="inlineStr">
        <is>
          <t xml:space="preserve">CONCLUIDO	</t>
        </is>
      </c>
      <c r="D48" t="n">
        <v>7.5605</v>
      </c>
      <c r="E48" t="n">
        <v>13.23</v>
      </c>
      <c r="F48" t="n">
        <v>10.55</v>
      </c>
      <c r="G48" t="n">
        <v>70.33</v>
      </c>
      <c r="H48" t="n">
        <v>1.2</v>
      </c>
      <c r="I48" t="n">
        <v>9</v>
      </c>
      <c r="J48" t="n">
        <v>184.87</v>
      </c>
      <c r="K48" t="n">
        <v>51.39</v>
      </c>
      <c r="L48" t="n">
        <v>12.5</v>
      </c>
      <c r="M48" t="n">
        <v>7</v>
      </c>
      <c r="N48" t="n">
        <v>35.98</v>
      </c>
      <c r="O48" t="n">
        <v>23035.17</v>
      </c>
      <c r="P48" t="n">
        <v>129.09</v>
      </c>
      <c r="Q48" t="n">
        <v>197.76</v>
      </c>
      <c r="R48" t="n">
        <v>32.26</v>
      </c>
      <c r="S48" t="n">
        <v>25.4</v>
      </c>
      <c r="T48" t="n">
        <v>2580.09</v>
      </c>
      <c r="U48" t="n">
        <v>0.79</v>
      </c>
      <c r="V48" t="n">
        <v>0.88</v>
      </c>
      <c r="W48" t="n">
        <v>2.95</v>
      </c>
      <c r="X48" t="n">
        <v>0.16</v>
      </c>
      <c r="Y48" t="n">
        <v>1</v>
      </c>
      <c r="Z48" t="n">
        <v>10</v>
      </c>
      <c r="AA48" t="n">
        <v>363.5982697253957</v>
      </c>
      <c r="AB48" t="n">
        <v>497.4911934618431</v>
      </c>
      <c r="AC48" t="n">
        <v>450.0113321911193</v>
      </c>
      <c r="AD48" t="n">
        <v>363598.2697253957</v>
      </c>
      <c r="AE48" t="n">
        <v>497491.1934618431</v>
      </c>
      <c r="AF48" t="n">
        <v>2.63759945698482e-06</v>
      </c>
      <c r="AG48" t="n">
        <v>17.2265625</v>
      </c>
      <c r="AH48" t="n">
        <v>450011.3321911193</v>
      </c>
    </row>
    <row r="49">
      <c r="A49" t="n">
        <v>47</v>
      </c>
      <c r="B49" t="n">
        <v>85</v>
      </c>
      <c r="C49" t="inlineStr">
        <is>
          <t xml:space="preserve">CONCLUIDO	</t>
        </is>
      </c>
      <c r="D49" t="n">
        <v>7.5589</v>
      </c>
      <c r="E49" t="n">
        <v>13.23</v>
      </c>
      <c r="F49" t="n">
        <v>10.55</v>
      </c>
      <c r="G49" t="n">
        <v>70.34999999999999</v>
      </c>
      <c r="H49" t="n">
        <v>1.22</v>
      </c>
      <c r="I49" t="n">
        <v>9</v>
      </c>
      <c r="J49" t="n">
        <v>185.25</v>
      </c>
      <c r="K49" t="n">
        <v>51.39</v>
      </c>
      <c r="L49" t="n">
        <v>12.75</v>
      </c>
      <c r="M49" t="n">
        <v>7</v>
      </c>
      <c r="N49" t="n">
        <v>36.11</v>
      </c>
      <c r="O49" t="n">
        <v>23081.7</v>
      </c>
      <c r="P49" t="n">
        <v>129.06</v>
      </c>
      <c r="Q49" t="n">
        <v>197.75</v>
      </c>
      <c r="R49" t="n">
        <v>32.47</v>
      </c>
      <c r="S49" t="n">
        <v>25.4</v>
      </c>
      <c r="T49" t="n">
        <v>2686.14</v>
      </c>
      <c r="U49" t="n">
        <v>0.78</v>
      </c>
      <c r="V49" t="n">
        <v>0.88</v>
      </c>
      <c r="W49" t="n">
        <v>2.95</v>
      </c>
      <c r="X49" t="n">
        <v>0.16</v>
      </c>
      <c r="Y49" t="n">
        <v>1</v>
      </c>
      <c r="Z49" t="n">
        <v>10</v>
      </c>
      <c r="AA49" t="n">
        <v>363.6046059013457</v>
      </c>
      <c r="AB49" t="n">
        <v>497.4998628973103</v>
      </c>
      <c r="AC49" t="n">
        <v>450.0191742278333</v>
      </c>
      <c r="AD49" t="n">
        <v>363604.6059013457</v>
      </c>
      <c r="AE49" t="n">
        <v>497499.8628973103</v>
      </c>
      <c r="AF49" t="n">
        <v>2.637041271794531e-06</v>
      </c>
      <c r="AG49" t="n">
        <v>17.2265625</v>
      </c>
      <c r="AH49" t="n">
        <v>450019.1742278333</v>
      </c>
    </row>
    <row r="50">
      <c r="A50" t="n">
        <v>48</v>
      </c>
      <c r="B50" t="n">
        <v>85</v>
      </c>
      <c r="C50" t="inlineStr">
        <is>
          <t xml:space="preserve">CONCLUIDO	</t>
        </is>
      </c>
      <c r="D50" t="n">
        <v>7.5616</v>
      </c>
      <c r="E50" t="n">
        <v>13.22</v>
      </c>
      <c r="F50" t="n">
        <v>10.55</v>
      </c>
      <c r="G50" t="n">
        <v>70.31</v>
      </c>
      <c r="H50" t="n">
        <v>1.24</v>
      </c>
      <c r="I50" t="n">
        <v>9</v>
      </c>
      <c r="J50" t="n">
        <v>185.63</v>
      </c>
      <c r="K50" t="n">
        <v>51.39</v>
      </c>
      <c r="L50" t="n">
        <v>13</v>
      </c>
      <c r="M50" t="n">
        <v>7</v>
      </c>
      <c r="N50" t="n">
        <v>36.24</v>
      </c>
      <c r="O50" t="n">
        <v>23128.27</v>
      </c>
      <c r="P50" t="n">
        <v>128.79</v>
      </c>
      <c r="Q50" t="n">
        <v>197.76</v>
      </c>
      <c r="R50" t="n">
        <v>32.25</v>
      </c>
      <c r="S50" t="n">
        <v>25.4</v>
      </c>
      <c r="T50" t="n">
        <v>2575.76</v>
      </c>
      <c r="U50" t="n">
        <v>0.79</v>
      </c>
      <c r="V50" t="n">
        <v>0.88</v>
      </c>
      <c r="W50" t="n">
        <v>2.95</v>
      </c>
      <c r="X50" t="n">
        <v>0.16</v>
      </c>
      <c r="Y50" t="n">
        <v>1</v>
      </c>
      <c r="Z50" t="n">
        <v>10</v>
      </c>
      <c r="AA50" t="n">
        <v>363.3631666455847</v>
      </c>
      <c r="AB50" t="n">
        <v>497.1695150560299</v>
      </c>
      <c r="AC50" t="n">
        <v>449.7203543208785</v>
      </c>
      <c r="AD50" t="n">
        <v>363363.1666455847</v>
      </c>
      <c r="AE50" t="n">
        <v>497169.5150560299</v>
      </c>
      <c r="AF50" t="n">
        <v>2.637983209303143e-06</v>
      </c>
      <c r="AG50" t="n">
        <v>17.21354166666667</v>
      </c>
      <c r="AH50" t="n">
        <v>449720.3543208785</v>
      </c>
    </row>
    <row r="51">
      <c r="A51" t="n">
        <v>49</v>
      </c>
      <c r="B51" t="n">
        <v>85</v>
      </c>
      <c r="C51" t="inlineStr">
        <is>
          <t xml:space="preserve">CONCLUIDO	</t>
        </is>
      </c>
      <c r="D51" t="n">
        <v>7.5957</v>
      </c>
      <c r="E51" t="n">
        <v>13.17</v>
      </c>
      <c r="F51" t="n">
        <v>10.52</v>
      </c>
      <c r="G51" t="n">
        <v>78.91</v>
      </c>
      <c r="H51" t="n">
        <v>1.26</v>
      </c>
      <c r="I51" t="n">
        <v>8</v>
      </c>
      <c r="J51" t="n">
        <v>186.01</v>
      </c>
      <c r="K51" t="n">
        <v>51.39</v>
      </c>
      <c r="L51" t="n">
        <v>13.25</v>
      </c>
      <c r="M51" t="n">
        <v>6</v>
      </c>
      <c r="N51" t="n">
        <v>36.36</v>
      </c>
      <c r="O51" t="n">
        <v>23174.88</v>
      </c>
      <c r="P51" t="n">
        <v>128.28</v>
      </c>
      <c r="Q51" t="n">
        <v>197.8</v>
      </c>
      <c r="R51" t="n">
        <v>31.49</v>
      </c>
      <c r="S51" t="n">
        <v>25.4</v>
      </c>
      <c r="T51" t="n">
        <v>2200.39</v>
      </c>
      <c r="U51" t="n">
        <v>0.8100000000000001</v>
      </c>
      <c r="V51" t="n">
        <v>0.88</v>
      </c>
      <c r="W51" t="n">
        <v>2.95</v>
      </c>
      <c r="X51" t="n">
        <v>0.13</v>
      </c>
      <c r="Y51" t="n">
        <v>1</v>
      </c>
      <c r="Z51" t="n">
        <v>10</v>
      </c>
      <c r="AA51" t="n">
        <v>353.9923255088658</v>
      </c>
      <c r="AB51" t="n">
        <v>484.3479168004374</v>
      </c>
      <c r="AC51" t="n">
        <v>438.1224314075736</v>
      </c>
      <c r="AD51" t="n">
        <v>353992.3255088658</v>
      </c>
      <c r="AE51" t="n">
        <v>484347.9168004374</v>
      </c>
      <c r="AF51" t="n">
        <v>2.649879531171165e-06</v>
      </c>
      <c r="AG51" t="n">
        <v>17.1484375</v>
      </c>
      <c r="AH51" t="n">
        <v>438122.4314075736</v>
      </c>
    </row>
    <row r="52">
      <c r="A52" t="n">
        <v>50</v>
      </c>
      <c r="B52" t="n">
        <v>85</v>
      </c>
      <c r="C52" t="inlineStr">
        <is>
          <t xml:space="preserve">CONCLUIDO	</t>
        </is>
      </c>
      <c r="D52" t="n">
        <v>7.5967</v>
      </c>
      <c r="E52" t="n">
        <v>13.16</v>
      </c>
      <c r="F52" t="n">
        <v>10.52</v>
      </c>
      <c r="G52" t="n">
        <v>78.90000000000001</v>
      </c>
      <c r="H52" t="n">
        <v>1.29</v>
      </c>
      <c r="I52" t="n">
        <v>8</v>
      </c>
      <c r="J52" t="n">
        <v>186.38</v>
      </c>
      <c r="K52" t="n">
        <v>51.39</v>
      </c>
      <c r="L52" t="n">
        <v>13.5</v>
      </c>
      <c r="M52" t="n">
        <v>6</v>
      </c>
      <c r="N52" t="n">
        <v>36.49</v>
      </c>
      <c r="O52" t="n">
        <v>23221.54</v>
      </c>
      <c r="P52" t="n">
        <v>128.26</v>
      </c>
      <c r="Q52" t="n">
        <v>197.76</v>
      </c>
      <c r="R52" t="n">
        <v>31.42</v>
      </c>
      <c r="S52" t="n">
        <v>25.4</v>
      </c>
      <c r="T52" t="n">
        <v>2167.07</v>
      </c>
      <c r="U52" t="n">
        <v>0.8100000000000001</v>
      </c>
      <c r="V52" t="n">
        <v>0.88</v>
      </c>
      <c r="W52" t="n">
        <v>2.95</v>
      </c>
      <c r="X52" t="n">
        <v>0.13</v>
      </c>
      <c r="Y52" t="n">
        <v>1</v>
      </c>
      <c r="Z52" t="n">
        <v>10</v>
      </c>
      <c r="AA52" t="n">
        <v>353.960797670931</v>
      </c>
      <c r="AB52" t="n">
        <v>484.3047790216649</v>
      </c>
      <c r="AC52" t="n">
        <v>438.0834106378629</v>
      </c>
      <c r="AD52" t="n">
        <v>353960.797670931</v>
      </c>
      <c r="AE52" t="n">
        <v>484304.7790216649</v>
      </c>
      <c r="AF52" t="n">
        <v>2.650228396915096e-06</v>
      </c>
      <c r="AG52" t="n">
        <v>17.13541666666667</v>
      </c>
      <c r="AH52" t="n">
        <v>438083.4106378629</v>
      </c>
    </row>
    <row r="53">
      <c r="A53" t="n">
        <v>51</v>
      </c>
      <c r="B53" t="n">
        <v>85</v>
      </c>
      <c r="C53" t="inlineStr">
        <is>
          <t xml:space="preserve">CONCLUIDO	</t>
        </is>
      </c>
      <c r="D53" t="n">
        <v>7.5929</v>
      </c>
      <c r="E53" t="n">
        <v>13.17</v>
      </c>
      <c r="F53" t="n">
        <v>10.53</v>
      </c>
      <c r="G53" t="n">
        <v>78.95</v>
      </c>
      <c r="H53" t="n">
        <v>1.31</v>
      </c>
      <c r="I53" t="n">
        <v>8</v>
      </c>
      <c r="J53" t="n">
        <v>186.76</v>
      </c>
      <c r="K53" t="n">
        <v>51.39</v>
      </c>
      <c r="L53" t="n">
        <v>13.75</v>
      </c>
      <c r="M53" t="n">
        <v>6</v>
      </c>
      <c r="N53" t="n">
        <v>36.62</v>
      </c>
      <c r="O53" t="n">
        <v>23268.24</v>
      </c>
      <c r="P53" t="n">
        <v>128.38</v>
      </c>
      <c r="Q53" t="n">
        <v>197.82</v>
      </c>
      <c r="R53" t="n">
        <v>31.62</v>
      </c>
      <c r="S53" t="n">
        <v>25.4</v>
      </c>
      <c r="T53" t="n">
        <v>2264.19</v>
      </c>
      <c r="U53" t="n">
        <v>0.8</v>
      </c>
      <c r="V53" t="n">
        <v>0.88</v>
      </c>
      <c r="W53" t="n">
        <v>2.95</v>
      </c>
      <c r="X53" t="n">
        <v>0.14</v>
      </c>
      <c r="Y53" t="n">
        <v>1</v>
      </c>
      <c r="Z53" t="n">
        <v>10</v>
      </c>
      <c r="AA53" t="n">
        <v>354.1490425990176</v>
      </c>
      <c r="AB53" t="n">
        <v>484.5623440370531</v>
      </c>
      <c r="AC53" t="n">
        <v>438.3163940096773</v>
      </c>
      <c r="AD53" t="n">
        <v>354149.0425990176</v>
      </c>
      <c r="AE53" t="n">
        <v>484562.3440370531</v>
      </c>
      <c r="AF53" t="n">
        <v>2.648902707088161e-06</v>
      </c>
      <c r="AG53" t="n">
        <v>17.1484375</v>
      </c>
      <c r="AH53" t="n">
        <v>438316.3940096772</v>
      </c>
    </row>
    <row r="54">
      <c r="A54" t="n">
        <v>52</v>
      </c>
      <c r="B54" t="n">
        <v>85</v>
      </c>
      <c r="C54" t="inlineStr">
        <is>
          <t xml:space="preserve">CONCLUIDO	</t>
        </is>
      </c>
      <c r="D54" t="n">
        <v>7.5927</v>
      </c>
      <c r="E54" t="n">
        <v>13.17</v>
      </c>
      <c r="F54" t="n">
        <v>10.53</v>
      </c>
      <c r="G54" t="n">
        <v>78.95</v>
      </c>
      <c r="H54" t="n">
        <v>1.33</v>
      </c>
      <c r="I54" t="n">
        <v>8</v>
      </c>
      <c r="J54" t="n">
        <v>187.14</v>
      </c>
      <c r="K54" t="n">
        <v>51.39</v>
      </c>
      <c r="L54" t="n">
        <v>14</v>
      </c>
      <c r="M54" t="n">
        <v>6</v>
      </c>
      <c r="N54" t="n">
        <v>36.75</v>
      </c>
      <c r="O54" t="n">
        <v>23314.98</v>
      </c>
      <c r="P54" t="n">
        <v>128.32</v>
      </c>
      <c r="Q54" t="n">
        <v>197.77</v>
      </c>
      <c r="R54" t="n">
        <v>31.64</v>
      </c>
      <c r="S54" t="n">
        <v>25.4</v>
      </c>
      <c r="T54" t="n">
        <v>2276.57</v>
      </c>
      <c r="U54" t="n">
        <v>0.8</v>
      </c>
      <c r="V54" t="n">
        <v>0.88</v>
      </c>
      <c r="W54" t="n">
        <v>2.95</v>
      </c>
      <c r="X54" t="n">
        <v>0.14</v>
      </c>
      <c r="Y54" t="n">
        <v>1</v>
      </c>
      <c r="Z54" t="n">
        <v>10</v>
      </c>
      <c r="AA54" t="n">
        <v>354.1094845367237</v>
      </c>
      <c r="AB54" t="n">
        <v>484.508218951044</v>
      </c>
      <c r="AC54" t="n">
        <v>438.2674345459118</v>
      </c>
      <c r="AD54" t="n">
        <v>354109.4845367237</v>
      </c>
      <c r="AE54" t="n">
        <v>484508.218951044</v>
      </c>
      <c r="AF54" t="n">
        <v>2.648832933939374e-06</v>
      </c>
      <c r="AG54" t="n">
        <v>17.1484375</v>
      </c>
      <c r="AH54" t="n">
        <v>438267.4345459118</v>
      </c>
    </row>
    <row r="55">
      <c r="A55" t="n">
        <v>53</v>
      </c>
      <c r="B55" t="n">
        <v>85</v>
      </c>
      <c r="C55" t="inlineStr">
        <is>
          <t xml:space="preserve">CONCLUIDO	</t>
        </is>
      </c>
      <c r="D55" t="n">
        <v>7.5975</v>
      </c>
      <c r="E55" t="n">
        <v>13.16</v>
      </c>
      <c r="F55" t="n">
        <v>10.52</v>
      </c>
      <c r="G55" t="n">
        <v>78.89</v>
      </c>
      <c r="H55" t="n">
        <v>1.35</v>
      </c>
      <c r="I55" t="n">
        <v>8</v>
      </c>
      <c r="J55" t="n">
        <v>187.52</v>
      </c>
      <c r="K55" t="n">
        <v>51.39</v>
      </c>
      <c r="L55" t="n">
        <v>14.25</v>
      </c>
      <c r="M55" t="n">
        <v>6</v>
      </c>
      <c r="N55" t="n">
        <v>36.88</v>
      </c>
      <c r="O55" t="n">
        <v>23361.77</v>
      </c>
      <c r="P55" t="n">
        <v>128.02</v>
      </c>
      <c r="Q55" t="n">
        <v>197.77</v>
      </c>
      <c r="R55" t="n">
        <v>31.43</v>
      </c>
      <c r="S55" t="n">
        <v>25.4</v>
      </c>
      <c r="T55" t="n">
        <v>2173.31</v>
      </c>
      <c r="U55" t="n">
        <v>0.8100000000000001</v>
      </c>
      <c r="V55" t="n">
        <v>0.88</v>
      </c>
      <c r="W55" t="n">
        <v>2.95</v>
      </c>
      <c r="X55" t="n">
        <v>0.13</v>
      </c>
      <c r="Y55" t="n">
        <v>1</v>
      </c>
      <c r="Z55" t="n">
        <v>10</v>
      </c>
      <c r="AA55" t="n">
        <v>353.7751340292226</v>
      </c>
      <c r="AB55" t="n">
        <v>484.0507458361776</v>
      </c>
      <c r="AC55" t="n">
        <v>437.8536220230607</v>
      </c>
      <c r="AD55" t="n">
        <v>353775.1340292225</v>
      </c>
      <c r="AE55" t="n">
        <v>484050.7458361776</v>
      </c>
      <c r="AF55" t="n">
        <v>2.65050748951024e-06</v>
      </c>
      <c r="AG55" t="n">
        <v>17.13541666666667</v>
      </c>
      <c r="AH55" t="n">
        <v>437853.6220230607</v>
      </c>
    </row>
    <row r="56">
      <c r="A56" t="n">
        <v>54</v>
      </c>
      <c r="B56" t="n">
        <v>85</v>
      </c>
      <c r="C56" t="inlineStr">
        <is>
          <t xml:space="preserve">CONCLUIDO	</t>
        </is>
      </c>
      <c r="D56" t="n">
        <v>7.5905</v>
      </c>
      <c r="E56" t="n">
        <v>13.17</v>
      </c>
      <c r="F56" t="n">
        <v>10.53</v>
      </c>
      <c r="G56" t="n">
        <v>78.98</v>
      </c>
      <c r="H56" t="n">
        <v>1.37</v>
      </c>
      <c r="I56" t="n">
        <v>8</v>
      </c>
      <c r="J56" t="n">
        <v>187.9</v>
      </c>
      <c r="K56" t="n">
        <v>51.39</v>
      </c>
      <c r="L56" t="n">
        <v>14.5</v>
      </c>
      <c r="M56" t="n">
        <v>6</v>
      </c>
      <c r="N56" t="n">
        <v>37.01</v>
      </c>
      <c r="O56" t="n">
        <v>23408.6</v>
      </c>
      <c r="P56" t="n">
        <v>128.03</v>
      </c>
      <c r="Q56" t="n">
        <v>197.8</v>
      </c>
      <c r="R56" t="n">
        <v>31.71</v>
      </c>
      <c r="S56" t="n">
        <v>25.4</v>
      </c>
      <c r="T56" t="n">
        <v>2312.46</v>
      </c>
      <c r="U56" t="n">
        <v>0.8</v>
      </c>
      <c r="V56" t="n">
        <v>0.88</v>
      </c>
      <c r="W56" t="n">
        <v>2.95</v>
      </c>
      <c r="X56" t="n">
        <v>0.14</v>
      </c>
      <c r="Y56" t="n">
        <v>1</v>
      </c>
      <c r="Z56" t="n">
        <v>10</v>
      </c>
      <c r="AA56" t="n">
        <v>353.9394773101462</v>
      </c>
      <c r="AB56" t="n">
        <v>484.2756075634513</v>
      </c>
      <c r="AC56" t="n">
        <v>438.0570232626787</v>
      </c>
      <c r="AD56" t="n">
        <v>353939.4773101462</v>
      </c>
      <c r="AE56" t="n">
        <v>484275.6075634513</v>
      </c>
      <c r="AF56" t="n">
        <v>2.648065429302728e-06</v>
      </c>
      <c r="AG56" t="n">
        <v>17.1484375</v>
      </c>
      <c r="AH56" t="n">
        <v>438057.0232626788</v>
      </c>
    </row>
    <row r="57">
      <c r="A57" t="n">
        <v>55</v>
      </c>
      <c r="B57" t="n">
        <v>85</v>
      </c>
      <c r="C57" t="inlineStr">
        <is>
          <t xml:space="preserve">CONCLUIDO	</t>
        </is>
      </c>
      <c r="D57" t="n">
        <v>7.5922</v>
      </c>
      <c r="E57" t="n">
        <v>13.17</v>
      </c>
      <c r="F57" t="n">
        <v>10.53</v>
      </c>
      <c r="G57" t="n">
        <v>78.95999999999999</v>
      </c>
      <c r="H57" t="n">
        <v>1.39</v>
      </c>
      <c r="I57" t="n">
        <v>8</v>
      </c>
      <c r="J57" t="n">
        <v>188.28</v>
      </c>
      <c r="K57" t="n">
        <v>51.39</v>
      </c>
      <c r="L57" t="n">
        <v>14.75</v>
      </c>
      <c r="M57" t="n">
        <v>6</v>
      </c>
      <c r="N57" t="n">
        <v>37.14</v>
      </c>
      <c r="O57" t="n">
        <v>23455.48</v>
      </c>
      <c r="P57" t="n">
        <v>127.65</v>
      </c>
      <c r="Q57" t="n">
        <v>197.81</v>
      </c>
      <c r="R57" t="n">
        <v>31.49</v>
      </c>
      <c r="S57" t="n">
        <v>25.4</v>
      </c>
      <c r="T57" t="n">
        <v>2201.09</v>
      </c>
      <c r="U57" t="n">
        <v>0.8100000000000001</v>
      </c>
      <c r="V57" t="n">
        <v>0.88</v>
      </c>
      <c r="W57" t="n">
        <v>2.96</v>
      </c>
      <c r="X57" t="n">
        <v>0.14</v>
      </c>
      <c r="Y57" t="n">
        <v>1</v>
      </c>
      <c r="Z57" t="n">
        <v>10</v>
      </c>
      <c r="AA57" t="n">
        <v>353.6378531936613</v>
      </c>
      <c r="AB57" t="n">
        <v>483.8629121405596</v>
      </c>
      <c r="AC57" t="n">
        <v>437.6837149117263</v>
      </c>
      <c r="AD57" t="n">
        <v>353637.8531936613</v>
      </c>
      <c r="AE57" t="n">
        <v>483862.9121405596</v>
      </c>
      <c r="AF57" t="n">
        <v>2.648658501067409e-06</v>
      </c>
      <c r="AG57" t="n">
        <v>17.1484375</v>
      </c>
      <c r="AH57" t="n">
        <v>437683.7149117263</v>
      </c>
    </row>
    <row r="58">
      <c r="A58" t="n">
        <v>56</v>
      </c>
      <c r="B58" t="n">
        <v>85</v>
      </c>
      <c r="C58" t="inlineStr">
        <is>
          <t xml:space="preserve">CONCLUIDO	</t>
        </is>
      </c>
      <c r="D58" t="n">
        <v>7.5916</v>
      </c>
      <c r="E58" t="n">
        <v>13.17</v>
      </c>
      <c r="F58" t="n">
        <v>10.53</v>
      </c>
      <c r="G58" t="n">
        <v>78.97</v>
      </c>
      <c r="H58" t="n">
        <v>1.41</v>
      </c>
      <c r="I58" t="n">
        <v>8</v>
      </c>
      <c r="J58" t="n">
        <v>188.66</v>
      </c>
      <c r="K58" t="n">
        <v>51.39</v>
      </c>
      <c r="L58" t="n">
        <v>15</v>
      </c>
      <c r="M58" t="n">
        <v>6</v>
      </c>
      <c r="N58" t="n">
        <v>37.27</v>
      </c>
      <c r="O58" t="n">
        <v>23502.4</v>
      </c>
      <c r="P58" t="n">
        <v>127.19</v>
      </c>
      <c r="Q58" t="n">
        <v>197.75</v>
      </c>
      <c r="R58" t="n">
        <v>31.8</v>
      </c>
      <c r="S58" t="n">
        <v>25.4</v>
      </c>
      <c r="T58" t="n">
        <v>2354.03</v>
      </c>
      <c r="U58" t="n">
        <v>0.8</v>
      </c>
      <c r="V58" t="n">
        <v>0.88</v>
      </c>
      <c r="W58" t="n">
        <v>2.95</v>
      </c>
      <c r="X58" t="n">
        <v>0.14</v>
      </c>
      <c r="Y58" t="n">
        <v>1</v>
      </c>
      <c r="Z58" t="n">
        <v>10</v>
      </c>
      <c r="AA58" t="n">
        <v>353.3184063562186</v>
      </c>
      <c r="AB58" t="n">
        <v>483.4258308845707</v>
      </c>
      <c r="AC58" t="n">
        <v>437.2883480773615</v>
      </c>
      <c r="AD58" t="n">
        <v>353318.4063562186</v>
      </c>
      <c r="AE58" t="n">
        <v>483425.8308845707</v>
      </c>
      <c r="AF58" t="n">
        <v>2.648449181621051e-06</v>
      </c>
      <c r="AG58" t="n">
        <v>17.1484375</v>
      </c>
      <c r="AH58" t="n">
        <v>437288.3480773615</v>
      </c>
    </row>
    <row r="59">
      <c r="A59" t="n">
        <v>57</v>
      </c>
      <c r="B59" t="n">
        <v>85</v>
      </c>
      <c r="C59" t="inlineStr">
        <is>
          <t xml:space="preserve">CONCLUIDO	</t>
        </is>
      </c>
      <c r="D59" t="n">
        <v>7.6216</v>
      </c>
      <c r="E59" t="n">
        <v>13.12</v>
      </c>
      <c r="F59" t="n">
        <v>10.51</v>
      </c>
      <c r="G59" t="n">
        <v>90.09</v>
      </c>
      <c r="H59" t="n">
        <v>1.43</v>
      </c>
      <c r="I59" t="n">
        <v>7</v>
      </c>
      <c r="J59" t="n">
        <v>189.04</v>
      </c>
      <c r="K59" t="n">
        <v>51.39</v>
      </c>
      <c r="L59" t="n">
        <v>15.25</v>
      </c>
      <c r="M59" t="n">
        <v>5</v>
      </c>
      <c r="N59" t="n">
        <v>37.4</v>
      </c>
      <c r="O59" t="n">
        <v>23549.36</v>
      </c>
      <c r="P59" t="n">
        <v>126.99</v>
      </c>
      <c r="Q59" t="n">
        <v>197.8</v>
      </c>
      <c r="R59" t="n">
        <v>31.09</v>
      </c>
      <c r="S59" t="n">
        <v>25.4</v>
      </c>
      <c r="T59" t="n">
        <v>2005.77</v>
      </c>
      <c r="U59" t="n">
        <v>0.82</v>
      </c>
      <c r="V59" t="n">
        <v>0.89</v>
      </c>
      <c r="W59" t="n">
        <v>2.95</v>
      </c>
      <c r="X59" t="n">
        <v>0.12</v>
      </c>
      <c r="Y59" t="n">
        <v>1</v>
      </c>
      <c r="Z59" t="n">
        <v>10</v>
      </c>
      <c r="AA59" t="n">
        <v>352.590479847678</v>
      </c>
      <c r="AB59" t="n">
        <v>482.4298497217343</v>
      </c>
      <c r="AC59" t="n">
        <v>436.3874219588379</v>
      </c>
      <c r="AD59" t="n">
        <v>352590.479847678</v>
      </c>
      <c r="AE59" t="n">
        <v>482429.8497217344</v>
      </c>
      <c r="AF59" t="n">
        <v>2.65891515393896e-06</v>
      </c>
      <c r="AG59" t="n">
        <v>17.08333333333333</v>
      </c>
      <c r="AH59" t="n">
        <v>436387.4219588379</v>
      </c>
    </row>
    <row r="60">
      <c r="A60" t="n">
        <v>58</v>
      </c>
      <c r="B60" t="n">
        <v>85</v>
      </c>
      <c r="C60" t="inlineStr">
        <is>
          <t xml:space="preserve">CONCLUIDO	</t>
        </is>
      </c>
      <c r="D60" t="n">
        <v>7.6228</v>
      </c>
      <c r="E60" t="n">
        <v>13.12</v>
      </c>
      <c r="F60" t="n">
        <v>10.51</v>
      </c>
      <c r="G60" t="n">
        <v>90.08</v>
      </c>
      <c r="H60" t="n">
        <v>1.45</v>
      </c>
      <c r="I60" t="n">
        <v>7</v>
      </c>
      <c r="J60" t="n">
        <v>189.42</v>
      </c>
      <c r="K60" t="n">
        <v>51.39</v>
      </c>
      <c r="L60" t="n">
        <v>15.5</v>
      </c>
      <c r="M60" t="n">
        <v>5</v>
      </c>
      <c r="N60" t="n">
        <v>37.53</v>
      </c>
      <c r="O60" t="n">
        <v>23596.37</v>
      </c>
      <c r="P60" t="n">
        <v>127.31</v>
      </c>
      <c r="Q60" t="n">
        <v>197.75</v>
      </c>
      <c r="R60" t="n">
        <v>31.09</v>
      </c>
      <c r="S60" t="n">
        <v>25.4</v>
      </c>
      <c r="T60" t="n">
        <v>2003.78</v>
      </c>
      <c r="U60" t="n">
        <v>0.82</v>
      </c>
      <c r="V60" t="n">
        <v>0.89</v>
      </c>
      <c r="W60" t="n">
        <v>2.95</v>
      </c>
      <c r="X60" t="n">
        <v>0.12</v>
      </c>
      <c r="Y60" t="n">
        <v>1</v>
      </c>
      <c r="Z60" t="n">
        <v>10</v>
      </c>
      <c r="AA60" t="n">
        <v>352.7985801428583</v>
      </c>
      <c r="AB60" t="n">
        <v>482.7145817263371</v>
      </c>
      <c r="AC60" t="n">
        <v>436.6449795405453</v>
      </c>
      <c r="AD60" t="n">
        <v>352798.5801428583</v>
      </c>
      <c r="AE60" t="n">
        <v>482714.5817263371</v>
      </c>
      <c r="AF60" t="n">
        <v>2.659333792831676e-06</v>
      </c>
      <c r="AG60" t="n">
        <v>17.08333333333333</v>
      </c>
      <c r="AH60" t="n">
        <v>436644.9795405453</v>
      </c>
    </row>
    <row r="61">
      <c r="A61" t="n">
        <v>59</v>
      </c>
      <c r="B61" t="n">
        <v>85</v>
      </c>
      <c r="C61" t="inlineStr">
        <is>
          <t xml:space="preserve">CONCLUIDO	</t>
        </is>
      </c>
      <c r="D61" t="n">
        <v>7.6228</v>
      </c>
      <c r="E61" t="n">
        <v>13.12</v>
      </c>
      <c r="F61" t="n">
        <v>10.51</v>
      </c>
      <c r="G61" t="n">
        <v>90.08</v>
      </c>
      <c r="H61" t="n">
        <v>1.47</v>
      </c>
      <c r="I61" t="n">
        <v>7</v>
      </c>
      <c r="J61" t="n">
        <v>189.81</v>
      </c>
      <c r="K61" t="n">
        <v>51.39</v>
      </c>
      <c r="L61" t="n">
        <v>15.75</v>
      </c>
      <c r="M61" t="n">
        <v>5</v>
      </c>
      <c r="N61" t="n">
        <v>37.66</v>
      </c>
      <c r="O61" t="n">
        <v>23643.43</v>
      </c>
      <c r="P61" t="n">
        <v>127.32</v>
      </c>
      <c r="Q61" t="n">
        <v>197.78</v>
      </c>
      <c r="R61" t="n">
        <v>31.09</v>
      </c>
      <c r="S61" t="n">
        <v>25.4</v>
      </c>
      <c r="T61" t="n">
        <v>2005.49</v>
      </c>
      <c r="U61" t="n">
        <v>0.82</v>
      </c>
      <c r="V61" t="n">
        <v>0.89</v>
      </c>
      <c r="W61" t="n">
        <v>2.95</v>
      </c>
      <c r="X61" t="n">
        <v>0.12</v>
      </c>
      <c r="Y61" t="n">
        <v>1</v>
      </c>
      <c r="Z61" t="n">
        <v>10</v>
      </c>
      <c r="AA61" t="n">
        <v>352.8057191974929</v>
      </c>
      <c r="AB61" t="n">
        <v>482.7243496958412</v>
      </c>
      <c r="AC61" t="n">
        <v>436.6538152687493</v>
      </c>
      <c r="AD61" t="n">
        <v>352805.7191974929</v>
      </c>
      <c r="AE61" t="n">
        <v>482724.3496958412</v>
      </c>
      <c r="AF61" t="n">
        <v>2.659333792831676e-06</v>
      </c>
      <c r="AG61" t="n">
        <v>17.08333333333333</v>
      </c>
      <c r="AH61" t="n">
        <v>436653.8152687493</v>
      </c>
    </row>
    <row r="62">
      <c r="A62" t="n">
        <v>60</v>
      </c>
      <c r="B62" t="n">
        <v>85</v>
      </c>
      <c r="C62" t="inlineStr">
        <is>
          <t xml:space="preserve">CONCLUIDO	</t>
        </is>
      </c>
      <c r="D62" t="n">
        <v>7.6286</v>
      </c>
      <c r="E62" t="n">
        <v>13.11</v>
      </c>
      <c r="F62" t="n">
        <v>10.5</v>
      </c>
      <c r="G62" t="n">
        <v>89.98999999999999</v>
      </c>
      <c r="H62" t="n">
        <v>1.49</v>
      </c>
      <c r="I62" t="n">
        <v>7</v>
      </c>
      <c r="J62" t="n">
        <v>190.19</v>
      </c>
      <c r="K62" t="n">
        <v>51.39</v>
      </c>
      <c r="L62" t="n">
        <v>16</v>
      </c>
      <c r="M62" t="n">
        <v>5</v>
      </c>
      <c r="N62" t="n">
        <v>37.79</v>
      </c>
      <c r="O62" t="n">
        <v>23690.52</v>
      </c>
      <c r="P62" t="n">
        <v>127.08</v>
      </c>
      <c r="Q62" t="n">
        <v>197.77</v>
      </c>
      <c r="R62" t="n">
        <v>30.83</v>
      </c>
      <c r="S62" t="n">
        <v>25.4</v>
      </c>
      <c r="T62" t="n">
        <v>1873.99</v>
      </c>
      <c r="U62" t="n">
        <v>0.82</v>
      </c>
      <c r="V62" t="n">
        <v>0.89</v>
      </c>
      <c r="W62" t="n">
        <v>2.95</v>
      </c>
      <c r="X62" t="n">
        <v>0.11</v>
      </c>
      <c r="Y62" t="n">
        <v>1</v>
      </c>
      <c r="Z62" t="n">
        <v>10</v>
      </c>
      <c r="AA62" t="n">
        <v>352.4993806633081</v>
      </c>
      <c r="AB62" t="n">
        <v>482.3052037986672</v>
      </c>
      <c r="AC62" t="n">
        <v>436.2746720677266</v>
      </c>
      <c r="AD62" t="n">
        <v>352499.3806633081</v>
      </c>
      <c r="AE62" t="n">
        <v>482305.2037986672</v>
      </c>
      <c r="AF62" t="n">
        <v>2.661357214146471e-06</v>
      </c>
      <c r="AG62" t="n">
        <v>17.0703125</v>
      </c>
      <c r="AH62" t="n">
        <v>436274.6720677266</v>
      </c>
    </row>
    <row r="63">
      <c r="A63" t="n">
        <v>61</v>
      </c>
      <c r="B63" t="n">
        <v>85</v>
      </c>
      <c r="C63" t="inlineStr">
        <is>
          <t xml:space="preserve">CONCLUIDO	</t>
        </is>
      </c>
      <c r="D63" t="n">
        <v>7.6208</v>
      </c>
      <c r="E63" t="n">
        <v>13.12</v>
      </c>
      <c r="F63" t="n">
        <v>10.51</v>
      </c>
      <c r="G63" t="n">
        <v>90.09999999999999</v>
      </c>
      <c r="H63" t="n">
        <v>1.51</v>
      </c>
      <c r="I63" t="n">
        <v>7</v>
      </c>
      <c r="J63" t="n">
        <v>190.57</v>
      </c>
      <c r="K63" t="n">
        <v>51.39</v>
      </c>
      <c r="L63" t="n">
        <v>16.25</v>
      </c>
      <c r="M63" t="n">
        <v>5</v>
      </c>
      <c r="N63" t="n">
        <v>37.93</v>
      </c>
      <c r="O63" t="n">
        <v>23737.67</v>
      </c>
      <c r="P63" t="n">
        <v>127.26</v>
      </c>
      <c r="Q63" t="n">
        <v>197.77</v>
      </c>
      <c r="R63" t="n">
        <v>31.17</v>
      </c>
      <c r="S63" t="n">
        <v>25.4</v>
      </c>
      <c r="T63" t="n">
        <v>2044.98</v>
      </c>
      <c r="U63" t="n">
        <v>0.8100000000000001</v>
      </c>
      <c r="V63" t="n">
        <v>0.89</v>
      </c>
      <c r="W63" t="n">
        <v>2.95</v>
      </c>
      <c r="X63" t="n">
        <v>0.12</v>
      </c>
      <c r="Y63" t="n">
        <v>1</v>
      </c>
      <c r="Z63" t="n">
        <v>10</v>
      </c>
      <c r="AA63" t="n">
        <v>352.7968547716532</v>
      </c>
      <c r="AB63" t="n">
        <v>482.7122209973363</v>
      </c>
      <c r="AC63" t="n">
        <v>436.642844116207</v>
      </c>
      <c r="AD63" t="n">
        <v>352796.8547716532</v>
      </c>
      <c r="AE63" t="n">
        <v>482712.2209973363</v>
      </c>
      <c r="AF63" t="n">
        <v>2.658636061343815e-06</v>
      </c>
      <c r="AG63" t="n">
        <v>17.08333333333333</v>
      </c>
      <c r="AH63" t="n">
        <v>436642.844116207</v>
      </c>
    </row>
    <row r="64">
      <c r="A64" t="n">
        <v>62</v>
      </c>
      <c r="B64" t="n">
        <v>85</v>
      </c>
      <c r="C64" t="inlineStr">
        <is>
          <t xml:space="preserve">CONCLUIDO	</t>
        </is>
      </c>
      <c r="D64" t="n">
        <v>7.6192</v>
      </c>
      <c r="E64" t="n">
        <v>13.12</v>
      </c>
      <c r="F64" t="n">
        <v>10.52</v>
      </c>
      <c r="G64" t="n">
        <v>90.13</v>
      </c>
      <c r="H64" t="n">
        <v>1.53</v>
      </c>
      <c r="I64" t="n">
        <v>7</v>
      </c>
      <c r="J64" t="n">
        <v>190.95</v>
      </c>
      <c r="K64" t="n">
        <v>51.39</v>
      </c>
      <c r="L64" t="n">
        <v>16.5</v>
      </c>
      <c r="M64" t="n">
        <v>5</v>
      </c>
      <c r="N64" t="n">
        <v>38.06</v>
      </c>
      <c r="O64" t="n">
        <v>23784.85</v>
      </c>
      <c r="P64" t="n">
        <v>127.17</v>
      </c>
      <c r="Q64" t="n">
        <v>197.79</v>
      </c>
      <c r="R64" t="n">
        <v>31.26</v>
      </c>
      <c r="S64" t="n">
        <v>25.4</v>
      </c>
      <c r="T64" t="n">
        <v>2091.04</v>
      </c>
      <c r="U64" t="n">
        <v>0.8100000000000001</v>
      </c>
      <c r="V64" t="n">
        <v>0.88</v>
      </c>
      <c r="W64" t="n">
        <v>2.95</v>
      </c>
      <c r="X64" t="n">
        <v>0.12</v>
      </c>
      <c r="Y64" t="n">
        <v>1</v>
      </c>
      <c r="Z64" t="n">
        <v>10</v>
      </c>
      <c r="AA64" t="n">
        <v>352.7964938790125</v>
      </c>
      <c r="AB64" t="n">
        <v>482.7117272081039</v>
      </c>
      <c r="AC64" t="n">
        <v>436.6423974535259</v>
      </c>
      <c r="AD64" t="n">
        <v>352796.4938790125</v>
      </c>
      <c r="AE64" t="n">
        <v>482711.7272081039</v>
      </c>
      <c r="AF64" t="n">
        <v>2.658077876153527e-06</v>
      </c>
      <c r="AG64" t="n">
        <v>17.08333333333333</v>
      </c>
      <c r="AH64" t="n">
        <v>436642.3974535259</v>
      </c>
    </row>
    <row r="65">
      <c r="A65" t="n">
        <v>63</v>
      </c>
      <c r="B65" t="n">
        <v>85</v>
      </c>
      <c r="C65" t="inlineStr">
        <is>
          <t xml:space="preserve">CONCLUIDO	</t>
        </is>
      </c>
      <c r="D65" t="n">
        <v>7.6249</v>
      </c>
      <c r="E65" t="n">
        <v>13.12</v>
      </c>
      <c r="F65" t="n">
        <v>10.51</v>
      </c>
      <c r="G65" t="n">
        <v>90.05</v>
      </c>
      <c r="H65" t="n">
        <v>1.55</v>
      </c>
      <c r="I65" t="n">
        <v>7</v>
      </c>
      <c r="J65" t="n">
        <v>191.34</v>
      </c>
      <c r="K65" t="n">
        <v>51.39</v>
      </c>
      <c r="L65" t="n">
        <v>16.75</v>
      </c>
      <c r="M65" t="n">
        <v>5</v>
      </c>
      <c r="N65" t="n">
        <v>38.19</v>
      </c>
      <c r="O65" t="n">
        <v>23832.09</v>
      </c>
      <c r="P65" t="n">
        <v>126.79</v>
      </c>
      <c r="Q65" t="n">
        <v>197.75</v>
      </c>
      <c r="R65" t="n">
        <v>30.89</v>
      </c>
      <c r="S65" t="n">
        <v>25.4</v>
      </c>
      <c r="T65" t="n">
        <v>1905.24</v>
      </c>
      <c r="U65" t="n">
        <v>0.82</v>
      </c>
      <c r="V65" t="n">
        <v>0.89</v>
      </c>
      <c r="W65" t="n">
        <v>2.95</v>
      </c>
      <c r="X65" t="n">
        <v>0.12</v>
      </c>
      <c r="Y65" t="n">
        <v>1</v>
      </c>
      <c r="Z65" t="n">
        <v>10</v>
      </c>
      <c r="AA65" t="n">
        <v>352.3917924951173</v>
      </c>
      <c r="AB65" t="n">
        <v>482.1579969204934</v>
      </c>
      <c r="AC65" t="n">
        <v>436.1415144073997</v>
      </c>
      <c r="AD65" t="n">
        <v>352391.7924951173</v>
      </c>
      <c r="AE65" t="n">
        <v>482157.9969204934</v>
      </c>
      <c r="AF65" t="n">
        <v>2.660066410893929e-06</v>
      </c>
      <c r="AG65" t="n">
        <v>17.08333333333333</v>
      </c>
      <c r="AH65" t="n">
        <v>436141.5144073996</v>
      </c>
    </row>
    <row r="66">
      <c r="A66" t="n">
        <v>64</v>
      </c>
      <c r="B66" t="n">
        <v>85</v>
      </c>
      <c r="C66" t="inlineStr">
        <is>
          <t xml:space="preserve">CONCLUIDO	</t>
        </is>
      </c>
      <c r="D66" t="n">
        <v>7.621</v>
      </c>
      <c r="E66" t="n">
        <v>13.12</v>
      </c>
      <c r="F66" t="n">
        <v>10.51</v>
      </c>
      <c r="G66" t="n">
        <v>90.09999999999999</v>
      </c>
      <c r="H66" t="n">
        <v>1.57</v>
      </c>
      <c r="I66" t="n">
        <v>7</v>
      </c>
      <c r="J66" t="n">
        <v>191.72</v>
      </c>
      <c r="K66" t="n">
        <v>51.39</v>
      </c>
      <c r="L66" t="n">
        <v>17</v>
      </c>
      <c r="M66" t="n">
        <v>5</v>
      </c>
      <c r="N66" t="n">
        <v>38.33</v>
      </c>
      <c r="O66" t="n">
        <v>23879.37</v>
      </c>
      <c r="P66" t="n">
        <v>126.5</v>
      </c>
      <c r="Q66" t="n">
        <v>197.76</v>
      </c>
      <c r="R66" t="n">
        <v>31.12</v>
      </c>
      <c r="S66" t="n">
        <v>25.4</v>
      </c>
      <c r="T66" t="n">
        <v>2021.2</v>
      </c>
      <c r="U66" t="n">
        <v>0.82</v>
      </c>
      <c r="V66" t="n">
        <v>0.89</v>
      </c>
      <c r="W66" t="n">
        <v>2.95</v>
      </c>
      <c r="X66" t="n">
        <v>0.12</v>
      </c>
      <c r="Y66" t="n">
        <v>1</v>
      </c>
      <c r="Z66" t="n">
        <v>10</v>
      </c>
      <c r="AA66" t="n">
        <v>352.250760677996</v>
      </c>
      <c r="AB66" t="n">
        <v>481.9650309664236</v>
      </c>
      <c r="AC66" t="n">
        <v>435.9669648531567</v>
      </c>
      <c r="AD66" t="n">
        <v>352250.760677996</v>
      </c>
      <c r="AE66" t="n">
        <v>481965.0309664236</v>
      </c>
      <c r="AF66" t="n">
        <v>2.658705834492601e-06</v>
      </c>
      <c r="AG66" t="n">
        <v>17.08333333333333</v>
      </c>
      <c r="AH66" t="n">
        <v>435966.9648531567</v>
      </c>
    </row>
    <row r="67">
      <c r="A67" t="n">
        <v>65</v>
      </c>
      <c r="B67" t="n">
        <v>85</v>
      </c>
      <c r="C67" t="inlineStr">
        <is>
          <t xml:space="preserve">CONCLUIDO	</t>
        </is>
      </c>
      <c r="D67" t="n">
        <v>7.6203</v>
      </c>
      <c r="E67" t="n">
        <v>13.12</v>
      </c>
      <c r="F67" t="n">
        <v>10.51</v>
      </c>
      <c r="G67" t="n">
        <v>90.11</v>
      </c>
      <c r="H67" t="n">
        <v>1.59</v>
      </c>
      <c r="I67" t="n">
        <v>7</v>
      </c>
      <c r="J67" t="n">
        <v>192.1</v>
      </c>
      <c r="K67" t="n">
        <v>51.39</v>
      </c>
      <c r="L67" t="n">
        <v>17.25</v>
      </c>
      <c r="M67" t="n">
        <v>5</v>
      </c>
      <c r="N67" t="n">
        <v>38.46</v>
      </c>
      <c r="O67" t="n">
        <v>23926.69</v>
      </c>
      <c r="P67" t="n">
        <v>126.21</v>
      </c>
      <c r="Q67" t="n">
        <v>197.75</v>
      </c>
      <c r="R67" t="n">
        <v>31.27</v>
      </c>
      <c r="S67" t="n">
        <v>25.4</v>
      </c>
      <c r="T67" t="n">
        <v>2097.76</v>
      </c>
      <c r="U67" t="n">
        <v>0.8100000000000001</v>
      </c>
      <c r="V67" t="n">
        <v>0.89</v>
      </c>
      <c r="W67" t="n">
        <v>2.95</v>
      </c>
      <c r="X67" t="n">
        <v>0.12</v>
      </c>
      <c r="Y67" t="n">
        <v>1</v>
      </c>
      <c r="Z67" t="n">
        <v>10</v>
      </c>
      <c r="AA67" t="n">
        <v>352.0555033743165</v>
      </c>
      <c r="AB67" t="n">
        <v>481.6978713093848</v>
      </c>
      <c r="AC67" t="n">
        <v>435.7253025388249</v>
      </c>
      <c r="AD67" t="n">
        <v>352055.5033743164</v>
      </c>
      <c r="AE67" t="n">
        <v>481697.8713093848</v>
      </c>
      <c r="AF67" t="n">
        <v>2.65846162847185e-06</v>
      </c>
      <c r="AG67" t="n">
        <v>17.08333333333333</v>
      </c>
      <c r="AH67" t="n">
        <v>435725.3025388249</v>
      </c>
    </row>
    <row r="68">
      <c r="A68" t="n">
        <v>66</v>
      </c>
      <c r="B68" t="n">
        <v>85</v>
      </c>
      <c r="C68" t="inlineStr">
        <is>
          <t xml:space="preserve">CONCLUIDO	</t>
        </is>
      </c>
      <c r="D68" t="n">
        <v>7.6194</v>
      </c>
      <c r="E68" t="n">
        <v>13.12</v>
      </c>
      <c r="F68" t="n">
        <v>10.51</v>
      </c>
      <c r="G68" t="n">
        <v>90.13</v>
      </c>
      <c r="H68" t="n">
        <v>1.61</v>
      </c>
      <c r="I68" t="n">
        <v>7</v>
      </c>
      <c r="J68" t="n">
        <v>192.49</v>
      </c>
      <c r="K68" t="n">
        <v>51.39</v>
      </c>
      <c r="L68" t="n">
        <v>17.5</v>
      </c>
      <c r="M68" t="n">
        <v>5</v>
      </c>
      <c r="N68" t="n">
        <v>38.59</v>
      </c>
      <c r="O68" t="n">
        <v>23974.06</v>
      </c>
      <c r="P68" t="n">
        <v>125.85</v>
      </c>
      <c r="Q68" t="n">
        <v>197.76</v>
      </c>
      <c r="R68" t="n">
        <v>31.24</v>
      </c>
      <c r="S68" t="n">
        <v>25.4</v>
      </c>
      <c r="T68" t="n">
        <v>2081.55</v>
      </c>
      <c r="U68" t="n">
        <v>0.8100000000000001</v>
      </c>
      <c r="V68" t="n">
        <v>0.88</v>
      </c>
      <c r="W68" t="n">
        <v>2.95</v>
      </c>
      <c r="X68" t="n">
        <v>0.12</v>
      </c>
      <c r="Y68" t="n">
        <v>1</v>
      </c>
      <c r="Z68" t="n">
        <v>10</v>
      </c>
      <c r="AA68" t="n">
        <v>351.8135884329253</v>
      </c>
      <c r="AB68" t="n">
        <v>481.3668726140394</v>
      </c>
      <c r="AC68" t="n">
        <v>435.4258938944037</v>
      </c>
      <c r="AD68" t="n">
        <v>351813.5884329252</v>
      </c>
      <c r="AE68" t="n">
        <v>481366.8726140394</v>
      </c>
      <c r="AF68" t="n">
        <v>2.658147649302312e-06</v>
      </c>
      <c r="AG68" t="n">
        <v>17.08333333333333</v>
      </c>
      <c r="AH68" t="n">
        <v>435425.8938944036</v>
      </c>
    </row>
    <row r="69">
      <c r="A69" t="n">
        <v>67</v>
      </c>
      <c r="B69" t="n">
        <v>85</v>
      </c>
      <c r="C69" t="inlineStr">
        <is>
          <t xml:space="preserve">CONCLUIDO	</t>
        </is>
      </c>
      <c r="D69" t="n">
        <v>7.6239</v>
      </c>
      <c r="E69" t="n">
        <v>13.12</v>
      </c>
      <c r="F69" t="n">
        <v>10.51</v>
      </c>
      <c r="G69" t="n">
        <v>90.06</v>
      </c>
      <c r="H69" t="n">
        <v>1.63</v>
      </c>
      <c r="I69" t="n">
        <v>7</v>
      </c>
      <c r="J69" t="n">
        <v>192.87</v>
      </c>
      <c r="K69" t="n">
        <v>51.39</v>
      </c>
      <c r="L69" t="n">
        <v>17.75</v>
      </c>
      <c r="M69" t="n">
        <v>5</v>
      </c>
      <c r="N69" t="n">
        <v>38.73</v>
      </c>
      <c r="O69" t="n">
        <v>24021.47</v>
      </c>
      <c r="P69" t="n">
        <v>125.41</v>
      </c>
      <c r="Q69" t="n">
        <v>197.76</v>
      </c>
      <c r="R69" t="n">
        <v>31.06</v>
      </c>
      <c r="S69" t="n">
        <v>25.4</v>
      </c>
      <c r="T69" t="n">
        <v>1990.31</v>
      </c>
      <c r="U69" t="n">
        <v>0.82</v>
      </c>
      <c r="V69" t="n">
        <v>0.89</v>
      </c>
      <c r="W69" t="n">
        <v>2.95</v>
      </c>
      <c r="X69" t="n">
        <v>0.12</v>
      </c>
      <c r="Y69" t="n">
        <v>1</v>
      </c>
      <c r="Z69" t="n">
        <v>10</v>
      </c>
      <c r="AA69" t="n">
        <v>351.4236744714919</v>
      </c>
      <c r="AB69" t="n">
        <v>480.8333751302165</v>
      </c>
      <c r="AC69" t="n">
        <v>434.9433126616684</v>
      </c>
      <c r="AD69" t="n">
        <v>351423.6744714919</v>
      </c>
      <c r="AE69" t="n">
        <v>480833.3751302165</v>
      </c>
      <c r="AF69" t="n">
        <v>2.659717545149999e-06</v>
      </c>
      <c r="AG69" t="n">
        <v>17.08333333333333</v>
      </c>
      <c r="AH69" t="n">
        <v>434943.3126616684</v>
      </c>
    </row>
    <row r="70">
      <c r="A70" t="n">
        <v>68</v>
      </c>
      <c r="B70" t="n">
        <v>85</v>
      </c>
      <c r="C70" t="inlineStr">
        <is>
          <t xml:space="preserve">CONCLUIDO	</t>
        </is>
      </c>
      <c r="D70" t="n">
        <v>7.6537</v>
      </c>
      <c r="E70" t="n">
        <v>13.07</v>
      </c>
      <c r="F70" t="n">
        <v>10.49</v>
      </c>
      <c r="G70" t="n">
        <v>104.9</v>
      </c>
      <c r="H70" t="n">
        <v>1.65</v>
      </c>
      <c r="I70" t="n">
        <v>6</v>
      </c>
      <c r="J70" t="n">
        <v>193.26</v>
      </c>
      <c r="K70" t="n">
        <v>51.39</v>
      </c>
      <c r="L70" t="n">
        <v>18</v>
      </c>
      <c r="M70" t="n">
        <v>4</v>
      </c>
      <c r="N70" t="n">
        <v>38.86</v>
      </c>
      <c r="O70" t="n">
        <v>24068.93</v>
      </c>
      <c r="P70" t="n">
        <v>125.04</v>
      </c>
      <c r="Q70" t="n">
        <v>197.77</v>
      </c>
      <c r="R70" t="n">
        <v>30.48</v>
      </c>
      <c r="S70" t="n">
        <v>25.4</v>
      </c>
      <c r="T70" t="n">
        <v>1706.19</v>
      </c>
      <c r="U70" t="n">
        <v>0.83</v>
      </c>
      <c r="V70" t="n">
        <v>0.89</v>
      </c>
      <c r="W70" t="n">
        <v>2.95</v>
      </c>
      <c r="X70" t="n">
        <v>0.1</v>
      </c>
      <c r="Y70" t="n">
        <v>1</v>
      </c>
      <c r="Z70" t="n">
        <v>10</v>
      </c>
      <c r="AA70" t="n">
        <v>350.5887010943644</v>
      </c>
      <c r="AB70" t="n">
        <v>479.6909277192049</v>
      </c>
      <c r="AC70" t="n">
        <v>433.9098988281287</v>
      </c>
      <c r="AD70" t="n">
        <v>350588.7010943644</v>
      </c>
      <c r="AE70" t="n">
        <v>479690.9277192049</v>
      </c>
      <c r="AF70" t="n">
        <v>2.670113744319121e-06</v>
      </c>
      <c r="AG70" t="n">
        <v>17.01822916666667</v>
      </c>
      <c r="AH70" t="n">
        <v>433909.8988281287</v>
      </c>
    </row>
    <row r="71">
      <c r="A71" t="n">
        <v>69</v>
      </c>
      <c r="B71" t="n">
        <v>85</v>
      </c>
      <c r="C71" t="inlineStr">
        <is>
          <t xml:space="preserve">CONCLUIDO	</t>
        </is>
      </c>
      <c r="D71" t="n">
        <v>7.6586</v>
      </c>
      <c r="E71" t="n">
        <v>13.06</v>
      </c>
      <c r="F71" t="n">
        <v>10.48</v>
      </c>
      <c r="G71" t="n">
        <v>104.81</v>
      </c>
      <c r="H71" t="n">
        <v>1.67</v>
      </c>
      <c r="I71" t="n">
        <v>6</v>
      </c>
      <c r="J71" t="n">
        <v>193.64</v>
      </c>
      <c r="K71" t="n">
        <v>51.39</v>
      </c>
      <c r="L71" t="n">
        <v>18.25</v>
      </c>
      <c r="M71" t="n">
        <v>4</v>
      </c>
      <c r="N71" t="n">
        <v>39</v>
      </c>
      <c r="O71" t="n">
        <v>24116.44</v>
      </c>
      <c r="P71" t="n">
        <v>124.95</v>
      </c>
      <c r="Q71" t="n">
        <v>197.75</v>
      </c>
      <c r="R71" t="n">
        <v>30.21</v>
      </c>
      <c r="S71" t="n">
        <v>25.4</v>
      </c>
      <c r="T71" t="n">
        <v>1570.51</v>
      </c>
      <c r="U71" t="n">
        <v>0.84</v>
      </c>
      <c r="V71" t="n">
        <v>0.89</v>
      </c>
      <c r="W71" t="n">
        <v>2.95</v>
      </c>
      <c r="X71" t="n">
        <v>0.09</v>
      </c>
      <c r="Y71" t="n">
        <v>1</v>
      </c>
      <c r="Z71" t="n">
        <v>10</v>
      </c>
      <c r="AA71" t="n">
        <v>350.4067822848922</v>
      </c>
      <c r="AB71" t="n">
        <v>479.4420183783936</v>
      </c>
      <c r="AC71" t="n">
        <v>433.684745045458</v>
      </c>
      <c r="AD71" t="n">
        <v>350406.7822848922</v>
      </c>
      <c r="AE71" t="n">
        <v>479442.0183783936</v>
      </c>
      <c r="AF71" t="n">
        <v>2.671823186464379e-06</v>
      </c>
      <c r="AG71" t="n">
        <v>17.00520833333333</v>
      </c>
      <c r="AH71" t="n">
        <v>433684.745045458</v>
      </c>
    </row>
    <row r="72">
      <c r="A72" t="n">
        <v>70</v>
      </c>
      <c r="B72" t="n">
        <v>85</v>
      </c>
      <c r="C72" t="inlineStr">
        <is>
          <t xml:space="preserve">CONCLUIDO	</t>
        </is>
      </c>
      <c r="D72" t="n">
        <v>7.6571</v>
      </c>
      <c r="E72" t="n">
        <v>13.06</v>
      </c>
      <c r="F72" t="n">
        <v>10.48</v>
      </c>
      <c r="G72" t="n">
        <v>104.84</v>
      </c>
      <c r="H72" t="n">
        <v>1.69</v>
      </c>
      <c r="I72" t="n">
        <v>6</v>
      </c>
      <c r="J72" t="n">
        <v>194.03</v>
      </c>
      <c r="K72" t="n">
        <v>51.39</v>
      </c>
      <c r="L72" t="n">
        <v>18.5</v>
      </c>
      <c r="M72" t="n">
        <v>4</v>
      </c>
      <c r="N72" t="n">
        <v>39.13</v>
      </c>
      <c r="O72" t="n">
        <v>24163.99</v>
      </c>
      <c r="P72" t="n">
        <v>125.01</v>
      </c>
      <c r="Q72" t="n">
        <v>197.8</v>
      </c>
      <c r="R72" t="n">
        <v>30.36</v>
      </c>
      <c r="S72" t="n">
        <v>25.4</v>
      </c>
      <c r="T72" t="n">
        <v>1643.64</v>
      </c>
      <c r="U72" t="n">
        <v>0.84</v>
      </c>
      <c r="V72" t="n">
        <v>0.89</v>
      </c>
      <c r="W72" t="n">
        <v>2.95</v>
      </c>
      <c r="X72" t="n">
        <v>0.09</v>
      </c>
      <c r="Y72" t="n">
        <v>1</v>
      </c>
      <c r="Z72" t="n">
        <v>10</v>
      </c>
      <c r="AA72" t="n">
        <v>350.4743198293714</v>
      </c>
      <c r="AB72" t="n">
        <v>479.5344262262962</v>
      </c>
      <c r="AC72" t="n">
        <v>433.7683336180521</v>
      </c>
      <c r="AD72" t="n">
        <v>350474.3198293714</v>
      </c>
      <c r="AE72" t="n">
        <v>479534.4262262962</v>
      </c>
      <c r="AF72" t="n">
        <v>2.671299887848484e-06</v>
      </c>
      <c r="AG72" t="n">
        <v>17.00520833333333</v>
      </c>
      <c r="AH72" t="n">
        <v>433768.3336180521</v>
      </c>
    </row>
    <row r="73">
      <c r="A73" t="n">
        <v>71</v>
      </c>
      <c r="B73" t="n">
        <v>85</v>
      </c>
      <c r="C73" t="inlineStr">
        <is>
          <t xml:space="preserve">CONCLUIDO	</t>
        </is>
      </c>
      <c r="D73" t="n">
        <v>7.6566</v>
      </c>
      <c r="E73" t="n">
        <v>13.06</v>
      </c>
      <c r="F73" t="n">
        <v>10.48</v>
      </c>
      <c r="G73" t="n">
        <v>104.85</v>
      </c>
      <c r="H73" t="n">
        <v>1.71</v>
      </c>
      <c r="I73" t="n">
        <v>6</v>
      </c>
      <c r="J73" t="n">
        <v>194.41</v>
      </c>
      <c r="K73" t="n">
        <v>51.39</v>
      </c>
      <c r="L73" t="n">
        <v>18.75</v>
      </c>
      <c r="M73" t="n">
        <v>4</v>
      </c>
      <c r="N73" t="n">
        <v>39.27</v>
      </c>
      <c r="O73" t="n">
        <v>24211.59</v>
      </c>
      <c r="P73" t="n">
        <v>125.29</v>
      </c>
      <c r="Q73" t="n">
        <v>197.77</v>
      </c>
      <c r="R73" t="n">
        <v>30.31</v>
      </c>
      <c r="S73" t="n">
        <v>25.4</v>
      </c>
      <c r="T73" t="n">
        <v>1619.07</v>
      </c>
      <c r="U73" t="n">
        <v>0.84</v>
      </c>
      <c r="V73" t="n">
        <v>0.89</v>
      </c>
      <c r="W73" t="n">
        <v>2.95</v>
      </c>
      <c r="X73" t="n">
        <v>0.09</v>
      </c>
      <c r="Y73" t="n">
        <v>1</v>
      </c>
      <c r="Z73" t="n">
        <v>10</v>
      </c>
      <c r="AA73" t="n">
        <v>350.6816342474498</v>
      </c>
      <c r="AB73" t="n">
        <v>479.8180829591777</v>
      </c>
      <c r="AC73" t="n">
        <v>434.024918550462</v>
      </c>
      <c r="AD73" t="n">
        <v>350681.6342474498</v>
      </c>
      <c r="AE73" t="n">
        <v>479818.0829591777</v>
      </c>
      <c r="AF73" t="n">
        <v>2.671125454976519e-06</v>
      </c>
      <c r="AG73" t="n">
        <v>17.00520833333333</v>
      </c>
      <c r="AH73" t="n">
        <v>434024.9185504619</v>
      </c>
    </row>
    <row r="74">
      <c r="A74" t="n">
        <v>72</v>
      </c>
      <c r="B74" t="n">
        <v>85</v>
      </c>
      <c r="C74" t="inlineStr">
        <is>
          <t xml:space="preserve">CONCLUIDO	</t>
        </is>
      </c>
      <c r="D74" t="n">
        <v>7.6529</v>
      </c>
      <c r="E74" t="n">
        <v>13.07</v>
      </c>
      <c r="F74" t="n">
        <v>10.49</v>
      </c>
      <c r="G74" t="n">
        <v>104.91</v>
      </c>
      <c r="H74" t="n">
        <v>1.73</v>
      </c>
      <c r="I74" t="n">
        <v>6</v>
      </c>
      <c r="J74" t="n">
        <v>194.8</v>
      </c>
      <c r="K74" t="n">
        <v>51.39</v>
      </c>
      <c r="L74" t="n">
        <v>19</v>
      </c>
      <c r="M74" t="n">
        <v>4</v>
      </c>
      <c r="N74" t="n">
        <v>39.41</v>
      </c>
      <c r="O74" t="n">
        <v>24259.23</v>
      </c>
      <c r="P74" t="n">
        <v>125.47</v>
      </c>
      <c r="Q74" t="n">
        <v>197.77</v>
      </c>
      <c r="R74" t="n">
        <v>30.49</v>
      </c>
      <c r="S74" t="n">
        <v>25.4</v>
      </c>
      <c r="T74" t="n">
        <v>1712.68</v>
      </c>
      <c r="U74" t="n">
        <v>0.83</v>
      </c>
      <c r="V74" t="n">
        <v>0.89</v>
      </c>
      <c r="W74" t="n">
        <v>2.95</v>
      </c>
      <c r="X74" t="n">
        <v>0.1</v>
      </c>
      <c r="Y74" t="n">
        <v>1</v>
      </c>
      <c r="Z74" t="n">
        <v>10</v>
      </c>
      <c r="AA74" t="n">
        <v>350.9077767347544</v>
      </c>
      <c r="AB74" t="n">
        <v>480.1275010870103</v>
      </c>
      <c r="AC74" t="n">
        <v>434.3048062464454</v>
      </c>
      <c r="AD74" t="n">
        <v>350907.7767347544</v>
      </c>
      <c r="AE74" t="n">
        <v>480127.5010870103</v>
      </c>
      <c r="AF74" t="n">
        <v>2.669834651723977e-06</v>
      </c>
      <c r="AG74" t="n">
        <v>17.01822916666667</v>
      </c>
      <c r="AH74" t="n">
        <v>434304.8062464453</v>
      </c>
    </row>
    <row r="75">
      <c r="A75" t="n">
        <v>73</v>
      </c>
      <c r="B75" t="n">
        <v>85</v>
      </c>
      <c r="C75" t="inlineStr">
        <is>
          <t xml:space="preserve">CONCLUIDO	</t>
        </is>
      </c>
      <c r="D75" t="n">
        <v>7.6581</v>
      </c>
      <c r="E75" t="n">
        <v>13.06</v>
      </c>
      <c r="F75" t="n">
        <v>10.48</v>
      </c>
      <c r="G75" t="n">
        <v>104.82</v>
      </c>
      <c r="H75" t="n">
        <v>1.75</v>
      </c>
      <c r="I75" t="n">
        <v>6</v>
      </c>
      <c r="J75" t="n">
        <v>195.19</v>
      </c>
      <c r="K75" t="n">
        <v>51.39</v>
      </c>
      <c r="L75" t="n">
        <v>19.25</v>
      </c>
      <c r="M75" t="n">
        <v>4</v>
      </c>
      <c r="N75" t="n">
        <v>39.54</v>
      </c>
      <c r="O75" t="n">
        <v>24306.92</v>
      </c>
      <c r="P75" t="n">
        <v>125.34</v>
      </c>
      <c r="Q75" t="n">
        <v>197.75</v>
      </c>
      <c r="R75" t="n">
        <v>30.31</v>
      </c>
      <c r="S75" t="n">
        <v>25.4</v>
      </c>
      <c r="T75" t="n">
        <v>1623.46</v>
      </c>
      <c r="U75" t="n">
        <v>0.84</v>
      </c>
      <c r="V75" t="n">
        <v>0.89</v>
      </c>
      <c r="W75" t="n">
        <v>2.95</v>
      </c>
      <c r="X75" t="n">
        <v>0.09</v>
      </c>
      <c r="Y75" t="n">
        <v>1</v>
      </c>
      <c r="Z75" t="n">
        <v>10</v>
      </c>
      <c r="AA75" t="n">
        <v>350.6922193054393</v>
      </c>
      <c r="AB75" t="n">
        <v>479.8325659024988</v>
      </c>
      <c r="AC75" t="n">
        <v>434.0380192619995</v>
      </c>
      <c r="AD75" t="n">
        <v>350692.2193054393</v>
      </c>
      <c r="AE75" t="n">
        <v>479832.5659024988</v>
      </c>
      <c r="AF75" t="n">
        <v>2.671648753592414e-06</v>
      </c>
      <c r="AG75" t="n">
        <v>17.00520833333333</v>
      </c>
      <c r="AH75" t="n">
        <v>434038.0192619995</v>
      </c>
    </row>
    <row r="76">
      <c r="A76" t="n">
        <v>74</v>
      </c>
      <c r="B76" t="n">
        <v>85</v>
      </c>
      <c r="C76" t="inlineStr">
        <is>
          <t xml:space="preserve">CONCLUIDO	</t>
        </is>
      </c>
      <c r="D76" t="n">
        <v>7.6576</v>
      </c>
      <c r="E76" t="n">
        <v>13.06</v>
      </c>
      <c r="F76" t="n">
        <v>10.48</v>
      </c>
      <c r="G76" t="n">
        <v>104.83</v>
      </c>
      <c r="H76" t="n">
        <v>1.77</v>
      </c>
      <c r="I76" t="n">
        <v>6</v>
      </c>
      <c r="J76" t="n">
        <v>195.57</v>
      </c>
      <c r="K76" t="n">
        <v>51.39</v>
      </c>
      <c r="L76" t="n">
        <v>19.5</v>
      </c>
      <c r="M76" t="n">
        <v>4</v>
      </c>
      <c r="N76" t="n">
        <v>39.68</v>
      </c>
      <c r="O76" t="n">
        <v>24354.66</v>
      </c>
      <c r="P76" t="n">
        <v>125.2</v>
      </c>
      <c r="Q76" t="n">
        <v>197.76</v>
      </c>
      <c r="R76" t="n">
        <v>30.2</v>
      </c>
      <c r="S76" t="n">
        <v>25.4</v>
      </c>
      <c r="T76" t="n">
        <v>1565.2</v>
      </c>
      <c r="U76" t="n">
        <v>0.84</v>
      </c>
      <c r="V76" t="n">
        <v>0.89</v>
      </c>
      <c r="W76" t="n">
        <v>2.95</v>
      </c>
      <c r="X76" t="n">
        <v>0.09</v>
      </c>
      <c r="Y76" t="n">
        <v>1</v>
      </c>
      <c r="Z76" t="n">
        <v>10</v>
      </c>
      <c r="AA76" t="n">
        <v>350.6010432091525</v>
      </c>
      <c r="AB76" t="n">
        <v>479.7078147451537</v>
      </c>
      <c r="AC76" t="n">
        <v>433.9251741800221</v>
      </c>
      <c r="AD76" t="n">
        <v>350601.0432091525</v>
      </c>
      <c r="AE76" t="n">
        <v>479707.8147451536</v>
      </c>
      <c r="AF76" t="n">
        <v>2.671474320720449e-06</v>
      </c>
      <c r="AG76" t="n">
        <v>17.00520833333333</v>
      </c>
      <c r="AH76" t="n">
        <v>433925.174180022</v>
      </c>
    </row>
    <row r="77">
      <c r="A77" t="n">
        <v>75</v>
      </c>
      <c r="B77" t="n">
        <v>85</v>
      </c>
      <c r="C77" t="inlineStr">
        <is>
          <t xml:space="preserve">CONCLUIDO	</t>
        </is>
      </c>
      <c r="D77" t="n">
        <v>7.6553</v>
      </c>
      <c r="E77" t="n">
        <v>13.06</v>
      </c>
      <c r="F77" t="n">
        <v>10.49</v>
      </c>
      <c r="G77" t="n">
        <v>104.87</v>
      </c>
      <c r="H77" t="n">
        <v>1.79</v>
      </c>
      <c r="I77" t="n">
        <v>6</v>
      </c>
      <c r="J77" t="n">
        <v>195.96</v>
      </c>
      <c r="K77" t="n">
        <v>51.39</v>
      </c>
      <c r="L77" t="n">
        <v>19.75</v>
      </c>
      <c r="M77" t="n">
        <v>4</v>
      </c>
      <c r="N77" t="n">
        <v>39.82</v>
      </c>
      <c r="O77" t="n">
        <v>24402.44</v>
      </c>
      <c r="P77" t="n">
        <v>125.23</v>
      </c>
      <c r="Q77" t="n">
        <v>197.75</v>
      </c>
      <c r="R77" t="n">
        <v>30.41</v>
      </c>
      <c r="S77" t="n">
        <v>25.4</v>
      </c>
      <c r="T77" t="n">
        <v>1669.95</v>
      </c>
      <c r="U77" t="n">
        <v>0.84</v>
      </c>
      <c r="V77" t="n">
        <v>0.89</v>
      </c>
      <c r="W77" t="n">
        <v>2.95</v>
      </c>
      <c r="X77" t="n">
        <v>0.1</v>
      </c>
      <c r="Y77" t="n">
        <v>1</v>
      </c>
      <c r="Z77" t="n">
        <v>10</v>
      </c>
      <c r="AA77" t="n">
        <v>350.697168242435</v>
      </c>
      <c r="AB77" t="n">
        <v>479.839337256428</v>
      </c>
      <c r="AC77" t="n">
        <v>434.0441443674133</v>
      </c>
      <c r="AD77" t="n">
        <v>350697.168242435</v>
      </c>
      <c r="AE77" t="n">
        <v>479839.337256428</v>
      </c>
      <c r="AF77" t="n">
        <v>2.67067192950941e-06</v>
      </c>
      <c r="AG77" t="n">
        <v>17.00520833333333</v>
      </c>
      <c r="AH77" t="n">
        <v>434044.1443674132</v>
      </c>
    </row>
    <row r="78">
      <c r="A78" t="n">
        <v>76</v>
      </c>
      <c r="B78" t="n">
        <v>85</v>
      </c>
      <c r="C78" t="inlineStr">
        <is>
          <t xml:space="preserve">CONCLUIDO	</t>
        </is>
      </c>
      <c r="D78" t="n">
        <v>7.656</v>
      </c>
      <c r="E78" t="n">
        <v>13.06</v>
      </c>
      <c r="F78" t="n">
        <v>10.49</v>
      </c>
      <c r="G78" t="n">
        <v>104.86</v>
      </c>
      <c r="H78" t="n">
        <v>1.81</v>
      </c>
      <c r="I78" t="n">
        <v>6</v>
      </c>
      <c r="J78" t="n">
        <v>196.35</v>
      </c>
      <c r="K78" t="n">
        <v>51.39</v>
      </c>
      <c r="L78" t="n">
        <v>20</v>
      </c>
      <c r="M78" t="n">
        <v>4</v>
      </c>
      <c r="N78" t="n">
        <v>39.96</v>
      </c>
      <c r="O78" t="n">
        <v>24450.27</v>
      </c>
      <c r="P78" t="n">
        <v>125.04</v>
      </c>
      <c r="Q78" t="n">
        <v>197.75</v>
      </c>
      <c r="R78" t="n">
        <v>30.32</v>
      </c>
      <c r="S78" t="n">
        <v>25.4</v>
      </c>
      <c r="T78" t="n">
        <v>1626.75</v>
      </c>
      <c r="U78" t="n">
        <v>0.84</v>
      </c>
      <c r="V78" t="n">
        <v>0.89</v>
      </c>
      <c r="W78" t="n">
        <v>2.95</v>
      </c>
      <c r="X78" t="n">
        <v>0.1</v>
      </c>
      <c r="Y78" t="n">
        <v>1</v>
      </c>
      <c r="Z78" t="n">
        <v>10</v>
      </c>
      <c r="AA78" t="n">
        <v>350.5504684819588</v>
      </c>
      <c r="AB78" t="n">
        <v>479.6386161722078</v>
      </c>
      <c r="AC78" t="n">
        <v>433.8625798217573</v>
      </c>
      <c r="AD78" t="n">
        <v>350550.4684819588</v>
      </c>
      <c r="AE78" t="n">
        <v>479638.6161722078</v>
      </c>
      <c r="AF78" t="n">
        <v>2.670916135530161e-06</v>
      </c>
      <c r="AG78" t="n">
        <v>17.00520833333333</v>
      </c>
      <c r="AH78" t="n">
        <v>433862.5798217573</v>
      </c>
    </row>
    <row r="79">
      <c r="A79" t="n">
        <v>77</v>
      </c>
      <c r="B79" t="n">
        <v>85</v>
      </c>
      <c r="C79" t="inlineStr">
        <is>
          <t xml:space="preserve">CONCLUIDO	</t>
        </is>
      </c>
      <c r="D79" t="n">
        <v>7.655</v>
      </c>
      <c r="E79" t="n">
        <v>13.06</v>
      </c>
      <c r="F79" t="n">
        <v>10.49</v>
      </c>
      <c r="G79" t="n">
        <v>104.88</v>
      </c>
      <c r="H79" t="n">
        <v>1.83</v>
      </c>
      <c r="I79" t="n">
        <v>6</v>
      </c>
      <c r="J79" t="n">
        <v>196.74</v>
      </c>
      <c r="K79" t="n">
        <v>51.39</v>
      </c>
      <c r="L79" t="n">
        <v>20.25</v>
      </c>
      <c r="M79" t="n">
        <v>4</v>
      </c>
      <c r="N79" t="n">
        <v>40.09</v>
      </c>
      <c r="O79" t="n">
        <v>24498.15</v>
      </c>
      <c r="P79" t="n">
        <v>124.97</v>
      </c>
      <c r="Q79" t="n">
        <v>197.77</v>
      </c>
      <c r="R79" t="n">
        <v>30.44</v>
      </c>
      <c r="S79" t="n">
        <v>25.4</v>
      </c>
      <c r="T79" t="n">
        <v>1684.28</v>
      </c>
      <c r="U79" t="n">
        <v>0.83</v>
      </c>
      <c r="V79" t="n">
        <v>0.89</v>
      </c>
      <c r="W79" t="n">
        <v>2.95</v>
      </c>
      <c r="X79" t="n">
        <v>0.1</v>
      </c>
      <c r="Y79" t="n">
        <v>1</v>
      </c>
      <c r="Z79" t="n">
        <v>10</v>
      </c>
      <c r="AA79" t="n">
        <v>350.5173253596055</v>
      </c>
      <c r="AB79" t="n">
        <v>479.5932682900327</v>
      </c>
      <c r="AC79" t="n">
        <v>433.8215598778108</v>
      </c>
      <c r="AD79" t="n">
        <v>350517.3253596055</v>
      </c>
      <c r="AE79" t="n">
        <v>479593.2682900327</v>
      </c>
      <c r="AF79" t="n">
        <v>2.67056726978623e-06</v>
      </c>
      <c r="AG79" t="n">
        <v>17.00520833333333</v>
      </c>
      <c r="AH79" t="n">
        <v>433821.5598778108</v>
      </c>
    </row>
    <row r="80">
      <c r="A80" t="n">
        <v>78</v>
      </c>
      <c r="B80" t="n">
        <v>85</v>
      </c>
      <c r="C80" t="inlineStr">
        <is>
          <t xml:space="preserve">CONCLUIDO	</t>
        </is>
      </c>
      <c r="D80" t="n">
        <v>7.655</v>
      </c>
      <c r="E80" t="n">
        <v>13.06</v>
      </c>
      <c r="F80" t="n">
        <v>10.49</v>
      </c>
      <c r="G80" t="n">
        <v>104.88</v>
      </c>
      <c r="H80" t="n">
        <v>1.85</v>
      </c>
      <c r="I80" t="n">
        <v>6</v>
      </c>
      <c r="J80" t="n">
        <v>197.12</v>
      </c>
      <c r="K80" t="n">
        <v>51.39</v>
      </c>
      <c r="L80" t="n">
        <v>20.5</v>
      </c>
      <c r="M80" t="n">
        <v>4</v>
      </c>
      <c r="N80" t="n">
        <v>40.23</v>
      </c>
      <c r="O80" t="n">
        <v>24546.08</v>
      </c>
      <c r="P80" t="n">
        <v>124.75</v>
      </c>
      <c r="Q80" t="n">
        <v>197.76</v>
      </c>
      <c r="R80" t="n">
        <v>30.4</v>
      </c>
      <c r="S80" t="n">
        <v>25.4</v>
      </c>
      <c r="T80" t="n">
        <v>1666.02</v>
      </c>
      <c r="U80" t="n">
        <v>0.84</v>
      </c>
      <c r="V80" t="n">
        <v>0.89</v>
      </c>
      <c r="W80" t="n">
        <v>2.95</v>
      </c>
      <c r="X80" t="n">
        <v>0.1</v>
      </c>
      <c r="Y80" t="n">
        <v>1</v>
      </c>
      <c r="Z80" t="n">
        <v>10</v>
      </c>
      <c r="AA80" t="n">
        <v>350.3609268116329</v>
      </c>
      <c r="AB80" t="n">
        <v>479.3792768968796</v>
      </c>
      <c r="AC80" t="n">
        <v>433.6279915228814</v>
      </c>
      <c r="AD80" t="n">
        <v>350360.9268116329</v>
      </c>
      <c r="AE80" t="n">
        <v>479379.2768968795</v>
      </c>
      <c r="AF80" t="n">
        <v>2.67056726978623e-06</v>
      </c>
      <c r="AG80" t="n">
        <v>17.00520833333333</v>
      </c>
      <c r="AH80" t="n">
        <v>433627.9915228814</v>
      </c>
    </row>
    <row r="81">
      <c r="A81" t="n">
        <v>79</v>
      </c>
      <c r="B81" t="n">
        <v>85</v>
      </c>
      <c r="C81" t="inlineStr">
        <is>
          <t xml:space="preserve">CONCLUIDO	</t>
        </is>
      </c>
      <c r="D81" t="n">
        <v>7.6563</v>
      </c>
      <c r="E81" t="n">
        <v>13.06</v>
      </c>
      <c r="F81" t="n">
        <v>10.49</v>
      </c>
      <c r="G81" t="n">
        <v>104.85</v>
      </c>
      <c r="H81" t="n">
        <v>1.87</v>
      </c>
      <c r="I81" t="n">
        <v>6</v>
      </c>
      <c r="J81" t="n">
        <v>197.51</v>
      </c>
      <c r="K81" t="n">
        <v>51.39</v>
      </c>
      <c r="L81" t="n">
        <v>20.75</v>
      </c>
      <c r="M81" t="n">
        <v>4</v>
      </c>
      <c r="N81" t="n">
        <v>40.37</v>
      </c>
      <c r="O81" t="n">
        <v>24594.05</v>
      </c>
      <c r="P81" t="n">
        <v>124.45</v>
      </c>
      <c r="Q81" t="n">
        <v>197.75</v>
      </c>
      <c r="R81" t="n">
        <v>30.41</v>
      </c>
      <c r="S81" t="n">
        <v>25.4</v>
      </c>
      <c r="T81" t="n">
        <v>1669.44</v>
      </c>
      <c r="U81" t="n">
        <v>0.84</v>
      </c>
      <c r="V81" t="n">
        <v>0.89</v>
      </c>
      <c r="W81" t="n">
        <v>2.95</v>
      </c>
      <c r="X81" t="n">
        <v>0.1</v>
      </c>
      <c r="Y81" t="n">
        <v>1</v>
      </c>
      <c r="Z81" t="n">
        <v>10</v>
      </c>
      <c r="AA81" t="n">
        <v>350.1261220608509</v>
      </c>
      <c r="AB81" t="n">
        <v>479.0580066780052</v>
      </c>
      <c r="AC81" t="n">
        <v>433.3373828827908</v>
      </c>
      <c r="AD81" t="n">
        <v>350126.122060851</v>
      </c>
      <c r="AE81" t="n">
        <v>479058.0066780052</v>
      </c>
      <c r="AF81" t="n">
        <v>2.67102079525334e-06</v>
      </c>
      <c r="AG81" t="n">
        <v>17.00520833333333</v>
      </c>
      <c r="AH81" t="n">
        <v>433337.3828827908</v>
      </c>
    </row>
    <row r="82">
      <c r="A82" t="n">
        <v>80</v>
      </c>
      <c r="B82" t="n">
        <v>85</v>
      </c>
      <c r="C82" t="inlineStr">
        <is>
          <t xml:space="preserve">CONCLUIDO	</t>
        </is>
      </c>
      <c r="D82" t="n">
        <v>7.6565</v>
      </c>
      <c r="E82" t="n">
        <v>13.06</v>
      </c>
      <c r="F82" t="n">
        <v>10.48</v>
      </c>
      <c r="G82" t="n">
        <v>104.85</v>
      </c>
      <c r="H82" t="n">
        <v>1.88</v>
      </c>
      <c r="I82" t="n">
        <v>6</v>
      </c>
      <c r="J82" t="n">
        <v>197.9</v>
      </c>
      <c r="K82" t="n">
        <v>51.39</v>
      </c>
      <c r="L82" t="n">
        <v>21</v>
      </c>
      <c r="M82" t="n">
        <v>4</v>
      </c>
      <c r="N82" t="n">
        <v>40.51</v>
      </c>
      <c r="O82" t="n">
        <v>24642.07</v>
      </c>
      <c r="P82" t="n">
        <v>124.07</v>
      </c>
      <c r="Q82" t="n">
        <v>197.75</v>
      </c>
      <c r="R82" t="n">
        <v>30.39</v>
      </c>
      <c r="S82" t="n">
        <v>25.4</v>
      </c>
      <c r="T82" t="n">
        <v>1660.47</v>
      </c>
      <c r="U82" t="n">
        <v>0.84</v>
      </c>
      <c r="V82" t="n">
        <v>0.89</v>
      </c>
      <c r="W82" t="n">
        <v>2.95</v>
      </c>
      <c r="X82" t="n">
        <v>0.1</v>
      </c>
      <c r="Y82" t="n">
        <v>1</v>
      </c>
      <c r="Z82" t="n">
        <v>10</v>
      </c>
      <c r="AA82" t="n">
        <v>349.8161665160705</v>
      </c>
      <c r="AB82" t="n">
        <v>478.6339118273629</v>
      </c>
      <c r="AC82" t="n">
        <v>432.953763049473</v>
      </c>
      <c r="AD82" t="n">
        <v>349816.1665160705</v>
      </c>
      <c r="AE82" t="n">
        <v>478633.9118273629</v>
      </c>
      <c r="AF82" t="n">
        <v>2.671090568402126e-06</v>
      </c>
      <c r="AG82" t="n">
        <v>17.00520833333333</v>
      </c>
      <c r="AH82" t="n">
        <v>432953.763049473</v>
      </c>
    </row>
    <row r="83">
      <c r="A83" t="n">
        <v>81</v>
      </c>
      <c r="B83" t="n">
        <v>85</v>
      </c>
      <c r="C83" t="inlineStr">
        <is>
          <t xml:space="preserve">CONCLUIDO	</t>
        </is>
      </c>
      <c r="D83" t="n">
        <v>7.6558</v>
      </c>
      <c r="E83" t="n">
        <v>13.06</v>
      </c>
      <c r="F83" t="n">
        <v>10.49</v>
      </c>
      <c r="G83" t="n">
        <v>104.86</v>
      </c>
      <c r="H83" t="n">
        <v>1.9</v>
      </c>
      <c r="I83" t="n">
        <v>6</v>
      </c>
      <c r="J83" t="n">
        <v>198.29</v>
      </c>
      <c r="K83" t="n">
        <v>51.39</v>
      </c>
      <c r="L83" t="n">
        <v>21.25</v>
      </c>
      <c r="M83" t="n">
        <v>4</v>
      </c>
      <c r="N83" t="n">
        <v>40.65</v>
      </c>
      <c r="O83" t="n">
        <v>24690.13</v>
      </c>
      <c r="P83" t="n">
        <v>123.81</v>
      </c>
      <c r="Q83" t="n">
        <v>197.79</v>
      </c>
      <c r="R83" t="n">
        <v>30.38</v>
      </c>
      <c r="S83" t="n">
        <v>25.4</v>
      </c>
      <c r="T83" t="n">
        <v>1654.33</v>
      </c>
      <c r="U83" t="n">
        <v>0.84</v>
      </c>
      <c r="V83" t="n">
        <v>0.89</v>
      </c>
      <c r="W83" t="n">
        <v>2.95</v>
      </c>
      <c r="X83" t="n">
        <v>0.1</v>
      </c>
      <c r="Y83" t="n">
        <v>1</v>
      </c>
      <c r="Z83" t="n">
        <v>10</v>
      </c>
      <c r="AA83" t="n">
        <v>349.6794734536476</v>
      </c>
      <c r="AB83" t="n">
        <v>478.4468823488838</v>
      </c>
      <c r="AC83" t="n">
        <v>432.7845834019224</v>
      </c>
      <c r="AD83" t="n">
        <v>349679.4734536476</v>
      </c>
      <c r="AE83" t="n">
        <v>478446.8823488838</v>
      </c>
      <c r="AF83" t="n">
        <v>2.670846362381375e-06</v>
      </c>
      <c r="AG83" t="n">
        <v>17.00520833333333</v>
      </c>
      <c r="AH83" t="n">
        <v>432784.5834019224</v>
      </c>
    </row>
    <row r="84">
      <c r="A84" t="n">
        <v>82</v>
      </c>
      <c r="B84" t="n">
        <v>85</v>
      </c>
      <c r="C84" t="inlineStr">
        <is>
          <t xml:space="preserve">CONCLUIDO	</t>
        </is>
      </c>
      <c r="D84" t="n">
        <v>7.6575</v>
      </c>
      <c r="E84" t="n">
        <v>13.06</v>
      </c>
      <c r="F84" t="n">
        <v>10.48</v>
      </c>
      <c r="G84" t="n">
        <v>104.83</v>
      </c>
      <c r="H84" t="n">
        <v>1.92</v>
      </c>
      <c r="I84" t="n">
        <v>6</v>
      </c>
      <c r="J84" t="n">
        <v>198.68</v>
      </c>
      <c r="K84" t="n">
        <v>51.39</v>
      </c>
      <c r="L84" t="n">
        <v>21.5</v>
      </c>
      <c r="M84" t="n">
        <v>4</v>
      </c>
      <c r="N84" t="n">
        <v>40.79</v>
      </c>
      <c r="O84" t="n">
        <v>24738.25</v>
      </c>
      <c r="P84" t="n">
        <v>123.44</v>
      </c>
      <c r="Q84" t="n">
        <v>197.8</v>
      </c>
      <c r="R84" t="n">
        <v>30.24</v>
      </c>
      <c r="S84" t="n">
        <v>25.4</v>
      </c>
      <c r="T84" t="n">
        <v>1588.17</v>
      </c>
      <c r="U84" t="n">
        <v>0.84</v>
      </c>
      <c r="V84" t="n">
        <v>0.89</v>
      </c>
      <c r="W84" t="n">
        <v>2.95</v>
      </c>
      <c r="X84" t="n">
        <v>0.09</v>
      </c>
      <c r="Y84" t="n">
        <v>1</v>
      </c>
      <c r="Z84" t="n">
        <v>10</v>
      </c>
      <c r="AA84" t="n">
        <v>349.3519254330419</v>
      </c>
      <c r="AB84" t="n">
        <v>477.9987166966921</v>
      </c>
      <c r="AC84" t="n">
        <v>432.3791900505715</v>
      </c>
      <c r="AD84" t="n">
        <v>349351.9254330419</v>
      </c>
      <c r="AE84" t="n">
        <v>477998.7166966921</v>
      </c>
      <c r="AF84" t="n">
        <v>2.671439434146056e-06</v>
      </c>
      <c r="AG84" t="n">
        <v>17.00520833333333</v>
      </c>
      <c r="AH84" t="n">
        <v>432379.1900505715</v>
      </c>
    </row>
    <row r="85">
      <c r="A85" t="n">
        <v>83</v>
      </c>
      <c r="B85" t="n">
        <v>85</v>
      </c>
      <c r="C85" t="inlineStr">
        <is>
          <t xml:space="preserve">CONCLUIDO	</t>
        </is>
      </c>
      <c r="D85" t="n">
        <v>7.6524</v>
      </c>
      <c r="E85" t="n">
        <v>13.07</v>
      </c>
      <c r="F85" t="n">
        <v>10.49</v>
      </c>
      <c r="G85" t="n">
        <v>104.92</v>
      </c>
      <c r="H85" t="n">
        <v>1.94</v>
      </c>
      <c r="I85" t="n">
        <v>6</v>
      </c>
      <c r="J85" t="n">
        <v>199.07</v>
      </c>
      <c r="K85" t="n">
        <v>51.39</v>
      </c>
      <c r="L85" t="n">
        <v>21.75</v>
      </c>
      <c r="M85" t="n">
        <v>4</v>
      </c>
      <c r="N85" t="n">
        <v>40.93</v>
      </c>
      <c r="O85" t="n">
        <v>24786.41</v>
      </c>
      <c r="P85" t="n">
        <v>122.88</v>
      </c>
      <c r="Q85" t="n">
        <v>197.75</v>
      </c>
      <c r="R85" t="n">
        <v>30.62</v>
      </c>
      <c r="S85" t="n">
        <v>25.4</v>
      </c>
      <c r="T85" t="n">
        <v>1777.67</v>
      </c>
      <c r="U85" t="n">
        <v>0.83</v>
      </c>
      <c r="V85" t="n">
        <v>0.89</v>
      </c>
      <c r="W85" t="n">
        <v>2.95</v>
      </c>
      <c r="X85" t="n">
        <v>0.1</v>
      </c>
      <c r="Y85" t="n">
        <v>1</v>
      </c>
      <c r="Z85" t="n">
        <v>10</v>
      </c>
      <c r="AA85" t="n">
        <v>349.0742498954282</v>
      </c>
      <c r="AB85" t="n">
        <v>477.6187887759489</v>
      </c>
      <c r="AC85" t="n">
        <v>432.0355219173518</v>
      </c>
      <c r="AD85" t="n">
        <v>349074.2498954282</v>
      </c>
      <c r="AE85" t="n">
        <v>477618.7887759489</v>
      </c>
      <c r="AF85" t="n">
        <v>2.669660218852012e-06</v>
      </c>
      <c r="AG85" t="n">
        <v>17.01822916666667</v>
      </c>
      <c r="AH85" t="n">
        <v>432035.5219173518</v>
      </c>
    </row>
    <row r="86">
      <c r="A86" t="n">
        <v>84</v>
      </c>
      <c r="B86" t="n">
        <v>85</v>
      </c>
      <c r="C86" t="inlineStr">
        <is>
          <t xml:space="preserve">CONCLUIDO	</t>
        </is>
      </c>
      <c r="D86" t="n">
        <v>7.6821</v>
      </c>
      <c r="E86" t="n">
        <v>13.02</v>
      </c>
      <c r="F86" t="n">
        <v>10.48</v>
      </c>
      <c r="G86" t="n">
        <v>125.7</v>
      </c>
      <c r="H86" t="n">
        <v>1.96</v>
      </c>
      <c r="I86" t="n">
        <v>5</v>
      </c>
      <c r="J86" t="n">
        <v>199.46</v>
      </c>
      <c r="K86" t="n">
        <v>51.39</v>
      </c>
      <c r="L86" t="n">
        <v>22</v>
      </c>
      <c r="M86" t="n">
        <v>3</v>
      </c>
      <c r="N86" t="n">
        <v>41.07</v>
      </c>
      <c r="O86" t="n">
        <v>24834.62</v>
      </c>
      <c r="P86" t="n">
        <v>122.51</v>
      </c>
      <c r="Q86" t="n">
        <v>197.75</v>
      </c>
      <c r="R86" t="n">
        <v>30.03</v>
      </c>
      <c r="S86" t="n">
        <v>25.4</v>
      </c>
      <c r="T86" t="n">
        <v>1486.32</v>
      </c>
      <c r="U86" t="n">
        <v>0.85</v>
      </c>
      <c r="V86" t="n">
        <v>0.89</v>
      </c>
      <c r="W86" t="n">
        <v>2.95</v>
      </c>
      <c r="X86" t="n">
        <v>0.09</v>
      </c>
      <c r="Y86" t="n">
        <v>1</v>
      </c>
      <c r="Z86" t="n">
        <v>10</v>
      </c>
      <c r="AA86" t="n">
        <v>348.1189532633174</v>
      </c>
      <c r="AB86" t="n">
        <v>476.311709779182</v>
      </c>
      <c r="AC86" t="n">
        <v>430.8531887055393</v>
      </c>
      <c r="AD86" t="n">
        <v>348118.9532633174</v>
      </c>
      <c r="AE86" t="n">
        <v>476311.709779182</v>
      </c>
      <c r="AF86" t="n">
        <v>2.680021531446741e-06</v>
      </c>
      <c r="AG86" t="n">
        <v>16.953125</v>
      </c>
      <c r="AH86" t="n">
        <v>430853.1887055393</v>
      </c>
    </row>
    <row r="87">
      <c r="A87" t="n">
        <v>85</v>
      </c>
      <c r="B87" t="n">
        <v>85</v>
      </c>
      <c r="C87" t="inlineStr">
        <is>
          <t xml:space="preserve">CONCLUIDO	</t>
        </is>
      </c>
      <c r="D87" t="n">
        <v>7.6823</v>
      </c>
      <c r="E87" t="n">
        <v>13.02</v>
      </c>
      <c r="F87" t="n">
        <v>10.47</v>
      </c>
      <c r="G87" t="n">
        <v>125.7</v>
      </c>
      <c r="H87" t="n">
        <v>1.98</v>
      </c>
      <c r="I87" t="n">
        <v>5</v>
      </c>
      <c r="J87" t="n">
        <v>199.86</v>
      </c>
      <c r="K87" t="n">
        <v>51.39</v>
      </c>
      <c r="L87" t="n">
        <v>22.25</v>
      </c>
      <c r="M87" t="n">
        <v>3</v>
      </c>
      <c r="N87" t="n">
        <v>41.21</v>
      </c>
      <c r="O87" t="n">
        <v>24882.88</v>
      </c>
      <c r="P87" t="n">
        <v>122.84</v>
      </c>
      <c r="Q87" t="n">
        <v>197.81</v>
      </c>
      <c r="R87" t="n">
        <v>30.1</v>
      </c>
      <c r="S87" t="n">
        <v>25.4</v>
      </c>
      <c r="T87" t="n">
        <v>1520.49</v>
      </c>
      <c r="U87" t="n">
        <v>0.84</v>
      </c>
      <c r="V87" t="n">
        <v>0.89</v>
      </c>
      <c r="W87" t="n">
        <v>2.95</v>
      </c>
      <c r="X87" t="n">
        <v>0.08</v>
      </c>
      <c r="Y87" t="n">
        <v>1</v>
      </c>
      <c r="Z87" t="n">
        <v>10</v>
      </c>
      <c r="AA87" t="n">
        <v>348.3130335868205</v>
      </c>
      <c r="AB87" t="n">
        <v>476.5772590400185</v>
      </c>
      <c r="AC87" t="n">
        <v>431.0933943176224</v>
      </c>
      <c r="AD87" t="n">
        <v>348313.0335868205</v>
      </c>
      <c r="AE87" t="n">
        <v>476577.2590400185</v>
      </c>
      <c r="AF87" t="n">
        <v>2.680091304595527e-06</v>
      </c>
      <c r="AG87" t="n">
        <v>16.953125</v>
      </c>
      <c r="AH87" t="n">
        <v>431093.3943176224</v>
      </c>
    </row>
    <row r="88">
      <c r="A88" t="n">
        <v>86</v>
      </c>
      <c r="B88" t="n">
        <v>85</v>
      </c>
      <c r="C88" t="inlineStr">
        <is>
          <t xml:space="preserve">CONCLUIDO	</t>
        </is>
      </c>
      <c r="D88" t="n">
        <v>7.6779</v>
      </c>
      <c r="E88" t="n">
        <v>13.02</v>
      </c>
      <c r="F88" t="n">
        <v>10.48</v>
      </c>
      <c r="G88" t="n">
        <v>125.79</v>
      </c>
      <c r="H88" t="n">
        <v>2</v>
      </c>
      <c r="I88" t="n">
        <v>5</v>
      </c>
      <c r="J88" t="n">
        <v>200.25</v>
      </c>
      <c r="K88" t="n">
        <v>51.39</v>
      </c>
      <c r="L88" t="n">
        <v>22.5</v>
      </c>
      <c r="M88" t="n">
        <v>3</v>
      </c>
      <c r="N88" t="n">
        <v>41.35</v>
      </c>
      <c r="O88" t="n">
        <v>24931.18</v>
      </c>
      <c r="P88" t="n">
        <v>123.13</v>
      </c>
      <c r="Q88" t="n">
        <v>197.76</v>
      </c>
      <c r="R88" t="n">
        <v>30.17</v>
      </c>
      <c r="S88" t="n">
        <v>25.4</v>
      </c>
      <c r="T88" t="n">
        <v>1557.94</v>
      </c>
      <c r="U88" t="n">
        <v>0.84</v>
      </c>
      <c r="V88" t="n">
        <v>0.89</v>
      </c>
      <c r="W88" t="n">
        <v>2.95</v>
      </c>
      <c r="X88" t="n">
        <v>0.09</v>
      </c>
      <c r="Y88" t="n">
        <v>1</v>
      </c>
      <c r="Z88" t="n">
        <v>10</v>
      </c>
      <c r="AA88" t="n">
        <v>348.6267574450268</v>
      </c>
      <c r="AB88" t="n">
        <v>477.0065098633361</v>
      </c>
      <c r="AC88" t="n">
        <v>431.4816780448198</v>
      </c>
      <c r="AD88" t="n">
        <v>348626.7574450268</v>
      </c>
      <c r="AE88" t="n">
        <v>477006.5098633361</v>
      </c>
      <c r="AF88" t="n">
        <v>2.678556295322233e-06</v>
      </c>
      <c r="AG88" t="n">
        <v>16.953125</v>
      </c>
      <c r="AH88" t="n">
        <v>431481.6780448199</v>
      </c>
    </row>
    <row r="89">
      <c r="A89" t="n">
        <v>87</v>
      </c>
      <c r="B89" t="n">
        <v>85</v>
      </c>
      <c r="C89" t="inlineStr">
        <is>
          <t xml:space="preserve">CONCLUIDO	</t>
        </is>
      </c>
      <c r="D89" t="n">
        <v>7.6815</v>
      </c>
      <c r="E89" t="n">
        <v>13.02</v>
      </c>
      <c r="F89" t="n">
        <v>10.48</v>
      </c>
      <c r="G89" t="n">
        <v>125.72</v>
      </c>
      <c r="H89" t="n">
        <v>2.01</v>
      </c>
      <c r="I89" t="n">
        <v>5</v>
      </c>
      <c r="J89" t="n">
        <v>200.64</v>
      </c>
      <c r="K89" t="n">
        <v>51.39</v>
      </c>
      <c r="L89" t="n">
        <v>22.75</v>
      </c>
      <c r="M89" t="n">
        <v>3</v>
      </c>
      <c r="N89" t="n">
        <v>41.5</v>
      </c>
      <c r="O89" t="n">
        <v>24979.54</v>
      </c>
      <c r="P89" t="n">
        <v>123</v>
      </c>
      <c r="Q89" t="n">
        <v>197.76</v>
      </c>
      <c r="R89" t="n">
        <v>30.07</v>
      </c>
      <c r="S89" t="n">
        <v>25.4</v>
      </c>
      <c r="T89" t="n">
        <v>1506.11</v>
      </c>
      <c r="U89" t="n">
        <v>0.84</v>
      </c>
      <c r="V89" t="n">
        <v>0.89</v>
      </c>
      <c r="W89" t="n">
        <v>2.95</v>
      </c>
      <c r="X89" t="n">
        <v>0.09</v>
      </c>
      <c r="Y89" t="n">
        <v>1</v>
      </c>
      <c r="Z89" t="n">
        <v>10</v>
      </c>
      <c r="AA89" t="n">
        <v>348.4758547855257</v>
      </c>
      <c r="AB89" t="n">
        <v>476.8000381872513</v>
      </c>
      <c r="AC89" t="n">
        <v>431.2949117357157</v>
      </c>
      <c r="AD89" t="n">
        <v>348475.8547855257</v>
      </c>
      <c r="AE89" t="n">
        <v>476800.0381872513</v>
      </c>
      <c r="AF89" t="n">
        <v>2.679812212000382e-06</v>
      </c>
      <c r="AG89" t="n">
        <v>16.953125</v>
      </c>
      <c r="AH89" t="n">
        <v>431294.9117357158</v>
      </c>
    </row>
    <row r="90">
      <c r="A90" t="n">
        <v>88</v>
      </c>
      <c r="B90" t="n">
        <v>85</v>
      </c>
      <c r="C90" t="inlineStr">
        <is>
          <t xml:space="preserve">CONCLUIDO	</t>
        </is>
      </c>
      <c r="D90" t="n">
        <v>7.6851</v>
      </c>
      <c r="E90" t="n">
        <v>13.01</v>
      </c>
      <c r="F90" t="n">
        <v>10.47</v>
      </c>
      <c r="G90" t="n">
        <v>125.64</v>
      </c>
      <c r="H90" t="n">
        <v>2.03</v>
      </c>
      <c r="I90" t="n">
        <v>5</v>
      </c>
      <c r="J90" t="n">
        <v>201.03</v>
      </c>
      <c r="K90" t="n">
        <v>51.39</v>
      </c>
      <c r="L90" t="n">
        <v>23</v>
      </c>
      <c r="M90" t="n">
        <v>3</v>
      </c>
      <c r="N90" t="n">
        <v>41.64</v>
      </c>
      <c r="O90" t="n">
        <v>25027.94</v>
      </c>
      <c r="P90" t="n">
        <v>122.99</v>
      </c>
      <c r="Q90" t="n">
        <v>197.75</v>
      </c>
      <c r="R90" t="n">
        <v>29.85</v>
      </c>
      <c r="S90" t="n">
        <v>25.4</v>
      </c>
      <c r="T90" t="n">
        <v>1397.16</v>
      </c>
      <c r="U90" t="n">
        <v>0.85</v>
      </c>
      <c r="V90" t="n">
        <v>0.89</v>
      </c>
      <c r="W90" t="n">
        <v>2.95</v>
      </c>
      <c r="X90" t="n">
        <v>0.08</v>
      </c>
      <c r="Y90" t="n">
        <v>1</v>
      </c>
      <c r="Z90" t="n">
        <v>10</v>
      </c>
      <c r="AA90" t="n">
        <v>348.3736504623307</v>
      </c>
      <c r="AB90" t="n">
        <v>476.6601977233193</v>
      </c>
      <c r="AC90" t="n">
        <v>431.1684174493941</v>
      </c>
      <c r="AD90" t="n">
        <v>348373.6504623307</v>
      </c>
      <c r="AE90" t="n">
        <v>476660.1977233193</v>
      </c>
      <c r="AF90" t="n">
        <v>2.681068128678531e-06</v>
      </c>
      <c r="AG90" t="n">
        <v>16.94010416666667</v>
      </c>
      <c r="AH90" t="n">
        <v>431168.4174493941</v>
      </c>
    </row>
    <row r="91">
      <c r="A91" t="n">
        <v>89</v>
      </c>
      <c r="B91" t="n">
        <v>85</v>
      </c>
      <c r="C91" t="inlineStr">
        <is>
          <t xml:space="preserve">CONCLUIDO	</t>
        </is>
      </c>
      <c r="D91" t="n">
        <v>7.6836</v>
      </c>
      <c r="E91" t="n">
        <v>13.01</v>
      </c>
      <c r="F91" t="n">
        <v>10.47</v>
      </c>
      <c r="G91" t="n">
        <v>125.67</v>
      </c>
      <c r="H91" t="n">
        <v>2.05</v>
      </c>
      <c r="I91" t="n">
        <v>5</v>
      </c>
      <c r="J91" t="n">
        <v>201.42</v>
      </c>
      <c r="K91" t="n">
        <v>51.39</v>
      </c>
      <c r="L91" t="n">
        <v>23.25</v>
      </c>
      <c r="M91" t="n">
        <v>3</v>
      </c>
      <c r="N91" t="n">
        <v>41.78</v>
      </c>
      <c r="O91" t="n">
        <v>25076.39</v>
      </c>
      <c r="P91" t="n">
        <v>123.11</v>
      </c>
      <c r="Q91" t="n">
        <v>197.75</v>
      </c>
      <c r="R91" t="n">
        <v>29.99</v>
      </c>
      <c r="S91" t="n">
        <v>25.4</v>
      </c>
      <c r="T91" t="n">
        <v>1467.27</v>
      </c>
      <c r="U91" t="n">
        <v>0.85</v>
      </c>
      <c r="V91" t="n">
        <v>0.89</v>
      </c>
      <c r="W91" t="n">
        <v>2.95</v>
      </c>
      <c r="X91" t="n">
        <v>0.08</v>
      </c>
      <c r="Y91" t="n">
        <v>1</v>
      </c>
      <c r="Z91" t="n">
        <v>10</v>
      </c>
      <c r="AA91" t="n">
        <v>348.4830868510568</v>
      </c>
      <c r="AB91" t="n">
        <v>476.8099334183672</v>
      </c>
      <c r="AC91" t="n">
        <v>431.303862579862</v>
      </c>
      <c r="AD91" t="n">
        <v>348483.0868510568</v>
      </c>
      <c r="AE91" t="n">
        <v>476809.9334183672</v>
      </c>
      <c r="AF91" t="n">
        <v>2.680544830062636e-06</v>
      </c>
      <c r="AG91" t="n">
        <v>16.94010416666667</v>
      </c>
      <c r="AH91" t="n">
        <v>431303.862579862</v>
      </c>
    </row>
    <row r="92">
      <c r="A92" t="n">
        <v>90</v>
      </c>
      <c r="B92" t="n">
        <v>85</v>
      </c>
      <c r="C92" t="inlineStr">
        <is>
          <t xml:space="preserve">CONCLUIDO	</t>
        </is>
      </c>
      <c r="D92" t="n">
        <v>7.689</v>
      </c>
      <c r="E92" t="n">
        <v>13.01</v>
      </c>
      <c r="F92" t="n">
        <v>10.46</v>
      </c>
      <c r="G92" t="n">
        <v>125.56</v>
      </c>
      <c r="H92" t="n">
        <v>2.07</v>
      </c>
      <c r="I92" t="n">
        <v>5</v>
      </c>
      <c r="J92" t="n">
        <v>201.82</v>
      </c>
      <c r="K92" t="n">
        <v>51.39</v>
      </c>
      <c r="L92" t="n">
        <v>23.5</v>
      </c>
      <c r="M92" t="n">
        <v>3</v>
      </c>
      <c r="N92" t="n">
        <v>41.93</v>
      </c>
      <c r="O92" t="n">
        <v>25124.89</v>
      </c>
      <c r="P92" t="n">
        <v>123.03</v>
      </c>
      <c r="Q92" t="n">
        <v>197.75</v>
      </c>
      <c r="R92" t="n">
        <v>29.64</v>
      </c>
      <c r="S92" t="n">
        <v>25.4</v>
      </c>
      <c r="T92" t="n">
        <v>1289.96</v>
      </c>
      <c r="U92" t="n">
        <v>0.86</v>
      </c>
      <c r="V92" t="n">
        <v>0.89</v>
      </c>
      <c r="W92" t="n">
        <v>2.95</v>
      </c>
      <c r="X92" t="n">
        <v>0.07000000000000001</v>
      </c>
      <c r="Y92" t="n">
        <v>1</v>
      </c>
      <c r="Z92" t="n">
        <v>10</v>
      </c>
      <c r="AA92" t="n">
        <v>348.3020480872558</v>
      </c>
      <c r="AB92" t="n">
        <v>476.5622281948681</v>
      </c>
      <c r="AC92" t="n">
        <v>431.0797979952372</v>
      </c>
      <c r="AD92" t="n">
        <v>348302.0480872558</v>
      </c>
      <c r="AE92" t="n">
        <v>476562.2281948681</v>
      </c>
      <c r="AF92" t="n">
        <v>2.68242870507986e-06</v>
      </c>
      <c r="AG92" t="n">
        <v>16.94010416666667</v>
      </c>
      <c r="AH92" t="n">
        <v>431079.7979952372</v>
      </c>
    </row>
    <row r="93">
      <c r="A93" t="n">
        <v>91</v>
      </c>
      <c r="B93" t="n">
        <v>85</v>
      </c>
      <c r="C93" t="inlineStr">
        <is>
          <t xml:space="preserve">CONCLUIDO	</t>
        </is>
      </c>
      <c r="D93" t="n">
        <v>7.6852</v>
      </c>
      <c r="E93" t="n">
        <v>13.01</v>
      </c>
      <c r="F93" t="n">
        <v>10.47</v>
      </c>
      <c r="G93" t="n">
        <v>125.64</v>
      </c>
      <c r="H93" t="n">
        <v>2.09</v>
      </c>
      <c r="I93" t="n">
        <v>5</v>
      </c>
      <c r="J93" t="n">
        <v>202.21</v>
      </c>
      <c r="K93" t="n">
        <v>51.39</v>
      </c>
      <c r="L93" t="n">
        <v>23.75</v>
      </c>
      <c r="M93" t="n">
        <v>3</v>
      </c>
      <c r="N93" t="n">
        <v>42.07</v>
      </c>
      <c r="O93" t="n">
        <v>25173.44</v>
      </c>
      <c r="P93" t="n">
        <v>123.14</v>
      </c>
      <c r="Q93" t="n">
        <v>197.75</v>
      </c>
      <c r="R93" t="n">
        <v>29.8</v>
      </c>
      <c r="S93" t="n">
        <v>25.4</v>
      </c>
      <c r="T93" t="n">
        <v>1372.45</v>
      </c>
      <c r="U93" t="n">
        <v>0.85</v>
      </c>
      <c r="V93" t="n">
        <v>0.89</v>
      </c>
      <c r="W93" t="n">
        <v>2.95</v>
      </c>
      <c r="X93" t="n">
        <v>0.08</v>
      </c>
      <c r="Y93" t="n">
        <v>1</v>
      </c>
      <c r="Z93" t="n">
        <v>10</v>
      </c>
      <c r="AA93" t="n">
        <v>348.4782374292045</v>
      </c>
      <c r="AB93" t="n">
        <v>476.8032982254473</v>
      </c>
      <c r="AC93" t="n">
        <v>431.297860640442</v>
      </c>
      <c r="AD93" t="n">
        <v>348478.2374292045</v>
      </c>
      <c r="AE93" t="n">
        <v>476803.2982254474</v>
      </c>
      <c r="AF93" t="n">
        <v>2.681103015252925e-06</v>
      </c>
      <c r="AG93" t="n">
        <v>16.94010416666667</v>
      </c>
      <c r="AH93" t="n">
        <v>431297.8606404419</v>
      </c>
    </row>
    <row r="94">
      <c r="A94" t="n">
        <v>92</v>
      </c>
      <c r="B94" t="n">
        <v>85</v>
      </c>
      <c r="C94" t="inlineStr">
        <is>
          <t xml:space="preserve">CONCLUIDO	</t>
        </is>
      </c>
      <c r="D94" t="n">
        <v>7.6854</v>
      </c>
      <c r="E94" t="n">
        <v>13.01</v>
      </c>
      <c r="F94" t="n">
        <v>10.47</v>
      </c>
      <c r="G94" t="n">
        <v>125.64</v>
      </c>
      <c r="H94" t="n">
        <v>2.1</v>
      </c>
      <c r="I94" t="n">
        <v>5</v>
      </c>
      <c r="J94" t="n">
        <v>202.61</v>
      </c>
      <c r="K94" t="n">
        <v>51.39</v>
      </c>
      <c r="L94" t="n">
        <v>24</v>
      </c>
      <c r="M94" t="n">
        <v>3</v>
      </c>
      <c r="N94" t="n">
        <v>42.21</v>
      </c>
      <c r="O94" t="n">
        <v>25222.04</v>
      </c>
      <c r="P94" t="n">
        <v>123.08</v>
      </c>
      <c r="Q94" t="n">
        <v>197.75</v>
      </c>
      <c r="R94" t="n">
        <v>29.87</v>
      </c>
      <c r="S94" t="n">
        <v>25.4</v>
      </c>
      <c r="T94" t="n">
        <v>1403.64</v>
      </c>
      <c r="U94" t="n">
        <v>0.85</v>
      </c>
      <c r="V94" t="n">
        <v>0.89</v>
      </c>
      <c r="W94" t="n">
        <v>2.95</v>
      </c>
      <c r="X94" t="n">
        <v>0.08</v>
      </c>
      <c r="Y94" t="n">
        <v>1</v>
      </c>
      <c r="Z94" t="n">
        <v>10</v>
      </c>
      <c r="AA94" t="n">
        <v>348.4324906254127</v>
      </c>
      <c r="AB94" t="n">
        <v>476.7407054302928</v>
      </c>
      <c r="AC94" t="n">
        <v>431.2412416138074</v>
      </c>
      <c r="AD94" t="n">
        <v>348432.4906254127</v>
      </c>
      <c r="AE94" t="n">
        <v>476740.7054302929</v>
      </c>
      <c r="AF94" t="n">
        <v>2.68117278840171e-06</v>
      </c>
      <c r="AG94" t="n">
        <v>16.94010416666667</v>
      </c>
      <c r="AH94" t="n">
        <v>431241.2416138074</v>
      </c>
    </row>
    <row r="95">
      <c r="A95" t="n">
        <v>93</v>
      </c>
      <c r="B95" t="n">
        <v>85</v>
      </c>
      <c r="C95" t="inlineStr">
        <is>
          <t xml:space="preserve">CONCLUIDO	</t>
        </is>
      </c>
      <c r="D95" t="n">
        <v>7.6852</v>
      </c>
      <c r="E95" t="n">
        <v>13.01</v>
      </c>
      <c r="F95" t="n">
        <v>10.47</v>
      </c>
      <c r="G95" t="n">
        <v>125.64</v>
      </c>
      <c r="H95" t="n">
        <v>2.12</v>
      </c>
      <c r="I95" t="n">
        <v>5</v>
      </c>
      <c r="J95" t="n">
        <v>203</v>
      </c>
      <c r="K95" t="n">
        <v>51.39</v>
      </c>
      <c r="L95" t="n">
        <v>24.25</v>
      </c>
      <c r="M95" t="n">
        <v>3</v>
      </c>
      <c r="N95" t="n">
        <v>42.36</v>
      </c>
      <c r="O95" t="n">
        <v>25270.81</v>
      </c>
      <c r="P95" t="n">
        <v>123.06</v>
      </c>
      <c r="Q95" t="n">
        <v>197.76</v>
      </c>
      <c r="R95" t="n">
        <v>29.91</v>
      </c>
      <c r="S95" t="n">
        <v>25.4</v>
      </c>
      <c r="T95" t="n">
        <v>1428.17</v>
      </c>
      <c r="U95" t="n">
        <v>0.85</v>
      </c>
      <c r="V95" t="n">
        <v>0.89</v>
      </c>
      <c r="W95" t="n">
        <v>2.95</v>
      </c>
      <c r="X95" t="n">
        <v>0.08</v>
      </c>
      <c r="Y95" t="n">
        <v>1</v>
      </c>
      <c r="Z95" t="n">
        <v>10</v>
      </c>
      <c r="AA95" t="n">
        <v>348.4215887166978</v>
      </c>
      <c r="AB95" t="n">
        <v>476.7257889578308</v>
      </c>
      <c r="AC95" t="n">
        <v>431.2277487485417</v>
      </c>
      <c r="AD95" t="n">
        <v>348421.5887166978</v>
      </c>
      <c r="AE95" t="n">
        <v>476725.7889578309</v>
      </c>
      <c r="AF95" t="n">
        <v>2.681103015252925e-06</v>
      </c>
      <c r="AG95" t="n">
        <v>16.94010416666667</v>
      </c>
      <c r="AH95" t="n">
        <v>431227.7487485418</v>
      </c>
    </row>
    <row r="96">
      <c r="A96" t="n">
        <v>94</v>
      </c>
      <c r="B96" t="n">
        <v>85</v>
      </c>
      <c r="C96" t="inlineStr">
        <is>
          <t xml:space="preserve">CONCLUIDO	</t>
        </is>
      </c>
      <c r="D96" t="n">
        <v>7.6869</v>
      </c>
      <c r="E96" t="n">
        <v>13.01</v>
      </c>
      <c r="F96" t="n">
        <v>10.47</v>
      </c>
      <c r="G96" t="n">
        <v>125.61</v>
      </c>
      <c r="H96" t="n">
        <v>2.14</v>
      </c>
      <c r="I96" t="n">
        <v>5</v>
      </c>
      <c r="J96" t="n">
        <v>203.4</v>
      </c>
      <c r="K96" t="n">
        <v>51.39</v>
      </c>
      <c r="L96" t="n">
        <v>24.5</v>
      </c>
      <c r="M96" t="n">
        <v>3</v>
      </c>
      <c r="N96" t="n">
        <v>42.5</v>
      </c>
      <c r="O96" t="n">
        <v>25319.51</v>
      </c>
      <c r="P96" t="n">
        <v>122.85</v>
      </c>
      <c r="Q96" t="n">
        <v>197.75</v>
      </c>
      <c r="R96" t="n">
        <v>29.87</v>
      </c>
      <c r="S96" t="n">
        <v>25.4</v>
      </c>
      <c r="T96" t="n">
        <v>1404.21</v>
      </c>
      <c r="U96" t="n">
        <v>0.85</v>
      </c>
      <c r="V96" t="n">
        <v>0.89</v>
      </c>
      <c r="W96" t="n">
        <v>2.94</v>
      </c>
      <c r="X96" t="n">
        <v>0.08</v>
      </c>
      <c r="Y96" t="n">
        <v>1</v>
      </c>
      <c r="Z96" t="n">
        <v>10</v>
      </c>
      <c r="AA96" t="n">
        <v>348.2452149825622</v>
      </c>
      <c r="AB96" t="n">
        <v>476.4844666337266</v>
      </c>
      <c r="AC96" t="n">
        <v>431.0094578883521</v>
      </c>
      <c r="AD96" t="n">
        <v>348245.2149825622</v>
      </c>
      <c r="AE96" t="n">
        <v>476484.4666337267</v>
      </c>
      <c r="AF96" t="n">
        <v>2.681696087017606e-06</v>
      </c>
      <c r="AG96" t="n">
        <v>16.94010416666667</v>
      </c>
      <c r="AH96" t="n">
        <v>431009.4578883521</v>
      </c>
    </row>
    <row r="97">
      <c r="A97" t="n">
        <v>95</v>
      </c>
      <c r="B97" t="n">
        <v>85</v>
      </c>
      <c r="C97" t="inlineStr">
        <is>
          <t xml:space="preserve">CONCLUIDO	</t>
        </is>
      </c>
      <c r="D97" t="n">
        <v>7.6872</v>
      </c>
      <c r="E97" t="n">
        <v>13.01</v>
      </c>
      <c r="F97" t="n">
        <v>10.47</v>
      </c>
      <c r="G97" t="n">
        <v>125.6</v>
      </c>
      <c r="H97" t="n">
        <v>2.16</v>
      </c>
      <c r="I97" t="n">
        <v>5</v>
      </c>
      <c r="J97" t="n">
        <v>203.79</v>
      </c>
      <c r="K97" t="n">
        <v>51.39</v>
      </c>
      <c r="L97" t="n">
        <v>24.75</v>
      </c>
      <c r="M97" t="n">
        <v>3</v>
      </c>
      <c r="N97" t="n">
        <v>42.65</v>
      </c>
      <c r="O97" t="n">
        <v>25368.26</v>
      </c>
      <c r="P97" t="n">
        <v>122.83</v>
      </c>
      <c r="Q97" t="n">
        <v>197.75</v>
      </c>
      <c r="R97" t="n">
        <v>29.83</v>
      </c>
      <c r="S97" t="n">
        <v>25.4</v>
      </c>
      <c r="T97" t="n">
        <v>1388.43</v>
      </c>
      <c r="U97" t="n">
        <v>0.85</v>
      </c>
      <c r="V97" t="n">
        <v>0.89</v>
      </c>
      <c r="W97" t="n">
        <v>2.94</v>
      </c>
      <c r="X97" t="n">
        <v>0.08</v>
      </c>
      <c r="Y97" t="n">
        <v>1</v>
      </c>
      <c r="Z97" t="n">
        <v>10</v>
      </c>
      <c r="AA97" t="n">
        <v>348.2261746658837</v>
      </c>
      <c r="AB97" t="n">
        <v>476.4584148324476</v>
      </c>
      <c r="AC97" t="n">
        <v>430.9858924344232</v>
      </c>
      <c r="AD97" t="n">
        <v>348226.1746658837</v>
      </c>
      <c r="AE97" t="n">
        <v>476458.4148324476</v>
      </c>
      <c r="AF97" t="n">
        <v>2.681800746740785e-06</v>
      </c>
      <c r="AG97" t="n">
        <v>16.94010416666667</v>
      </c>
      <c r="AH97" t="n">
        <v>430985.8924344232</v>
      </c>
    </row>
    <row r="98">
      <c r="A98" t="n">
        <v>96</v>
      </c>
      <c r="B98" t="n">
        <v>85</v>
      </c>
      <c r="C98" t="inlineStr">
        <is>
          <t xml:space="preserve">CONCLUIDO	</t>
        </is>
      </c>
      <c r="D98" t="n">
        <v>7.6851</v>
      </c>
      <c r="E98" t="n">
        <v>13.01</v>
      </c>
      <c r="F98" t="n">
        <v>10.47</v>
      </c>
      <c r="G98" t="n">
        <v>125.64</v>
      </c>
      <c r="H98" t="n">
        <v>2.17</v>
      </c>
      <c r="I98" t="n">
        <v>5</v>
      </c>
      <c r="J98" t="n">
        <v>204.19</v>
      </c>
      <c r="K98" t="n">
        <v>51.39</v>
      </c>
      <c r="L98" t="n">
        <v>25</v>
      </c>
      <c r="M98" t="n">
        <v>3</v>
      </c>
      <c r="N98" t="n">
        <v>42.79</v>
      </c>
      <c r="O98" t="n">
        <v>25417.05</v>
      </c>
      <c r="P98" t="n">
        <v>122.67</v>
      </c>
      <c r="Q98" t="n">
        <v>197.75</v>
      </c>
      <c r="R98" t="n">
        <v>29.88</v>
      </c>
      <c r="S98" t="n">
        <v>25.4</v>
      </c>
      <c r="T98" t="n">
        <v>1409.05</v>
      </c>
      <c r="U98" t="n">
        <v>0.85</v>
      </c>
      <c r="V98" t="n">
        <v>0.89</v>
      </c>
      <c r="W98" t="n">
        <v>2.95</v>
      </c>
      <c r="X98" t="n">
        <v>0.08</v>
      </c>
      <c r="Y98" t="n">
        <v>1</v>
      </c>
      <c r="Z98" t="n">
        <v>10</v>
      </c>
      <c r="AA98" t="n">
        <v>348.147052663808</v>
      </c>
      <c r="AB98" t="n">
        <v>476.3501566185912</v>
      </c>
      <c r="AC98" t="n">
        <v>430.8879662325559</v>
      </c>
      <c r="AD98" t="n">
        <v>348147.052663808</v>
      </c>
      <c r="AE98" t="n">
        <v>476350.1566185912</v>
      </c>
      <c r="AF98" t="n">
        <v>2.681068128678531e-06</v>
      </c>
      <c r="AG98" t="n">
        <v>16.94010416666667</v>
      </c>
      <c r="AH98" t="n">
        <v>430887.9662325559</v>
      </c>
    </row>
    <row r="99">
      <c r="A99" t="n">
        <v>97</v>
      </c>
      <c r="B99" t="n">
        <v>85</v>
      </c>
      <c r="C99" t="inlineStr">
        <is>
          <t xml:space="preserve">CONCLUIDO	</t>
        </is>
      </c>
      <c r="D99" t="n">
        <v>7.688</v>
      </c>
      <c r="E99" t="n">
        <v>13.01</v>
      </c>
      <c r="F99" t="n">
        <v>10.47</v>
      </c>
      <c r="G99" t="n">
        <v>125.58</v>
      </c>
      <c r="H99" t="n">
        <v>2.19</v>
      </c>
      <c r="I99" t="n">
        <v>5</v>
      </c>
      <c r="J99" t="n">
        <v>204.58</v>
      </c>
      <c r="K99" t="n">
        <v>51.39</v>
      </c>
      <c r="L99" t="n">
        <v>25.25</v>
      </c>
      <c r="M99" t="n">
        <v>3</v>
      </c>
      <c r="N99" t="n">
        <v>42.94</v>
      </c>
      <c r="O99" t="n">
        <v>25465.9</v>
      </c>
      <c r="P99" t="n">
        <v>122.47</v>
      </c>
      <c r="Q99" t="n">
        <v>197.77</v>
      </c>
      <c r="R99" t="n">
        <v>29.77</v>
      </c>
      <c r="S99" t="n">
        <v>25.4</v>
      </c>
      <c r="T99" t="n">
        <v>1356.43</v>
      </c>
      <c r="U99" t="n">
        <v>0.85</v>
      </c>
      <c r="V99" t="n">
        <v>0.89</v>
      </c>
      <c r="W99" t="n">
        <v>2.95</v>
      </c>
      <c r="X99" t="n">
        <v>0.08</v>
      </c>
      <c r="Y99" t="n">
        <v>1</v>
      </c>
      <c r="Z99" t="n">
        <v>10</v>
      </c>
      <c r="AA99" t="n">
        <v>347.9583334430336</v>
      </c>
      <c r="AB99" t="n">
        <v>476.0919426550233</v>
      </c>
      <c r="AC99" t="n">
        <v>430.6543958472653</v>
      </c>
      <c r="AD99" t="n">
        <v>347958.3334430336</v>
      </c>
      <c r="AE99" t="n">
        <v>476091.9426550233</v>
      </c>
      <c r="AF99" t="n">
        <v>2.682079839335929e-06</v>
      </c>
      <c r="AG99" t="n">
        <v>16.94010416666667</v>
      </c>
      <c r="AH99" t="n">
        <v>430654.3958472653</v>
      </c>
    </row>
    <row r="100">
      <c r="A100" t="n">
        <v>98</v>
      </c>
      <c r="B100" t="n">
        <v>85</v>
      </c>
      <c r="C100" t="inlineStr">
        <is>
          <t xml:space="preserve">CONCLUIDO	</t>
        </is>
      </c>
      <c r="D100" t="n">
        <v>7.6894</v>
      </c>
      <c r="E100" t="n">
        <v>13</v>
      </c>
      <c r="F100" t="n">
        <v>10.46</v>
      </c>
      <c r="G100" t="n">
        <v>125.56</v>
      </c>
      <c r="H100" t="n">
        <v>2.21</v>
      </c>
      <c r="I100" t="n">
        <v>5</v>
      </c>
      <c r="J100" t="n">
        <v>204.98</v>
      </c>
      <c r="K100" t="n">
        <v>51.39</v>
      </c>
      <c r="L100" t="n">
        <v>25.5</v>
      </c>
      <c r="M100" t="n">
        <v>3</v>
      </c>
      <c r="N100" t="n">
        <v>43.09</v>
      </c>
      <c r="O100" t="n">
        <v>25514.8</v>
      </c>
      <c r="P100" t="n">
        <v>122.09</v>
      </c>
      <c r="Q100" t="n">
        <v>197.75</v>
      </c>
      <c r="R100" t="n">
        <v>29.66</v>
      </c>
      <c r="S100" t="n">
        <v>25.4</v>
      </c>
      <c r="T100" t="n">
        <v>1299.6</v>
      </c>
      <c r="U100" t="n">
        <v>0.86</v>
      </c>
      <c r="V100" t="n">
        <v>0.89</v>
      </c>
      <c r="W100" t="n">
        <v>2.95</v>
      </c>
      <c r="X100" t="n">
        <v>0.07000000000000001</v>
      </c>
      <c r="Y100" t="n">
        <v>1</v>
      </c>
      <c r="Z100" t="n">
        <v>10</v>
      </c>
      <c r="AA100" t="n">
        <v>347.6302790908591</v>
      </c>
      <c r="AB100" t="n">
        <v>475.6430842176416</v>
      </c>
      <c r="AC100" t="n">
        <v>430.2483758291706</v>
      </c>
      <c r="AD100" t="n">
        <v>347630.2790908591</v>
      </c>
      <c r="AE100" t="n">
        <v>475643.0842176416</v>
      </c>
      <c r="AF100" t="n">
        <v>2.682568251377432e-06</v>
      </c>
      <c r="AG100" t="n">
        <v>16.92708333333333</v>
      </c>
      <c r="AH100" t="n">
        <v>430248.3758291706</v>
      </c>
    </row>
    <row r="101">
      <c r="A101" t="n">
        <v>99</v>
      </c>
      <c r="B101" t="n">
        <v>85</v>
      </c>
      <c r="C101" t="inlineStr">
        <is>
          <t xml:space="preserve">CONCLUIDO	</t>
        </is>
      </c>
      <c r="D101" t="n">
        <v>7.6895</v>
      </c>
      <c r="E101" t="n">
        <v>13</v>
      </c>
      <c r="F101" t="n">
        <v>10.46</v>
      </c>
      <c r="G101" t="n">
        <v>125.55</v>
      </c>
      <c r="H101" t="n">
        <v>2.23</v>
      </c>
      <c r="I101" t="n">
        <v>5</v>
      </c>
      <c r="J101" t="n">
        <v>205.38</v>
      </c>
      <c r="K101" t="n">
        <v>51.39</v>
      </c>
      <c r="L101" t="n">
        <v>25.75</v>
      </c>
      <c r="M101" t="n">
        <v>3</v>
      </c>
      <c r="N101" t="n">
        <v>43.23</v>
      </c>
      <c r="O101" t="n">
        <v>25563.75</v>
      </c>
      <c r="P101" t="n">
        <v>121.91</v>
      </c>
      <c r="Q101" t="n">
        <v>197.75</v>
      </c>
      <c r="R101" t="n">
        <v>29.64</v>
      </c>
      <c r="S101" t="n">
        <v>25.4</v>
      </c>
      <c r="T101" t="n">
        <v>1292.04</v>
      </c>
      <c r="U101" t="n">
        <v>0.86</v>
      </c>
      <c r="V101" t="n">
        <v>0.89</v>
      </c>
      <c r="W101" t="n">
        <v>2.95</v>
      </c>
      <c r="X101" t="n">
        <v>0.07000000000000001</v>
      </c>
      <c r="Y101" t="n">
        <v>1</v>
      </c>
      <c r="Z101" t="n">
        <v>10</v>
      </c>
      <c r="AA101" t="n">
        <v>347.5012719730828</v>
      </c>
      <c r="AB101" t="n">
        <v>475.4665709877077</v>
      </c>
      <c r="AC101" t="n">
        <v>430.0887087741636</v>
      </c>
      <c r="AD101" t="n">
        <v>347501.2719730828</v>
      </c>
      <c r="AE101" t="n">
        <v>475466.5709877076</v>
      </c>
      <c r="AF101" t="n">
        <v>2.682603137951825e-06</v>
      </c>
      <c r="AG101" t="n">
        <v>16.92708333333333</v>
      </c>
      <c r="AH101" t="n">
        <v>430088.7087741636</v>
      </c>
    </row>
    <row r="102">
      <c r="A102" t="n">
        <v>100</v>
      </c>
      <c r="B102" t="n">
        <v>85</v>
      </c>
      <c r="C102" t="inlineStr">
        <is>
          <t xml:space="preserve">CONCLUIDO	</t>
        </is>
      </c>
      <c r="D102" t="n">
        <v>7.6913</v>
      </c>
      <c r="E102" t="n">
        <v>13</v>
      </c>
      <c r="F102" t="n">
        <v>10.46</v>
      </c>
      <c r="G102" t="n">
        <v>125.52</v>
      </c>
      <c r="H102" t="n">
        <v>2.24</v>
      </c>
      <c r="I102" t="n">
        <v>5</v>
      </c>
      <c r="J102" t="n">
        <v>205.77</v>
      </c>
      <c r="K102" t="n">
        <v>51.39</v>
      </c>
      <c r="L102" t="n">
        <v>26</v>
      </c>
      <c r="M102" t="n">
        <v>3</v>
      </c>
      <c r="N102" t="n">
        <v>43.38</v>
      </c>
      <c r="O102" t="n">
        <v>25612.75</v>
      </c>
      <c r="P102" t="n">
        <v>121.63</v>
      </c>
      <c r="Q102" t="n">
        <v>197.77</v>
      </c>
      <c r="R102" t="n">
        <v>29.56</v>
      </c>
      <c r="S102" t="n">
        <v>25.4</v>
      </c>
      <c r="T102" t="n">
        <v>1252.71</v>
      </c>
      <c r="U102" t="n">
        <v>0.86</v>
      </c>
      <c r="V102" t="n">
        <v>0.89</v>
      </c>
      <c r="W102" t="n">
        <v>2.94</v>
      </c>
      <c r="X102" t="n">
        <v>0.07000000000000001</v>
      </c>
      <c r="Y102" t="n">
        <v>1</v>
      </c>
      <c r="Z102" t="n">
        <v>10</v>
      </c>
      <c r="AA102" t="n">
        <v>347.2740575090097</v>
      </c>
      <c r="AB102" t="n">
        <v>475.1556861339682</v>
      </c>
      <c r="AC102" t="n">
        <v>429.8074943345354</v>
      </c>
      <c r="AD102" t="n">
        <v>347274.0575090097</v>
      </c>
      <c r="AE102" t="n">
        <v>475155.6861339682</v>
      </c>
      <c r="AF102" t="n">
        <v>2.683231096290899e-06</v>
      </c>
      <c r="AG102" t="n">
        <v>16.92708333333333</v>
      </c>
      <c r="AH102" t="n">
        <v>429807.4943345354</v>
      </c>
    </row>
    <row r="103">
      <c r="A103" t="n">
        <v>101</v>
      </c>
      <c r="B103" t="n">
        <v>85</v>
      </c>
      <c r="C103" t="inlineStr">
        <is>
          <t xml:space="preserve">CONCLUIDO	</t>
        </is>
      </c>
      <c r="D103" t="n">
        <v>7.6902</v>
      </c>
      <c r="E103" t="n">
        <v>13</v>
      </c>
      <c r="F103" t="n">
        <v>10.46</v>
      </c>
      <c r="G103" t="n">
        <v>125.54</v>
      </c>
      <c r="H103" t="n">
        <v>2.26</v>
      </c>
      <c r="I103" t="n">
        <v>5</v>
      </c>
      <c r="J103" t="n">
        <v>206.17</v>
      </c>
      <c r="K103" t="n">
        <v>51.39</v>
      </c>
      <c r="L103" t="n">
        <v>26.25</v>
      </c>
      <c r="M103" t="n">
        <v>3</v>
      </c>
      <c r="N103" t="n">
        <v>43.53</v>
      </c>
      <c r="O103" t="n">
        <v>25661.8</v>
      </c>
      <c r="P103" t="n">
        <v>121.42</v>
      </c>
      <c r="Q103" t="n">
        <v>197.76</v>
      </c>
      <c r="R103" t="n">
        <v>29.59</v>
      </c>
      <c r="S103" t="n">
        <v>25.4</v>
      </c>
      <c r="T103" t="n">
        <v>1267.97</v>
      </c>
      <c r="U103" t="n">
        <v>0.86</v>
      </c>
      <c r="V103" t="n">
        <v>0.89</v>
      </c>
      <c r="W103" t="n">
        <v>2.95</v>
      </c>
      <c r="X103" t="n">
        <v>0.07000000000000001</v>
      </c>
      <c r="Y103" t="n">
        <v>1</v>
      </c>
      <c r="Z103" t="n">
        <v>10</v>
      </c>
      <c r="AA103" t="n">
        <v>347.1432054438059</v>
      </c>
      <c r="AB103" t="n">
        <v>474.9766485655707</v>
      </c>
      <c r="AC103" t="n">
        <v>429.645543860385</v>
      </c>
      <c r="AD103" t="n">
        <v>347143.2054438059</v>
      </c>
      <c r="AE103" t="n">
        <v>474976.6485655706</v>
      </c>
      <c r="AF103" t="n">
        <v>2.682847343972576e-06</v>
      </c>
      <c r="AG103" t="n">
        <v>16.92708333333333</v>
      </c>
      <c r="AH103" t="n">
        <v>429645.543860385</v>
      </c>
    </row>
    <row r="104">
      <c r="A104" t="n">
        <v>102</v>
      </c>
      <c r="B104" t="n">
        <v>85</v>
      </c>
      <c r="C104" t="inlineStr">
        <is>
          <t xml:space="preserve">CONCLUIDO	</t>
        </is>
      </c>
      <c r="D104" t="n">
        <v>7.6897</v>
      </c>
      <c r="E104" t="n">
        <v>13</v>
      </c>
      <c r="F104" t="n">
        <v>10.46</v>
      </c>
      <c r="G104" t="n">
        <v>125.55</v>
      </c>
      <c r="H104" t="n">
        <v>2.28</v>
      </c>
      <c r="I104" t="n">
        <v>5</v>
      </c>
      <c r="J104" t="n">
        <v>206.57</v>
      </c>
      <c r="K104" t="n">
        <v>51.39</v>
      </c>
      <c r="L104" t="n">
        <v>26.5</v>
      </c>
      <c r="M104" t="n">
        <v>3</v>
      </c>
      <c r="N104" t="n">
        <v>43.68</v>
      </c>
      <c r="O104" t="n">
        <v>25710.89</v>
      </c>
      <c r="P104" t="n">
        <v>120.85</v>
      </c>
      <c r="Q104" t="n">
        <v>197.75</v>
      </c>
      <c r="R104" t="n">
        <v>29.62</v>
      </c>
      <c r="S104" t="n">
        <v>25.4</v>
      </c>
      <c r="T104" t="n">
        <v>1279.84</v>
      </c>
      <c r="U104" t="n">
        <v>0.86</v>
      </c>
      <c r="V104" t="n">
        <v>0.89</v>
      </c>
      <c r="W104" t="n">
        <v>2.95</v>
      </c>
      <c r="X104" t="n">
        <v>0.07000000000000001</v>
      </c>
      <c r="Y104" t="n">
        <v>1</v>
      </c>
      <c r="Z104" t="n">
        <v>10</v>
      </c>
      <c r="AA104" t="n">
        <v>346.7478816379945</v>
      </c>
      <c r="AB104" t="n">
        <v>474.4357490940039</v>
      </c>
      <c r="AC104" t="n">
        <v>429.1562670752273</v>
      </c>
      <c r="AD104" t="n">
        <v>346747.8816379944</v>
      </c>
      <c r="AE104" t="n">
        <v>474435.7490940039</v>
      </c>
      <c r="AF104" t="n">
        <v>2.682672911100611e-06</v>
      </c>
      <c r="AG104" t="n">
        <v>16.92708333333333</v>
      </c>
      <c r="AH104" t="n">
        <v>429156.2670752273</v>
      </c>
    </row>
    <row r="105">
      <c r="A105" t="n">
        <v>103</v>
      </c>
      <c r="B105" t="n">
        <v>85</v>
      </c>
      <c r="C105" t="inlineStr">
        <is>
          <t xml:space="preserve">CONCLUIDO	</t>
        </is>
      </c>
      <c r="D105" t="n">
        <v>7.6892</v>
      </c>
      <c r="E105" t="n">
        <v>13.01</v>
      </c>
      <c r="F105" t="n">
        <v>10.46</v>
      </c>
      <c r="G105" t="n">
        <v>125.56</v>
      </c>
      <c r="H105" t="n">
        <v>2.3</v>
      </c>
      <c r="I105" t="n">
        <v>5</v>
      </c>
      <c r="J105" t="n">
        <v>206.97</v>
      </c>
      <c r="K105" t="n">
        <v>51.39</v>
      </c>
      <c r="L105" t="n">
        <v>26.75</v>
      </c>
      <c r="M105" t="n">
        <v>3</v>
      </c>
      <c r="N105" t="n">
        <v>43.82</v>
      </c>
      <c r="O105" t="n">
        <v>25760.05</v>
      </c>
      <c r="P105" t="n">
        <v>120.42</v>
      </c>
      <c r="Q105" t="n">
        <v>197.78</v>
      </c>
      <c r="R105" t="n">
        <v>29.61</v>
      </c>
      <c r="S105" t="n">
        <v>25.4</v>
      </c>
      <c r="T105" t="n">
        <v>1274.28</v>
      </c>
      <c r="U105" t="n">
        <v>0.86</v>
      </c>
      <c r="V105" t="n">
        <v>0.89</v>
      </c>
      <c r="W105" t="n">
        <v>2.95</v>
      </c>
      <c r="X105" t="n">
        <v>0.07000000000000001</v>
      </c>
      <c r="Y105" t="n">
        <v>1</v>
      </c>
      <c r="Z105" t="n">
        <v>10</v>
      </c>
      <c r="AA105" t="n">
        <v>346.451590095041</v>
      </c>
      <c r="AB105" t="n">
        <v>474.0303499334748</v>
      </c>
      <c r="AC105" t="n">
        <v>428.7895586415978</v>
      </c>
      <c r="AD105" t="n">
        <v>346451.590095041</v>
      </c>
      <c r="AE105" t="n">
        <v>474030.3499334748</v>
      </c>
      <c r="AF105" t="n">
        <v>2.682498478228646e-06</v>
      </c>
      <c r="AG105" t="n">
        <v>16.94010416666667</v>
      </c>
      <c r="AH105" t="n">
        <v>428789.5586415978</v>
      </c>
    </row>
    <row r="106">
      <c r="A106" t="n">
        <v>104</v>
      </c>
      <c r="B106" t="n">
        <v>85</v>
      </c>
      <c r="C106" t="inlineStr">
        <is>
          <t xml:space="preserve">CONCLUIDO	</t>
        </is>
      </c>
      <c r="D106" t="n">
        <v>7.688</v>
      </c>
      <c r="E106" t="n">
        <v>13.01</v>
      </c>
      <c r="F106" t="n">
        <v>10.47</v>
      </c>
      <c r="G106" t="n">
        <v>125.58</v>
      </c>
      <c r="H106" t="n">
        <v>2.31</v>
      </c>
      <c r="I106" t="n">
        <v>5</v>
      </c>
      <c r="J106" t="n">
        <v>207.37</v>
      </c>
      <c r="K106" t="n">
        <v>51.39</v>
      </c>
      <c r="L106" t="n">
        <v>27</v>
      </c>
      <c r="M106" t="n">
        <v>3</v>
      </c>
      <c r="N106" t="n">
        <v>43.97</v>
      </c>
      <c r="O106" t="n">
        <v>25809.25</v>
      </c>
      <c r="P106" t="n">
        <v>120.25</v>
      </c>
      <c r="Q106" t="n">
        <v>197.75</v>
      </c>
      <c r="R106" t="n">
        <v>29.75</v>
      </c>
      <c r="S106" t="n">
        <v>25.4</v>
      </c>
      <c r="T106" t="n">
        <v>1347.31</v>
      </c>
      <c r="U106" t="n">
        <v>0.85</v>
      </c>
      <c r="V106" t="n">
        <v>0.89</v>
      </c>
      <c r="W106" t="n">
        <v>2.95</v>
      </c>
      <c r="X106" t="n">
        <v>0.08</v>
      </c>
      <c r="Y106" t="n">
        <v>1</v>
      </c>
      <c r="Z106" t="n">
        <v>10</v>
      </c>
      <c r="AA106" t="n">
        <v>346.3869042002334</v>
      </c>
      <c r="AB106" t="n">
        <v>473.9418438384587</v>
      </c>
      <c r="AC106" t="n">
        <v>428.709499444071</v>
      </c>
      <c r="AD106" t="n">
        <v>346386.9042002334</v>
      </c>
      <c r="AE106" t="n">
        <v>473941.8438384587</v>
      </c>
      <c r="AF106" t="n">
        <v>2.682079839335929e-06</v>
      </c>
      <c r="AG106" t="n">
        <v>16.94010416666667</v>
      </c>
      <c r="AH106" t="n">
        <v>428709.499444071</v>
      </c>
    </row>
    <row r="107">
      <c r="A107" t="n">
        <v>105</v>
      </c>
      <c r="B107" t="n">
        <v>85</v>
      </c>
      <c r="C107" t="inlineStr">
        <is>
          <t xml:space="preserve">CONCLUIDO	</t>
        </is>
      </c>
      <c r="D107" t="n">
        <v>7.6848</v>
      </c>
      <c r="E107" t="n">
        <v>13.01</v>
      </c>
      <c r="F107" t="n">
        <v>10.47</v>
      </c>
      <c r="G107" t="n">
        <v>125.65</v>
      </c>
      <c r="H107" t="n">
        <v>2.33</v>
      </c>
      <c r="I107" t="n">
        <v>5</v>
      </c>
      <c r="J107" t="n">
        <v>207.77</v>
      </c>
      <c r="K107" t="n">
        <v>51.39</v>
      </c>
      <c r="L107" t="n">
        <v>27.25</v>
      </c>
      <c r="M107" t="n">
        <v>3</v>
      </c>
      <c r="N107" t="n">
        <v>44.12</v>
      </c>
      <c r="O107" t="n">
        <v>25858.5</v>
      </c>
      <c r="P107" t="n">
        <v>120.14</v>
      </c>
      <c r="Q107" t="n">
        <v>197.75</v>
      </c>
      <c r="R107" t="n">
        <v>29.88</v>
      </c>
      <c r="S107" t="n">
        <v>25.4</v>
      </c>
      <c r="T107" t="n">
        <v>1413.35</v>
      </c>
      <c r="U107" t="n">
        <v>0.85</v>
      </c>
      <c r="V107" t="n">
        <v>0.89</v>
      </c>
      <c r="W107" t="n">
        <v>2.95</v>
      </c>
      <c r="X107" t="n">
        <v>0.08</v>
      </c>
      <c r="Y107" t="n">
        <v>1</v>
      </c>
      <c r="Z107" t="n">
        <v>10</v>
      </c>
      <c r="AA107" t="n">
        <v>346.3603233966743</v>
      </c>
      <c r="AB107" t="n">
        <v>473.9054748103669</v>
      </c>
      <c r="AC107" t="n">
        <v>428.676601424976</v>
      </c>
      <c r="AD107" t="n">
        <v>346360.3233966744</v>
      </c>
      <c r="AE107" t="n">
        <v>473905.4748103669</v>
      </c>
      <c r="AF107" t="n">
        <v>2.680963468955352e-06</v>
      </c>
      <c r="AG107" t="n">
        <v>16.94010416666667</v>
      </c>
      <c r="AH107" t="n">
        <v>428676.601424976</v>
      </c>
    </row>
    <row r="108">
      <c r="A108" t="n">
        <v>106</v>
      </c>
      <c r="B108" t="n">
        <v>85</v>
      </c>
      <c r="C108" t="inlineStr">
        <is>
          <t xml:space="preserve">CONCLUIDO	</t>
        </is>
      </c>
      <c r="D108" t="n">
        <v>7.6877</v>
      </c>
      <c r="E108" t="n">
        <v>13.01</v>
      </c>
      <c r="F108" t="n">
        <v>10.47</v>
      </c>
      <c r="G108" t="n">
        <v>125.59</v>
      </c>
      <c r="H108" t="n">
        <v>2.35</v>
      </c>
      <c r="I108" t="n">
        <v>5</v>
      </c>
      <c r="J108" t="n">
        <v>208.17</v>
      </c>
      <c r="K108" t="n">
        <v>51.39</v>
      </c>
      <c r="L108" t="n">
        <v>27.5</v>
      </c>
      <c r="M108" t="n">
        <v>3</v>
      </c>
      <c r="N108" t="n">
        <v>44.27</v>
      </c>
      <c r="O108" t="n">
        <v>25907.8</v>
      </c>
      <c r="P108" t="n">
        <v>119.81</v>
      </c>
      <c r="Q108" t="n">
        <v>197.75</v>
      </c>
      <c r="R108" t="n">
        <v>29.77</v>
      </c>
      <c r="S108" t="n">
        <v>25.4</v>
      </c>
      <c r="T108" t="n">
        <v>1353.94</v>
      </c>
      <c r="U108" t="n">
        <v>0.85</v>
      </c>
      <c r="V108" t="n">
        <v>0.89</v>
      </c>
      <c r="W108" t="n">
        <v>2.95</v>
      </c>
      <c r="X108" t="n">
        <v>0.08</v>
      </c>
      <c r="Y108" t="n">
        <v>1</v>
      </c>
      <c r="Z108" t="n">
        <v>10</v>
      </c>
      <c r="AA108" t="n">
        <v>346.0802465898085</v>
      </c>
      <c r="AB108" t="n">
        <v>473.5222613670963</v>
      </c>
      <c r="AC108" t="n">
        <v>428.3299613348877</v>
      </c>
      <c r="AD108" t="n">
        <v>346080.2465898085</v>
      </c>
      <c r="AE108" t="n">
        <v>473522.2613670963</v>
      </c>
      <c r="AF108" t="n">
        <v>2.68197517961275e-06</v>
      </c>
      <c r="AG108" t="n">
        <v>16.94010416666667</v>
      </c>
      <c r="AH108" t="n">
        <v>428329.9613348877</v>
      </c>
    </row>
    <row r="109">
      <c r="A109" t="n">
        <v>107</v>
      </c>
      <c r="B109" t="n">
        <v>85</v>
      </c>
      <c r="C109" t="inlineStr">
        <is>
          <t xml:space="preserve">CONCLUIDO	</t>
        </is>
      </c>
      <c r="D109" t="n">
        <v>7.6859</v>
      </c>
      <c r="E109" t="n">
        <v>13.01</v>
      </c>
      <c r="F109" t="n">
        <v>10.47</v>
      </c>
      <c r="G109" t="n">
        <v>125.63</v>
      </c>
      <c r="H109" t="n">
        <v>2.36</v>
      </c>
      <c r="I109" t="n">
        <v>5</v>
      </c>
      <c r="J109" t="n">
        <v>208.57</v>
      </c>
      <c r="K109" t="n">
        <v>51.39</v>
      </c>
      <c r="L109" t="n">
        <v>27.75</v>
      </c>
      <c r="M109" t="n">
        <v>3</v>
      </c>
      <c r="N109" t="n">
        <v>44.42</v>
      </c>
      <c r="O109" t="n">
        <v>25957.16</v>
      </c>
      <c r="P109" t="n">
        <v>119.34</v>
      </c>
      <c r="Q109" t="n">
        <v>197.75</v>
      </c>
      <c r="R109" t="n">
        <v>29.8</v>
      </c>
      <c r="S109" t="n">
        <v>25.4</v>
      </c>
      <c r="T109" t="n">
        <v>1369.34</v>
      </c>
      <c r="U109" t="n">
        <v>0.85</v>
      </c>
      <c r="V109" t="n">
        <v>0.89</v>
      </c>
      <c r="W109" t="n">
        <v>2.95</v>
      </c>
      <c r="X109" t="n">
        <v>0.08</v>
      </c>
      <c r="Y109" t="n">
        <v>1</v>
      </c>
      <c r="Z109" t="n">
        <v>10</v>
      </c>
      <c r="AA109" t="n">
        <v>345.7762545832271</v>
      </c>
      <c r="AB109" t="n">
        <v>473.1063260925109</v>
      </c>
      <c r="AC109" t="n">
        <v>427.95372233914</v>
      </c>
      <c r="AD109" t="n">
        <v>345776.2545832271</v>
      </c>
      <c r="AE109" t="n">
        <v>473106.3260925109</v>
      </c>
      <c r="AF109" t="n">
        <v>2.681347221273676e-06</v>
      </c>
      <c r="AG109" t="n">
        <v>16.94010416666667</v>
      </c>
      <c r="AH109" t="n">
        <v>427953.72233914</v>
      </c>
    </row>
    <row r="110">
      <c r="A110" t="n">
        <v>108</v>
      </c>
      <c r="B110" t="n">
        <v>85</v>
      </c>
      <c r="C110" t="inlineStr">
        <is>
          <t xml:space="preserve">CONCLUIDO	</t>
        </is>
      </c>
      <c r="D110" t="n">
        <v>7.6885</v>
      </c>
      <c r="E110" t="n">
        <v>13.01</v>
      </c>
      <c r="F110" t="n">
        <v>10.46</v>
      </c>
      <c r="G110" t="n">
        <v>125.57</v>
      </c>
      <c r="H110" t="n">
        <v>2.38</v>
      </c>
      <c r="I110" t="n">
        <v>5</v>
      </c>
      <c r="J110" t="n">
        <v>208.97</v>
      </c>
      <c r="K110" t="n">
        <v>51.39</v>
      </c>
      <c r="L110" t="n">
        <v>28</v>
      </c>
      <c r="M110" t="n">
        <v>3</v>
      </c>
      <c r="N110" t="n">
        <v>44.57</v>
      </c>
      <c r="O110" t="n">
        <v>26006.56</v>
      </c>
      <c r="P110" t="n">
        <v>119.15</v>
      </c>
      <c r="Q110" t="n">
        <v>197.76</v>
      </c>
      <c r="R110" t="n">
        <v>29.74</v>
      </c>
      <c r="S110" t="n">
        <v>25.4</v>
      </c>
      <c r="T110" t="n">
        <v>1339.19</v>
      </c>
      <c r="U110" t="n">
        <v>0.85</v>
      </c>
      <c r="V110" t="n">
        <v>0.89</v>
      </c>
      <c r="W110" t="n">
        <v>2.94</v>
      </c>
      <c r="X110" t="n">
        <v>0.07000000000000001</v>
      </c>
      <c r="Y110" t="n">
        <v>1</v>
      </c>
      <c r="Z110" t="n">
        <v>10</v>
      </c>
      <c r="AA110" t="n">
        <v>345.5639034680376</v>
      </c>
      <c r="AB110" t="n">
        <v>472.8157779284385</v>
      </c>
      <c r="AC110" t="n">
        <v>427.6909036840597</v>
      </c>
      <c r="AD110" t="n">
        <v>345563.9034680375</v>
      </c>
      <c r="AE110" t="n">
        <v>472815.7779284385</v>
      </c>
      <c r="AF110" t="n">
        <v>2.682254272207895e-06</v>
      </c>
      <c r="AG110" t="n">
        <v>16.94010416666667</v>
      </c>
      <c r="AH110" t="n">
        <v>427690.9036840597</v>
      </c>
    </row>
    <row r="111">
      <c r="A111" t="n">
        <v>109</v>
      </c>
      <c r="B111" t="n">
        <v>85</v>
      </c>
      <c r="C111" t="inlineStr">
        <is>
          <t xml:space="preserve">CONCLUIDO	</t>
        </is>
      </c>
      <c r="D111" t="n">
        <v>7.719</v>
      </c>
      <c r="E111" t="n">
        <v>12.96</v>
      </c>
      <c r="F111" t="n">
        <v>10.45</v>
      </c>
      <c r="G111" t="n">
        <v>156.7</v>
      </c>
      <c r="H111" t="n">
        <v>2.4</v>
      </c>
      <c r="I111" t="n">
        <v>4</v>
      </c>
      <c r="J111" t="n">
        <v>209.37</v>
      </c>
      <c r="K111" t="n">
        <v>51.39</v>
      </c>
      <c r="L111" t="n">
        <v>28.25</v>
      </c>
      <c r="M111" t="n">
        <v>2</v>
      </c>
      <c r="N111" t="n">
        <v>44.72</v>
      </c>
      <c r="O111" t="n">
        <v>26056.02</v>
      </c>
      <c r="P111" t="n">
        <v>118.5</v>
      </c>
      <c r="Q111" t="n">
        <v>197.75</v>
      </c>
      <c r="R111" t="n">
        <v>29.12</v>
      </c>
      <c r="S111" t="n">
        <v>25.4</v>
      </c>
      <c r="T111" t="n">
        <v>1035.26</v>
      </c>
      <c r="U111" t="n">
        <v>0.87</v>
      </c>
      <c r="V111" t="n">
        <v>0.89</v>
      </c>
      <c r="W111" t="n">
        <v>2.95</v>
      </c>
      <c r="X111" t="n">
        <v>0.06</v>
      </c>
      <c r="Y111" t="n">
        <v>1</v>
      </c>
      <c r="Z111" t="n">
        <v>10</v>
      </c>
      <c r="AA111" t="n">
        <v>344.5857114701376</v>
      </c>
      <c r="AB111" t="n">
        <v>471.4773724821266</v>
      </c>
      <c r="AC111" t="n">
        <v>426.48023377508</v>
      </c>
      <c r="AD111" t="n">
        <v>344585.7114701376</v>
      </c>
      <c r="AE111" t="n">
        <v>471477.3724821266</v>
      </c>
      <c r="AF111" t="n">
        <v>2.692894677397768e-06</v>
      </c>
      <c r="AG111" t="n">
        <v>16.875</v>
      </c>
      <c r="AH111" t="n">
        <v>426480.2337750799</v>
      </c>
    </row>
    <row r="112">
      <c r="A112" t="n">
        <v>110</v>
      </c>
      <c r="B112" t="n">
        <v>85</v>
      </c>
      <c r="C112" t="inlineStr">
        <is>
          <t xml:space="preserve">CONCLUIDO	</t>
        </is>
      </c>
      <c r="D112" t="n">
        <v>7.7218</v>
      </c>
      <c r="E112" t="n">
        <v>12.95</v>
      </c>
      <c r="F112" t="n">
        <v>10.44</v>
      </c>
      <c r="G112" t="n">
        <v>156.63</v>
      </c>
      <c r="H112" t="n">
        <v>2.41</v>
      </c>
      <c r="I112" t="n">
        <v>4</v>
      </c>
      <c r="J112" t="n">
        <v>209.77</v>
      </c>
      <c r="K112" t="n">
        <v>51.39</v>
      </c>
      <c r="L112" t="n">
        <v>28.5</v>
      </c>
      <c r="M112" t="n">
        <v>2</v>
      </c>
      <c r="N112" t="n">
        <v>44.88</v>
      </c>
      <c r="O112" t="n">
        <v>26105.53</v>
      </c>
      <c r="P112" t="n">
        <v>118.65</v>
      </c>
      <c r="Q112" t="n">
        <v>197.77</v>
      </c>
      <c r="R112" t="n">
        <v>28.98</v>
      </c>
      <c r="S112" t="n">
        <v>25.4</v>
      </c>
      <c r="T112" t="n">
        <v>964.54</v>
      </c>
      <c r="U112" t="n">
        <v>0.88</v>
      </c>
      <c r="V112" t="n">
        <v>0.89</v>
      </c>
      <c r="W112" t="n">
        <v>2.95</v>
      </c>
      <c r="X112" t="n">
        <v>0.05</v>
      </c>
      <c r="Y112" t="n">
        <v>1</v>
      </c>
      <c r="Z112" t="n">
        <v>10</v>
      </c>
      <c r="AA112" t="n">
        <v>344.6111476778966</v>
      </c>
      <c r="AB112" t="n">
        <v>471.5121754237486</v>
      </c>
      <c r="AC112" t="n">
        <v>426.5117151727998</v>
      </c>
      <c r="AD112" t="n">
        <v>344611.1476778965</v>
      </c>
      <c r="AE112" t="n">
        <v>471512.1754237486</v>
      </c>
      <c r="AF112" t="n">
        <v>2.693871501480772e-06</v>
      </c>
      <c r="AG112" t="n">
        <v>16.86197916666667</v>
      </c>
      <c r="AH112" t="n">
        <v>426511.7151727998</v>
      </c>
    </row>
    <row r="113">
      <c r="A113" t="n">
        <v>111</v>
      </c>
      <c r="B113" t="n">
        <v>85</v>
      </c>
      <c r="C113" t="inlineStr">
        <is>
          <t xml:space="preserve">CONCLUIDO	</t>
        </is>
      </c>
      <c r="D113" t="n">
        <v>7.721</v>
      </c>
      <c r="E113" t="n">
        <v>12.95</v>
      </c>
      <c r="F113" t="n">
        <v>10.44</v>
      </c>
      <c r="G113" t="n">
        <v>156.65</v>
      </c>
      <c r="H113" t="n">
        <v>2.43</v>
      </c>
      <c r="I113" t="n">
        <v>4</v>
      </c>
      <c r="J113" t="n">
        <v>210.17</v>
      </c>
      <c r="K113" t="n">
        <v>51.39</v>
      </c>
      <c r="L113" t="n">
        <v>28.75</v>
      </c>
      <c r="M113" t="n">
        <v>2</v>
      </c>
      <c r="N113" t="n">
        <v>45.03</v>
      </c>
      <c r="O113" t="n">
        <v>26155.09</v>
      </c>
      <c r="P113" t="n">
        <v>118.8</v>
      </c>
      <c r="Q113" t="n">
        <v>197.75</v>
      </c>
      <c r="R113" t="n">
        <v>29.01</v>
      </c>
      <c r="S113" t="n">
        <v>25.4</v>
      </c>
      <c r="T113" t="n">
        <v>980.26</v>
      </c>
      <c r="U113" t="n">
        <v>0.88</v>
      </c>
      <c r="V113" t="n">
        <v>0.89</v>
      </c>
      <c r="W113" t="n">
        <v>2.95</v>
      </c>
      <c r="X113" t="n">
        <v>0.05</v>
      </c>
      <c r="Y113" t="n">
        <v>1</v>
      </c>
      <c r="Z113" t="n">
        <v>10</v>
      </c>
      <c r="AA113" t="n">
        <v>344.7294561872372</v>
      </c>
      <c r="AB113" t="n">
        <v>471.6740503456316</v>
      </c>
      <c r="AC113" t="n">
        <v>426.6581409793312</v>
      </c>
      <c r="AD113" t="n">
        <v>344729.4561872372</v>
      </c>
      <c r="AE113" t="n">
        <v>471674.0503456316</v>
      </c>
      <c r="AF113" t="n">
        <v>2.693592408885628e-06</v>
      </c>
      <c r="AG113" t="n">
        <v>16.86197916666667</v>
      </c>
      <c r="AH113" t="n">
        <v>426658.1409793312</v>
      </c>
    </row>
    <row r="114">
      <c r="A114" t="n">
        <v>112</v>
      </c>
      <c r="B114" t="n">
        <v>85</v>
      </c>
      <c r="C114" t="inlineStr">
        <is>
          <t xml:space="preserve">CONCLUIDO	</t>
        </is>
      </c>
      <c r="D114" t="n">
        <v>7.72</v>
      </c>
      <c r="E114" t="n">
        <v>12.95</v>
      </c>
      <c r="F114" t="n">
        <v>10.45</v>
      </c>
      <c r="G114" t="n">
        <v>156.68</v>
      </c>
      <c r="H114" t="n">
        <v>2.45</v>
      </c>
      <c r="I114" t="n">
        <v>4</v>
      </c>
      <c r="J114" t="n">
        <v>210.57</v>
      </c>
      <c r="K114" t="n">
        <v>51.39</v>
      </c>
      <c r="L114" t="n">
        <v>29</v>
      </c>
      <c r="M114" t="n">
        <v>2</v>
      </c>
      <c r="N114" t="n">
        <v>45.18</v>
      </c>
      <c r="O114" t="n">
        <v>26204.71</v>
      </c>
      <c r="P114" t="n">
        <v>119.06</v>
      </c>
      <c r="Q114" t="n">
        <v>197.76</v>
      </c>
      <c r="R114" t="n">
        <v>29.08</v>
      </c>
      <c r="S114" t="n">
        <v>25.4</v>
      </c>
      <c r="T114" t="n">
        <v>1015.46</v>
      </c>
      <c r="U114" t="n">
        <v>0.87</v>
      </c>
      <c r="V114" t="n">
        <v>0.89</v>
      </c>
      <c r="W114" t="n">
        <v>2.95</v>
      </c>
      <c r="X114" t="n">
        <v>0.06</v>
      </c>
      <c r="Y114" t="n">
        <v>1</v>
      </c>
      <c r="Z114" t="n">
        <v>10</v>
      </c>
      <c r="AA114" t="n">
        <v>344.9647353644685</v>
      </c>
      <c r="AB114" t="n">
        <v>471.9959696957042</v>
      </c>
      <c r="AC114" t="n">
        <v>426.9493367984495</v>
      </c>
      <c r="AD114" t="n">
        <v>344964.7353644685</v>
      </c>
      <c r="AE114" t="n">
        <v>471995.9696957042</v>
      </c>
      <c r="AF114" t="n">
        <v>2.693243543141698e-06</v>
      </c>
      <c r="AG114" t="n">
        <v>16.86197916666667</v>
      </c>
      <c r="AH114" t="n">
        <v>426949.3367984495</v>
      </c>
    </row>
    <row r="115">
      <c r="A115" t="n">
        <v>113</v>
      </c>
      <c r="B115" t="n">
        <v>85</v>
      </c>
      <c r="C115" t="inlineStr">
        <is>
          <t xml:space="preserve">CONCLUIDO	</t>
        </is>
      </c>
      <c r="D115" t="n">
        <v>7.722</v>
      </c>
      <c r="E115" t="n">
        <v>12.95</v>
      </c>
      <c r="F115" t="n">
        <v>10.44</v>
      </c>
      <c r="G115" t="n">
        <v>156.63</v>
      </c>
      <c r="H115" t="n">
        <v>2.46</v>
      </c>
      <c r="I115" t="n">
        <v>4</v>
      </c>
      <c r="J115" t="n">
        <v>210.98</v>
      </c>
      <c r="K115" t="n">
        <v>51.39</v>
      </c>
      <c r="L115" t="n">
        <v>29.25</v>
      </c>
      <c r="M115" t="n">
        <v>2</v>
      </c>
      <c r="N115" t="n">
        <v>45.33</v>
      </c>
      <c r="O115" t="n">
        <v>26254.37</v>
      </c>
      <c r="P115" t="n">
        <v>119.09</v>
      </c>
      <c r="Q115" t="n">
        <v>197.75</v>
      </c>
      <c r="R115" t="n">
        <v>29.01</v>
      </c>
      <c r="S115" t="n">
        <v>25.4</v>
      </c>
      <c r="T115" t="n">
        <v>981.97</v>
      </c>
      <c r="U115" t="n">
        <v>0.88</v>
      </c>
      <c r="V115" t="n">
        <v>0.89</v>
      </c>
      <c r="W115" t="n">
        <v>2.94</v>
      </c>
      <c r="X115" t="n">
        <v>0.05</v>
      </c>
      <c r="Y115" t="n">
        <v>1</v>
      </c>
      <c r="Z115" t="n">
        <v>10</v>
      </c>
      <c r="AA115" t="n">
        <v>344.9180850277499</v>
      </c>
      <c r="AB115" t="n">
        <v>471.9321406469382</v>
      </c>
      <c r="AC115" t="n">
        <v>426.8915995045131</v>
      </c>
      <c r="AD115" t="n">
        <v>344918.0850277499</v>
      </c>
      <c r="AE115" t="n">
        <v>471932.1406469382</v>
      </c>
      <c r="AF115" t="n">
        <v>2.693941274629559e-06</v>
      </c>
      <c r="AG115" t="n">
        <v>16.86197916666667</v>
      </c>
      <c r="AH115" t="n">
        <v>426891.5995045131</v>
      </c>
    </row>
    <row r="116">
      <c r="A116" t="n">
        <v>114</v>
      </c>
      <c r="B116" t="n">
        <v>85</v>
      </c>
      <c r="C116" t="inlineStr">
        <is>
          <t xml:space="preserve">CONCLUIDO	</t>
        </is>
      </c>
      <c r="D116" t="n">
        <v>7.721</v>
      </c>
      <c r="E116" t="n">
        <v>12.95</v>
      </c>
      <c r="F116" t="n">
        <v>10.44</v>
      </c>
      <c r="G116" t="n">
        <v>156.65</v>
      </c>
      <c r="H116" t="n">
        <v>2.48</v>
      </c>
      <c r="I116" t="n">
        <v>4</v>
      </c>
      <c r="J116" t="n">
        <v>211.38</v>
      </c>
      <c r="K116" t="n">
        <v>51.39</v>
      </c>
      <c r="L116" t="n">
        <v>29.5</v>
      </c>
      <c r="M116" t="n">
        <v>2</v>
      </c>
      <c r="N116" t="n">
        <v>45.49</v>
      </c>
      <c r="O116" t="n">
        <v>26304.09</v>
      </c>
      <c r="P116" t="n">
        <v>119.3</v>
      </c>
      <c r="Q116" t="n">
        <v>197.75</v>
      </c>
      <c r="R116" t="n">
        <v>29.06</v>
      </c>
      <c r="S116" t="n">
        <v>25.4</v>
      </c>
      <c r="T116" t="n">
        <v>1008.28</v>
      </c>
      <c r="U116" t="n">
        <v>0.87</v>
      </c>
      <c r="V116" t="n">
        <v>0.89</v>
      </c>
      <c r="W116" t="n">
        <v>2.94</v>
      </c>
      <c r="X116" t="n">
        <v>0.05</v>
      </c>
      <c r="Y116" t="n">
        <v>1</v>
      </c>
      <c r="Z116" t="n">
        <v>10</v>
      </c>
      <c r="AA116" t="n">
        <v>345.0818689943191</v>
      </c>
      <c r="AB116" t="n">
        <v>472.1562370956368</v>
      </c>
      <c r="AC116" t="n">
        <v>427.0943085026693</v>
      </c>
      <c r="AD116" t="n">
        <v>345081.8689943191</v>
      </c>
      <c r="AE116" t="n">
        <v>472156.2370956368</v>
      </c>
      <c r="AF116" t="n">
        <v>2.693592408885628e-06</v>
      </c>
      <c r="AG116" t="n">
        <v>16.86197916666667</v>
      </c>
      <c r="AH116" t="n">
        <v>427094.3085026693</v>
      </c>
    </row>
    <row r="117">
      <c r="A117" t="n">
        <v>115</v>
      </c>
      <c r="B117" t="n">
        <v>85</v>
      </c>
      <c r="C117" t="inlineStr">
        <is>
          <t xml:space="preserve">CONCLUIDO	</t>
        </is>
      </c>
      <c r="D117" t="n">
        <v>7.7208</v>
      </c>
      <c r="E117" t="n">
        <v>12.95</v>
      </c>
      <c r="F117" t="n">
        <v>10.44</v>
      </c>
      <c r="G117" t="n">
        <v>156.66</v>
      </c>
      <c r="H117" t="n">
        <v>2.5</v>
      </c>
      <c r="I117" t="n">
        <v>4</v>
      </c>
      <c r="J117" t="n">
        <v>211.78</v>
      </c>
      <c r="K117" t="n">
        <v>51.39</v>
      </c>
      <c r="L117" t="n">
        <v>29.75</v>
      </c>
      <c r="M117" t="n">
        <v>2</v>
      </c>
      <c r="N117" t="n">
        <v>45.64</v>
      </c>
      <c r="O117" t="n">
        <v>26353.87</v>
      </c>
      <c r="P117" t="n">
        <v>119.32</v>
      </c>
      <c r="Q117" t="n">
        <v>197.75</v>
      </c>
      <c r="R117" t="n">
        <v>29.03</v>
      </c>
      <c r="S117" t="n">
        <v>25.4</v>
      </c>
      <c r="T117" t="n">
        <v>993.4299999999999</v>
      </c>
      <c r="U117" t="n">
        <v>0.87</v>
      </c>
      <c r="V117" t="n">
        <v>0.89</v>
      </c>
      <c r="W117" t="n">
        <v>2.95</v>
      </c>
      <c r="X117" t="n">
        <v>0.05</v>
      </c>
      <c r="Y117" t="n">
        <v>1</v>
      </c>
      <c r="Z117" t="n">
        <v>10</v>
      </c>
      <c r="AA117" t="n">
        <v>345.0991243136509</v>
      </c>
      <c r="AB117" t="n">
        <v>472.1798465847975</v>
      </c>
      <c r="AC117" t="n">
        <v>427.1156647353205</v>
      </c>
      <c r="AD117" t="n">
        <v>345099.1243136509</v>
      </c>
      <c r="AE117" t="n">
        <v>472179.8465847975</v>
      </c>
      <c r="AF117" t="n">
        <v>2.693522635736842e-06</v>
      </c>
      <c r="AG117" t="n">
        <v>16.86197916666667</v>
      </c>
      <c r="AH117" t="n">
        <v>427115.6647353205</v>
      </c>
    </row>
    <row r="118">
      <c r="A118" t="n">
        <v>116</v>
      </c>
      <c r="B118" t="n">
        <v>85</v>
      </c>
      <c r="C118" t="inlineStr">
        <is>
          <t xml:space="preserve">CONCLUIDO	</t>
        </is>
      </c>
      <c r="D118" t="n">
        <v>7.7189</v>
      </c>
      <c r="E118" t="n">
        <v>12.96</v>
      </c>
      <c r="F118" t="n">
        <v>10.45</v>
      </c>
      <c r="G118" t="n">
        <v>156.71</v>
      </c>
      <c r="H118" t="n">
        <v>2.51</v>
      </c>
      <c r="I118" t="n">
        <v>4</v>
      </c>
      <c r="J118" t="n">
        <v>212.19</v>
      </c>
      <c r="K118" t="n">
        <v>51.39</v>
      </c>
      <c r="L118" t="n">
        <v>30</v>
      </c>
      <c r="M118" t="n">
        <v>2</v>
      </c>
      <c r="N118" t="n">
        <v>45.79</v>
      </c>
      <c r="O118" t="n">
        <v>26403.69</v>
      </c>
      <c r="P118" t="n">
        <v>119.4</v>
      </c>
      <c r="Q118" t="n">
        <v>197.75</v>
      </c>
      <c r="R118" t="n">
        <v>29.21</v>
      </c>
      <c r="S118" t="n">
        <v>25.4</v>
      </c>
      <c r="T118" t="n">
        <v>1079.58</v>
      </c>
      <c r="U118" t="n">
        <v>0.87</v>
      </c>
      <c r="V118" t="n">
        <v>0.89</v>
      </c>
      <c r="W118" t="n">
        <v>2.94</v>
      </c>
      <c r="X118" t="n">
        <v>0.06</v>
      </c>
      <c r="Y118" t="n">
        <v>1</v>
      </c>
      <c r="Z118" t="n">
        <v>10</v>
      </c>
      <c r="AA118" t="n">
        <v>345.2218002837755</v>
      </c>
      <c r="AB118" t="n">
        <v>472.3476972592038</v>
      </c>
      <c r="AC118" t="n">
        <v>427.2674959769414</v>
      </c>
      <c r="AD118" t="n">
        <v>345221.8002837754</v>
      </c>
      <c r="AE118" t="n">
        <v>472347.6972592038</v>
      </c>
      <c r="AF118" t="n">
        <v>2.692859790823375e-06</v>
      </c>
      <c r="AG118" t="n">
        <v>16.875</v>
      </c>
      <c r="AH118" t="n">
        <v>427267.4959769414</v>
      </c>
    </row>
    <row r="119">
      <c r="A119" t="n">
        <v>117</v>
      </c>
      <c r="B119" t="n">
        <v>85</v>
      </c>
      <c r="C119" t="inlineStr">
        <is>
          <t xml:space="preserve">CONCLUIDO	</t>
        </is>
      </c>
      <c r="D119" t="n">
        <v>7.7169</v>
      </c>
      <c r="E119" t="n">
        <v>12.96</v>
      </c>
      <c r="F119" t="n">
        <v>10.45</v>
      </c>
      <c r="G119" t="n">
        <v>156.76</v>
      </c>
      <c r="H119" t="n">
        <v>2.53</v>
      </c>
      <c r="I119" t="n">
        <v>4</v>
      </c>
      <c r="J119" t="n">
        <v>212.59</v>
      </c>
      <c r="K119" t="n">
        <v>51.39</v>
      </c>
      <c r="L119" t="n">
        <v>30.25</v>
      </c>
      <c r="M119" t="n">
        <v>2</v>
      </c>
      <c r="N119" t="n">
        <v>45.95</v>
      </c>
      <c r="O119" t="n">
        <v>26453.57</v>
      </c>
      <c r="P119" t="n">
        <v>119.46</v>
      </c>
      <c r="Q119" t="n">
        <v>197.75</v>
      </c>
      <c r="R119" t="n">
        <v>29.24</v>
      </c>
      <c r="S119" t="n">
        <v>25.4</v>
      </c>
      <c r="T119" t="n">
        <v>1094.74</v>
      </c>
      <c r="U119" t="n">
        <v>0.87</v>
      </c>
      <c r="V119" t="n">
        <v>0.89</v>
      </c>
      <c r="W119" t="n">
        <v>2.95</v>
      </c>
      <c r="X119" t="n">
        <v>0.06</v>
      </c>
      <c r="Y119" t="n">
        <v>1</v>
      </c>
      <c r="Z119" t="n">
        <v>10</v>
      </c>
      <c r="AA119" t="n">
        <v>345.2957489364946</v>
      </c>
      <c r="AB119" t="n">
        <v>472.4488770682385</v>
      </c>
      <c r="AC119" t="n">
        <v>427.3590193270086</v>
      </c>
      <c r="AD119" t="n">
        <v>345295.7489364946</v>
      </c>
      <c r="AE119" t="n">
        <v>472448.8770682385</v>
      </c>
      <c r="AF119" t="n">
        <v>2.692162059335514e-06</v>
      </c>
      <c r="AG119" t="n">
        <v>16.875</v>
      </c>
      <c r="AH119" t="n">
        <v>427359.0193270086</v>
      </c>
    </row>
    <row r="120">
      <c r="A120" t="n">
        <v>118</v>
      </c>
      <c r="B120" t="n">
        <v>85</v>
      </c>
      <c r="C120" t="inlineStr">
        <is>
          <t xml:space="preserve">CONCLUIDO	</t>
        </is>
      </c>
      <c r="D120" t="n">
        <v>7.7205</v>
      </c>
      <c r="E120" t="n">
        <v>12.95</v>
      </c>
      <c r="F120" t="n">
        <v>10.44</v>
      </c>
      <c r="G120" t="n">
        <v>156.67</v>
      </c>
      <c r="H120" t="n">
        <v>2.54</v>
      </c>
      <c r="I120" t="n">
        <v>4</v>
      </c>
      <c r="J120" t="n">
        <v>213</v>
      </c>
      <c r="K120" t="n">
        <v>51.39</v>
      </c>
      <c r="L120" t="n">
        <v>30.5</v>
      </c>
      <c r="M120" t="n">
        <v>2</v>
      </c>
      <c r="N120" t="n">
        <v>46.1</v>
      </c>
      <c r="O120" t="n">
        <v>26503.5</v>
      </c>
      <c r="P120" t="n">
        <v>119.3</v>
      </c>
      <c r="Q120" t="n">
        <v>197.75</v>
      </c>
      <c r="R120" t="n">
        <v>29.11</v>
      </c>
      <c r="S120" t="n">
        <v>25.4</v>
      </c>
      <c r="T120" t="n">
        <v>1029.84</v>
      </c>
      <c r="U120" t="n">
        <v>0.87</v>
      </c>
      <c r="V120" t="n">
        <v>0.89</v>
      </c>
      <c r="W120" t="n">
        <v>2.94</v>
      </c>
      <c r="X120" t="n">
        <v>0.05</v>
      </c>
      <c r="Y120" t="n">
        <v>1</v>
      </c>
      <c r="Z120" t="n">
        <v>10</v>
      </c>
      <c r="AA120" t="n">
        <v>345.0897654058719</v>
      </c>
      <c r="AB120" t="n">
        <v>472.1670413142884</v>
      </c>
      <c r="AC120" t="n">
        <v>427.1040815818566</v>
      </c>
      <c r="AD120" t="n">
        <v>345089.7654058719</v>
      </c>
      <c r="AE120" t="n">
        <v>472167.0413142884</v>
      </c>
      <c r="AF120" t="n">
        <v>2.693417976013663e-06</v>
      </c>
      <c r="AG120" t="n">
        <v>16.86197916666667</v>
      </c>
      <c r="AH120" t="n">
        <v>427104.0815818566</v>
      </c>
    </row>
    <row r="121">
      <c r="A121" t="n">
        <v>119</v>
      </c>
      <c r="B121" t="n">
        <v>85</v>
      </c>
      <c r="C121" t="inlineStr">
        <is>
          <t xml:space="preserve">CONCLUIDO	</t>
        </is>
      </c>
      <c r="D121" t="n">
        <v>7.7215</v>
      </c>
      <c r="E121" t="n">
        <v>12.95</v>
      </c>
      <c r="F121" t="n">
        <v>10.44</v>
      </c>
      <c r="G121" t="n">
        <v>156.64</v>
      </c>
      <c r="H121" t="n">
        <v>2.56</v>
      </c>
      <c r="I121" t="n">
        <v>4</v>
      </c>
      <c r="J121" t="n">
        <v>213.4</v>
      </c>
      <c r="K121" t="n">
        <v>51.39</v>
      </c>
      <c r="L121" t="n">
        <v>30.75</v>
      </c>
      <c r="M121" t="n">
        <v>2</v>
      </c>
      <c r="N121" t="n">
        <v>46.26</v>
      </c>
      <c r="O121" t="n">
        <v>26553.48</v>
      </c>
      <c r="P121" t="n">
        <v>119.24</v>
      </c>
      <c r="Q121" t="n">
        <v>197.77</v>
      </c>
      <c r="R121" t="n">
        <v>28.94</v>
      </c>
      <c r="S121" t="n">
        <v>25.4</v>
      </c>
      <c r="T121" t="n">
        <v>946.87</v>
      </c>
      <c r="U121" t="n">
        <v>0.88</v>
      </c>
      <c r="V121" t="n">
        <v>0.89</v>
      </c>
      <c r="W121" t="n">
        <v>2.95</v>
      </c>
      <c r="X121" t="n">
        <v>0.05</v>
      </c>
      <c r="Y121" t="n">
        <v>1</v>
      </c>
      <c r="Z121" t="n">
        <v>10</v>
      </c>
      <c r="AA121" t="n">
        <v>345.0316868069966</v>
      </c>
      <c r="AB121" t="n">
        <v>472.0875756130603</v>
      </c>
      <c r="AC121" t="n">
        <v>427.0321999756228</v>
      </c>
      <c r="AD121" t="n">
        <v>345031.6868069966</v>
      </c>
      <c r="AE121" t="n">
        <v>472087.5756130603</v>
      </c>
      <c r="AF121" t="n">
        <v>2.693766841757594e-06</v>
      </c>
      <c r="AG121" t="n">
        <v>16.86197916666667</v>
      </c>
      <c r="AH121" t="n">
        <v>427032.1999756228</v>
      </c>
    </row>
    <row r="122">
      <c r="A122" t="n">
        <v>120</v>
      </c>
      <c r="B122" t="n">
        <v>85</v>
      </c>
      <c r="C122" t="inlineStr">
        <is>
          <t xml:space="preserve">CONCLUIDO	</t>
        </is>
      </c>
      <c r="D122" t="n">
        <v>7.7208</v>
      </c>
      <c r="E122" t="n">
        <v>12.95</v>
      </c>
      <c r="F122" t="n">
        <v>10.44</v>
      </c>
      <c r="G122" t="n">
        <v>156.66</v>
      </c>
      <c r="H122" t="n">
        <v>2.58</v>
      </c>
      <c r="I122" t="n">
        <v>4</v>
      </c>
      <c r="J122" t="n">
        <v>213.81</v>
      </c>
      <c r="K122" t="n">
        <v>51.39</v>
      </c>
      <c r="L122" t="n">
        <v>31</v>
      </c>
      <c r="M122" t="n">
        <v>2</v>
      </c>
      <c r="N122" t="n">
        <v>46.41</v>
      </c>
      <c r="O122" t="n">
        <v>26603.52</v>
      </c>
      <c r="P122" t="n">
        <v>119.14</v>
      </c>
      <c r="Q122" t="n">
        <v>197.75</v>
      </c>
      <c r="R122" t="n">
        <v>29</v>
      </c>
      <c r="S122" t="n">
        <v>25.4</v>
      </c>
      <c r="T122" t="n">
        <v>977.33</v>
      </c>
      <c r="U122" t="n">
        <v>0.88</v>
      </c>
      <c r="V122" t="n">
        <v>0.89</v>
      </c>
      <c r="W122" t="n">
        <v>2.95</v>
      </c>
      <c r="X122" t="n">
        <v>0.05</v>
      </c>
      <c r="Y122" t="n">
        <v>1</v>
      </c>
      <c r="Z122" t="n">
        <v>10</v>
      </c>
      <c r="AA122" t="n">
        <v>344.9722524166904</v>
      </c>
      <c r="AB122" t="n">
        <v>472.0062548581831</v>
      </c>
      <c r="AC122" t="n">
        <v>426.9586403594566</v>
      </c>
      <c r="AD122" t="n">
        <v>344972.2524166903</v>
      </c>
      <c r="AE122" t="n">
        <v>472006.2548581831</v>
      </c>
      <c r="AF122" t="n">
        <v>2.693522635736842e-06</v>
      </c>
      <c r="AG122" t="n">
        <v>16.86197916666667</v>
      </c>
      <c r="AH122" t="n">
        <v>426958.6403594567</v>
      </c>
    </row>
    <row r="123">
      <c r="A123" t="n">
        <v>121</v>
      </c>
      <c r="B123" t="n">
        <v>85</v>
      </c>
      <c r="C123" t="inlineStr">
        <is>
          <t xml:space="preserve">CONCLUIDO	</t>
        </is>
      </c>
      <c r="D123" t="n">
        <v>7.7197</v>
      </c>
      <c r="E123" t="n">
        <v>12.95</v>
      </c>
      <c r="F123" t="n">
        <v>10.45</v>
      </c>
      <c r="G123" t="n">
        <v>156.69</v>
      </c>
      <c r="H123" t="n">
        <v>2.59</v>
      </c>
      <c r="I123" t="n">
        <v>4</v>
      </c>
      <c r="J123" t="n">
        <v>214.21</v>
      </c>
      <c r="K123" t="n">
        <v>51.39</v>
      </c>
      <c r="L123" t="n">
        <v>31.25</v>
      </c>
      <c r="M123" t="n">
        <v>2</v>
      </c>
      <c r="N123" t="n">
        <v>46.57</v>
      </c>
      <c r="O123" t="n">
        <v>26653.61</v>
      </c>
      <c r="P123" t="n">
        <v>119.14</v>
      </c>
      <c r="Q123" t="n">
        <v>197.76</v>
      </c>
      <c r="R123" t="n">
        <v>29.08</v>
      </c>
      <c r="S123" t="n">
        <v>25.4</v>
      </c>
      <c r="T123" t="n">
        <v>1016.77</v>
      </c>
      <c r="U123" t="n">
        <v>0.87</v>
      </c>
      <c r="V123" t="n">
        <v>0.89</v>
      </c>
      <c r="W123" t="n">
        <v>2.95</v>
      </c>
      <c r="X123" t="n">
        <v>0.06</v>
      </c>
      <c r="Y123" t="n">
        <v>1</v>
      </c>
      <c r="Z123" t="n">
        <v>10</v>
      </c>
      <c r="AA123" t="n">
        <v>345.0258646949482</v>
      </c>
      <c r="AB123" t="n">
        <v>472.0796095425022</v>
      </c>
      <c r="AC123" t="n">
        <v>427.0249941756583</v>
      </c>
      <c r="AD123" t="n">
        <v>345025.8646949482</v>
      </c>
      <c r="AE123" t="n">
        <v>472079.6095425022</v>
      </c>
      <c r="AF123" t="n">
        <v>2.693138883418519e-06</v>
      </c>
      <c r="AG123" t="n">
        <v>16.86197916666667</v>
      </c>
      <c r="AH123" t="n">
        <v>427024.9941756583</v>
      </c>
    </row>
    <row r="124">
      <c r="A124" t="n">
        <v>122</v>
      </c>
      <c r="B124" t="n">
        <v>85</v>
      </c>
      <c r="C124" t="inlineStr">
        <is>
          <t xml:space="preserve">CONCLUIDO	</t>
        </is>
      </c>
      <c r="D124" t="n">
        <v>7.7184</v>
      </c>
      <c r="E124" t="n">
        <v>12.96</v>
      </c>
      <c r="F124" t="n">
        <v>10.45</v>
      </c>
      <c r="G124" t="n">
        <v>156.72</v>
      </c>
      <c r="H124" t="n">
        <v>2.61</v>
      </c>
      <c r="I124" t="n">
        <v>4</v>
      </c>
      <c r="J124" t="n">
        <v>214.62</v>
      </c>
      <c r="K124" t="n">
        <v>51.39</v>
      </c>
      <c r="L124" t="n">
        <v>31.5</v>
      </c>
      <c r="M124" t="n">
        <v>2</v>
      </c>
      <c r="N124" t="n">
        <v>46.73</v>
      </c>
      <c r="O124" t="n">
        <v>26703.76</v>
      </c>
      <c r="P124" t="n">
        <v>119.11</v>
      </c>
      <c r="Q124" t="n">
        <v>197.75</v>
      </c>
      <c r="R124" t="n">
        <v>29.18</v>
      </c>
      <c r="S124" t="n">
        <v>25.4</v>
      </c>
      <c r="T124" t="n">
        <v>1066.73</v>
      </c>
      <c r="U124" t="n">
        <v>0.87</v>
      </c>
      <c r="V124" t="n">
        <v>0.89</v>
      </c>
      <c r="W124" t="n">
        <v>2.95</v>
      </c>
      <c r="X124" t="n">
        <v>0.06</v>
      </c>
      <c r="Y124" t="n">
        <v>1</v>
      </c>
      <c r="Z124" t="n">
        <v>10</v>
      </c>
      <c r="AA124" t="n">
        <v>345.0252396269839</v>
      </c>
      <c r="AB124" t="n">
        <v>472.0787542969373</v>
      </c>
      <c r="AC124" t="n">
        <v>427.0242205535299</v>
      </c>
      <c r="AD124" t="n">
        <v>345025.2396269839</v>
      </c>
      <c r="AE124" t="n">
        <v>472078.7542969374</v>
      </c>
      <c r="AF124" t="n">
        <v>2.69268535795141e-06</v>
      </c>
      <c r="AG124" t="n">
        <v>16.875</v>
      </c>
      <c r="AH124" t="n">
        <v>427024.2205535299</v>
      </c>
    </row>
    <row r="125">
      <c r="A125" t="n">
        <v>123</v>
      </c>
      <c r="B125" t="n">
        <v>85</v>
      </c>
      <c r="C125" t="inlineStr">
        <is>
          <t xml:space="preserve">CONCLUIDO	</t>
        </is>
      </c>
      <c r="D125" t="n">
        <v>7.7192</v>
      </c>
      <c r="E125" t="n">
        <v>12.95</v>
      </c>
      <c r="F125" t="n">
        <v>10.45</v>
      </c>
      <c r="G125" t="n">
        <v>156.7</v>
      </c>
      <c r="H125" t="n">
        <v>2.62</v>
      </c>
      <c r="I125" t="n">
        <v>4</v>
      </c>
      <c r="J125" t="n">
        <v>215.03</v>
      </c>
      <c r="K125" t="n">
        <v>51.39</v>
      </c>
      <c r="L125" t="n">
        <v>31.75</v>
      </c>
      <c r="M125" t="n">
        <v>2</v>
      </c>
      <c r="N125" t="n">
        <v>46.88</v>
      </c>
      <c r="O125" t="n">
        <v>26753.96</v>
      </c>
      <c r="P125" t="n">
        <v>119.08</v>
      </c>
      <c r="Q125" t="n">
        <v>197.75</v>
      </c>
      <c r="R125" t="n">
        <v>29.15</v>
      </c>
      <c r="S125" t="n">
        <v>25.4</v>
      </c>
      <c r="T125" t="n">
        <v>1053.32</v>
      </c>
      <c r="U125" t="n">
        <v>0.87</v>
      </c>
      <c r="V125" t="n">
        <v>0.89</v>
      </c>
      <c r="W125" t="n">
        <v>2.94</v>
      </c>
      <c r="X125" t="n">
        <v>0.06</v>
      </c>
      <c r="Y125" t="n">
        <v>1</v>
      </c>
      <c r="Z125" t="n">
        <v>10</v>
      </c>
      <c r="AA125" t="n">
        <v>344.9914594106215</v>
      </c>
      <c r="AB125" t="n">
        <v>472.0325347146326</v>
      </c>
      <c r="AC125" t="n">
        <v>426.9824121032905</v>
      </c>
      <c r="AD125" t="n">
        <v>344991.4594106216</v>
      </c>
      <c r="AE125" t="n">
        <v>472032.5347146326</v>
      </c>
      <c r="AF125" t="n">
        <v>2.692964450546554e-06</v>
      </c>
      <c r="AG125" t="n">
        <v>16.86197916666667</v>
      </c>
      <c r="AH125" t="n">
        <v>426982.4121032906</v>
      </c>
    </row>
    <row r="126">
      <c r="A126" t="n">
        <v>124</v>
      </c>
      <c r="B126" t="n">
        <v>85</v>
      </c>
      <c r="C126" t="inlineStr">
        <is>
          <t xml:space="preserve">CONCLUIDO	</t>
        </is>
      </c>
      <c r="D126" t="n">
        <v>7.7195</v>
      </c>
      <c r="E126" t="n">
        <v>12.95</v>
      </c>
      <c r="F126" t="n">
        <v>10.45</v>
      </c>
      <c r="G126" t="n">
        <v>156.69</v>
      </c>
      <c r="H126" t="n">
        <v>2.64</v>
      </c>
      <c r="I126" t="n">
        <v>4</v>
      </c>
      <c r="J126" t="n">
        <v>215.43</v>
      </c>
      <c r="K126" t="n">
        <v>51.39</v>
      </c>
      <c r="L126" t="n">
        <v>32</v>
      </c>
      <c r="M126" t="n">
        <v>2</v>
      </c>
      <c r="N126" t="n">
        <v>47.04</v>
      </c>
      <c r="O126" t="n">
        <v>26804.21</v>
      </c>
      <c r="P126" t="n">
        <v>118.98</v>
      </c>
      <c r="Q126" t="n">
        <v>197.76</v>
      </c>
      <c r="R126" t="n">
        <v>29.05</v>
      </c>
      <c r="S126" t="n">
        <v>25.4</v>
      </c>
      <c r="T126" t="n">
        <v>1002.31</v>
      </c>
      <c r="U126" t="n">
        <v>0.87</v>
      </c>
      <c r="V126" t="n">
        <v>0.89</v>
      </c>
      <c r="W126" t="n">
        <v>2.95</v>
      </c>
      <c r="X126" t="n">
        <v>0.06</v>
      </c>
      <c r="Y126" t="n">
        <v>1</v>
      </c>
      <c r="Z126" t="n">
        <v>10</v>
      </c>
      <c r="AA126" t="n">
        <v>344.9162282063912</v>
      </c>
      <c r="AB126" t="n">
        <v>471.929600062038</v>
      </c>
      <c r="AC126" t="n">
        <v>426.88930138947</v>
      </c>
      <c r="AD126" t="n">
        <v>344916.2282063912</v>
      </c>
      <c r="AE126" t="n">
        <v>471929.600062038</v>
      </c>
      <c r="AF126" t="n">
        <v>2.693069110269733e-06</v>
      </c>
      <c r="AG126" t="n">
        <v>16.86197916666667</v>
      </c>
      <c r="AH126" t="n">
        <v>426889.30138947</v>
      </c>
    </row>
    <row r="127">
      <c r="A127" t="n">
        <v>125</v>
      </c>
      <c r="B127" t="n">
        <v>85</v>
      </c>
      <c r="C127" t="inlineStr">
        <is>
          <t xml:space="preserve">CONCLUIDO	</t>
        </is>
      </c>
      <c r="D127" t="n">
        <v>7.7213</v>
      </c>
      <c r="E127" t="n">
        <v>12.95</v>
      </c>
      <c r="F127" t="n">
        <v>10.44</v>
      </c>
      <c r="G127" t="n">
        <v>156.65</v>
      </c>
      <c r="H127" t="n">
        <v>2.65</v>
      </c>
      <c r="I127" t="n">
        <v>4</v>
      </c>
      <c r="J127" t="n">
        <v>215.84</v>
      </c>
      <c r="K127" t="n">
        <v>51.39</v>
      </c>
      <c r="L127" t="n">
        <v>32.25</v>
      </c>
      <c r="M127" t="n">
        <v>2</v>
      </c>
      <c r="N127" t="n">
        <v>47.2</v>
      </c>
      <c r="O127" t="n">
        <v>26854.52</v>
      </c>
      <c r="P127" t="n">
        <v>118.91</v>
      </c>
      <c r="Q127" t="n">
        <v>197.75</v>
      </c>
      <c r="R127" t="n">
        <v>29.06</v>
      </c>
      <c r="S127" t="n">
        <v>25.4</v>
      </c>
      <c r="T127" t="n">
        <v>1007.05</v>
      </c>
      <c r="U127" t="n">
        <v>0.87</v>
      </c>
      <c r="V127" t="n">
        <v>0.89</v>
      </c>
      <c r="W127" t="n">
        <v>2.94</v>
      </c>
      <c r="X127" t="n">
        <v>0.05</v>
      </c>
      <c r="Y127" t="n">
        <v>1</v>
      </c>
      <c r="Z127" t="n">
        <v>10</v>
      </c>
      <c r="AA127" t="n">
        <v>344.8022603288936</v>
      </c>
      <c r="AB127" t="n">
        <v>471.7736641841379</v>
      </c>
      <c r="AC127" t="n">
        <v>426.7482478128993</v>
      </c>
      <c r="AD127" t="n">
        <v>344802.2603288936</v>
      </c>
      <c r="AE127" t="n">
        <v>471773.6641841379</v>
      </c>
      <c r="AF127" t="n">
        <v>2.693697068608808e-06</v>
      </c>
      <c r="AG127" t="n">
        <v>16.86197916666667</v>
      </c>
      <c r="AH127" t="n">
        <v>426748.2478128993</v>
      </c>
    </row>
    <row r="128">
      <c r="A128" t="n">
        <v>126</v>
      </c>
      <c r="B128" t="n">
        <v>85</v>
      </c>
      <c r="C128" t="inlineStr">
        <is>
          <t xml:space="preserve">CONCLUIDO	</t>
        </is>
      </c>
      <c r="D128" t="n">
        <v>7.7217</v>
      </c>
      <c r="E128" t="n">
        <v>12.95</v>
      </c>
      <c r="F128" t="n">
        <v>10.44</v>
      </c>
      <c r="G128" t="n">
        <v>156.64</v>
      </c>
      <c r="H128" t="n">
        <v>2.67</v>
      </c>
      <c r="I128" t="n">
        <v>4</v>
      </c>
      <c r="J128" t="n">
        <v>216.25</v>
      </c>
      <c r="K128" t="n">
        <v>51.39</v>
      </c>
      <c r="L128" t="n">
        <v>32.5</v>
      </c>
      <c r="M128" t="n">
        <v>2</v>
      </c>
      <c r="N128" t="n">
        <v>47.36</v>
      </c>
      <c r="O128" t="n">
        <v>26904.88</v>
      </c>
      <c r="P128" t="n">
        <v>118.79</v>
      </c>
      <c r="Q128" t="n">
        <v>197.8</v>
      </c>
      <c r="R128" t="n">
        <v>29.02</v>
      </c>
      <c r="S128" t="n">
        <v>25.4</v>
      </c>
      <c r="T128" t="n">
        <v>984.01</v>
      </c>
      <c r="U128" t="n">
        <v>0.88</v>
      </c>
      <c r="V128" t="n">
        <v>0.89</v>
      </c>
      <c r="W128" t="n">
        <v>2.94</v>
      </c>
      <c r="X128" t="n">
        <v>0.05</v>
      </c>
      <c r="Y128" t="n">
        <v>1</v>
      </c>
      <c r="Z128" t="n">
        <v>10</v>
      </c>
      <c r="AA128" t="n">
        <v>344.7113872593774</v>
      </c>
      <c r="AB128" t="n">
        <v>471.649327641389</v>
      </c>
      <c r="AC128" t="n">
        <v>426.635777775283</v>
      </c>
      <c r="AD128" t="n">
        <v>344711.3872593774</v>
      </c>
      <c r="AE128" t="n">
        <v>471649.327641389</v>
      </c>
      <c r="AF128" t="n">
        <v>2.69383661490638e-06</v>
      </c>
      <c r="AG128" t="n">
        <v>16.86197916666667</v>
      </c>
      <c r="AH128" t="n">
        <v>426635.777775283</v>
      </c>
    </row>
    <row r="129">
      <c r="A129" t="n">
        <v>127</v>
      </c>
      <c r="B129" t="n">
        <v>85</v>
      </c>
      <c r="C129" t="inlineStr">
        <is>
          <t xml:space="preserve">CONCLUIDO	</t>
        </is>
      </c>
      <c r="D129" t="n">
        <v>7.7182</v>
      </c>
      <c r="E129" t="n">
        <v>12.96</v>
      </c>
      <c r="F129" t="n">
        <v>10.45</v>
      </c>
      <c r="G129" t="n">
        <v>156.72</v>
      </c>
      <c r="H129" t="n">
        <v>2.69</v>
      </c>
      <c r="I129" t="n">
        <v>4</v>
      </c>
      <c r="J129" t="n">
        <v>216.66</v>
      </c>
      <c r="K129" t="n">
        <v>51.39</v>
      </c>
      <c r="L129" t="n">
        <v>32.75</v>
      </c>
      <c r="M129" t="n">
        <v>2</v>
      </c>
      <c r="N129" t="n">
        <v>47.52</v>
      </c>
      <c r="O129" t="n">
        <v>26955.3</v>
      </c>
      <c r="P129" t="n">
        <v>118.8</v>
      </c>
      <c r="Q129" t="n">
        <v>197.75</v>
      </c>
      <c r="R129" t="n">
        <v>29.2</v>
      </c>
      <c r="S129" t="n">
        <v>25.4</v>
      </c>
      <c r="T129" t="n">
        <v>1073.92</v>
      </c>
      <c r="U129" t="n">
        <v>0.87</v>
      </c>
      <c r="V129" t="n">
        <v>0.89</v>
      </c>
      <c r="W129" t="n">
        <v>2.95</v>
      </c>
      <c r="X129" t="n">
        <v>0.06</v>
      </c>
      <c r="Y129" t="n">
        <v>1</v>
      </c>
      <c r="Z129" t="n">
        <v>10</v>
      </c>
      <c r="AA129" t="n">
        <v>344.8098224593187</v>
      </c>
      <c r="AB129" t="n">
        <v>471.7840110246032</v>
      </c>
      <c r="AC129" t="n">
        <v>426.7576071654325</v>
      </c>
      <c r="AD129" t="n">
        <v>344809.8224593187</v>
      </c>
      <c r="AE129" t="n">
        <v>471784.0110246032</v>
      </c>
      <c r="AF129" t="n">
        <v>2.692615584802623e-06</v>
      </c>
      <c r="AG129" t="n">
        <v>16.875</v>
      </c>
      <c r="AH129" t="n">
        <v>426757.6071654325</v>
      </c>
    </row>
    <row r="130">
      <c r="A130" t="n">
        <v>128</v>
      </c>
      <c r="B130" t="n">
        <v>85</v>
      </c>
      <c r="C130" t="inlineStr">
        <is>
          <t xml:space="preserve">CONCLUIDO	</t>
        </is>
      </c>
      <c r="D130" t="n">
        <v>7.7215</v>
      </c>
      <c r="E130" t="n">
        <v>12.95</v>
      </c>
      <c r="F130" t="n">
        <v>10.44</v>
      </c>
      <c r="G130" t="n">
        <v>156.64</v>
      </c>
      <c r="H130" t="n">
        <v>2.7</v>
      </c>
      <c r="I130" t="n">
        <v>4</v>
      </c>
      <c r="J130" t="n">
        <v>217.07</v>
      </c>
      <c r="K130" t="n">
        <v>51.39</v>
      </c>
      <c r="L130" t="n">
        <v>33</v>
      </c>
      <c r="M130" t="n">
        <v>2</v>
      </c>
      <c r="N130" t="n">
        <v>47.68</v>
      </c>
      <c r="O130" t="n">
        <v>27005.77</v>
      </c>
      <c r="P130" t="n">
        <v>118.47</v>
      </c>
      <c r="Q130" t="n">
        <v>197.75</v>
      </c>
      <c r="R130" t="n">
        <v>29.07</v>
      </c>
      <c r="S130" t="n">
        <v>25.4</v>
      </c>
      <c r="T130" t="n">
        <v>1010.96</v>
      </c>
      <c r="U130" t="n">
        <v>0.87</v>
      </c>
      <c r="V130" t="n">
        <v>0.89</v>
      </c>
      <c r="W130" t="n">
        <v>2.94</v>
      </c>
      <c r="X130" t="n">
        <v>0.05</v>
      </c>
      <c r="Y130" t="n">
        <v>1</v>
      </c>
      <c r="Z130" t="n">
        <v>10</v>
      </c>
      <c r="AA130" t="n">
        <v>344.4890062272442</v>
      </c>
      <c r="AB130" t="n">
        <v>471.3450561024656</v>
      </c>
      <c r="AC130" t="n">
        <v>426.3605454849866</v>
      </c>
      <c r="AD130" t="n">
        <v>344489.0062272442</v>
      </c>
      <c r="AE130" t="n">
        <v>471345.0561024656</v>
      </c>
      <c r="AF130" t="n">
        <v>2.693766841757594e-06</v>
      </c>
      <c r="AG130" t="n">
        <v>16.86197916666667</v>
      </c>
      <c r="AH130" t="n">
        <v>426360.5454849866</v>
      </c>
    </row>
    <row r="131">
      <c r="A131" t="n">
        <v>129</v>
      </c>
      <c r="B131" t="n">
        <v>85</v>
      </c>
      <c r="C131" t="inlineStr">
        <is>
          <t xml:space="preserve">CONCLUIDO	</t>
        </is>
      </c>
      <c r="D131" t="n">
        <v>7.7217</v>
      </c>
      <c r="E131" t="n">
        <v>12.95</v>
      </c>
      <c r="F131" t="n">
        <v>10.44</v>
      </c>
      <c r="G131" t="n">
        <v>156.64</v>
      </c>
      <c r="H131" t="n">
        <v>2.72</v>
      </c>
      <c r="I131" t="n">
        <v>4</v>
      </c>
      <c r="J131" t="n">
        <v>217.48</v>
      </c>
      <c r="K131" t="n">
        <v>51.39</v>
      </c>
      <c r="L131" t="n">
        <v>33.25</v>
      </c>
      <c r="M131" t="n">
        <v>2</v>
      </c>
      <c r="N131" t="n">
        <v>47.83</v>
      </c>
      <c r="O131" t="n">
        <v>27056.3</v>
      </c>
      <c r="P131" t="n">
        <v>118.19</v>
      </c>
      <c r="Q131" t="n">
        <v>197.75</v>
      </c>
      <c r="R131" t="n">
        <v>29</v>
      </c>
      <c r="S131" t="n">
        <v>25.4</v>
      </c>
      <c r="T131" t="n">
        <v>976.4</v>
      </c>
      <c r="U131" t="n">
        <v>0.88</v>
      </c>
      <c r="V131" t="n">
        <v>0.89</v>
      </c>
      <c r="W131" t="n">
        <v>2.94</v>
      </c>
      <c r="X131" t="n">
        <v>0.05</v>
      </c>
      <c r="Y131" t="n">
        <v>1</v>
      </c>
      <c r="Z131" t="n">
        <v>10</v>
      </c>
      <c r="AA131" t="n">
        <v>344.288530227872</v>
      </c>
      <c r="AB131" t="n">
        <v>471.0707559957477</v>
      </c>
      <c r="AC131" t="n">
        <v>426.1124241954712</v>
      </c>
      <c r="AD131" t="n">
        <v>344288.530227872</v>
      </c>
      <c r="AE131" t="n">
        <v>471070.7559957477</v>
      </c>
      <c r="AF131" t="n">
        <v>2.69383661490638e-06</v>
      </c>
      <c r="AG131" t="n">
        <v>16.86197916666667</v>
      </c>
      <c r="AH131" t="n">
        <v>426112.4241954712</v>
      </c>
    </row>
    <row r="132">
      <c r="A132" t="n">
        <v>130</v>
      </c>
      <c r="B132" t="n">
        <v>85</v>
      </c>
      <c r="C132" t="inlineStr">
        <is>
          <t xml:space="preserve">CONCLUIDO	</t>
        </is>
      </c>
      <c r="D132" t="n">
        <v>7.7222</v>
      </c>
      <c r="E132" t="n">
        <v>12.95</v>
      </c>
      <c r="F132" t="n">
        <v>10.44</v>
      </c>
      <c r="G132" t="n">
        <v>156.62</v>
      </c>
      <c r="H132" t="n">
        <v>2.73</v>
      </c>
      <c r="I132" t="n">
        <v>4</v>
      </c>
      <c r="J132" t="n">
        <v>217.89</v>
      </c>
      <c r="K132" t="n">
        <v>51.39</v>
      </c>
      <c r="L132" t="n">
        <v>33.5</v>
      </c>
      <c r="M132" t="n">
        <v>2</v>
      </c>
      <c r="N132" t="n">
        <v>47.99</v>
      </c>
      <c r="O132" t="n">
        <v>27106.88</v>
      </c>
      <c r="P132" t="n">
        <v>118.06</v>
      </c>
      <c r="Q132" t="n">
        <v>197.75</v>
      </c>
      <c r="R132" t="n">
        <v>28.97</v>
      </c>
      <c r="S132" t="n">
        <v>25.4</v>
      </c>
      <c r="T132" t="n">
        <v>961.66</v>
      </c>
      <c r="U132" t="n">
        <v>0.88</v>
      </c>
      <c r="V132" t="n">
        <v>0.89</v>
      </c>
      <c r="W132" t="n">
        <v>2.95</v>
      </c>
      <c r="X132" t="n">
        <v>0.05</v>
      </c>
      <c r="Y132" t="n">
        <v>1</v>
      </c>
      <c r="Z132" t="n">
        <v>10</v>
      </c>
      <c r="AA132" t="n">
        <v>344.1890738307683</v>
      </c>
      <c r="AB132" t="n">
        <v>470.9346753655238</v>
      </c>
      <c r="AC132" t="n">
        <v>425.9893309096056</v>
      </c>
      <c r="AD132" t="n">
        <v>344189.0738307683</v>
      </c>
      <c r="AE132" t="n">
        <v>470934.6753655238</v>
      </c>
      <c r="AF132" t="n">
        <v>2.694011047778344e-06</v>
      </c>
      <c r="AG132" t="n">
        <v>16.86197916666667</v>
      </c>
      <c r="AH132" t="n">
        <v>425989.3309096056</v>
      </c>
    </row>
    <row r="133">
      <c r="A133" t="n">
        <v>131</v>
      </c>
      <c r="B133" t="n">
        <v>85</v>
      </c>
      <c r="C133" t="inlineStr">
        <is>
          <t xml:space="preserve">CONCLUIDO	</t>
        </is>
      </c>
      <c r="D133" t="n">
        <v>7.7205</v>
      </c>
      <c r="E133" t="n">
        <v>12.95</v>
      </c>
      <c r="F133" t="n">
        <v>10.44</v>
      </c>
      <c r="G133" t="n">
        <v>156.67</v>
      </c>
      <c r="H133" t="n">
        <v>2.75</v>
      </c>
      <c r="I133" t="n">
        <v>4</v>
      </c>
      <c r="J133" t="n">
        <v>218.3</v>
      </c>
      <c r="K133" t="n">
        <v>51.39</v>
      </c>
      <c r="L133" t="n">
        <v>33.75</v>
      </c>
      <c r="M133" t="n">
        <v>2</v>
      </c>
      <c r="N133" t="n">
        <v>48.16</v>
      </c>
      <c r="O133" t="n">
        <v>27157.52</v>
      </c>
      <c r="P133" t="n">
        <v>118.12</v>
      </c>
      <c r="Q133" t="n">
        <v>197.76</v>
      </c>
      <c r="R133" t="n">
        <v>29.08</v>
      </c>
      <c r="S133" t="n">
        <v>25.4</v>
      </c>
      <c r="T133" t="n">
        <v>1013.9</v>
      </c>
      <c r="U133" t="n">
        <v>0.87</v>
      </c>
      <c r="V133" t="n">
        <v>0.89</v>
      </c>
      <c r="W133" t="n">
        <v>2.94</v>
      </c>
      <c r="X133" t="n">
        <v>0.05</v>
      </c>
      <c r="Y133" t="n">
        <v>1</v>
      </c>
      <c r="Z133" t="n">
        <v>10</v>
      </c>
      <c r="AA133" t="n">
        <v>344.2580173184408</v>
      </c>
      <c r="AB133" t="n">
        <v>471.0290068869294</v>
      </c>
      <c r="AC133" t="n">
        <v>426.0746595630034</v>
      </c>
      <c r="AD133" t="n">
        <v>344258.0173184408</v>
      </c>
      <c r="AE133" t="n">
        <v>471029.0068869294</v>
      </c>
      <c r="AF133" t="n">
        <v>2.693417976013663e-06</v>
      </c>
      <c r="AG133" t="n">
        <v>16.86197916666667</v>
      </c>
      <c r="AH133" t="n">
        <v>426074.6595630033</v>
      </c>
    </row>
    <row r="134">
      <c r="A134" t="n">
        <v>132</v>
      </c>
      <c r="B134" t="n">
        <v>85</v>
      </c>
      <c r="C134" t="inlineStr">
        <is>
          <t xml:space="preserve">CONCLUIDO	</t>
        </is>
      </c>
      <c r="D134" t="n">
        <v>7.7202</v>
      </c>
      <c r="E134" t="n">
        <v>12.95</v>
      </c>
      <c r="F134" t="n">
        <v>10.45</v>
      </c>
      <c r="G134" t="n">
        <v>156.68</v>
      </c>
      <c r="H134" t="n">
        <v>2.76</v>
      </c>
      <c r="I134" t="n">
        <v>4</v>
      </c>
      <c r="J134" t="n">
        <v>218.71</v>
      </c>
      <c r="K134" t="n">
        <v>51.39</v>
      </c>
      <c r="L134" t="n">
        <v>34</v>
      </c>
      <c r="M134" t="n">
        <v>1</v>
      </c>
      <c r="N134" t="n">
        <v>48.32</v>
      </c>
      <c r="O134" t="n">
        <v>27208.22</v>
      </c>
      <c r="P134" t="n">
        <v>118.08</v>
      </c>
      <c r="Q134" t="n">
        <v>197.76</v>
      </c>
      <c r="R134" t="n">
        <v>29.03</v>
      </c>
      <c r="S134" t="n">
        <v>25.4</v>
      </c>
      <c r="T134" t="n">
        <v>989.26</v>
      </c>
      <c r="U134" t="n">
        <v>0.87</v>
      </c>
      <c r="V134" t="n">
        <v>0.89</v>
      </c>
      <c r="W134" t="n">
        <v>2.95</v>
      </c>
      <c r="X134" t="n">
        <v>0.06</v>
      </c>
      <c r="Y134" t="n">
        <v>1</v>
      </c>
      <c r="Z134" t="n">
        <v>10</v>
      </c>
      <c r="AA134" t="n">
        <v>344.2707790334084</v>
      </c>
      <c r="AB134" t="n">
        <v>471.0464680283551</v>
      </c>
      <c r="AC134" t="n">
        <v>426.0904542375982</v>
      </c>
      <c r="AD134" t="n">
        <v>344270.7790334084</v>
      </c>
      <c r="AE134" t="n">
        <v>471046.4680283551</v>
      </c>
      <c r="AF134" t="n">
        <v>2.693313316290484e-06</v>
      </c>
      <c r="AG134" t="n">
        <v>16.86197916666667</v>
      </c>
      <c r="AH134" t="n">
        <v>426090.4542375982</v>
      </c>
    </row>
    <row r="135">
      <c r="A135" t="n">
        <v>133</v>
      </c>
      <c r="B135" t="n">
        <v>85</v>
      </c>
      <c r="C135" t="inlineStr">
        <is>
          <t xml:space="preserve">CONCLUIDO	</t>
        </is>
      </c>
      <c r="D135" t="n">
        <v>7.7195</v>
      </c>
      <c r="E135" t="n">
        <v>12.95</v>
      </c>
      <c r="F135" t="n">
        <v>10.45</v>
      </c>
      <c r="G135" t="n">
        <v>156.69</v>
      </c>
      <c r="H135" t="n">
        <v>2.78</v>
      </c>
      <c r="I135" t="n">
        <v>4</v>
      </c>
      <c r="J135" t="n">
        <v>219.12</v>
      </c>
      <c r="K135" t="n">
        <v>51.39</v>
      </c>
      <c r="L135" t="n">
        <v>34.25</v>
      </c>
      <c r="M135" t="n">
        <v>1</v>
      </c>
      <c r="N135" t="n">
        <v>48.48</v>
      </c>
      <c r="O135" t="n">
        <v>27258.97</v>
      </c>
      <c r="P135" t="n">
        <v>118.13</v>
      </c>
      <c r="Q135" t="n">
        <v>197.76</v>
      </c>
      <c r="R135" t="n">
        <v>29.06</v>
      </c>
      <c r="S135" t="n">
        <v>25.4</v>
      </c>
      <c r="T135" t="n">
        <v>1003.78</v>
      </c>
      <c r="U135" t="n">
        <v>0.87</v>
      </c>
      <c r="V135" t="n">
        <v>0.89</v>
      </c>
      <c r="W135" t="n">
        <v>2.95</v>
      </c>
      <c r="X135" t="n">
        <v>0.06</v>
      </c>
      <c r="Y135" t="n">
        <v>1</v>
      </c>
      <c r="Z135" t="n">
        <v>10</v>
      </c>
      <c r="AA135" t="n">
        <v>344.3170100210275</v>
      </c>
      <c r="AB135" t="n">
        <v>471.1097233051828</v>
      </c>
      <c r="AC135" t="n">
        <v>426.1476725195848</v>
      </c>
      <c r="AD135" t="n">
        <v>344317.0100210275</v>
      </c>
      <c r="AE135" t="n">
        <v>471109.7233051828</v>
      </c>
      <c r="AF135" t="n">
        <v>2.693069110269733e-06</v>
      </c>
      <c r="AG135" t="n">
        <v>16.86197916666667</v>
      </c>
      <c r="AH135" t="n">
        <v>426147.6725195848</v>
      </c>
    </row>
    <row r="136">
      <c r="A136" t="n">
        <v>134</v>
      </c>
      <c r="B136" t="n">
        <v>85</v>
      </c>
      <c r="C136" t="inlineStr">
        <is>
          <t xml:space="preserve">CONCLUIDO	</t>
        </is>
      </c>
      <c r="D136" t="n">
        <v>7.7202</v>
      </c>
      <c r="E136" t="n">
        <v>12.95</v>
      </c>
      <c r="F136" t="n">
        <v>10.45</v>
      </c>
      <c r="G136" t="n">
        <v>156.68</v>
      </c>
      <c r="H136" t="n">
        <v>2.79</v>
      </c>
      <c r="I136" t="n">
        <v>4</v>
      </c>
      <c r="J136" t="n">
        <v>219.53</v>
      </c>
      <c r="K136" t="n">
        <v>51.39</v>
      </c>
      <c r="L136" t="n">
        <v>34.5</v>
      </c>
      <c r="M136" t="n">
        <v>0</v>
      </c>
      <c r="N136" t="n">
        <v>48.64</v>
      </c>
      <c r="O136" t="n">
        <v>27309.77</v>
      </c>
      <c r="P136" t="n">
        <v>118.18</v>
      </c>
      <c r="Q136" t="n">
        <v>197.76</v>
      </c>
      <c r="R136" t="n">
        <v>29</v>
      </c>
      <c r="S136" t="n">
        <v>25.4</v>
      </c>
      <c r="T136" t="n">
        <v>974.66</v>
      </c>
      <c r="U136" t="n">
        <v>0.88</v>
      </c>
      <c r="V136" t="n">
        <v>0.89</v>
      </c>
      <c r="W136" t="n">
        <v>2.95</v>
      </c>
      <c r="X136" t="n">
        <v>0.06</v>
      </c>
      <c r="Y136" t="n">
        <v>1</v>
      </c>
      <c r="Z136" t="n">
        <v>10</v>
      </c>
      <c r="AA136" t="n">
        <v>344.341268898528</v>
      </c>
      <c r="AB136" t="n">
        <v>471.1429153716051</v>
      </c>
      <c r="AC136" t="n">
        <v>426.1776967817731</v>
      </c>
      <c r="AD136" t="n">
        <v>344341.268898528</v>
      </c>
      <c r="AE136" t="n">
        <v>471142.9153716051</v>
      </c>
      <c r="AF136" t="n">
        <v>2.693313316290484e-06</v>
      </c>
      <c r="AG136" t="n">
        <v>16.86197916666667</v>
      </c>
      <c r="AH136" t="n">
        <v>426177.6967817731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7.3294</v>
      </c>
      <c r="E2" t="n">
        <v>13.64</v>
      </c>
      <c r="F2" t="n">
        <v>11.32</v>
      </c>
      <c r="G2" t="n">
        <v>14.45</v>
      </c>
      <c r="H2" t="n">
        <v>0.34</v>
      </c>
      <c r="I2" t="n">
        <v>47</v>
      </c>
      <c r="J2" t="n">
        <v>51.33</v>
      </c>
      <c r="K2" t="n">
        <v>24.83</v>
      </c>
      <c r="L2" t="n">
        <v>1</v>
      </c>
      <c r="M2" t="n">
        <v>45</v>
      </c>
      <c r="N2" t="n">
        <v>5.51</v>
      </c>
      <c r="O2" t="n">
        <v>6564.78</v>
      </c>
      <c r="P2" t="n">
        <v>63.27</v>
      </c>
      <c r="Q2" t="n">
        <v>197.85</v>
      </c>
      <c r="R2" t="n">
        <v>56.3</v>
      </c>
      <c r="S2" t="n">
        <v>25.4</v>
      </c>
      <c r="T2" t="n">
        <v>14409.21</v>
      </c>
      <c r="U2" t="n">
        <v>0.45</v>
      </c>
      <c r="V2" t="n">
        <v>0.82</v>
      </c>
      <c r="W2" t="n">
        <v>3.01</v>
      </c>
      <c r="X2" t="n">
        <v>0.93</v>
      </c>
      <c r="Y2" t="n">
        <v>1</v>
      </c>
      <c r="Z2" t="n">
        <v>10</v>
      </c>
      <c r="AA2" t="n">
        <v>274.8404485403546</v>
      </c>
      <c r="AB2" t="n">
        <v>376.0488267977568</v>
      </c>
      <c r="AC2" t="n">
        <v>340.1592545560214</v>
      </c>
      <c r="AD2" t="n">
        <v>274840.4485403546</v>
      </c>
      <c r="AE2" t="n">
        <v>376048.8267977568</v>
      </c>
      <c r="AF2" t="n">
        <v>3.363063206888325e-06</v>
      </c>
      <c r="AG2" t="n">
        <v>17.76041666666667</v>
      </c>
      <c r="AH2" t="n">
        <v>340159.2545560214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7.5058</v>
      </c>
      <c r="E3" t="n">
        <v>13.32</v>
      </c>
      <c r="F3" t="n">
        <v>11.12</v>
      </c>
      <c r="G3" t="n">
        <v>18.04</v>
      </c>
      <c r="H3" t="n">
        <v>0.42</v>
      </c>
      <c r="I3" t="n">
        <v>37</v>
      </c>
      <c r="J3" t="n">
        <v>51.62</v>
      </c>
      <c r="K3" t="n">
        <v>24.83</v>
      </c>
      <c r="L3" t="n">
        <v>1.25</v>
      </c>
      <c r="M3" t="n">
        <v>35</v>
      </c>
      <c r="N3" t="n">
        <v>5.54</v>
      </c>
      <c r="O3" t="n">
        <v>6599.8</v>
      </c>
      <c r="P3" t="n">
        <v>61.56</v>
      </c>
      <c r="Q3" t="n">
        <v>197.84</v>
      </c>
      <c r="R3" t="n">
        <v>50</v>
      </c>
      <c r="S3" t="n">
        <v>25.4</v>
      </c>
      <c r="T3" t="n">
        <v>11313.55</v>
      </c>
      <c r="U3" t="n">
        <v>0.51</v>
      </c>
      <c r="V3" t="n">
        <v>0.84</v>
      </c>
      <c r="W3" t="n">
        <v>3</v>
      </c>
      <c r="X3" t="n">
        <v>0.73</v>
      </c>
      <c r="Y3" t="n">
        <v>1</v>
      </c>
      <c r="Z3" t="n">
        <v>10</v>
      </c>
      <c r="AA3" t="n">
        <v>271.3432681139586</v>
      </c>
      <c r="AB3" t="n">
        <v>371.2638302536503</v>
      </c>
      <c r="AC3" t="n">
        <v>335.8309313662996</v>
      </c>
      <c r="AD3" t="n">
        <v>271343.2681139586</v>
      </c>
      <c r="AE3" t="n">
        <v>371263.8302536503</v>
      </c>
      <c r="AF3" t="n">
        <v>3.444003577136245e-06</v>
      </c>
      <c r="AG3" t="n">
        <v>17.34375</v>
      </c>
      <c r="AH3" t="n">
        <v>335830.9313662996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7.6456</v>
      </c>
      <c r="E4" t="n">
        <v>13.08</v>
      </c>
      <c r="F4" t="n">
        <v>10.96</v>
      </c>
      <c r="G4" t="n">
        <v>21.93</v>
      </c>
      <c r="H4" t="n">
        <v>0.5</v>
      </c>
      <c r="I4" t="n">
        <v>30</v>
      </c>
      <c r="J4" t="n">
        <v>51.9</v>
      </c>
      <c r="K4" t="n">
        <v>24.83</v>
      </c>
      <c r="L4" t="n">
        <v>1.5</v>
      </c>
      <c r="M4" t="n">
        <v>28</v>
      </c>
      <c r="N4" t="n">
        <v>5.57</v>
      </c>
      <c r="O4" t="n">
        <v>6634.84</v>
      </c>
      <c r="P4" t="n">
        <v>59.92</v>
      </c>
      <c r="Q4" t="n">
        <v>197.78</v>
      </c>
      <c r="R4" t="n">
        <v>45.36</v>
      </c>
      <c r="S4" t="n">
        <v>25.4</v>
      </c>
      <c r="T4" t="n">
        <v>9023.93</v>
      </c>
      <c r="U4" t="n">
        <v>0.5600000000000001</v>
      </c>
      <c r="V4" t="n">
        <v>0.85</v>
      </c>
      <c r="W4" t="n">
        <v>2.98</v>
      </c>
      <c r="X4" t="n">
        <v>0.57</v>
      </c>
      <c r="Y4" t="n">
        <v>1</v>
      </c>
      <c r="Z4" t="n">
        <v>10</v>
      </c>
      <c r="AA4" t="n">
        <v>261.3454758686979</v>
      </c>
      <c r="AB4" t="n">
        <v>357.5844098322199</v>
      </c>
      <c r="AC4" t="n">
        <v>323.4570556307033</v>
      </c>
      <c r="AD4" t="n">
        <v>261345.4758686979</v>
      </c>
      <c r="AE4" t="n">
        <v>357584.4098322199</v>
      </c>
      <c r="AF4" t="n">
        <v>3.508150197094629e-06</v>
      </c>
      <c r="AG4" t="n">
        <v>17.03125</v>
      </c>
      <c r="AH4" t="n">
        <v>323457.0556307033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7.7348</v>
      </c>
      <c r="E5" t="n">
        <v>12.93</v>
      </c>
      <c r="F5" t="n">
        <v>10.88</v>
      </c>
      <c r="G5" t="n">
        <v>26.1</v>
      </c>
      <c r="H5" t="n">
        <v>0.58</v>
      </c>
      <c r="I5" t="n">
        <v>25</v>
      </c>
      <c r="J5" t="n">
        <v>52.19</v>
      </c>
      <c r="K5" t="n">
        <v>24.83</v>
      </c>
      <c r="L5" t="n">
        <v>1.75</v>
      </c>
      <c r="M5" t="n">
        <v>23</v>
      </c>
      <c r="N5" t="n">
        <v>5.61</v>
      </c>
      <c r="O5" t="n">
        <v>6670.02</v>
      </c>
      <c r="P5" t="n">
        <v>58.63</v>
      </c>
      <c r="Q5" t="n">
        <v>197.86</v>
      </c>
      <c r="R5" t="n">
        <v>42.21</v>
      </c>
      <c r="S5" t="n">
        <v>25.4</v>
      </c>
      <c r="T5" t="n">
        <v>7474.19</v>
      </c>
      <c r="U5" t="n">
        <v>0.6</v>
      </c>
      <c r="V5" t="n">
        <v>0.86</v>
      </c>
      <c r="W5" t="n">
        <v>2.98</v>
      </c>
      <c r="X5" t="n">
        <v>0.48</v>
      </c>
      <c r="Y5" t="n">
        <v>1</v>
      </c>
      <c r="Z5" t="n">
        <v>10</v>
      </c>
      <c r="AA5" t="n">
        <v>259.3558435223256</v>
      </c>
      <c r="AB5" t="n">
        <v>354.8621070795292</v>
      </c>
      <c r="AC5" t="n">
        <v>320.9945656319535</v>
      </c>
      <c r="AD5" t="n">
        <v>259355.8435223256</v>
      </c>
      <c r="AE5" t="n">
        <v>354862.1070795292</v>
      </c>
      <c r="AF5" t="n">
        <v>3.549079227854916e-06</v>
      </c>
      <c r="AG5" t="n">
        <v>16.8359375</v>
      </c>
      <c r="AH5" t="n">
        <v>320994.5656319535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7.8003</v>
      </c>
      <c r="E6" t="n">
        <v>12.82</v>
      </c>
      <c r="F6" t="n">
        <v>10.8</v>
      </c>
      <c r="G6" t="n">
        <v>29.46</v>
      </c>
      <c r="H6" t="n">
        <v>0.66</v>
      </c>
      <c r="I6" t="n">
        <v>22</v>
      </c>
      <c r="J6" t="n">
        <v>52.47</v>
      </c>
      <c r="K6" t="n">
        <v>24.83</v>
      </c>
      <c r="L6" t="n">
        <v>2</v>
      </c>
      <c r="M6" t="n">
        <v>20</v>
      </c>
      <c r="N6" t="n">
        <v>5.64</v>
      </c>
      <c r="O6" t="n">
        <v>6705.1</v>
      </c>
      <c r="P6" t="n">
        <v>57.63</v>
      </c>
      <c r="Q6" t="n">
        <v>197.78</v>
      </c>
      <c r="R6" t="n">
        <v>40.18</v>
      </c>
      <c r="S6" t="n">
        <v>25.4</v>
      </c>
      <c r="T6" t="n">
        <v>6476.03</v>
      </c>
      <c r="U6" t="n">
        <v>0.63</v>
      </c>
      <c r="V6" t="n">
        <v>0.86</v>
      </c>
      <c r="W6" t="n">
        <v>2.97</v>
      </c>
      <c r="X6" t="n">
        <v>0.41</v>
      </c>
      <c r="Y6" t="n">
        <v>1</v>
      </c>
      <c r="Z6" t="n">
        <v>10</v>
      </c>
      <c r="AA6" t="n">
        <v>257.9672603103311</v>
      </c>
      <c r="AB6" t="n">
        <v>352.9621862687436</v>
      </c>
      <c r="AC6" t="n">
        <v>319.2759705968999</v>
      </c>
      <c r="AD6" t="n">
        <v>257967.2603103311</v>
      </c>
      <c r="AE6" t="n">
        <v>352962.1862687436</v>
      </c>
      <c r="AF6" t="n">
        <v>3.579133617034274e-06</v>
      </c>
      <c r="AG6" t="n">
        <v>16.69270833333333</v>
      </c>
      <c r="AH6" t="n">
        <v>319275.9705968999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7.8589</v>
      </c>
      <c r="E7" t="n">
        <v>12.72</v>
      </c>
      <c r="F7" t="n">
        <v>10.74</v>
      </c>
      <c r="G7" t="n">
        <v>33.93</v>
      </c>
      <c r="H7" t="n">
        <v>0.74</v>
      </c>
      <c r="I7" t="n">
        <v>19</v>
      </c>
      <c r="J7" t="n">
        <v>52.75</v>
      </c>
      <c r="K7" t="n">
        <v>24.83</v>
      </c>
      <c r="L7" t="n">
        <v>2.25</v>
      </c>
      <c r="M7" t="n">
        <v>17</v>
      </c>
      <c r="N7" t="n">
        <v>5.68</v>
      </c>
      <c r="O7" t="n">
        <v>6740.19</v>
      </c>
      <c r="P7" t="n">
        <v>56.5</v>
      </c>
      <c r="Q7" t="n">
        <v>197.77</v>
      </c>
      <c r="R7" t="n">
        <v>38.43</v>
      </c>
      <c r="S7" t="n">
        <v>25.4</v>
      </c>
      <c r="T7" t="n">
        <v>5613.94</v>
      </c>
      <c r="U7" t="n">
        <v>0.66</v>
      </c>
      <c r="V7" t="n">
        <v>0.87</v>
      </c>
      <c r="W7" t="n">
        <v>2.97</v>
      </c>
      <c r="X7" t="n">
        <v>0.35</v>
      </c>
      <c r="Y7" t="n">
        <v>1</v>
      </c>
      <c r="Z7" t="n">
        <v>10</v>
      </c>
      <c r="AA7" t="n">
        <v>256.6045976817387</v>
      </c>
      <c r="AB7" t="n">
        <v>351.0977311438721</v>
      </c>
      <c r="AC7" t="n">
        <v>317.5894564523664</v>
      </c>
      <c r="AD7" t="n">
        <v>256604.5976817387</v>
      </c>
      <c r="AE7" t="n">
        <v>351097.7311438721</v>
      </c>
      <c r="AF7" t="n">
        <v>3.606021971322981e-06</v>
      </c>
      <c r="AG7" t="n">
        <v>16.5625</v>
      </c>
      <c r="AH7" t="n">
        <v>317589.4564523664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7.8934</v>
      </c>
      <c r="E8" t="n">
        <v>12.67</v>
      </c>
      <c r="F8" t="n">
        <v>10.71</v>
      </c>
      <c r="G8" t="n">
        <v>37.81</v>
      </c>
      <c r="H8" t="n">
        <v>0.82</v>
      </c>
      <c r="I8" t="n">
        <v>17</v>
      </c>
      <c r="J8" t="n">
        <v>53.04</v>
      </c>
      <c r="K8" t="n">
        <v>24.83</v>
      </c>
      <c r="L8" t="n">
        <v>2.5</v>
      </c>
      <c r="M8" t="n">
        <v>15</v>
      </c>
      <c r="N8" t="n">
        <v>5.71</v>
      </c>
      <c r="O8" t="n">
        <v>6775.31</v>
      </c>
      <c r="P8" t="n">
        <v>55.43</v>
      </c>
      <c r="Q8" t="n">
        <v>197.84</v>
      </c>
      <c r="R8" t="n">
        <v>37.22</v>
      </c>
      <c r="S8" t="n">
        <v>25.4</v>
      </c>
      <c r="T8" t="n">
        <v>5020.12</v>
      </c>
      <c r="U8" t="n">
        <v>0.68</v>
      </c>
      <c r="V8" t="n">
        <v>0.87</v>
      </c>
      <c r="W8" t="n">
        <v>2.97</v>
      </c>
      <c r="X8" t="n">
        <v>0.32</v>
      </c>
      <c r="Y8" t="n">
        <v>1</v>
      </c>
      <c r="Z8" t="n">
        <v>10</v>
      </c>
      <c r="AA8" t="n">
        <v>248.1080369654912</v>
      </c>
      <c r="AB8" t="n">
        <v>339.4723619301045</v>
      </c>
      <c r="AC8" t="n">
        <v>307.0735961600488</v>
      </c>
      <c r="AD8" t="n">
        <v>248108.0369654913</v>
      </c>
      <c r="AE8" t="n">
        <v>339472.3619301044</v>
      </c>
      <c r="AF8" t="n">
        <v>3.621852145776231e-06</v>
      </c>
      <c r="AG8" t="n">
        <v>16.49739583333333</v>
      </c>
      <c r="AH8" t="n">
        <v>307073.5961600488</v>
      </c>
    </row>
    <row r="9">
      <c r="A9" t="n">
        <v>7</v>
      </c>
      <c r="B9" t="n">
        <v>20</v>
      </c>
      <c r="C9" t="inlineStr">
        <is>
          <t xml:space="preserve">CONCLUIDO	</t>
        </is>
      </c>
      <c r="D9" t="n">
        <v>7.914</v>
      </c>
      <c r="E9" t="n">
        <v>12.64</v>
      </c>
      <c r="F9" t="n">
        <v>10.69</v>
      </c>
      <c r="G9" t="n">
        <v>40.1</v>
      </c>
      <c r="H9" t="n">
        <v>0.89</v>
      </c>
      <c r="I9" t="n">
        <v>16</v>
      </c>
      <c r="J9" t="n">
        <v>53.32</v>
      </c>
      <c r="K9" t="n">
        <v>24.83</v>
      </c>
      <c r="L9" t="n">
        <v>2.75</v>
      </c>
      <c r="M9" t="n">
        <v>14</v>
      </c>
      <c r="N9" t="n">
        <v>5.75</v>
      </c>
      <c r="O9" t="n">
        <v>6810.44</v>
      </c>
      <c r="P9" t="n">
        <v>54.99</v>
      </c>
      <c r="Q9" t="n">
        <v>197.76</v>
      </c>
      <c r="R9" t="n">
        <v>36.88</v>
      </c>
      <c r="S9" t="n">
        <v>25.4</v>
      </c>
      <c r="T9" t="n">
        <v>4854.88</v>
      </c>
      <c r="U9" t="n">
        <v>0.6899999999999999</v>
      </c>
      <c r="V9" t="n">
        <v>0.87</v>
      </c>
      <c r="W9" t="n">
        <v>2.96</v>
      </c>
      <c r="X9" t="n">
        <v>0.3</v>
      </c>
      <c r="Y9" t="n">
        <v>1</v>
      </c>
      <c r="Z9" t="n">
        <v>10</v>
      </c>
      <c r="AA9" t="n">
        <v>247.6114050221738</v>
      </c>
      <c r="AB9" t="n">
        <v>338.7928481954028</v>
      </c>
      <c r="AC9" t="n">
        <v>306.4589342624834</v>
      </c>
      <c r="AD9" t="n">
        <v>247611.4050221738</v>
      </c>
      <c r="AE9" t="n">
        <v>338792.8481954028</v>
      </c>
      <c r="AF9" t="n">
        <v>3.631304365884548e-06</v>
      </c>
      <c r="AG9" t="n">
        <v>16.45833333333333</v>
      </c>
      <c r="AH9" t="n">
        <v>306458.9342624834</v>
      </c>
    </row>
    <row r="10">
      <c r="A10" t="n">
        <v>8</v>
      </c>
      <c r="B10" t="n">
        <v>20</v>
      </c>
      <c r="C10" t="inlineStr">
        <is>
          <t xml:space="preserve">CONCLUIDO	</t>
        </is>
      </c>
      <c r="D10" t="n">
        <v>7.9604</v>
      </c>
      <c r="E10" t="n">
        <v>12.56</v>
      </c>
      <c r="F10" t="n">
        <v>10.64</v>
      </c>
      <c r="G10" t="n">
        <v>45.61</v>
      </c>
      <c r="H10" t="n">
        <v>0.97</v>
      </c>
      <c r="I10" t="n">
        <v>14</v>
      </c>
      <c r="J10" t="n">
        <v>53.61</v>
      </c>
      <c r="K10" t="n">
        <v>24.83</v>
      </c>
      <c r="L10" t="n">
        <v>3</v>
      </c>
      <c r="M10" t="n">
        <v>12</v>
      </c>
      <c r="N10" t="n">
        <v>5.78</v>
      </c>
      <c r="O10" t="n">
        <v>6845.59</v>
      </c>
      <c r="P10" t="n">
        <v>53.83</v>
      </c>
      <c r="Q10" t="n">
        <v>197.79</v>
      </c>
      <c r="R10" t="n">
        <v>35.23</v>
      </c>
      <c r="S10" t="n">
        <v>25.4</v>
      </c>
      <c r="T10" t="n">
        <v>4041.11</v>
      </c>
      <c r="U10" t="n">
        <v>0.72</v>
      </c>
      <c r="V10" t="n">
        <v>0.87</v>
      </c>
      <c r="W10" t="n">
        <v>2.96</v>
      </c>
      <c r="X10" t="n">
        <v>0.25</v>
      </c>
      <c r="Y10" t="n">
        <v>1</v>
      </c>
      <c r="Z10" t="n">
        <v>10</v>
      </c>
      <c r="AA10" t="n">
        <v>246.3769946257008</v>
      </c>
      <c r="AB10" t="n">
        <v>337.1038734326061</v>
      </c>
      <c r="AC10" t="n">
        <v>304.9311528805565</v>
      </c>
      <c r="AD10" t="n">
        <v>246376.9946257008</v>
      </c>
      <c r="AE10" t="n">
        <v>337103.8734326061</v>
      </c>
      <c r="AF10" t="n">
        <v>3.652594803410077e-06</v>
      </c>
      <c r="AG10" t="n">
        <v>16.35416666666667</v>
      </c>
      <c r="AH10" t="n">
        <v>304931.1528805565</v>
      </c>
    </row>
    <row r="11">
      <c r="A11" t="n">
        <v>9</v>
      </c>
      <c r="B11" t="n">
        <v>20</v>
      </c>
      <c r="C11" t="inlineStr">
        <is>
          <t xml:space="preserve">CONCLUIDO	</t>
        </is>
      </c>
      <c r="D11" t="n">
        <v>7.9665</v>
      </c>
      <c r="E11" t="n">
        <v>12.55</v>
      </c>
      <c r="F11" t="n">
        <v>10.65</v>
      </c>
      <c r="G11" t="n">
        <v>49.13</v>
      </c>
      <c r="H11" t="n">
        <v>1.04</v>
      </c>
      <c r="I11" t="n">
        <v>13</v>
      </c>
      <c r="J11" t="n">
        <v>53.89</v>
      </c>
      <c r="K11" t="n">
        <v>24.83</v>
      </c>
      <c r="L11" t="n">
        <v>3.25</v>
      </c>
      <c r="M11" t="n">
        <v>11</v>
      </c>
      <c r="N11" t="n">
        <v>5.82</v>
      </c>
      <c r="O11" t="n">
        <v>6880.77</v>
      </c>
      <c r="P11" t="n">
        <v>53.38</v>
      </c>
      <c r="Q11" t="n">
        <v>197.78</v>
      </c>
      <c r="R11" t="n">
        <v>35.41</v>
      </c>
      <c r="S11" t="n">
        <v>25.4</v>
      </c>
      <c r="T11" t="n">
        <v>4136.46</v>
      </c>
      <c r="U11" t="n">
        <v>0.72</v>
      </c>
      <c r="V11" t="n">
        <v>0.87</v>
      </c>
      <c r="W11" t="n">
        <v>2.96</v>
      </c>
      <c r="X11" t="n">
        <v>0.26</v>
      </c>
      <c r="Y11" t="n">
        <v>1</v>
      </c>
      <c r="Z11" t="n">
        <v>10</v>
      </c>
      <c r="AA11" t="n">
        <v>246.0450385234808</v>
      </c>
      <c r="AB11" t="n">
        <v>336.6496764486792</v>
      </c>
      <c r="AC11" t="n">
        <v>304.520303819306</v>
      </c>
      <c r="AD11" t="n">
        <v>246045.0385234808</v>
      </c>
      <c r="AE11" t="n">
        <v>336649.6764486792</v>
      </c>
      <c r="AF11" t="n">
        <v>3.655393761791667e-06</v>
      </c>
      <c r="AG11" t="n">
        <v>16.34114583333333</v>
      </c>
      <c r="AH11" t="n">
        <v>304520.303819306</v>
      </c>
    </row>
    <row r="12">
      <c r="A12" t="n">
        <v>10</v>
      </c>
      <c r="B12" t="n">
        <v>20</v>
      </c>
      <c r="C12" t="inlineStr">
        <is>
          <t xml:space="preserve">CONCLUIDO	</t>
        </is>
      </c>
      <c r="D12" t="n">
        <v>7.9952</v>
      </c>
      <c r="E12" t="n">
        <v>12.51</v>
      </c>
      <c r="F12" t="n">
        <v>10.61</v>
      </c>
      <c r="G12" t="n">
        <v>53.07</v>
      </c>
      <c r="H12" t="n">
        <v>1.12</v>
      </c>
      <c r="I12" t="n">
        <v>12</v>
      </c>
      <c r="J12" t="n">
        <v>54.18</v>
      </c>
      <c r="K12" t="n">
        <v>24.83</v>
      </c>
      <c r="L12" t="n">
        <v>3.5</v>
      </c>
      <c r="M12" t="n">
        <v>9</v>
      </c>
      <c r="N12" t="n">
        <v>5.85</v>
      </c>
      <c r="O12" t="n">
        <v>6915.96</v>
      </c>
      <c r="P12" t="n">
        <v>52.09</v>
      </c>
      <c r="Q12" t="n">
        <v>197.75</v>
      </c>
      <c r="R12" t="n">
        <v>34.32</v>
      </c>
      <c r="S12" t="n">
        <v>25.4</v>
      </c>
      <c r="T12" t="n">
        <v>3594.53</v>
      </c>
      <c r="U12" t="n">
        <v>0.74</v>
      </c>
      <c r="V12" t="n">
        <v>0.88</v>
      </c>
      <c r="W12" t="n">
        <v>2.96</v>
      </c>
      <c r="X12" t="n">
        <v>0.22</v>
      </c>
      <c r="Y12" t="n">
        <v>1</v>
      </c>
      <c r="Z12" t="n">
        <v>10</v>
      </c>
      <c r="AA12" t="n">
        <v>244.8830670284065</v>
      </c>
      <c r="AB12" t="n">
        <v>335.0598157865549</v>
      </c>
      <c r="AC12" t="n">
        <v>303.0821772273908</v>
      </c>
      <c r="AD12" t="n">
        <v>244883.0670284065</v>
      </c>
      <c r="AE12" t="n">
        <v>335059.8157865549</v>
      </c>
      <c r="AF12" t="n">
        <v>3.668562631554225e-06</v>
      </c>
      <c r="AG12" t="n">
        <v>16.2890625</v>
      </c>
      <c r="AH12" t="n">
        <v>303082.1772273908</v>
      </c>
    </row>
    <row r="13">
      <c r="A13" t="n">
        <v>11</v>
      </c>
      <c r="B13" t="n">
        <v>20</v>
      </c>
      <c r="C13" t="inlineStr">
        <is>
          <t xml:space="preserve">CONCLUIDO	</t>
        </is>
      </c>
      <c r="D13" t="n">
        <v>7.9915</v>
      </c>
      <c r="E13" t="n">
        <v>12.51</v>
      </c>
      <c r="F13" t="n">
        <v>10.62</v>
      </c>
      <c r="G13" t="n">
        <v>53.09</v>
      </c>
      <c r="H13" t="n">
        <v>1.19</v>
      </c>
      <c r="I13" t="n">
        <v>12</v>
      </c>
      <c r="J13" t="n">
        <v>54.46</v>
      </c>
      <c r="K13" t="n">
        <v>24.83</v>
      </c>
      <c r="L13" t="n">
        <v>3.75</v>
      </c>
      <c r="M13" t="n">
        <v>3</v>
      </c>
      <c r="N13" t="n">
        <v>5.89</v>
      </c>
      <c r="O13" t="n">
        <v>6951.16</v>
      </c>
      <c r="P13" t="n">
        <v>51.48</v>
      </c>
      <c r="Q13" t="n">
        <v>197.91</v>
      </c>
      <c r="R13" t="n">
        <v>33.99</v>
      </c>
      <c r="S13" t="n">
        <v>25.4</v>
      </c>
      <c r="T13" t="n">
        <v>3433.19</v>
      </c>
      <c r="U13" t="n">
        <v>0.75</v>
      </c>
      <c r="V13" t="n">
        <v>0.88</v>
      </c>
      <c r="W13" t="n">
        <v>2.97</v>
      </c>
      <c r="X13" t="n">
        <v>0.23</v>
      </c>
      <c r="Y13" t="n">
        <v>1</v>
      </c>
      <c r="Z13" t="n">
        <v>10</v>
      </c>
      <c r="AA13" t="n">
        <v>244.5132214959076</v>
      </c>
      <c r="AB13" t="n">
        <v>334.5537768125569</v>
      </c>
      <c r="AC13" t="n">
        <v>302.6244339028408</v>
      </c>
      <c r="AD13" t="n">
        <v>244513.2214959076</v>
      </c>
      <c r="AE13" t="n">
        <v>334553.7768125568</v>
      </c>
      <c r="AF13" t="n">
        <v>3.666864902699819e-06</v>
      </c>
      <c r="AG13" t="n">
        <v>16.2890625</v>
      </c>
      <c r="AH13" t="n">
        <v>302624.4339028408</v>
      </c>
    </row>
    <row r="14">
      <c r="A14" t="n">
        <v>12</v>
      </c>
      <c r="B14" t="n">
        <v>20</v>
      </c>
      <c r="C14" t="inlineStr">
        <is>
          <t xml:space="preserve">CONCLUIDO	</t>
        </is>
      </c>
      <c r="D14" t="n">
        <v>8.006399999999999</v>
      </c>
      <c r="E14" t="n">
        <v>12.49</v>
      </c>
      <c r="F14" t="n">
        <v>10.61</v>
      </c>
      <c r="G14" t="n">
        <v>57.86</v>
      </c>
      <c r="H14" t="n">
        <v>1.27</v>
      </c>
      <c r="I14" t="n">
        <v>11</v>
      </c>
      <c r="J14" t="n">
        <v>54.75</v>
      </c>
      <c r="K14" t="n">
        <v>24.83</v>
      </c>
      <c r="L14" t="n">
        <v>4</v>
      </c>
      <c r="M14" t="n">
        <v>1</v>
      </c>
      <c r="N14" t="n">
        <v>5.92</v>
      </c>
      <c r="O14" t="n">
        <v>6986.39</v>
      </c>
      <c r="P14" t="n">
        <v>51.27</v>
      </c>
      <c r="Q14" t="n">
        <v>197.93</v>
      </c>
      <c r="R14" t="n">
        <v>33.76</v>
      </c>
      <c r="S14" t="n">
        <v>25.4</v>
      </c>
      <c r="T14" t="n">
        <v>3322.51</v>
      </c>
      <c r="U14" t="n">
        <v>0.75</v>
      </c>
      <c r="V14" t="n">
        <v>0.88</v>
      </c>
      <c r="W14" t="n">
        <v>2.97</v>
      </c>
      <c r="X14" t="n">
        <v>0.22</v>
      </c>
      <c r="Y14" t="n">
        <v>1</v>
      </c>
      <c r="Z14" t="n">
        <v>10</v>
      </c>
      <c r="AA14" t="n">
        <v>244.2471310058625</v>
      </c>
      <c r="AB14" t="n">
        <v>334.1897000649934</v>
      </c>
      <c r="AC14" t="n">
        <v>302.2951041290798</v>
      </c>
      <c r="AD14" t="n">
        <v>244247.1310058625</v>
      </c>
      <c r="AE14" t="n">
        <v>334189.7000649933</v>
      </c>
      <c r="AF14" t="n">
        <v>3.673701702681077e-06</v>
      </c>
      <c r="AG14" t="n">
        <v>16.26302083333333</v>
      </c>
      <c r="AH14" t="n">
        <v>302295.1041290798</v>
      </c>
    </row>
    <row r="15">
      <c r="A15" t="n">
        <v>13</v>
      </c>
      <c r="B15" t="n">
        <v>20</v>
      </c>
      <c r="C15" t="inlineStr">
        <is>
          <t xml:space="preserve">CONCLUIDO	</t>
        </is>
      </c>
      <c r="D15" t="n">
        <v>8.005699999999999</v>
      </c>
      <c r="E15" t="n">
        <v>12.49</v>
      </c>
      <c r="F15" t="n">
        <v>10.61</v>
      </c>
      <c r="G15" t="n">
        <v>57.87</v>
      </c>
      <c r="H15" t="n">
        <v>1.34</v>
      </c>
      <c r="I15" t="n">
        <v>11</v>
      </c>
      <c r="J15" t="n">
        <v>55.04</v>
      </c>
      <c r="K15" t="n">
        <v>24.83</v>
      </c>
      <c r="L15" t="n">
        <v>4.25</v>
      </c>
      <c r="M15" t="n">
        <v>0</v>
      </c>
      <c r="N15" t="n">
        <v>5.96</v>
      </c>
      <c r="O15" t="n">
        <v>7021.64</v>
      </c>
      <c r="P15" t="n">
        <v>51.51</v>
      </c>
      <c r="Q15" t="n">
        <v>197.93</v>
      </c>
      <c r="R15" t="n">
        <v>33.76</v>
      </c>
      <c r="S15" t="n">
        <v>25.4</v>
      </c>
      <c r="T15" t="n">
        <v>3319.4</v>
      </c>
      <c r="U15" t="n">
        <v>0.75</v>
      </c>
      <c r="V15" t="n">
        <v>0.88</v>
      </c>
      <c r="W15" t="n">
        <v>2.97</v>
      </c>
      <c r="X15" t="n">
        <v>0.22</v>
      </c>
      <c r="Y15" t="n">
        <v>1</v>
      </c>
      <c r="Z15" t="n">
        <v>10</v>
      </c>
      <c r="AA15" t="n">
        <v>244.4151296705612</v>
      </c>
      <c r="AB15" t="n">
        <v>334.4195632496121</v>
      </c>
      <c r="AC15" t="n">
        <v>302.5030294939735</v>
      </c>
      <c r="AD15" t="n">
        <v>244415.1296705612</v>
      </c>
      <c r="AE15" t="n">
        <v>334419.5632496121</v>
      </c>
      <c r="AF15" t="n">
        <v>3.673380510735648e-06</v>
      </c>
      <c r="AG15" t="n">
        <v>16.26302083333333</v>
      </c>
      <c r="AH15" t="n">
        <v>302503.0294939735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4.2959</v>
      </c>
      <c r="E2" t="n">
        <v>23.28</v>
      </c>
      <c r="F2" t="n">
        <v>13.55</v>
      </c>
      <c r="G2" t="n">
        <v>5.28</v>
      </c>
      <c r="H2" t="n">
        <v>0.08</v>
      </c>
      <c r="I2" t="n">
        <v>154</v>
      </c>
      <c r="J2" t="n">
        <v>232.68</v>
      </c>
      <c r="K2" t="n">
        <v>57.72</v>
      </c>
      <c r="L2" t="n">
        <v>1</v>
      </c>
      <c r="M2" t="n">
        <v>152</v>
      </c>
      <c r="N2" t="n">
        <v>53.95</v>
      </c>
      <c r="O2" t="n">
        <v>28931.02</v>
      </c>
      <c r="P2" t="n">
        <v>213.69</v>
      </c>
      <c r="Q2" t="n">
        <v>198.03</v>
      </c>
      <c r="R2" t="n">
        <v>125.77</v>
      </c>
      <c r="S2" t="n">
        <v>25.4</v>
      </c>
      <c r="T2" t="n">
        <v>48609.75</v>
      </c>
      <c r="U2" t="n">
        <v>0.2</v>
      </c>
      <c r="V2" t="n">
        <v>0.6899999999999999</v>
      </c>
      <c r="W2" t="n">
        <v>3.19</v>
      </c>
      <c r="X2" t="n">
        <v>3.15</v>
      </c>
      <c r="Y2" t="n">
        <v>1</v>
      </c>
      <c r="Z2" t="n">
        <v>10</v>
      </c>
      <c r="AA2" t="n">
        <v>782.1065506005024</v>
      </c>
      <c r="AB2" t="n">
        <v>1070.112686637443</v>
      </c>
      <c r="AC2" t="n">
        <v>967.9826337373532</v>
      </c>
      <c r="AD2" t="n">
        <v>782106.5506005024</v>
      </c>
      <c r="AE2" t="n">
        <v>1070112.686637443</v>
      </c>
      <c r="AF2" t="n">
        <v>1.386518771602687e-06</v>
      </c>
      <c r="AG2" t="n">
        <v>30.3125</v>
      </c>
      <c r="AH2" t="n">
        <v>967982.6337373533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4.8008</v>
      </c>
      <c r="E3" t="n">
        <v>20.83</v>
      </c>
      <c r="F3" t="n">
        <v>12.79</v>
      </c>
      <c r="G3" t="n">
        <v>6.56</v>
      </c>
      <c r="H3" t="n">
        <v>0.1</v>
      </c>
      <c r="I3" t="n">
        <v>117</v>
      </c>
      <c r="J3" t="n">
        <v>233.1</v>
      </c>
      <c r="K3" t="n">
        <v>57.72</v>
      </c>
      <c r="L3" t="n">
        <v>1.25</v>
      </c>
      <c r="M3" t="n">
        <v>115</v>
      </c>
      <c r="N3" t="n">
        <v>54.13</v>
      </c>
      <c r="O3" t="n">
        <v>28983.75</v>
      </c>
      <c r="P3" t="n">
        <v>201.65</v>
      </c>
      <c r="Q3" t="n">
        <v>198.12</v>
      </c>
      <c r="R3" t="n">
        <v>101.92</v>
      </c>
      <c r="S3" t="n">
        <v>25.4</v>
      </c>
      <c r="T3" t="n">
        <v>36868.57</v>
      </c>
      <c r="U3" t="n">
        <v>0.25</v>
      </c>
      <c r="V3" t="n">
        <v>0.73</v>
      </c>
      <c r="W3" t="n">
        <v>3.13</v>
      </c>
      <c r="X3" t="n">
        <v>2.39</v>
      </c>
      <c r="Y3" t="n">
        <v>1</v>
      </c>
      <c r="Z3" t="n">
        <v>10</v>
      </c>
      <c r="AA3" t="n">
        <v>688.5879624049059</v>
      </c>
      <c r="AB3" t="n">
        <v>942.1564285192974</v>
      </c>
      <c r="AC3" t="n">
        <v>852.2383413062673</v>
      </c>
      <c r="AD3" t="n">
        <v>688587.9624049058</v>
      </c>
      <c r="AE3" t="n">
        <v>942156.4285192974</v>
      </c>
      <c r="AF3" t="n">
        <v>1.5494772501013e-06</v>
      </c>
      <c r="AG3" t="n">
        <v>27.12239583333333</v>
      </c>
      <c r="AH3" t="n">
        <v>852238.3413062673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5.1881</v>
      </c>
      <c r="E4" t="n">
        <v>19.27</v>
      </c>
      <c r="F4" t="n">
        <v>12.28</v>
      </c>
      <c r="G4" t="n">
        <v>7.84</v>
      </c>
      <c r="H4" t="n">
        <v>0.11</v>
      </c>
      <c r="I4" t="n">
        <v>94</v>
      </c>
      <c r="J4" t="n">
        <v>233.53</v>
      </c>
      <c r="K4" t="n">
        <v>57.72</v>
      </c>
      <c r="L4" t="n">
        <v>1.5</v>
      </c>
      <c r="M4" t="n">
        <v>92</v>
      </c>
      <c r="N4" t="n">
        <v>54.31</v>
      </c>
      <c r="O4" t="n">
        <v>29036.54</v>
      </c>
      <c r="P4" t="n">
        <v>193.64</v>
      </c>
      <c r="Q4" t="n">
        <v>198</v>
      </c>
      <c r="R4" t="n">
        <v>86.33</v>
      </c>
      <c r="S4" t="n">
        <v>25.4</v>
      </c>
      <c r="T4" t="n">
        <v>29188.99</v>
      </c>
      <c r="U4" t="n">
        <v>0.29</v>
      </c>
      <c r="V4" t="n">
        <v>0.76</v>
      </c>
      <c r="W4" t="n">
        <v>3.09</v>
      </c>
      <c r="X4" t="n">
        <v>1.89</v>
      </c>
      <c r="Y4" t="n">
        <v>1</v>
      </c>
      <c r="Z4" t="n">
        <v>10</v>
      </c>
      <c r="AA4" t="n">
        <v>626.9187798262166</v>
      </c>
      <c r="AB4" t="n">
        <v>857.7779322628134</v>
      </c>
      <c r="AC4" t="n">
        <v>775.9128103065387</v>
      </c>
      <c r="AD4" t="n">
        <v>626918.7798262165</v>
      </c>
      <c r="AE4" t="n">
        <v>857777.9322628133</v>
      </c>
      <c r="AF4" t="n">
        <v>1.674479861950208e-06</v>
      </c>
      <c r="AG4" t="n">
        <v>25.09114583333333</v>
      </c>
      <c r="AH4" t="n">
        <v>775912.8103065387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5.4901</v>
      </c>
      <c r="E5" t="n">
        <v>18.21</v>
      </c>
      <c r="F5" t="n">
        <v>11.95</v>
      </c>
      <c r="G5" t="n">
        <v>9.19</v>
      </c>
      <c r="H5" t="n">
        <v>0.13</v>
      </c>
      <c r="I5" t="n">
        <v>78</v>
      </c>
      <c r="J5" t="n">
        <v>233.96</v>
      </c>
      <c r="K5" t="n">
        <v>57.72</v>
      </c>
      <c r="L5" t="n">
        <v>1.75</v>
      </c>
      <c r="M5" t="n">
        <v>76</v>
      </c>
      <c r="N5" t="n">
        <v>54.49</v>
      </c>
      <c r="O5" t="n">
        <v>29089.39</v>
      </c>
      <c r="P5" t="n">
        <v>188.34</v>
      </c>
      <c r="Q5" t="n">
        <v>197.98</v>
      </c>
      <c r="R5" t="n">
        <v>75.7</v>
      </c>
      <c r="S5" t="n">
        <v>25.4</v>
      </c>
      <c r="T5" t="n">
        <v>23956.09</v>
      </c>
      <c r="U5" t="n">
        <v>0.34</v>
      </c>
      <c r="V5" t="n">
        <v>0.78</v>
      </c>
      <c r="W5" t="n">
        <v>3.07</v>
      </c>
      <c r="X5" t="n">
        <v>1.56</v>
      </c>
      <c r="Y5" t="n">
        <v>1</v>
      </c>
      <c r="Z5" t="n">
        <v>10</v>
      </c>
      <c r="AA5" t="n">
        <v>577.8970258508249</v>
      </c>
      <c r="AB5" t="n">
        <v>790.704205786532</v>
      </c>
      <c r="AC5" t="n">
        <v>715.2405061465874</v>
      </c>
      <c r="AD5" t="n">
        <v>577897.0258508249</v>
      </c>
      <c r="AE5" t="n">
        <v>790704.205786532</v>
      </c>
      <c r="AF5" t="n">
        <v>1.771951560319353e-06</v>
      </c>
      <c r="AG5" t="n">
        <v>23.7109375</v>
      </c>
      <c r="AH5" t="n">
        <v>715240.5061465874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5.6929</v>
      </c>
      <c r="E6" t="n">
        <v>17.57</v>
      </c>
      <c r="F6" t="n">
        <v>11.76</v>
      </c>
      <c r="G6" t="n">
        <v>10.38</v>
      </c>
      <c r="H6" t="n">
        <v>0.15</v>
      </c>
      <c r="I6" t="n">
        <v>68</v>
      </c>
      <c r="J6" t="n">
        <v>234.39</v>
      </c>
      <c r="K6" t="n">
        <v>57.72</v>
      </c>
      <c r="L6" t="n">
        <v>2</v>
      </c>
      <c r="M6" t="n">
        <v>66</v>
      </c>
      <c r="N6" t="n">
        <v>54.67</v>
      </c>
      <c r="O6" t="n">
        <v>29142.31</v>
      </c>
      <c r="P6" t="n">
        <v>185.3</v>
      </c>
      <c r="Q6" t="n">
        <v>197.92</v>
      </c>
      <c r="R6" t="n">
        <v>70.03</v>
      </c>
      <c r="S6" t="n">
        <v>25.4</v>
      </c>
      <c r="T6" t="n">
        <v>21171.55</v>
      </c>
      <c r="U6" t="n">
        <v>0.36</v>
      </c>
      <c r="V6" t="n">
        <v>0.79</v>
      </c>
      <c r="W6" t="n">
        <v>3.05</v>
      </c>
      <c r="X6" t="n">
        <v>1.36</v>
      </c>
      <c r="Y6" t="n">
        <v>1</v>
      </c>
      <c r="Z6" t="n">
        <v>10</v>
      </c>
      <c r="AA6" t="n">
        <v>555.7778324053564</v>
      </c>
      <c r="AB6" t="n">
        <v>760.4397494844978</v>
      </c>
      <c r="AC6" t="n">
        <v>687.8644470775881</v>
      </c>
      <c r="AD6" t="n">
        <v>555777.8324053565</v>
      </c>
      <c r="AE6" t="n">
        <v>760439.7494844978</v>
      </c>
      <c r="AF6" t="n">
        <v>1.837406065052011e-06</v>
      </c>
      <c r="AG6" t="n">
        <v>22.87760416666667</v>
      </c>
      <c r="AH6" t="n">
        <v>687864.4470775882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5.8929</v>
      </c>
      <c r="E7" t="n">
        <v>16.97</v>
      </c>
      <c r="F7" t="n">
        <v>11.57</v>
      </c>
      <c r="G7" t="n">
        <v>11.77</v>
      </c>
      <c r="H7" t="n">
        <v>0.17</v>
      </c>
      <c r="I7" t="n">
        <v>59</v>
      </c>
      <c r="J7" t="n">
        <v>234.82</v>
      </c>
      <c r="K7" t="n">
        <v>57.72</v>
      </c>
      <c r="L7" t="n">
        <v>2.25</v>
      </c>
      <c r="M7" t="n">
        <v>57</v>
      </c>
      <c r="N7" t="n">
        <v>54.85</v>
      </c>
      <c r="O7" t="n">
        <v>29195.29</v>
      </c>
      <c r="P7" t="n">
        <v>182.27</v>
      </c>
      <c r="Q7" t="n">
        <v>198</v>
      </c>
      <c r="R7" t="n">
        <v>64.03</v>
      </c>
      <c r="S7" t="n">
        <v>25.4</v>
      </c>
      <c r="T7" t="n">
        <v>18216.41</v>
      </c>
      <c r="U7" t="n">
        <v>0.4</v>
      </c>
      <c r="V7" t="n">
        <v>0.8</v>
      </c>
      <c r="W7" t="n">
        <v>3.03</v>
      </c>
      <c r="X7" t="n">
        <v>1.18</v>
      </c>
      <c r="Y7" t="n">
        <v>1</v>
      </c>
      <c r="Z7" t="n">
        <v>10</v>
      </c>
      <c r="AA7" t="n">
        <v>534.8512611279165</v>
      </c>
      <c r="AB7" t="n">
        <v>731.807091447537</v>
      </c>
      <c r="AC7" t="n">
        <v>661.9644497374869</v>
      </c>
      <c r="AD7" t="n">
        <v>534851.2611279165</v>
      </c>
      <c r="AE7" t="n">
        <v>731807.0914475369</v>
      </c>
      <c r="AF7" t="n">
        <v>1.901956858673962e-06</v>
      </c>
      <c r="AG7" t="n">
        <v>22.09635416666667</v>
      </c>
      <c r="AH7" t="n">
        <v>661964.4497374869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6.0337</v>
      </c>
      <c r="E8" t="n">
        <v>16.57</v>
      </c>
      <c r="F8" t="n">
        <v>11.45</v>
      </c>
      <c r="G8" t="n">
        <v>12.96</v>
      </c>
      <c r="H8" t="n">
        <v>0.19</v>
      </c>
      <c r="I8" t="n">
        <v>53</v>
      </c>
      <c r="J8" t="n">
        <v>235.25</v>
      </c>
      <c r="K8" t="n">
        <v>57.72</v>
      </c>
      <c r="L8" t="n">
        <v>2.5</v>
      </c>
      <c r="M8" t="n">
        <v>51</v>
      </c>
      <c r="N8" t="n">
        <v>55.03</v>
      </c>
      <c r="O8" t="n">
        <v>29248.33</v>
      </c>
      <c r="P8" t="n">
        <v>180.29</v>
      </c>
      <c r="Q8" t="n">
        <v>197.85</v>
      </c>
      <c r="R8" t="n">
        <v>60.31</v>
      </c>
      <c r="S8" t="n">
        <v>25.4</v>
      </c>
      <c r="T8" t="n">
        <v>16388.09</v>
      </c>
      <c r="U8" t="n">
        <v>0.42</v>
      </c>
      <c r="V8" t="n">
        <v>0.8100000000000001</v>
      </c>
      <c r="W8" t="n">
        <v>3.03</v>
      </c>
      <c r="X8" t="n">
        <v>1.06</v>
      </c>
      <c r="Y8" t="n">
        <v>1</v>
      </c>
      <c r="Z8" t="n">
        <v>10</v>
      </c>
      <c r="AA8" t="n">
        <v>518.1995036099958</v>
      </c>
      <c r="AB8" t="n">
        <v>709.0234221878234</v>
      </c>
      <c r="AC8" t="n">
        <v>641.3552218948396</v>
      </c>
      <c r="AD8" t="n">
        <v>518199.5036099957</v>
      </c>
      <c r="AE8" t="n">
        <v>709023.4221878233</v>
      </c>
      <c r="AF8" t="n">
        <v>1.947400617383815e-06</v>
      </c>
      <c r="AG8" t="n">
        <v>21.57552083333333</v>
      </c>
      <c r="AH8" t="n">
        <v>641355.2218948395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6.1588</v>
      </c>
      <c r="E9" t="n">
        <v>16.24</v>
      </c>
      <c r="F9" t="n">
        <v>11.34</v>
      </c>
      <c r="G9" t="n">
        <v>14.18</v>
      </c>
      <c r="H9" t="n">
        <v>0.21</v>
      </c>
      <c r="I9" t="n">
        <v>48</v>
      </c>
      <c r="J9" t="n">
        <v>235.68</v>
      </c>
      <c r="K9" t="n">
        <v>57.72</v>
      </c>
      <c r="L9" t="n">
        <v>2.75</v>
      </c>
      <c r="M9" t="n">
        <v>46</v>
      </c>
      <c r="N9" t="n">
        <v>55.21</v>
      </c>
      <c r="O9" t="n">
        <v>29301.44</v>
      </c>
      <c r="P9" t="n">
        <v>178.52</v>
      </c>
      <c r="Q9" t="n">
        <v>197.97</v>
      </c>
      <c r="R9" t="n">
        <v>56.57</v>
      </c>
      <c r="S9" t="n">
        <v>25.4</v>
      </c>
      <c r="T9" t="n">
        <v>14541.37</v>
      </c>
      <c r="U9" t="n">
        <v>0.45</v>
      </c>
      <c r="V9" t="n">
        <v>0.82</v>
      </c>
      <c r="W9" t="n">
        <v>3.03</v>
      </c>
      <c r="X9" t="n">
        <v>0.95</v>
      </c>
      <c r="Y9" t="n">
        <v>1</v>
      </c>
      <c r="Z9" t="n">
        <v>10</v>
      </c>
      <c r="AA9" t="n">
        <v>511.347704683932</v>
      </c>
      <c r="AB9" t="n">
        <v>699.648488617148</v>
      </c>
      <c r="AC9" t="n">
        <v>632.8750188263477</v>
      </c>
      <c r="AD9" t="n">
        <v>511347.704683932</v>
      </c>
      <c r="AE9" t="n">
        <v>699648.488617148</v>
      </c>
      <c r="AF9" t="n">
        <v>1.987777138794345e-06</v>
      </c>
      <c r="AG9" t="n">
        <v>21.14583333333333</v>
      </c>
      <c r="AH9" t="n">
        <v>632875.0188263478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6.2633</v>
      </c>
      <c r="E10" t="n">
        <v>15.97</v>
      </c>
      <c r="F10" t="n">
        <v>11.25</v>
      </c>
      <c r="G10" t="n">
        <v>15.34</v>
      </c>
      <c r="H10" t="n">
        <v>0.23</v>
      </c>
      <c r="I10" t="n">
        <v>44</v>
      </c>
      <c r="J10" t="n">
        <v>236.11</v>
      </c>
      <c r="K10" t="n">
        <v>57.72</v>
      </c>
      <c r="L10" t="n">
        <v>3</v>
      </c>
      <c r="M10" t="n">
        <v>42</v>
      </c>
      <c r="N10" t="n">
        <v>55.39</v>
      </c>
      <c r="O10" t="n">
        <v>29354.61</v>
      </c>
      <c r="P10" t="n">
        <v>177.02</v>
      </c>
      <c r="Q10" t="n">
        <v>197.82</v>
      </c>
      <c r="R10" t="n">
        <v>53.99</v>
      </c>
      <c r="S10" t="n">
        <v>25.4</v>
      </c>
      <c r="T10" t="n">
        <v>13272.77</v>
      </c>
      <c r="U10" t="n">
        <v>0.47</v>
      </c>
      <c r="V10" t="n">
        <v>0.83</v>
      </c>
      <c r="W10" t="n">
        <v>3.01</v>
      </c>
      <c r="X10" t="n">
        <v>0.86</v>
      </c>
      <c r="Y10" t="n">
        <v>1</v>
      </c>
      <c r="Z10" t="n">
        <v>10</v>
      </c>
      <c r="AA10" t="n">
        <v>497.137578212073</v>
      </c>
      <c r="AB10" t="n">
        <v>680.2055666718157</v>
      </c>
      <c r="AC10" t="n">
        <v>615.2877020631655</v>
      </c>
      <c r="AD10" t="n">
        <v>497137.578212073</v>
      </c>
      <c r="AE10" t="n">
        <v>680205.5666718157</v>
      </c>
      <c r="AF10" t="n">
        <v>2.021504928461814e-06</v>
      </c>
      <c r="AG10" t="n">
        <v>20.79427083333333</v>
      </c>
      <c r="AH10" t="n">
        <v>615287.7020631655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6.3626</v>
      </c>
      <c r="E11" t="n">
        <v>15.72</v>
      </c>
      <c r="F11" t="n">
        <v>11.19</v>
      </c>
      <c r="G11" t="n">
        <v>16.78</v>
      </c>
      <c r="H11" t="n">
        <v>0.24</v>
      </c>
      <c r="I11" t="n">
        <v>40</v>
      </c>
      <c r="J11" t="n">
        <v>236.54</v>
      </c>
      <c r="K11" t="n">
        <v>57.72</v>
      </c>
      <c r="L11" t="n">
        <v>3.25</v>
      </c>
      <c r="M11" t="n">
        <v>38</v>
      </c>
      <c r="N11" t="n">
        <v>55.57</v>
      </c>
      <c r="O11" t="n">
        <v>29407.85</v>
      </c>
      <c r="P11" t="n">
        <v>175.93</v>
      </c>
      <c r="Q11" t="n">
        <v>197.82</v>
      </c>
      <c r="R11" t="n">
        <v>52.27</v>
      </c>
      <c r="S11" t="n">
        <v>25.4</v>
      </c>
      <c r="T11" t="n">
        <v>12430.37</v>
      </c>
      <c r="U11" t="n">
        <v>0.49</v>
      </c>
      <c r="V11" t="n">
        <v>0.83</v>
      </c>
      <c r="W11" t="n">
        <v>3</v>
      </c>
      <c r="X11" t="n">
        <v>0.79</v>
      </c>
      <c r="Y11" t="n">
        <v>1</v>
      </c>
      <c r="Z11" t="n">
        <v>10</v>
      </c>
      <c r="AA11" t="n">
        <v>492.4293355039528</v>
      </c>
      <c r="AB11" t="n">
        <v>673.7635412855567</v>
      </c>
      <c r="AC11" t="n">
        <v>609.4604945383319</v>
      </c>
      <c r="AD11" t="n">
        <v>492429.3355039528</v>
      </c>
      <c r="AE11" t="n">
        <v>673763.5412855567</v>
      </c>
      <c r="AF11" t="n">
        <v>2.053554397495113e-06</v>
      </c>
      <c r="AG11" t="n">
        <v>20.46875</v>
      </c>
      <c r="AH11" t="n">
        <v>609460.4945383319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6.4484</v>
      </c>
      <c r="E12" t="n">
        <v>15.51</v>
      </c>
      <c r="F12" t="n">
        <v>11.11</v>
      </c>
      <c r="G12" t="n">
        <v>18.02</v>
      </c>
      <c r="H12" t="n">
        <v>0.26</v>
      </c>
      <c r="I12" t="n">
        <v>37</v>
      </c>
      <c r="J12" t="n">
        <v>236.98</v>
      </c>
      <c r="K12" t="n">
        <v>57.72</v>
      </c>
      <c r="L12" t="n">
        <v>3.5</v>
      </c>
      <c r="M12" t="n">
        <v>35</v>
      </c>
      <c r="N12" t="n">
        <v>55.75</v>
      </c>
      <c r="O12" t="n">
        <v>29461.15</v>
      </c>
      <c r="P12" t="n">
        <v>174.83</v>
      </c>
      <c r="Q12" t="n">
        <v>197.9</v>
      </c>
      <c r="R12" t="n">
        <v>49.79</v>
      </c>
      <c r="S12" t="n">
        <v>25.4</v>
      </c>
      <c r="T12" t="n">
        <v>11206.16</v>
      </c>
      <c r="U12" t="n">
        <v>0.51</v>
      </c>
      <c r="V12" t="n">
        <v>0.84</v>
      </c>
      <c r="W12" t="n">
        <v>3</v>
      </c>
      <c r="X12" t="n">
        <v>0.72</v>
      </c>
      <c r="Y12" t="n">
        <v>1</v>
      </c>
      <c r="Z12" t="n">
        <v>10</v>
      </c>
      <c r="AA12" t="n">
        <v>479.6930501892448</v>
      </c>
      <c r="AB12" t="n">
        <v>656.3371938327211</v>
      </c>
      <c r="AC12" t="n">
        <v>593.6972932283626</v>
      </c>
      <c r="AD12" t="n">
        <v>479693.0501892448</v>
      </c>
      <c r="AE12" t="n">
        <v>656337.1938327211</v>
      </c>
      <c r="AF12" t="n">
        <v>2.081246687958929e-06</v>
      </c>
      <c r="AG12" t="n">
        <v>20.1953125</v>
      </c>
      <c r="AH12" t="n">
        <v>593697.2932283626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6.5024</v>
      </c>
      <c r="E13" t="n">
        <v>15.38</v>
      </c>
      <c r="F13" t="n">
        <v>11.08</v>
      </c>
      <c r="G13" t="n">
        <v>18.99</v>
      </c>
      <c r="H13" t="n">
        <v>0.28</v>
      </c>
      <c r="I13" t="n">
        <v>35</v>
      </c>
      <c r="J13" t="n">
        <v>237.41</v>
      </c>
      <c r="K13" t="n">
        <v>57.72</v>
      </c>
      <c r="L13" t="n">
        <v>3.75</v>
      </c>
      <c r="M13" t="n">
        <v>33</v>
      </c>
      <c r="N13" t="n">
        <v>55.93</v>
      </c>
      <c r="O13" t="n">
        <v>29514.51</v>
      </c>
      <c r="P13" t="n">
        <v>174.09</v>
      </c>
      <c r="Q13" t="n">
        <v>197.79</v>
      </c>
      <c r="R13" t="n">
        <v>48.7</v>
      </c>
      <c r="S13" t="n">
        <v>25.4</v>
      </c>
      <c r="T13" t="n">
        <v>10670.72</v>
      </c>
      <c r="U13" t="n">
        <v>0.52</v>
      </c>
      <c r="V13" t="n">
        <v>0.84</v>
      </c>
      <c r="W13" t="n">
        <v>2.99</v>
      </c>
      <c r="X13" t="n">
        <v>0.68</v>
      </c>
      <c r="Y13" t="n">
        <v>1</v>
      </c>
      <c r="Z13" t="n">
        <v>10</v>
      </c>
      <c r="AA13" t="n">
        <v>477.239847534215</v>
      </c>
      <c r="AB13" t="n">
        <v>652.9806137324466</v>
      </c>
      <c r="AC13" t="n">
        <v>590.6610604218685</v>
      </c>
      <c r="AD13" t="n">
        <v>477239.847534215</v>
      </c>
      <c r="AE13" t="n">
        <v>652980.6137324466</v>
      </c>
      <c r="AF13" t="n">
        <v>2.098675402236856e-06</v>
      </c>
      <c r="AG13" t="n">
        <v>20.02604166666667</v>
      </c>
      <c r="AH13" t="n">
        <v>590661.0604218685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6.5829</v>
      </c>
      <c r="E14" t="n">
        <v>15.19</v>
      </c>
      <c r="F14" t="n">
        <v>11.02</v>
      </c>
      <c r="G14" t="n">
        <v>20.67</v>
      </c>
      <c r="H14" t="n">
        <v>0.3</v>
      </c>
      <c r="I14" t="n">
        <v>32</v>
      </c>
      <c r="J14" t="n">
        <v>237.84</v>
      </c>
      <c r="K14" t="n">
        <v>57.72</v>
      </c>
      <c r="L14" t="n">
        <v>4</v>
      </c>
      <c r="M14" t="n">
        <v>30</v>
      </c>
      <c r="N14" t="n">
        <v>56.12</v>
      </c>
      <c r="O14" t="n">
        <v>29567.95</v>
      </c>
      <c r="P14" t="n">
        <v>173.25</v>
      </c>
      <c r="Q14" t="n">
        <v>197.88</v>
      </c>
      <c r="R14" t="n">
        <v>47.11</v>
      </c>
      <c r="S14" t="n">
        <v>25.4</v>
      </c>
      <c r="T14" t="n">
        <v>9893.23</v>
      </c>
      <c r="U14" t="n">
        <v>0.54</v>
      </c>
      <c r="V14" t="n">
        <v>0.84</v>
      </c>
      <c r="W14" t="n">
        <v>2.99</v>
      </c>
      <c r="X14" t="n">
        <v>0.63</v>
      </c>
      <c r="Y14" t="n">
        <v>1</v>
      </c>
      <c r="Z14" t="n">
        <v>10</v>
      </c>
      <c r="AA14" t="n">
        <v>464.9756413411889</v>
      </c>
      <c r="AB14" t="n">
        <v>636.200185760557</v>
      </c>
      <c r="AC14" t="n">
        <v>575.4821329441376</v>
      </c>
      <c r="AD14" t="n">
        <v>464975.6413411889</v>
      </c>
      <c r="AE14" t="n">
        <v>636200.1857605571</v>
      </c>
      <c r="AF14" t="n">
        <v>2.124657096669691e-06</v>
      </c>
      <c r="AG14" t="n">
        <v>19.77864583333333</v>
      </c>
      <c r="AH14" t="n">
        <v>575482.1329441376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6.6497</v>
      </c>
      <c r="E15" t="n">
        <v>15.04</v>
      </c>
      <c r="F15" t="n">
        <v>10.96</v>
      </c>
      <c r="G15" t="n">
        <v>21.93</v>
      </c>
      <c r="H15" t="n">
        <v>0.32</v>
      </c>
      <c r="I15" t="n">
        <v>30</v>
      </c>
      <c r="J15" t="n">
        <v>238.28</v>
      </c>
      <c r="K15" t="n">
        <v>57.72</v>
      </c>
      <c r="L15" t="n">
        <v>4.25</v>
      </c>
      <c r="M15" t="n">
        <v>28</v>
      </c>
      <c r="N15" t="n">
        <v>56.3</v>
      </c>
      <c r="O15" t="n">
        <v>29621.44</v>
      </c>
      <c r="P15" t="n">
        <v>172.23</v>
      </c>
      <c r="Q15" t="n">
        <v>197.8</v>
      </c>
      <c r="R15" t="n">
        <v>45.2</v>
      </c>
      <c r="S15" t="n">
        <v>25.4</v>
      </c>
      <c r="T15" t="n">
        <v>8945.24</v>
      </c>
      <c r="U15" t="n">
        <v>0.5600000000000001</v>
      </c>
      <c r="V15" t="n">
        <v>0.85</v>
      </c>
      <c r="W15" t="n">
        <v>2.98</v>
      </c>
      <c r="X15" t="n">
        <v>0.57</v>
      </c>
      <c r="Y15" t="n">
        <v>1</v>
      </c>
      <c r="Z15" t="n">
        <v>10</v>
      </c>
      <c r="AA15" t="n">
        <v>461.8710504358484</v>
      </c>
      <c r="AB15" t="n">
        <v>631.952347518986</v>
      </c>
      <c r="AC15" t="n">
        <v>571.6397024224634</v>
      </c>
      <c r="AD15" t="n">
        <v>461871.0504358484</v>
      </c>
      <c r="AE15" t="n">
        <v>631952.347518986</v>
      </c>
      <c r="AF15" t="n">
        <v>2.146217061739422e-06</v>
      </c>
      <c r="AG15" t="n">
        <v>19.58333333333333</v>
      </c>
      <c r="AH15" t="n">
        <v>571639.7024224635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6.6668</v>
      </c>
      <c r="E16" t="n">
        <v>15</v>
      </c>
      <c r="F16" t="n">
        <v>10.97</v>
      </c>
      <c r="G16" t="n">
        <v>22.7</v>
      </c>
      <c r="H16" t="n">
        <v>0.34</v>
      </c>
      <c r="I16" t="n">
        <v>29</v>
      </c>
      <c r="J16" t="n">
        <v>238.71</v>
      </c>
      <c r="K16" t="n">
        <v>57.72</v>
      </c>
      <c r="L16" t="n">
        <v>4.5</v>
      </c>
      <c r="M16" t="n">
        <v>27</v>
      </c>
      <c r="N16" t="n">
        <v>56.49</v>
      </c>
      <c r="O16" t="n">
        <v>29675.01</v>
      </c>
      <c r="P16" t="n">
        <v>172.32</v>
      </c>
      <c r="Q16" t="n">
        <v>197.92</v>
      </c>
      <c r="R16" t="n">
        <v>45.15</v>
      </c>
      <c r="S16" t="n">
        <v>25.4</v>
      </c>
      <c r="T16" t="n">
        <v>8925.73</v>
      </c>
      <c r="U16" t="n">
        <v>0.5600000000000001</v>
      </c>
      <c r="V16" t="n">
        <v>0.85</v>
      </c>
      <c r="W16" t="n">
        <v>2.99</v>
      </c>
      <c r="X16" t="n">
        <v>0.58</v>
      </c>
      <c r="Y16" t="n">
        <v>1</v>
      </c>
      <c r="Z16" t="n">
        <v>10</v>
      </c>
      <c r="AA16" t="n">
        <v>461.4952599783618</v>
      </c>
      <c r="AB16" t="n">
        <v>631.4381744363479</v>
      </c>
      <c r="AC16" t="n">
        <v>571.174601297186</v>
      </c>
      <c r="AD16" t="n">
        <v>461495.2599783618</v>
      </c>
      <c r="AE16" t="n">
        <v>631438.1744363479</v>
      </c>
      <c r="AF16" t="n">
        <v>2.151736154594099e-06</v>
      </c>
      <c r="AG16" t="n">
        <v>19.53125</v>
      </c>
      <c r="AH16" t="n">
        <v>571174.601297186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6.7354</v>
      </c>
      <c r="E17" t="n">
        <v>14.85</v>
      </c>
      <c r="F17" t="n">
        <v>10.91</v>
      </c>
      <c r="G17" t="n">
        <v>24.24</v>
      </c>
      <c r="H17" t="n">
        <v>0.35</v>
      </c>
      <c r="I17" t="n">
        <v>27</v>
      </c>
      <c r="J17" t="n">
        <v>239.14</v>
      </c>
      <c r="K17" t="n">
        <v>57.72</v>
      </c>
      <c r="L17" t="n">
        <v>4.75</v>
      </c>
      <c r="M17" t="n">
        <v>25</v>
      </c>
      <c r="N17" t="n">
        <v>56.67</v>
      </c>
      <c r="O17" t="n">
        <v>29728.63</v>
      </c>
      <c r="P17" t="n">
        <v>171.27</v>
      </c>
      <c r="Q17" t="n">
        <v>197.78</v>
      </c>
      <c r="R17" t="n">
        <v>43.76</v>
      </c>
      <c r="S17" t="n">
        <v>25.4</v>
      </c>
      <c r="T17" t="n">
        <v>8242.74</v>
      </c>
      <c r="U17" t="n">
        <v>0.58</v>
      </c>
      <c r="V17" t="n">
        <v>0.85</v>
      </c>
      <c r="W17" t="n">
        <v>2.97</v>
      </c>
      <c r="X17" t="n">
        <v>0.52</v>
      </c>
      <c r="Y17" t="n">
        <v>1</v>
      </c>
      <c r="Z17" t="n">
        <v>10</v>
      </c>
      <c r="AA17" t="n">
        <v>458.2181231376071</v>
      </c>
      <c r="AB17" t="n">
        <v>626.9542512337538</v>
      </c>
      <c r="AC17" t="n">
        <v>567.1186174318216</v>
      </c>
      <c r="AD17" t="n">
        <v>458218.1231376071</v>
      </c>
      <c r="AE17" t="n">
        <v>626954.2512337537</v>
      </c>
      <c r="AF17" t="n">
        <v>2.173877076806429e-06</v>
      </c>
      <c r="AG17" t="n">
        <v>19.3359375</v>
      </c>
      <c r="AH17" t="n">
        <v>567118.6174318215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6.7644</v>
      </c>
      <c r="E18" t="n">
        <v>14.78</v>
      </c>
      <c r="F18" t="n">
        <v>10.89</v>
      </c>
      <c r="G18" t="n">
        <v>25.13</v>
      </c>
      <c r="H18" t="n">
        <v>0.37</v>
      </c>
      <c r="I18" t="n">
        <v>26</v>
      </c>
      <c r="J18" t="n">
        <v>239.58</v>
      </c>
      <c r="K18" t="n">
        <v>57.72</v>
      </c>
      <c r="L18" t="n">
        <v>5</v>
      </c>
      <c r="M18" t="n">
        <v>24</v>
      </c>
      <c r="N18" t="n">
        <v>56.86</v>
      </c>
      <c r="O18" t="n">
        <v>29782.33</v>
      </c>
      <c r="P18" t="n">
        <v>170.87</v>
      </c>
      <c r="Q18" t="n">
        <v>197.81</v>
      </c>
      <c r="R18" t="n">
        <v>42.96</v>
      </c>
      <c r="S18" t="n">
        <v>25.4</v>
      </c>
      <c r="T18" t="n">
        <v>7844.98</v>
      </c>
      <c r="U18" t="n">
        <v>0.59</v>
      </c>
      <c r="V18" t="n">
        <v>0.85</v>
      </c>
      <c r="W18" t="n">
        <v>2.98</v>
      </c>
      <c r="X18" t="n">
        <v>0.5</v>
      </c>
      <c r="Y18" t="n">
        <v>1</v>
      </c>
      <c r="Z18" t="n">
        <v>10</v>
      </c>
      <c r="AA18" t="n">
        <v>456.9846157218951</v>
      </c>
      <c r="AB18" t="n">
        <v>625.2665119690699</v>
      </c>
      <c r="AC18" t="n">
        <v>565.5919536338024</v>
      </c>
      <c r="AD18" t="n">
        <v>456984.6157218951</v>
      </c>
      <c r="AE18" t="n">
        <v>625266.51196907</v>
      </c>
      <c r="AF18" t="n">
        <v>2.183236941881612e-06</v>
      </c>
      <c r="AG18" t="n">
        <v>19.24479166666667</v>
      </c>
      <c r="AH18" t="n">
        <v>565591.9536338024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6.798</v>
      </c>
      <c r="E19" t="n">
        <v>14.71</v>
      </c>
      <c r="F19" t="n">
        <v>10.86</v>
      </c>
      <c r="G19" t="n">
        <v>26.07</v>
      </c>
      <c r="H19" t="n">
        <v>0.39</v>
      </c>
      <c r="I19" t="n">
        <v>25</v>
      </c>
      <c r="J19" t="n">
        <v>240.02</v>
      </c>
      <c r="K19" t="n">
        <v>57.72</v>
      </c>
      <c r="L19" t="n">
        <v>5.25</v>
      </c>
      <c r="M19" t="n">
        <v>23</v>
      </c>
      <c r="N19" t="n">
        <v>57.04</v>
      </c>
      <c r="O19" t="n">
        <v>29836.09</v>
      </c>
      <c r="P19" t="n">
        <v>170.44</v>
      </c>
      <c r="Q19" t="n">
        <v>197.78</v>
      </c>
      <c r="R19" t="n">
        <v>42.09</v>
      </c>
      <c r="S19" t="n">
        <v>25.4</v>
      </c>
      <c r="T19" t="n">
        <v>7415</v>
      </c>
      <c r="U19" t="n">
        <v>0.6</v>
      </c>
      <c r="V19" t="n">
        <v>0.86</v>
      </c>
      <c r="W19" t="n">
        <v>2.98</v>
      </c>
      <c r="X19" t="n">
        <v>0.47</v>
      </c>
      <c r="Y19" t="n">
        <v>1</v>
      </c>
      <c r="Z19" t="n">
        <v>10</v>
      </c>
      <c r="AA19" t="n">
        <v>455.5630816033446</v>
      </c>
      <c r="AB19" t="n">
        <v>623.32150627441</v>
      </c>
      <c r="AC19" t="n">
        <v>563.8325765528081</v>
      </c>
      <c r="AD19" t="n">
        <v>455563.0816033446</v>
      </c>
      <c r="AE19" t="n">
        <v>623321.5062744101</v>
      </c>
      <c r="AF19" t="n">
        <v>2.194081475210099e-06</v>
      </c>
      <c r="AG19" t="n">
        <v>19.15364583333333</v>
      </c>
      <c r="AH19" t="n">
        <v>563832.5765528081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6.8165</v>
      </c>
      <c r="E20" t="n">
        <v>14.67</v>
      </c>
      <c r="F20" t="n">
        <v>10.87</v>
      </c>
      <c r="G20" t="n">
        <v>27.17</v>
      </c>
      <c r="H20" t="n">
        <v>0.41</v>
      </c>
      <c r="I20" t="n">
        <v>24</v>
      </c>
      <c r="J20" t="n">
        <v>240.45</v>
      </c>
      <c r="K20" t="n">
        <v>57.72</v>
      </c>
      <c r="L20" t="n">
        <v>5.5</v>
      </c>
      <c r="M20" t="n">
        <v>22</v>
      </c>
      <c r="N20" t="n">
        <v>57.23</v>
      </c>
      <c r="O20" t="n">
        <v>29890.04</v>
      </c>
      <c r="P20" t="n">
        <v>170.39</v>
      </c>
      <c r="Q20" t="n">
        <v>197.83</v>
      </c>
      <c r="R20" t="n">
        <v>42.29</v>
      </c>
      <c r="S20" t="n">
        <v>25.4</v>
      </c>
      <c r="T20" t="n">
        <v>7518.87</v>
      </c>
      <c r="U20" t="n">
        <v>0.6</v>
      </c>
      <c r="V20" t="n">
        <v>0.86</v>
      </c>
      <c r="W20" t="n">
        <v>2.98</v>
      </c>
      <c r="X20" t="n">
        <v>0.48</v>
      </c>
      <c r="Y20" t="n">
        <v>1</v>
      </c>
      <c r="Z20" t="n">
        <v>10</v>
      </c>
      <c r="AA20" t="n">
        <v>446.4064565637491</v>
      </c>
      <c r="AB20" t="n">
        <v>610.7930079334488</v>
      </c>
      <c r="AC20" t="n">
        <v>552.4997805096505</v>
      </c>
      <c r="AD20" t="n">
        <v>446406.4565637491</v>
      </c>
      <c r="AE20" t="n">
        <v>610793.0079334489</v>
      </c>
      <c r="AF20" t="n">
        <v>2.20005242362013e-06</v>
      </c>
      <c r="AG20" t="n">
        <v>19.1015625</v>
      </c>
      <c r="AH20" t="n">
        <v>552499.7805096505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6.8604</v>
      </c>
      <c r="E21" t="n">
        <v>14.58</v>
      </c>
      <c r="F21" t="n">
        <v>10.82</v>
      </c>
      <c r="G21" t="n">
        <v>28.23</v>
      </c>
      <c r="H21" t="n">
        <v>0.42</v>
      </c>
      <c r="I21" t="n">
        <v>23</v>
      </c>
      <c r="J21" t="n">
        <v>240.89</v>
      </c>
      <c r="K21" t="n">
        <v>57.72</v>
      </c>
      <c r="L21" t="n">
        <v>5.75</v>
      </c>
      <c r="M21" t="n">
        <v>21</v>
      </c>
      <c r="N21" t="n">
        <v>57.42</v>
      </c>
      <c r="O21" t="n">
        <v>29943.94</v>
      </c>
      <c r="P21" t="n">
        <v>169.59</v>
      </c>
      <c r="Q21" t="n">
        <v>197.76</v>
      </c>
      <c r="R21" t="n">
        <v>40.89</v>
      </c>
      <c r="S21" t="n">
        <v>25.4</v>
      </c>
      <c r="T21" t="n">
        <v>6825.88</v>
      </c>
      <c r="U21" t="n">
        <v>0.62</v>
      </c>
      <c r="V21" t="n">
        <v>0.86</v>
      </c>
      <c r="W21" t="n">
        <v>2.97</v>
      </c>
      <c r="X21" t="n">
        <v>0.43</v>
      </c>
      <c r="Y21" t="n">
        <v>1</v>
      </c>
      <c r="Z21" t="n">
        <v>10</v>
      </c>
      <c r="AA21" t="n">
        <v>444.168179180054</v>
      </c>
      <c r="AB21" t="n">
        <v>607.7304980712483</v>
      </c>
      <c r="AC21" t="n">
        <v>549.7295522904386</v>
      </c>
      <c r="AD21" t="n">
        <v>444168.1791800541</v>
      </c>
      <c r="AE21" t="n">
        <v>607730.4980712483</v>
      </c>
      <c r="AF21" t="n">
        <v>2.214221322820147e-06</v>
      </c>
      <c r="AG21" t="n">
        <v>18.984375</v>
      </c>
      <c r="AH21" t="n">
        <v>549729.5522904387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6.8851</v>
      </c>
      <c r="E22" t="n">
        <v>14.52</v>
      </c>
      <c r="F22" t="n">
        <v>10.81</v>
      </c>
      <c r="G22" t="n">
        <v>29.49</v>
      </c>
      <c r="H22" t="n">
        <v>0.44</v>
      </c>
      <c r="I22" t="n">
        <v>22</v>
      </c>
      <c r="J22" t="n">
        <v>241.33</v>
      </c>
      <c r="K22" t="n">
        <v>57.72</v>
      </c>
      <c r="L22" t="n">
        <v>6</v>
      </c>
      <c r="M22" t="n">
        <v>20</v>
      </c>
      <c r="N22" t="n">
        <v>57.6</v>
      </c>
      <c r="O22" t="n">
        <v>29997.9</v>
      </c>
      <c r="P22" t="n">
        <v>169.5</v>
      </c>
      <c r="Q22" t="n">
        <v>197.83</v>
      </c>
      <c r="R22" t="n">
        <v>40.44</v>
      </c>
      <c r="S22" t="n">
        <v>25.4</v>
      </c>
      <c r="T22" t="n">
        <v>6605.22</v>
      </c>
      <c r="U22" t="n">
        <v>0.63</v>
      </c>
      <c r="V22" t="n">
        <v>0.86</v>
      </c>
      <c r="W22" t="n">
        <v>2.97</v>
      </c>
      <c r="X22" t="n">
        <v>0.42</v>
      </c>
      <c r="Y22" t="n">
        <v>1</v>
      </c>
      <c r="Z22" t="n">
        <v>10</v>
      </c>
      <c r="AA22" t="n">
        <v>443.3857398876596</v>
      </c>
      <c r="AB22" t="n">
        <v>606.6599301126087</v>
      </c>
      <c r="AC22" t="n">
        <v>548.76115783522</v>
      </c>
      <c r="AD22" t="n">
        <v>443385.7398876596</v>
      </c>
      <c r="AE22" t="n">
        <v>606659.9301126087</v>
      </c>
      <c r="AF22" t="n">
        <v>2.222193345832458e-06</v>
      </c>
      <c r="AG22" t="n">
        <v>18.90625</v>
      </c>
      <c r="AH22" t="n">
        <v>548761.1578352201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6.9167</v>
      </c>
      <c r="E23" t="n">
        <v>14.46</v>
      </c>
      <c r="F23" t="n">
        <v>10.79</v>
      </c>
      <c r="G23" t="n">
        <v>30.83</v>
      </c>
      <c r="H23" t="n">
        <v>0.46</v>
      </c>
      <c r="I23" t="n">
        <v>21</v>
      </c>
      <c r="J23" t="n">
        <v>241.77</v>
      </c>
      <c r="K23" t="n">
        <v>57.72</v>
      </c>
      <c r="L23" t="n">
        <v>6.25</v>
      </c>
      <c r="M23" t="n">
        <v>19</v>
      </c>
      <c r="N23" t="n">
        <v>57.79</v>
      </c>
      <c r="O23" t="n">
        <v>30051.93</v>
      </c>
      <c r="P23" t="n">
        <v>169.09</v>
      </c>
      <c r="Q23" t="n">
        <v>197.79</v>
      </c>
      <c r="R23" t="n">
        <v>39.66</v>
      </c>
      <c r="S23" t="n">
        <v>25.4</v>
      </c>
      <c r="T23" t="n">
        <v>6222.95</v>
      </c>
      <c r="U23" t="n">
        <v>0.64</v>
      </c>
      <c r="V23" t="n">
        <v>0.86</v>
      </c>
      <c r="W23" t="n">
        <v>2.98</v>
      </c>
      <c r="X23" t="n">
        <v>0.4</v>
      </c>
      <c r="Y23" t="n">
        <v>1</v>
      </c>
      <c r="Z23" t="n">
        <v>10</v>
      </c>
      <c r="AA23" t="n">
        <v>442.1273710388954</v>
      </c>
      <c r="AB23" t="n">
        <v>604.9381743384141</v>
      </c>
      <c r="AC23" t="n">
        <v>547.2037240156152</v>
      </c>
      <c r="AD23" t="n">
        <v>442127.3710388954</v>
      </c>
      <c r="AE23" t="n">
        <v>604938.1743384141</v>
      </c>
      <c r="AF23" t="n">
        <v>2.232392371224726e-06</v>
      </c>
      <c r="AG23" t="n">
        <v>18.828125</v>
      </c>
      <c r="AH23" t="n">
        <v>547203.7240156152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6.9505</v>
      </c>
      <c r="E24" t="n">
        <v>14.39</v>
      </c>
      <c r="F24" t="n">
        <v>10.77</v>
      </c>
      <c r="G24" t="n">
        <v>32.3</v>
      </c>
      <c r="H24" t="n">
        <v>0.48</v>
      </c>
      <c r="I24" t="n">
        <v>20</v>
      </c>
      <c r="J24" t="n">
        <v>242.2</v>
      </c>
      <c r="K24" t="n">
        <v>57.72</v>
      </c>
      <c r="L24" t="n">
        <v>6.5</v>
      </c>
      <c r="M24" t="n">
        <v>18</v>
      </c>
      <c r="N24" t="n">
        <v>57.98</v>
      </c>
      <c r="O24" t="n">
        <v>30106.03</v>
      </c>
      <c r="P24" t="n">
        <v>168.77</v>
      </c>
      <c r="Q24" t="n">
        <v>197.76</v>
      </c>
      <c r="R24" t="n">
        <v>39.07</v>
      </c>
      <c r="S24" t="n">
        <v>25.4</v>
      </c>
      <c r="T24" t="n">
        <v>5933.2</v>
      </c>
      <c r="U24" t="n">
        <v>0.65</v>
      </c>
      <c r="V24" t="n">
        <v>0.86</v>
      </c>
      <c r="W24" t="n">
        <v>2.97</v>
      </c>
      <c r="X24" t="n">
        <v>0.38</v>
      </c>
      <c r="Y24" t="n">
        <v>1</v>
      </c>
      <c r="Z24" t="n">
        <v>10</v>
      </c>
      <c r="AA24" t="n">
        <v>440.893317824676</v>
      </c>
      <c r="AB24" t="n">
        <v>603.2496882881337</v>
      </c>
      <c r="AC24" t="n">
        <v>545.6763847041685</v>
      </c>
      <c r="AD24" t="n">
        <v>440893.3178246761</v>
      </c>
      <c r="AE24" t="n">
        <v>603249.6882881337</v>
      </c>
      <c r="AF24" t="n">
        <v>2.243301455346836e-06</v>
      </c>
      <c r="AG24" t="n">
        <v>18.73697916666667</v>
      </c>
      <c r="AH24" t="n">
        <v>545676.3847041685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6.9845</v>
      </c>
      <c r="E25" t="n">
        <v>14.32</v>
      </c>
      <c r="F25" t="n">
        <v>10.74</v>
      </c>
      <c r="G25" t="n">
        <v>33.93</v>
      </c>
      <c r="H25" t="n">
        <v>0.49</v>
      </c>
      <c r="I25" t="n">
        <v>19</v>
      </c>
      <c r="J25" t="n">
        <v>242.64</v>
      </c>
      <c r="K25" t="n">
        <v>57.72</v>
      </c>
      <c r="L25" t="n">
        <v>6.75</v>
      </c>
      <c r="M25" t="n">
        <v>17</v>
      </c>
      <c r="N25" t="n">
        <v>58.17</v>
      </c>
      <c r="O25" t="n">
        <v>30160.2</v>
      </c>
      <c r="P25" t="n">
        <v>168.26</v>
      </c>
      <c r="Q25" t="n">
        <v>197.8</v>
      </c>
      <c r="R25" t="n">
        <v>38.36</v>
      </c>
      <c r="S25" t="n">
        <v>25.4</v>
      </c>
      <c r="T25" t="n">
        <v>5581.61</v>
      </c>
      <c r="U25" t="n">
        <v>0.66</v>
      </c>
      <c r="V25" t="n">
        <v>0.87</v>
      </c>
      <c r="W25" t="n">
        <v>2.97</v>
      </c>
      <c r="X25" t="n">
        <v>0.35</v>
      </c>
      <c r="Y25" t="n">
        <v>1</v>
      </c>
      <c r="Z25" t="n">
        <v>10</v>
      </c>
      <c r="AA25" t="n">
        <v>439.4719447268084</v>
      </c>
      <c r="AB25" t="n">
        <v>601.3049029090757</v>
      </c>
      <c r="AC25" t="n">
        <v>543.9172069121645</v>
      </c>
      <c r="AD25" t="n">
        <v>439471.9447268084</v>
      </c>
      <c r="AE25" t="n">
        <v>601304.9029090757</v>
      </c>
      <c r="AF25" t="n">
        <v>2.254275090262568e-06</v>
      </c>
      <c r="AG25" t="n">
        <v>18.64583333333333</v>
      </c>
      <c r="AH25" t="n">
        <v>543917.2069121645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6.9827</v>
      </c>
      <c r="E26" t="n">
        <v>14.32</v>
      </c>
      <c r="F26" t="n">
        <v>10.75</v>
      </c>
      <c r="G26" t="n">
        <v>33.94</v>
      </c>
      <c r="H26" t="n">
        <v>0.51</v>
      </c>
      <c r="I26" t="n">
        <v>19</v>
      </c>
      <c r="J26" t="n">
        <v>243.08</v>
      </c>
      <c r="K26" t="n">
        <v>57.72</v>
      </c>
      <c r="L26" t="n">
        <v>7</v>
      </c>
      <c r="M26" t="n">
        <v>17</v>
      </c>
      <c r="N26" t="n">
        <v>58.36</v>
      </c>
      <c r="O26" t="n">
        <v>30214.44</v>
      </c>
      <c r="P26" t="n">
        <v>168.25</v>
      </c>
      <c r="Q26" t="n">
        <v>197.81</v>
      </c>
      <c r="R26" t="n">
        <v>38.4</v>
      </c>
      <c r="S26" t="n">
        <v>25.4</v>
      </c>
      <c r="T26" t="n">
        <v>5601.95</v>
      </c>
      <c r="U26" t="n">
        <v>0.66</v>
      </c>
      <c r="V26" t="n">
        <v>0.87</v>
      </c>
      <c r="W26" t="n">
        <v>2.97</v>
      </c>
      <c r="X26" t="n">
        <v>0.35</v>
      </c>
      <c r="Y26" t="n">
        <v>1</v>
      </c>
      <c r="Z26" t="n">
        <v>10</v>
      </c>
      <c r="AA26" t="n">
        <v>439.5567572013183</v>
      </c>
      <c r="AB26" t="n">
        <v>601.4209470783626</v>
      </c>
      <c r="AC26" t="n">
        <v>544.0221759888035</v>
      </c>
      <c r="AD26" t="n">
        <v>439556.7572013183</v>
      </c>
      <c r="AE26" t="n">
        <v>601420.9470783626</v>
      </c>
      <c r="AF26" t="n">
        <v>2.25369413311997e-06</v>
      </c>
      <c r="AG26" t="n">
        <v>18.64583333333333</v>
      </c>
      <c r="AH26" t="n">
        <v>544022.1759888035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7.016</v>
      </c>
      <c r="E27" t="n">
        <v>14.25</v>
      </c>
      <c r="F27" t="n">
        <v>10.72</v>
      </c>
      <c r="G27" t="n">
        <v>35.75</v>
      </c>
      <c r="H27" t="n">
        <v>0.53</v>
      </c>
      <c r="I27" t="n">
        <v>18</v>
      </c>
      <c r="J27" t="n">
        <v>243.52</v>
      </c>
      <c r="K27" t="n">
        <v>57.72</v>
      </c>
      <c r="L27" t="n">
        <v>7.25</v>
      </c>
      <c r="M27" t="n">
        <v>16</v>
      </c>
      <c r="N27" t="n">
        <v>58.55</v>
      </c>
      <c r="O27" t="n">
        <v>30268.74</v>
      </c>
      <c r="P27" t="n">
        <v>167.9</v>
      </c>
      <c r="Q27" t="n">
        <v>197.76</v>
      </c>
      <c r="R27" t="n">
        <v>37.88</v>
      </c>
      <c r="S27" t="n">
        <v>25.4</v>
      </c>
      <c r="T27" t="n">
        <v>5346.17</v>
      </c>
      <c r="U27" t="n">
        <v>0.67</v>
      </c>
      <c r="V27" t="n">
        <v>0.87</v>
      </c>
      <c r="W27" t="n">
        <v>2.96</v>
      </c>
      <c r="X27" t="n">
        <v>0.33</v>
      </c>
      <c r="Y27" t="n">
        <v>1</v>
      </c>
      <c r="Z27" t="n">
        <v>10</v>
      </c>
      <c r="AA27" t="n">
        <v>438.2903697209775</v>
      </c>
      <c r="AB27" t="n">
        <v>599.6882198586876</v>
      </c>
      <c r="AC27" t="n">
        <v>542.4548178230765</v>
      </c>
      <c r="AD27" t="n">
        <v>438290.3697209775</v>
      </c>
      <c r="AE27" t="n">
        <v>599688.2198586876</v>
      </c>
      <c r="AF27" t="n">
        <v>2.264441840258025e-06</v>
      </c>
      <c r="AG27" t="n">
        <v>18.5546875</v>
      </c>
      <c r="AH27" t="n">
        <v>542454.8178230765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7.0503</v>
      </c>
      <c r="E28" t="n">
        <v>14.18</v>
      </c>
      <c r="F28" t="n">
        <v>10.7</v>
      </c>
      <c r="G28" t="n">
        <v>37.77</v>
      </c>
      <c r="H28" t="n">
        <v>0.55</v>
      </c>
      <c r="I28" t="n">
        <v>17</v>
      </c>
      <c r="J28" t="n">
        <v>243.96</v>
      </c>
      <c r="K28" t="n">
        <v>57.72</v>
      </c>
      <c r="L28" t="n">
        <v>7.5</v>
      </c>
      <c r="M28" t="n">
        <v>15</v>
      </c>
      <c r="N28" t="n">
        <v>58.74</v>
      </c>
      <c r="O28" t="n">
        <v>30323.11</v>
      </c>
      <c r="P28" t="n">
        <v>167.19</v>
      </c>
      <c r="Q28" t="n">
        <v>197.77</v>
      </c>
      <c r="R28" t="n">
        <v>36.97</v>
      </c>
      <c r="S28" t="n">
        <v>25.4</v>
      </c>
      <c r="T28" t="n">
        <v>4894.68</v>
      </c>
      <c r="U28" t="n">
        <v>0.6899999999999999</v>
      </c>
      <c r="V28" t="n">
        <v>0.87</v>
      </c>
      <c r="W28" t="n">
        <v>2.97</v>
      </c>
      <c r="X28" t="n">
        <v>0.31</v>
      </c>
      <c r="Y28" t="n">
        <v>1</v>
      </c>
      <c r="Z28" t="n">
        <v>10</v>
      </c>
      <c r="AA28" t="n">
        <v>427.9536963375139</v>
      </c>
      <c r="AB28" t="n">
        <v>585.5451273135874</v>
      </c>
      <c r="AC28" t="n">
        <v>529.6615221805255</v>
      </c>
      <c r="AD28" t="n">
        <v>427953.6963375139</v>
      </c>
      <c r="AE28" t="n">
        <v>585545.1273135873</v>
      </c>
      <c r="AF28" t="n">
        <v>2.275512301364189e-06</v>
      </c>
      <c r="AG28" t="n">
        <v>18.46354166666667</v>
      </c>
      <c r="AH28" t="n">
        <v>529661.5221805255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7.0373</v>
      </c>
      <c r="E29" t="n">
        <v>14.21</v>
      </c>
      <c r="F29" t="n">
        <v>10.73</v>
      </c>
      <c r="G29" t="n">
        <v>37.86</v>
      </c>
      <c r="H29" t="n">
        <v>0.5600000000000001</v>
      </c>
      <c r="I29" t="n">
        <v>17</v>
      </c>
      <c r="J29" t="n">
        <v>244.41</v>
      </c>
      <c r="K29" t="n">
        <v>57.72</v>
      </c>
      <c r="L29" t="n">
        <v>7.75</v>
      </c>
      <c r="M29" t="n">
        <v>15</v>
      </c>
      <c r="N29" t="n">
        <v>58.93</v>
      </c>
      <c r="O29" t="n">
        <v>30377.55</v>
      </c>
      <c r="P29" t="n">
        <v>167.75</v>
      </c>
      <c r="Q29" t="n">
        <v>197.75</v>
      </c>
      <c r="R29" t="n">
        <v>37.86</v>
      </c>
      <c r="S29" t="n">
        <v>25.4</v>
      </c>
      <c r="T29" t="n">
        <v>5340.23</v>
      </c>
      <c r="U29" t="n">
        <v>0.67</v>
      </c>
      <c r="V29" t="n">
        <v>0.87</v>
      </c>
      <c r="W29" t="n">
        <v>2.97</v>
      </c>
      <c r="X29" t="n">
        <v>0.34</v>
      </c>
      <c r="Y29" t="n">
        <v>1</v>
      </c>
      <c r="Z29" t="n">
        <v>10</v>
      </c>
      <c r="AA29" t="n">
        <v>437.6771575679618</v>
      </c>
      <c r="AB29" t="n">
        <v>598.8491959379206</v>
      </c>
      <c r="AC29" t="n">
        <v>541.6958691677301</v>
      </c>
      <c r="AD29" t="n">
        <v>437677.1575679618</v>
      </c>
      <c r="AE29" t="n">
        <v>598849.1959379206</v>
      </c>
      <c r="AF29" t="n">
        <v>2.271316499778763e-06</v>
      </c>
      <c r="AG29" t="n">
        <v>18.50260416666667</v>
      </c>
      <c r="AH29" t="n">
        <v>541695.8691677301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7.0783</v>
      </c>
      <c r="E30" t="n">
        <v>14.13</v>
      </c>
      <c r="F30" t="n">
        <v>10.69</v>
      </c>
      <c r="G30" t="n">
        <v>40.09</v>
      </c>
      <c r="H30" t="n">
        <v>0.58</v>
      </c>
      <c r="I30" t="n">
        <v>16</v>
      </c>
      <c r="J30" t="n">
        <v>244.85</v>
      </c>
      <c r="K30" t="n">
        <v>57.72</v>
      </c>
      <c r="L30" t="n">
        <v>8</v>
      </c>
      <c r="M30" t="n">
        <v>14</v>
      </c>
      <c r="N30" t="n">
        <v>59.12</v>
      </c>
      <c r="O30" t="n">
        <v>30432.06</v>
      </c>
      <c r="P30" t="n">
        <v>167.14</v>
      </c>
      <c r="Q30" t="n">
        <v>197.79</v>
      </c>
      <c r="R30" t="n">
        <v>36.86</v>
      </c>
      <c r="S30" t="n">
        <v>25.4</v>
      </c>
      <c r="T30" t="n">
        <v>4847.37</v>
      </c>
      <c r="U30" t="n">
        <v>0.6899999999999999</v>
      </c>
      <c r="V30" t="n">
        <v>0.87</v>
      </c>
      <c r="W30" t="n">
        <v>2.96</v>
      </c>
      <c r="X30" t="n">
        <v>0.3</v>
      </c>
      <c r="Y30" t="n">
        <v>1</v>
      </c>
      <c r="Z30" t="n">
        <v>10</v>
      </c>
      <c r="AA30" t="n">
        <v>427.1662307445788</v>
      </c>
      <c r="AB30" t="n">
        <v>584.4676821488035</v>
      </c>
      <c r="AC30" t="n">
        <v>528.6869068700648</v>
      </c>
      <c r="AD30" t="n">
        <v>427166.2307445788</v>
      </c>
      <c r="AE30" t="n">
        <v>584467.6821488035</v>
      </c>
      <c r="AF30" t="n">
        <v>2.284549412471262e-06</v>
      </c>
      <c r="AG30" t="n">
        <v>18.3984375</v>
      </c>
      <c r="AH30" t="n">
        <v>528686.9068700648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7.0796</v>
      </c>
      <c r="E31" t="n">
        <v>14.12</v>
      </c>
      <c r="F31" t="n">
        <v>10.69</v>
      </c>
      <c r="G31" t="n">
        <v>40.08</v>
      </c>
      <c r="H31" t="n">
        <v>0.6</v>
      </c>
      <c r="I31" t="n">
        <v>16</v>
      </c>
      <c r="J31" t="n">
        <v>245.29</v>
      </c>
      <c r="K31" t="n">
        <v>57.72</v>
      </c>
      <c r="L31" t="n">
        <v>8.25</v>
      </c>
      <c r="M31" t="n">
        <v>14</v>
      </c>
      <c r="N31" t="n">
        <v>59.32</v>
      </c>
      <c r="O31" t="n">
        <v>30486.64</v>
      </c>
      <c r="P31" t="n">
        <v>167.12</v>
      </c>
      <c r="Q31" t="n">
        <v>197.76</v>
      </c>
      <c r="R31" t="n">
        <v>36.59</v>
      </c>
      <c r="S31" t="n">
        <v>25.4</v>
      </c>
      <c r="T31" t="n">
        <v>4712.3</v>
      </c>
      <c r="U31" t="n">
        <v>0.6899999999999999</v>
      </c>
      <c r="V31" t="n">
        <v>0.87</v>
      </c>
      <c r="W31" t="n">
        <v>2.97</v>
      </c>
      <c r="X31" t="n">
        <v>0.3</v>
      </c>
      <c r="Y31" t="n">
        <v>1</v>
      </c>
      <c r="Z31" t="n">
        <v>10</v>
      </c>
      <c r="AA31" t="n">
        <v>427.1183412801799</v>
      </c>
      <c r="AB31" t="n">
        <v>584.4021576708791</v>
      </c>
      <c r="AC31" t="n">
        <v>528.6276359563492</v>
      </c>
      <c r="AD31" t="n">
        <v>427118.34128018</v>
      </c>
      <c r="AE31" t="n">
        <v>584402.157670879</v>
      </c>
      <c r="AF31" t="n">
        <v>2.284968992629805e-06</v>
      </c>
      <c r="AG31" t="n">
        <v>18.38541666666667</v>
      </c>
      <c r="AH31" t="n">
        <v>528627.6359563492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7.0781</v>
      </c>
      <c r="E32" t="n">
        <v>14.13</v>
      </c>
      <c r="F32" t="n">
        <v>10.69</v>
      </c>
      <c r="G32" t="n">
        <v>40.09</v>
      </c>
      <c r="H32" t="n">
        <v>0.62</v>
      </c>
      <c r="I32" t="n">
        <v>16</v>
      </c>
      <c r="J32" t="n">
        <v>245.73</v>
      </c>
      <c r="K32" t="n">
        <v>57.72</v>
      </c>
      <c r="L32" t="n">
        <v>8.5</v>
      </c>
      <c r="M32" t="n">
        <v>14</v>
      </c>
      <c r="N32" t="n">
        <v>59.51</v>
      </c>
      <c r="O32" t="n">
        <v>30541.29</v>
      </c>
      <c r="P32" t="n">
        <v>167.08</v>
      </c>
      <c r="Q32" t="n">
        <v>197.75</v>
      </c>
      <c r="R32" t="n">
        <v>36.63</v>
      </c>
      <c r="S32" t="n">
        <v>25.4</v>
      </c>
      <c r="T32" t="n">
        <v>4732.91</v>
      </c>
      <c r="U32" t="n">
        <v>0.6899999999999999</v>
      </c>
      <c r="V32" t="n">
        <v>0.87</v>
      </c>
      <c r="W32" t="n">
        <v>2.97</v>
      </c>
      <c r="X32" t="n">
        <v>0.3</v>
      </c>
      <c r="Y32" t="n">
        <v>1</v>
      </c>
      <c r="Z32" t="n">
        <v>10</v>
      </c>
      <c r="AA32" t="n">
        <v>427.125103567679</v>
      </c>
      <c r="AB32" t="n">
        <v>584.4114101309663</v>
      </c>
      <c r="AC32" t="n">
        <v>528.6360053746317</v>
      </c>
      <c r="AD32" t="n">
        <v>427125.1035676791</v>
      </c>
      <c r="AE32" t="n">
        <v>584411.4101309662</v>
      </c>
      <c r="AF32" t="n">
        <v>2.28448486167764e-06</v>
      </c>
      <c r="AG32" t="n">
        <v>18.3984375</v>
      </c>
      <c r="AH32" t="n">
        <v>528636.0053746317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7.1069</v>
      </c>
      <c r="E33" t="n">
        <v>14.07</v>
      </c>
      <c r="F33" t="n">
        <v>10.68</v>
      </c>
      <c r="G33" t="n">
        <v>42.71</v>
      </c>
      <c r="H33" t="n">
        <v>0.63</v>
      </c>
      <c r="I33" t="n">
        <v>15</v>
      </c>
      <c r="J33" t="n">
        <v>246.18</v>
      </c>
      <c r="K33" t="n">
        <v>57.72</v>
      </c>
      <c r="L33" t="n">
        <v>8.75</v>
      </c>
      <c r="M33" t="n">
        <v>13</v>
      </c>
      <c r="N33" t="n">
        <v>59.7</v>
      </c>
      <c r="O33" t="n">
        <v>30596.01</v>
      </c>
      <c r="P33" t="n">
        <v>166.91</v>
      </c>
      <c r="Q33" t="n">
        <v>197.75</v>
      </c>
      <c r="R33" t="n">
        <v>36.26</v>
      </c>
      <c r="S33" t="n">
        <v>25.4</v>
      </c>
      <c r="T33" t="n">
        <v>4552.64</v>
      </c>
      <c r="U33" t="n">
        <v>0.7</v>
      </c>
      <c r="V33" t="n">
        <v>0.87</v>
      </c>
      <c r="W33" t="n">
        <v>2.97</v>
      </c>
      <c r="X33" t="n">
        <v>0.29</v>
      </c>
      <c r="Y33" t="n">
        <v>1</v>
      </c>
      <c r="Z33" t="n">
        <v>10</v>
      </c>
      <c r="AA33" t="n">
        <v>426.2322557426045</v>
      </c>
      <c r="AB33" t="n">
        <v>583.1897763470332</v>
      </c>
      <c r="AC33" t="n">
        <v>527.5309626044633</v>
      </c>
      <c r="AD33" t="n">
        <v>426232.2557426045</v>
      </c>
      <c r="AE33" t="n">
        <v>583189.7763470332</v>
      </c>
      <c r="AF33" t="n">
        <v>2.293780175959202e-06</v>
      </c>
      <c r="AG33" t="n">
        <v>18.3203125</v>
      </c>
      <c r="AH33" t="n">
        <v>527530.9626044633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7.1127</v>
      </c>
      <c r="E34" t="n">
        <v>14.06</v>
      </c>
      <c r="F34" t="n">
        <v>10.67</v>
      </c>
      <c r="G34" t="n">
        <v>42.67</v>
      </c>
      <c r="H34" t="n">
        <v>0.65</v>
      </c>
      <c r="I34" t="n">
        <v>15</v>
      </c>
      <c r="J34" t="n">
        <v>246.62</v>
      </c>
      <c r="K34" t="n">
        <v>57.72</v>
      </c>
      <c r="L34" t="n">
        <v>9</v>
      </c>
      <c r="M34" t="n">
        <v>13</v>
      </c>
      <c r="N34" t="n">
        <v>59.9</v>
      </c>
      <c r="O34" t="n">
        <v>30650.8</v>
      </c>
      <c r="P34" t="n">
        <v>166.57</v>
      </c>
      <c r="Q34" t="n">
        <v>197.82</v>
      </c>
      <c r="R34" t="n">
        <v>35.95</v>
      </c>
      <c r="S34" t="n">
        <v>25.4</v>
      </c>
      <c r="T34" t="n">
        <v>4397.78</v>
      </c>
      <c r="U34" t="n">
        <v>0.71</v>
      </c>
      <c r="V34" t="n">
        <v>0.87</v>
      </c>
      <c r="W34" t="n">
        <v>2.96</v>
      </c>
      <c r="X34" t="n">
        <v>0.28</v>
      </c>
      <c r="Y34" t="n">
        <v>1</v>
      </c>
      <c r="Z34" t="n">
        <v>10</v>
      </c>
      <c r="AA34" t="n">
        <v>425.7832662444181</v>
      </c>
      <c r="AB34" t="n">
        <v>582.575449107596</v>
      </c>
      <c r="AC34" t="n">
        <v>526.9752658945443</v>
      </c>
      <c r="AD34" t="n">
        <v>425783.2662444181</v>
      </c>
      <c r="AE34" t="n">
        <v>582575.449107596</v>
      </c>
      <c r="AF34" t="n">
        <v>2.295652148974238e-06</v>
      </c>
      <c r="AG34" t="n">
        <v>18.30729166666667</v>
      </c>
      <c r="AH34" t="n">
        <v>526975.2658945443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7.1497</v>
      </c>
      <c r="E35" t="n">
        <v>13.99</v>
      </c>
      <c r="F35" t="n">
        <v>10.64</v>
      </c>
      <c r="G35" t="n">
        <v>45.6</v>
      </c>
      <c r="H35" t="n">
        <v>0.67</v>
      </c>
      <c r="I35" t="n">
        <v>14</v>
      </c>
      <c r="J35" t="n">
        <v>247.07</v>
      </c>
      <c r="K35" t="n">
        <v>57.72</v>
      </c>
      <c r="L35" t="n">
        <v>9.25</v>
      </c>
      <c r="M35" t="n">
        <v>12</v>
      </c>
      <c r="N35" t="n">
        <v>60.09</v>
      </c>
      <c r="O35" t="n">
        <v>30705.66</v>
      </c>
      <c r="P35" t="n">
        <v>166.14</v>
      </c>
      <c r="Q35" t="n">
        <v>197.78</v>
      </c>
      <c r="R35" t="n">
        <v>35.32</v>
      </c>
      <c r="S35" t="n">
        <v>25.4</v>
      </c>
      <c r="T35" t="n">
        <v>4087.7</v>
      </c>
      <c r="U35" t="n">
        <v>0.72</v>
      </c>
      <c r="V35" t="n">
        <v>0.87</v>
      </c>
      <c r="W35" t="n">
        <v>2.96</v>
      </c>
      <c r="X35" t="n">
        <v>0.25</v>
      </c>
      <c r="Y35" t="n">
        <v>1</v>
      </c>
      <c r="Z35" t="n">
        <v>10</v>
      </c>
      <c r="AA35" t="n">
        <v>424.4117957534658</v>
      </c>
      <c r="AB35" t="n">
        <v>580.6989426768671</v>
      </c>
      <c r="AC35" t="n">
        <v>525.2778506038709</v>
      </c>
      <c r="AD35" t="n">
        <v>424411.7957534657</v>
      </c>
      <c r="AE35" t="n">
        <v>580698.9426768671</v>
      </c>
      <c r="AF35" t="n">
        <v>2.307594045794299e-06</v>
      </c>
      <c r="AG35" t="n">
        <v>18.21614583333333</v>
      </c>
      <c r="AH35" t="n">
        <v>525277.8506038709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7.1436</v>
      </c>
      <c r="E36" t="n">
        <v>14</v>
      </c>
      <c r="F36" t="n">
        <v>10.65</v>
      </c>
      <c r="G36" t="n">
        <v>45.65</v>
      </c>
      <c r="H36" t="n">
        <v>0.68</v>
      </c>
      <c r="I36" t="n">
        <v>14</v>
      </c>
      <c r="J36" t="n">
        <v>247.51</v>
      </c>
      <c r="K36" t="n">
        <v>57.72</v>
      </c>
      <c r="L36" t="n">
        <v>9.5</v>
      </c>
      <c r="M36" t="n">
        <v>12</v>
      </c>
      <c r="N36" t="n">
        <v>60.29</v>
      </c>
      <c r="O36" t="n">
        <v>30760.6</v>
      </c>
      <c r="P36" t="n">
        <v>166.3</v>
      </c>
      <c r="Q36" t="n">
        <v>197.75</v>
      </c>
      <c r="R36" t="n">
        <v>35.53</v>
      </c>
      <c r="S36" t="n">
        <v>25.4</v>
      </c>
      <c r="T36" t="n">
        <v>4192.21</v>
      </c>
      <c r="U36" t="n">
        <v>0.71</v>
      </c>
      <c r="V36" t="n">
        <v>0.87</v>
      </c>
      <c r="W36" t="n">
        <v>2.96</v>
      </c>
      <c r="X36" t="n">
        <v>0.26</v>
      </c>
      <c r="Y36" t="n">
        <v>1</v>
      </c>
      <c r="Z36" t="n">
        <v>10</v>
      </c>
      <c r="AA36" t="n">
        <v>424.7275627236304</v>
      </c>
      <c r="AB36" t="n">
        <v>581.1309889761019</v>
      </c>
      <c r="AC36" t="n">
        <v>525.6686630106876</v>
      </c>
      <c r="AD36" t="n">
        <v>424727.5627236304</v>
      </c>
      <c r="AE36" t="n">
        <v>581130.9889761019</v>
      </c>
      <c r="AF36" t="n">
        <v>2.305625246588829e-06</v>
      </c>
      <c r="AG36" t="n">
        <v>18.22916666666667</v>
      </c>
      <c r="AH36" t="n">
        <v>525668.6630106876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7.1416</v>
      </c>
      <c r="E37" t="n">
        <v>14</v>
      </c>
      <c r="F37" t="n">
        <v>10.66</v>
      </c>
      <c r="G37" t="n">
        <v>45.67</v>
      </c>
      <c r="H37" t="n">
        <v>0.7</v>
      </c>
      <c r="I37" t="n">
        <v>14</v>
      </c>
      <c r="J37" t="n">
        <v>247.96</v>
      </c>
      <c r="K37" t="n">
        <v>57.72</v>
      </c>
      <c r="L37" t="n">
        <v>9.75</v>
      </c>
      <c r="M37" t="n">
        <v>12</v>
      </c>
      <c r="N37" t="n">
        <v>60.48</v>
      </c>
      <c r="O37" t="n">
        <v>30815.6</v>
      </c>
      <c r="P37" t="n">
        <v>166.17</v>
      </c>
      <c r="Q37" t="n">
        <v>197.77</v>
      </c>
      <c r="R37" t="n">
        <v>35.59</v>
      </c>
      <c r="S37" t="n">
        <v>25.4</v>
      </c>
      <c r="T37" t="n">
        <v>4221.06</v>
      </c>
      <c r="U37" t="n">
        <v>0.71</v>
      </c>
      <c r="V37" t="n">
        <v>0.87</v>
      </c>
      <c r="W37" t="n">
        <v>2.96</v>
      </c>
      <c r="X37" t="n">
        <v>0.27</v>
      </c>
      <c r="Y37" t="n">
        <v>1</v>
      </c>
      <c r="Z37" t="n">
        <v>10</v>
      </c>
      <c r="AA37" t="n">
        <v>424.7224458276118</v>
      </c>
      <c r="AB37" t="n">
        <v>581.1239878132278</v>
      </c>
      <c r="AC37" t="n">
        <v>525.6623300289718</v>
      </c>
      <c r="AD37" t="n">
        <v>424722.4458276118</v>
      </c>
      <c r="AE37" t="n">
        <v>581123.9878132278</v>
      </c>
      <c r="AF37" t="n">
        <v>2.30497973865261e-06</v>
      </c>
      <c r="AG37" t="n">
        <v>18.22916666666667</v>
      </c>
      <c r="AH37" t="n">
        <v>525662.3300289719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7.1735</v>
      </c>
      <c r="E38" t="n">
        <v>13.94</v>
      </c>
      <c r="F38" t="n">
        <v>10.64</v>
      </c>
      <c r="G38" t="n">
        <v>49.1</v>
      </c>
      <c r="H38" t="n">
        <v>0.72</v>
      </c>
      <c r="I38" t="n">
        <v>13</v>
      </c>
      <c r="J38" t="n">
        <v>248.4</v>
      </c>
      <c r="K38" t="n">
        <v>57.72</v>
      </c>
      <c r="L38" t="n">
        <v>10</v>
      </c>
      <c r="M38" t="n">
        <v>11</v>
      </c>
      <c r="N38" t="n">
        <v>60.68</v>
      </c>
      <c r="O38" t="n">
        <v>30870.67</v>
      </c>
      <c r="P38" t="n">
        <v>166.05</v>
      </c>
      <c r="Q38" t="n">
        <v>197.76</v>
      </c>
      <c r="R38" t="n">
        <v>34.98</v>
      </c>
      <c r="S38" t="n">
        <v>25.4</v>
      </c>
      <c r="T38" t="n">
        <v>3922.64</v>
      </c>
      <c r="U38" t="n">
        <v>0.73</v>
      </c>
      <c r="V38" t="n">
        <v>0.87</v>
      </c>
      <c r="W38" t="n">
        <v>2.96</v>
      </c>
      <c r="X38" t="n">
        <v>0.25</v>
      </c>
      <c r="Y38" t="n">
        <v>1</v>
      </c>
      <c r="Z38" t="n">
        <v>10</v>
      </c>
      <c r="AA38" t="n">
        <v>423.7651609643967</v>
      </c>
      <c r="AB38" t="n">
        <v>579.8141884309493</v>
      </c>
      <c r="AC38" t="n">
        <v>524.4775360614232</v>
      </c>
      <c r="AD38" t="n">
        <v>423765.1609643967</v>
      </c>
      <c r="AE38" t="n">
        <v>579814.1884309493</v>
      </c>
      <c r="AF38" t="n">
        <v>2.315275590235311e-06</v>
      </c>
      <c r="AG38" t="n">
        <v>18.15104166666667</v>
      </c>
      <c r="AH38" t="n">
        <v>524477.5360614231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7.1722</v>
      </c>
      <c r="E39" t="n">
        <v>13.94</v>
      </c>
      <c r="F39" t="n">
        <v>10.64</v>
      </c>
      <c r="G39" t="n">
        <v>49.12</v>
      </c>
      <c r="H39" t="n">
        <v>0.73</v>
      </c>
      <c r="I39" t="n">
        <v>13</v>
      </c>
      <c r="J39" t="n">
        <v>248.85</v>
      </c>
      <c r="K39" t="n">
        <v>57.72</v>
      </c>
      <c r="L39" t="n">
        <v>10.25</v>
      </c>
      <c r="M39" t="n">
        <v>11</v>
      </c>
      <c r="N39" t="n">
        <v>60.88</v>
      </c>
      <c r="O39" t="n">
        <v>30925.82</v>
      </c>
      <c r="P39" t="n">
        <v>166.19</v>
      </c>
      <c r="Q39" t="n">
        <v>197.79</v>
      </c>
      <c r="R39" t="n">
        <v>35.25</v>
      </c>
      <c r="S39" t="n">
        <v>25.4</v>
      </c>
      <c r="T39" t="n">
        <v>4055.38</v>
      </c>
      <c r="U39" t="n">
        <v>0.72</v>
      </c>
      <c r="V39" t="n">
        <v>0.87</v>
      </c>
      <c r="W39" t="n">
        <v>2.96</v>
      </c>
      <c r="X39" t="n">
        <v>0.25</v>
      </c>
      <c r="Y39" t="n">
        <v>1</v>
      </c>
      <c r="Z39" t="n">
        <v>10</v>
      </c>
      <c r="AA39" t="n">
        <v>423.902866534442</v>
      </c>
      <c r="AB39" t="n">
        <v>580.0026032670262</v>
      </c>
      <c r="AC39" t="n">
        <v>524.6479688499868</v>
      </c>
      <c r="AD39" t="n">
        <v>423902.8665344419</v>
      </c>
      <c r="AE39" t="n">
        <v>580002.6032670261</v>
      </c>
      <c r="AF39" t="n">
        <v>2.314856010076769e-06</v>
      </c>
      <c r="AG39" t="n">
        <v>18.15104166666667</v>
      </c>
      <c r="AH39" t="n">
        <v>524647.9688499868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7.181</v>
      </c>
      <c r="E40" t="n">
        <v>13.93</v>
      </c>
      <c r="F40" t="n">
        <v>10.62</v>
      </c>
      <c r="G40" t="n">
        <v>49.04</v>
      </c>
      <c r="H40" t="n">
        <v>0.75</v>
      </c>
      <c r="I40" t="n">
        <v>13</v>
      </c>
      <c r="J40" t="n">
        <v>249.3</v>
      </c>
      <c r="K40" t="n">
        <v>57.72</v>
      </c>
      <c r="L40" t="n">
        <v>10.5</v>
      </c>
      <c r="M40" t="n">
        <v>11</v>
      </c>
      <c r="N40" t="n">
        <v>61.07</v>
      </c>
      <c r="O40" t="n">
        <v>30981.04</v>
      </c>
      <c r="P40" t="n">
        <v>165.72</v>
      </c>
      <c r="Q40" t="n">
        <v>197.77</v>
      </c>
      <c r="R40" t="n">
        <v>34.67</v>
      </c>
      <c r="S40" t="n">
        <v>25.4</v>
      </c>
      <c r="T40" t="n">
        <v>3766.03</v>
      </c>
      <c r="U40" t="n">
        <v>0.73</v>
      </c>
      <c r="V40" t="n">
        <v>0.88</v>
      </c>
      <c r="W40" t="n">
        <v>2.96</v>
      </c>
      <c r="X40" t="n">
        <v>0.23</v>
      </c>
      <c r="Y40" t="n">
        <v>1</v>
      </c>
      <c r="Z40" t="n">
        <v>10</v>
      </c>
      <c r="AA40" t="n">
        <v>423.2441077252828</v>
      </c>
      <c r="AB40" t="n">
        <v>579.101260401947</v>
      </c>
      <c r="AC40" t="n">
        <v>523.8326488829081</v>
      </c>
      <c r="AD40" t="n">
        <v>423244.1077252828</v>
      </c>
      <c r="AE40" t="n">
        <v>579101.260401947</v>
      </c>
      <c r="AF40" t="n">
        <v>2.317696244996134e-06</v>
      </c>
      <c r="AG40" t="n">
        <v>18.13802083333333</v>
      </c>
      <c r="AH40" t="n">
        <v>523832.648882908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7.2084</v>
      </c>
      <c r="E41" t="n">
        <v>13.87</v>
      </c>
      <c r="F41" t="n">
        <v>10.62</v>
      </c>
      <c r="G41" t="n">
        <v>53.09</v>
      </c>
      <c r="H41" t="n">
        <v>0.77</v>
      </c>
      <c r="I41" t="n">
        <v>12</v>
      </c>
      <c r="J41" t="n">
        <v>249.75</v>
      </c>
      <c r="K41" t="n">
        <v>57.72</v>
      </c>
      <c r="L41" t="n">
        <v>10.75</v>
      </c>
      <c r="M41" t="n">
        <v>10</v>
      </c>
      <c r="N41" t="n">
        <v>61.27</v>
      </c>
      <c r="O41" t="n">
        <v>31036.33</v>
      </c>
      <c r="P41" t="n">
        <v>165.33</v>
      </c>
      <c r="Q41" t="n">
        <v>197.78</v>
      </c>
      <c r="R41" t="n">
        <v>34.36</v>
      </c>
      <c r="S41" t="n">
        <v>25.4</v>
      </c>
      <c r="T41" t="n">
        <v>3614.05</v>
      </c>
      <c r="U41" t="n">
        <v>0.74</v>
      </c>
      <c r="V41" t="n">
        <v>0.88</v>
      </c>
      <c r="W41" t="n">
        <v>2.96</v>
      </c>
      <c r="X41" t="n">
        <v>0.23</v>
      </c>
      <c r="Y41" t="n">
        <v>1</v>
      </c>
      <c r="Z41" t="n">
        <v>10</v>
      </c>
      <c r="AA41" t="n">
        <v>422.2914988260558</v>
      </c>
      <c r="AB41" t="n">
        <v>577.7978588798861</v>
      </c>
      <c r="AC41" t="n">
        <v>522.6536421727772</v>
      </c>
      <c r="AD41" t="n">
        <v>422291.4988260558</v>
      </c>
      <c r="AE41" t="n">
        <v>577797.8588798861</v>
      </c>
      <c r="AF41" t="n">
        <v>2.326539703722341e-06</v>
      </c>
      <c r="AG41" t="n">
        <v>18.05989583333333</v>
      </c>
      <c r="AH41" t="n">
        <v>522653.6421727772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7.2131</v>
      </c>
      <c r="E42" t="n">
        <v>13.86</v>
      </c>
      <c r="F42" t="n">
        <v>10.61</v>
      </c>
      <c r="G42" t="n">
        <v>53.04</v>
      </c>
      <c r="H42" t="n">
        <v>0.78</v>
      </c>
      <c r="I42" t="n">
        <v>12</v>
      </c>
      <c r="J42" t="n">
        <v>250.2</v>
      </c>
      <c r="K42" t="n">
        <v>57.72</v>
      </c>
      <c r="L42" t="n">
        <v>11</v>
      </c>
      <c r="M42" t="n">
        <v>10</v>
      </c>
      <c r="N42" t="n">
        <v>61.47</v>
      </c>
      <c r="O42" t="n">
        <v>31091.69</v>
      </c>
      <c r="P42" t="n">
        <v>165.27</v>
      </c>
      <c r="Q42" t="n">
        <v>197.76</v>
      </c>
      <c r="R42" t="n">
        <v>34.13</v>
      </c>
      <c r="S42" t="n">
        <v>25.4</v>
      </c>
      <c r="T42" t="n">
        <v>3500.47</v>
      </c>
      <c r="U42" t="n">
        <v>0.74</v>
      </c>
      <c r="V42" t="n">
        <v>0.88</v>
      </c>
      <c r="W42" t="n">
        <v>2.96</v>
      </c>
      <c r="X42" t="n">
        <v>0.22</v>
      </c>
      <c r="Y42" t="n">
        <v>1</v>
      </c>
      <c r="Z42" t="n">
        <v>10</v>
      </c>
      <c r="AA42" t="n">
        <v>422.0894357488241</v>
      </c>
      <c r="AB42" t="n">
        <v>577.521387263224</v>
      </c>
      <c r="AC42" t="n">
        <v>522.4035566191789</v>
      </c>
      <c r="AD42" t="n">
        <v>422089.4357488242</v>
      </c>
      <c r="AE42" t="n">
        <v>577521.387263224</v>
      </c>
      <c r="AF42" t="n">
        <v>2.328056647372457e-06</v>
      </c>
      <c r="AG42" t="n">
        <v>18.046875</v>
      </c>
      <c r="AH42" t="n">
        <v>522403.5566191789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7.2102</v>
      </c>
      <c r="E43" t="n">
        <v>13.87</v>
      </c>
      <c r="F43" t="n">
        <v>10.61</v>
      </c>
      <c r="G43" t="n">
        <v>53.07</v>
      </c>
      <c r="H43" t="n">
        <v>0.8</v>
      </c>
      <c r="I43" t="n">
        <v>12</v>
      </c>
      <c r="J43" t="n">
        <v>250.65</v>
      </c>
      <c r="K43" t="n">
        <v>57.72</v>
      </c>
      <c r="L43" t="n">
        <v>11.25</v>
      </c>
      <c r="M43" t="n">
        <v>10</v>
      </c>
      <c r="N43" t="n">
        <v>61.67</v>
      </c>
      <c r="O43" t="n">
        <v>31147.12</v>
      </c>
      <c r="P43" t="n">
        <v>165.39</v>
      </c>
      <c r="Q43" t="n">
        <v>197.76</v>
      </c>
      <c r="R43" t="n">
        <v>34.27</v>
      </c>
      <c r="S43" t="n">
        <v>25.4</v>
      </c>
      <c r="T43" t="n">
        <v>3572.52</v>
      </c>
      <c r="U43" t="n">
        <v>0.74</v>
      </c>
      <c r="V43" t="n">
        <v>0.88</v>
      </c>
      <c r="W43" t="n">
        <v>2.96</v>
      </c>
      <c r="X43" t="n">
        <v>0.22</v>
      </c>
      <c r="Y43" t="n">
        <v>1</v>
      </c>
      <c r="Z43" t="n">
        <v>10</v>
      </c>
      <c r="AA43" t="n">
        <v>422.2491862895844</v>
      </c>
      <c r="AB43" t="n">
        <v>577.7399650007886</v>
      </c>
      <c r="AC43" t="n">
        <v>522.6012736042461</v>
      </c>
      <c r="AD43" t="n">
        <v>422249.1862895844</v>
      </c>
      <c r="AE43" t="n">
        <v>577739.9650007887</v>
      </c>
      <c r="AF43" t="n">
        <v>2.327120660864939e-06</v>
      </c>
      <c r="AG43" t="n">
        <v>18.05989583333333</v>
      </c>
      <c r="AH43" t="n">
        <v>522601.2736042461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7.2167</v>
      </c>
      <c r="E44" t="n">
        <v>13.86</v>
      </c>
      <c r="F44" t="n">
        <v>10.6</v>
      </c>
      <c r="G44" t="n">
        <v>53.01</v>
      </c>
      <c r="H44" t="n">
        <v>0.8100000000000001</v>
      </c>
      <c r="I44" t="n">
        <v>12</v>
      </c>
      <c r="J44" t="n">
        <v>251.1</v>
      </c>
      <c r="K44" t="n">
        <v>57.72</v>
      </c>
      <c r="L44" t="n">
        <v>11.5</v>
      </c>
      <c r="M44" t="n">
        <v>10</v>
      </c>
      <c r="N44" t="n">
        <v>61.87</v>
      </c>
      <c r="O44" t="n">
        <v>31202.63</v>
      </c>
      <c r="P44" t="n">
        <v>164.98</v>
      </c>
      <c r="Q44" t="n">
        <v>197.75</v>
      </c>
      <c r="R44" t="n">
        <v>34.04</v>
      </c>
      <c r="S44" t="n">
        <v>25.4</v>
      </c>
      <c r="T44" t="n">
        <v>3454.34</v>
      </c>
      <c r="U44" t="n">
        <v>0.75</v>
      </c>
      <c r="V44" t="n">
        <v>0.88</v>
      </c>
      <c r="W44" t="n">
        <v>2.95</v>
      </c>
      <c r="X44" t="n">
        <v>0.21</v>
      </c>
      <c r="Y44" t="n">
        <v>1</v>
      </c>
      <c r="Z44" t="n">
        <v>10</v>
      </c>
      <c r="AA44" t="n">
        <v>421.7403838839555</v>
      </c>
      <c r="AB44" t="n">
        <v>577.0437991026294</v>
      </c>
      <c r="AC44" t="n">
        <v>521.9715488023321</v>
      </c>
      <c r="AD44" t="n">
        <v>421740.3838839555</v>
      </c>
      <c r="AE44" t="n">
        <v>577043.7991026293</v>
      </c>
      <c r="AF44" t="n">
        <v>2.329218561657652e-06</v>
      </c>
      <c r="AG44" t="n">
        <v>18.046875</v>
      </c>
      <c r="AH44" t="n">
        <v>521971.5488023321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7.2117</v>
      </c>
      <c r="E45" t="n">
        <v>13.87</v>
      </c>
      <c r="F45" t="n">
        <v>10.61</v>
      </c>
      <c r="G45" t="n">
        <v>53.05</v>
      </c>
      <c r="H45" t="n">
        <v>0.83</v>
      </c>
      <c r="I45" t="n">
        <v>12</v>
      </c>
      <c r="J45" t="n">
        <v>251.55</v>
      </c>
      <c r="K45" t="n">
        <v>57.72</v>
      </c>
      <c r="L45" t="n">
        <v>11.75</v>
      </c>
      <c r="M45" t="n">
        <v>10</v>
      </c>
      <c r="N45" t="n">
        <v>62.07</v>
      </c>
      <c r="O45" t="n">
        <v>31258.21</v>
      </c>
      <c r="P45" t="n">
        <v>164.92</v>
      </c>
      <c r="Q45" t="n">
        <v>197.79</v>
      </c>
      <c r="R45" t="n">
        <v>34.3</v>
      </c>
      <c r="S45" t="n">
        <v>25.4</v>
      </c>
      <c r="T45" t="n">
        <v>3587.64</v>
      </c>
      <c r="U45" t="n">
        <v>0.74</v>
      </c>
      <c r="V45" t="n">
        <v>0.88</v>
      </c>
      <c r="W45" t="n">
        <v>2.96</v>
      </c>
      <c r="X45" t="n">
        <v>0.22</v>
      </c>
      <c r="Y45" t="n">
        <v>1</v>
      </c>
      <c r="Z45" t="n">
        <v>10</v>
      </c>
      <c r="AA45" t="n">
        <v>421.8587153487784</v>
      </c>
      <c r="AB45" t="n">
        <v>577.2057054332158</v>
      </c>
      <c r="AC45" t="n">
        <v>522.1180030199645</v>
      </c>
      <c r="AD45" t="n">
        <v>421858.7153487785</v>
      </c>
      <c r="AE45" t="n">
        <v>577205.7054332158</v>
      </c>
      <c r="AF45" t="n">
        <v>2.327604791817104e-06</v>
      </c>
      <c r="AG45" t="n">
        <v>18.05989583333333</v>
      </c>
      <c r="AH45" t="n">
        <v>522118.0030199644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7.2513</v>
      </c>
      <c r="E46" t="n">
        <v>13.79</v>
      </c>
      <c r="F46" t="n">
        <v>10.58</v>
      </c>
      <c r="G46" t="n">
        <v>57.71</v>
      </c>
      <c r="H46" t="n">
        <v>0.85</v>
      </c>
      <c r="I46" t="n">
        <v>11</v>
      </c>
      <c r="J46" t="n">
        <v>252</v>
      </c>
      <c r="K46" t="n">
        <v>57.72</v>
      </c>
      <c r="L46" t="n">
        <v>12</v>
      </c>
      <c r="M46" t="n">
        <v>9</v>
      </c>
      <c r="N46" t="n">
        <v>62.27</v>
      </c>
      <c r="O46" t="n">
        <v>31313.87</v>
      </c>
      <c r="P46" t="n">
        <v>164.51</v>
      </c>
      <c r="Q46" t="n">
        <v>197.8</v>
      </c>
      <c r="R46" t="n">
        <v>33.28</v>
      </c>
      <c r="S46" t="n">
        <v>25.4</v>
      </c>
      <c r="T46" t="n">
        <v>3080.72</v>
      </c>
      <c r="U46" t="n">
        <v>0.76</v>
      </c>
      <c r="V46" t="n">
        <v>0.88</v>
      </c>
      <c r="W46" t="n">
        <v>2.96</v>
      </c>
      <c r="X46" t="n">
        <v>0.19</v>
      </c>
      <c r="Y46" t="n">
        <v>1</v>
      </c>
      <c r="Z46" t="n">
        <v>10</v>
      </c>
      <c r="AA46" t="n">
        <v>420.3093147088315</v>
      </c>
      <c r="AB46" t="n">
        <v>575.0857471229084</v>
      </c>
      <c r="AC46" t="n">
        <v>520.2003705554126</v>
      </c>
      <c r="AD46" t="n">
        <v>420309.3147088315</v>
      </c>
      <c r="AE46" t="n">
        <v>575085.7471229084</v>
      </c>
      <c r="AF46" t="n">
        <v>2.34038584895425e-06</v>
      </c>
      <c r="AG46" t="n">
        <v>17.95572916666667</v>
      </c>
      <c r="AH46" t="n">
        <v>520200.3705554126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7.2464</v>
      </c>
      <c r="E47" t="n">
        <v>13.8</v>
      </c>
      <c r="F47" t="n">
        <v>10.59</v>
      </c>
      <c r="G47" t="n">
        <v>57.76</v>
      </c>
      <c r="H47" t="n">
        <v>0.86</v>
      </c>
      <c r="I47" t="n">
        <v>11</v>
      </c>
      <c r="J47" t="n">
        <v>252.45</v>
      </c>
      <c r="K47" t="n">
        <v>57.72</v>
      </c>
      <c r="L47" t="n">
        <v>12.25</v>
      </c>
      <c r="M47" t="n">
        <v>9</v>
      </c>
      <c r="N47" t="n">
        <v>62.48</v>
      </c>
      <c r="O47" t="n">
        <v>31369.6</v>
      </c>
      <c r="P47" t="n">
        <v>164.68</v>
      </c>
      <c r="Q47" t="n">
        <v>197.75</v>
      </c>
      <c r="R47" t="n">
        <v>33.49</v>
      </c>
      <c r="S47" t="n">
        <v>25.4</v>
      </c>
      <c r="T47" t="n">
        <v>3184.16</v>
      </c>
      <c r="U47" t="n">
        <v>0.76</v>
      </c>
      <c r="V47" t="n">
        <v>0.88</v>
      </c>
      <c r="W47" t="n">
        <v>2.96</v>
      </c>
      <c r="X47" t="n">
        <v>0.2</v>
      </c>
      <c r="Y47" t="n">
        <v>1</v>
      </c>
      <c r="Z47" t="n">
        <v>10</v>
      </c>
      <c r="AA47" t="n">
        <v>420.5965856462864</v>
      </c>
      <c r="AB47" t="n">
        <v>575.4788038930334</v>
      </c>
      <c r="AC47" t="n">
        <v>520.5559145390557</v>
      </c>
      <c r="AD47" t="n">
        <v>420596.5856462864</v>
      </c>
      <c r="AE47" t="n">
        <v>575478.8038930334</v>
      </c>
      <c r="AF47" t="n">
        <v>2.338804354510512e-06</v>
      </c>
      <c r="AG47" t="n">
        <v>17.96875</v>
      </c>
      <c r="AH47" t="n">
        <v>520555.9145390557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7.2487</v>
      </c>
      <c r="E48" t="n">
        <v>13.8</v>
      </c>
      <c r="F48" t="n">
        <v>10.59</v>
      </c>
      <c r="G48" t="n">
        <v>57.74</v>
      </c>
      <c r="H48" t="n">
        <v>0.88</v>
      </c>
      <c r="I48" t="n">
        <v>11</v>
      </c>
      <c r="J48" t="n">
        <v>252.9</v>
      </c>
      <c r="K48" t="n">
        <v>57.72</v>
      </c>
      <c r="L48" t="n">
        <v>12.5</v>
      </c>
      <c r="M48" t="n">
        <v>9</v>
      </c>
      <c r="N48" t="n">
        <v>62.68</v>
      </c>
      <c r="O48" t="n">
        <v>31425.4</v>
      </c>
      <c r="P48" t="n">
        <v>164.67</v>
      </c>
      <c r="Q48" t="n">
        <v>197.75</v>
      </c>
      <c r="R48" t="n">
        <v>33.51</v>
      </c>
      <c r="S48" t="n">
        <v>25.4</v>
      </c>
      <c r="T48" t="n">
        <v>3196.84</v>
      </c>
      <c r="U48" t="n">
        <v>0.76</v>
      </c>
      <c r="V48" t="n">
        <v>0.88</v>
      </c>
      <c r="W48" t="n">
        <v>2.96</v>
      </c>
      <c r="X48" t="n">
        <v>0.2</v>
      </c>
      <c r="Y48" t="n">
        <v>1</v>
      </c>
      <c r="Z48" t="n">
        <v>10</v>
      </c>
      <c r="AA48" t="n">
        <v>420.5349225810694</v>
      </c>
      <c r="AB48" t="n">
        <v>575.3944337668211</v>
      </c>
      <c r="AC48" t="n">
        <v>520.4795965792747</v>
      </c>
      <c r="AD48" t="n">
        <v>420534.9225810694</v>
      </c>
      <c r="AE48" t="n">
        <v>575394.4337668211</v>
      </c>
      <c r="AF48" t="n">
        <v>2.339546688637165e-06</v>
      </c>
      <c r="AG48" t="n">
        <v>17.96875</v>
      </c>
      <c r="AH48" t="n">
        <v>520479.5965792747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7.2487</v>
      </c>
      <c r="E49" t="n">
        <v>13.8</v>
      </c>
      <c r="F49" t="n">
        <v>10.59</v>
      </c>
      <c r="G49" t="n">
        <v>57.74</v>
      </c>
      <c r="H49" t="n">
        <v>0.9</v>
      </c>
      <c r="I49" t="n">
        <v>11</v>
      </c>
      <c r="J49" t="n">
        <v>253.35</v>
      </c>
      <c r="K49" t="n">
        <v>57.72</v>
      </c>
      <c r="L49" t="n">
        <v>12.75</v>
      </c>
      <c r="M49" t="n">
        <v>9</v>
      </c>
      <c r="N49" t="n">
        <v>62.88</v>
      </c>
      <c r="O49" t="n">
        <v>31481.28</v>
      </c>
      <c r="P49" t="n">
        <v>164.7</v>
      </c>
      <c r="Q49" t="n">
        <v>197.79</v>
      </c>
      <c r="R49" t="n">
        <v>33.39</v>
      </c>
      <c r="S49" t="n">
        <v>25.4</v>
      </c>
      <c r="T49" t="n">
        <v>3137.4</v>
      </c>
      <c r="U49" t="n">
        <v>0.76</v>
      </c>
      <c r="V49" t="n">
        <v>0.88</v>
      </c>
      <c r="W49" t="n">
        <v>2.96</v>
      </c>
      <c r="X49" t="n">
        <v>0.2</v>
      </c>
      <c r="Y49" t="n">
        <v>1</v>
      </c>
      <c r="Z49" t="n">
        <v>10</v>
      </c>
      <c r="AA49" t="n">
        <v>420.557445068827</v>
      </c>
      <c r="AB49" t="n">
        <v>575.4252500281932</v>
      </c>
      <c r="AC49" t="n">
        <v>520.5074717799123</v>
      </c>
      <c r="AD49" t="n">
        <v>420557.445068827</v>
      </c>
      <c r="AE49" t="n">
        <v>575425.2500281932</v>
      </c>
      <c r="AF49" t="n">
        <v>2.339546688637165e-06</v>
      </c>
      <c r="AG49" t="n">
        <v>17.96875</v>
      </c>
      <c r="AH49" t="n">
        <v>520507.4717799122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7.2525</v>
      </c>
      <c r="E50" t="n">
        <v>13.79</v>
      </c>
      <c r="F50" t="n">
        <v>10.58</v>
      </c>
      <c r="G50" t="n">
        <v>57.7</v>
      </c>
      <c r="H50" t="n">
        <v>0.91</v>
      </c>
      <c r="I50" t="n">
        <v>11</v>
      </c>
      <c r="J50" t="n">
        <v>253.81</v>
      </c>
      <c r="K50" t="n">
        <v>57.72</v>
      </c>
      <c r="L50" t="n">
        <v>13</v>
      </c>
      <c r="M50" t="n">
        <v>9</v>
      </c>
      <c r="N50" t="n">
        <v>63.08</v>
      </c>
      <c r="O50" t="n">
        <v>31537.23</v>
      </c>
      <c r="P50" t="n">
        <v>164.33</v>
      </c>
      <c r="Q50" t="n">
        <v>197.76</v>
      </c>
      <c r="R50" t="n">
        <v>33.38</v>
      </c>
      <c r="S50" t="n">
        <v>25.4</v>
      </c>
      <c r="T50" t="n">
        <v>3133.33</v>
      </c>
      <c r="U50" t="n">
        <v>0.76</v>
      </c>
      <c r="V50" t="n">
        <v>0.88</v>
      </c>
      <c r="W50" t="n">
        <v>2.95</v>
      </c>
      <c r="X50" t="n">
        <v>0.19</v>
      </c>
      <c r="Y50" t="n">
        <v>1</v>
      </c>
      <c r="Z50" t="n">
        <v>10</v>
      </c>
      <c r="AA50" t="n">
        <v>420.1460578439342</v>
      </c>
      <c r="AB50" t="n">
        <v>574.8623718779713</v>
      </c>
      <c r="AC50" t="n">
        <v>519.9983139303431</v>
      </c>
      <c r="AD50" t="n">
        <v>420146.0578439342</v>
      </c>
      <c r="AE50" t="n">
        <v>574862.3718779713</v>
      </c>
      <c r="AF50" t="n">
        <v>2.340773153715982e-06</v>
      </c>
      <c r="AG50" t="n">
        <v>17.95572916666667</v>
      </c>
      <c r="AH50" t="n">
        <v>519998.3139303431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7.2849</v>
      </c>
      <c r="E51" t="n">
        <v>13.73</v>
      </c>
      <c r="F51" t="n">
        <v>10.56</v>
      </c>
      <c r="G51" t="n">
        <v>63.38</v>
      </c>
      <c r="H51" t="n">
        <v>0.93</v>
      </c>
      <c r="I51" t="n">
        <v>10</v>
      </c>
      <c r="J51" t="n">
        <v>254.26</v>
      </c>
      <c r="K51" t="n">
        <v>57.72</v>
      </c>
      <c r="L51" t="n">
        <v>13.25</v>
      </c>
      <c r="M51" t="n">
        <v>8</v>
      </c>
      <c r="N51" t="n">
        <v>63.29</v>
      </c>
      <c r="O51" t="n">
        <v>31593.26</v>
      </c>
      <c r="P51" t="n">
        <v>164.19</v>
      </c>
      <c r="Q51" t="n">
        <v>197.76</v>
      </c>
      <c r="R51" t="n">
        <v>32.75</v>
      </c>
      <c r="S51" t="n">
        <v>25.4</v>
      </c>
      <c r="T51" t="n">
        <v>2821.64</v>
      </c>
      <c r="U51" t="n">
        <v>0.78</v>
      </c>
      <c r="V51" t="n">
        <v>0.88</v>
      </c>
      <c r="W51" t="n">
        <v>2.95</v>
      </c>
      <c r="X51" t="n">
        <v>0.17</v>
      </c>
      <c r="Y51" t="n">
        <v>1</v>
      </c>
      <c r="Z51" t="n">
        <v>10</v>
      </c>
      <c r="AA51" t="n">
        <v>419.1960804153092</v>
      </c>
      <c r="AB51" t="n">
        <v>573.5625708500802</v>
      </c>
      <c r="AC51" t="n">
        <v>518.8225640882719</v>
      </c>
      <c r="AD51" t="n">
        <v>419196.0804153092</v>
      </c>
      <c r="AE51" t="n">
        <v>573562.5708500802</v>
      </c>
      <c r="AF51" t="n">
        <v>2.351230382282738e-06</v>
      </c>
      <c r="AG51" t="n">
        <v>17.87760416666667</v>
      </c>
      <c r="AH51" t="n">
        <v>518822.5640882718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7.2823</v>
      </c>
      <c r="E52" t="n">
        <v>13.73</v>
      </c>
      <c r="F52" t="n">
        <v>10.57</v>
      </c>
      <c r="G52" t="n">
        <v>63.41</v>
      </c>
      <c r="H52" t="n">
        <v>0.9399999999999999</v>
      </c>
      <c r="I52" t="n">
        <v>10</v>
      </c>
      <c r="J52" t="n">
        <v>254.72</v>
      </c>
      <c r="K52" t="n">
        <v>57.72</v>
      </c>
      <c r="L52" t="n">
        <v>13.5</v>
      </c>
      <c r="M52" t="n">
        <v>8</v>
      </c>
      <c r="N52" t="n">
        <v>63.49</v>
      </c>
      <c r="O52" t="n">
        <v>31649.36</v>
      </c>
      <c r="P52" t="n">
        <v>164.39</v>
      </c>
      <c r="Q52" t="n">
        <v>197.83</v>
      </c>
      <c r="R52" t="n">
        <v>32.73</v>
      </c>
      <c r="S52" t="n">
        <v>25.4</v>
      </c>
      <c r="T52" t="n">
        <v>2809.3</v>
      </c>
      <c r="U52" t="n">
        <v>0.78</v>
      </c>
      <c r="V52" t="n">
        <v>0.88</v>
      </c>
      <c r="W52" t="n">
        <v>2.96</v>
      </c>
      <c r="X52" t="n">
        <v>0.18</v>
      </c>
      <c r="Y52" t="n">
        <v>1</v>
      </c>
      <c r="Z52" t="n">
        <v>10</v>
      </c>
      <c r="AA52" t="n">
        <v>419.4501413187334</v>
      </c>
      <c r="AB52" t="n">
        <v>573.9101881865213</v>
      </c>
      <c r="AC52" t="n">
        <v>519.137005314007</v>
      </c>
      <c r="AD52" t="n">
        <v>419450.1413187334</v>
      </c>
      <c r="AE52" t="n">
        <v>573910.1881865213</v>
      </c>
      <c r="AF52" t="n">
        <v>2.350391221965652e-06</v>
      </c>
      <c r="AG52" t="n">
        <v>17.87760416666667</v>
      </c>
      <c r="AH52" t="n">
        <v>519137.0053140069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7.2851</v>
      </c>
      <c r="E53" t="n">
        <v>13.73</v>
      </c>
      <c r="F53" t="n">
        <v>10.56</v>
      </c>
      <c r="G53" t="n">
        <v>63.37</v>
      </c>
      <c r="H53" t="n">
        <v>0.96</v>
      </c>
      <c r="I53" t="n">
        <v>10</v>
      </c>
      <c r="J53" t="n">
        <v>255.17</v>
      </c>
      <c r="K53" t="n">
        <v>57.72</v>
      </c>
      <c r="L53" t="n">
        <v>13.75</v>
      </c>
      <c r="M53" t="n">
        <v>8</v>
      </c>
      <c r="N53" t="n">
        <v>63.7</v>
      </c>
      <c r="O53" t="n">
        <v>31705.54</v>
      </c>
      <c r="P53" t="n">
        <v>164.28</v>
      </c>
      <c r="Q53" t="n">
        <v>197.75</v>
      </c>
      <c r="R53" t="n">
        <v>32.68</v>
      </c>
      <c r="S53" t="n">
        <v>25.4</v>
      </c>
      <c r="T53" t="n">
        <v>2785.8</v>
      </c>
      <c r="U53" t="n">
        <v>0.78</v>
      </c>
      <c r="V53" t="n">
        <v>0.88</v>
      </c>
      <c r="W53" t="n">
        <v>2.96</v>
      </c>
      <c r="X53" t="n">
        <v>0.17</v>
      </c>
      <c r="Y53" t="n">
        <v>1</v>
      </c>
      <c r="Z53" t="n">
        <v>10</v>
      </c>
      <c r="AA53" t="n">
        <v>419.2586630757324</v>
      </c>
      <c r="AB53" t="n">
        <v>573.6481992070235</v>
      </c>
      <c r="AC53" t="n">
        <v>518.9000201950086</v>
      </c>
      <c r="AD53" t="n">
        <v>419258.6630757324</v>
      </c>
      <c r="AE53" t="n">
        <v>573648.1992070235</v>
      </c>
      <c r="AF53" t="n">
        <v>2.351294933076359e-06</v>
      </c>
      <c r="AG53" t="n">
        <v>17.87760416666667</v>
      </c>
      <c r="AH53" t="n">
        <v>518900.0201950086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7.2827</v>
      </c>
      <c r="E54" t="n">
        <v>13.73</v>
      </c>
      <c r="F54" t="n">
        <v>10.57</v>
      </c>
      <c r="G54" t="n">
        <v>63.4</v>
      </c>
      <c r="H54" t="n">
        <v>0.97</v>
      </c>
      <c r="I54" t="n">
        <v>10</v>
      </c>
      <c r="J54" t="n">
        <v>255.63</v>
      </c>
      <c r="K54" t="n">
        <v>57.72</v>
      </c>
      <c r="L54" t="n">
        <v>14</v>
      </c>
      <c r="M54" t="n">
        <v>8</v>
      </c>
      <c r="N54" t="n">
        <v>63.91</v>
      </c>
      <c r="O54" t="n">
        <v>31761.8</v>
      </c>
      <c r="P54" t="n">
        <v>164.18</v>
      </c>
      <c r="Q54" t="n">
        <v>197.76</v>
      </c>
      <c r="R54" t="n">
        <v>32.78</v>
      </c>
      <c r="S54" t="n">
        <v>25.4</v>
      </c>
      <c r="T54" t="n">
        <v>2836.71</v>
      </c>
      <c r="U54" t="n">
        <v>0.77</v>
      </c>
      <c r="V54" t="n">
        <v>0.88</v>
      </c>
      <c r="W54" t="n">
        <v>2.96</v>
      </c>
      <c r="X54" t="n">
        <v>0.18</v>
      </c>
      <c r="Y54" t="n">
        <v>1</v>
      </c>
      <c r="Z54" t="n">
        <v>10</v>
      </c>
      <c r="AA54" t="n">
        <v>419.2839085223012</v>
      </c>
      <c r="AB54" t="n">
        <v>573.6827411407693</v>
      </c>
      <c r="AC54" t="n">
        <v>518.9312654950776</v>
      </c>
      <c r="AD54" t="n">
        <v>419283.9085223012</v>
      </c>
      <c r="AE54" t="n">
        <v>573682.7411407693</v>
      </c>
      <c r="AF54" t="n">
        <v>2.350520323552896e-06</v>
      </c>
      <c r="AG54" t="n">
        <v>17.87760416666667</v>
      </c>
      <c r="AH54" t="n">
        <v>518931.2654950776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7.283</v>
      </c>
      <c r="E55" t="n">
        <v>13.73</v>
      </c>
      <c r="F55" t="n">
        <v>10.57</v>
      </c>
      <c r="G55" t="n">
        <v>63.4</v>
      </c>
      <c r="H55" t="n">
        <v>0.99</v>
      </c>
      <c r="I55" t="n">
        <v>10</v>
      </c>
      <c r="J55" t="n">
        <v>256.09</v>
      </c>
      <c r="K55" t="n">
        <v>57.72</v>
      </c>
      <c r="L55" t="n">
        <v>14.25</v>
      </c>
      <c r="M55" t="n">
        <v>8</v>
      </c>
      <c r="N55" t="n">
        <v>64.11</v>
      </c>
      <c r="O55" t="n">
        <v>31818.13</v>
      </c>
      <c r="P55" t="n">
        <v>164.09</v>
      </c>
      <c r="Q55" t="n">
        <v>197.75</v>
      </c>
      <c r="R55" t="n">
        <v>32.94</v>
      </c>
      <c r="S55" t="n">
        <v>25.4</v>
      </c>
      <c r="T55" t="n">
        <v>2918.1</v>
      </c>
      <c r="U55" t="n">
        <v>0.77</v>
      </c>
      <c r="V55" t="n">
        <v>0.88</v>
      </c>
      <c r="W55" t="n">
        <v>2.95</v>
      </c>
      <c r="X55" t="n">
        <v>0.18</v>
      </c>
      <c r="Y55" t="n">
        <v>1</v>
      </c>
      <c r="Z55" t="n">
        <v>10</v>
      </c>
      <c r="AA55" t="n">
        <v>419.2096828437587</v>
      </c>
      <c r="AB55" t="n">
        <v>573.5811822927818</v>
      </c>
      <c r="AC55" t="n">
        <v>518.8393992810032</v>
      </c>
      <c r="AD55" t="n">
        <v>419209.6828437587</v>
      </c>
      <c r="AE55" t="n">
        <v>573581.1822927818</v>
      </c>
      <c r="AF55" t="n">
        <v>2.350617149743329e-06</v>
      </c>
      <c r="AG55" t="n">
        <v>17.87760416666667</v>
      </c>
      <c r="AH55" t="n">
        <v>518839.3992810033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7.2817</v>
      </c>
      <c r="E56" t="n">
        <v>13.73</v>
      </c>
      <c r="F56" t="n">
        <v>10.57</v>
      </c>
      <c r="G56" t="n">
        <v>63.41</v>
      </c>
      <c r="H56" t="n">
        <v>1.01</v>
      </c>
      <c r="I56" t="n">
        <v>10</v>
      </c>
      <c r="J56" t="n">
        <v>256.54</v>
      </c>
      <c r="K56" t="n">
        <v>57.72</v>
      </c>
      <c r="L56" t="n">
        <v>14.5</v>
      </c>
      <c r="M56" t="n">
        <v>8</v>
      </c>
      <c r="N56" t="n">
        <v>64.31999999999999</v>
      </c>
      <c r="O56" t="n">
        <v>31874.54</v>
      </c>
      <c r="P56" t="n">
        <v>163.78</v>
      </c>
      <c r="Q56" t="n">
        <v>197.78</v>
      </c>
      <c r="R56" t="n">
        <v>32.94</v>
      </c>
      <c r="S56" t="n">
        <v>25.4</v>
      </c>
      <c r="T56" t="n">
        <v>2915.93</v>
      </c>
      <c r="U56" t="n">
        <v>0.77</v>
      </c>
      <c r="V56" t="n">
        <v>0.88</v>
      </c>
      <c r="W56" t="n">
        <v>2.96</v>
      </c>
      <c r="X56" t="n">
        <v>0.18</v>
      </c>
      <c r="Y56" t="n">
        <v>1</v>
      </c>
      <c r="Z56" t="n">
        <v>10</v>
      </c>
      <c r="AA56" t="n">
        <v>419.008228538123</v>
      </c>
      <c r="AB56" t="n">
        <v>573.3055436242742</v>
      </c>
      <c r="AC56" t="n">
        <v>518.5900671801567</v>
      </c>
      <c r="AD56" t="n">
        <v>419008.228538123</v>
      </c>
      <c r="AE56" t="n">
        <v>573305.5436242742</v>
      </c>
      <c r="AF56" t="n">
        <v>2.350197569584786e-06</v>
      </c>
      <c r="AG56" t="n">
        <v>17.87760416666667</v>
      </c>
      <c r="AH56" t="n">
        <v>518590.0671801567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7.32</v>
      </c>
      <c r="E57" t="n">
        <v>13.66</v>
      </c>
      <c r="F57" t="n">
        <v>10.54</v>
      </c>
      <c r="G57" t="n">
        <v>70.28</v>
      </c>
      <c r="H57" t="n">
        <v>1.02</v>
      </c>
      <c r="I57" t="n">
        <v>9</v>
      </c>
      <c r="J57" t="n">
        <v>257</v>
      </c>
      <c r="K57" t="n">
        <v>57.72</v>
      </c>
      <c r="L57" t="n">
        <v>14.75</v>
      </c>
      <c r="M57" t="n">
        <v>7</v>
      </c>
      <c r="N57" t="n">
        <v>64.53</v>
      </c>
      <c r="O57" t="n">
        <v>31931.15</v>
      </c>
      <c r="P57" t="n">
        <v>163.33</v>
      </c>
      <c r="Q57" t="n">
        <v>197.77</v>
      </c>
      <c r="R57" t="n">
        <v>32.16</v>
      </c>
      <c r="S57" t="n">
        <v>25.4</v>
      </c>
      <c r="T57" t="n">
        <v>2531.8</v>
      </c>
      <c r="U57" t="n">
        <v>0.79</v>
      </c>
      <c r="V57" t="n">
        <v>0.88</v>
      </c>
      <c r="W57" t="n">
        <v>2.95</v>
      </c>
      <c r="X57" t="n">
        <v>0.15</v>
      </c>
      <c r="Y57" t="n">
        <v>1</v>
      </c>
      <c r="Z57" t="n">
        <v>10</v>
      </c>
      <c r="AA57" t="n">
        <v>409.0030115695838</v>
      </c>
      <c r="AB57" t="n">
        <v>559.6159643688986</v>
      </c>
      <c r="AC57" t="n">
        <v>506.2070021554691</v>
      </c>
      <c r="AD57" t="n">
        <v>409003.0115695838</v>
      </c>
      <c r="AE57" t="n">
        <v>559615.9643688987</v>
      </c>
      <c r="AF57" t="n">
        <v>2.36255904656339e-06</v>
      </c>
      <c r="AG57" t="n">
        <v>17.78645833333333</v>
      </c>
      <c r="AH57" t="n">
        <v>506207.0021554691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7.3108</v>
      </c>
      <c r="E58" t="n">
        <v>13.68</v>
      </c>
      <c r="F58" t="n">
        <v>10.56</v>
      </c>
      <c r="G58" t="n">
        <v>70.40000000000001</v>
      </c>
      <c r="H58" t="n">
        <v>1.04</v>
      </c>
      <c r="I58" t="n">
        <v>9</v>
      </c>
      <c r="J58" t="n">
        <v>257.46</v>
      </c>
      <c r="K58" t="n">
        <v>57.72</v>
      </c>
      <c r="L58" t="n">
        <v>15</v>
      </c>
      <c r="M58" t="n">
        <v>7</v>
      </c>
      <c r="N58" t="n">
        <v>64.73999999999999</v>
      </c>
      <c r="O58" t="n">
        <v>31987.71</v>
      </c>
      <c r="P58" t="n">
        <v>163.74</v>
      </c>
      <c r="Q58" t="n">
        <v>197.77</v>
      </c>
      <c r="R58" t="n">
        <v>32.67</v>
      </c>
      <c r="S58" t="n">
        <v>25.4</v>
      </c>
      <c r="T58" t="n">
        <v>2784.56</v>
      </c>
      <c r="U58" t="n">
        <v>0.78</v>
      </c>
      <c r="V58" t="n">
        <v>0.88</v>
      </c>
      <c r="W58" t="n">
        <v>2.95</v>
      </c>
      <c r="X58" t="n">
        <v>0.17</v>
      </c>
      <c r="Y58" t="n">
        <v>1</v>
      </c>
      <c r="Z58" t="n">
        <v>10</v>
      </c>
      <c r="AA58" t="n">
        <v>409.6072769706566</v>
      </c>
      <c r="AB58" t="n">
        <v>560.4427469489544</v>
      </c>
      <c r="AC58" t="n">
        <v>506.9548777664811</v>
      </c>
      <c r="AD58" t="n">
        <v>409607.2769706566</v>
      </c>
      <c r="AE58" t="n">
        <v>560442.7469489544</v>
      </c>
      <c r="AF58" t="n">
        <v>2.35958971005678e-06</v>
      </c>
      <c r="AG58" t="n">
        <v>17.8125</v>
      </c>
      <c r="AH58" t="n">
        <v>506954.8777664811</v>
      </c>
    </row>
    <row r="59">
      <c r="A59" t="n">
        <v>57</v>
      </c>
      <c r="B59" t="n">
        <v>120</v>
      </c>
      <c r="C59" t="inlineStr">
        <is>
          <t xml:space="preserve">CONCLUIDO	</t>
        </is>
      </c>
      <c r="D59" t="n">
        <v>7.3138</v>
      </c>
      <c r="E59" t="n">
        <v>13.67</v>
      </c>
      <c r="F59" t="n">
        <v>10.55</v>
      </c>
      <c r="G59" t="n">
        <v>70.36</v>
      </c>
      <c r="H59" t="n">
        <v>1.05</v>
      </c>
      <c r="I59" t="n">
        <v>9</v>
      </c>
      <c r="J59" t="n">
        <v>257.92</v>
      </c>
      <c r="K59" t="n">
        <v>57.72</v>
      </c>
      <c r="L59" t="n">
        <v>15.25</v>
      </c>
      <c r="M59" t="n">
        <v>7</v>
      </c>
      <c r="N59" t="n">
        <v>64.95</v>
      </c>
      <c r="O59" t="n">
        <v>32044.35</v>
      </c>
      <c r="P59" t="n">
        <v>163.7</v>
      </c>
      <c r="Q59" t="n">
        <v>197.78</v>
      </c>
      <c r="R59" t="n">
        <v>32.47</v>
      </c>
      <c r="S59" t="n">
        <v>25.4</v>
      </c>
      <c r="T59" t="n">
        <v>2683.71</v>
      </c>
      <c r="U59" t="n">
        <v>0.78</v>
      </c>
      <c r="V59" t="n">
        <v>0.88</v>
      </c>
      <c r="W59" t="n">
        <v>2.95</v>
      </c>
      <c r="X59" t="n">
        <v>0.16</v>
      </c>
      <c r="Y59" t="n">
        <v>1</v>
      </c>
      <c r="Z59" t="n">
        <v>10</v>
      </c>
      <c r="AA59" t="n">
        <v>409.4644864902903</v>
      </c>
      <c r="AB59" t="n">
        <v>560.2473747142458</v>
      </c>
      <c r="AC59" t="n">
        <v>506.7781515836463</v>
      </c>
      <c r="AD59" t="n">
        <v>409464.4864902903</v>
      </c>
      <c r="AE59" t="n">
        <v>560247.3747142458</v>
      </c>
      <c r="AF59" t="n">
        <v>2.360557971961109e-06</v>
      </c>
      <c r="AG59" t="n">
        <v>17.79947916666667</v>
      </c>
      <c r="AH59" t="n">
        <v>506778.1515836463</v>
      </c>
    </row>
    <row r="60">
      <c r="A60" t="n">
        <v>58</v>
      </c>
      <c r="B60" t="n">
        <v>120</v>
      </c>
      <c r="C60" t="inlineStr">
        <is>
          <t xml:space="preserve">CONCLUIDO	</t>
        </is>
      </c>
      <c r="D60" t="n">
        <v>7.315</v>
      </c>
      <c r="E60" t="n">
        <v>13.67</v>
      </c>
      <c r="F60" t="n">
        <v>10.55</v>
      </c>
      <c r="G60" t="n">
        <v>70.34</v>
      </c>
      <c r="H60" t="n">
        <v>1.07</v>
      </c>
      <c r="I60" t="n">
        <v>9</v>
      </c>
      <c r="J60" t="n">
        <v>258.38</v>
      </c>
      <c r="K60" t="n">
        <v>57.72</v>
      </c>
      <c r="L60" t="n">
        <v>15.5</v>
      </c>
      <c r="M60" t="n">
        <v>7</v>
      </c>
      <c r="N60" t="n">
        <v>65.16</v>
      </c>
      <c r="O60" t="n">
        <v>32101.07</v>
      </c>
      <c r="P60" t="n">
        <v>163.77</v>
      </c>
      <c r="Q60" t="n">
        <v>197.78</v>
      </c>
      <c r="R60" t="n">
        <v>32.38</v>
      </c>
      <c r="S60" t="n">
        <v>25.4</v>
      </c>
      <c r="T60" t="n">
        <v>2643.18</v>
      </c>
      <c r="U60" t="n">
        <v>0.78</v>
      </c>
      <c r="V60" t="n">
        <v>0.88</v>
      </c>
      <c r="W60" t="n">
        <v>2.95</v>
      </c>
      <c r="X60" t="n">
        <v>0.16</v>
      </c>
      <c r="Y60" t="n">
        <v>1</v>
      </c>
      <c r="Z60" t="n">
        <v>10</v>
      </c>
      <c r="AA60" t="n">
        <v>409.488970161713</v>
      </c>
      <c r="AB60" t="n">
        <v>560.2808743536298</v>
      </c>
      <c r="AC60" t="n">
        <v>506.8084540644645</v>
      </c>
      <c r="AD60" t="n">
        <v>409488.970161713</v>
      </c>
      <c r="AE60" t="n">
        <v>560280.8743536298</v>
      </c>
      <c r="AF60" t="n">
        <v>2.360945276722841e-06</v>
      </c>
      <c r="AG60" t="n">
        <v>17.79947916666667</v>
      </c>
      <c r="AH60" t="n">
        <v>506808.4540644645</v>
      </c>
    </row>
    <row r="61">
      <c r="A61" t="n">
        <v>59</v>
      </c>
      <c r="B61" t="n">
        <v>120</v>
      </c>
      <c r="C61" t="inlineStr">
        <is>
          <t xml:space="preserve">CONCLUIDO	</t>
        </is>
      </c>
      <c r="D61" t="n">
        <v>7.3189</v>
      </c>
      <c r="E61" t="n">
        <v>13.66</v>
      </c>
      <c r="F61" t="n">
        <v>10.54</v>
      </c>
      <c r="G61" t="n">
        <v>70.3</v>
      </c>
      <c r="H61" t="n">
        <v>1.08</v>
      </c>
      <c r="I61" t="n">
        <v>9</v>
      </c>
      <c r="J61" t="n">
        <v>258.84</v>
      </c>
      <c r="K61" t="n">
        <v>57.72</v>
      </c>
      <c r="L61" t="n">
        <v>15.75</v>
      </c>
      <c r="M61" t="n">
        <v>7</v>
      </c>
      <c r="N61" t="n">
        <v>65.37</v>
      </c>
      <c r="O61" t="n">
        <v>32157.87</v>
      </c>
      <c r="P61" t="n">
        <v>163.57</v>
      </c>
      <c r="Q61" t="n">
        <v>197.78</v>
      </c>
      <c r="R61" t="n">
        <v>32.23</v>
      </c>
      <c r="S61" t="n">
        <v>25.4</v>
      </c>
      <c r="T61" t="n">
        <v>2564.39</v>
      </c>
      <c r="U61" t="n">
        <v>0.79</v>
      </c>
      <c r="V61" t="n">
        <v>0.88</v>
      </c>
      <c r="W61" t="n">
        <v>2.95</v>
      </c>
      <c r="X61" t="n">
        <v>0.15</v>
      </c>
      <c r="Y61" t="n">
        <v>1</v>
      </c>
      <c r="Z61" t="n">
        <v>10</v>
      </c>
      <c r="AA61" t="n">
        <v>409.2066735347176</v>
      </c>
      <c r="AB61" t="n">
        <v>559.8946236545265</v>
      </c>
      <c r="AC61" t="n">
        <v>506.4590665899773</v>
      </c>
      <c r="AD61" t="n">
        <v>409206.6735347176</v>
      </c>
      <c r="AE61" t="n">
        <v>559894.6236545265</v>
      </c>
      <c r="AF61" t="n">
        <v>2.362204017198469e-06</v>
      </c>
      <c r="AG61" t="n">
        <v>17.78645833333333</v>
      </c>
      <c r="AH61" t="n">
        <v>506459.0665899774</v>
      </c>
    </row>
    <row r="62">
      <c r="A62" t="n">
        <v>60</v>
      </c>
      <c r="B62" t="n">
        <v>120</v>
      </c>
      <c r="C62" t="inlineStr">
        <is>
          <t xml:space="preserve">CONCLUIDO	</t>
        </is>
      </c>
      <c r="D62" t="n">
        <v>7.3151</v>
      </c>
      <c r="E62" t="n">
        <v>13.67</v>
      </c>
      <c r="F62" t="n">
        <v>10.55</v>
      </c>
      <c r="G62" t="n">
        <v>70.34</v>
      </c>
      <c r="H62" t="n">
        <v>1.1</v>
      </c>
      <c r="I62" t="n">
        <v>9</v>
      </c>
      <c r="J62" t="n">
        <v>259.3</v>
      </c>
      <c r="K62" t="n">
        <v>57.72</v>
      </c>
      <c r="L62" t="n">
        <v>16</v>
      </c>
      <c r="M62" t="n">
        <v>7</v>
      </c>
      <c r="N62" t="n">
        <v>65.58</v>
      </c>
      <c r="O62" t="n">
        <v>32214.75</v>
      </c>
      <c r="P62" t="n">
        <v>163.56</v>
      </c>
      <c r="Q62" t="n">
        <v>197.76</v>
      </c>
      <c r="R62" t="n">
        <v>32.47</v>
      </c>
      <c r="S62" t="n">
        <v>25.4</v>
      </c>
      <c r="T62" t="n">
        <v>2684.75</v>
      </c>
      <c r="U62" t="n">
        <v>0.78</v>
      </c>
      <c r="V62" t="n">
        <v>0.88</v>
      </c>
      <c r="W62" t="n">
        <v>2.95</v>
      </c>
      <c r="X62" t="n">
        <v>0.16</v>
      </c>
      <c r="Y62" t="n">
        <v>1</v>
      </c>
      <c r="Z62" t="n">
        <v>10</v>
      </c>
      <c r="AA62" t="n">
        <v>409.3304441446117</v>
      </c>
      <c r="AB62" t="n">
        <v>560.0639720633576</v>
      </c>
      <c r="AC62" t="n">
        <v>506.6122526243516</v>
      </c>
      <c r="AD62" t="n">
        <v>409330.4441446117</v>
      </c>
      <c r="AE62" t="n">
        <v>560063.9720633576</v>
      </c>
      <c r="AF62" t="n">
        <v>2.360977552119652e-06</v>
      </c>
      <c r="AG62" t="n">
        <v>17.79947916666667</v>
      </c>
      <c r="AH62" t="n">
        <v>506612.2526243516</v>
      </c>
    </row>
    <row r="63">
      <c r="A63" t="n">
        <v>61</v>
      </c>
      <c r="B63" t="n">
        <v>120</v>
      </c>
      <c r="C63" t="inlineStr">
        <is>
          <t xml:space="preserve">CONCLUIDO	</t>
        </is>
      </c>
      <c r="D63" t="n">
        <v>7.3174</v>
      </c>
      <c r="E63" t="n">
        <v>13.67</v>
      </c>
      <c r="F63" t="n">
        <v>10.55</v>
      </c>
      <c r="G63" t="n">
        <v>70.31</v>
      </c>
      <c r="H63" t="n">
        <v>1.11</v>
      </c>
      <c r="I63" t="n">
        <v>9</v>
      </c>
      <c r="J63" t="n">
        <v>259.76</v>
      </c>
      <c r="K63" t="n">
        <v>57.72</v>
      </c>
      <c r="L63" t="n">
        <v>16.25</v>
      </c>
      <c r="M63" t="n">
        <v>7</v>
      </c>
      <c r="N63" t="n">
        <v>65.79000000000001</v>
      </c>
      <c r="O63" t="n">
        <v>32271.71</v>
      </c>
      <c r="P63" t="n">
        <v>163.42</v>
      </c>
      <c r="Q63" t="n">
        <v>197.75</v>
      </c>
      <c r="R63" t="n">
        <v>32.42</v>
      </c>
      <c r="S63" t="n">
        <v>25.4</v>
      </c>
      <c r="T63" t="n">
        <v>2662.38</v>
      </c>
      <c r="U63" t="n">
        <v>0.78</v>
      </c>
      <c r="V63" t="n">
        <v>0.88</v>
      </c>
      <c r="W63" t="n">
        <v>2.95</v>
      </c>
      <c r="X63" t="n">
        <v>0.16</v>
      </c>
      <c r="Y63" t="n">
        <v>1</v>
      </c>
      <c r="Z63" t="n">
        <v>10</v>
      </c>
      <c r="AA63" t="n">
        <v>409.1734998654731</v>
      </c>
      <c r="AB63" t="n">
        <v>559.8492339767471</v>
      </c>
      <c r="AC63" t="n">
        <v>506.4180088393405</v>
      </c>
      <c r="AD63" t="n">
        <v>409173.4998654731</v>
      </c>
      <c r="AE63" t="n">
        <v>559849.2339767471</v>
      </c>
      <c r="AF63" t="n">
        <v>2.361719886246305e-06</v>
      </c>
      <c r="AG63" t="n">
        <v>17.79947916666667</v>
      </c>
      <c r="AH63" t="n">
        <v>506418.0088393405</v>
      </c>
    </row>
    <row r="64">
      <c r="A64" t="n">
        <v>62</v>
      </c>
      <c r="B64" t="n">
        <v>120</v>
      </c>
      <c r="C64" t="inlineStr">
        <is>
          <t xml:space="preserve">CONCLUIDO	</t>
        </is>
      </c>
      <c r="D64" t="n">
        <v>7.3166</v>
      </c>
      <c r="E64" t="n">
        <v>13.67</v>
      </c>
      <c r="F64" t="n">
        <v>10.55</v>
      </c>
      <c r="G64" t="n">
        <v>70.31999999999999</v>
      </c>
      <c r="H64" t="n">
        <v>1.13</v>
      </c>
      <c r="I64" t="n">
        <v>9</v>
      </c>
      <c r="J64" t="n">
        <v>260.23</v>
      </c>
      <c r="K64" t="n">
        <v>57.72</v>
      </c>
      <c r="L64" t="n">
        <v>16.5</v>
      </c>
      <c r="M64" t="n">
        <v>7</v>
      </c>
      <c r="N64" t="n">
        <v>66</v>
      </c>
      <c r="O64" t="n">
        <v>32328.74</v>
      </c>
      <c r="P64" t="n">
        <v>163.31</v>
      </c>
      <c r="Q64" t="n">
        <v>197.77</v>
      </c>
      <c r="R64" t="n">
        <v>32.28</v>
      </c>
      <c r="S64" t="n">
        <v>25.4</v>
      </c>
      <c r="T64" t="n">
        <v>2588.7</v>
      </c>
      <c r="U64" t="n">
        <v>0.79</v>
      </c>
      <c r="V64" t="n">
        <v>0.88</v>
      </c>
      <c r="W64" t="n">
        <v>2.95</v>
      </c>
      <c r="X64" t="n">
        <v>0.16</v>
      </c>
      <c r="Y64" t="n">
        <v>1</v>
      </c>
      <c r="Z64" t="n">
        <v>10</v>
      </c>
      <c r="AA64" t="n">
        <v>409.1100429497592</v>
      </c>
      <c r="AB64" t="n">
        <v>559.762409425146</v>
      </c>
      <c r="AC64" t="n">
        <v>506.3394707010851</v>
      </c>
      <c r="AD64" t="n">
        <v>409110.0429497592</v>
      </c>
      <c r="AE64" t="n">
        <v>559762.4094251459</v>
      </c>
      <c r="AF64" t="n">
        <v>2.361461683071817e-06</v>
      </c>
      <c r="AG64" t="n">
        <v>17.79947916666667</v>
      </c>
      <c r="AH64" t="n">
        <v>506339.4707010851</v>
      </c>
    </row>
    <row r="65">
      <c r="A65" t="n">
        <v>63</v>
      </c>
      <c r="B65" t="n">
        <v>120</v>
      </c>
      <c r="C65" t="inlineStr">
        <is>
          <t xml:space="preserve">CONCLUIDO	</t>
        </is>
      </c>
      <c r="D65" t="n">
        <v>7.3513</v>
      </c>
      <c r="E65" t="n">
        <v>13.6</v>
      </c>
      <c r="F65" t="n">
        <v>10.53</v>
      </c>
      <c r="G65" t="n">
        <v>78.97</v>
      </c>
      <c r="H65" t="n">
        <v>1.14</v>
      </c>
      <c r="I65" t="n">
        <v>8</v>
      </c>
      <c r="J65" t="n">
        <v>260.69</v>
      </c>
      <c r="K65" t="n">
        <v>57.72</v>
      </c>
      <c r="L65" t="n">
        <v>16.75</v>
      </c>
      <c r="M65" t="n">
        <v>6</v>
      </c>
      <c r="N65" t="n">
        <v>66.20999999999999</v>
      </c>
      <c r="O65" t="n">
        <v>32385.86</v>
      </c>
      <c r="P65" t="n">
        <v>162.9</v>
      </c>
      <c r="Q65" t="n">
        <v>197.78</v>
      </c>
      <c r="R65" t="n">
        <v>31.76</v>
      </c>
      <c r="S65" t="n">
        <v>25.4</v>
      </c>
      <c r="T65" t="n">
        <v>2336.27</v>
      </c>
      <c r="U65" t="n">
        <v>0.8</v>
      </c>
      <c r="V65" t="n">
        <v>0.88</v>
      </c>
      <c r="W65" t="n">
        <v>2.95</v>
      </c>
      <c r="X65" t="n">
        <v>0.14</v>
      </c>
      <c r="Y65" t="n">
        <v>1</v>
      </c>
      <c r="Z65" t="n">
        <v>10</v>
      </c>
      <c r="AA65" t="n">
        <v>407.9267570627457</v>
      </c>
      <c r="AB65" t="n">
        <v>558.1433854716448</v>
      </c>
      <c r="AC65" t="n">
        <v>504.8749641213918</v>
      </c>
      <c r="AD65" t="n">
        <v>407926.7570627456</v>
      </c>
      <c r="AE65" t="n">
        <v>558143.3854716448</v>
      </c>
      <c r="AF65" t="n">
        <v>2.372661245765225e-06</v>
      </c>
      <c r="AG65" t="n">
        <v>17.70833333333333</v>
      </c>
      <c r="AH65" t="n">
        <v>504874.9641213918</v>
      </c>
    </row>
    <row r="66">
      <c r="A66" t="n">
        <v>64</v>
      </c>
      <c r="B66" t="n">
        <v>120</v>
      </c>
      <c r="C66" t="inlineStr">
        <is>
          <t xml:space="preserve">CONCLUIDO	</t>
        </is>
      </c>
      <c r="D66" t="n">
        <v>7.3574</v>
      </c>
      <c r="E66" t="n">
        <v>13.59</v>
      </c>
      <c r="F66" t="n">
        <v>10.52</v>
      </c>
      <c r="G66" t="n">
        <v>78.89</v>
      </c>
      <c r="H66" t="n">
        <v>1.16</v>
      </c>
      <c r="I66" t="n">
        <v>8</v>
      </c>
      <c r="J66" t="n">
        <v>261.15</v>
      </c>
      <c r="K66" t="n">
        <v>57.72</v>
      </c>
      <c r="L66" t="n">
        <v>17</v>
      </c>
      <c r="M66" t="n">
        <v>6</v>
      </c>
      <c r="N66" t="n">
        <v>66.43000000000001</v>
      </c>
      <c r="O66" t="n">
        <v>32443.05</v>
      </c>
      <c r="P66" t="n">
        <v>162.79</v>
      </c>
      <c r="Q66" t="n">
        <v>197.75</v>
      </c>
      <c r="R66" t="n">
        <v>31.42</v>
      </c>
      <c r="S66" t="n">
        <v>25.4</v>
      </c>
      <c r="T66" t="n">
        <v>2167.13</v>
      </c>
      <c r="U66" t="n">
        <v>0.8100000000000001</v>
      </c>
      <c r="V66" t="n">
        <v>0.88</v>
      </c>
      <c r="W66" t="n">
        <v>2.95</v>
      </c>
      <c r="X66" t="n">
        <v>0.13</v>
      </c>
      <c r="Y66" t="n">
        <v>1</v>
      </c>
      <c r="Z66" t="n">
        <v>10</v>
      </c>
      <c r="AA66" t="n">
        <v>407.6635000531519</v>
      </c>
      <c r="AB66" t="n">
        <v>557.7831856170392</v>
      </c>
      <c r="AC66" t="n">
        <v>504.549141235366</v>
      </c>
      <c r="AD66" t="n">
        <v>407663.500053152</v>
      </c>
      <c r="AE66" t="n">
        <v>557783.1856170392</v>
      </c>
      <c r="AF66" t="n">
        <v>2.374630044970694e-06</v>
      </c>
      <c r="AG66" t="n">
        <v>17.6953125</v>
      </c>
      <c r="AH66" t="n">
        <v>504549.141235366</v>
      </c>
    </row>
    <row r="67">
      <c r="A67" t="n">
        <v>65</v>
      </c>
      <c r="B67" t="n">
        <v>120</v>
      </c>
      <c r="C67" t="inlineStr">
        <is>
          <t xml:space="preserve">CONCLUIDO	</t>
        </is>
      </c>
      <c r="D67" t="n">
        <v>7.3567</v>
      </c>
      <c r="E67" t="n">
        <v>13.59</v>
      </c>
      <c r="F67" t="n">
        <v>10.52</v>
      </c>
      <c r="G67" t="n">
        <v>78.90000000000001</v>
      </c>
      <c r="H67" t="n">
        <v>1.17</v>
      </c>
      <c r="I67" t="n">
        <v>8</v>
      </c>
      <c r="J67" t="n">
        <v>261.62</v>
      </c>
      <c r="K67" t="n">
        <v>57.72</v>
      </c>
      <c r="L67" t="n">
        <v>17.25</v>
      </c>
      <c r="M67" t="n">
        <v>6</v>
      </c>
      <c r="N67" t="n">
        <v>66.64</v>
      </c>
      <c r="O67" t="n">
        <v>32500.33</v>
      </c>
      <c r="P67" t="n">
        <v>162.95</v>
      </c>
      <c r="Q67" t="n">
        <v>197.75</v>
      </c>
      <c r="R67" t="n">
        <v>31.48</v>
      </c>
      <c r="S67" t="n">
        <v>25.4</v>
      </c>
      <c r="T67" t="n">
        <v>2197.5</v>
      </c>
      <c r="U67" t="n">
        <v>0.8100000000000001</v>
      </c>
      <c r="V67" t="n">
        <v>0.88</v>
      </c>
      <c r="W67" t="n">
        <v>2.95</v>
      </c>
      <c r="X67" t="n">
        <v>0.13</v>
      </c>
      <c r="Y67" t="n">
        <v>1</v>
      </c>
      <c r="Z67" t="n">
        <v>10</v>
      </c>
      <c r="AA67" t="n">
        <v>407.7976895840682</v>
      </c>
      <c r="AB67" t="n">
        <v>557.966789653263</v>
      </c>
      <c r="AC67" t="n">
        <v>504.7152223600625</v>
      </c>
      <c r="AD67" t="n">
        <v>407797.6895840681</v>
      </c>
      <c r="AE67" t="n">
        <v>557966.7896532631</v>
      </c>
      <c r="AF67" t="n">
        <v>2.374404117193018e-06</v>
      </c>
      <c r="AG67" t="n">
        <v>17.6953125</v>
      </c>
      <c r="AH67" t="n">
        <v>504715.2223600625</v>
      </c>
    </row>
    <row r="68">
      <c r="A68" t="n">
        <v>66</v>
      </c>
      <c r="B68" t="n">
        <v>120</v>
      </c>
      <c r="C68" t="inlineStr">
        <is>
          <t xml:space="preserve">CONCLUIDO	</t>
        </is>
      </c>
      <c r="D68" t="n">
        <v>7.3513</v>
      </c>
      <c r="E68" t="n">
        <v>13.6</v>
      </c>
      <c r="F68" t="n">
        <v>10.53</v>
      </c>
      <c r="G68" t="n">
        <v>78.97</v>
      </c>
      <c r="H68" t="n">
        <v>1.19</v>
      </c>
      <c r="I68" t="n">
        <v>8</v>
      </c>
      <c r="J68" t="n">
        <v>262.08</v>
      </c>
      <c r="K68" t="n">
        <v>57.72</v>
      </c>
      <c r="L68" t="n">
        <v>17.5</v>
      </c>
      <c r="M68" t="n">
        <v>6</v>
      </c>
      <c r="N68" t="n">
        <v>66.86</v>
      </c>
      <c r="O68" t="n">
        <v>32557.69</v>
      </c>
      <c r="P68" t="n">
        <v>163.16</v>
      </c>
      <c r="Q68" t="n">
        <v>197.75</v>
      </c>
      <c r="R68" t="n">
        <v>31.62</v>
      </c>
      <c r="S68" t="n">
        <v>25.4</v>
      </c>
      <c r="T68" t="n">
        <v>2268.32</v>
      </c>
      <c r="U68" t="n">
        <v>0.8</v>
      </c>
      <c r="V68" t="n">
        <v>0.88</v>
      </c>
      <c r="W68" t="n">
        <v>2.95</v>
      </c>
      <c r="X68" t="n">
        <v>0.14</v>
      </c>
      <c r="Y68" t="n">
        <v>1</v>
      </c>
      <c r="Z68" t="n">
        <v>10</v>
      </c>
      <c r="AA68" t="n">
        <v>408.1192276771145</v>
      </c>
      <c r="AB68" t="n">
        <v>558.4067322574284</v>
      </c>
      <c r="AC68" t="n">
        <v>505.1131774595497</v>
      </c>
      <c r="AD68" t="n">
        <v>408119.2276771144</v>
      </c>
      <c r="AE68" t="n">
        <v>558406.7322574285</v>
      </c>
      <c r="AF68" t="n">
        <v>2.372661245765225e-06</v>
      </c>
      <c r="AG68" t="n">
        <v>17.70833333333333</v>
      </c>
      <c r="AH68" t="n">
        <v>505113.1774595497</v>
      </c>
    </row>
    <row r="69">
      <c r="A69" t="n">
        <v>67</v>
      </c>
      <c r="B69" t="n">
        <v>120</v>
      </c>
      <c r="C69" t="inlineStr">
        <is>
          <t xml:space="preserve">CONCLUIDO	</t>
        </is>
      </c>
      <c r="D69" t="n">
        <v>7.3541</v>
      </c>
      <c r="E69" t="n">
        <v>13.6</v>
      </c>
      <c r="F69" t="n">
        <v>10.52</v>
      </c>
      <c r="G69" t="n">
        <v>78.93000000000001</v>
      </c>
      <c r="H69" t="n">
        <v>1.2</v>
      </c>
      <c r="I69" t="n">
        <v>8</v>
      </c>
      <c r="J69" t="n">
        <v>262.55</v>
      </c>
      <c r="K69" t="n">
        <v>57.72</v>
      </c>
      <c r="L69" t="n">
        <v>17.75</v>
      </c>
      <c r="M69" t="n">
        <v>6</v>
      </c>
      <c r="N69" t="n">
        <v>67.06999999999999</v>
      </c>
      <c r="O69" t="n">
        <v>32615.12</v>
      </c>
      <c r="P69" t="n">
        <v>163.09</v>
      </c>
      <c r="Q69" t="n">
        <v>197.75</v>
      </c>
      <c r="R69" t="n">
        <v>31.59</v>
      </c>
      <c r="S69" t="n">
        <v>25.4</v>
      </c>
      <c r="T69" t="n">
        <v>2252.68</v>
      </c>
      <c r="U69" t="n">
        <v>0.8</v>
      </c>
      <c r="V69" t="n">
        <v>0.88</v>
      </c>
      <c r="W69" t="n">
        <v>2.95</v>
      </c>
      <c r="X69" t="n">
        <v>0.13</v>
      </c>
      <c r="Y69" t="n">
        <v>1</v>
      </c>
      <c r="Z69" t="n">
        <v>10</v>
      </c>
      <c r="AA69" t="n">
        <v>407.960164727786</v>
      </c>
      <c r="AB69" t="n">
        <v>558.1890953127953</v>
      </c>
      <c r="AC69" t="n">
        <v>504.916311479457</v>
      </c>
      <c r="AD69" t="n">
        <v>407960.164727786</v>
      </c>
      <c r="AE69" t="n">
        <v>558189.0953127953</v>
      </c>
      <c r="AF69" t="n">
        <v>2.373564956875932e-06</v>
      </c>
      <c r="AG69" t="n">
        <v>17.70833333333333</v>
      </c>
      <c r="AH69" t="n">
        <v>504916.311479457</v>
      </c>
    </row>
    <row r="70">
      <c r="A70" t="n">
        <v>68</v>
      </c>
      <c r="B70" t="n">
        <v>120</v>
      </c>
      <c r="C70" t="inlineStr">
        <is>
          <t xml:space="preserve">CONCLUIDO	</t>
        </is>
      </c>
      <c r="D70" t="n">
        <v>7.355</v>
      </c>
      <c r="E70" t="n">
        <v>13.6</v>
      </c>
      <c r="F70" t="n">
        <v>10.52</v>
      </c>
      <c r="G70" t="n">
        <v>78.92</v>
      </c>
      <c r="H70" t="n">
        <v>1.22</v>
      </c>
      <c r="I70" t="n">
        <v>8</v>
      </c>
      <c r="J70" t="n">
        <v>263.01</v>
      </c>
      <c r="K70" t="n">
        <v>57.72</v>
      </c>
      <c r="L70" t="n">
        <v>18</v>
      </c>
      <c r="M70" t="n">
        <v>6</v>
      </c>
      <c r="N70" t="n">
        <v>67.29000000000001</v>
      </c>
      <c r="O70" t="n">
        <v>32672.64</v>
      </c>
      <c r="P70" t="n">
        <v>163</v>
      </c>
      <c r="Q70" t="n">
        <v>197.79</v>
      </c>
      <c r="R70" t="n">
        <v>31.51</v>
      </c>
      <c r="S70" t="n">
        <v>25.4</v>
      </c>
      <c r="T70" t="n">
        <v>2208.98</v>
      </c>
      <c r="U70" t="n">
        <v>0.8100000000000001</v>
      </c>
      <c r="V70" t="n">
        <v>0.88</v>
      </c>
      <c r="W70" t="n">
        <v>2.95</v>
      </c>
      <c r="X70" t="n">
        <v>0.13</v>
      </c>
      <c r="Y70" t="n">
        <v>1</v>
      </c>
      <c r="Z70" t="n">
        <v>10</v>
      </c>
      <c r="AA70" t="n">
        <v>407.8731760583282</v>
      </c>
      <c r="AB70" t="n">
        <v>558.0700735775739</v>
      </c>
      <c r="AC70" t="n">
        <v>504.808649011597</v>
      </c>
      <c r="AD70" t="n">
        <v>407873.1760583282</v>
      </c>
      <c r="AE70" t="n">
        <v>558070.0735775739</v>
      </c>
      <c r="AF70" t="n">
        <v>2.373855435447231e-06</v>
      </c>
      <c r="AG70" t="n">
        <v>17.70833333333333</v>
      </c>
      <c r="AH70" t="n">
        <v>504808.649011597</v>
      </c>
    </row>
    <row r="71">
      <c r="A71" t="n">
        <v>69</v>
      </c>
      <c r="B71" t="n">
        <v>120</v>
      </c>
      <c r="C71" t="inlineStr">
        <is>
          <t xml:space="preserve">CONCLUIDO	</t>
        </is>
      </c>
      <c r="D71" t="n">
        <v>7.355</v>
      </c>
      <c r="E71" t="n">
        <v>13.6</v>
      </c>
      <c r="F71" t="n">
        <v>10.52</v>
      </c>
      <c r="G71" t="n">
        <v>78.92</v>
      </c>
      <c r="H71" t="n">
        <v>1.23</v>
      </c>
      <c r="I71" t="n">
        <v>8</v>
      </c>
      <c r="J71" t="n">
        <v>263.48</v>
      </c>
      <c r="K71" t="n">
        <v>57.72</v>
      </c>
      <c r="L71" t="n">
        <v>18.25</v>
      </c>
      <c r="M71" t="n">
        <v>6</v>
      </c>
      <c r="N71" t="n">
        <v>67.51000000000001</v>
      </c>
      <c r="O71" t="n">
        <v>32730.24</v>
      </c>
      <c r="P71" t="n">
        <v>162.91</v>
      </c>
      <c r="Q71" t="n">
        <v>197.78</v>
      </c>
      <c r="R71" t="n">
        <v>31.34</v>
      </c>
      <c r="S71" t="n">
        <v>25.4</v>
      </c>
      <c r="T71" t="n">
        <v>2127.25</v>
      </c>
      <c r="U71" t="n">
        <v>0.8100000000000001</v>
      </c>
      <c r="V71" t="n">
        <v>0.88</v>
      </c>
      <c r="W71" t="n">
        <v>2.96</v>
      </c>
      <c r="X71" t="n">
        <v>0.13</v>
      </c>
      <c r="Y71" t="n">
        <v>1</v>
      </c>
      <c r="Z71" t="n">
        <v>10</v>
      </c>
      <c r="AA71" t="n">
        <v>407.8065851309283</v>
      </c>
      <c r="AB71" t="n">
        <v>557.9789609329209</v>
      </c>
      <c r="AC71" t="n">
        <v>504.7262320298724</v>
      </c>
      <c r="AD71" t="n">
        <v>407806.5851309283</v>
      </c>
      <c r="AE71" t="n">
        <v>557978.9609329209</v>
      </c>
      <c r="AF71" t="n">
        <v>2.373855435447231e-06</v>
      </c>
      <c r="AG71" t="n">
        <v>17.70833333333333</v>
      </c>
      <c r="AH71" t="n">
        <v>504726.2320298724</v>
      </c>
    </row>
    <row r="72">
      <c r="A72" t="n">
        <v>70</v>
      </c>
      <c r="B72" t="n">
        <v>120</v>
      </c>
      <c r="C72" t="inlineStr">
        <is>
          <t xml:space="preserve">CONCLUIDO	</t>
        </is>
      </c>
      <c r="D72" t="n">
        <v>7.3504</v>
      </c>
      <c r="E72" t="n">
        <v>13.6</v>
      </c>
      <c r="F72" t="n">
        <v>10.53</v>
      </c>
      <c r="G72" t="n">
        <v>78.98999999999999</v>
      </c>
      <c r="H72" t="n">
        <v>1.25</v>
      </c>
      <c r="I72" t="n">
        <v>8</v>
      </c>
      <c r="J72" t="n">
        <v>263.95</v>
      </c>
      <c r="K72" t="n">
        <v>57.72</v>
      </c>
      <c r="L72" t="n">
        <v>18.5</v>
      </c>
      <c r="M72" t="n">
        <v>6</v>
      </c>
      <c r="N72" t="n">
        <v>67.72</v>
      </c>
      <c r="O72" t="n">
        <v>32787.92</v>
      </c>
      <c r="P72" t="n">
        <v>163.01</v>
      </c>
      <c r="Q72" t="n">
        <v>197.75</v>
      </c>
      <c r="R72" t="n">
        <v>31.71</v>
      </c>
      <c r="S72" t="n">
        <v>25.4</v>
      </c>
      <c r="T72" t="n">
        <v>2312.14</v>
      </c>
      <c r="U72" t="n">
        <v>0.8</v>
      </c>
      <c r="V72" t="n">
        <v>0.88</v>
      </c>
      <c r="W72" t="n">
        <v>2.95</v>
      </c>
      <c r="X72" t="n">
        <v>0.14</v>
      </c>
      <c r="Y72" t="n">
        <v>1</v>
      </c>
      <c r="Z72" t="n">
        <v>10</v>
      </c>
      <c r="AA72" t="n">
        <v>408.0286033253032</v>
      </c>
      <c r="AB72" t="n">
        <v>558.282736021216</v>
      </c>
      <c r="AC72" t="n">
        <v>505.0010152500916</v>
      </c>
      <c r="AD72" t="n">
        <v>408028.6033253032</v>
      </c>
      <c r="AE72" t="n">
        <v>558282.736021216</v>
      </c>
      <c r="AF72" t="n">
        <v>2.372370767193926e-06</v>
      </c>
      <c r="AG72" t="n">
        <v>17.70833333333333</v>
      </c>
      <c r="AH72" t="n">
        <v>505001.0152500916</v>
      </c>
    </row>
    <row r="73">
      <c r="A73" t="n">
        <v>71</v>
      </c>
      <c r="B73" t="n">
        <v>120</v>
      </c>
      <c r="C73" t="inlineStr">
        <is>
          <t xml:space="preserve">CONCLUIDO	</t>
        </is>
      </c>
      <c r="D73" t="n">
        <v>7.3538</v>
      </c>
      <c r="E73" t="n">
        <v>13.6</v>
      </c>
      <c r="F73" t="n">
        <v>10.53</v>
      </c>
      <c r="G73" t="n">
        <v>78.94</v>
      </c>
      <c r="H73" t="n">
        <v>1.26</v>
      </c>
      <c r="I73" t="n">
        <v>8</v>
      </c>
      <c r="J73" t="n">
        <v>264.42</v>
      </c>
      <c r="K73" t="n">
        <v>57.72</v>
      </c>
      <c r="L73" t="n">
        <v>18.75</v>
      </c>
      <c r="M73" t="n">
        <v>6</v>
      </c>
      <c r="N73" t="n">
        <v>67.94</v>
      </c>
      <c r="O73" t="n">
        <v>32845.69</v>
      </c>
      <c r="P73" t="n">
        <v>162.84</v>
      </c>
      <c r="Q73" t="n">
        <v>197.75</v>
      </c>
      <c r="R73" t="n">
        <v>31.63</v>
      </c>
      <c r="S73" t="n">
        <v>25.4</v>
      </c>
      <c r="T73" t="n">
        <v>2272</v>
      </c>
      <c r="U73" t="n">
        <v>0.8</v>
      </c>
      <c r="V73" t="n">
        <v>0.88</v>
      </c>
      <c r="W73" t="n">
        <v>2.95</v>
      </c>
      <c r="X73" t="n">
        <v>0.14</v>
      </c>
      <c r="Y73" t="n">
        <v>1</v>
      </c>
      <c r="Z73" t="n">
        <v>10</v>
      </c>
      <c r="AA73" t="n">
        <v>407.8256975836768</v>
      </c>
      <c r="AB73" t="n">
        <v>558.0051114339533</v>
      </c>
      <c r="AC73" t="n">
        <v>504.7498867637887</v>
      </c>
      <c r="AD73" t="n">
        <v>407825.6975836768</v>
      </c>
      <c r="AE73" t="n">
        <v>558005.1114339533</v>
      </c>
      <c r="AF73" t="n">
        <v>2.373468130685499e-06</v>
      </c>
      <c r="AG73" t="n">
        <v>17.70833333333333</v>
      </c>
      <c r="AH73" t="n">
        <v>504749.8867637886</v>
      </c>
    </row>
    <row r="74">
      <c r="A74" t="n">
        <v>72</v>
      </c>
      <c r="B74" t="n">
        <v>120</v>
      </c>
      <c r="C74" t="inlineStr">
        <is>
          <t xml:space="preserve">CONCLUIDO	</t>
        </is>
      </c>
      <c r="D74" t="n">
        <v>7.354</v>
      </c>
      <c r="E74" t="n">
        <v>13.6</v>
      </c>
      <c r="F74" t="n">
        <v>10.52</v>
      </c>
      <c r="G74" t="n">
        <v>78.94</v>
      </c>
      <c r="H74" t="n">
        <v>1.28</v>
      </c>
      <c r="I74" t="n">
        <v>8</v>
      </c>
      <c r="J74" t="n">
        <v>264.89</v>
      </c>
      <c r="K74" t="n">
        <v>57.72</v>
      </c>
      <c r="L74" t="n">
        <v>19</v>
      </c>
      <c r="M74" t="n">
        <v>6</v>
      </c>
      <c r="N74" t="n">
        <v>68.16</v>
      </c>
      <c r="O74" t="n">
        <v>32903.54</v>
      </c>
      <c r="P74" t="n">
        <v>162.54</v>
      </c>
      <c r="Q74" t="n">
        <v>197.76</v>
      </c>
      <c r="R74" t="n">
        <v>31.47</v>
      </c>
      <c r="S74" t="n">
        <v>25.4</v>
      </c>
      <c r="T74" t="n">
        <v>2191.85</v>
      </c>
      <c r="U74" t="n">
        <v>0.8100000000000001</v>
      </c>
      <c r="V74" t="n">
        <v>0.88</v>
      </c>
      <c r="W74" t="n">
        <v>2.95</v>
      </c>
      <c r="X74" t="n">
        <v>0.13</v>
      </c>
      <c r="Y74" t="n">
        <v>1</v>
      </c>
      <c r="Z74" t="n">
        <v>10</v>
      </c>
      <c r="AA74" t="n">
        <v>407.5554315589344</v>
      </c>
      <c r="AB74" t="n">
        <v>557.6353215356053</v>
      </c>
      <c r="AC74" t="n">
        <v>504.4153890943356</v>
      </c>
      <c r="AD74" t="n">
        <v>407555.4315589344</v>
      </c>
      <c r="AE74" t="n">
        <v>557635.3215356052</v>
      </c>
      <c r="AF74" t="n">
        <v>2.373532681479122e-06</v>
      </c>
      <c r="AG74" t="n">
        <v>17.70833333333333</v>
      </c>
      <c r="AH74" t="n">
        <v>504415.3890943356</v>
      </c>
    </row>
    <row r="75">
      <c r="A75" t="n">
        <v>73</v>
      </c>
      <c r="B75" t="n">
        <v>120</v>
      </c>
      <c r="C75" t="inlineStr">
        <is>
          <t xml:space="preserve">CONCLUIDO	</t>
        </is>
      </c>
      <c r="D75" t="n">
        <v>7.3499</v>
      </c>
      <c r="E75" t="n">
        <v>13.61</v>
      </c>
      <c r="F75" t="n">
        <v>10.53</v>
      </c>
      <c r="G75" t="n">
        <v>78.98999999999999</v>
      </c>
      <c r="H75" t="n">
        <v>1.29</v>
      </c>
      <c r="I75" t="n">
        <v>8</v>
      </c>
      <c r="J75" t="n">
        <v>265.36</v>
      </c>
      <c r="K75" t="n">
        <v>57.72</v>
      </c>
      <c r="L75" t="n">
        <v>19.25</v>
      </c>
      <c r="M75" t="n">
        <v>6</v>
      </c>
      <c r="N75" t="n">
        <v>68.38</v>
      </c>
      <c r="O75" t="n">
        <v>32961.47</v>
      </c>
      <c r="P75" t="n">
        <v>162.39</v>
      </c>
      <c r="Q75" t="n">
        <v>197.77</v>
      </c>
      <c r="R75" t="n">
        <v>31.83</v>
      </c>
      <c r="S75" t="n">
        <v>25.4</v>
      </c>
      <c r="T75" t="n">
        <v>2373.12</v>
      </c>
      <c r="U75" t="n">
        <v>0.8</v>
      </c>
      <c r="V75" t="n">
        <v>0.88</v>
      </c>
      <c r="W75" t="n">
        <v>2.95</v>
      </c>
      <c r="X75" t="n">
        <v>0.14</v>
      </c>
      <c r="Y75" t="n">
        <v>1</v>
      </c>
      <c r="Z75" t="n">
        <v>10</v>
      </c>
      <c r="AA75" t="n">
        <v>407.5808921113069</v>
      </c>
      <c r="AB75" t="n">
        <v>557.6701577866015</v>
      </c>
      <c r="AC75" t="n">
        <v>504.4469006224298</v>
      </c>
      <c r="AD75" t="n">
        <v>407580.8921113069</v>
      </c>
      <c r="AE75" t="n">
        <v>557670.1577866016</v>
      </c>
      <c r="AF75" t="n">
        <v>2.372209390209871e-06</v>
      </c>
      <c r="AG75" t="n">
        <v>17.72135416666667</v>
      </c>
      <c r="AH75" t="n">
        <v>504446.9006224298</v>
      </c>
    </row>
    <row r="76">
      <c r="A76" t="n">
        <v>74</v>
      </c>
      <c r="B76" t="n">
        <v>120</v>
      </c>
      <c r="C76" t="inlineStr">
        <is>
          <t xml:space="preserve">CONCLUIDO	</t>
        </is>
      </c>
      <c r="D76" t="n">
        <v>7.3866</v>
      </c>
      <c r="E76" t="n">
        <v>13.54</v>
      </c>
      <c r="F76" t="n">
        <v>10.51</v>
      </c>
      <c r="G76" t="n">
        <v>90.09</v>
      </c>
      <c r="H76" t="n">
        <v>1.31</v>
      </c>
      <c r="I76" t="n">
        <v>7</v>
      </c>
      <c r="J76" t="n">
        <v>265.83</v>
      </c>
      <c r="K76" t="n">
        <v>57.72</v>
      </c>
      <c r="L76" t="n">
        <v>19.5</v>
      </c>
      <c r="M76" t="n">
        <v>5</v>
      </c>
      <c r="N76" t="n">
        <v>68.59999999999999</v>
      </c>
      <c r="O76" t="n">
        <v>33019.48</v>
      </c>
      <c r="P76" t="n">
        <v>162.21</v>
      </c>
      <c r="Q76" t="n">
        <v>197.76</v>
      </c>
      <c r="R76" t="n">
        <v>31.09</v>
      </c>
      <c r="S76" t="n">
        <v>25.4</v>
      </c>
      <c r="T76" t="n">
        <v>2006.99</v>
      </c>
      <c r="U76" t="n">
        <v>0.82</v>
      </c>
      <c r="V76" t="n">
        <v>0.89</v>
      </c>
      <c r="W76" t="n">
        <v>2.95</v>
      </c>
      <c r="X76" t="n">
        <v>0.12</v>
      </c>
      <c r="Y76" t="n">
        <v>1</v>
      </c>
      <c r="Z76" t="n">
        <v>10</v>
      </c>
      <c r="AA76" t="n">
        <v>406.534861629985</v>
      </c>
      <c r="AB76" t="n">
        <v>556.2389327344491</v>
      </c>
      <c r="AC76" t="n">
        <v>503.1522696805177</v>
      </c>
      <c r="AD76" t="n">
        <v>406534.861629985</v>
      </c>
      <c r="AE76" t="n">
        <v>556238.9327344492</v>
      </c>
      <c r="AF76" t="n">
        <v>2.384054460839499e-06</v>
      </c>
      <c r="AG76" t="n">
        <v>17.63020833333333</v>
      </c>
      <c r="AH76" t="n">
        <v>503152.2696805177</v>
      </c>
    </row>
    <row r="77">
      <c r="A77" t="n">
        <v>75</v>
      </c>
      <c r="B77" t="n">
        <v>120</v>
      </c>
      <c r="C77" t="inlineStr">
        <is>
          <t xml:space="preserve">CONCLUIDO	</t>
        </is>
      </c>
      <c r="D77" t="n">
        <v>7.3873</v>
      </c>
      <c r="E77" t="n">
        <v>13.54</v>
      </c>
      <c r="F77" t="n">
        <v>10.51</v>
      </c>
      <c r="G77" t="n">
        <v>90.08</v>
      </c>
      <c r="H77" t="n">
        <v>1.32</v>
      </c>
      <c r="I77" t="n">
        <v>7</v>
      </c>
      <c r="J77" t="n">
        <v>266.3</v>
      </c>
      <c r="K77" t="n">
        <v>57.72</v>
      </c>
      <c r="L77" t="n">
        <v>19.75</v>
      </c>
      <c r="M77" t="n">
        <v>5</v>
      </c>
      <c r="N77" t="n">
        <v>68.81999999999999</v>
      </c>
      <c r="O77" t="n">
        <v>33077.58</v>
      </c>
      <c r="P77" t="n">
        <v>162.48</v>
      </c>
      <c r="Q77" t="n">
        <v>197.8</v>
      </c>
      <c r="R77" t="n">
        <v>31.01</v>
      </c>
      <c r="S77" t="n">
        <v>25.4</v>
      </c>
      <c r="T77" t="n">
        <v>1965.17</v>
      </c>
      <c r="U77" t="n">
        <v>0.82</v>
      </c>
      <c r="V77" t="n">
        <v>0.89</v>
      </c>
      <c r="W77" t="n">
        <v>2.95</v>
      </c>
      <c r="X77" t="n">
        <v>0.12</v>
      </c>
      <c r="Y77" t="n">
        <v>1</v>
      </c>
      <c r="Z77" t="n">
        <v>10</v>
      </c>
      <c r="AA77" t="n">
        <v>406.7181004464128</v>
      </c>
      <c r="AB77" t="n">
        <v>556.4896481670116</v>
      </c>
      <c r="AC77" t="n">
        <v>503.3790571840779</v>
      </c>
      <c r="AD77" t="n">
        <v>406718.1004464128</v>
      </c>
      <c r="AE77" t="n">
        <v>556489.6481670117</v>
      </c>
      <c r="AF77" t="n">
        <v>2.384280388617176e-06</v>
      </c>
      <c r="AG77" t="n">
        <v>17.63020833333333</v>
      </c>
      <c r="AH77" t="n">
        <v>503379.0571840779</v>
      </c>
    </row>
    <row r="78">
      <c r="A78" t="n">
        <v>76</v>
      </c>
      <c r="B78" t="n">
        <v>120</v>
      </c>
      <c r="C78" t="inlineStr">
        <is>
          <t xml:space="preserve">CONCLUIDO	</t>
        </is>
      </c>
      <c r="D78" t="n">
        <v>7.3839</v>
      </c>
      <c r="E78" t="n">
        <v>13.54</v>
      </c>
      <c r="F78" t="n">
        <v>10.52</v>
      </c>
      <c r="G78" t="n">
        <v>90.13</v>
      </c>
      <c r="H78" t="n">
        <v>1.33</v>
      </c>
      <c r="I78" t="n">
        <v>7</v>
      </c>
      <c r="J78" t="n">
        <v>266.77</v>
      </c>
      <c r="K78" t="n">
        <v>57.72</v>
      </c>
      <c r="L78" t="n">
        <v>20</v>
      </c>
      <c r="M78" t="n">
        <v>5</v>
      </c>
      <c r="N78" t="n">
        <v>69.05</v>
      </c>
      <c r="O78" t="n">
        <v>33135.76</v>
      </c>
      <c r="P78" t="n">
        <v>162.75</v>
      </c>
      <c r="Q78" t="n">
        <v>197.75</v>
      </c>
      <c r="R78" t="n">
        <v>31.31</v>
      </c>
      <c r="S78" t="n">
        <v>25.4</v>
      </c>
      <c r="T78" t="n">
        <v>2116.14</v>
      </c>
      <c r="U78" t="n">
        <v>0.8100000000000001</v>
      </c>
      <c r="V78" t="n">
        <v>0.88</v>
      </c>
      <c r="W78" t="n">
        <v>2.95</v>
      </c>
      <c r="X78" t="n">
        <v>0.13</v>
      </c>
      <c r="Y78" t="n">
        <v>1</v>
      </c>
      <c r="Z78" t="n">
        <v>10</v>
      </c>
      <c r="AA78" t="n">
        <v>407.0368351371305</v>
      </c>
      <c r="AB78" t="n">
        <v>556.9257550324338</v>
      </c>
      <c r="AC78" t="n">
        <v>503.7735426223439</v>
      </c>
      <c r="AD78" t="n">
        <v>407036.8351371305</v>
      </c>
      <c r="AE78" t="n">
        <v>556925.7550324338</v>
      </c>
      <c r="AF78" t="n">
        <v>2.383183025125603e-06</v>
      </c>
      <c r="AG78" t="n">
        <v>17.63020833333333</v>
      </c>
      <c r="AH78" t="n">
        <v>503773.5426223439</v>
      </c>
    </row>
    <row r="79">
      <c r="A79" t="n">
        <v>77</v>
      </c>
      <c r="B79" t="n">
        <v>120</v>
      </c>
      <c r="C79" t="inlineStr">
        <is>
          <t xml:space="preserve">CONCLUIDO	</t>
        </is>
      </c>
      <c r="D79" t="n">
        <v>7.3886</v>
      </c>
      <c r="E79" t="n">
        <v>13.53</v>
      </c>
      <c r="F79" t="n">
        <v>10.51</v>
      </c>
      <c r="G79" t="n">
        <v>90.06</v>
      </c>
      <c r="H79" t="n">
        <v>1.35</v>
      </c>
      <c r="I79" t="n">
        <v>7</v>
      </c>
      <c r="J79" t="n">
        <v>267.24</v>
      </c>
      <c r="K79" t="n">
        <v>57.72</v>
      </c>
      <c r="L79" t="n">
        <v>20.25</v>
      </c>
      <c r="M79" t="n">
        <v>5</v>
      </c>
      <c r="N79" t="n">
        <v>69.27</v>
      </c>
      <c r="O79" t="n">
        <v>33194.02</v>
      </c>
      <c r="P79" t="n">
        <v>162.66</v>
      </c>
      <c r="Q79" t="n">
        <v>197.76</v>
      </c>
      <c r="R79" t="n">
        <v>30.98</v>
      </c>
      <c r="S79" t="n">
        <v>25.4</v>
      </c>
      <c r="T79" t="n">
        <v>1951.65</v>
      </c>
      <c r="U79" t="n">
        <v>0.82</v>
      </c>
      <c r="V79" t="n">
        <v>0.89</v>
      </c>
      <c r="W79" t="n">
        <v>2.95</v>
      </c>
      <c r="X79" t="n">
        <v>0.12</v>
      </c>
      <c r="Y79" t="n">
        <v>1</v>
      </c>
      <c r="Z79" t="n">
        <v>10</v>
      </c>
      <c r="AA79" t="n">
        <v>406.8215657687217</v>
      </c>
      <c r="AB79" t="n">
        <v>556.6312139855626</v>
      </c>
      <c r="AC79" t="n">
        <v>503.5071121595951</v>
      </c>
      <c r="AD79" t="n">
        <v>406821.5657687216</v>
      </c>
      <c r="AE79" t="n">
        <v>556631.2139855626</v>
      </c>
      <c r="AF79" t="n">
        <v>2.384699968775719e-06</v>
      </c>
      <c r="AG79" t="n">
        <v>17.6171875</v>
      </c>
      <c r="AH79" t="n">
        <v>503507.1121595951</v>
      </c>
    </row>
    <row r="80">
      <c r="A80" t="n">
        <v>78</v>
      </c>
      <c r="B80" t="n">
        <v>120</v>
      </c>
      <c r="C80" t="inlineStr">
        <is>
          <t xml:space="preserve">CONCLUIDO	</t>
        </is>
      </c>
      <c r="D80" t="n">
        <v>7.3923</v>
      </c>
      <c r="E80" t="n">
        <v>13.53</v>
      </c>
      <c r="F80" t="n">
        <v>10.5</v>
      </c>
      <c r="G80" t="n">
        <v>90</v>
      </c>
      <c r="H80" t="n">
        <v>1.36</v>
      </c>
      <c r="I80" t="n">
        <v>7</v>
      </c>
      <c r="J80" t="n">
        <v>267.71</v>
      </c>
      <c r="K80" t="n">
        <v>57.72</v>
      </c>
      <c r="L80" t="n">
        <v>20.5</v>
      </c>
      <c r="M80" t="n">
        <v>5</v>
      </c>
      <c r="N80" t="n">
        <v>69.48999999999999</v>
      </c>
      <c r="O80" t="n">
        <v>33252.37</v>
      </c>
      <c r="P80" t="n">
        <v>162.52</v>
      </c>
      <c r="Q80" t="n">
        <v>197.78</v>
      </c>
      <c r="R80" t="n">
        <v>30.85</v>
      </c>
      <c r="S80" t="n">
        <v>25.4</v>
      </c>
      <c r="T80" t="n">
        <v>1884.68</v>
      </c>
      <c r="U80" t="n">
        <v>0.82</v>
      </c>
      <c r="V80" t="n">
        <v>0.89</v>
      </c>
      <c r="W80" t="n">
        <v>2.95</v>
      </c>
      <c r="X80" t="n">
        <v>0.11</v>
      </c>
      <c r="Y80" t="n">
        <v>1</v>
      </c>
      <c r="Z80" t="n">
        <v>10</v>
      </c>
      <c r="AA80" t="n">
        <v>406.5921284980789</v>
      </c>
      <c r="AB80" t="n">
        <v>556.3172877898112</v>
      </c>
      <c r="AC80" t="n">
        <v>503.223146639368</v>
      </c>
      <c r="AD80" t="n">
        <v>406592.1284980789</v>
      </c>
      <c r="AE80" t="n">
        <v>556317.2877898111</v>
      </c>
      <c r="AF80" t="n">
        <v>2.385894158457725e-06</v>
      </c>
      <c r="AG80" t="n">
        <v>17.6171875</v>
      </c>
      <c r="AH80" t="n">
        <v>503223.146639368</v>
      </c>
    </row>
    <row r="81">
      <c r="A81" t="n">
        <v>79</v>
      </c>
      <c r="B81" t="n">
        <v>120</v>
      </c>
      <c r="C81" t="inlineStr">
        <is>
          <t xml:space="preserve">CONCLUIDO	</t>
        </is>
      </c>
      <c r="D81" t="n">
        <v>7.3878</v>
      </c>
      <c r="E81" t="n">
        <v>13.54</v>
      </c>
      <c r="F81" t="n">
        <v>10.51</v>
      </c>
      <c r="G81" t="n">
        <v>90.06999999999999</v>
      </c>
      <c r="H81" t="n">
        <v>1.38</v>
      </c>
      <c r="I81" t="n">
        <v>7</v>
      </c>
      <c r="J81" t="n">
        <v>268.19</v>
      </c>
      <c r="K81" t="n">
        <v>57.72</v>
      </c>
      <c r="L81" t="n">
        <v>20.75</v>
      </c>
      <c r="M81" t="n">
        <v>5</v>
      </c>
      <c r="N81" t="n">
        <v>69.70999999999999</v>
      </c>
      <c r="O81" t="n">
        <v>33310.81</v>
      </c>
      <c r="P81" t="n">
        <v>162.66</v>
      </c>
      <c r="Q81" t="n">
        <v>197.75</v>
      </c>
      <c r="R81" t="n">
        <v>31.09</v>
      </c>
      <c r="S81" t="n">
        <v>25.4</v>
      </c>
      <c r="T81" t="n">
        <v>2005.61</v>
      </c>
      <c r="U81" t="n">
        <v>0.82</v>
      </c>
      <c r="V81" t="n">
        <v>0.89</v>
      </c>
      <c r="W81" t="n">
        <v>2.95</v>
      </c>
      <c r="X81" t="n">
        <v>0.12</v>
      </c>
      <c r="Y81" t="n">
        <v>1</v>
      </c>
      <c r="Z81" t="n">
        <v>10</v>
      </c>
      <c r="AA81" t="n">
        <v>406.8394933013532</v>
      </c>
      <c r="AB81" t="n">
        <v>556.655743226616</v>
      </c>
      <c r="AC81" t="n">
        <v>503.5293003643093</v>
      </c>
      <c r="AD81" t="n">
        <v>406839.4933013532</v>
      </c>
      <c r="AE81" t="n">
        <v>556655.7432266159</v>
      </c>
      <c r="AF81" t="n">
        <v>2.384441765601231e-06</v>
      </c>
      <c r="AG81" t="n">
        <v>17.63020833333333</v>
      </c>
      <c r="AH81" t="n">
        <v>503529.3003643093</v>
      </c>
    </row>
    <row r="82">
      <c r="A82" t="n">
        <v>80</v>
      </c>
      <c r="B82" t="n">
        <v>120</v>
      </c>
      <c r="C82" t="inlineStr">
        <is>
          <t xml:space="preserve">CONCLUIDO	</t>
        </is>
      </c>
      <c r="D82" t="n">
        <v>7.3849</v>
      </c>
      <c r="E82" t="n">
        <v>13.54</v>
      </c>
      <c r="F82" t="n">
        <v>10.51</v>
      </c>
      <c r="G82" t="n">
        <v>90.11</v>
      </c>
      <c r="H82" t="n">
        <v>1.39</v>
      </c>
      <c r="I82" t="n">
        <v>7</v>
      </c>
      <c r="J82" t="n">
        <v>268.66</v>
      </c>
      <c r="K82" t="n">
        <v>57.72</v>
      </c>
      <c r="L82" t="n">
        <v>21</v>
      </c>
      <c r="M82" t="n">
        <v>5</v>
      </c>
      <c r="N82" t="n">
        <v>69.94</v>
      </c>
      <c r="O82" t="n">
        <v>33369.33</v>
      </c>
      <c r="P82" t="n">
        <v>162.77</v>
      </c>
      <c r="Q82" t="n">
        <v>197.76</v>
      </c>
      <c r="R82" t="n">
        <v>31.23</v>
      </c>
      <c r="S82" t="n">
        <v>25.4</v>
      </c>
      <c r="T82" t="n">
        <v>2077.56</v>
      </c>
      <c r="U82" t="n">
        <v>0.8100000000000001</v>
      </c>
      <c r="V82" t="n">
        <v>0.89</v>
      </c>
      <c r="W82" t="n">
        <v>2.95</v>
      </c>
      <c r="X82" t="n">
        <v>0.12</v>
      </c>
      <c r="Y82" t="n">
        <v>1</v>
      </c>
      <c r="Z82" t="n">
        <v>10</v>
      </c>
      <c r="AA82" t="n">
        <v>406.9855725508925</v>
      </c>
      <c r="AB82" t="n">
        <v>556.8556153003972</v>
      </c>
      <c r="AC82" t="n">
        <v>503.7100969278911</v>
      </c>
      <c r="AD82" t="n">
        <v>406985.5725508925</v>
      </c>
      <c r="AE82" t="n">
        <v>556855.6153003972</v>
      </c>
      <c r="AF82" t="n">
        <v>2.383505779093713e-06</v>
      </c>
      <c r="AG82" t="n">
        <v>17.63020833333333</v>
      </c>
      <c r="AH82" t="n">
        <v>503710.0969278911</v>
      </c>
    </row>
    <row r="83">
      <c r="A83" t="n">
        <v>81</v>
      </c>
      <c r="B83" t="n">
        <v>120</v>
      </c>
      <c r="C83" t="inlineStr">
        <is>
          <t xml:space="preserve">CONCLUIDO	</t>
        </is>
      </c>
      <c r="D83" t="n">
        <v>7.3878</v>
      </c>
      <c r="E83" t="n">
        <v>13.54</v>
      </c>
      <c r="F83" t="n">
        <v>10.51</v>
      </c>
      <c r="G83" t="n">
        <v>90.06999999999999</v>
      </c>
      <c r="H83" t="n">
        <v>1.41</v>
      </c>
      <c r="I83" t="n">
        <v>7</v>
      </c>
      <c r="J83" t="n">
        <v>269.14</v>
      </c>
      <c r="K83" t="n">
        <v>57.72</v>
      </c>
      <c r="L83" t="n">
        <v>21.25</v>
      </c>
      <c r="M83" t="n">
        <v>5</v>
      </c>
      <c r="N83" t="n">
        <v>70.16</v>
      </c>
      <c r="O83" t="n">
        <v>33427.94</v>
      </c>
      <c r="P83" t="n">
        <v>162.62</v>
      </c>
      <c r="Q83" t="n">
        <v>197.77</v>
      </c>
      <c r="R83" t="n">
        <v>31.06</v>
      </c>
      <c r="S83" t="n">
        <v>25.4</v>
      </c>
      <c r="T83" t="n">
        <v>1990.96</v>
      </c>
      <c r="U83" t="n">
        <v>0.82</v>
      </c>
      <c r="V83" t="n">
        <v>0.89</v>
      </c>
      <c r="W83" t="n">
        <v>2.95</v>
      </c>
      <c r="X83" t="n">
        <v>0.12</v>
      </c>
      <c r="Y83" t="n">
        <v>1</v>
      </c>
      <c r="Z83" t="n">
        <v>10</v>
      </c>
      <c r="AA83" t="n">
        <v>406.8100287323776</v>
      </c>
      <c r="AB83" t="n">
        <v>556.6154285034584</v>
      </c>
      <c r="AC83" t="n">
        <v>503.492833221748</v>
      </c>
      <c r="AD83" t="n">
        <v>406810.0287323776</v>
      </c>
      <c r="AE83" t="n">
        <v>556615.4285034584</v>
      </c>
      <c r="AF83" t="n">
        <v>2.384441765601231e-06</v>
      </c>
      <c r="AG83" t="n">
        <v>17.63020833333333</v>
      </c>
      <c r="AH83" t="n">
        <v>503492.8332217479</v>
      </c>
    </row>
    <row r="84">
      <c r="A84" t="n">
        <v>82</v>
      </c>
      <c r="B84" t="n">
        <v>120</v>
      </c>
      <c r="C84" t="inlineStr">
        <is>
          <t xml:space="preserve">CONCLUIDO	</t>
        </is>
      </c>
      <c r="D84" t="n">
        <v>7.3908</v>
      </c>
      <c r="E84" t="n">
        <v>13.53</v>
      </c>
      <c r="F84" t="n">
        <v>10.5</v>
      </c>
      <c r="G84" t="n">
        <v>90.02</v>
      </c>
      <c r="H84" t="n">
        <v>1.42</v>
      </c>
      <c r="I84" t="n">
        <v>7</v>
      </c>
      <c r="J84" t="n">
        <v>269.61</v>
      </c>
      <c r="K84" t="n">
        <v>57.72</v>
      </c>
      <c r="L84" t="n">
        <v>21.5</v>
      </c>
      <c r="M84" t="n">
        <v>5</v>
      </c>
      <c r="N84" t="n">
        <v>70.39</v>
      </c>
      <c r="O84" t="n">
        <v>33486.63</v>
      </c>
      <c r="P84" t="n">
        <v>162.42</v>
      </c>
      <c r="Q84" t="n">
        <v>197.76</v>
      </c>
      <c r="R84" t="n">
        <v>30.89</v>
      </c>
      <c r="S84" t="n">
        <v>25.4</v>
      </c>
      <c r="T84" t="n">
        <v>1905.76</v>
      </c>
      <c r="U84" t="n">
        <v>0.82</v>
      </c>
      <c r="V84" t="n">
        <v>0.89</v>
      </c>
      <c r="W84" t="n">
        <v>2.95</v>
      </c>
      <c r="X84" t="n">
        <v>0.11</v>
      </c>
      <c r="Y84" t="n">
        <v>1</v>
      </c>
      <c r="Z84" t="n">
        <v>10</v>
      </c>
      <c r="AA84" t="n">
        <v>406.5520508894779</v>
      </c>
      <c r="AB84" t="n">
        <v>556.262451837624</v>
      </c>
      <c r="AC84" t="n">
        <v>503.1735441534949</v>
      </c>
      <c r="AD84" t="n">
        <v>406552.0508894779</v>
      </c>
      <c r="AE84" t="n">
        <v>556262.451837624</v>
      </c>
      <c r="AF84" t="n">
        <v>2.38541002750556e-06</v>
      </c>
      <c r="AG84" t="n">
        <v>17.6171875</v>
      </c>
      <c r="AH84" t="n">
        <v>503173.5441534949</v>
      </c>
    </row>
    <row r="85">
      <c r="A85" t="n">
        <v>83</v>
      </c>
      <c r="B85" t="n">
        <v>120</v>
      </c>
      <c r="C85" t="inlineStr">
        <is>
          <t xml:space="preserve">CONCLUIDO	</t>
        </is>
      </c>
      <c r="D85" t="n">
        <v>7.3852</v>
      </c>
      <c r="E85" t="n">
        <v>13.54</v>
      </c>
      <c r="F85" t="n">
        <v>10.51</v>
      </c>
      <c r="G85" t="n">
        <v>90.11</v>
      </c>
      <c r="H85" t="n">
        <v>1.43</v>
      </c>
      <c r="I85" t="n">
        <v>7</v>
      </c>
      <c r="J85" t="n">
        <v>270.09</v>
      </c>
      <c r="K85" t="n">
        <v>57.72</v>
      </c>
      <c r="L85" t="n">
        <v>21.75</v>
      </c>
      <c r="M85" t="n">
        <v>5</v>
      </c>
      <c r="N85" t="n">
        <v>70.62</v>
      </c>
      <c r="O85" t="n">
        <v>33545.41</v>
      </c>
      <c r="P85" t="n">
        <v>162.4</v>
      </c>
      <c r="Q85" t="n">
        <v>197.8</v>
      </c>
      <c r="R85" t="n">
        <v>31.14</v>
      </c>
      <c r="S85" t="n">
        <v>25.4</v>
      </c>
      <c r="T85" t="n">
        <v>2031.44</v>
      </c>
      <c r="U85" t="n">
        <v>0.82</v>
      </c>
      <c r="V85" t="n">
        <v>0.89</v>
      </c>
      <c r="W85" t="n">
        <v>2.95</v>
      </c>
      <c r="X85" t="n">
        <v>0.12</v>
      </c>
      <c r="Y85" t="n">
        <v>1</v>
      </c>
      <c r="Z85" t="n">
        <v>10</v>
      </c>
      <c r="AA85" t="n">
        <v>406.7061974823228</v>
      </c>
      <c r="AB85" t="n">
        <v>556.4733620064221</v>
      </c>
      <c r="AC85" t="n">
        <v>503.3643253517972</v>
      </c>
      <c r="AD85" t="n">
        <v>406706.1974823228</v>
      </c>
      <c r="AE85" t="n">
        <v>556473.3620064221</v>
      </c>
      <c r="AF85" t="n">
        <v>2.383602605284146e-06</v>
      </c>
      <c r="AG85" t="n">
        <v>17.63020833333333</v>
      </c>
      <c r="AH85" t="n">
        <v>503364.3253517972</v>
      </c>
    </row>
    <row r="86">
      <c r="A86" t="n">
        <v>84</v>
      </c>
      <c r="B86" t="n">
        <v>120</v>
      </c>
      <c r="C86" t="inlineStr">
        <is>
          <t xml:space="preserve">CONCLUIDO	</t>
        </is>
      </c>
      <c r="D86" t="n">
        <v>7.3849</v>
      </c>
      <c r="E86" t="n">
        <v>13.54</v>
      </c>
      <c r="F86" t="n">
        <v>10.51</v>
      </c>
      <c r="G86" t="n">
        <v>90.11</v>
      </c>
      <c r="H86" t="n">
        <v>1.45</v>
      </c>
      <c r="I86" t="n">
        <v>7</v>
      </c>
      <c r="J86" t="n">
        <v>270.57</v>
      </c>
      <c r="K86" t="n">
        <v>57.72</v>
      </c>
      <c r="L86" t="n">
        <v>22</v>
      </c>
      <c r="M86" t="n">
        <v>5</v>
      </c>
      <c r="N86" t="n">
        <v>70.84</v>
      </c>
      <c r="O86" t="n">
        <v>33604.28</v>
      </c>
      <c r="P86" t="n">
        <v>162.26</v>
      </c>
      <c r="Q86" t="n">
        <v>197.75</v>
      </c>
      <c r="R86" t="n">
        <v>31.16</v>
      </c>
      <c r="S86" t="n">
        <v>25.4</v>
      </c>
      <c r="T86" t="n">
        <v>2038.95</v>
      </c>
      <c r="U86" t="n">
        <v>0.82</v>
      </c>
      <c r="V86" t="n">
        <v>0.89</v>
      </c>
      <c r="W86" t="n">
        <v>2.95</v>
      </c>
      <c r="X86" t="n">
        <v>0.12</v>
      </c>
      <c r="Y86" t="n">
        <v>1</v>
      </c>
      <c r="Z86" t="n">
        <v>10</v>
      </c>
      <c r="AA86" t="n">
        <v>406.6097517721211</v>
      </c>
      <c r="AB86" t="n">
        <v>556.3414007308395</v>
      </c>
      <c r="AC86" t="n">
        <v>503.2449582751474</v>
      </c>
      <c r="AD86" t="n">
        <v>406609.7517721211</v>
      </c>
      <c r="AE86" t="n">
        <v>556341.4007308395</v>
      </c>
      <c r="AF86" t="n">
        <v>2.383505779093713e-06</v>
      </c>
      <c r="AG86" t="n">
        <v>17.63020833333333</v>
      </c>
      <c r="AH86" t="n">
        <v>503244.9582751474</v>
      </c>
    </row>
    <row r="87">
      <c r="A87" t="n">
        <v>85</v>
      </c>
      <c r="B87" t="n">
        <v>120</v>
      </c>
      <c r="C87" t="inlineStr">
        <is>
          <t xml:space="preserve">CONCLUIDO	</t>
        </is>
      </c>
      <c r="D87" t="n">
        <v>7.384</v>
      </c>
      <c r="E87" t="n">
        <v>13.54</v>
      </c>
      <c r="F87" t="n">
        <v>10.52</v>
      </c>
      <c r="G87" t="n">
        <v>90.13</v>
      </c>
      <c r="H87" t="n">
        <v>1.46</v>
      </c>
      <c r="I87" t="n">
        <v>7</v>
      </c>
      <c r="J87" t="n">
        <v>271.05</v>
      </c>
      <c r="K87" t="n">
        <v>57.72</v>
      </c>
      <c r="L87" t="n">
        <v>22.25</v>
      </c>
      <c r="M87" t="n">
        <v>5</v>
      </c>
      <c r="N87" t="n">
        <v>71.06999999999999</v>
      </c>
      <c r="O87" t="n">
        <v>33663.24</v>
      </c>
      <c r="P87" t="n">
        <v>162.15</v>
      </c>
      <c r="Q87" t="n">
        <v>197.8</v>
      </c>
      <c r="R87" t="n">
        <v>31.31</v>
      </c>
      <c r="S87" t="n">
        <v>25.4</v>
      </c>
      <c r="T87" t="n">
        <v>2117.03</v>
      </c>
      <c r="U87" t="n">
        <v>0.8100000000000001</v>
      </c>
      <c r="V87" t="n">
        <v>0.88</v>
      </c>
      <c r="W87" t="n">
        <v>2.95</v>
      </c>
      <c r="X87" t="n">
        <v>0.12</v>
      </c>
      <c r="Y87" t="n">
        <v>1</v>
      </c>
      <c r="Z87" t="n">
        <v>10</v>
      </c>
      <c r="AA87" t="n">
        <v>406.5923941437246</v>
      </c>
      <c r="AB87" t="n">
        <v>556.3176512579031</v>
      </c>
      <c r="AC87" t="n">
        <v>503.2234754185754</v>
      </c>
      <c r="AD87" t="n">
        <v>406592.3941437246</v>
      </c>
      <c r="AE87" t="n">
        <v>556317.6512579031</v>
      </c>
      <c r="AF87" t="n">
        <v>2.383215300522414e-06</v>
      </c>
      <c r="AG87" t="n">
        <v>17.63020833333333</v>
      </c>
      <c r="AH87" t="n">
        <v>503223.4754185754</v>
      </c>
    </row>
    <row r="88">
      <c r="A88" t="n">
        <v>86</v>
      </c>
      <c r="B88" t="n">
        <v>120</v>
      </c>
      <c r="C88" t="inlineStr">
        <is>
          <t xml:space="preserve">CONCLUIDO	</t>
        </is>
      </c>
      <c r="D88" t="n">
        <v>7.3854</v>
      </c>
      <c r="E88" t="n">
        <v>13.54</v>
      </c>
      <c r="F88" t="n">
        <v>10.51</v>
      </c>
      <c r="G88" t="n">
        <v>90.11</v>
      </c>
      <c r="H88" t="n">
        <v>1.47</v>
      </c>
      <c r="I88" t="n">
        <v>7</v>
      </c>
      <c r="J88" t="n">
        <v>271.52</v>
      </c>
      <c r="K88" t="n">
        <v>57.72</v>
      </c>
      <c r="L88" t="n">
        <v>22.5</v>
      </c>
      <c r="M88" t="n">
        <v>5</v>
      </c>
      <c r="N88" t="n">
        <v>71.3</v>
      </c>
      <c r="O88" t="n">
        <v>33722.28</v>
      </c>
      <c r="P88" t="n">
        <v>161.91</v>
      </c>
      <c r="Q88" t="n">
        <v>197.75</v>
      </c>
      <c r="R88" t="n">
        <v>31.17</v>
      </c>
      <c r="S88" t="n">
        <v>25.4</v>
      </c>
      <c r="T88" t="n">
        <v>2044.86</v>
      </c>
      <c r="U88" t="n">
        <v>0.8100000000000001</v>
      </c>
      <c r="V88" t="n">
        <v>0.89</v>
      </c>
      <c r="W88" t="n">
        <v>2.95</v>
      </c>
      <c r="X88" t="n">
        <v>0.12</v>
      </c>
      <c r="Y88" t="n">
        <v>1</v>
      </c>
      <c r="Z88" t="n">
        <v>10</v>
      </c>
      <c r="AA88" t="n">
        <v>406.3406590036289</v>
      </c>
      <c r="AB88" t="n">
        <v>555.9732161334534</v>
      </c>
      <c r="AC88" t="n">
        <v>502.9119126989855</v>
      </c>
      <c r="AD88" t="n">
        <v>406340.6590036289</v>
      </c>
      <c r="AE88" t="n">
        <v>555973.2161334534</v>
      </c>
      <c r="AF88" t="n">
        <v>2.383667156077768e-06</v>
      </c>
      <c r="AG88" t="n">
        <v>17.63020833333333</v>
      </c>
      <c r="AH88" t="n">
        <v>502911.9126989855</v>
      </c>
    </row>
    <row r="89">
      <c r="A89" t="n">
        <v>87</v>
      </c>
      <c r="B89" t="n">
        <v>120</v>
      </c>
      <c r="C89" t="inlineStr">
        <is>
          <t xml:space="preserve">CONCLUIDO	</t>
        </is>
      </c>
      <c r="D89" t="n">
        <v>7.3858</v>
      </c>
      <c r="E89" t="n">
        <v>13.54</v>
      </c>
      <c r="F89" t="n">
        <v>10.51</v>
      </c>
      <c r="G89" t="n">
        <v>90.09999999999999</v>
      </c>
      <c r="H89" t="n">
        <v>1.49</v>
      </c>
      <c r="I89" t="n">
        <v>7</v>
      </c>
      <c r="J89" t="n">
        <v>272</v>
      </c>
      <c r="K89" t="n">
        <v>57.72</v>
      </c>
      <c r="L89" t="n">
        <v>22.75</v>
      </c>
      <c r="M89" t="n">
        <v>5</v>
      </c>
      <c r="N89" t="n">
        <v>71.53</v>
      </c>
      <c r="O89" t="n">
        <v>33781.41</v>
      </c>
      <c r="P89" t="n">
        <v>161.68</v>
      </c>
      <c r="Q89" t="n">
        <v>197.75</v>
      </c>
      <c r="R89" t="n">
        <v>31.19</v>
      </c>
      <c r="S89" t="n">
        <v>25.4</v>
      </c>
      <c r="T89" t="n">
        <v>2055.73</v>
      </c>
      <c r="U89" t="n">
        <v>0.8100000000000001</v>
      </c>
      <c r="V89" t="n">
        <v>0.89</v>
      </c>
      <c r="W89" t="n">
        <v>2.95</v>
      </c>
      <c r="X89" t="n">
        <v>0.12</v>
      </c>
      <c r="Y89" t="n">
        <v>1</v>
      </c>
      <c r="Z89" t="n">
        <v>10</v>
      </c>
      <c r="AA89" t="n">
        <v>406.162251705776</v>
      </c>
      <c r="AB89" t="n">
        <v>555.7291113977565</v>
      </c>
      <c r="AC89" t="n">
        <v>502.6911049766605</v>
      </c>
      <c r="AD89" t="n">
        <v>406162.251705776</v>
      </c>
      <c r="AE89" t="n">
        <v>555729.1113977565</v>
      </c>
      <c r="AF89" t="n">
        <v>2.383796257665011e-06</v>
      </c>
      <c r="AG89" t="n">
        <v>17.63020833333333</v>
      </c>
      <c r="AH89" t="n">
        <v>502691.1049766605</v>
      </c>
    </row>
    <row r="90">
      <c r="A90" t="n">
        <v>88</v>
      </c>
      <c r="B90" t="n">
        <v>120</v>
      </c>
      <c r="C90" t="inlineStr">
        <is>
          <t xml:space="preserve">CONCLUIDO	</t>
        </is>
      </c>
      <c r="D90" t="n">
        <v>7.3869</v>
      </c>
      <c r="E90" t="n">
        <v>13.54</v>
      </c>
      <c r="F90" t="n">
        <v>10.51</v>
      </c>
      <c r="G90" t="n">
        <v>90.08</v>
      </c>
      <c r="H90" t="n">
        <v>1.5</v>
      </c>
      <c r="I90" t="n">
        <v>7</v>
      </c>
      <c r="J90" t="n">
        <v>272.49</v>
      </c>
      <c r="K90" t="n">
        <v>57.72</v>
      </c>
      <c r="L90" t="n">
        <v>23</v>
      </c>
      <c r="M90" t="n">
        <v>5</v>
      </c>
      <c r="N90" t="n">
        <v>71.76000000000001</v>
      </c>
      <c r="O90" t="n">
        <v>33840.76</v>
      </c>
      <c r="P90" t="n">
        <v>161.46</v>
      </c>
      <c r="Q90" t="n">
        <v>197.75</v>
      </c>
      <c r="R90" t="n">
        <v>31.11</v>
      </c>
      <c r="S90" t="n">
        <v>25.4</v>
      </c>
      <c r="T90" t="n">
        <v>2018.47</v>
      </c>
      <c r="U90" t="n">
        <v>0.82</v>
      </c>
      <c r="V90" t="n">
        <v>0.89</v>
      </c>
      <c r="W90" t="n">
        <v>2.95</v>
      </c>
      <c r="X90" t="n">
        <v>0.12</v>
      </c>
      <c r="Y90" t="n">
        <v>1</v>
      </c>
      <c r="Z90" t="n">
        <v>10</v>
      </c>
      <c r="AA90" t="n">
        <v>405.9756216512973</v>
      </c>
      <c r="AB90" t="n">
        <v>555.4737559236819</v>
      </c>
      <c r="AC90" t="n">
        <v>502.4601202706378</v>
      </c>
      <c r="AD90" t="n">
        <v>405975.6216512973</v>
      </c>
      <c r="AE90" t="n">
        <v>555473.7559236819</v>
      </c>
      <c r="AF90" t="n">
        <v>2.384151287029932e-06</v>
      </c>
      <c r="AG90" t="n">
        <v>17.63020833333333</v>
      </c>
      <c r="AH90" t="n">
        <v>502460.1202706378</v>
      </c>
    </row>
    <row r="91">
      <c r="A91" t="n">
        <v>89</v>
      </c>
      <c r="B91" t="n">
        <v>120</v>
      </c>
      <c r="C91" t="inlineStr">
        <is>
          <t xml:space="preserve">CONCLUIDO	</t>
        </is>
      </c>
      <c r="D91" t="n">
        <v>7.4238</v>
      </c>
      <c r="E91" t="n">
        <v>13.47</v>
      </c>
      <c r="F91" t="n">
        <v>10.49</v>
      </c>
      <c r="G91" t="n">
        <v>104.88</v>
      </c>
      <c r="H91" t="n">
        <v>1.52</v>
      </c>
      <c r="I91" t="n">
        <v>6</v>
      </c>
      <c r="J91" t="n">
        <v>272.97</v>
      </c>
      <c r="K91" t="n">
        <v>57.72</v>
      </c>
      <c r="L91" t="n">
        <v>23.25</v>
      </c>
      <c r="M91" t="n">
        <v>4</v>
      </c>
      <c r="N91" t="n">
        <v>71.98999999999999</v>
      </c>
      <c r="O91" t="n">
        <v>33900.07</v>
      </c>
      <c r="P91" t="n">
        <v>161.16</v>
      </c>
      <c r="Q91" t="n">
        <v>197.75</v>
      </c>
      <c r="R91" t="n">
        <v>30.46</v>
      </c>
      <c r="S91" t="n">
        <v>25.4</v>
      </c>
      <c r="T91" t="n">
        <v>1697.29</v>
      </c>
      <c r="U91" t="n">
        <v>0.83</v>
      </c>
      <c r="V91" t="n">
        <v>0.89</v>
      </c>
      <c r="W91" t="n">
        <v>2.95</v>
      </c>
      <c r="X91" t="n">
        <v>0.1</v>
      </c>
      <c r="Y91" t="n">
        <v>1</v>
      </c>
      <c r="Z91" t="n">
        <v>10</v>
      </c>
      <c r="AA91" t="n">
        <v>404.8503660647978</v>
      </c>
      <c r="AB91" t="n">
        <v>553.9341315874605</v>
      </c>
      <c r="AC91" t="n">
        <v>501.067435520189</v>
      </c>
      <c r="AD91" t="n">
        <v>404850.3660647977</v>
      </c>
      <c r="AE91" t="n">
        <v>553934.1315874604</v>
      </c>
      <c r="AF91" t="n">
        <v>2.396060908453182e-06</v>
      </c>
      <c r="AG91" t="n">
        <v>17.5390625</v>
      </c>
      <c r="AH91" t="n">
        <v>501067.435520189</v>
      </c>
    </row>
    <row r="92">
      <c r="A92" t="n">
        <v>90</v>
      </c>
      <c r="B92" t="n">
        <v>120</v>
      </c>
      <c r="C92" t="inlineStr">
        <is>
          <t xml:space="preserve">CONCLUIDO	</t>
        </is>
      </c>
      <c r="D92" t="n">
        <v>7.4256</v>
      </c>
      <c r="E92" t="n">
        <v>13.47</v>
      </c>
      <c r="F92" t="n">
        <v>10.48</v>
      </c>
      <c r="G92" t="n">
        <v>104.85</v>
      </c>
      <c r="H92" t="n">
        <v>1.53</v>
      </c>
      <c r="I92" t="n">
        <v>6</v>
      </c>
      <c r="J92" t="n">
        <v>273.45</v>
      </c>
      <c r="K92" t="n">
        <v>57.72</v>
      </c>
      <c r="L92" t="n">
        <v>23.5</v>
      </c>
      <c r="M92" t="n">
        <v>4</v>
      </c>
      <c r="N92" t="n">
        <v>72.22</v>
      </c>
      <c r="O92" t="n">
        <v>33959.47</v>
      </c>
      <c r="P92" t="n">
        <v>161.11</v>
      </c>
      <c r="Q92" t="n">
        <v>197.76</v>
      </c>
      <c r="R92" t="n">
        <v>30.24</v>
      </c>
      <c r="S92" t="n">
        <v>25.4</v>
      </c>
      <c r="T92" t="n">
        <v>1587.55</v>
      </c>
      <c r="U92" t="n">
        <v>0.84</v>
      </c>
      <c r="V92" t="n">
        <v>0.89</v>
      </c>
      <c r="W92" t="n">
        <v>2.95</v>
      </c>
      <c r="X92" t="n">
        <v>0.09</v>
      </c>
      <c r="Y92" t="n">
        <v>1</v>
      </c>
      <c r="Z92" t="n">
        <v>10</v>
      </c>
      <c r="AA92" t="n">
        <v>404.7307544819577</v>
      </c>
      <c r="AB92" t="n">
        <v>553.7704737429282</v>
      </c>
      <c r="AC92" t="n">
        <v>500.9193969506435</v>
      </c>
      <c r="AD92" t="n">
        <v>404730.7544819577</v>
      </c>
      <c r="AE92" t="n">
        <v>553770.4737429281</v>
      </c>
      <c r="AF92" t="n">
        <v>2.39664186559578e-06</v>
      </c>
      <c r="AG92" t="n">
        <v>17.5390625</v>
      </c>
      <c r="AH92" t="n">
        <v>500919.3969506435</v>
      </c>
    </row>
    <row r="93">
      <c r="A93" t="n">
        <v>91</v>
      </c>
      <c r="B93" t="n">
        <v>120</v>
      </c>
      <c r="C93" t="inlineStr">
        <is>
          <t xml:space="preserve">CONCLUIDO	</t>
        </is>
      </c>
      <c r="D93" t="n">
        <v>7.428</v>
      </c>
      <c r="E93" t="n">
        <v>13.46</v>
      </c>
      <c r="F93" t="n">
        <v>10.48</v>
      </c>
      <c r="G93" t="n">
        <v>104.8</v>
      </c>
      <c r="H93" t="n">
        <v>1.54</v>
      </c>
      <c r="I93" t="n">
        <v>6</v>
      </c>
      <c r="J93" t="n">
        <v>273.93</v>
      </c>
      <c r="K93" t="n">
        <v>57.72</v>
      </c>
      <c r="L93" t="n">
        <v>23.75</v>
      </c>
      <c r="M93" t="n">
        <v>4</v>
      </c>
      <c r="N93" t="n">
        <v>72.45999999999999</v>
      </c>
      <c r="O93" t="n">
        <v>34018.96</v>
      </c>
      <c r="P93" t="n">
        <v>161.17</v>
      </c>
      <c r="Q93" t="n">
        <v>197.75</v>
      </c>
      <c r="R93" t="n">
        <v>30.24</v>
      </c>
      <c r="S93" t="n">
        <v>25.4</v>
      </c>
      <c r="T93" t="n">
        <v>1584.34</v>
      </c>
      <c r="U93" t="n">
        <v>0.84</v>
      </c>
      <c r="V93" t="n">
        <v>0.89</v>
      </c>
      <c r="W93" t="n">
        <v>2.95</v>
      </c>
      <c r="X93" t="n">
        <v>0.09</v>
      </c>
      <c r="Y93" t="n">
        <v>1</v>
      </c>
      <c r="Z93" t="n">
        <v>10</v>
      </c>
      <c r="AA93" t="n">
        <v>404.7218961599839</v>
      </c>
      <c r="AB93" t="n">
        <v>553.758353396002</v>
      </c>
      <c r="AC93" t="n">
        <v>500.9084333526171</v>
      </c>
      <c r="AD93" t="n">
        <v>404721.8961599839</v>
      </c>
      <c r="AE93" t="n">
        <v>553758.353396002</v>
      </c>
      <c r="AF93" t="n">
        <v>2.397416475119243e-06</v>
      </c>
      <c r="AG93" t="n">
        <v>17.52604166666667</v>
      </c>
      <c r="AH93" t="n">
        <v>500908.4333526171</v>
      </c>
    </row>
    <row r="94">
      <c r="A94" t="n">
        <v>92</v>
      </c>
      <c r="B94" t="n">
        <v>120</v>
      </c>
      <c r="C94" t="inlineStr">
        <is>
          <t xml:space="preserve">CONCLUIDO	</t>
        </is>
      </c>
      <c r="D94" t="n">
        <v>7.4259</v>
      </c>
      <c r="E94" t="n">
        <v>13.47</v>
      </c>
      <c r="F94" t="n">
        <v>10.48</v>
      </c>
      <c r="G94" t="n">
        <v>104.84</v>
      </c>
      <c r="H94" t="n">
        <v>1.56</v>
      </c>
      <c r="I94" t="n">
        <v>6</v>
      </c>
      <c r="J94" t="n">
        <v>274.41</v>
      </c>
      <c r="K94" t="n">
        <v>57.72</v>
      </c>
      <c r="L94" t="n">
        <v>24</v>
      </c>
      <c r="M94" t="n">
        <v>4</v>
      </c>
      <c r="N94" t="n">
        <v>72.69</v>
      </c>
      <c r="O94" t="n">
        <v>34078.55</v>
      </c>
      <c r="P94" t="n">
        <v>161.37</v>
      </c>
      <c r="Q94" t="n">
        <v>197.75</v>
      </c>
      <c r="R94" t="n">
        <v>30.32</v>
      </c>
      <c r="S94" t="n">
        <v>25.4</v>
      </c>
      <c r="T94" t="n">
        <v>1623.6</v>
      </c>
      <c r="U94" t="n">
        <v>0.84</v>
      </c>
      <c r="V94" t="n">
        <v>0.89</v>
      </c>
      <c r="W94" t="n">
        <v>2.95</v>
      </c>
      <c r="X94" t="n">
        <v>0.09</v>
      </c>
      <c r="Y94" t="n">
        <v>1</v>
      </c>
      <c r="Z94" t="n">
        <v>10</v>
      </c>
      <c r="AA94" t="n">
        <v>404.9146876868493</v>
      </c>
      <c r="AB94" t="n">
        <v>554.022139268421</v>
      </c>
      <c r="AC94" t="n">
        <v>501.1470438715982</v>
      </c>
      <c r="AD94" t="n">
        <v>404914.6876868493</v>
      </c>
      <c r="AE94" t="n">
        <v>554022.139268421</v>
      </c>
      <c r="AF94" t="n">
        <v>2.396738691786213e-06</v>
      </c>
      <c r="AG94" t="n">
        <v>17.5390625</v>
      </c>
      <c r="AH94" t="n">
        <v>501147.0438715982</v>
      </c>
    </row>
    <row r="95">
      <c r="A95" t="n">
        <v>93</v>
      </c>
      <c r="B95" t="n">
        <v>120</v>
      </c>
      <c r="C95" t="inlineStr">
        <is>
          <t xml:space="preserve">CONCLUIDO	</t>
        </is>
      </c>
      <c r="D95" t="n">
        <v>7.4264</v>
      </c>
      <c r="E95" t="n">
        <v>13.47</v>
      </c>
      <c r="F95" t="n">
        <v>10.48</v>
      </c>
      <c r="G95" t="n">
        <v>104.83</v>
      </c>
      <c r="H95" t="n">
        <v>1.57</v>
      </c>
      <c r="I95" t="n">
        <v>6</v>
      </c>
      <c r="J95" t="n">
        <v>274.9</v>
      </c>
      <c r="K95" t="n">
        <v>57.72</v>
      </c>
      <c r="L95" t="n">
        <v>24.25</v>
      </c>
      <c r="M95" t="n">
        <v>4</v>
      </c>
      <c r="N95" t="n">
        <v>72.92</v>
      </c>
      <c r="O95" t="n">
        <v>34138.22</v>
      </c>
      <c r="P95" t="n">
        <v>161.66</v>
      </c>
      <c r="Q95" t="n">
        <v>197.77</v>
      </c>
      <c r="R95" t="n">
        <v>30.29</v>
      </c>
      <c r="S95" t="n">
        <v>25.4</v>
      </c>
      <c r="T95" t="n">
        <v>1613.55</v>
      </c>
      <c r="U95" t="n">
        <v>0.84</v>
      </c>
      <c r="V95" t="n">
        <v>0.89</v>
      </c>
      <c r="W95" t="n">
        <v>2.95</v>
      </c>
      <c r="X95" t="n">
        <v>0.09</v>
      </c>
      <c r="Y95" t="n">
        <v>1</v>
      </c>
      <c r="Z95" t="n">
        <v>10</v>
      </c>
      <c r="AA95" t="n">
        <v>405.1161774103322</v>
      </c>
      <c r="AB95" t="n">
        <v>554.2978263971896</v>
      </c>
      <c r="AC95" t="n">
        <v>501.3964198077265</v>
      </c>
      <c r="AD95" t="n">
        <v>405116.1774103323</v>
      </c>
      <c r="AE95" t="n">
        <v>554297.8263971896</v>
      </c>
      <c r="AF95" t="n">
        <v>2.396900068770267e-06</v>
      </c>
      <c r="AG95" t="n">
        <v>17.5390625</v>
      </c>
      <c r="AH95" t="n">
        <v>501396.4198077265</v>
      </c>
    </row>
    <row r="96">
      <c r="A96" t="n">
        <v>94</v>
      </c>
      <c r="B96" t="n">
        <v>120</v>
      </c>
      <c r="C96" t="inlineStr">
        <is>
          <t xml:space="preserve">CONCLUIDO	</t>
        </is>
      </c>
      <c r="D96" t="n">
        <v>7.4245</v>
      </c>
      <c r="E96" t="n">
        <v>13.47</v>
      </c>
      <c r="F96" t="n">
        <v>10.49</v>
      </c>
      <c r="G96" t="n">
        <v>104.87</v>
      </c>
      <c r="H96" t="n">
        <v>1.58</v>
      </c>
      <c r="I96" t="n">
        <v>6</v>
      </c>
      <c r="J96" t="n">
        <v>275.38</v>
      </c>
      <c r="K96" t="n">
        <v>57.72</v>
      </c>
      <c r="L96" t="n">
        <v>24.5</v>
      </c>
      <c r="M96" t="n">
        <v>4</v>
      </c>
      <c r="N96" t="n">
        <v>73.16</v>
      </c>
      <c r="O96" t="n">
        <v>34197.98</v>
      </c>
      <c r="P96" t="n">
        <v>161.83</v>
      </c>
      <c r="Q96" t="n">
        <v>197.78</v>
      </c>
      <c r="R96" t="n">
        <v>30.41</v>
      </c>
      <c r="S96" t="n">
        <v>25.4</v>
      </c>
      <c r="T96" t="n">
        <v>1672.38</v>
      </c>
      <c r="U96" t="n">
        <v>0.84</v>
      </c>
      <c r="V96" t="n">
        <v>0.89</v>
      </c>
      <c r="W96" t="n">
        <v>2.95</v>
      </c>
      <c r="X96" t="n">
        <v>0.1</v>
      </c>
      <c r="Y96" t="n">
        <v>1</v>
      </c>
      <c r="Z96" t="n">
        <v>10</v>
      </c>
      <c r="AA96" t="n">
        <v>405.3260348212496</v>
      </c>
      <c r="AB96" t="n">
        <v>554.5849625650623</v>
      </c>
      <c r="AC96" t="n">
        <v>501.6561521027355</v>
      </c>
      <c r="AD96" t="n">
        <v>405326.0348212495</v>
      </c>
      <c r="AE96" t="n">
        <v>554584.9625650622</v>
      </c>
      <c r="AF96" t="n">
        <v>2.396286836230859e-06</v>
      </c>
      <c r="AG96" t="n">
        <v>17.5390625</v>
      </c>
      <c r="AH96" t="n">
        <v>501656.1521027355</v>
      </c>
    </row>
    <row r="97">
      <c r="A97" t="n">
        <v>95</v>
      </c>
      <c r="B97" t="n">
        <v>120</v>
      </c>
      <c r="C97" t="inlineStr">
        <is>
          <t xml:space="preserve">CONCLUIDO	</t>
        </is>
      </c>
      <c r="D97" t="n">
        <v>7.4253</v>
      </c>
      <c r="E97" t="n">
        <v>13.47</v>
      </c>
      <c r="F97" t="n">
        <v>10.49</v>
      </c>
      <c r="G97" t="n">
        <v>104.85</v>
      </c>
      <c r="H97" t="n">
        <v>1.6</v>
      </c>
      <c r="I97" t="n">
        <v>6</v>
      </c>
      <c r="J97" t="n">
        <v>275.87</v>
      </c>
      <c r="K97" t="n">
        <v>57.72</v>
      </c>
      <c r="L97" t="n">
        <v>24.75</v>
      </c>
      <c r="M97" t="n">
        <v>4</v>
      </c>
      <c r="N97" t="n">
        <v>73.39</v>
      </c>
      <c r="O97" t="n">
        <v>34257.84</v>
      </c>
      <c r="P97" t="n">
        <v>162.01</v>
      </c>
      <c r="Q97" t="n">
        <v>197.82</v>
      </c>
      <c r="R97" t="n">
        <v>30.44</v>
      </c>
      <c r="S97" t="n">
        <v>25.4</v>
      </c>
      <c r="T97" t="n">
        <v>1685.2</v>
      </c>
      <c r="U97" t="n">
        <v>0.83</v>
      </c>
      <c r="V97" t="n">
        <v>0.89</v>
      </c>
      <c r="W97" t="n">
        <v>2.94</v>
      </c>
      <c r="X97" t="n">
        <v>0.09</v>
      </c>
      <c r="Y97" t="n">
        <v>1</v>
      </c>
      <c r="Z97" t="n">
        <v>10</v>
      </c>
      <c r="AA97" t="n">
        <v>405.4402798943422</v>
      </c>
      <c r="AB97" t="n">
        <v>554.7412777142046</v>
      </c>
      <c r="AC97" t="n">
        <v>501.7975487534333</v>
      </c>
      <c r="AD97" t="n">
        <v>405440.2798943422</v>
      </c>
      <c r="AE97" t="n">
        <v>554741.2777142045</v>
      </c>
      <c r="AF97" t="n">
        <v>2.396545039405347e-06</v>
      </c>
      <c r="AG97" t="n">
        <v>17.5390625</v>
      </c>
      <c r="AH97" t="n">
        <v>501797.5487534333</v>
      </c>
    </row>
    <row r="98">
      <c r="A98" t="n">
        <v>96</v>
      </c>
      <c r="B98" t="n">
        <v>120</v>
      </c>
      <c r="C98" t="inlineStr">
        <is>
          <t xml:space="preserve">CONCLUIDO	</t>
        </is>
      </c>
      <c r="D98" t="n">
        <v>7.4254</v>
      </c>
      <c r="E98" t="n">
        <v>13.47</v>
      </c>
      <c r="F98" t="n">
        <v>10.48</v>
      </c>
      <c r="G98" t="n">
        <v>104.85</v>
      </c>
      <c r="H98" t="n">
        <v>1.61</v>
      </c>
      <c r="I98" t="n">
        <v>6</v>
      </c>
      <c r="J98" t="n">
        <v>276.35</v>
      </c>
      <c r="K98" t="n">
        <v>57.72</v>
      </c>
      <c r="L98" t="n">
        <v>25</v>
      </c>
      <c r="M98" t="n">
        <v>4</v>
      </c>
      <c r="N98" t="n">
        <v>73.63</v>
      </c>
      <c r="O98" t="n">
        <v>34317.79</v>
      </c>
      <c r="P98" t="n">
        <v>161.94</v>
      </c>
      <c r="Q98" t="n">
        <v>197.75</v>
      </c>
      <c r="R98" t="n">
        <v>30.32</v>
      </c>
      <c r="S98" t="n">
        <v>25.4</v>
      </c>
      <c r="T98" t="n">
        <v>1627.07</v>
      </c>
      <c r="U98" t="n">
        <v>0.84</v>
      </c>
      <c r="V98" t="n">
        <v>0.89</v>
      </c>
      <c r="W98" t="n">
        <v>2.95</v>
      </c>
      <c r="X98" t="n">
        <v>0.1</v>
      </c>
      <c r="Y98" t="n">
        <v>1</v>
      </c>
      <c r="Z98" t="n">
        <v>10</v>
      </c>
      <c r="AA98" t="n">
        <v>405.3434512666039</v>
      </c>
      <c r="AB98" t="n">
        <v>554.6087925139554</v>
      </c>
      <c r="AC98" t="n">
        <v>501.6777077547519</v>
      </c>
      <c r="AD98" t="n">
        <v>405343.4512666039</v>
      </c>
      <c r="AE98" t="n">
        <v>554608.7925139555</v>
      </c>
      <c r="AF98" t="n">
        <v>2.396577314802158e-06</v>
      </c>
      <c r="AG98" t="n">
        <v>17.5390625</v>
      </c>
      <c r="AH98" t="n">
        <v>501677.7077547519</v>
      </c>
    </row>
    <row r="99">
      <c r="A99" t="n">
        <v>97</v>
      </c>
      <c r="B99" t="n">
        <v>120</v>
      </c>
      <c r="C99" t="inlineStr">
        <is>
          <t xml:space="preserve">CONCLUIDO	</t>
        </is>
      </c>
      <c r="D99" t="n">
        <v>7.4283</v>
      </c>
      <c r="E99" t="n">
        <v>13.46</v>
      </c>
      <c r="F99" t="n">
        <v>10.48</v>
      </c>
      <c r="G99" t="n">
        <v>104.8</v>
      </c>
      <c r="H99" t="n">
        <v>1.62</v>
      </c>
      <c r="I99" t="n">
        <v>6</v>
      </c>
      <c r="J99" t="n">
        <v>276.84</v>
      </c>
      <c r="K99" t="n">
        <v>57.72</v>
      </c>
      <c r="L99" t="n">
        <v>25.25</v>
      </c>
      <c r="M99" t="n">
        <v>4</v>
      </c>
      <c r="N99" t="n">
        <v>73.87</v>
      </c>
      <c r="O99" t="n">
        <v>34377.83</v>
      </c>
      <c r="P99" t="n">
        <v>161.8</v>
      </c>
      <c r="Q99" t="n">
        <v>197.77</v>
      </c>
      <c r="R99" t="n">
        <v>30.14</v>
      </c>
      <c r="S99" t="n">
        <v>25.4</v>
      </c>
      <c r="T99" t="n">
        <v>1536.83</v>
      </c>
      <c r="U99" t="n">
        <v>0.84</v>
      </c>
      <c r="V99" t="n">
        <v>0.89</v>
      </c>
      <c r="W99" t="n">
        <v>2.95</v>
      </c>
      <c r="X99" t="n">
        <v>0.09</v>
      </c>
      <c r="Y99" t="n">
        <v>1</v>
      </c>
      <c r="Z99" t="n">
        <v>10</v>
      </c>
      <c r="AA99" t="n">
        <v>405.1768315979005</v>
      </c>
      <c r="AB99" t="n">
        <v>554.3808161324945</v>
      </c>
      <c r="AC99" t="n">
        <v>501.4714891191706</v>
      </c>
      <c r="AD99" t="n">
        <v>405176.8315979005</v>
      </c>
      <c r="AE99" t="n">
        <v>554380.8161324945</v>
      </c>
      <c r="AF99" t="n">
        <v>2.397513301309676e-06</v>
      </c>
      <c r="AG99" t="n">
        <v>17.52604166666667</v>
      </c>
      <c r="AH99" t="n">
        <v>501471.4891191706</v>
      </c>
    </row>
    <row r="100">
      <c r="A100" t="n">
        <v>98</v>
      </c>
      <c r="B100" t="n">
        <v>120</v>
      </c>
      <c r="C100" t="inlineStr">
        <is>
          <t xml:space="preserve">CONCLUIDO	</t>
        </is>
      </c>
      <c r="D100" t="n">
        <v>7.4239</v>
      </c>
      <c r="E100" t="n">
        <v>13.47</v>
      </c>
      <c r="F100" t="n">
        <v>10.49</v>
      </c>
      <c r="G100" t="n">
        <v>104.88</v>
      </c>
      <c r="H100" t="n">
        <v>1.64</v>
      </c>
      <c r="I100" t="n">
        <v>6</v>
      </c>
      <c r="J100" t="n">
        <v>277.33</v>
      </c>
      <c r="K100" t="n">
        <v>57.72</v>
      </c>
      <c r="L100" t="n">
        <v>25.5</v>
      </c>
      <c r="M100" t="n">
        <v>4</v>
      </c>
      <c r="N100" t="n">
        <v>74.09999999999999</v>
      </c>
      <c r="O100" t="n">
        <v>34437.96</v>
      </c>
      <c r="P100" t="n">
        <v>162.07</v>
      </c>
      <c r="Q100" t="n">
        <v>197.76</v>
      </c>
      <c r="R100" t="n">
        <v>30.34</v>
      </c>
      <c r="S100" t="n">
        <v>25.4</v>
      </c>
      <c r="T100" t="n">
        <v>1637.94</v>
      </c>
      <c r="U100" t="n">
        <v>0.84</v>
      </c>
      <c r="V100" t="n">
        <v>0.89</v>
      </c>
      <c r="W100" t="n">
        <v>2.95</v>
      </c>
      <c r="X100" t="n">
        <v>0.1</v>
      </c>
      <c r="Y100" t="n">
        <v>1</v>
      </c>
      <c r="Z100" t="n">
        <v>10</v>
      </c>
      <c r="AA100" t="n">
        <v>405.5152219744552</v>
      </c>
      <c r="AB100" t="n">
        <v>554.8438167744263</v>
      </c>
      <c r="AC100" t="n">
        <v>501.8903016296621</v>
      </c>
      <c r="AD100" t="n">
        <v>405515.2219744552</v>
      </c>
      <c r="AE100" t="n">
        <v>554843.8167744263</v>
      </c>
      <c r="AF100" t="n">
        <v>2.396093183849993e-06</v>
      </c>
      <c r="AG100" t="n">
        <v>17.5390625</v>
      </c>
      <c r="AH100" t="n">
        <v>501890.301629662</v>
      </c>
    </row>
    <row r="101">
      <c r="A101" t="n">
        <v>99</v>
      </c>
      <c r="B101" t="n">
        <v>120</v>
      </c>
      <c r="C101" t="inlineStr">
        <is>
          <t xml:space="preserve">CONCLUIDO	</t>
        </is>
      </c>
      <c r="D101" t="n">
        <v>7.425</v>
      </c>
      <c r="E101" t="n">
        <v>13.47</v>
      </c>
      <c r="F101" t="n">
        <v>10.49</v>
      </c>
      <c r="G101" t="n">
        <v>104.86</v>
      </c>
      <c r="H101" t="n">
        <v>1.65</v>
      </c>
      <c r="I101" t="n">
        <v>6</v>
      </c>
      <c r="J101" t="n">
        <v>277.82</v>
      </c>
      <c r="K101" t="n">
        <v>57.72</v>
      </c>
      <c r="L101" t="n">
        <v>25.75</v>
      </c>
      <c r="M101" t="n">
        <v>4</v>
      </c>
      <c r="N101" t="n">
        <v>74.34</v>
      </c>
      <c r="O101" t="n">
        <v>34498.19</v>
      </c>
      <c r="P101" t="n">
        <v>162</v>
      </c>
      <c r="Q101" t="n">
        <v>197.75</v>
      </c>
      <c r="R101" t="n">
        <v>30.37</v>
      </c>
      <c r="S101" t="n">
        <v>25.4</v>
      </c>
      <c r="T101" t="n">
        <v>1650.6</v>
      </c>
      <c r="U101" t="n">
        <v>0.84</v>
      </c>
      <c r="V101" t="n">
        <v>0.89</v>
      </c>
      <c r="W101" t="n">
        <v>2.95</v>
      </c>
      <c r="X101" t="n">
        <v>0.1</v>
      </c>
      <c r="Y101" t="n">
        <v>1</v>
      </c>
      <c r="Z101" t="n">
        <v>10</v>
      </c>
      <c r="AA101" t="n">
        <v>405.4395839903905</v>
      </c>
      <c r="AB101" t="n">
        <v>554.7403255477167</v>
      </c>
      <c r="AC101" t="n">
        <v>501.7966874603787</v>
      </c>
      <c r="AD101" t="n">
        <v>405439.5839903905</v>
      </c>
      <c r="AE101" t="n">
        <v>554740.3255477167</v>
      </c>
      <c r="AF101" t="n">
        <v>2.396448213214914e-06</v>
      </c>
      <c r="AG101" t="n">
        <v>17.5390625</v>
      </c>
      <c r="AH101" t="n">
        <v>501796.6874603787</v>
      </c>
    </row>
    <row r="102">
      <c r="A102" t="n">
        <v>100</v>
      </c>
      <c r="B102" t="n">
        <v>120</v>
      </c>
      <c r="C102" t="inlineStr">
        <is>
          <t xml:space="preserve">CONCLUIDO	</t>
        </is>
      </c>
      <c r="D102" t="n">
        <v>7.4245</v>
      </c>
      <c r="E102" t="n">
        <v>13.47</v>
      </c>
      <c r="F102" t="n">
        <v>10.49</v>
      </c>
      <c r="G102" t="n">
        <v>104.87</v>
      </c>
      <c r="H102" t="n">
        <v>1.66</v>
      </c>
      <c r="I102" t="n">
        <v>6</v>
      </c>
      <c r="J102" t="n">
        <v>278.31</v>
      </c>
      <c r="K102" t="n">
        <v>57.72</v>
      </c>
      <c r="L102" t="n">
        <v>26</v>
      </c>
      <c r="M102" t="n">
        <v>4</v>
      </c>
      <c r="N102" t="n">
        <v>74.58</v>
      </c>
      <c r="O102" t="n">
        <v>34558.51</v>
      </c>
      <c r="P102" t="n">
        <v>161.94</v>
      </c>
      <c r="Q102" t="n">
        <v>197.75</v>
      </c>
      <c r="R102" t="n">
        <v>30.39</v>
      </c>
      <c r="S102" t="n">
        <v>25.4</v>
      </c>
      <c r="T102" t="n">
        <v>1658.66</v>
      </c>
      <c r="U102" t="n">
        <v>0.84</v>
      </c>
      <c r="V102" t="n">
        <v>0.89</v>
      </c>
      <c r="W102" t="n">
        <v>2.95</v>
      </c>
      <c r="X102" t="n">
        <v>0.1</v>
      </c>
      <c r="Y102" t="n">
        <v>1</v>
      </c>
      <c r="Z102" t="n">
        <v>10</v>
      </c>
      <c r="AA102" t="n">
        <v>405.406661859079</v>
      </c>
      <c r="AB102" t="n">
        <v>554.6952800352344</v>
      </c>
      <c r="AC102" t="n">
        <v>501.755941028386</v>
      </c>
      <c r="AD102" t="n">
        <v>405406.661859079</v>
      </c>
      <c r="AE102" t="n">
        <v>554695.2800352344</v>
      </c>
      <c r="AF102" t="n">
        <v>2.396286836230859e-06</v>
      </c>
      <c r="AG102" t="n">
        <v>17.5390625</v>
      </c>
      <c r="AH102" t="n">
        <v>501755.9410283859</v>
      </c>
    </row>
    <row r="103">
      <c r="A103" t="n">
        <v>101</v>
      </c>
      <c r="B103" t="n">
        <v>120</v>
      </c>
      <c r="C103" t="inlineStr">
        <is>
          <t xml:space="preserve">CONCLUIDO	</t>
        </is>
      </c>
      <c r="D103" t="n">
        <v>7.4219</v>
      </c>
      <c r="E103" t="n">
        <v>13.47</v>
      </c>
      <c r="F103" t="n">
        <v>10.49</v>
      </c>
      <c r="G103" t="n">
        <v>104.91</v>
      </c>
      <c r="H103" t="n">
        <v>1.68</v>
      </c>
      <c r="I103" t="n">
        <v>6</v>
      </c>
      <c r="J103" t="n">
        <v>278.79</v>
      </c>
      <c r="K103" t="n">
        <v>57.72</v>
      </c>
      <c r="L103" t="n">
        <v>26.25</v>
      </c>
      <c r="M103" t="n">
        <v>4</v>
      </c>
      <c r="N103" t="n">
        <v>74.81999999999999</v>
      </c>
      <c r="O103" t="n">
        <v>34618.92</v>
      </c>
      <c r="P103" t="n">
        <v>162</v>
      </c>
      <c r="Q103" t="n">
        <v>197.75</v>
      </c>
      <c r="R103" t="n">
        <v>30.43</v>
      </c>
      <c r="S103" t="n">
        <v>25.4</v>
      </c>
      <c r="T103" t="n">
        <v>1681.49</v>
      </c>
      <c r="U103" t="n">
        <v>0.83</v>
      </c>
      <c r="V103" t="n">
        <v>0.89</v>
      </c>
      <c r="W103" t="n">
        <v>2.95</v>
      </c>
      <c r="X103" t="n">
        <v>0.1</v>
      </c>
      <c r="Y103" t="n">
        <v>1</v>
      </c>
      <c r="Z103" t="n">
        <v>10</v>
      </c>
      <c r="AA103" t="n">
        <v>405.5081567723726</v>
      </c>
      <c r="AB103" t="n">
        <v>554.8341498532424</v>
      </c>
      <c r="AC103" t="n">
        <v>501.8815573058681</v>
      </c>
      <c r="AD103" t="n">
        <v>405508.1567723726</v>
      </c>
      <c r="AE103" t="n">
        <v>554834.1498532423</v>
      </c>
      <c r="AF103" t="n">
        <v>2.395447675913774e-06</v>
      </c>
      <c r="AG103" t="n">
        <v>17.5390625</v>
      </c>
      <c r="AH103" t="n">
        <v>501881.5573058681</v>
      </c>
    </row>
    <row r="104">
      <c r="A104" t="n">
        <v>102</v>
      </c>
      <c r="B104" t="n">
        <v>120</v>
      </c>
      <c r="C104" t="inlineStr">
        <is>
          <t xml:space="preserve">CONCLUIDO	</t>
        </is>
      </c>
      <c r="D104" t="n">
        <v>7.4239</v>
      </c>
      <c r="E104" t="n">
        <v>13.47</v>
      </c>
      <c r="F104" t="n">
        <v>10.49</v>
      </c>
      <c r="G104" t="n">
        <v>104.88</v>
      </c>
      <c r="H104" t="n">
        <v>1.69</v>
      </c>
      <c r="I104" t="n">
        <v>6</v>
      </c>
      <c r="J104" t="n">
        <v>279.29</v>
      </c>
      <c r="K104" t="n">
        <v>57.72</v>
      </c>
      <c r="L104" t="n">
        <v>26.5</v>
      </c>
      <c r="M104" t="n">
        <v>4</v>
      </c>
      <c r="N104" t="n">
        <v>75.06</v>
      </c>
      <c r="O104" t="n">
        <v>34679.43</v>
      </c>
      <c r="P104" t="n">
        <v>161.91</v>
      </c>
      <c r="Q104" t="n">
        <v>197.8</v>
      </c>
      <c r="R104" t="n">
        <v>30.38</v>
      </c>
      <c r="S104" t="n">
        <v>25.4</v>
      </c>
      <c r="T104" t="n">
        <v>1656</v>
      </c>
      <c r="U104" t="n">
        <v>0.84</v>
      </c>
      <c r="V104" t="n">
        <v>0.89</v>
      </c>
      <c r="W104" t="n">
        <v>2.95</v>
      </c>
      <c r="X104" t="n">
        <v>0.1</v>
      </c>
      <c r="Y104" t="n">
        <v>1</v>
      </c>
      <c r="Z104" t="n">
        <v>10</v>
      </c>
      <c r="AA104" t="n">
        <v>405.397936804839</v>
      </c>
      <c r="AB104" t="n">
        <v>554.683342031101</v>
      </c>
      <c r="AC104" t="n">
        <v>501.7451423706119</v>
      </c>
      <c r="AD104" t="n">
        <v>405397.936804839</v>
      </c>
      <c r="AE104" t="n">
        <v>554683.342031101</v>
      </c>
      <c r="AF104" t="n">
        <v>2.396093183849993e-06</v>
      </c>
      <c r="AG104" t="n">
        <v>17.5390625</v>
      </c>
      <c r="AH104" t="n">
        <v>501745.1423706119</v>
      </c>
    </row>
    <row r="105">
      <c r="A105" t="n">
        <v>103</v>
      </c>
      <c r="B105" t="n">
        <v>120</v>
      </c>
      <c r="C105" t="inlineStr">
        <is>
          <t xml:space="preserve">CONCLUIDO	</t>
        </is>
      </c>
      <c r="D105" t="n">
        <v>7.4245</v>
      </c>
      <c r="E105" t="n">
        <v>13.47</v>
      </c>
      <c r="F105" t="n">
        <v>10.49</v>
      </c>
      <c r="G105" t="n">
        <v>104.87</v>
      </c>
      <c r="H105" t="n">
        <v>1.7</v>
      </c>
      <c r="I105" t="n">
        <v>6</v>
      </c>
      <c r="J105" t="n">
        <v>279.78</v>
      </c>
      <c r="K105" t="n">
        <v>57.72</v>
      </c>
      <c r="L105" t="n">
        <v>26.75</v>
      </c>
      <c r="M105" t="n">
        <v>4</v>
      </c>
      <c r="N105" t="n">
        <v>75.3</v>
      </c>
      <c r="O105" t="n">
        <v>34740.03</v>
      </c>
      <c r="P105" t="n">
        <v>161.84</v>
      </c>
      <c r="Q105" t="n">
        <v>197.75</v>
      </c>
      <c r="R105" t="n">
        <v>30.37</v>
      </c>
      <c r="S105" t="n">
        <v>25.4</v>
      </c>
      <c r="T105" t="n">
        <v>1649.4</v>
      </c>
      <c r="U105" t="n">
        <v>0.84</v>
      </c>
      <c r="V105" t="n">
        <v>0.89</v>
      </c>
      <c r="W105" t="n">
        <v>2.95</v>
      </c>
      <c r="X105" t="n">
        <v>0.1</v>
      </c>
      <c r="Y105" t="n">
        <v>1</v>
      </c>
      <c r="Z105" t="n">
        <v>10</v>
      </c>
      <c r="AA105" t="n">
        <v>405.3333645519613</v>
      </c>
      <c r="AB105" t="n">
        <v>554.5949914259869</v>
      </c>
      <c r="AC105" t="n">
        <v>501.6652238232491</v>
      </c>
      <c r="AD105" t="n">
        <v>405333.3645519613</v>
      </c>
      <c r="AE105" t="n">
        <v>554594.9914259869</v>
      </c>
      <c r="AF105" t="n">
        <v>2.396286836230859e-06</v>
      </c>
      <c r="AG105" t="n">
        <v>17.5390625</v>
      </c>
      <c r="AH105" t="n">
        <v>501665.2238232491</v>
      </c>
    </row>
    <row r="106">
      <c r="A106" t="n">
        <v>104</v>
      </c>
      <c r="B106" t="n">
        <v>120</v>
      </c>
      <c r="C106" t="inlineStr">
        <is>
          <t xml:space="preserve">CONCLUIDO	</t>
        </is>
      </c>
      <c r="D106" t="n">
        <v>7.4239</v>
      </c>
      <c r="E106" t="n">
        <v>13.47</v>
      </c>
      <c r="F106" t="n">
        <v>10.49</v>
      </c>
      <c r="G106" t="n">
        <v>104.88</v>
      </c>
      <c r="H106" t="n">
        <v>1.72</v>
      </c>
      <c r="I106" t="n">
        <v>6</v>
      </c>
      <c r="J106" t="n">
        <v>280.27</v>
      </c>
      <c r="K106" t="n">
        <v>57.72</v>
      </c>
      <c r="L106" t="n">
        <v>27</v>
      </c>
      <c r="M106" t="n">
        <v>4</v>
      </c>
      <c r="N106" t="n">
        <v>75.54000000000001</v>
      </c>
      <c r="O106" t="n">
        <v>34800.73</v>
      </c>
      <c r="P106" t="n">
        <v>161.68</v>
      </c>
      <c r="Q106" t="n">
        <v>197.75</v>
      </c>
      <c r="R106" t="n">
        <v>30.43</v>
      </c>
      <c r="S106" t="n">
        <v>25.4</v>
      </c>
      <c r="T106" t="n">
        <v>1683.54</v>
      </c>
      <c r="U106" t="n">
        <v>0.83</v>
      </c>
      <c r="V106" t="n">
        <v>0.89</v>
      </c>
      <c r="W106" t="n">
        <v>2.95</v>
      </c>
      <c r="X106" t="n">
        <v>0.1</v>
      </c>
      <c r="Y106" t="n">
        <v>1</v>
      </c>
      <c r="Z106" t="n">
        <v>10</v>
      </c>
      <c r="AA106" t="n">
        <v>405.2293393735158</v>
      </c>
      <c r="AB106" t="n">
        <v>554.4526595875708</v>
      </c>
      <c r="AC106" t="n">
        <v>501.5364759357275</v>
      </c>
      <c r="AD106" t="n">
        <v>405229.3393735158</v>
      </c>
      <c r="AE106" t="n">
        <v>554452.6595875708</v>
      </c>
      <c r="AF106" t="n">
        <v>2.396093183849993e-06</v>
      </c>
      <c r="AG106" t="n">
        <v>17.5390625</v>
      </c>
      <c r="AH106" t="n">
        <v>501536.4759357275</v>
      </c>
    </row>
    <row r="107">
      <c r="A107" t="n">
        <v>105</v>
      </c>
      <c r="B107" t="n">
        <v>120</v>
      </c>
      <c r="C107" t="inlineStr">
        <is>
          <t xml:space="preserve">CONCLUIDO	</t>
        </is>
      </c>
      <c r="D107" t="n">
        <v>7.4262</v>
      </c>
      <c r="E107" t="n">
        <v>13.47</v>
      </c>
      <c r="F107" t="n">
        <v>10.48</v>
      </c>
      <c r="G107" t="n">
        <v>104.84</v>
      </c>
      <c r="H107" t="n">
        <v>1.73</v>
      </c>
      <c r="I107" t="n">
        <v>6</v>
      </c>
      <c r="J107" t="n">
        <v>280.76</v>
      </c>
      <c r="K107" t="n">
        <v>57.72</v>
      </c>
      <c r="L107" t="n">
        <v>27.25</v>
      </c>
      <c r="M107" t="n">
        <v>4</v>
      </c>
      <c r="N107" t="n">
        <v>75.79000000000001</v>
      </c>
      <c r="O107" t="n">
        <v>34861.53</v>
      </c>
      <c r="P107" t="n">
        <v>161.47</v>
      </c>
      <c r="Q107" t="n">
        <v>197.75</v>
      </c>
      <c r="R107" t="n">
        <v>30.31</v>
      </c>
      <c r="S107" t="n">
        <v>25.4</v>
      </c>
      <c r="T107" t="n">
        <v>1622.83</v>
      </c>
      <c r="U107" t="n">
        <v>0.84</v>
      </c>
      <c r="V107" t="n">
        <v>0.89</v>
      </c>
      <c r="W107" t="n">
        <v>2.95</v>
      </c>
      <c r="X107" t="n">
        <v>0.09</v>
      </c>
      <c r="Y107" t="n">
        <v>1</v>
      </c>
      <c r="Z107" t="n">
        <v>10</v>
      </c>
      <c r="AA107" t="n">
        <v>404.9813571861261</v>
      </c>
      <c r="AB107" t="n">
        <v>554.1133594185823</v>
      </c>
      <c r="AC107" t="n">
        <v>501.2295580986564</v>
      </c>
      <c r="AD107" t="n">
        <v>404981.3571861261</v>
      </c>
      <c r="AE107" t="n">
        <v>554113.3594185823</v>
      </c>
      <c r="AF107" t="n">
        <v>2.396835517976645e-06</v>
      </c>
      <c r="AG107" t="n">
        <v>17.5390625</v>
      </c>
      <c r="AH107" t="n">
        <v>501229.5580986564</v>
      </c>
    </row>
    <row r="108">
      <c r="A108" t="n">
        <v>106</v>
      </c>
      <c r="B108" t="n">
        <v>120</v>
      </c>
      <c r="C108" t="inlineStr">
        <is>
          <t xml:space="preserve">CONCLUIDO	</t>
        </is>
      </c>
      <c r="D108" t="n">
        <v>7.4242</v>
      </c>
      <c r="E108" t="n">
        <v>13.47</v>
      </c>
      <c r="F108" t="n">
        <v>10.49</v>
      </c>
      <c r="G108" t="n">
        <v>104.87</v>
      </c>
      <c r="H108" t="n">
        <v>1.74</v>
      </c>
      <c r="I108" t="n">
        <v>6</v>
      </c>
      <c r="J108" t="n">
        <v>281.26</v>
      </c>
      <c r="K108" t="n">
        <v>57.72</v>
      </c>
      <c r="L108" t="n">
        <v>27.5</v>
      </c>
      <c r="M108" t="n">
        <v>4</v>
      </c>
      <c r="N108" t="n">
        <v>76.03</v>
      </c>
      <c r="O108" t="n">
        <v>34922.42</v>
      </c>
      <c r="P108" t="n">
        <v>161.34</v>
      </c>
      <c r="Q108" t="n">
        <v>197.75</v>
      </c>
      <c r="R108" t="n">
        <v>30.38</v>
      </c>
      <c r="S108" t="n">
        <v>25.4</v>
      </c>
      <c r="T108" t="n">
        <v>1657.2</v>
      </c>
      <c r="U108" t="n">
        <v>0.84</v>
      </c>
      <c r="V108" t="n">
        <v>0.89</v>
      </c>
      <c r="W108" t="n">
        <v>2.95</v>
      </c>
      <c r="X108" t="n">
        <v>0.1</v>
      </c>
      <c r="Y108" t="n">
        <v>1</v>
      </c>
      <c r="Z108" t="n">
        <v>10</v>
      </c>
      <c r="AA108" t="n">
        <v>404.9734929349179</v>
      </c>
      <c r="AB108" t="n">
        <v>554.102599203133</v>
      </c>
      <c r="AC108" t="n">
        <v>501.2198248230675</v>
      </c>
      <c r="AD108" t="n">
        <v>404973.4929349179</v>
      </c>
      <c r="AE108" t="n">
        <v>554102.599203133</v>
      </c>
      <c r="AF108" t="n">
        <v>2.396190010040426e-06</v>
      </c>
      <c r="AG108" t="n">
        <v>17.5390625</v>
      </c>
      <c r="AH108" t="n">
        <v>501219.8248230675</v>
      </c>
    </row>
    <row r="109">
      <c r="A109" t="n">
        <v>107</v>
      </c>
      <c r="B109" t="n">
        <v>120</v>
      </c>
      <c r="C109" t="inlineStr">
        <is>
          <t xml:space="preserve">CONCLUIDO	</t>
        </is>
      </c>
      <c r="D109" t="n">
        <v>7.4242</v>
      </c>
      <c r="E109" t="n">
        <v>13.47</v>
      </c>
      <c r="F109" t="n">
        <v>10.49</v>
      </c>
      <c r="G109" t="n">
        <v>104.87</v>
      </c>
      <c r="H109" t="n">
        <v>1.75</v>
      </c>
      <c r="I109" t="n">
        <v>6</v>
      </c>
      <c r="J109" t="n">
        <v>281.75</v>
      </c>
      <c r="K109" t="n">
        <v>57.72</v>
      </c>
      <c r="L109" t="n">
        <v>27.75</v>
      </c>
      <c r="M109" t="n">
        <v>4</v>
      </c>
      <c r="N109" t="n">
        <v>76.28</v>
      </c>
      <c r="O109" t="n">
        <v>34983.41</v>
      </c>
      <c r="P109" t="n">
        <v>161.2</v>
      </c>
      <c r="Q109" t="n">
        <v>197.75</v>
      </c>
      <c r="R109" t="n">
        <v>30.39</v>
      </c>
      <c r="S109" t="n">
        <v>25.4</v>
      </c>
      <c r="T109" t="n">
        <v>1659.9</v>
      </c>
      <c r="U109" t="n">
        <v>0.84</v>
      </c>
      <c r="V109" t="n">
        <v>0.89</v>
      </c>
      <c r="W109" t="n">
        <v>2.95</v>
      </c>
      <c r="X109" t="n">
        <v>0.1</v>
      </c>
      <c r="Y109" t="n">
        <v>1</v>
      </c>
      <c r="Z109" t="n">
        <v>10</v>
      </c>
      <c r="AA109" t="n">
        <v>404.8708725583959</v>
      </c>
      <c r="AB109" t="n">
        <v>553.9621894766842</v>
      </c>
      <c r="AC109" t="n">
        <v>501.0928156038447</v>
      </c>
      <c r="AD109" t="n">
        <v>404870.872558396</v>
      </c>
      <c r="AE109" t="n">
        <v>553962.1894766842</v>
      </c>
      <c r="AF109" t="n">
        <v>2.396190010040426e-06</v>
      </c>
      <c r="AG109" t="n">
        <v>17.5390625</v>
      </c>
      <c r="AH109" t="n">
        <v>501092.8156038446</v>
      </c>
    </row>
    <row r="110">
      <c r="A110" t="n">
        <v>108</v>
      </c>
      <c r="B110" t="n">
        <v>120</v>
      </c>
      <c r="C110" t="inlineStr">
        <is>
          <t xml:space="preserve">CONCLUIDO	</t>
        </is>
      </c>
      <c r="D110" t="n">
        <v>7.4273</v>
      </c>
      <c r="E110" t="n">
        <v>13.46</v>
      </c>
      <c r="F110" t="n">
        <v>10.48</v>
      </c>
      <c r="G110" t="n">
        <v>104.82</v>
      </c>
      <c r="H110" t="n">
        <v>1.77</v>
      </c>
      <c r="I110" t="n">
        <v>6</v>
      </c>
      <c r="J110" t="n">
        <v>282.25</v>
      </c>
      <c r="K110" t="n">
        <v>57.72</v>
      </c>
      <c r="L110" t="n">
        <v>28</v>
      </c>
      <c r="M110" t="n">
        <v>4</v>
      </c>
      <c r="N110" t="n">
        <v>76.52</v>
      </c>
      <c r="O110" t="n">
        <v>35044.49</v>
      </c>
      <c r="P110" t="n">
        <v>160.98</v>
      </c>
      <c r="Q110" t="n">
        <v>197.75</v>
      </c>
      <c r="R110" t="n">
        <v>30.3</v>
      </c>
      <c r="S110" t="n">
        <v>25.4</v>
      </c>
      <c r="T110" t="n">
        <v>1616.75</v>
      </c>
      <c r="U110" t="n">
        <v>0.84</v>
      </c>
      <c r="V110" t="n">
        <v>0.89</v>
      </c>
      <c r="W110" t="n">
        <v>2.95</v>
      </c>
      <c r="X110" t="n">
        <v>0.09</v>
      </c>
      <c r="Y110" t="n">
        <v>1</v>
      </c>
      <c r="Z110" t="n">
        <v>10</v>
      </c>
      <c r="AA110" t="n">
        <v>404.5980890565857</v>
      </c>
      <c r="AB110" t="n">
        <v>553.5889550551485</v>
      </c>
      <c r="AC110" t="n">
        <v>500.7552021516627</v>
      </c>
      <c r="AD110" t="n">
        <v>404598.0890565857</v>
      </c>
      <c r="AE110" t="n">
        <v>553588.9550551486</v>
      </c>
      <c r="AF110" t="n">
        <v>2.397190547341566e-06</v>
      </c>
      <c r="AG110" t="n">
        <v>17.52604166666667</v>
      </c>
      <c r="AH110" t="n">
        <v>500755.2021516627</v>
      </c>
    </row>
    <row r="111">
      <c r="A111" t="n">
        <v>109</v>
      </c>
      <c r="B111" t="n">
        <v>120</v>
      </c>
      <c r="C111" t="inlineStr">
        <is>
          <t xml:space="preserve">CONCLUIDO	</t>
        </is>
      </c>
      <c r="D111" t="n">
        <v>7.4254</v>
      </c>
      <c r="E111" t="n">
        <v>13.47</v>
      </c>
      <c r="F111" t="n">
        <v>10.48</v>
      </c>
      <c r="G111" t="n">
        <v>104.85</v>
      </c>
      <c r="H111" t="n">
        <v>1.78</v>
      </c>
      <c r="I111" t="n">
        <v>6</v>
      </c>
      <c r="J111" t="n">
        <v>282.74</v>
      </c>
      <c r="K111" t="n">
        <v>57.72</v>
      </c>
      <c r="L111" t="n">
        <v>28.25</v>
      </c>
      <c r="M111" t="n">
        <v>4</v>
      </c>
      <c r="N111" t="n">
        <v>76.77</v>
      </c>
      <c r="O111" t="n">
        <v>35105.68</v>
      </c>
      <c r="P111" t="n">
        <v>160.75</v>
      </c>
      <c r="Q111" t="n">
        <v>197.75</v>
      </c>
      <c r="R111" t="n">
        <v>30.34</v>
      </c>
      <c r="S111" t="n">
        <v>25.4</v>
      </c>
      <c r="T111" t="n">
        <v>1638.01</v>
      </c>
      <c r="U111" t="n">
        <v>0.84</v>
      </c>
      <c r="V111" t="n">
        <v>0.89</v>
      </c>
      <c r="W111" t="n">
        <v>2.95</v>
      </c>
      <c r="X111" t="n">
        <v>0.1</v>
      </c>
      <c r="Y111" t="n">
        <v>1</v>
      </c>
      <c r="Z111" t="n">
        <v>10</v>
      </c>
      <c r="AA111" t="n">
        <v>404.4713190320198</v>
      </c>
      <c r="AB111" t="n">
        <v>553.4155027148388</v>
      </c>
      <c r="AC111" t="n">
        <v>500.5983038592702</v>
      </c>
      <c r="AD111" t="n">
        <v>404471.3190320198</v>
      </c>
      <c r="AE111" t="n">
        <v>553415.5027148388</v>
      </c>
      <c r="AF111" t="n">
        <v>2.396577314802158e-06</v>
      </c>
      <c r="AG111" t="n">
        <v>17.5390625</v>
      </c>
      <c r="AH111" t="n">
        <v>500598.3038592702</v>
      </c>
    </row>
    <row r="112">
      <c r="A112" t="n">
        <v>110</v>
      </c>
      <c r="B112" t="n">
        <v>120</v>
      </c>
      <c r="C112" t="inlineStr">
        <is>
          <t xml:space="preserve">CONCLUIDO	</t>
        </is>
      </c>
      <c r="D112" t="n">
        <v>7.4202</v>
      </c>
      <c r="E112" t="n">
        <v>13.48</v>
      </c>
      <c r="F112" t="n">
        <v>10.49</v>
      </c>
      <c r="G112" t="n">
        <v>104.94</v>
      </c>
      <c r="H112" t="n">
        <v>1.79</v>
      </c>
      <c r="I112" t="n">
        <v>6</v>
      </c>
      <c r="J112" t="n">
        <v>283.24</v>
      </c>
      <c r="K112" t="n">
        <v>57.72</v>
      </c>
      <c r="L112" t="n">
        <v>28.5</v>
      </c>
      <c r="M112" t="n">
        <v>4</v>
      </c>
      <c r="N112" t="n">
        <v>77.01000000000001</v>
      </c>
      <c r="O112" t="n">
        <v>35166.96</v>
      </c>
      <c r="P112" t="n">
        <v>160.55</v>
      </c>
      <c r="Q112" t="n">
        <v>197.76</v>
      </c>
      <c r="R112" t="n">
        <v>30.67</v>
      </c>
      <c r="S112" t="n">
        <v>25.4</v>
      </c>
      <c r="T112" t="n">
        <v>1803.14</v>
      </c>
      <c r="U112" t="n">
        <v>0.83</v>
      </c>
      <c r="V112" t="n">
        <v>0.89</v>
      </c>
      <c r="W112" t="n">
        <v>2.95</v>
      </c>
      <c r="X112" t="n">
        <v>0.1</v>
      </c>
      <c r="Y112" t="n">
        <v>1</v>
      </c>
      <c r="Z112" t="n">
        <v>10</v>
      </c>
      <c r="AA112" t="n">
        <v>404.482358675551</v>
      </c>
      <c r="AB112" t="n">
        <v>553.4306076421529</v>
      </c>
      <c r="AC112" t="n">
        <v>500.6119671935213</v>
      </c>
      <c r="AD112" t="n">
        <v>404482.358675551</v>
      </c>
      <c r="AE112" t="n">
        <v>553430.6076421529</v>
      </c>
      <c r="AF112" t="n">
        <v>2.394898994167987e-06</v>
      </c>
      <c r="AG112" t="n">
        <v>17.55208333333333</v>
      </c>
      <c r="AH112" t="n">
        <v>500611.9671935213</v>
      </c>
    </row>
    <row r="113">
      <c r="A113" t="n">
        <v>111</v>
      </c>
      <c r="B113" t="n">
        <v>120</v>
      </c>
      <c r="C113" t="inlineStr">
        <is>
          <t xml:space="preserve">CONCLUIDO	</t>
        </is>
      </c>
      <c r="D113" t="n">
        <v>7.4571</v>
      </c>
      <c r="E113" t="n">
        <v>13.41</v>
      </c>
      <c r="F113" t="n">
        <v>10.47</v>
      </c>
      <c r="G113" t="n">
        <v>125.68</v>
      </c>
      <c r="H113" t="n">
        <v>1.8</v>
      </c>
      <c r="I113" t="n">
        <v>5</v>
      </c>
      <c r="J113" t="n">
        <v>283.74</v>
      </c>
      <c r="K113" t="n">
        <v>57.72</v>
      </c>
      <c r="L113" t="n">
        <v>28.75</v>
      </c>
      <c r="M113" t="n">
        <v>3</v>
      </c>
      <c r="N113" t="n">
        <v>77.26000000000001</v>
      </c>
      <c r="O113" t="n">
        <v>35228.34</v>
      </c>
      <c r="P113" t="n">
        <v>160.25</v>
      </c>
      <c r="Q113" t="n">
        <v>197.75</v>
      </c>
      <c r="R113" t="n">
        <v>30.03</v>
      </c>
      <c r="S113" t="n">
        <v>25.4</v>
      </c>
      <c r="T113" t="n">
        <v>1486.04</v>
      </c>
      <c r="U113" t="n">
        <v>0.85</v>
      </c>
      <c r="V113" t="n">
        <v>0.89</v>
      </c>
      <c r="W113" t="n">
        <v>2.95</v>
      </c>
      <c r="X113" t="n">
        <v>0.08</v>
      </c>
      <c r="Y113" t="n">
        <v>1</v>
      </c>
      <c r="Z113" t="n">
        <v>10</v>
      </c>
      <c r="AA113" t="n">
        <v>403.1989248851652</v>
      </c>
      <c r="AB113" t="n">
        <v>551.6745569090443</v>
      </c>
      <c r="AC113" t="n">
        <v>499.0235114777478</v>
      </c>
      <c r="AD113" t="n">
        <v>403198.9248851652</v>
      </c>
      <c r="AE113" t="n">
        <v>551674.5569090443</v>
      </c>
      <c r="AF113" t="n">
        <v>2.406808615591237e-06</v>
      </c>
      <c r="AG113" t="n">
        <v>17.4609375</v>
      </c>
      <c r="AH113" t="n">
        <v>499023.5114777478</v>
      </c>
    </row>
    <row r="114">
      <c r="A114" t="n">
        <v>112</v>
      </c>
      <c r="B114" t="n">
        <v>120</v>
      </c>
      <c r="C114" t="inlineStr">
        <is>
          <t xml:space="preserve">CONCLUIDO	</t>
        </is>
      </c>
      <c r="D114" t="n">
        <v>7.4574</v>
      </c>
      <c r="E114" t="n">
        <v>13.41</v>
      </c>
      <c r="F114" t="n">
        <v>10.47</v>
      </c>
      <c r="G114" t="n">
        <v>125.67</v>
      </c>
      <c r="H114" t="n">
        <v>1.82</v>
      </c>
      <c r="I114" t="n">
        <v>5</v>
      </c>
      <c r="J114" t="n">
        <v>284.23</v>
      </c>
      <c r="K114" t="n">
        <v>57.72</v>
      </c>
      <c r="L114" t="n">
        <v>29</v>
      </c>
      <c r="M114" t="n">
        <v>3</v>
      </c>
      <c r="N114" t="n">
        <v>77.51000000000001</v>
      </c>
      <c r="O114" t="n">
        <v>35289.82</v>
      </c>
      <c r="P114" t="n">
        <v>160.54</v>
      </c>
      <c r="Q114" t="n">
        <v>197.75</v>
      </c>
      <c r="R114" t="n">
        <v>29.95</v>
      </c>
      <c r="S114" t="n">
        <v>25.4</v>
      </c>
      <c r="T114" t="n">
        <v>1448.56</v>
      </c>
      <c r="U114" t="n">
        <v>0.85</v>
      </c>
      <c r="V114" t="n">
        <v>0.89</v>
      </c>
      <c r="W114" t="n">
        <v>2.95</v>
      </c>
      <c r="X114" t="n">
        <v>0.08</v>
      </c>
      <c r="Y114" t="n">
        <v>1</v>
      </c>
      <c r="Z114" t="n">
        <v>10</v>
      </c>
      <c r="AA114" t="n">
        <v>403.4040281000165</v>
      </c>
      <c r="AB114" t="n">
        <v>551.9551881761191</v>
      </c>
      <c r="AC114" t="n">
        <v>499.2773596905614</v>
      </c>
      <c r="AD114" t="n">
        <v>403404.0281000165</v>
      </c>
      <c r="AE114" t="n">
        <v>551955.1881761191</v>
      </c>
      <c r="AF114" t="n">
        <v>2.40690544178167e-06</v>
      </c>
      <c r="AG114" t="n">
        <v>17.4609375</v>
      </c>
      <c r="AH114" t="n">
        <v>499277.3596905614</v>
      </c>
    </row>
    <row r="115">
      <c r="A115" t="n">
        <v>113</v>
      </c>
      <c r="B115" t="n">
        <v>120</v>
      </c>
      <c r="C115" t="inlineStr">
        <is>
          <t xml:space="preserve">CONCLUIDO	</t>
        </is>
      </c>
      <c r="D115" t="n">
        <v>7.4553</v>
      </c>
      <c r="E115" t="n">
        <v>13.41</v>
      </c>
      <c r="F115" t="n">
        <v>10.48</v>
      </c>
      <c r="G115" t="n">
        <v>125.72</v>
      </c>
      <c r="H115" t="n">
        <v>1.83</v>
      </c>
      <c r="I115" t="n">
        <v>5</v>
      </c>
      <c r="J115" t="n">
        <v>284.73</v>
      </c>
      <c r="K115" t="n">
        <v>57.72</v>
      </c>
      <c r="L115" t="n">
        <v>29.25</v>
      </c>
      <c r="M115" t="n">
        <v>3</v>
      </c>
      <c r="N115" t="n">
        <v>77.76000000000001</v>
      </c>
      <c r="O115" t="n">
        <v>35351.4</v>
      </c>
      <c r="P115" t="n">
        <v>160.75</v>
      </c>
      <c r="Q115" t="n">
        <v>197.75</v>
      </c>
      <c r="R115" t="n">
        <v>30.19</v>
      </c>
      <c r="S115" t="n">
        <v>25.4</v>
      </c>
      <c r="T115" t="n">
        <v>1568.3</v>
      </c>
      <c r="U115" t="n">
        <v>0.84</v>
      </c>
      <c r="V115" t="n">
        <v>0.89</v>
      </c>
      <c r="W115" t="n">
        <v>2.94</v>
      </c>
      <c r="X115" t="n">
        <v>0.09</v>
      </c>
      <c r="Y115" t="n">
        <v>1</v>
      </c>
      <c r="Z115" t="n">
        <v>10</v>
      </c>
      <c r="AA115" t="n">
        <v>403.6461776578914</v>
      </c>
      <c r="AB115" t="n">
        <v>552.2865078840881</v>
      </c>
      <c r="AC115" t="n">
        <v>499.577058710612</v>
      </c>
      <c r="AD115" t="n">
        <v>403646.1776578914</v>
      </c>
      <c r="AE115" t="n">
        <v>552286.5078840881</v>
      </c>
      <c r="AF115" t="n">
        <v>2.40622765844864e-06</v>
      </c>
      <c r="AG115" t="n">
        <v>17.4609375</v>
      </c>
      <c r="AH115" t="n">
        <v>499577.058710612</v>
      </c>
    </row>
    <row r="116">
      <c r="A116" t="n">
        <v>114</v>
      </c>
      <c r="B116" t="n">
        <v>120</v>
      </c>
      <c r="C116" t="inlineStr">
        <is>
          <t xml:space="preserve">CONCLUIDO	</t>
        </is>
      </c>
      <c r="D116" t="n">
        <v>7.4533</v>
      </c>
      <c r="E116" t="n">
        <v>13.42</v>
      </c>
      <c r="F116" t="n">
        <v>10.48</v>
      </c>
      <c r="G116" t="n">
        <v>125.76</v>
      </c>
      <c r="H116" t="n">
        <v>1.84</v>
      </c>
      <c r="I116" t="n">
        <v>5</v>
      </c>
      <c r="J116" t="n">
        <v>285.23</v>
      </c>
      <c r="K116" t="n">
        <v>57.72</v>
      </c>
      <c r="L116" t="n">
        <v>29.5</v>
      </c>
      <c r="M116" t="n">
        <v>3</v>
      </c>
      <c r="N116" t="n">
        <v>78.01000000000001</v>
      </c>
      <c r="O116" t="n">
        <v>35413.08</v>
      </c>
      <c r="P116" t="n">
        <v>161.01</v>
      </c>
      <c r="Q116" t="n">
        <v>197.75</v>
      </c>
      <c r="R116" t="n">
        <v>30.17</v>
      </c>
      <c r="S116" t="n">
        <v>25.4</v>
      </c>
      <c r="T116" t="n">
        <v>1554.37</v>
      </c>
      <c r="U116" t="n">
        <v>0.84</v>
      </c>
      <c r="V116" t="n">
        <v>0.89</v>
      </c>
      <c r="W116" t="n">
        <v>2.95</v>
      </c>
      <c r="X116" t="n">
        <v>0.09</v>
      </c>
      <c r="Y116" t="n">
        <v>1</v>
      </c>
      <c r="Z116" t="n">
        <v>10</v>
      </c>
      <c r="AA116" t="n">
        <v>403.8796329326728</v>
      </c>
      <c r="AB116" t="n">
        <v>552.6059316903639</v>
      </c>
      <c r="AC116" t="n">
        <v>499.8659971571309</v>
      </c>
      <c r="AD116" t="n">
        <v>403879.6329326729</v>
      </c>
      <c r="AE116" t="n">
        <v>552605.9316903639</v>
      </c>
      <c r="AF116" t="n">
        <v>2.40558215051242e-06</v>
      </c>
      <c r="AG116" t="n">
        <v>17.47395833333333</v>
      </c>
      <c r="AH116" t="n">
        <v>499865.997157131</v>
      </c>
    </row>
    <row r="117">
      <c r="A117" t="n">
        <v>115</v>
      </c>
      <c r="B117" t="n">
        <v>120</v>
      </c>
      <c r="C117" t="inlineStr">
        <is>
          <t xml:space="preserve">CONCLUIDO	</t>
        </is>
      </c>
      <c r="D117" t="n">
        <v>7.4563</v>
      </c>
      <c r="E117" t="n">
        <v>13.41</v>
      </c>
      <c r="F117" t="n">
        <v>10.47</v>
      </c>
      <c r="G117" t="n">
        <v>125.7</v>
      </c>
      <c r="H117" t="n">
        <v>1.85</v>
      </c>
      <c r="I117" t="n">
        <v>5</v>
      </c>
      <c r="J117" t="n">
        <v>285.73</v>
      </c>
      <c r="K117" t="n">
        <v>57.72</v>
      </c>
      <c r="L117" t="n">
        <v>29.75</v>
      </c>
      <c r="M117" t="n">
        <v>3</v>
      </c>
      <c r="N117" t="n">
        <v>78.26000000000001</v>
      </c>
      <c r="O117" t="n">
        <v>35474.86</v>
      </c>
      <c r="P117" t="n">
        <v>161.04</v>
      </c>
      <c r="Q117" t="n">
        <v>197.78</v>
      </c>
      <c r="R117" t="n">
        <v>30.1</v>
      </c>
      <c r="S117" t="n">
        <v>25.4</v>
      </c>
      <c r="T117" t="n">
        <v>1519.43</v>
      </c>
      <c r="U117" t="n">
        <v>0.84</v>
      </c>
      <c r="V117" t="n">
        <v>0.89</v>
      </c>
      <c r="W117" t="n">
        <v>2.95</v>
      </c>
      <c r="X117" t="n">
        <v>0.08</v>
      </c>
      <c r="Y117" t="n">
        <v>1</v>
      </c>
      <c r="Z117" t="n">
        <v>10</v>
      </c>
      <c r="AA117" t="n">
        <v>403.7928965137914</v>
      </c>
      <c r="AB117" t="n">
        <v>552.4872550955097</v>
      </c>
      <c r="AC117" t="n">
        <v>499.7586468899261</v>
      </c>
      <c r="AD117" t="n">
        <v>403792.8965137915</v>
      </c>
      <c r="AE117" t="n">
        <v>552487.2550955097</v>
      </c>
      <c r="AF117" t="n">
        <v>2.406550412416749e-06</v>
      </c>
      <c r="AG117" t="n">
        <v>17.4609375</v>
      </c>
      <c r="AH117" t="n">
        <v>499758.6468899261</v>
      </c>
    </row>
    <row r="118">
      <c r="A118" t="n">
        <v>116</v>
      </c>
      <c r="B118" t="n">
        <v>120</v>
      </c>
      <c r="C118" t="inlineStr">
        <is>
          <t xml:space="preserve">CONCLUIDO	</t>
        </is>
      </c>
      <c r="D118" t="n">
        <v>7.4593</v>
      </c>
      <c r="E118" t="n">
        <v>13.41</v>
      </c>
      <c r="F118" t="n">
        <v>10.47</v>
      </c>
      <c r="G118" t="n">
        <v>125.63</v>
      </c>
      <c r="H118" t="n">
        <v>1.87</v>
      </c>
      <c r="I118" t="n">
        <v>5</v>
      </c>
      <c r="J118" t="n">
        <v>286.24</v>
      </c>
      <c r="K118" t="n">
        <v>57.72</v>
      </c>
      <c r="L118" t="n">
        <v>30</v>
      </c>
      <c r="M118" t="n">
        <v>3</v>
      </c>
      <c r="N118" t="n">
        <v>78.51000000000001</v>
      </c>
      <c r="O118" t="n">
        <v>35536.74</v>
      </c>
      <c r="P118" t="n">
        <v>161.07</v>
      </c>
      <c r="Q118" t="n">
        <v>197.77</v>
      </c>
      <c r="R118" t="n">
        <v>29.94</v>
      </c>
      <c r="S118" t="n">
        <v>25.4</v>
      </c>
      <c r="T118" t="n">
        <v>1442.55</v>
      </c>
      <c r="U118" t="n">
        <v>0.85</v>
      </c>
      <c r="V118" t="n">
        <v>0.89</v>
      </c>
      <c r="W118" t="n">
        <v>2.94</v>
      </c>
      <c r="X118" t="n">
        <v>0.08</v>
      </c>
      <c r="Y118" t="n">
        <v>1</v>
      </c>
      <c r="Z118" t="n">
        <v>10</v>
      </c>
      <c r="AA118" t="n">
        <v>403.7493487468781</v>
      </c>
      <c r="AB118" t="n">
        <v>552.427671119627</v>
      </c>
      <c r="AC118" t="n">
        <v>499.7047495250749</v>
      </c>
      <c r="AD118" t="n">
        <v>403749.3487468781</v>
      </c>
      <c r="AE118" t="n">
        <v>552427.671119627</v>
      </c>
      <c r="AF118" t="n">
        <v>2.407518674321078e-06</v>
      </c>
      <c r="AG118" t="n">
        <v>17.4609375</v>
      </c>
      <c r="AH118" t="n">
        <v>499704.7495250748</v>
      </c>
    </row>
    <row r="119">
      <c r="A119" t="n">
        <v>117</v>
      </c>
      <c r="B119" t="n">
        <v>120</v>
      </c>
      <c r="C119" t="inlineStr">
        <is>
          <t xml:space="preserve">CONCLUIDO	</t>
        </is>
      </c>
      <c r="D119" t="n">
        <v>7.4605</v>
      </c>
      <c r="E119" t="n">
        <v>13.4</v>
      </c>
      <c r="F119" t="n">
        <v>10.47</v>
      </c>
      <c r="G119" t="n">
        <v>125.61</v>
      </c>
      <c r="H119" t="n">
        <v>1.88</v>
      </c>
      <c r="I119" t="n">
        <v>5</v>
      </c>
      <c r="J119" t="n">
        <v>286.74</v>
      </c>
      <c r="K119" t="n">
        <v>57.72</v>
      </c>
      <c r="L119" t="n">
        <v>30.25</v>
      </c>
      <c r="M119" t="n">
        <v>3</v>
      </c>
      <c r="N119" t="n">
        <v>78.77</v>
      </c>
      <c r="O119" t="n">
        <v>35598.85</v>
      </c>
      <c r="P119" t="n">
        <v>161.11</v>
      </c>
      <c r="Q119" t="n">
        <v>197.75</v>
      </c>
      <c r="R119" t="n">
        <v>29.88</v>
      </c>
      <c r="S119" t="n">
        <v>25.4</v>
      </c>
      <c r="T119" t="n">
        <v>1411.01</v>
      </c>
      <c r="U119" t="n">
        <v>0.85</v>
      </c>
      <c r="V119" t="n">
        <v>0.89</v>
      </c>
      <c r="W119" t="n">
        <v>2.94</v>
      </c>
      <c r="X119" t="n">
        <v>0.08</v>
      </c>
      <c r="Y119" t="n">
        <v>1</v>
      </c>
      <c r="Z119" t="n">
        <v>10</v>
      </c>
      <c r="AA119" t="n">
        <v>403.7523636592969</v>
      </c>
      <c r="AB119" t="n">
        <v>552.4317962558069</v>
      </c>
      <c r="AC119" t="n">
        <v>499.7084809640475</v>
      </c>
      <c r="AD119" t="n">
        <v>403752.3636592969</v>
      </c>
      <c r="AE119" t="n">
        <v>552431.7962558069</v>
      </c>
      <c r="AF119" t="n">
        <v>2.40790597908281e-06</v>
      </c>
      <c r="AG119" t="n">
        <v>17.44791666666667</v>
      </c>
      <c r="AH119" t="n">
        <v>499708.4809640475</v>
      </c>
    </row>
    <row r="120">
      <c r="A120" t="n">
        <v>118</v>
      </c>
      <c r="B120" t="n">
        <v>120</v>
      </c>
      <c r="C120" t="inlineStr">
        <is>
          <t xml:space="preserve">CONCLUIDO	</t>
        </is>
      </c>
      <c r="D120" t="n">
        <v>7.4576</v>
      </c>
      <c r="E120" t="n">
        <v>13.41</v>
      </c>
      <c r="F120" t="n">
        <v>10.47</v>
      </c>
      <c r="G120" t="n">
        <v>125.67</v>
      </c>
      <c r="H120" t="n">
        <v>1.89</v>
      </c>
      <c r="I120" t="n">
        <v>5</v>
      </c>
      <c r="J120" t="n">
        <v>287.24</v>
      </c>
      <c r="K120" t="n">
        <v>57.72</v>
      </c>
      <c r="L120" t="n">
        <v>30.5</v>
      </c>
      <c r="M120" t="n">
        <v>3</v>
      </c>
      <c r="N120" t="n">
        <v>79.02</v>
      </c>
      <c r="O120" t="n">
        <v>35660.94</v>
      </c>
      <c r="P120" t="n">
        <v>161.38</v>
      </c>
      <c r="Q120" t="n">
        <v>197.75</v>
      </c>
      <c r="R120" t="n">
        <v>29.99</v>
      </c>
      <c r="S120" t="n">
        <v>25.4</v>
      </c>
      <c r="T120" t="n">
        <v>1468.31</v>
      </c>
      <c r="U120" t="n">
        <v>0.85</v>
      </c>
      <c r="V120" t="n">
        <v>0.89</v>
      </c>
      <c r="W120" t="n">
        <v>2.95</v>
      </c>
      <c r="X120" t="n">
        <v>0.08</v>
      </c>
      <c r="Y120" t="n">
        <v>1</v>
      </c>
      <c r="Z120" t="n">
        <v>10</v>
      </c>
      <c r="AA120" t="n">
        <v>404.0126398958951</v>
      </c>
      <c r="AB120" t="n">
        <v>552.7879176852978</v>
      </c>
      <c r="AC120" t="n">
        <v>500.0306146641274</v>
      </c>
      <c r="AD120" t="n">
        <v>404012.6398958951</v>
      </c>
      <c r="AE120" t="n">
        <v>552787.9176852978</v>
      </c>
      <c r="AF120" t="n">
        <v>2.406969992575292e-06</v>
      </c>
      <c r="AG120" t="n">
        <v>17.4609375</v>
      </c>
      <c r="AH120" t="n">
        <v>500030.6146641274</v>
      </c>
    </row>
    <row r="121">
      <c r="A121" t="n">
        <v>119</v>
      </c>
      <c r="B121" t="n">
        <v>120</v>
      </c>
      <c r="C121" t="inlineStr">
        <is>
          <t xml:space="preserve">CONCLUIDO	</t>
        </is>
      </c>
      <c r="D121" t="n">
        <v>7.4567</v>
      </c>
      <c r="E121" t="n">
        <v>13.41</v>
      </c>
      <c r="F121" t="n">
        <v>10.47</v>
      </c>
      <c r="G121" t="n">
        <v>125.69</v>
      </c>
      <c r="H121" t="n">
        <v>1.9</v>
      </c>
      <c r="I121" t="n">
        <v>5</v>
      </c>
      <c r="J121" t="n">
        <v>287.75</v>
      </c>
      <c r="K121" t="n">
        <v>57.72</v>
      </c>
      <c r="L121" t="n">
        <v>30.75</v>
      </c>
      <c r="M121" t="n">
        <v>3</v>
      </c>
      <c r="N121" t="n">
        <v>79.27</v>
      </c>
      <c r="O121" t="n">
        <v>35723.13</v>
      </c>
      <c r="P121" t="n">
        <v>161.53</v>
      </c>
      <c r="Q121" t="n">
        <v>197.76</v>
      </c>
      <c r="R121" t="n">
        <v>29.96</v>
      </c>
      <c r="S121" t="n">
        <v>25.4</v>
      </c>
      <c r="T121" t="n">
        <v>1451.75</v>
      </c>
      <c r="U121" t="n">
        <v>0.85</v>
      </c>
      <c r="V121" t="n">
        <v>0.89</v>
      </c>
      <c r="W121" t="n">
        <v>2.95</v>
      </c>
      <c r="X121" t="n">
        <v>0.08</v>
      </c>
      <c r="Y121" t="n">
        <v>1</v>
      </c>
      <c r="Z121" t="n">
        <v>10</v>
      </c>
      <c r="AA121" t="n">
        <v>404.1417747596433</v>
      </c>
      <c r="AB121" t="n">
        <v>552.9646057029062</v>
      </c>
      <c r="AC121" t="n">
        <v>500.1904398253184</v>
      </c>
      <c r="AD121" t="n">
        <v>404141.7747596434</v>
      </c>
      <c r="AE121" t="n">
        <v>552964.6057029061</v>
      </c>
      <c r="AF121" t="n">
        <v>2.406679514003993e-06</v>
      </c>
      <c r="AG121" t="n">
        <v>17.4609375</v>
      </c>
      <c r="AH121" t="n">
        <v>500190.4398253184</v>
      </c>
    </row>
    <row r="122">
      <c r="A122" t="n">
        <v>120</v>
      </c>
      <c r="B122" t="n">
        <v>120</v>
      </c>
      <c r="C122" t="inlineStr">
        <is>
          <t xml:space="preserve">CONCLUIDO	</t>
        </is>
      </c>
      <c r="D122" t="n">
        <v>7.463</v>
      </c>
      <c r="E122" t="n">
        <v>13.4</v>
      </c>
      <c r="F122" t="n">
        <v>10.46</v>
      </c>
      <c r="G122" t="n">
        <v>125.55</v>
      </c>
      <c r="H122" t="n">
        <v>1.92</v>
      </c>
      <c r="I122" t="n">
        <v>5</v>
      </c>
      <c r="J122" t="n">
        <v>288.25</v>
      </c>
      <c r="K122" t="n">
        <v>57.72</v>
      </c>
      <c r="L122" t="n">
        <v>31</v>
      </c>
      <c r="M122" t="n">
        <v>3</v>
      </c>
      <c r="N122" t="n">
        <v>79.53</v>
      </c>
      <c r="O122" t="n">
        <v>35785.42</v>
      </c>
      <c r="P122" t="n">
        <v>161.37</v>
      </c>
      <c r="Q122" t="n">
        <v>197.75</v>
      </c>
      <c r="R122" t="n">
        <v>29.69</v>
      </c>
      <c r="S122" t="n">
        <v>25.4</v>
      </c>
      <c r="T122" t="n">
        <v>1317.8</v>
      </c>
      <c r="U122" t="n">
        <v>0.86</v>
      </c>
      <c r="V122" t="n">
        <v>0.89</v>
      </c>
      <c r="W122" t="n">
        <v>2.94</v>
      </c>
      <c r="X122" t="n">
        <v>0.07000000000000001</v>
      </c>
      <c r="Y122" t="n">
        <v>1</v>
      </c>
      <c r="Z122" t="n">
        <v>10</v>
      </c>
      <c r="AA122" t="n">
        <v>403.8443679945704</v>
      </c>
      <c r="AB122" t="n">
        <v>552.5576806462728</v>
      </c>
      <c r="AC122" t="n">
        <v>499.8223511249673</v>
      </c>
      <c r="AD122" t="n">
        <v>403844.3679945704</v>
      </c>
      <c r="AE122" t="n">
        <v>552557.6806462728</v>
      </c>
      <c r="AF122" t="n">
        <v>2.408712864003084e-06</v>
      </c>
      <c r="AG122" t="n">
        <v>17.44791666666667</v>
      </c>
      <c r="AH122" t="n">
        <v>499822.3511249673</v>
      </c>
    </row>
    <row r="123">
      <c r="A123" t="n">
        <v>121</v>
      </c>
      <c r="B123" t="n">
        <v>120</v>
      </c>
      <c r="C123" t="inlineStr">
        <is>
          <t xml:space="preserve">CONCLUIDO	</t>
        </is>
      </c>
      <c r="D123" t="n">
        <v>7.4604</v>
      </c>
      <c r="E123" t="n">
        <v>13.4</v>
      </c>
      <c r="F123" t="n">
        <v>10.47</v>
      </c>
      <c r="G123" t="n">
        <v>125.61</v>
      </c>
      <c r="H123" t="n">
        <v>1.93</v>
      </c>
      <c r="I123" t="n">
        <v>5</v>
      </c>
      <c r="J123" t="n">
        <v>288.76</v>
      </c>
      <c r="K123" t="n">
        <v>57.72</v>
      </c>
      <c r="L123" t="n">
        <v>31.25</v>
      </c>
      <c r="M123" t="n">
        <v>3</v>
      </c>
      <c r="N123" t="n">
        <v>79.78</v>
      </c>
      <c r="O123" t="n">
        <v>35847.82</v>
      </c>
      <c r="P123" t="n">
        <v>161.54</v>
      </c>
      <c r="Q123" t="n">
        <v>197.75</v>
      </c>
      <c r="R123" t="n">
        <v>29.79</v>
      </c>
      <c r="S123" t="n">
        <v>25.4</v>
      </c>
      <c r="T123" t="n">
        <v>1365.91</v>
      </c>
      <c r="U123" t="n">
        <v>0.85</v>
      </c>
      <c r="V123" t="n">
        <v>0.89</v>
      </c>
      <c r="W123" t="n">
        <v>2.95</v>
      </c>
      <c r="X123" t="n">
        <v>0.08</v>
      </c>
      <c r="Y123" t="n">
        <v>1</v>
      </c>
      <c r="Z123" t="n">
        <v>10</v>
      </c>
      <c r="AA123" t="n">
        <v>404.0682056987316</v>
      </c>
      <c r="AB123" t="n">
        <v>552.8639452681286</v>
      </c>
      <c r="AC123" t="n">
        <v>500.0993862811583</v>
      </c>
      <c r="AD123" t="n">
        <v>404068.2056987316</v>
      </c>
      <c r="AE123" t="n">
        <v>552863.9452681286</v>
      </c>
      <c r="AF123" t="n">
        <v>2.407873703685999e-06</v>
      </c>
      <c r="AG123" t="n">
        <v>17.44791666666667</v>
      </c>
      <c r="AH123" t="n">
        <v>500099.3862811583</v>
      </c>
    </row>
    <row r="124">
      <c r="A124" t="n">
        <v>122</v>
      </c>
      <c r="B124" t="n">
        <v>120</v>
      </c>
      <c r="C124" t="inlineStr">
        <is>
          <t xml:space="preserve">CONCLUIDO	</t>
        </is>
      </c>
      <c r="D124" t="n">
        <v>7.4594</v>
      </c>
      <c r="E124" t="n">
        <v>13.41</v>
      </c>
      <c r="F124" t="n">
        <v>10.47</v>
      </c>
      <c r="G124" t="n">
        <v>125.63</v>
      </c>
      <c r="H124" t="n">
        <v>1.94</v>
      </c>
      <c r="I124" t="n">
        <v>5</v>
      </c>
      <c r="J124" t="n">
        <v>289.27</v>
      </c>
      <c r="K124" t="n">
        <v>57.72</v>
      </c>
      <c r="L124" t="n">
        <v>31.5</v>
      </c>
      <c r="M124" t="n">
        <v>3</v>
      </c>
      <c r="N124" t="n">
        <v>80.04000000000001</v>
      </c>
      <c r="O124" t="n">
        <v>35910.33</v>
      </c>
      <c r="P124" t="n">
        <v>161.64</v>
      </c>
      <c r="Q124" t="n">
        <v>197.77</v>
      </c>
      <c r="R124" t="n">
        <v>29.81</v>
      </c>
      <c r="S124" t="n">
        <v>25.4</v>
      </c>
      <c r="T124" t="n">
        <v>1376.07</v>
      </c>
      <c r="U124" t="n">
        <v>0.85</v>
      </c>
      <c r="V124" t="n">
        <v>0.89</v>
      </c>
      <c r="W124" t="n">
        <v>2.95</v>
      </c>
      <c r="X124" t="n">
        <v>0.08</v>
      </c>
      <c r="Y124" t="n">
        <v>1</v>
      </c>
      <c r="Z124" t="n">
        <v>10</v>
      </c>
      <c r="AA124" t="n">
        <v>404.1630081454158</v>
      </c>
      <c r="AB124" t="n">
        <v>552.9936581580708</v>
      </c>
      <c r="AC124" t="n">
        <v>500.2167195549375</v>
      </c>
      <c r="AD124" t="n">
        <v>404163.0081454158</v>
      </c>
      <c r="AE124" t="n">
        <v>552993.6581580709</v>
      </c>
      <c r="AF124" t="n">
        <v>2.407550949717889e-06</v>
      </c>
      <c r="AG124" t="n">
        <v>17.4609375</v>
      </c>
      <c r="AH124" t="n">
        <v>500216.7195549374</v>
      </c>
    </row>
    <row r="125">
      <c r="A125" t="n">
        <v>123</v>
      </c>
      <c r="B125" t="n">
        <v>120</v>
      </c>
      <c r="C125" t="inlineStr">
        <is>
          <t xml:space="preserve">CONCLUIDO	</t>
        </is>
      </c>
      <c r="D125" t="n">
        <v>7.4588</v>
      </c>
      <c r="E125" t="n">
        <v>13.41</v>
      </c>
      <c r="F125" t="n">
        <v>10.47</v>
      </c>
      <c r="G125" t="n">
        <v>125.64</v>
      </c>
      <c r="H125" t="n">
        <v>1.95</v>
      </c>
      <c r="I125" t="n">
        <v>5</v>
      </c>
      <c r="J125" t="n">
        <v>289.77</v>
      </c>
      <c r="K125" t="n">
        <v>57.72</v>
      </c>
      <c r="L125" t="n">
        <v>31.75</v>
      </c>
      <c r="M125" t="n">
        <v>3</v>
      </c>
      <c r="N125" t="n">
        <v>80.3</v>
      </c>
      <c r="O125" t="n">
        <v>35972.93</v>
      </c>
      <c r="P125" t="n">
        <v>161.74</v>
      </c>
      <c r="Q125" t="n">
        <v>197.75</v>
      </c>
      <c r="R125" t="n">
        <v>29.93</v>
      </c>
      <c r="S125" t="n">
        <v>25.4</v>
      </c>
      <c r="T125" t="n">
        <v>1436.66</v>
      </c>
      <c r="U125" t="n">
        <v>0.85</v>
      </c>
      <c r="V125" t="n">
        <v>0.89</v>
      </c>
      <c r="W125" t="n">
        <v>2.95</v>
      </c>
      <c r="X125" t="n">
        <v>0.08</v>
      </c>
      <c r="Y125" t="n">
        <v>1</v>
      </c>
      <c r="Z125" t="n">
        <v>10</v>
      </c>
      <c r="AA125" t="n">
        <v>404.2490859121643</v>
      </c>
      <c r="AB125" t="n">
        <v>553.1114335560192</v>
      </c>
      <c r="AC125" t="n">
        <v>500.3232546342045</v>
      </c>
      <c r="AD125" t="n">
        <v>404249.0859121643</v>
      </c>
      <c r="AE125" t="n">
        <v>553111.4335560192</v>
      </c>
      <c r="AF125" t="n">
        <v>2.407357297337023e-06</v>
      </c>
      <c r="AG125" t="n">
        <v>17.4609375</v>
      </c>
      <c r="AH125" t="n">
        <v>500323.2546342045</v>
      </c>
    </row>
    <row r="126">
      <c r="A126" t="n">
        <v>124</v>
      </c>
      <c r="B126" t="n">
        <v>120</v>
      </c>
      <c r="C126" t="inlineStr">
        <is>
          <t xml:space="preserve">CONCLUIDO	</t>
        </is>
      </c>
      <c r="D126" t="n">
        <v>7.4588</v>
      </c>
      <c r="E126" t="n">
        <v>13.41</v>
      </c>
      <c r="F126" t="n">
        <v>10.47</v>
      </c>
      <c r="G126" t="n">
        <v>125.64</v>
      </c>
      <c r="H126" t="n">
        <v>1.96</v>
      </c>
      <c r="I126" t="n">
        <v>5</v>
      </c>
      <c r="J126" t="n">
        <v>290.28</v>
      </c>
      <c r="K126" t="n">
        <v>57.72</v>
      </c>
      <c r="L126" t="n">
        <v>32</v>
      </c>
      <c r="M126" t="n">
        <v>3</v>
      </c>
      <c r="N126" t="n">
        <v>80.56</v>
      </c>
      <c r="O126" t="n">
        <v>36035.65</v>
      </c>
      <c r="P126" t="n">
        <v>161.76</v>
      </c>
      <c r="Q126" t="n">
        <v>197.78</v>
      </c>
      <c r="R126" t="n">
        <v>29.94</v>
      </c>
      <c r="S126" t="n">
        <v>25.4</v>
      </c>
      <c r="T126" t="n">
        <v>1441.84</v>
      </c>
      <c r="U126" t="n">
        <v>0.85</v>
      </c>
      <c r="V126" t="n">
        <v>0.89</v>
      </c>
      <c r="W126" t="n">
        <v>2.95</v>
      </c>
      <c r="X126" t="n">
        <v>0.08</v>
      </c>
      <c r="Y126" t="n">
        <v>1</v>
      </c>
      <c r="Z126" t="n">
        <v>10</v>
      </c>
      <c r="AA126" t="n">
        <v>404.2636779606626</v>
      </c>
      <c r="AB126" t="n">
        <v>553.1313990405304</v>
      </c>
      <c r="AC126" t="n">
        <v>500.3413146408956</v>
      </c>
      <c r="AD126" t="n">
        <v>404263.6779606626</v>
      </c>
      <c r="AE126" t="n">
        <v>553131.3990405303</v>
      </c>
      <c r="AF126" t="n">
        <v>2.407357297337023e-06</v>
      </c>
      <c r="AG126" t="n">
        <v>17.4609375</v>
      </c>
      <c r="AH126" t="n">
        <v>500341.3146408956</v>
      </c>
    </row>
    <row r="127">
      <c r="A127" t="n">
        <v>125</v>
      </c>
      <c r="B127" t="n">
        <v>120</v>
      </c>
      <c r="C127" t="inlineStr">
        <is>
          <t xml:space="preserve">CONCLUIDO	</t>
        </is>
      </c>
      <c r="D127" t="n">
        <v>7.4582</v>
      </c>
      <c r="E127" t="n">
        <v>13.41</v>
      </c>
      <c r="F127" t="n">
        <v>10.47</v>
      </c>
      <c r="G127" t="n">
        <v>125.66</v>
      </c>
      <c r="H127" t="n">
        <v>1.97</v>
      </c>
      <c r="I127" t="n">
        <v>5</v>
      </c>
      <c r="J127" t="n">
        <v>290.79</v>
      </c>
      <c r="K127" t="n">
        <v>57.72</v>
      </c>
      <c r="L127" t="n">
        <v>32.25</v>
      </c>
      <c r="M127" t="n">
        <v>3</v>
      </c>
      <c r="N127" t="n">
        <v>80.81999999999999</v>
      </c>
      <c r="O127" t="n">
        <v>36098.46</v>
      </c>
      <c r="P127" t="n">
        <v>161.8</v>
      </c>
      <c r="Q127" t="n">
        <v>197.75</v>
      </c>
      <c r="R127" t="n">
        <v>29.95</v>
      </c>
      <c r="S127" t="n">
        <v>25.4</v>
      </c>
      <c r="T127" t="n">
        <v>1445.76</v>
      </c>
      <c r="U127" t="n">
        <v>0.85</v>
      </c>
      <c r="V127" t="n">
        <v>0.89</v>
      </c>
      <c r="W127" t="n">
        <v>2.95</v>
      </c>
      <c r="X127" t="n">
        <v>0.08</v>
      </c>
      <c r="Y127" t="n">
        <v>1</v>
      </c>
      <c r="Z127" t="n">
        <v>10</v>
      </c>
      <c r="AA127" t="n">
        <v>404.3059910837346</v>
      </c>
      <c r="AB127" t="n">
        <v>553.1892937222407</v>
      </c>
      <c r="AC127" t="n">
        <v>500.3936839354393</v>
      </c>
      <c r="AD127" t="n">
        <v>404305.9910837346</v>
      </c>
      <c r="AE127" t="n">
        <v>553189.2937222407</v>
      </c>
      <c r="AF127" t="n">
        <v>2.407163644956157e-06</v>
      </c>
      <c r="AG127" t="n">
        <v>17.4609375</v>
      </c>
      <c r="AH127" t="n">
        <v>500393.6839354393</v>
      </c>
    </row>
    <row r="128">
      <c r="A128" t="n">
        <v>126</v>
      </c>
      <c r="B128" t="n">
        <v>120</v>
      </c>
      <c r="C128" t="inlineStr">
        <is>
          <t xml:space="preserve">CONCLUIDO	</t>
        </is>
      </c>
      <c r="D128" t="n">
        <v>7.4596</v>
      </c>
      <c r="E128" t="n">
        <v>13.41</v>
      </c>
      <c r="F128" t="n">
        <v>10.47</v>
      </c>
      <c r="G128" t="n">
        <v>125.63</v>
      </c>
      <c r="H128" t="n">
        <v>1.99</v>
      </c>
      <c r="I128" t="n">
        <v>5</v>
      </c>
      <c r="J128" t="n">
        <v>291.3</v>
      </c>
      <c r="K128" t="n">
        <v>57.72</v>
      </c>
      <c r="L128" t="n">
        <v>32.5</v>
      </c>
      <c r="M128" t="n">
        <v>3</v>
      </c>
      <c r="N128" t="n">
        <v>81.08</v>
      </c>
      <c r="O128" t="n">
        <v>36161.39</v>
      </c>
      <c r="P128" t="n">
        <v>161.77</v>
      </c>
      <c r="Q128" t="n">
        <v>197.75</v>
      </c>
      <c r="R128" t="n">
        <v>29.87</v>
      </c>
      <c r="S128" t="n">
        <v>25.4</v>
      </c>
      <c r="T128" t="n">
        <v>1406.98</v>
      </c>
      <c r="U128" t="n">
        <v>0.85</v>
      </c>
      <c r="V128" t="n">
        <v>0.89</v>
      </c>
      <c r="W128" t="n">
        <v>2.95</v>
      </c>
      <c r="X128" t="n">
        <v>0.08</v>
      </c>
      <c r="Y128" t="n">
        <v>1</v>
      </c>
      <c r="Z128" t="n">
        <v>10</v>
      </c>
      <c r="AA128" t="n">
        <v>404.2534742495495</v>
      </c>
      <c r="AB128" t="n">
        <v>553.1174378728292</v>
      </c>
      <c r="AC128" t="n">
        <v>500.3286859074454</v>
      </c>
      <c r="AD128" t="n">
        <v>404253.4742495494</v>
      </c>
      <c r="AE128" t="n">
        <v>553117.4378728293</v>
      </c>
      <c r="AF128" t="n">
        <v>2.407615500511511e-06</v>
      </c>
      <c r="AG128" t="n">
        <v>17.4609375</v>
      </c>
      <c r="AH128" t="n">
        <v>500328.6859074454</v>
      </c>
    </row>
    <row r="129">
      <c r="A129" t="n">
        <v>127</v>
      </c>
      <c r="B129" t="n">
        <v>120</v>
      </c>
      <c r="C129" t="inlineStr">
        <is>
          <t xml:space="preserve">CONCLUIDO	</t>
        </is>
      </c>
      <c r="D129" t="n">
        <v>7.4591</v>
      </c>
      <c r="E129" t="n">
        <v>13.41</v>
      </c>
      <c r="F129" t="n">
        <v>10.47</v>
      </c>
      <c r="G129" t="n">
        <v>125.64</v>
      </c>
      <c r="H129" t="n">
        <v>2</v>
      </c>
      <c r="I129" t="n">
        <v>5</v>
      </c>
      <c r="J129" t="n">
        <v>291.81</v>
      </c>
      <c r="K129" t="n">
        <v>57.72</v>
      </c>
      <c r="L129" t="n">
        <v>32.75</v>
      </c>
      <c r="M129" t="n">
        <v>3</v>
      </c>
      <c r="N129" t="n">
        <v>81.34</v>
      </c>
      <c r="O129" t="n">
        <v>36224.42</v>
      </c>
      <c r="P129" t="n">
        <v>161.72</v>
      </c>
      <c r="Q129" t="n">
        <v>197.75</v>
      </c>
      <c r="R129" t="n">
        <v>29.84</v>
      </c>
      <c r="S129" t="n">
        <v>25.4</v>
      </c>
      <c r="T129" t="n">
        <v>1391.09</v>
      </c>
      <c r="U129" t="n">
        <v>0.85</v>
      </c>
      <c r="V129" t="n">
        <v>0.89</v>
      </c>
      <c r="W129" t="n">
        <v>2.95</v>
      </c>
      <c r="X129" t="n">
        <v>0.08</v>
      </c>
      <c r="Y129" t="n">
        <v>1</v>
      </c>
      <c r="Z129" t="n">
        <v>10</v>
      </c>
      <c r="AA129" t="n">
        <v>404.2279324902188</v>
      </c>
      <c r="AB129" t="n">
        <v>553.0824905108902</v>
      </c>
      <c r="AC129" t="n">
        <v>500.2970738726809</v>
      </c>
      <c r="AD129" t="n">
        <v>404227.9324902188</v>
      </c>
      <c r="AE129" t="n">
        <v>553082.4905108903</v>
      </c>
      <c r="AF129" t="n">
        <v>2.407454123527457e-06</v>
      </c>
      <c r="AG129" t="n">
        <v>17.4609375</v>
      </c>
      <c r="AH129" t="n">
        <v>500297.0738726809</v>
      </c>
    </row>
    <row r="130">
      <c r="A130" t="n">
        <v>128</v>
      </c>
      <c r="B130" t="n">
        <v>120</v>
      </c>
      <c r="C130" t="inlineStr">
        <is>
          <t xml:space="preserve">CONCLUIDO	</t>
        </is>
      </c>
      <c r="D130" t="n">
        <v>7.4599</v>
      </c>
      <c r="E130" t="n">
        <v>13.4</v>
      </c>
      <c r="F130" t="n">
        <v>10.47</v>
      </c>
      <c r="G130" t="n">
        <v>125.62</v>
      </c>
      <c r="H130" t="n">
        <v>2.01</v>
      </c>
      <c r="I130" t="n">
        <v>5</v>
      </c>
      <c r="J130" t="n">
        <v>292.32</v>
      </c>
      <c r="K130" t="n">
        <v>57.72</v>
      </c>
      <c r="L130" t="n">
        <v>33</v>
      </c>
      <c r="M130" t="n">
        <v>3</v>
      </c>
      <c r="N130" t="n">
        <v>81.59999999999999</v>
      </c>
      <c r="O130" t="n">
        <v>36287.56</v>
      </c>
      <c r="P130" t="n">
        <v>161.8</v>
      </c>
      <c r="Q130" t="n">
        <v>197.75</v>
      </c>
      <c r="R130" t="n">
        <v>29.8</v>
      </c>
      <c r="S130" t="n">
        <v>25.4</v>
      </c>
      <c r="T130" t="n">
        <v>1372.45</v>
      </c>
      <c r="U130" t="n">
        <v>0.85</v>
      </c>
      <c r="V130" t="n">
        <v>0.89</v>
      </c>
      <c r="W130" t="n">
        <v>2.95</v>
      </c>
      <c r="X130" t="n">
        <v>0.08</v>
      </c>
      <c r="Y130" t="n">
        <v>1</v>
      </c>
      <c r="Z130" t="n">
        <v>10</v>
      </c>
      <c r="AA130" t="n">
        <v>404.268797661688</v>
      </c>
      <c r="AB130" t="n">
        <v>553.1384040413387</v>
      </c>
      <c r="AC130" t="n">
        <v>500.3476510942584</v>
      </c>
      <c r="AD130" t="n">
        <v>404268.7976616881</v>
      </c>
      <c r="AE130" t="n">
        <v>553138.4040413387</v>
      </c>
      <c r="AF130" t="n">
        <v>2.407712326701944e-06</v>
      </c>
      <c r="AG130" t="n">
        <v>17.44791666666667</v>
      </c>
      <c r="AH130" t="n">
        <v>500347.6510942584</v>
      </c>
    </row>
    <row r="131">
      <c r="A131" t="n">
        <v>129</v>
      </c>
      <c r="B131" t="n">
        <v>120</v>
      </c>
      <c r="C131" t="inlineStr">
        <is>
          <t xml:space="preserve">CONCLUIDO	</t>
        </is>
      </c>
      <c r="D131" t="n">
        <v>7.4624</v>
      </c>
      <c r="E131" t="n">
        <v>13.4</v>
      </c>
      <c r="F131" t="n">
        <v>10.46</v>
      </c>
      <c r="G131" t="n">
        <v>125.57</v>
      </c>
      <c r="H131" t="n">
        <v>2.02</v>
      </c>
      <c r="I131" t="n">
        <v>5</v>
      </c>
      <c r="J131" t="n">
        <v>292.84</v>
      </c>
      <c r="K131" t="n">
        <v>57.72</v>
      </c>
      <c r="L131" t="n">
        <v>33.25</v>
      </c>
      <c r="M131" t="n">
        <v>3</v>
      </c>
      <c r="N131" t="n">
        <v>81.86</v>
      </c>
      <c r="O131" t="n">
        <v>36350.81</v>
      </c>
      <c r="P131" t="n">
        <v>161.64</v>
      </c>
      <c r="Q131" t="n">
        <v>197.77</v>
      </c>
      <c r="R131" t="n">
        <v>29.7</v>
      </c>
      <c r="S131" t="n">
        <v>25.4</v>
      </c>
      <c r="T131" t="n">
        <v>1319.02</v>
      </c>
      <c r="U131" t="n">
        <v>0.86</v>
      </c>
      <c r="V131" t="n">
        <v>0.89</v>
      </c>
      <c r="W131" t="n">
        <v>2.95</v>
      </c>
      <c r="X131" t="n">
        <v>0.07000000000000001</v>
      </c>
      <c r="Y131" t="n">
        <v>1</v>
      </c>
      <c r="Z131" t="n">
        <v>10</v>
      </c>
      <c r="AA131" t="n">
        <v>404.0543511928601</v>
      </c>
      <c r="AB131" t="n">
        <v>552.8449889219777</v>
      </c>
      <c r="AC131" t="n">
        <v>500.0822391020785</v>
      </c>
      <c r="AD131" t="n">
        <v>404054.35119286</v>
      </c>
      <c r="AE131" t="n">
        <v>552844.9889219777</v>
      </c>
      <c r="AF131" t="n">
        <v>2.408519211622218e-06</v>
      </c>
      <c r="AG131" t="n">
        <v>17.44791666666667</v>
      </c>
      <c r="AH131" t="n">
        <v>500082.2391020785</v>
      </c>
    </row>
    <row r="132">
      <c r="A132" t="n">
        <v>130</v>
      </c>
      <c r="B132" t="n">
        <v>120</v>
      </c>
      <c r="C132" t="inlineStr">
        <is>
          <t xml:space="preserve">CONCLUIDO	</t>
        </is>
      </c>
      <c r="D132" t="n">
        <v>7.4613</v>
      </c>
      <c r="E132" t="n">
        <v>13.4</v>
      </c>
      <c r="F132" t="n">
        <v>10.47</v>
      </c>
      <c r="G132" t="n">
        <v>125.59</v>
      </c>
      <c r="H132" t="n">
        <v>2.03</v>
      </c>
      <c r="I132" t="n">
        <v>5</v>
      </c>
      <c r="J132" t="n">
        <v>293.35</v>
      </c>
      <c r="K132" t="n">
        <v>57.72</v>
      </c>
      <c r="L132" t="n">
        <v>33.5</v>
      </c>
      <c r="M132" t="n">
        <v>3</v>
      </c>
      <c r="N132" t="n">
        <v>82.13</v>
      </c>
      <c r="O132" t="n">
        <v>36414.16</v>
      </c>
      <c r="P132" t="n">
        <v>161.64</v>
      </c>
      <c r="Q132" t="n">
        <v>197.77</v>
      </c>
      <c r="R132" t="n">
        <v>29.81</v>
      </c>
      <c r="S132" t="n">
        <v>25.4</v>
      </c>
      <c r="T132" t="n">
        <v>1375.81</v>
      </c>
      <c r="U132" t="n">
        <v>0.85</v>
      </c>
      <c r="V132" t="n">
        <v>0.89</v>
      </c>
      <c r="W132" t="n">
        <v>2.94</v>
      </c>
      <c r="X132" t="n">
        <v>0.08</v>
      </c>
      <c r="Y132" t="n">
        <v>1</v>
      </c>
      <c r="Z132" t="n">
        <v>10</v>
      </c>
      <c r="AA132" t="n">
        <v>404.1214832366948</v>
      </c>
      <c r="AB132" t="n">
        <v>552.9368419460091</v>
      </c>
      <c r="AC132" t="n">
        <v>500.165325802413</v>
      </c>
      <c r="AD132" t="n">
        <v>404121.4832366948</v>
      </c>
      <c r="AE132" t="n">
        <v>552936.8419460091</v>
      </c>
      <c r="AF132" t="n">
        <v>2.408164182257298e-06</v>
      </c>
      <c r="AG132" t="n">
        <v>17.44791666666667</v>
      </c>
      <c r="AH132" t="n">
        <v>500165.3258024129</v>
      </c>
    </row>
    <row r="133">
      <c r="A133" t="n">
        <v>131</v>
      </c>
      <c r="B133" t="n">
        <v>120</v>
      </c>
      <c r="C133" t="inlineStr">
        <is>
          <t xml:space="preserve">CONCLUIDO	</t>
        </is>
      </c>
      <c r="D133" t="n">
        <v>7.461</v>
      </c>
      <c r="E133" t="n">
        <v>13.4</v>
      </c>
      <c r="F133" t="n">
        <v>10.47</v>
      </c>
      <c r="G133" t="n">
        <v>125.6</v>
      </c>
      <c r="H133" t="n">
        <v>2.05</v>
      </c>
      <c r="I133" t="n">
        <v>5</v>
      </c>
      <c r="J133" t="n">
        <v>293.87</v>
      </c>
      <c r="K133" t="n">
        <v>57.72</v>
      </c>
      <c r="L133" t="n">
        <v>33.75</v>
      </c>
      <c r="M133" t="n">
        <v>3</v>
      </c>
      <c r="N133" t="n">
        <v>82.39</v>
      </c>
      <c r="O133" t="n">
        <v>36477.63</v>
      </c>
      <c r="P133" t="n">
        <v>161.59</v>
      </c>
      <c r="Q133" t="n">
        <v>197.75</v>
      </c>
      <c r="R133" t="n">
        <v>29.78</v>
      </c>
      <c r="S133" t="n">
        <v>25.4</v>
      </c>
      <c r="T133" t="n">
        <v>1359.75</v>
      </c>
      <c r="U133" t="n">
        <v>0.85</v>
      </c>
      <c r="V133" t="n">
        <v>0.89</v>
      </c>
      <c r="W133" t="n">
        <v>2.95</v>
      </c>
      <c r="X133" t="n">
        <v>0.08</v>
      </c>
      <c r="Y133" t="n">
        <v>1</v>
      </c>
      <c r="Z133" t="n">
        <v>10</v>
      </c>
      <c r="AA133" t="n">
        <v>404.0915690307095</v>
      </c>
      <c r="AB133" t="n">
        <v>552.8959120096584</v>
      </c>
      <c r="AC133" t="n">
        <v>500.128302161742</v>
      </c>
      <c r="AD133" t="n">
        <v>404091.5690307095</v>
      </c>
      <c r="AE133" t="n">
        <v>552895.9120096584</v>
      </c>
      <c r="AF133" t="n">
        <v>2.408067356066865e-06</v>
      </c>
      <c r="AG133" t="n">
        <v>17.44791666666667</v>
      </c>
      <c r="AH133" t="n">
        <v>500128.302161742</v>
      </c>
    </row>
    <row r="134">
      <c r="A134" t="n">
        <v>132</v>
      </c>
      <c r="B134" t="n">
        <v>120</v>
      </c>
      <c r="C134" t="inlineStr">
        <is>
          <t xml:space="preserve">CONCLUIDO	</t>
        </is>
      </c>
      <c r="D134" t="n">
        <v>7.4628</v>
      </c>
      <c r="E134" t="n">
        <v>13.4</v>
      </c>
      <c r="F134" t="n">
        <v>10.46</v>
      </c>
      <c r="G134" t="n">
        <v>125.56</v>
      </c>
      <c r="H134" t="n">
        <v>2.06</v>
      </c>
      <c r="I134" t="n">
        <v>5</v>
      </c>
      <c r="J134" t="n">
        <v>294.38</v>
      </c>
      <c r="K134" t="n">
        <v>57.72</v>
      </c>
      <c r="L134" t="n">
        <v>34</v>
      </c>
      <c r="M134" t="n">
        <v>3</v>
      </c>
      <c r="N134" t="n">
        <v>82.66</v>
      </c>
      <c r="O134" t="n">
        <v>36541.2</v>
      </c>
      <c r="P134" t="n">
        <v>161.44</v>
      </c>
      <c r="Q134" t="n">
        <v>197.75</v>
      </c>
      <c r="R134" t="n">
        <v>29.58</v>
      </c>
      <c r="S134" t="n">
        <v>25.4</v>
      </c>
      <c r="T134" t="n">
        <v>1261.94</v>
      </c>
      <c r="U134" t="n">
        <v>0.86</v>
      </c>
      <c r="V134" t="n">
        <v>0.89</v>
      </c>
      <c r="W134" t="n">
        <v>2.95</v>
      </c>
      <c r="X134" t="n">
        <v>0.07000000000000001</v>
      </c>
      <c r="Y134" t="n">
        <v>1</v>
      </c>
      <c r="Z134" t="n">
        <v>10</v>
      </c>
      <c r="AA134" t="n">
        <v>403.8997744150784</v>
      </c>
      <c r="AB134" t="n">
        <v>552.6334901551706</v>
      </c>
      <c r="AC134" t="n">
        <v>499.8909254807351</v>
      </c>
      <c r="AD134" t="n">
        <v>403899.7744150783</v>
      </c>
      <c r="AE134" t="n">
        <v>552633.4901551707</v>
      </c>
      <c r="AF134" t="n">
        <v>2.408648313209462e-06</v>
      </c>
      <c r="AG134" t="n">
        <v>17.44791666666667</v>
      </c>
      <c r="AH134" t="n">
        <v>499890.9254807351</v>
      </c>
    </row>
    <row r="135">
      <c r="A135" t="n">
        <v>133</v>
      </c>
      <c r="B135" t="n">
        <v>120</v>
      </c>
      <c r="C135" t="inlineStr">
        <is>
          <t xml:space="preserve">CONCLUIDO	</t>
        </is>
      </c>
      <c r="D135" t="n">
        <v>7.4628</v>
      </c>
      <c r="E135" t="n">
        <v>13.4</v>
      </c>
      <c r="F135" t="n">
        <v>10.46</v>
      </c>
      <c r="G135" t="n">
        <v>125.56</v>
      </c>
      <c r="H135" t="n">
        <v>2.07</v>
      </c>
      <c r="I135" t="n">
        <v>5</v>
      </c>
      <c r="J135" t="n">
        <v>294.9</v>
      </c>
      <c r="K135" t="n">
        <v>57.72</v>
      </c>
      <c r="L135" t="n">
        <v>34.25</v>
      </c>
      <c r="M135" t="n">
        <v>3</v>
      </c>
      <c r="N135" t="n">
        <v>82.92</v>
      </c>
      <c r="O135" t="n">
        <v>36604.89</v>
      </c>
      <c r="P135" t="n">
        <v>161.36</v>
      </c>
      <c r="Q135" t="n">
        <v>197.75</v>
      </c>
      <c r="R135" t="n">
        <v>29.68</v>
      </c>
      <c r="S135" t="n">
        <v>25.4</v>
      </c>
      <c r="T135" t="n">
        <v>1309.46</v>
      </c>
      <c r="U135" t="n">
        <v>0.86</v>
      </c>
      <c r="V135" t="n">
        <v>0.89</v>
      </c>
      <c r="W135" t="n">
        <v>2.95</v>
      </c>
      <c r="X135" t="n">
        <v>0.07000000000000001</v>
      </c>
      <c r="Y135" t="n">
        <v>1</v>
      </c>
      <c r="Z135" t="n">
        <v>10</v>
      </c>
      <c r="AA135" t="n">
        <v>403.8414375059616</v>
      </c>
      <c r="AB135" t="n">
        <v>552.5536710224743</v>
      </c>
      <c r="AC135" t="n">
        <v>499.8187241740364</v>
      </c>
      <c r="AD135" t="n">
        <v>403841.4375059616</v>
      </c>
      <c r="AE135" t="n">
        <v>552553.6710224743</v>
      </c>
      <c r="AF135" t="n">
        <v>2.408648313209462e-06</v>
      </c>
      <c r="AG135" t="n">
        <v>17.44791666666667</v>
      </c>
      <c r="AH135" t="n">
        <v>499818.7241740365</v>
      </c>
    </row>
    <row r="136">
      <c r="A136" t="n">
        <v>134</v>
      </c>
      <c r="B136" t="n">
        <v>120</v>
      </c>
      <c r="C136" t="inlineStr">
        <is>
          <t xml:space="preserve">CONCLUIDO	</t>
        </is>
      </c>
      <c r="D136" t="n">
        <v>7.4622</v>
      </c>
      <c r="E136" t="n">
        <v>13.4</v>
      </c>
      <c r="F136" t="n">
        <v>10.46</v>
      </c>
      <c r="G136" t="n">
        <v>125.57</v>
      </c>
      <c r="H136" t="n">
        <v>2.08</v>
      </c>
      <c r="I136" t="n">
        <v>5</v>
      </c>
      <c r="J136" t="n">
        <v>295.41</v>
      </c>
      <c r="K136" t="n">
        <v>57.72</v>
      </c>
      <c r="L136" t="n">
        <v>34.5</v>
      </c>
      <c r="M136" t="n">
        <v>3</v>
      </c>
      <c r="N136" t="n">
        <v>83.19</v>
      </c>
      <c r="O136" t="n">
        <v>36668.68</v>
      </c>
      <c r="P136" t="n">
        <v>161.39</v>
      </c>
      <c r="Q136" t="n">
        <v>197.76</v>
      </c>
      <c r="R136" t="n">
        <v>29.65</v>
      </c>
      <c r="S136" t="n">
        <v>25.4</v>
      </c>
      <c r="T136" t="n">
        <v>1294.89</v>
      </c>
      <c r="U136" t="n">
        <v>0.86</v>
      </c>
      <c r="V136" t="n">
        <v>0.89</v>
      </c>
      <c r="W136" t="n">
        <v>2.95</v>
      </c>
      <c r="X136" t="n">
        <v>0.07000000000000001</v>
      </c>
      <c r="Y136" t="n">
        <v>1</v>
      </c>
      <c r="Z136" t="n">
        <v>10</v>
      </c>
      <c r="AA136" t="n">
        <v>403.876401297411</v>
      </c>
      <c r="AB136" t="n">
        <v>552.6015100244289</v>
      </c>
      <c r="AC136" t="n">
        <v>499.8619974887869</v>
      </c>
      <c r="AD136" t="n">
        <v>403876.401297411</v>
      </c>
      <c r="AE136" t="n">
        <v>552601.5100244288</v>
      </c>
      <c r="AF136" t="n">
        <v>2.408454660828597e-06</v>
      </c>
      <c r="AG136" t="n">
        <v>17.44791666666667</v>
      </c>
      <c r="AH136" t="n">
        <v>499861.9974887869</v>
      </c>
    </row>
    <row r="137">
      <c r="A137" t="n">
        <v>135</v>
      </c>
      <c r="B137" t="n">
        <v>120</v>
      </c>
      <c r="C137" t="inlineStr">
        <is>
          <t xml:space="preserve">CONCLUIDO	</t>
        </is>
      </c>
      <c r="D137" t="n">
        <v>7.4653</v>
      </c>
      <c r="E137" t="n">
        <v>13.4</v>
      </c>
      <c r="F137" t="n">
        <v>10.46</v>
      </c>
      <c r="G137" t="n">
        <v>125.5</v>
      </c>
      <c r="H137" t="n">
        <v>2.09</v>
      </c>
      <c r="I137" t="n">
        <v>5</v>
      </c>
      <c r="J137" t="n">
        <v>295.93</v>
      </c>
      <c r="K137" t="n">
        <v>57.72</v>
      </c>
      <c r="L137" t="n">
        <v>34.75</v>
      </c>
      <c r="M137" t="n">
        <v>3</v>
      </c>
      <c r="N137" t="n">
        <v>83.45999999999999</v>
      </c>
      <c r="O137" t="n">
        <v>36732.59</v>
      </c>
      <c r="P137" t="n">
        <v>161.12</v>
      </c>
      <c r="Q137" t="n">
        <v>197.76</v>
      </c>
      <c r="R137" t="n">
        <v>29.48</v>
      </c>
      <c r="S137" t="n">
        <v>25.4</v>
      </c>
      <c r="T137" t="n">
        <v>1209.91</v>
      </c>
      <c r="U137" t="n">
        <v>0.86</v>
      </c>
      <c r="V137" t="n">
        <v>0.89</v>
      </c>
      <c r="W137" t="n">
        <v>2.95</v>
      </c>
      <c r="X137" t="n">
        <v>0.07000000000000001</v>
      </c>
      <c r="Y137" t="n">
        <v>1</v>
      </c>
      <c r="Z137" t="n">
        <v>10</v>
      </c>
      <c r="AA137" t="n">
        <v>403.6119843130773</v>
      </c>
      <c r="AB137" t="n">
        <v>552.2397230412095</v>
      </c>
      <c r="AC137" t="n">
        <v>499.5347389474749</v>
      </c>
      <c r="AD137" t="n">
        <v>403611.9843130773</v>
      </c>
      <c r="AE137" t="n">
        <v>552239.7230412095</v>
      </c>
      <c r="AF137" t="n">
        <v>2.409455198129737e-06</v>
      </c>
      <c r="AG137" t="n">
        <v>17.44791666666667</v>
      </c>
      <c r="AH137" t="n">
        <v>499534.7389474749</v>
      </c>
    </row>
    <row r="138">
      <c r="A138" t="n">
        <v>136</v>
      </c>
      <c r="B138" t="n">
        <v>120</v>
      </c>
      <c r="C138" t="inlineStr">
        <is>
          <t xml:space="preserve">CONCLUIDO	</t>
        </is>
      </c>
      <c r="D138" t="n">
        <v>7.4627</v>
      </c>
      <c r="E138" t="n">
        <v>13.4</v>
      </c>
      <c r="F138" t="n">
        <v>10.46</v>
      </c>
      <c r="G138" t="n">
        <v>125.56</v>
      </c>
      <c r="H138" t="n">
        <v>2.1</v>
      </c>
      <c r="I138" t="n">
        <v>5</v>
      </c>
      <c r="J138" t="n">
        <v>296.45</v>
      </c>
      <c r="K138" t="n">
        <v>57.72</v>
      </c>
      <c r="L138" t="n">
        <v>35</v>
      </c>
      <c r="M138" t="n">
        <v>3</v>
      </c>
      <c r="N138" t="n">
        <v>83.73</v>
      </c>
      <c r="O138" t="n">
        <v>36796.61</v>
      </c>
      <c r="P138" t="n">
        <v>161.17</v>
      </c>
      <c r="Q138" t="n">
        <v>197.75</v>
      </c>
      <c r="R138" t="n">
        <v>29.59</v>
      </c>
      <c r="S138" t="n">
        <v>25.4</v>
      </c>
      <c r="T138" t="n">
        <v>1264.2</v>
      </c>
      <c r="U138" t="n">
        <v>0.86</v>
      </c>
      <c r="V138" t="n">
        <v>0.89</v>
      </c>
      <c r="W138" t="n">
        <v>2.95</v>
      </c>
      <c r="X138" t="n">
        <v>0.07000000000000001</v>
      </c>
      <c r="Y138" t="n">
        <v>1</v>
      </c>
      <c r="Z138" t="n">
        <v>10</v>
      </c>
      <c r="AA138" t="n">
        <v>403.7050662927101</v>
      </c>
      <c r="AB138" t="n">
        <v>552.3670819122302</v>
      </c>
      <c r="AC138" t="n">
        <v>499.6499428665947</v>
      </c>
      <c r="AD138" t="n">
        <v>403705.0662927101</v>
      </c>
      <c r="AE138" t="n">
        <v>552367.0819122302</v>
      </c>
      <c r="AF138" t="n">
        <v>2.408616037812652e-06</v>
      </c>
      <c r="AG138" t="n">
        <v>17.44791666666667</v>
      </c>
      <c r="AH138" t="n">
        <v>499649.9428665947</v>
      </c>
    </row>
    <row r="139">
      <c r="A139" t="n">
        <v>137</v>
      </c>
      <c r="B139" t="n">
        <v>120</v>
      </c>
      <c r="C139" t="inlineStr">
        <is>
          <t xml:space="preserve">CONCLUIDO	</t>
        </is>
      </c>
      <c r="D139" t="n">
        <v>7.4649</v>
      </c>
      <c r="E139" t="n">
        <v>13.4</v>
      </c>
      <c r="F139" t="n">
        <v>10.46</v>
      </c>
      <c r="G139" t="n">
        <v>125.51</v>
      </c>
      <c r="H139" t="n">
        <v>2.11</v>
      </c>
      <c r="I139" t="n">
        <v>5</v>
      </c>
      <c r="J139" t="n">
        <v>296.97</v>
      </c>
      <c r="K139" t="n">
        <v>57.72</v>
      </c>
      <c r="L139" t="n">
        <v>35.25</v>
      </c>
      <c r="M139" t="n">
        <v>3</v>
      </c>
      <c r="N139" t="n">
        <v>84</v>
      </c>
      <c r="O139" t="n">
        <v>36860.74</v>
      </c>
      <c r="P139" t="n">
        <v>160.94</v>
      </c>
      <c r="Q139" t="n">
        <v>197.75</v>
      </c>
      <c r="R139" t="n">
        <v>29.51</v>
      </c>
      <c r="S139" t="n">
        <v>25.4</v>
      </c>
      <c r="T139" t="n">
        <v>1226</v>
      </c>
      <c r="U139" t="n">
        <v>0.86</v>
      </c>
      <c r="V139" t="n">
        <v>0.89</v>
      </c>
      <c r="W139" t="n">
        <v>2.95</v>
      </c>
      <c r="X139" t="n">
        <v>0.07000000000000001</v>
      </c>
      <c r="Y139" t="n">
        <v>1</v>
      </c>
      <c r="Z139" t="n">
        <v>10</v>
      </c>
      <c r="AA139" t="n">
        <v>403.4894715366214</v>
      </c>
      <c r="AB139" t="n">
        <v>552.0720956555801</v>
      </c>
      <c r="AC139" t="n">
        <v>499.3831096842634</v>
      </c>
      <c r="AD139" t="n">
        <v>403489.4715366213</v>
      </c>
      <c r="AE139" t="n">
        <v>552072.0956555802</v>
      </c>
      <c r="AF139" t="n">
        <v>2.409326096542493e-06</v>
      </c>
      <c r="AG139" t="n">
        <v>17.44791666666667</v>
      </c>
      <c r="AH139" t="n">
        <v>499383.1096842635</v>
      </c>
    </row>
    <row r="140">
      <c r="A140" t="n">
        <v>138</v>
      </c>
      <c r="B140" t="n">
        <v>120</v>
      </c>
      <c r="C140" t="inlineStr">
        <is>
          <t xml:space="preserve">CONCLUIDO	</t>
        </is>
      </c>
      <c r="D140" t="n">
        <v>7.4628</v>
      </c>
      <c r="E140" t="n">
        <v>13.4</v>
      </c>
      <c r="F140" t="n">
        <v>10.46</v>
      </c>
      <c r="G140" t="n">
        <v>125.56</v>
      </c>
      <c r="H140" t="n">
        <v>2.13</v>
      </c>
      <c r="I140" t="n">
        <v>5</v>
      </c>
      <c r="J140" t="n">
        <v>297.49</v>
      </c>
      <c r="K140" t="n">
        <v>57.72</v>
      </c>
      <c r="L140" t="n">
        <v>35.5</v>
      </c>
      <c r="M140" t="n">
        <v>3</v>
      </c>
      <c r="N140" t="n">
        <v>84.27</v>
      </c>
      <c r="O140" t="n">
        <v>36924.99</v>
      </c>
      <c r="P140" t="n">
        <v>160.77</v>
      </c>
      <c r="Q140" t="n">
        <v>197.75</v>
      </c>
      <c r="R140" t="n">
        <v>29.64</v>
      </c>
      <c r="S140" t="n">
        <v>25.4</v>
      </c>
      <c r="T140" t="n">
        <v>1293.46</v>
      </c>
      <c r="U140" t="n">
        <v>0.86</v>
      </c>
      <c r="V140" t="n">
        <v>0.89</v>
      </c>
      <c r="W140" t="n">
        <v>2.95</v>
      </c>
      <c r="X140" t="n">
        <v>0.07000000000000001</v>
      </c>
      <c r="Y140" t="n">
        <v>1</v>
      </c>
      <c r="Z140" t="n">
        <v>10</v>
      </c>
      <c r="AA140" t="n">
        <v>403.4112028012254</v>
      </c>
      <c r="AB140" t="n">
        <v>551.9650049188385</v>
      </c>
      <c r="AC140" t="n">
        <v>499.2862395371337</v>
      </c>
      <c r="AD140" t="n">
        <v>403411.2028012254</v>
      </c>
      <c r="AE140" t="n">
        <v>551965.0049188385</v>
      </c>
      <c r="AF140" t="n">
        <v>2.408648313209462e-06</v>
      </c>
      <c r="AG140" t="n">
        <v>17.44791666666667</v>
      </c>
      <c r="AH140" t="n">
        <v>499286.2395371337</v>
      </c>
    </row>
    <row r="141">
      <c r="A141" t="n">
        <v>139</v>
      </c>
      <c r="B141" t="n">
        <v>120</v>
      </c>
      <c r="C141" t="inlineStr">
        <is>
          <t xml:space="preserve">CONCLUIDO	</t>
        </is>
      </c>
      <c r="D141" t="n">
        <v>7.4649</v>
      </c>
      <c r="E141" t="n">
        <v>13.4</v>
      </c>
      <c r="F141" t="n">
        <v>10.46</v>
      </c>
      <c r="G141" t="n">
        <v>125.51</v>
      </c>
      <c r="H141" t="n">
        <v>2.14</v>
      </c>
      <c r="I141" t="n">
        <v>5</v>
      </c>
      <c r="J141" t="n">
        <v>298.01</v>
      </c>
      <c r="K141" t="n">
        <v>57.72</v>
      </c>
      <c r="L141" t="n">
        <v>35.75</v>
      </c>
      <c r="M141" t="n">
        <v>3</v>
      </c>
      <c r="N141" t="n">
        <v>84.54000000000001</v>
      </c>
      <c r="O141" t="n">
        <v>36989.35</v>
      </c>
      <c r="P141" t="n">
        <v>160.43</v>
      </c>
      <c r="Q141" t="n">
        <v>197.75</v>
      </c>
      <c r="R141" t="n">
        <v>29.56</v>
      </c>
      <c r="S141" t="n">
        <v>25.4</v>
      </c>
      <c r="T141" t="n">
        <v>1251.72</v>
      </c>
      <c r="U141" t="n">
        <v>0.86</v>
      </c>
      <c r="V141" t="n">
        <v>0.89</v>
      </c>
      <c r="W141" t="n">
        <v>2.95</v>
      </c>
      <c r="X141" t="n">
        <v>0.07000000000000001</v>
      </c>
      <c r="Y141" t="n">
        <v>1</v>
      </c>
      <c r="Z141" t="n">
        <v>10</v>
      </c>
      <c r="AA141" t="n">
        <v>403.1176783620109</v>
      </c>
      <c r="AB141" t="n">
        <v>551.5633918317211</v>
      </c>
      <c r="AC141" t="n">
        <v>498.9229558393832</v>
      </c>
      <c r="AD141" t="n">
        <v>403117.6783620109</v>
      </c>
      <c r="AE141" t="n">
        <v>551563.3918317211</v>
      </c>
      <c r="AF141" t="n">
        <v>2.409326096542493e-06</v>
      </c>
      <c r="AG141" t="n">
        <v>17.44791666666667</v>
      </c>
      <c r="AH141" t="n">
        <v>498922.9558393832</v>
      </c>
    </row>
    <row r="142">
      <c r="A142" t="n">
        <v>140</v>
      </c>
      <c r="B142" t="n">
        <v>120</v>
      </c>
      <c r="C142" t="inlineStr">
        <is>
          <t xml:space="preserve">CONCLUIDO	</t>
        </is>
      </c>
      <c r="D142" t="n">
        <v>7.4624</v>
      </c>
      <c r="E142" t="n">
        <v>13.4</v>
      </c>
      <c r="F142" t="n">
        <v>10.46</v>
      </c>
      <c r="G142" t="n">
        <v>125.57</v>
      </c>
      <c r="H142" t="n">
        <v>2.15</v>
      </c>
      <c r="I142" t="n">
        <v>5</v>
      </c>
      <c r="J142" t="n">
        <v>298.54</v>
      </c>
      <c r="K142" t="n">
        <v>57.72</v>
      </c>
      <c r="L142" t="n">
        <v>36</v>
      </c>
      <c r="M142" t="n">
        <v>3</v>
      </c>
      <c r="N142" t="n">
        <v>84.81</v>
      </c>
      <c r="O142" t="n">
        <v>37053.82</v>
      </c>
      <c r="P142" t="n">
        <v>160.41</v>
      </c>
      <c r="Q142" t="n">
        <v>197.75</v>
      </c>
      <c r="R142" t="n">
        <v>29.68</v>
      </c>
      <c r="S142" t="n">
        <v>25.4</v>
      </c>
      <c r="T142" t="n">
        <v>1311.1</v>
      </c>
      <c r="U142" t="n">
        <v>0.86</v>
      </c>
      <c r="V142" t="n">
        <v>0.89</v>
      </c>
      <c r="W142" t="n">
        <v>2.95</v>
      </c>
      <c r="X142" t="n">
        <v>0.07000000000000001</v>
      </c>
      <c r="Y142" t="n">
        <v>1</v>
      </c>
      <c r="Z142" t="n">
        <v>10</v>
      </c>
      <c r="AA142" t="n">
        <v>403.1573731378966</v>
      </c>
      <c r="AB142" t="n">
        <v>551.6177039752979</v>
      </c>
      <c r="AC142" t="n">
        <v>498.9720845082046</v>
      </c>
      <c r="AD142" t="n">
        <v>403157.3731378966</v>
      </c>
      <c r="AE142" t="n">
        <v>551617.7039752979</v>
      </c>
      <c r="AF142" t="n">
        <v>2.408519211622218e-06</v>
      </c>
      <c r="AG142" t="n">
        <v>17.44791666666667</v>
      </c>
      <c r="AH142" t="n">
        <v>498972.0845082046</v>
      </c>
    </row>
    <row r="143">
      <c r="A143" t="n">
        <v>141</v>
      </c>
      <c r="B143" t="n">
        <v>120</v>
      </c>
      <c r="C143" t="inlineStr">
        <is>
          <t xml:space="preserve">CONCLUIDO	</t>
        </is>
      </c>
      <c r="D143" t="n">
        <v>7.4602</v>
      </c>
      <c r="E143" t="n">
        <v>13.4</v>
      </c>
      <c r="F143" t="n">
        <v>10.47</v>
      </c>
      <c r="G143" t="n">
        <v>125.61</v>
      </c>
      <c r="H143" t="n">
        <v>2.16</v>
      </c>
      <c r="I143" t="n">
        <v>5</v>
      </c>
      <c r="J143" t="n">
        <v>299.06</v>
      </c>
      <c r="K143" t="n">
        <v>57.72</v>
      </c>
      <c r="L143" t="n">
        <v>36.25</v>
      </c>
      <c r="M143" t="n">
        <v>3</v>
      </c>
      <c r="N143" t="n">
        <v>85.09</v>
      </c>
      <c r="O143" t="n">
        <v>37118.41</v>
      </c>
      <c r="P143" t="n">
        <v>160.4</v>
      </c>
      <c r="Q143" t="n">
        <v>197.76</v>
      </c>
      <c r="R143" t="n">
        <v>29.82</v>
      </c>
      <c r="S143" t="n">
        <v>25.4</v>
      </c>
      <c r="T143" t="n">
        <v>1382.51</v>
      </c>
      <c r="U143" t="n">
        <v>0.85</v>
      </c>
      <c r="V143" t="n">
        <v>0.89</v>
      </c>
      <c r="W143" t="n">
        <v>2.95</v>
      </c>
      <c r="X143" t="n">
        <v>0.08</v>
      </c>
      <c r="Y143" t="n">
        <v>1</v>
      </c>
      <c r="Z143" t="n">
        <v>10</v>
      </c>
      <c r="AA143" t="n">
        <v>403.2409841680068</v>
      </c>
      <c r="AB143" t="n">
        <v>551.7321042753528</v>
      </c>
      <c r="AC143" t="n">
        <v>499.0755666041842</v>
      </c>
      <c r="AD143" t="n">
        <v>403240.9841680068</v>
      </c>
      <c r="AE143" t="n">
        <v>551732.1042753528</v>
      </c>
      <c r="AF143" t="n">
        <v>2.407809152892377e-06</v>
      </c>
      <c r="AG143" t="n">
        <v>17.44791666666667</v>
      </c>
      <c r="AH143" t="n">
        <v>499075.5666041842</v>
      </c>
    </row>
    <row r="144">
      <c r="A144" t="n">
        <v>142</v>
      </c>
      <c r="B144" t="n">
        <v>120</v>
      </c>
      <c r="C144" t="inlineStr">
        <is>
          <t xml:space="preserve">CONCLUIDO	</t>
        </is>
      </c>
      <c r="D144" t="n">
        <v>7.4602</v>
      </c>
      <c r="E144" t="n">
        <v>13.4</v>
      </c>
      <c r="F144" t="n">
        <v>10.47</v>
      </c>
      <c r="G144" t="n">
        <v>125.61</v>
      </c>
      <c r="H144" t="n">
        <v>2.17</v>
      </c>
      <c r="I144" t="n">
        <v>5</v>
      </c>
      <c r="J144" t="n">
        <v>299.59</v>
      </c>
      <c r="K144" t="n">
        <v>57.72</v>
      </c>
      <c r="L144" t="n">
        <v>36.5</v>
      </c>
      <c r="M144" t="n">
        <v>3</v>
      </c>
      <c r="N144" t="n">
        <v>85.36</v>
      </c>
      <c r="O144" t="n">
        <v>37183.24</v>
      </c>
      <c r="P144" t="n">
        <v>160.37</v>
      </c>
      <c r="Q144" t="n">
        <v>197.75</v>
      </c>
      <c r="R144" t="n">
        <v>29.85</v>
      </c>
      <c r="S144" t="n">
        <v>25.4</v>
      </c>
      <c r="T144" t="n">
        <v>1398.48</v>
      </c>
      <c r="U144" t="n">
        <v>0.85</v>
      </c>
      <c r="V144" t="n">
        <v>0.89</v>
      </c>
      <c r="W144" t="n">
        <v>2.95</v>
      </c>
      <c r="X144" t="n">
        <v>0.08</v>
      </c>
      <c r="Y144" t="n">
        <v>1</v>
      </c>
      <c r="Z144" t="n">
        <v>10</v>
      </c>
      <c r="AA144" t="n">
        <v>403.2191002028304</v>
      </c>
      <c r="AB144" t="n">
        <v>551.702161668746</v>
      </c>
      <c r="AC144" t="n">
        <v>499.0484816779272</v>
      </c>
      <c r="AD144" t="n">
        <v>403219.1002028304</v>
      </c>
      <c r="AE144" t="n">
        <v>551702.161668746</v>
      </c>
      <c r="AF144" t="n">
        <v>2.407809152892377e-06</v>
      </c>
      <c r="AG144" t="n">
        <v>17.44791666666667</v>
      </c>
      <c r="AH144" t="n">
        <v>499048.4816779272</v>
      </c>
    </row>
    <row r="145">
      <c r="A145" t="n">
        <v>143</v>
      </c>
      <c r="B145" t="n">
        <v>120</v>
      </c>
      <c r="C145" t="inlineStr">
        <is>
          <t xml:space="preserve">CONCLUIDO	</t>
        </is>
      </c>
      <c r="D145" t="n">
        <v>7.4584</v>
      </c>
      <c r="E145" t="n">
        <v>13.41</v>
      </c>
      <c r="F145" t="n">
        <v>10.47</v>
      </c>
      <c r="G145" t="n">
        <v>125.65</v>
      </c>
      <c r="H145" t="n">
        <v>2.18</v>
      </c>
      <c r="I145" t="n">
        <v>5</v>
      </c>
      <c r="J145" t="n">
        <v>300.11</v>
      </c>
      <c r="K145" t="n">
        <v>57.72</v>
      </c>
      <c r="L145" t="n">
        <v>36.75</v>
      </c>
      <c r="M145" t="n">
        <v>3</v>
      </c>
      <c r="N145" t="n">
        <v>85.64</v>
      </c>
      <c r="O145" t="n">
        <v>37248.06</v>
      </c>
      <c r="P145" t="n">
        <v>160.36</v>
      </c>
      <c r="Q145" t="n">
        <v>197.75</v>
      </c>
      <c r="R145" t="n">
        <v>29.89</v>
      </c>
      <c r="S145" t="n">
        <v>25.4</v>
      </c>
      <c r="T145" t="n">
        <v>1415.84</v>
      </c>
      <c r="U145" t="n">
        <v>0.85</v>
      </c>
      <c r="V145" t="n">
        <v>0.89</v>
      </c>
      <c r="W145" t="n">
        <v>2.95</v>
      </c>
      <c r="X145" t="n">
        <v>0.08</v>
      </c>
      <c r="Y145" t="n">
        <v>1</v>
      </c>
      <c r="Z145" t="n">
        <v>10</v>
      </c>
      <c r="AA145" t="n">
        <v>403.250930669126</v>
      </c>
      <c r="AB145" t="n">
        <v>551.7457135169927</v>
      </c>
      <c r="AC145" t="n">
        <v>499.0878769989025</v>
      </c>
      <c r="AD145" t="n">
        <v>403250.930669126</v>
      </c>
      <c r="AE145" t="n">
        <v>551745.7135169927</v>
      </c>
      <c r="AF145" t="n">
        <v>2.407228195749779e-06</v>
      </c>
      <c r="AG145" t="n">
        <v>17.4609375</v>
      </c>
      <c r="AH145" t="n">
        <v>499087.8769989025</v>
      </c>
    </row>
    <row r="146">
      <c r="A146" t="n">
        <v>144</v>
      </c>
      <c r="B146" t="n">
        <v>120</v>
      </c>
      <c r="C146" t="inlineStr">
        <is>
          <t xml:space="preserve">CONCLUIDO	</t>
        </is>
      </c>
      <c r="D146" t="n">
        <v>7.4588</v>
      </c>
      <c r="E146" t="n">
        <v>13.41</v>
      </c>
      <c r="F146" t="n">
        <v>10.47</v>
      </c>
      <c r="G146" t="n">
        <v>125.64</v>
      </c>
      <c r="H146" t="n">
        <v>2.19</v>
      </c>
      <c r="I146" t="n">
        <v>5</v>
      </c>
      <c r="J146" t="n">
        <v>300.64</v>
      </c>
      <c r="K146" t="n">
        <v>57.72</v>
      </c>
      <c r="L146" t="n">
        <v>37</v>
      </c>
      <c r="M146" t="n">
        <v>3</v>
      </c>
      <c r="N146" t="n">
        <v>85.91</v>
      </c>
      <c r="O146" t="n">
        <v>37313</v>
      </c>
      <c r="P146" t="n">
        <v>160.16</v>
      </c>
      <c r="Q146" t="n">
        <v>197.75</v>
      </c>
      <c r="R146" t="n">
        <v>29.79</v>
      </c>
      <c r="S146" t="n">
        <v>25.4</v>
      </c>
      <c r="T146" t="n">
        <v>1367.76</v>
      </c>
      <c r="U146" t="n">
        <v>0.85</v>
      </c>
      <c r="V146" t="n">
        <v>0.89</v>
      </c>
      <c r="W146" t="n">
        <v>2.95</v>
      </c>
      <c r="X146" t="n">
        <v>0.08</v>
      </c>
      <c r="Y146" t="n">
        <v>1</v>
      </c>
      <c r="Z146" t="n">
        <v>10</v>
      </c>
      <c r="AA146" t="n">
        <v>403.0963140807981</v>
      </c>
      <c r="AB146" t="n">
        <v>551.53416027964</v>
      </c>
      <c r="AC146" t="n">
        <v>498.896514105606</v>
      </c>
      <c r="AD146" t="n">
        <v>403096.3140807981</v>
      </c>
      <c r="AE146" t="n">
        <v>551534.16027964</v>
      </c>
      <c r="AF146" t="n">
        <v>2.407357297337023e-06</v>
      </c>
      <c r="AG146" t="n">
        <v>17.4609375</v>
      </c>
      <c r="AH146" t="n">
        <v>498896.514105606</v>
      </c>
    </row>
    <row r="147">
      <c r="A147" t="n">
        <v>145</v>
      </c>
      <c r="B147" t="n">
        <v>120</v>
      </c>
      <c r="C147" t="inlineStr">
        <is>
          <t xml:space="preserve">CONCLUIDO	</t>
        </is>
      </c>
      <c r="D147" t="n">
        <v>7.4593</v>
      </c>
      <c r="E147" t="n">
        <v>13.41</v>
      </c>
      <c r="F147" t="n">
        <v>10.47</v>
      </c>
      <c r="G147" t="n">
        <v>125.63</v>
      </c>
      <c r="H147" t="n">
        <v>2.2</v>
      </c>
      <c r="I147" t="n">
        <v>5</v>
      </c>
      <c r="J147" t="n">
        <v>301.17</v>
      </c>
      <c r="K147" t="n">
        <v>57.72</v>
      </c>
      <c r="L147" t="n">
        <v>37.25</v>
      </c>
      <c r="M147" t="n">
        <v>3</v>
      </c>
      <c r="N147" t="n">
        <v>86.19</v>
      </c>
      <c r="O147" t="n">
        <v>37378.06</v>
      </c>
      <c r="P147" t="n">
        <v>159.89</v>
      </c>
      <c r="Q147" t="n">
        <v>197.76</v>
      </c>
      <c r="R147" t="n">
        <v>29.79</v>
      </c>
      <c r="S147" t="n">
        <v>25.4</v>
      </c>
      <c r="T147" t="n">
        <v>1364.48</v>
      </c>
      <c r="U147" t="n">
        <v>0.85</v>
      </c>
      <c r="V147" t="n">
        <v>0.89</v>
      </c>
      <c r="W147" t="n">
        <v>2.95</v>
      </c>
      <c r="X147" t="n">
        <v>0.08</v>
      </c>
      <c r="Y147" t="n">
        <v>1</v>
      </c>
      <c r="Z147" t="n">
        <v>10</v>
      </c>
      <c r="AA147" t="n">
        <v>402.8884755940338</v>
      </c>
      <c r="AB147" t="n">
        <v>551.2497864928623</v>
      </c>
      <c r="AC147" t="n">
        <v>498.6392805539173</v>
      </c>
      <c r="AD147" t="n">
        <v>402888.4755940338</v>
      </c>
      <c r="AE147" t="n">
        <v>551249.7864928623</v>
      </c>
      <c r="AF147" t="n">
        <v>2.407518674321078e-06</v>
      </c>
      <c r="AG147" t="n">
        <v>17.4609375</v>
      </c>
      <c r="AH147" t="n">
        <v>498639.2805539173</v>
      </c>
    </row>
    <row r="148">
      <c r="A148" t="n">
        <v>146</v>
      </c>
      <c r="B148" t="n">
        <v>120</v>
      </c>
      <c r="C148" t="inlineStr">
        <is>
          <t xml:space="preserve">CONCLUIDO	</t>
        </is>
      </c>
      <c r="D148" t="n">
        <v>7.4613</v>
      </c>
      <c r="E148" t="n">
        <v>13.4</v>
      </c>
      <c r="F148" t="n">
        <v>10.47</v>
      </c>
      <c r="G148" t="n">
        <v>125.59</v>
      </c>
      <c r="H148" t="n">
        <v>2.21</v>
      </c>
      <c r="I148" t="n">
        <v>5</v>
      </c>
      <c r="J148" t="n">
        <v>301.69</v>
      </c>
      <c r="K148" t="n">
        <v>57.72</v>
      </c>
      <c r="L148" t="n">
        <v>37.5</v>
      </c>
      <c r="M148" t="n">
        <v>3</v>
      </c>
      <c r="N148" t="n">
        <v>86.47</v>
      </c>
      <c r="O148" t="n">
        <v>37443.23</v>
      </c>
      <c r="P148" t="n">
        <v>159.64</v>
      </c>
      <c r="Q148" t="n">
        <v>197.77</v>
      </c>
      <c r="R148" t="n">
        <v>29.74</v>
      </c>
      <c r="S148" t="n">
        <v>25.4</v>
      </c>
      <c r="T148" t="n">
        <v>1343.13</v>
      </c>
      <c r="U148" t="n">
        <v>0.85</v>
      </c>
      <c r="V148" t="n">
        <v>0.89</v>
      </c>
      <c r="W148" t="n">
        <v>2.95</v>
      </c>
      <c r="X148" t="n">
        <v>0.08</v>
      </c>
      <c r="Y148" t="n">
        <v>1</v>
      </c>
      <c r="Z148" t="n">
        <v>10</v>
      </c>
      <c r="AA148" t="n">
        <v>402.662767311331</v>
      </c>
      <c r="AB148" t="n">
        <v>550.9409624629217</v>
      </c>
      <c r="AC148" t="n">
        <v>498.3599302559569</v>
      </c>
      <c r="AD148" t="n">
        <v>402662.767311331</v>
      </c>
      <c r="AE148" t="n">
        <v>550940.9624629216</v>
      </c>
      <c r="AF148" t="n">
        <v>2.408164182257298e-06</v>
      </c>
      <c r="AG148" t="n">
        <v>17.44791666666667</v>
      </c>
      <c r="AH148" t="n">
        <v>498359.9302559569</v>
      </c>
    </row>
    <row r="149">
      <c r="A149" t="n">
        <v>147</v>
      </c>
      <c r="B149" t="n">
        <v>120</v>
      </c>
      <c r="C149" t="inlineStr">
        <is>
          <t xml:space="preserve">CONCLUIDO	</t>
        </is>
      </c>
      <c r="D149" t="n">
        <v>7.4613</v>
      </c>
      <c r="E149" t="n">
        <v>13.4</v>
      </c>
      <c r="F149" t="n">
        <v>10.47</v>
      </c>
      <c r="G149" t="n">
        <v>125.59</v>
      </c>
      <c r="H149" t="n">
        <v>2.22</v>
      </c>
      <c r="I149" t="n">
        <v>5</v>
      </c>
      <c r="J149" t="n">
        <v>302.22</v>
      </c>
      <c r="K149" t="n">
        <v>57.72</v>
      </c>
      <c r="L149" t="n">
        <v>37.75</v>
      </c>
      <c r="M149" t="n">
        <v>3</v>
      </c>
      <c r="N149" t="n">
        <v>86.75</v>
      </c>
      <c r="O149" t="n">
        <v>37508.53</v>
      </c>
      <c r="P149" t="n">
        <v>159.63</v>
      </c>
      <c r="Q149" t="n">
        <v>197.76</v>
      </c>
      <c r="R149" t="n">
        <v>29.76</v>
      </c>
      <c r="S149" t="n">
        <v>25.4</v>
      </c>
      <c r="T149" t="n">
        <v>1350.51</v>
      </c>
      <c r="U149" t="n">
        <v>0.85</v>
      </c>
      <c r="V149" t="n">
        <v>0.89</v>
      </c>
      <c r="W149" t="n">
        <v>2.95</v>
      </c>
      <c r="X149" t="n">
        <v>0.08</v>
      </c>
      <c r="Y149" t="n">
        <v>1</v>
      </c>
      <c r="Z149" t="n">
        <v>10</v>
      </c>
      <c r="AA149" t="n">
        <v>402.6554737317042</v>
      </c>
      <c r="AB149" t="n">
        <v>550.9309830655062</v>
      </c>
      <c r="AC149" t="n">
        <v>498.3509032782246</v>
      </c>
      <c r="AD149" t="n">
        <v>402655.4737317042</v>
      </c>
      <c r="AE149" t="n">
        <v>550930.9830655062</v>
      </c>
      <c r="AF149" t="n">
        <v>2.408164182257298e-06</v>
      </c>
      <c r="AG149" t="n">
        <v>17.44791666666667</v>
      </c>
      <c r="AH149" t="n">
        <v>498350.9032782246</v>
      </c>
    </row>
    <row r="150">
      <c r="A150" t="n">
        <v>148</v>
      </c>
      <c r="B150" t="n">
        <v>120</v>
      </c>
      <c r="C150" t="inlineStr">
        <is>
          <t xml:space="preserve">CONCLUIDO	</t>
        </is>
      </c>
      <c r="D150" t="n">
        <v>7.4984</v>
      </c>
      <c r="E150" t="n">
        <v>13.34</v>
      </c>
      <c r="F150" t="n">
        <v>10.45</v>
      </c>
      <c r="G150" t="n">
        <v>156.68</v>
      </c>
      <c r="H150" t="n">
        <v>2.24</v>
      </c>
      <c r="I150" t="n">
        <v>4</v>
      </c>
      <c r="J150" t="n">
        <v>302.75</v>
      </c>
      <c r="K150" t="n">
        <v>57.72</v>
      </c>
      <c r="L150" t="n">
        <v>38</v>
      </c>
      <c r="M150" t="n">
        <v>2</v>
      </c>
      <c r="N150" t="n">
        <v>87.03</v>
      </c>
      <c r="O150" t="n">
        <v>37573.94</v>
      </c>
      <c r="P150" t="n">
        <v>159.16</v>
      </c>
      <c r="Q150" t="n">
        <v>197.75</v>
      </c>
      <c r="R150" t="n">
        <v>29.09</v>
      </c>
      <c r="S150" t="n">
        <v>25.4</v>
      </c>
      <c r="T150" t="n">
        <v>1020.49</v>
      </c>
      <c r="U150" t="n">
        <v>0.87</v>
      </c>
      <c r="V150" t="n">
        <v>0.89</v>
      </c>
      <c r="W150" t="n">
        <v>2.94</v>
      </c>
      <c r="X150" t="n">
        <v>0.06</v>
      </c>
      <c r="Y150" t="n">
        <v>1</v>
      </c>
      <c r="Z150" t="n">
        <v>10</v>
      </c>
      <c r="AA150" t="n">
        <v>401.4292256081266</v>
      </c>
      <c r="AB150" t="n">
        <v>549.2531762845782</v>
      </c>
      <c r="AC150" t="n">
        <v>496.8332240216518</v>
      </c>
      <c r="AD150" t="n">
        <v>401429.2256081266</v>
      </c>
      <c r="AE150" t="n">
        <v>549253.1762845782</v>
      </c>
      <c r="AF150" t="n">
        <v>2.42013835447417e-06</v>
      </c>
      <c r="AG150" t="n">
        <v>17.36979166666667</v>
      </c>
      <c r="AH150" t="n">
        <v>496833.2240216518</v>
      </c>
    </row>
    <row r="151">
      <c r="A151" t="n">
        <v>149</v>
      </c>
      <c r="B151" t="n">
        <v>120</v>
      </c>
      <c r="C151" t="inlineStr">
        <is>
          <t xml:space="preserve">CONCLUIDO	</t>
        </is>
      </c>
      <c r="D151" t="n">
        <v>7.4977</v>
      </c>
      <c r="E151" t="n">
        <v>13.34</v>
      </c>
      <c r="F151" t="n">
        <v>10.45</v>
      </c>
      <c r="G151" t="n">
        <v>156.7</v>
      </c>
      <c r="H151" t="n">
        <v>2.25</v>
      </c>
      <c r="I151" t="n">
        <v>4</v>
      </c>
      <c r="J151" t="n">
        <v>303.29</v>
      </c>
      <c r="K151" t="n">
        <v>57.72</v>
      </c>
      <c r="L151" t="n">
        <v>38.25</v>
      </c>
      <c r="M151" t="n">
        <v>2</v>
      </c>
      <c r="N151" t="n">
        <v>87.31</v>
      </c>
      <c r="O151" t="n">
        <v>37639.48</v>
      </c>
      <c r="P151" t="n">
        <v>159.43</v>
      </c>
      <c r="Q151" t="n">
        <v>197.75</v>
      </c>
      <c r="R151" t="n">
        <v>29.05</v>
      </c>
      <c r="S151" t="n">
        <v>25.4</v>
      </c>
      <c r="T151" t="n">
        <v>1000.87</v>
      </c>
      <c r="U151" t="n">
        <v>0.87</v>
      </c>
      <c r="V151" t="n">
        <v>0.89</v>
      </c>
      <c r="W151" t="n">
        <v>2.95</v>
      </c>
      <c r="X151" t="n">
        <v>0.06</v>
      </c>
      <c r="Y151" t="n">
        <v>1</v>
      </c>
      <c r="Z151" t="n">
        <v>10</v>
      </c>
      <c r="AA151" t="n">
        <v>401.6401653612357</v>
      </c>
      <c r="AB151" t="n">
        <v>549.5417933607872</v>
      </c>
      <c r="AC151" t="n">
        <v>497.0942958891839</v>
      </c>
      <c r="AD151" t="n">
        <v>401640.1653612357</v>
      </c>
      <c r="AE151" t="n">
        <v>549541.7933607872</v>
      </c>
      <c r="AF151" t="n">
        <v>2.419912426696493e-06</v>
      </c>
      <c r="AG151" t="n">
        <v>17.36979166666667</v>
      </c>
      <c r="AH151" t="n">
        <v>497094.2958891839</v>
      </c>
    </row>
    <row r="152">
      <c r="A152" t="n">
        <v>150</v>
      </c>
      <c r="B152" t="n">
        <v>120</v>
      </c>
      <c r="C152" t="inlineStr">
        <is>
          <t xml:space="preserve">CONCLUIDO	</t>
        </is>
      </c>
      <c r="D152" t="n">
        <v>7.5008</v>
      </c>
      <c r="E152" t="n">
        <v>13.33</v>
      </c>
      <c r="F152" t="n">
        <v>10.44</v>
      </c>
      <c r="G152" t="n">
        <v>156.61</v>
      </c>
      <c r="H152" t="n">
        <v>2.26</v>
      </c>
      <c r="I152" t="n">
        <v>4</v>
      </c>
      <c r="J152" t="n">
        <v>303.82</v>
      </c>
      <c r="K152" t="n">
        <v>57.72</v>
      </c>
      <c r="L152" t="n">
        <v>38.5</v>
      </c>
      <c r="M152" t="n">
        <v>2</v>
      </c>
      <c r="N152" t="n">
        <v>87.59</v>
      </c>
      <c r="O152" t="n">
        <v>37705.13</v>
      </c>
      <c r="P152" t="n">
        <v>159.56</v>
      </c>
      <c r="Q152" t="n">
        <v>197.75</v>
      </c>
      <c r="R152" t="n">
        <v>28.94</v>
      </c>
      <c r="S152" t="n">
        <v>25.4</v>
      </c>
      <c r="T152" t="n">
        <v>947.36</v>
      </c>
      <c r="U152" t="n">
        <v>0.88</v>
      </c>
      <c r="V152" t="n">
        <v>0.89</v>
      </c>
      <c r="W152" t="n">
        <v>2.94</v>
      </c>
      <c r="X152" t="n">
        <v>0.05</v>
      </c>
      <c r="Y152" t="n">
        <v>1</v>
      </c>
      <c r="Z152" t="n">
        <v>10</v>
      </c>
      <c r="AA152" t="n">
        <v>401.6252505457399</v>
      </c>
      <c r="AB152" t="n">
        <v>549.5213862522306</v>
      </c>
      <c r="AC152" t="n">
        <v>497.0758364064265</v>
      </c>
      <c r="AD152" t="n">
        <v>401625.2505457399</v>
      </c>
      <c r="AE152" t="n">
        <v>549521.3862522306</v>
      </c>
      <c r="AF152" t="n">
        <v>2.420912963997633e-06</v>
      </c>
      <c r="AG152" t="n">
        <v>17.35677083333333</v>
      </c>
      <c r="AH152" t="n">
        <v>497075.8364064265</v>
      </c>
    </row>
    <row r="153">
      <c r="A153" t="n">
        <v>151</v>
      </c>
      <c r="B153" t="n">
        <v>120</v>
      </c>
      <c r="C153" t="inlineStr">
        <is>
          <t xml:space="preserve">CONCLUIDO	</t>
        </is>
      </c>
      <c r="D153" t="n">
        <v>7.5006</v>
      </c>
      <c r="E153" t="n">
        <v>13.33</v>
      </c>
      <c r="F153" t="n">
        <v>10.44</v>
      </c>
      <c r="G153" t="n">
        <v>156.62</v>
      </c>
      <c r="H153" t="n">
        <v>2.27</v>
      </c>
      <c r="I153" t="n">
        <v>4</v>
      </c>
      <c r="J153" t="n">
        <v>304.35</v>
      </c>
      <c r="K153" t="n">
        <v>57.72</v>
      </c>
      <c r="L153" t="n">
        <v>38.75</v>
      </c>
      <c r="M153" t="n">
        <v>2</v>
      </c>
      <c r="N153" t="n">
        <v>87.88</v>
      </c>
      <c r="O153" t="n">
        <v>37770.91</v>
      </c>
      <c r="P153" t="n">
        <v>159.73</v>
      </c>
      <c r="Q153" t="n">
        <v>197.78</v>
      </c>
      <c r="R153" t="n">
        <v>28.98</v>
      </c>
      <c r="S153" t="n">
        <v>25.4</v>
      </c>
      <c r="T153" t="n">
        <v>964.27</v>
      </c>
      <c r="U153" t="n">
        <v>0.88</v>
      </c>
      <c r="V153" t="n">
        <v>0.89</v>
      </c>
      <c r="W153" t="n">
        <v>2.94</v>
      </c>
      <c r="X153" t="n">
        <v>0.05</v>
      </c>
      <c r="Y153" t="n">
        <v>1</v>
      </c>
      <c r="Z153" t="n">
        <v>10</v>
      </c>
      <c r="AA153" t="n">
        <v>401.752872211763</v>
      </c>
      <c r="AB153" t="n">
        <v>549.6960038459539</v>
      </c>
      <c r="AC153" t="n">
        <v>497.2337887420821</v>
      </c>
      <c r="AD153" t="n">
        <v>401752.8722117629</v>
      </c>
      <c r="AE153" t="n">
        <v>549696.0038459538</v>
      </c>
      <c r="AF153" t="n">
        <v>2.420848413204011e-06</v>
      </c>
      <c r="AG153" t="n">
        <v>17.35677083333333</v>
      </c>
      <c r="AH153" t="n">
        <v>497233.7887420821</v>
      </c>
    </row>
    <row r="154">
      <c r="A154" t="n">
        <v>152</v>
      </c>
      <c r="B154" t="n">
        <v>120</v>
      </c>
      <c r="C154" t="inlineStr">
        <is>
          <t xml:space="preserve">CONCLUIDO	</t>
        </is>
      </c>
      <c r="D154" t="n">
        <v>7.4988</v>
      </c>
      <c r="E154" t="n">
        <v>13.34</v>
      </c>
      <c r="F154" t="n">
        <v>10.44</v>
      </c>
      <c r="G154" t="n">
        <v>156.67</v>
      </c>
      <c r="H154" t="n">
        <v>2.28</v>
      </c>
      <c r="I154" t="n">
        <v>4</v>
      </c>
      <c r="J154" t="n">
        <v>304.89</v>
      </c>
      <c r="K154" t="n">
        <v>57.72</v>
      </c>
      <c r="L154" t="n">
        <v>39</v>
      </c>
      <c r="M154" t="n">
        <v>2</v>
      </c>
      <c r="N154" t="n">
        <v>88.16</v>
      </c>
      <c r="O154" t="n">
        <v>37836.81</v>
      </c>
      <c r="P154" t="n">
        <v>160.04</v>
      </c>
      <c r="Q154" t="n">
        <v>197.75</v>
      </c>
      <c r="R154" t="n">
        <v>29.09</v>
      </c>
      <c r="S154" t="n">
        <v>25.4</v>
      </c>
      <c r="T154" t="n">
        <v>1022.34</v>
      </c>
      <c r="U154" t="n">
        <v>0.87</v>
      </c>
      <c r="V154" t="n">
        <v>0.89</v>
      </c>
      <c r="W154" t="n">
        <v>2.94</v>
      </c>
      <c r="X154" t="n">
        <v>0.05</v>
      </c>
      <c r="Y154" t="n">
        <v>1</v>
      </c>
      <c r="Z154" t="n">
        <v>10</v>
      </c>
      <c r="AA154" t="n">
        <v>402.0164066280511</v>
      </c>
      <c r="AB154" t="n">
        <v>550.0565832606371</v>
      </c>
      <c r="AC154" t="n">
        <v>497.5599549635044</v>
      </c>
      <c r="AD154" t="n">
        <v>402016.4066280511</v>
      </c>
      <c r="AE154" t="n">
        <v>550056.5832606371</v>
      </c>
      <c r="AF154" t="n">
        <v>2.420267456061413e-06</v>
      </c>
      <c r="AG154" t="n">
        <v>17.36979166666667</v>
      </c>
      <c r="AH154" t="n">
        <v>497559.9549635044</v>
      </c>
    </row>
    <row r="155">
      <c r="A155" t="n">
        <v>153</v>
      </c>
      <c r="B155" t="n">
        <v>120</v>
      </c>
      <c r="C155" t="inlineStr">
        <is>
          <t xml:space="preserve">CONCLUIDO	</t>
        </is>
      </c>
      <c r="D155" t="n">
        <v>7.4995</v>
      </c>
      <c r="E155" t="n">
        <v>13.33</v>
      </c>
      <c r="F155" t="n">
        <v>10.44</v>
      </c>
      <c r="G155" t="n">
        <v>156.65</v>
      </c>
      <c r="H155" t="n">
        <v>2.29</v>
      </c>
      <c r="I155" t="n">
        <v>4</v>
      </c>
      <c r="J155" t="n">
        <v>305.42</v>
      </c>
      <c r="K155" t="n">
        <v>57.72</v>
      </c>
      <c r="L155" t="n">
        <v>39.25</v>
      </c>
      <c r="M155" t="n">
        <v>2</v>
      </c>
      <c r="N155" t="n">
        <v>88.45</v>
      </c>
      <c r="O155" t="n">
        <v>37902.83</v>
      </c>
      <c r="P155" t="n">
        <v>160.2</v>
      </c>
      <c r="Q155" t="n">
        <v>197.75</v>
      </c>
      <c r="R155" t="n">
        <v>29.07</v>
      </c>
      <c r="S155" t="n">
        <v>25.4</v>
      </c>
      <c r="T155" t="n">
        <v>1011.57</v>
      </c>
      <c r="U155" t="n">
        <v>0.87</v>
      </c>
      <c r="V155" t="n">
        <v>0.89</v>
      </c>
      <c r="W155" t="n">
        <v>2.94</v>
      </c>
      <c r="X155" t="n">
        <v>0.05</v>
      </c>
      <c r="Y155" t="n">
        <v>1</v>
      </c>
      <c r="Z155" t="n">
        <v>10</v>
      </c>
      <c r="AA155" t="n">
        <v>402.1174891229097</v>
      </c>
      <c r="AB155" t="n">
        <v>550.1948887895477</v>
      </c>
      <c r="AC155" t="n">
        <v>497.6850608068488</v>
      </c>
      <c r="AD155" t="n">
        <v>402117.4891229097</v>
      </c>
      <c r="AE155" t="n">
        <v>550194.8887895477</v>
      </c>
      <c r="AF155" t="n">
        <v>2.420493383839091e-06</v>
      </c>
      <c r="AG155" t="n">
        <v>17.35677083333333</v>
      </c>
      <c r="AH155" t="n">
        <v>497685.0608068488</v>
      </c>
    </row>
    <row r="156">
      <c r="A156" t="n">
        <v>154</v>
      </c>
      <c r="B156" t="n">
        <v>120</v>
      </c>
      <c r="C156" t="inlineStr">
        <is>
          <t xml:space="preserve">CONCLUIDO	</t>
        </is>
      </c>
      <c r="D156" t="n">
        <v>7.4994</v>
      </c>
      <c r="E156" t="n">
        <v>13.33</v>
      </c>
      <c r="F156" t="n">
        <v>10.44</v>
      </c>
      <c r="G156" t="n">
        <v>156.65</v>
      </c>
      <c r="H156" t="n">
        <v>2.3</v>
      </c>
      <c r="I156" t="n">
        <v>4</v>
      </c>
      <c r="J156" t="n">
        <v>305.96</v>
      </c>
      <c r="K156" t="n">
        <v>57.72</v>
      </c>
      <c r="L156" t="n">
        <v>39.5</v>
      </c>
      <c r="M156" t="n">
        <v>2</v>
      </c>
      <c r="N156" t="n">
        <v>88.73</v>
      </c>
      <c r="O156" t="n">
        <v>37968.98</v>
      </c>
      <c r="P156" t="n">
        <v>160.35</v>
      </c>
      <c r="Q156" t="n">
        <v>197.79</v>
      </c>
      <c r="R156" t="n">
        <v>29</v>
      </c>
      <c r="S156" t="n">
        <v>25.4</v>
      </c>
      <c r="T156" t="n">
        <v>974.47</v>
      </c>
      <c r="U156" t="n">
        <v>0.88</v>
      </c>
      <c r="V156" t="n">
        <v>0.89</v>
      </c>
      <c r="W156" t="n">
        <v>2.95</v>
      </c>
      <c r="X156" t="n">
        <v>0.05</v>
      </c>
      <c r="Y156" t="n">
        <v>1</v>
      </c>
      <c r="Z156" t="n">
        <v>10</v>
      </c>
      <c r="AA156" t="n">
        <v>402.2284841444844</v>
      </c>
      <c r="AB156" t="n">
        <v>550.3467570748209</v>
      </c>
      <c r="AC156" t="n">
        <v>497.8224349961239</v>
      </c>
      <c r="AD156" t="n">
        <v>402228.4841444843</v>
      </c>
      <c r="AE156" t="n">
        <v>550346.7570748208</v>
      </c>
      <c r="AF156" t="n">
        <v>2.420461108442279e-06</v>
      </c>
      <c r="AG156" t="n">
        <v>17.35677083333333</v>
      </c>
      <c r="AH156" t="n">
        <v>497822.4349961239</v>
      </c>
    </row>
    <row r="157">
      <c r="A157" t="n">
        <v>155</v>
      </c>
      <c r="B157" t="n">
        <v>120</v>
      </c>
      <c r="C157" t="inlineStr">
        <is>
          <t xml:space="preserve">CONCLUIDO	</t>
        </is>
      </c>
      <c r="D157" t="n">
        <v>7.4995</v>
      </c>
      <c r="E157" t="n">
        <v>13.33</v>
      </c>
      <c r="F157" t="n">
        <v>10.44</v>
      </c>
      <c r="G157" t="n">
        <v>156.65</v>
      </c>
      <c r="H157" t="n">
        <v>2.31</v>
      </c>
      <c r="I157" t="n">
        <v>4</v>
      </c>
      <c r="J157" t="n">
        <v>306.49</v>
      </c>
      <c r="K157" t="n">
        <v>57.72</v>
      </c>
      <c r="L157" t="n">
        <v>39.75</v>
      </c>
      <c r="M157" t="n">
        <v>2</v>
      </c>
      <c r="N157" t="n">
        <v>89.02</v>
      </c>
      <c r="O157" t="n">
        <v>38035.25</v>
      </c>
      <c r="P157" t="n">
        <v>160.58</v>
      </c>
      <c r="Q157" t="n">
        <v>197.75</v>
      </c>
      <c r="R157" t="n">
        <v>29.06</v>
      </c>
      <c r="S157" t="n">
        <v>25.4</v>
      </c>
      <c r="T157" t="n">
        <v>1007.99</v>
      </c>
      <c r="U157" t="n">
        <v>0.87</v>
      </c>
      <c r="V157" t="n">
        <v>0.89</v>
      </c>
      <c r="W157" t="n">
        <v>2.94</v>
      </c>
      <c r="X157" t="n">
        <v>0.05</v>
      </c>
      <c r="Y157" t="n">
        <v>1</v>
      </c>
      <c r="Z157" t="n">
        <v>10</v>
      </c>
      <c r="AA157" t="n">
        <v>402.3932334065879</v>
      </c>
      <c r="AB157" t="n">
        <v>550.5721742834554</v>
      </c>
      <c r="AC157" t="n">
        <v>498.0263387027414</v>
      </c>
      <c r="AD157" t="n">
        <v>402393.2334065879</v>
      </c>
      <c r="AE157" t="n">
        <v>550572.1742834554</v>
      </c>
      <c r="AF157" t="n">
        <v>2.420493383839091e-06</v>
      </c>
      <c r="AG157" t="n">
        <v>17.35677083333333</v>
      </c>
      <c r="AH157" t="n">
        <v>498026.3387027414</v>
      </c>
    </row>
    <row r="158">
      <c r="A158" t="n">
        <v>156</v>
      </c>
      <c r="B158" t="n">
        <v>120</v>
      </c>
      <c r="C158" t="inlineStr">
        <is>
          <t xml:space="preserve">CONCLUIDO	</t>
        </is>
      </c>
      <c r="D158" t="n">
        <v>7.5</v>
      </c>
      <c r="E158" t="n">
        <v>13.33</v>
      </c>
      <c r="F158" t="n">
        <v>10.44</v>
      </c>
      <c r="G158" t="n">
        <v>156.63</v>
      </c>
      <c r="H158" t="n">
        <v>2.32</v>
      </c>
      <c r="I158" t="n">
        <v>4</v>
      </c>
      <c r="J158" t="n">
        <v>307.03</v>
      </c>
      <c r="K158" t="n">
        <v>57.72</v>
      </c>
      <c r="L158" t="n">
        <v>40</v>
      </c>
      <c r="M158" t="n">
        <v>2</v>
      </c>
      <c r="N158" t="n">
        <v>89.31</v>
      </c>
      <c r="O158" t="n">
        <v>38101.64</v>
      </c>
      <c r="P158" t="n">
        <v>160.76</v>
      </c>
      <c r="Q158" t="n">
        <v>197.75</v>
      </c>
      <c r="R158" t="n">
        <v>29.03</v>
      </c>
      <c r="S158" t="n">
        <v>25.4</v>
      </c>
      <c r="T158" t="n">
        <v>991.67</v>
      </c>
      <c r="U158" t="n">
        <v>0.87</v>
      </c>
      <c r="V158" t="n">
        <v>0.89</v>
      </c>
      <c r="W158" t="n">
        <v>2.94</v>
      </c>
      <c r="X158" t="n">
        <v>0.05</v>
      </c>
      <c r="Y158" t="n">
        <v>1</v>
      </c>
      <c r="Z158" t="n">
        <v>10</v>
      </c>
      <c r="AA158" t="n">
        <v>402.5130871760744</v>
      </c>
      <c r="AB158" t="n">
        <v>550.7361634984419</v>
      </c>
      <c r="AC158" t="n">
        <v>498.1746770172099</v>
      </c>
      <c r="AD158" t="n">
        <v>402513.0871760744</v>
      </c>
      <c r="AE158" t="n">
        <v>550736.1634984419</v>
      </c>
      <c r="AF158" t="n">
        <v>2.420654760823145e-06</v>
      </c>
      <c r="AG158" t="n">
        <v>17.35677083333333</v>
      </c>
      <c r="AH158" t="n">
        <v>498174.6770172099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3.7044</v>
      </c>
      <c r="E2" t="n">
        <v>26.99</v>
      </c>
      <c r="F2" t="n">
        <v>14.18</v>
      </c>
      <c r="G2" t="n">
        <v>4.65</v>
      </c>
      <c r="H2" t="n">
        <v>0.06</v>
      </c>
      <c r="I2" t="n">
        <v>183</v>
      </c>
      <c r="J2" t="n">
        <v>285.18</v>
      </c>
      <c r="K2" t="n">
        <v>61.2</v>
      </c>
      <c r="L2" t="n">
        <v>1</v>
      </c>
      <c r="M2" t="n">
        <v>181</v>
      </c>
      <c r="N2" t="n">
        <v>77.98</v>
      </c>
      <c r="O2" t="n">
        <v>35406.83</v>
      </c>
      <c r="P2" t="n">
        <v>253.85</v>
      </c>
      <c r="Q2" t="n">
        <v>198.38</v>
      </c>
      <c r="R2" t="n">
        <v>145.29</v>
      </c>
      <c r="S2" t="n">
        <v>25.4</v>
      </c>
      <c r="T2" t="n">
        <v>58223.57</v>
      </c>
      <c r="U2" t="n">
        <v>0.17</v>
      </c>
      <c r="V2" t="n">
        <v>0.66</v>
      </c>
      <c r="W2" t="n">
        <v>3.25</v>
      </c>
      <c r="X2" t="n">
        <v>3.78</v>
      </c>
      <c r="Y2" t="n">
        <v>1</v>
      </c>
      <c r="Z2" t="n">
        <v>10</v>
      </c>
      <c r="AA2" t="n">
        <v>998.2677274745616</v>
      </c>
      <c r="AB2" t="n">
        <v>1365.873945194612</v>
      </c>
      <c r="AC2" t="n">
        <v>1235.51685288136</v>
      </c>
      <c r="AD2" t="n">
        <v>998267.7274745617</v>
      </c>
      <c r="AE2" t="n">
        <v>1365873.945194612</v>
      </c>
      <c r="AF2" t="n">
        <v>1.143335658505944e-06</v>
      </c>
      <c r="AG2" t="n">
        <v>35.14322916666666</v>
      </c>
      <c r="AH2" t="n">
        <v>1235516.85288136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4.2642</v>
      </c>
      <c r="E3" t="n">
        <v>23.45</v>
      </c>
      <c r="F3" t="n">
        <v>13.17</v>
      </c>
      <c r="G3" t="n">
        <v>5.81</v>
      </c>
      <c r="H3" t="n">
        <v>0.08</v>
      </c>
      <c r="I3" t="n">
        <v>136</v>
      </c>
      <c r="J3" t="n">
        <v>285.68</v>
      </c>
      <c r="K3" t="n">
        <v>61.2</v>
      </c>
      <c r="L3" t="n">
        <v>1.25</v>
      </c>
      <c r="M3" t="n">
        <v>134</v>
      </c>
      <c r="N3" t="n">
        <v>78.23999999999999</v>
      </c>
      <c r="O3" t="n">
        <v>35468.6</v>
      </c>
      <c r="P3" t="n">
        <v>235.81</v>
      </c>
      <c r="Q3" t="n">
        <v>198.13</v>
      </c>
      <c r="R3" t="n">
        <v>113.79</v>
      </c>
      <c r="S3" t="n">
        <v>25.4</v>
      </c>
      <c r="T3" t="n">
        <v>42712.95</v>
      </c>
      <c r="U3" t="n">
        <v>0.22</v>
      </c>
      <c r="V3" t="n">
        <v>0.71</v>
      </c>
      <c r="W3" t="n">
        <v>3.16</v>
      </c>
      <c r="X3" t="n">
        <v>2.77</v>
      </c>
      <c r="Y3" t="n">
        <v>1</v>
      </c>
      <c r="Z3" t="n">
        <v>10</v>
      </c>
      <c r="AA3" t="n">
        <v>837.0076458631114</v>
      </c>
      <c r="AB3" t="n">
        <v>1145.230787241127</v>
      </c>
      <c r="AC3" t="n">
        <v>1035.931568248338</v>
      </c>
      <c r="AD3" t="n">
        <v>837007.6458631114</v>
      </c>
      <c r="AE3" t="n">
        <v>1145230.787241127</v>
      </c>
      <c r="AF3" t="n">
        <v>1.316113787658203e-06</v>
      </c>
      <c r="AG3" t="n">
        <v>30.53385416666667</v>
      </c>
      <c r="AH3" t="n">
        <v>1035931.568248338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4.6684</v>
      </c>
      <c r="E4" t="n">
        <v>21.42</v>
      </c>
      <c r="F4" t="n">
        <v>12.6</v>
      </c>
      <c r="G4" t="n">
        <v>6.93</v>
      </c>
      <c r="H4" t="n">
        <v>0.09</v>
      </c>
      <c r="I4" t="n">
        <v>109</v>
      </c>
      <c r="J4" t="n">
        <v>286.19</v>
      </c>
      <c r="K4" t="n">
        <v>61.2</v>
      </c>
      <c r="L4" t="n">
        <v>1.5</v>
      </c>
      <c r="M4" t="n">
        <v>107</v>
      </c>
      <c r="N4" t="n">
        <v>78.48999999999999</v>
      </c>
      <c r="O4" t="n">
        <v>35530.47</v>
      </c>
      <c r="P4" t="n">
        <v>225.56</v>
      </c>
      <c r="Q4" t="n">
        <v>198.03</v>
      </c>
      <c r="R4" t="n">
        <v>96.09</v>
      </c>
      <c r="S4" t="n">
        <v>25.4</v>
      </c>
      <c r="T4" t="n">
        <v>33998.23</v>
      </c>
      <c r="U4" t="n">
        <v>0.26</v>
      </c>
      <c r="V4" t="n">
        <v>0.74</v>
      </c>
      <c r="W4" t="n">
        <v>3.11</v>
      </c>
      <c r="X4" t="n">
        <v>2.2</v>
      </c>
      <c r="Y4" t="n">
        <v>1</v>
      </c>
      <c r="Z4" t="n">
        <v>10</v>
      </c>
      <c r="AA4" t="n">
        <v>748.9846044374096</v>
      </c>
      <c r="AB4" t="n">
        <v>1024.793778659964</v>
      </c>
      <c r="AC4" t="n">
        <v>926.9888987317579</v>
      </c>
      <c r="AD4" t="n">
        <v>748984.6044374097</v>
      </c>
      <c r="AE4" t="n">
        <v>1024793.778659964</v>
      </c>
      <c r="AF4" t="n">
        <v>1.440867127785646e-06</v>
      </c>
      <c r="AG4" t="n">
        <v>27.890625</v>
      </c>
      <c r="AH4" t="n">
        <v>926988.8987317579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4.9816</v>
      </c>
      <c r="E5" t="n">
        <v>20.07</v>
      </c>
      <c r="F5" t="n">
        <v>12.22</v>
      </c>
      <c r="G5" t="n">
        <v>8.06</v>
      </c>
      <c r="H5" t="n">
        <v>0.11</v>
      </c>
      <c r="I5" t="n">
        <v>91</v>
      </c>
      <c r="J5" t="n">
        <v>286.69</v>
      </c>
      <c r="K5" t="n">
        <v>61.2</v>
      </c>
      <c r="L5" t="n">
        <v>1.75</v>
      </c>
      <c r="M5" t="n">
        <v>89</v>
      </c>
      <c r="N5" t="n">
        <v>78.73999999999999</v>
      </c>
      <c r="O5" t="n">
        <v>35592.57</v>
      </c>
      <c r="P5" t="n">
        <v>218.82</v>
      </c>
      <c r="Q5" t="n">
        <v>197.88</v>
      </c>
      <c r="R5" t="n">
        <v>84.16</v>
      </c>
      <c r="S5" t="n">
        <v>25.4</v>
      </c>
      <c r="T5" t="n">
        <v>28120.22</v>
      </c>
      <c r="U5" t="n">
        <v>0.3</v>
      </c>
      <c r="V5" t="n">
        <v>0.76</v>
      </c>
      <c r="W5" t="n">
        <v>3.09</v>
      </c>
      <c r="X5" t="n">
        <v>1.83</v>
      </c>
      <c r="Y5" t="n">
        <v>1</v>
      </c>
      <c r="Z5" t="n">
        <v>10</v>
      </c>
      <c r="AA5" t="n">
        <v>689.435018652071</v>
      </c>
      <c r="AB5" t="n">
        <v>943.315408246153</v>
      </c>
      <c r="AC5" t="n">
        <v>853.28670963463</v>
      </c>
      <c r="AD5" t="n">
        <v>689435.018652071</v>
      </c>
      <c r="AE5" t="n">
        <v>943315.4082461529</v>
      </c>
      <c r="AF5" t="n">
        <v>1.537533991041251e-06</v>
      </c>
      <c r="AG5" t="n">
        <v>26.1328125</v>
      </c>
      <c r="AH5" t="n">
        <v>853286.70963463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5.2282</v>
      </c>
      <c r="E6" t="n">
        <v>19.13</v>
      </c>
      <c r="F6" t="n">
        <v>11.97</v>
      </c>
      <c r="G6" t="n">
        <v>9.210000000000001</v>
      </c>
      <c r="H6" t="n">
        <v>0.12</v>
      </c>
      <c r="I6" t="n">
        <v>78</v>
      </c>
      <c r="J6" t="n">
        <v>287.19</v>
      </c>
      <c r="K6" t="n">
        <v>61.2</v>
      </c>
      <c r="L6" t="n">
        <v>2</v>
      </c>
      <c r="M6" t="n">
        <v>76</v>
      </c>
      <c r="N6" t="n">
        <v>78.98999999999999</v>
      </c>
      <c r="O6" t="n">
        <v>35654.65</v>
      </c>
      <c r="P6" t="n">
        <v>214.4</v>
      </c>
      <c r="Q6" t="n">
        <v>197.94</v>
      </c>
      <c r="R6" t="n">
        <v>76.42</v>
      </c>
      <c r="S6" t="n">
        <v>25.4</v>
      </c>
      <c r="T6" t="n">
        <v>24317.97</v>
      </c>
      <c r="U6" t="n">
        <v>0.33</v>
      </c>
      <c r="V6" t="n">
        <v>0.78</v>
      </c>
      <c r="W6" t="n">
        <v>3.07</v>
      </c>
      <c r="X6" t="n">
        <v>1.58</v>
      </c>
      <c r="Y6" t="n">
        <v>1</v>
      </c>
      <c r="Z6" t="n">
        <v>10</v>
      </c>
      <c r="AA6" t="n">
        <v>649.6343303302241</v>
      </c>
      <c r="AB6" t="n">
        <v>888.8583506017573</v>
      </c>
      <c r="AC6" t="n">
        <v>804.0269571408553</v>
      </c>
      <c r="AD6" t="n">
        <v>649634.3303302241</v>
      </c>
      <c r="AE6" t="n">
        <v>888858.3506017573</v>
      </c>
      <c r="AF6" t="n">
        <v>1.613645256937905e-06</v>
      </c>
      <c r="AG6" t="n">
        <v>24.90885416666667</v>
      </c>
      <c r="AH6" t="n">
        <v>804026.9571408553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5.4451</v>
      </c>
      <c r="E7" t="n">
        <v>18.36</v>
      </c>
      <c r="F7" t="n">
        <v>11.75</v>
      </c>
      <c r="G7" t="n">
        <v>10.37</v>
      </c>
      <c r="H7" t="n">
        <v>0.14</v>
      </c>
      <c r="I7" t="n">
        <v>68</v>
      </c>
      <c r="J7" t="n">
        <v>287.7</v>
      </c>
      <c r="K7" t="n">
        <v>61.2</v>
      </c>
      <c r="L7" t="n">
        <v>2.25</v>
      </c>
      <c r="M7" t="n">
        <v>66</v>
      </c>
      <c r="N7" t="n">
        <v>79.25</v>
      </c>
      <c r="O7" t="n">
        <v>35716.83</v>
      </c>
      <c r="P7" t="n">
        <v>210.44</v>
      </c>
      <c r="Q7" t="n">
        <v>197.91</v>
      </c>
      <c r="R7" t="n">
        <v>69.34</v>
      </c>
      <c r="S7" t="n">
        <v>25.4</v>
      </c>
      <c r="T7" t="n">
        <v>20828.45</v>
      </c>
      <c r="U7" t="n">
        <v>0.37</v>
      </c>
      <c r="V7" t="n">
        <v>0.79</v>
      </c>
      <c r="W7" t="n">
        <v>3.06</v>
      </c>
      <c r="X7" t="n">
        <v>1.36</v>
      </c>
      <c r="Y7" t="n">
        <v>1</v>
      </c>
      <c r="Z7" t="n">
        <v>10</v>
      </c>
      <c r="AA7" t="n">
        <v>623.008905352816</v>
      </c>
      <c r="AB7" t="n">
        <v>852.4282695168189</v>
      </c>
      <c r="AC7" t="n">
        <v>771.0737118647234</v>
      </c>
      <c r="AD7" t="n">
        <v>623008.905352816</v>
      </c>
      <c r="AE7" t="n">
        <v>852428.2695168189</v>
      </c>
      <c r="AF7" t="n">
        <v>1.680589837525838e-06</v>
      </c>
      <c r="AG7" t="n">
        <v>23.90625</v>
      </c>
      <c r="AH7" t="n">
        <v>771073.7118647234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5.6009</v>
      </c>
      <c r="E8" t="n">
        <v>17.85</v>
      </c>
      <c r="F8" t="n">
        <v>11.62</v>
      </c>
      <c r="G8" t="n">
        <v>11.43</v>
      </c>
      <c r="H8" t="n">
        <v>0.15</v>
      </c>
      <c r="I8" t="n">
        <v>61</v>
      </c>
      <c r="J8" t="n">
        <v>288.2</v>
      </c>
      <c r="K8" t="n">
        <v>61.2</v>
      </c>
      <c r="L8" t="n">
        <v>2.5</v>
      </c>
      <c r="M8" t="n">
        <v>59</v>
      </c>
      <c r="N8" t="n">
        <v>79.5</v>
      </c>
      <c r="O8" t="n">
        <v>35779.11</v>
      </c>
      <c r="P8" t="n">
        <v>208.04</v>
      </c>
      <c r="Q8" t="n">
        <v>198</v>
      </c>
      <c r="R8" t="n">
        <v>65.40000000000001</v>
      </c>
      <c r="S8" t="n">
        <v>25.4</v>
      </c>
      <c r="T8" t="n">
        <v>18890.32</v>
      </c>
      <c r="U8" t="n">
        <v>0.39</v>
      </c>
      <c r="V8" t="n">
        <v>0.8</v>
      </c>
      <c r="W8" t="n">
        <v>3.04</v>
      </c>
      <c r="X8" t="n">
        <v>1.22</v>
      </c>
      <c r="Y8" t="n">
        <v>1</v>
      </c>
      <c r="Z8" t="n">
        <v>10</v>
      </c>
      <c r="AA8" t="n">
        <v>602.8981032096063</v>
      </c>
      <c r="AB8" t="n">
        <v>824.9117827985061</v>
      </c>
      <c r="AC8" t="n">
        <v>746.1833600191746</v>
      </c>
      <c r="AD8" t="n">
        <v>602898.1032096064</v>
      </c>
      <c r="AE8" t="n">
        <v>824911.7827985061</v>
      </c>
      <c r="AF8" t="n">
        <v>1.728676355071251e-06</v>
      </c>
      <c r="AG8" t="n">
        <v>23.2421875</v>
      </c>
      <c r="AH8" t="n">
        <v>746183.3600191746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5.7469</v>
      </c>
      <c r="E9" t="n">
        <v>17.4</v>
      </c>
      <c r="F9" t="n">
        <v>11.49</v>
      </c>
      <c r="G9" t="n">
        <v>12.53</v>
      </c>
      <c r="H9" t="n">
        <v>0.17</v>
      </c>
      <c r="I9" t="n">
        <v>55</v>
      </c>
      <c r="J9" t="n">
        <v>288.71</v>
      </c>
      <c r="K9" t="n">
        <v>61.2</v>
      </c>
      <c r="L9" t="n">
        <v>2.75</v>
      </c>
      <c r="M9" t="n">
        <v>53</v>
      </c>
      <c r="N9" t="n">
        <v>79.76000000000001</v>
      </c>
      <c r="O9" t="n">
        <v>35841.5</v>
      </c>
      <c r="P9" t="n">
        <v>205.73</v>
      </c>
      <c r="Q9" t="n">
        <v>197.99</v>
      </c>
      <c r="R9" t="n">
        <v>61.33</v>
      </c>
      <c r="S9" t="n">
        <v>25.4</v>
      </c>
      <c r="T9" t="n">
        <v>16885.32</v>
      </c>
      <c r="U9" t="n">
        <v>0.41</v>
      </c>
      <c r="V9" t="n">
        <v>0.8100000000000001</v>
      </c>
      <c r="W9" t="n">
        <v>3.03</v>
      </c>
      <c r="X9" t="n">
        <v>1.09</v>
      </c>
      <c r="Y9" t="n">
        <v>1</v>
      </c>
      <c r="Z9" t="n">
        <v>10</v>
      </c>
      <c r="AA9" t="n">
        <v>583.921481631079</v>
      </c>
      <c r="AB9" t="n">
        <v>798.9471319653067</v>
      </c>
      <c r="AC9" t="n">
        <v>722.6967390198794</v>
      </c>
      <c r="AD9" t="n">
        <v>583921.481631079</v>
      </c>
      <c r="AE9" t="n">
        <v>798947.1319653067</v>
      </c>
      <c r="AF9" t="n">
        <v>1.773738175107388e-06</v>
      </c>
      <c r="AG9" t="n">
        <v>22.65625</v>
      </c>
      <c r="AH9" t="n">
        <v>722696.7390198794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5.8715</v>
      </c>
      <c r="E10" t="n">
        <v>17.03</v>
      </c>
      <c r="F10" t="n">
        <v>11.39</v>
      </c>
      <c r="G10" t="n">
        <v>13.67</v>
      </c>
      <c r="H10" t="n">
        <v>0.18</v>
      </c>
      <c r="I10" t="n">
        <v>50</v>
      </c>
      <c r="J10" t="n">
        <v>289.21</v>
      </c>
      <c r="K10" t="n">
        <v>61.2</v>
      </c>
      <c r="L10" t="n">
        <v>3</v>
      </c>
      <c r="M10" t="n">
        <v>48</v>
      </c>
      <c r="N10" t="n">
        <v>80.02</v>
      </c>
      <c r="O10" t="n">
        <v>35903.99</v>
      </c>
      <c r="P10" t="n">
        <v>203.92</v>
      </c>
      <c r="Q10" t="n">
        <v>197.85</v>
      </c>
      <c r="R10" t="n">
        <v>58.45</v>
      </c>
      <c r="S10" t="n">
        <v>25.4</v>
      </c>
      <c r="T10" t="n">
        <v>15469.3</v>
      </c>
      <c r="U10" t="n">
        <v>0.43</v>
      </c>
      <c r="V10" t="n">
        <v>0.82</v>
      </c>
      <c r="W10" t="n">
        <v>3.02</v>
      </c>
      <c r="X10" t="n">
        <v>1</v>
      </c>
      <c r="Y10" t="n">
        <v>1</v>
      </c>
      <c r="Z10" t="n">
        <v>10</v>
      </c>
      <c r="AA10" t="n">
        <v>567.0066658366118</v>
      </c>
      <c r="AB10" t="n">
        <v>775.8035347663099</v>
      </c>
      <c r="AC10" t="n">
        <v>701.7619342553122</v>
      </c>
      <c r="AD10" t="n">
        <v>567006.6658366118</v>
      </c>
      <c r="AE10" t="n">
        <v>775803.5347663099</v>
      </c>
      <c r="AF10" t="n">
        <v>1.812195043439599e-06</v>
      </c>
      <c r="AG10" t="n">
        <v>22.17447916666667</v>
      </c>
      <c r="AH10" t="n">
        <v>701761.9342553122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5.9777</v>
      </c>
      <c r="E11" t="n">
        <v>16.73</v>
      </c>
      <c r="F11" t="n">
        <v>11.3</v>
      </c>
      <c r="G11" t="n">
        <v>14.74</v>
      </c>
      <c r="H11" t="n">
        <v>0.2</v>
      </c>
      <c r="I11" t="n">
        <v>46</v>
      </c>
      <c r="J11" t="n">
        <v>289.72</v>
      </c>
      <c r="K11" t="n">
        <v>61.2</v>
      </c>
      <c r="L11" t="n">
        <v>3.25</v>
      </c>
      <c r="M11" t="n">
        <v>44</v>
      </c>
      <c r="N11" t="n">
        <v>80.27</v>
      </c>
      <c r="O11" t="n">
        <v>35966.59</v>
      </c>
      <c r="P11" t="n">
        <v>202.34</v>
      </c>
      <c r="Q11" t="n">
        <v>197.9</v>
      </c>
      <c r="R11" t="n">
        <v>55.68</v>
      </c>
      <c r="S11" t="n">
        <v>25.4</v>
      </c>
      <c r="T11" t="n">
        <v>14105.84</v>
      </c>
      <c r="U11" t="n">
        <v>0.46</v>
      </c>
      <c r="V11" t="n">
        <v>0.82</v>
      </c>
      <c r="W11" t="n">
        <v>3.01</v>
      </c>
      <c r="X11" t="n">
        <v>0.91</v>
      </c>
      <c r="Y11" t="n">
        <v>1</v>
      </c>
      <c r="Z11" t="n">
        <v>10</v>
      </c>
      <c r="AA11" t="n">
        <v>560.3207830744828</v>
      </c>
      <c r="AB11" t="n">
        <v>766.655615010835</v>
      </c>
      <c r="AC11" t="n">
        <v>693.4870791221139</v>
      </c>
      <c r="AD11" t="n">
        <v>560320.7830744828</v>
      </c>
      <c r="AE11" t="n">
        <v>766655.615010835</v>
      </c>
      <c r="AF11" t="n">
        <v>1.844972887876844e-06</v>
      </c>
      <c r="AG11" t="n">
        <v>21.78385416666667</v>
      </c>
      <c r="AH11" t="n">
        <v>693487.0791221139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6.0536</v>
      </c>
      <c r="E12" t="n">
        <v>16.52</v>
      </c>
      <c r="F12" t="n">
        <v>11.25</v>
      </c>
      <c r="G12" t="n">
        <v>15.7</v>
      </c>
      <c r="H12" t="n">
        <v>0.21</v>
      </c>
      <c r="I12" t="n">
        <v>43</v>
      </c>
      <c r="J12" t="n">
        <v>290.23</v>
      </c>
      <c r="K12" t="n">
        <v>61.2</v>
      </c>
      <c r="L12" t="n">
        <v>3.5</v>
      </c>
      <c r="M12" t="n">
        <v>41</v>
      </c>
      <c r="N12" t="n">
        <v>80.53</v>
      </c>
      <c r="O12" t="n">
        <v>36029.29</v>
      </c>
      <c r="P12" t="n">
        <v>201.51</v>
      </c>
      <c r="Q12" t="n">
        <v>197.81</v>
      </c>
      <c r="R12" t="n">
        <v>54.12</v>
      </c>
      <c r="S12" t="n">
        <v>25.4</v>
      </c>
      <c r="T12" t="n">
        <v>13341.81</v>
      </c>
      <c r="U12" t="n">
        <v>0.47</v>
      </c>
      <c r="V12" t="n">
        <v>0.83</v>
      </c>
      <c r="W12" t="n">
        <v>3.01</v>
      </c>
      <c r="X12" t="n">
        <v>0.86</v>
      </c>
      <c r="Y12" t="n">
        <v>1</v>
      </c>
      <c r="Z12" t="n">
        <v>10</v>
      </c>
      <c r="AA12" t="n">
        <v>547.2872283201666</v>
      </c>
      <c r="AB12" t="n">
        <v>748.8225303961253</v>
      </c>
      <c r="AC12" t="n">
        <v>677.3559590741405</v>
      </c>
      <c r="AD12" t="n">
        <v>547287.2283201666</v>
      </c>
      <c r="AE12" t="n">
        <v>748822.5303961253</v>
      </c>
      <c r="AF12" t="n">
        <v>1.868398861443576e-06</v>
      </c>
      <c r="AG12" t="n">
        <v>21.51041666666667</v>
      </c>
      <c r="AH12" t="n">
        <v>677355.9590741405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6.143</v>
      </c>
      <c r="E13" t="n">
        <v>16.28</v>
      </c>
      <c r="F13" t="n">
        <v>11.17</v>
      </c>
      <c r="G13" t="n">
        <v>16.76</v>
      </c>
      <c r="H13" t="n">
        <v>0.23</v>
      </c>
      <c r="I13" t="n">
        <v>40</v>
      </c>
      <c r="J13" t="n">
        <v>290.74</v>
      </c>
      <c r="K13" t="n">
        <v>61.2</v>
      </c>
      <c r="L13" t="n">
        <v>3.75</v>
      </c>
      <c r="M13" t="n">
        <v>38</v>
      </c>
      <c r="N13" t="n">
        <v>80.79000000000001</v>
      </c>
      <c r="O13" t="n">
        <v>36092.1</v>
      </c>
      <c r="P13" t="n">
        <v>200.08</v>
      </c>
      <c r="Q13" t="n">
        <v>197.84</v>
      </c>
      <c r="R13" t="n">
        <v>51.66</v>
      </c>
      <c r="S13" t="n">
        <v>25.4</v>
      </c>
      <c r="T13" t="n">
        <v>12126.2</v>
      </c>
      <c r="U13" t="n">
        <v>0.49</v>
      </c>
      <c r="V13" t="n">
        <v>0.83</v>
      </c>
      <c r="W13" t="n">
        <v>3</v>
      </c>
      <c r="X13" t="n">
        <v>0.78</v>
      </c>
      <c r="Y13" t="n">
        <v>1</v>
      </c>
      <c r="Z13" t="n">
        <v>10</v>
      </c>
      <c r="AA13" t="n">
        <v>541.8225486889752</v>
      </c>
      <c r="AB13" t="n">
        <v>741.3455146400789</v>
      </c>
      <c r="AC13" t="n">
        <v>670.5925392077937</v>
      </c>
      <c r="AD13" t="n">
        <v>541822.5486889752</v>
      </c>
      <c r="AE13" t="n">
        <v>741345.5146400789</v>
      </c>
      <c r="AF13" t="n">
        <v>1.895991510150635e-06</v>
      </c>
      <c r="AG13" t="n">
        <v>21.19791666666667</v>
      </c>
      <c r="AH13" t="n">
        <v>670592.5392077938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6.2253</v>
      </c>
      <c r="E14" t="n">
        <v>16.06</v>
      </c>
      <c r="F14" t="n">
        <v>11.12</v>
      </c>
      <c r="G14" t="n">
        <v>18.03</v>
      </c>
      <c r="H14" t="n">
        <v>0.24</v>
      </c>
      <c r="I14" t="n">
        <v>37</v>
      </c>
      <c r="J14" t="n">
        <v>291.25</v>
      </c>
      <c r="K14" t="n">
        <v>61.2</v>
      </c>
      <c r="L14" t="n">
        <v>4</v>
      </c>
      <c r="M14" t="n">
        <v>35</v>
      </c>
      <c r="N14" t="n">
        <v>81.05</v>
      </c>
      <c r="O14" t="n">
        <v>36155.02</v>
      </c>
      <c r="P14" t="n">
        <v>199.17</v>
      </c>
      <c r="Q14" t="n">
        <v>197.85</v>
      </c>
      <c r="R14" t="n">
        <v>49.85</v>
      </c>
      <c r="S14" t="n">
        <v>25.4</v>
      </c>
      <c r="T14" t="n">
        <v>11234.63</v>
      </c>
      <c r="U14" t="n">
        <v>0.51</v>
      </c>
      <c r="V14" t="n">
        <v>0.84</v>
      </c>
      <c r="W14" t="n">
        <v>3</v>
      </c>
      <c r="X14" t="n">
        <v>0.73</v>
      </c>
      <c r="Y14" t="n">
        <v>1</v>
      </c>
      <c r="Z14" t="n">
        <v>10</v>
      </c>
      <c r="AA14" t="n">
        <v>528.5315635899874</v>
      </c>
      <c r="AB14" t="n">
        <v>723.160202470764</v>
      </c>
      <c r="AC14" t="n">
        <v>654.1428077086725</v>
      </c>
      <c r="AD14" t="n">
        <v>528531.5635899873</v>
      </c>
      <c r="AE14" t="n">
        <v>723160.2024707641</v>
      </c>
      <c r="AF14" t="n">
        <v>1.921392796376485e-06</v>
      </c>
      <c r="AG14" t="n">
        <v>20.91145833333333</v>
      </c>
      <c r="AH14" t="n">
        <v>654142.8077086725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6.2817</v>
      </c>
      <c r="E15" t="n">
        <v>15.92</v>
      </c>
      <c r="F15" t="n">
        <v>11.08</v>
      </c>
      <c r="G15" t="n">
        <v>19</v>
      </c>
      <c r="H15" t="n">
        <v>0.26</v>
      </c>
      <c r="I15" t="n">
        <v>35</v>
      </c>
      <c r="J15" t="n">
        <v>291.76</v>
      </c>
      <c r="K15" t="n">
        <v>61.2</v>
      </c>
      <c r="L15" t="n">
        <v>4.25</v>
      </c>
      <c r="M15" t="n">
        <v>33</v>
      </c>
      <c r="N15" t="n">
        <v>81.31</v>
      </c>
      <c r="O15" t="n">
        <v>36218.04</v>
      </c>
      <c r="P15" t="n">
        <v>198.45</v>
      </c>
      <c r="Q15" t="n">
        <v>197.83</v>
      </c>
      <c r="R15" t="n">
        <v>48.71</v>
      </c>
      <c r="S15" t="n">
        <v>25.4</v>
      </c>
      <c r="T15" t="n">
        <v>10673.63</v>
      </c>
      <c r="U15" t="n">
        <v>0.52</v>
      </c>
      <c r="V15" t="n">
        <v>0.84</v>
      </c>
      <c r="W15" t="n">
        <v>3</v>
      </c>
      <c r="X15" t="n">
        <v>0.6899999999999999</v>
      </c>
      <c r="Y15" t="n">
        <v>1</v>
      </c>
      <c r="Z15" t="n">
        <v>10</v>
      </c>
      <c r="AA15" t="n">
        <v>525.5667821953294</v>
      </c>
      <c r="AB15" t="n">
        <v>719.1036577696692</v>
      </c>
      <c r="AC15" t="n">
        <v>650.4734139404537</v>
      </c>
      <c r="AD15" t="n">
        <v>525566.7821953294</v>
      </c>
      <c r="AE15" t="n">
        <v>719103.6577696692</v>
      </c>
      <c r="AF15" t="n">
        <v>1.938800239184966e-06</v>
      </c>
      <c r="AG15" t="n">
        <v>20.72916666666667</v>
      </c>
      <c r="AH15" t="n">
        <v>650473.4139404537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6.3416</v>
      </c>
      <c r="E16" t="n">
        <v>15.77</v>
      </c>
      <c r="F16" t="n">
        <v>11.04</v>
      </c>
      <c r="G16" t="n">
        <v>20.08</v>
      </c>
      <c r="H16" t="n">
        <v>0.27</v>
      </c>
      <c r="I16" t="n">
        <v>33</v>
      </c>
      <c r="J16" t="n">
        <v>292.27</v>
      </c>
      <c r="K16" t="n">
        <v>61.2</v>
      </c>
      <c r="L16" t="n">
        <v>4.5</v>
      </c>
      <c r="M16" t="n">
        <v>31</v>
      </c>
      <c r="N16" t="n">
        <v>81.56999999999999</v>
      </c>
      <c r="O16" t="n">
        <v>36281.16</v>
      </c>
      <c r="P16" t="n">
        <v>197.74</v>
      </c>
      <c r="Q16" t="n">
        <v>197.81</v>
      </c>
      <c r="R16" t="n">
        <v>47.76</v>
      </c>
      <c r="S16" t="n">
        <v>25.4</v>
      </c>
      <c r="T16" t="n">
        <v>10212.82</v>
      </c>
      <c r="U16" t="n">
        <v>0.53</v>
      </c>
      <c r="V16" t="n">
        <v>0.84</v>
      </c>
      <c r="W16" t="n">
        <v>2.99</v>
      </c>
      <c r="X16" t="n">
        <v>0.65</v>
      </c>
      <c r="Y16" t="n">
        <v>1</v>
      </c>
      <c r="Z16" t="n">
        <v>10</v>
      </c>
      <c r="AA16" t="n">
        <v>522.5362740539844</v>
      </c>
      <c r="AB16" t="n">
        <v>714.9571828340975</v>
      </c>
      <c r="AC16" t="n">
        <v>646.7226727531188</v>
      </c>
      <c r="AD16" t="n">
        <v>522536.2740539843</v>
      </c>
      <c r="AE16" t="n">
        <v>714957.1828340974</v>
      </c>
      <c r="AF16" t="n">
        <v>1.957287931103902e-06</v>
      </c>
      <c r="AG16" t="n">
        <v>20.53385416666667</v>
      </c>
      <c r="AH16" t="n">
        <v>646722.6727531188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6.4146</v>
      </c>
      <c r="E17" t="n">
        <v>15.59</v>
      </c>
      <c r="F17" t="n">
        <v>10.97</v>
      </c>
      <c r="G17" t="n">
        <v>21.23</v>
      </c>
      <c r="H17" t="n">
        <v>0.29</v>
      </c>
      <c r="I17" t="n">
        <v>31</v>
      </c>
      <c r="J17" t="n">
        <v>292.79</v>
      </c>
      <c r="K17" t="n">
        <v>61.2</v>
      </c>
      <c r="L17" t="n">
        <v>4.75</v>
      </c>
      <c r="M17" t="n">
        <v>29</v>
      </c>
      <c r="N17" t="n">
        <v>81.84</v>
      </c>
      <c r="O17" t="n">
        <v>36344.4</v>
      </c>
      <c r="P17" t="n">
        <v>196.43</v>
      </c>
      <c r="Q17" t="n">
        <v>197.82</v>
      </c>
      <c r="R17" t="n">
        <v>45.32</v>
      </c>
      <c r="S17" t="n">
        <v>25.4</v>
      </c>
      <c r="T17" t="n">
        <v>9002.51</v>
      </c>
      <c r="U17" t="n">
        <v>0.5600000000000001</v>
      </c>
      <c r="V17" t="n">
        <v>0.85</v>
      </c>
      <c r="W17" t="n">
        <v>2.99</v>
      </c>
      <c r="X17" t="n">
        <v>0.58</v>
      </c>
      <c r="Y17" t="n">
        <v>1</v>
      </c>
      <c r="Z17" t="n">
        <v>10</v>
      </c>
      <c r="AA17" t="n">
        <v>509.3882958349582</v>
      </c>
      <c r="AB17" t="n">
        <v>696.9675389869647</v>
      </c>
      <c r="AC17" t="n">
        <v>630.4499352661325</v>
      </c>
      <c r="AD17" t="n">
        <v>509388.2958349582</v>
      </c>
      <c r="AE17" t="n">
        <v>696967.5389869646</v>
      </c>
      <c r="AF17" t="n">
        <v>1.979818841121971e-06</v>
      </c>
      <c r="AG17" t="n">
        <v>20.29947916666667</v>
      </c>
      <c r="AH17" t="n">
        <v>630449.9352661325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6.4355</v>
      </c>
      <c r="E18" t="n">
        <v>15.54</v>
      </c>
      <c r="F18" t="n">
        <v>10.97</v>
      </c>
      <c r="G18" t="n">
        <v>21.95</v>
      </c>
      <c r="H18" t="n">
        <v>0.3</v>
      </c>
      <c r="I18" t="n">
        <v>30</v>
      </c>
      <c r="J18" t="n">
        <v>293.3</v>
      </c>
      <c r="K18" t="n">
        <v>61.2</v>
      </c>
      <c r="L18" t="n">
        <v>5</v>
      </c>
      <c r="M18" t="n">
        <v>28</v>
      </c>
      <c r="N18" t="n">
        <v>82.09999999999999</v>
      </c>
      <c r="O18" t="n">
        <v>36407.75</v>
      </c>
      <c r="P18" t="n">
        <v>196.45</v>
      </c>
      <c r="Q18" t="n">
        <v>197.86</v>
      </c>
      <c r="R18" t="n">
        <v>45.17</v>
      </c>
      <c r="S18" t="n">
        <v>25.4</v>
      </c>
      <c r="T18" t="n">
        <v>8932.879999999999</v>
      </c>
      <c r="U18" t="n">
        <v>0.5600000000000001</v>
      </c>
      <c r="V18" t="n">
        <v>0.85</v>
      </c>
      <c r="W18" t="n">
        <v>2.99</v>
      </c>
      <c r="X18" t="n">
        <v>0.58</v>
      </c>
      <c r="Y18" t="n">
        <v>1</v>
      </c>
      <c r="Z18" t="n">
        <v>10</v>
      </c>
      <c r="AA18" t="n">
        <v>508.6712036242822</v>
      </c>
      <c r="AB18" t="n">
        <v>695.986381788442</v>
      </c>
      <c r="AC18" t="n">
        <v>629.5624183335742</v>
      </c>
      <c r="AD18" t="n">
        <v>508671.2036242821</v>
      </c>
      <c r="AE18" t="n">
        <v>695986.381788442</v>
      </c>
      <c r="AF18" t="n">
        <v>1.986269471524404e-06</v>
      </c>
      <c r="AG18" t="n">
        <v>20.234375</v>
      </c>
      <c r="AH18" t="n">
        <v>629562.4183335742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6.497</v>
      </c>
      <c r="E19" t="n">
        <v>15.39</v>
      </c>
      <c r="F19" t="n">
        <v>10.93</v>
      </c>
      <c r="G19" t="n">
        <v>23.43</v>
      </c>
      <c r="H19" t="n">
        <v>0.32</v>
      </c>
      <c r="I19" t="n">
        <v>28</v>
      </c>
      <c r="J19" t="n">
        <v>293.81</v>
      </c>
      <c r="K19" t="n">
        <v>61.2</v>
      </c>
      <c r="L19" t="n">
        <v>5.25</v>
      </c>
      <c r="M19" t="n">
        <v>26</v>
      </c>
      <c r="N19" t="n">
        <v>82.36</v>
      </c>
      <c r="O19" t="n">
        <v>36471.2</v>
      </c>
      <c r="P19" t="n">
        <v>195.79</v>
      </c>
      <c r="Q19" t="n">
        <v>197.79</v>
      </c>
      <c r="R19" t="n">
        <v>44.33</v>
      </c>
      <c r="S19" t="n">
        <v>25.4</v>
      </c>
      <c r="T19" t="n">
        <v>8519.25</v>
      </c>
      <c r="U19" t="n">
        <v>0.57</v>
      </c>
      <c r="V19" t="n">
        <v>0.85</v>
      </c>
      <c r="W19" t="n">
        <v>2.98</v>
      </c>
      <c r="X19" t="n">
        <v>0.54</v>
      </c>
      <c r="Y19" t="n">
        <v>1</v>
      </c>
      <c r="Z19" t="n">
        <v>10</v>
      </c>
      <c r="AA19" t="n">
        <v>505.7720142902868</v>
      </c>
      <c r="AB19" t="n">
        <v>692.0195830384631</v>
      </c>
      <c r="AC19" t="n">
        <v>625.9742052888563</v>
      </c>
      <c r="AD19" t="n">
        <v>505772.0142902869</v>
      </c>
      <c r="AE19" t="n">
        <v>692019.5830384631</v>
      </c>
      <c r="AF19" t="n">
        <v>2.00525099160812e-06</v>
      </c>
      <c r="AG19" t="n">
        <v>20.0390625</v>
      </c>
      <c r="AH19" t="n">
        <v>625974.2052888563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6.528</v>
      </c>
      <c r="E20" t="n">
        <v>15.32</v>
      </c>
      <c r="F20" t="n">
        <v>10.91</v>
      </c>
      <c r="G20" t="n">
        <v>24.25</v>
      </c>
      <c r="H20" t="n">
        <v>0.33</v>
      </c>
      <c r="I20" t="n">
        <v>27</v>
      </c>
      <c r="J20" t="n">
        <v>294.33</v>
      </c>
      <c r="K20" t="n">
        <v>61.2</v>
      </c>
      <c r="L20" t="n">
        <v>5.5</v>
      </c>
      <c r="M20" t="n">
        <v>25</v>
      </c>
      <c r="N20" t="n">
        <v>82.63</v>
      </c>
      <c r="O20" t="n">
        <v>36534.76</v>
      </c>
      <c r="P20" t="n">
        <v>195.44</v>
      </c>
      <c r="Q20" t="n">
        <v>197.75</v>
      </c>
      <c r="R20" t="n">
        <v>43.66</v>
      </c>
      <c r="S20" t="n">
        <v>25.4</v>
      </c>
      <c r="T20" t="n">
        <v>8190.76</v>
      </c>
      <c r="U20" t="n">
        <v>0.58</v>
      </c>
      <c r="V20" t="n">
        <v>0.85</v>
      </c>
      <c r="W20" t="n">
        <v>2.98</v>
      </c>
      <c r="X20" t="n">
        <v>0.52</v>
      </c>
      <c r="Y20" t="n">
        <v>1</v>
      </c>
      <c r="Z20" t="n">
        <v>10</v>
      </c>
      <c r="AA20" t="n">
        <v>504.1471780635637</v>
      </c>
      <c r="AB20" t="n">
        <v>689.7964104303453</v>
      </c>
      <c r="AC20" t="n">
        <v>623.963209154215</v>
      </c>
      <c r="AD20" t="n">
        <v>504147.1780635637</v>
      </c>
      <c r="AE20" t="n">
        <v>689796.4104303453</v>
      </c>
      <c r="AF20" t="n">
        <v>2.014818912300724e-06</v>
      </c>
      <c r="AG20" t="n">
        <v>19.94791666666667</v>
      </c>
      <c r="AH20" t="n">
        <v>623963.2091542149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6.56</v>
      </c>
      <c r="E21" t="n">
        <v>15.24</v>
      </c>
      <c r="F21" t="n">
        <v>10.89</v>
      </c>
      <c r="G21" t="n">
        <v>25.14</v>
      </c>
      <c r="H21" t="n">
        <v>0.35</v>
      </c>
      <c r="I21" t="n">
        <v>26</v>
      </c>
      <c r="J21" t="n">
        <v>294.84</v>
      </c>
      <c r="K21" t="n">
        <v>61.2</v>
      </c>
      <c r="L21" t="n">
        <v>5.75</v>
      </c>
      <c r="M21" t="n">
        <v>24</v>
      </c>
      <c r="N21" t="n">
        <v>82.90000000000001</v>
      </c>
      <c r="O21" t="n">
        <v>36598.44</v>
      </c>
      <c r="P21" t="n">
        <v>194.98</v>
      </c>
      <c r="Q21" t="n">
        <v>197.81</v>
      </c>
      <c r="R21" t="n">
        <v>42.99</v>
      </c>
      <c r="S21" t="n">
        <v>25.4</v>
      </c>
      <c r="T21" t="n">
        <v>7863.3</v>
      </c>
      <c r="U21" t="n">
        <v>0.59</v>
      </c>
      <c r="V21" t="n">
        <v>0.85</v>
      </c>
      <c r="W21" t="n">
        <v>2.98</v>
      </c>
      <c r="X21" t="n">
        <v>0.5</v>
      </c>
      <c r="Y21" t="n">
        <v>1</v>
      </c>
      <c r="Z21" t="n">
        <v>10</v>
      </c>
      <c r="AA21" t="n">
        <v>502.581967386241</v>
      </c>
      <c r="AB21" t="n">
        <v>687.6548201294111</v>
      </c>
      <c r="AC21" t="n">
        <v>622.0260092258609</v>
      </c>
      <c r="AD21" t="n">
        <v>502581.9673862411</v>
      </c>
      <c r="AE21" t="n">
        <v>687654.8201294111</v>
      </c>
      <c r="AF21" t="n">
        <v>2.024695475596315e-06</v>
      </c>
      <c r="AG21" t="n">
        <v>19.84375</v>
      </c>
      <c r="AH21" t="n">
        <v>622026.0092258609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6.5964</v>
      </c>
      <c r="E22" t="n">
        <v>15.16</v>
      </c>
      <c r="F22" t="n">
        <v>10.86</v>
      </c>
      <c r="G22" t="n">
        <v>26.07</v>
      </c>
      <c r="H22" t="n">
        <v>0.36</v>
      </c>
      <c r="I22" t="n">
        <v>25</v>
      </c>
      <c r="J22" t="n">
        <v>295.36</v>
      </c>
      <c r="K22" t="n">
        <v>61.2</v>
      </c>
      <c r="L22" t="n">
        <v>6</v>
      </c>
      <c r="M22" t="n">
        <v>23</v>
      </c>
      <c r="N22" t="n">
        <v>83.16</v>
      </c>
      <c r="O22" t="n">
        <v>36662.22</v>
      </c>
      <c r="P22" t="n">
        <v>194.5</v>
      </c>
      <c r="Q22" t="n">
        <v>197.79</v>
      </c>
      <c r="R22" t="n">
        <v>42.05</v>
      </c>
      <c r="S22" t="n">
        <v>25.4</v>
      </c>
      <c r="T22" t="n">
        <v>7395.09</v>
      </c>
      <c r="U22" t="n">
        <v>0.6</v>
      </c>
      <c r="V22" t="n">
        <v>0.86</v>
      </c>
      <c r="W22" t="n">
        <v>2.98</v>
      </c>
      <c r="X22" t="n">
        <v>0.47</v>
      </c>
      <c r="Y22" t="n">
        <v>1</v>
      </c>
      <c r="Z22" t="n">
        <v>10</v>
      </c>
      <c r="AA22" t="n">
        <v>491.9492020180886</v>
      </c>
      <c r="AB22" t="n">
        <v>673.1066014682031</v>
      </c>
      <c r="AC22" t="n">
        <v>608.8662521351256</v>
      </c>
      <c r="AD22" t="n">
        <v>491949.2020180885</v>
      </c>
      <c r="AE22" t="n">
        <v>673106.601468203</v>
      </c>
      <c r="AF22" t="n">
        <v>2.035930066345051e-06</v>
      </c>
      <c r="AG22" t="n">
        <v>19.73958333333333</v>
      </c>
      <c r="AH22" t="n">
        <v>608866.2521351256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6.6196</v>
      </c>
      <c r="E23" t="n">
        <v>15.11</v>
      </c>
      <c r="F23" t="n">
        <v>10.86</v>
      </c>
      <c r="G23" t="n">
        <v>27.16</v>
      </c>
      <c r="H23" t="n">
        <v>0.38</v>
      </c>
      <c r="I23" t="n">
        <v>24</v>
      </c>
      <c r="J23" t="n">
        <v>295.88</v>
      </c>
      <c r="K23" t="n">
        <v>61.2</v>
      </c>
      <c r="L23" t="n">
        <v>6.25</v>
      </c>
      <c r="M23" t="n">
        <v>22</v>
      </c>
      <c r="N23" t="n">
        <v>83.43000000000001</v>
      </c>
      <c r="O23" t="n">
        <v>36726.12</v>
      </c>
      <c r="P23" t="n">
        <v>194.52</v>
      </c>
      <c r="Q23" t="n">
        <v>197.82</v>
      </c>
      <c r="R23" t="n">
        <v>42.11</v>
      </c>
      <c r="S23" t="n">
        <v>25.4</v>
      </c>
      <c r="T23" t="n">
        <v>7430.29</v>
      </c>
      <c r="U23" t="n">
        <v>0.6</v>
      </c>
      <c r="V23" t="n">
        <v>0.86</v>
      </c>
      <c r="W23" t="n">
        <v>2.98</v>
      </c>
      <c r="X23" t="n">
        <v>0.47</v>
      </c>
      <c r="Y23" t="n">
        <v>1</v>
      </c>
      <c r="Z23" t="n">
        <v>10</v>
      </c>
      <c r="AA23" t="n">
        <v>491.2029644307721</v>
      </c>
      <c r="AB23" t="n">
        <v>672.0855662795577</v>
      </c>
      <c r="AC23" t="n">
        <v>607.9426631118528</v>
      </c>
      <c r="AD23" t="n">
        <v>491202.9644307721</v>
      </c>
      <c r="AE23" t="n">
        <v>672085.5662795578</v>
      </c>
      <c r="AF23" t="n">
        <v>2.043090574734356e-06</v>
      </c>
      <c r="AG23" t="n">
        <v>19.67447916666667</v>
      </c>
      <c r="AH23" t="n">
        <v>607942.6631118527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6.6551</v>
      </c>
      <c r="E24" t="n">
        <v>15.03</v>
      </c>
      <c r="F24" t="n">
        <v>10.84</v>
      </c>
      <c r="G24" t="n">
        <v>28.27</v>
      </c>
      <c r="H24" t="n">
        <v>0.39</v>
      </c>
      <c r="I24" t="n">
        <v>23</v>
      </c>
      <c r="J24" t="n">
        <v>296.4</v>
      </c>
      <c r="K24" t="n">
        <v>61.2</v>
      </c>
      <c r="L24" t="n">
        <v>6.5</v>
      </c>
      <c r="M24" t="n">
        <v>21</v>
      </c>
      <c r="N24" t="n">
        <v>83.7</v>
      </c>
      <c r="O24" t="n">
        <v>36790.13</v>
      </c>
      <c r="P24" t="n">
        <v>194.08</v>
      </c>
      <c r="Q24" t="n">
        <v>197.79</v>
      </c>
      <c r="R24" t="n">
        <v>41.24</v>
      </c>
      <c r="S24" t="n">
        <v>25.4</v>
      </c>
      <c r="T24" t="n">
        <v>7000.46</v>
      </c>
      <c r="U24" t="n">
        <v>0.62</v>
      </c>
      <c r="V24" t="n">
        <v>0.86</v>
      </c>
      <c r="W24" t="n">
        <v>2.98</v>
      </c>
      <c r="X24" t="n">
        <v>0.45</v>
      </c>
      <c r="Y24" t="n">
        <v>1</v>
      </c>
      <c r="Z24" t="n">
        <v>10</v>
      </c>
      <c r="AA24" t="n">
        <v>489.5820196013702</v>
      </c>
      <c r="AB24" t="n">
        <v>669.8677180529313</v>
      </c>
      <c r="AC24" t="n">
        <v>605.9364832072059</v>
      </c>
      <c r="AD24" t="n">
        <v>489582.0196013702</v>
      </c>
      <c r="AE24" t="n">
        <v>669867.7180529314</v>
      </c>
      <c r="AF24" t="n">
        <v>2.054047387140403e-06</v>
      </c>
      <c r="AG24" t="n">
        <v>19.5703125</v>
      </c>
      <c r="AH24" t="n">
        <v>605936.4832072059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6.6918</v>
      </c>
      <c r="E25" t="n">
        <v>14.94</v>
      </c>
      <c r="F25" t="n">
        <v>10.81</v>
      </c>
      <c r="G25" t="n">
        <v>29.48</v>
      </c>
      <c r="H25" t="n">
        <v>0.4</v>
      </c>
      <c r="I25" t="n">
        <v>22</v>
      </c>
      <c r="J25" t="n">
        <v>296.92</v>
      </c>
      <c r="K25" t="n">
        <v>61.2</v>
      </c>
      <c r="L25" t="n">
        <v>6.75</v>
      </c>
      <c r="M25" t="n">
        <v>20</v>
      </c>
      <c r="N25" t="n">
        <v>83.97</v>
      </c>
      <c r="O25" t="n">
        <v>36854.25</v>
      </c>
      <c r="P25" t="n">
        <v>193.56</v>
      </c>
      <c r="Q25" t="n">
        <v>197.81</v>
      </c>
      <c r="R25" t="n">
        <v>40.22</v>
      </c>
      <c r="S25" t="n">
        <v>25.4</v>
      </c>
      <c r="T25" t="n">
        <v>6497.81</v>
      </c>
      <c r="U25" t="n">
        <v>0.63</v>
      </c>
      <c r="V25" t="n">
        <v>0.86</v>
      </c>
      <c r="W25" t="n">
        <v>2.98</v>
      </c>
      <c r="X25" t="n">
        <v>0.42</v>
      </c>
      <c r="Y25" t="n">
        <v>1</v>
      </c>
      <c r="Z25" t="n">
        <v>10</v>
      </c>
      <c r="AA25" t="n">
        <v>487.6524375002159</v>
      </c>
      <c r="AB25" t="n">
        <v>667.2275786949774</v>
      </c>
      <c r="AC25" t="n">
        <v>603.5483150441162</v>
      </c>
      <c r="AD25" t="n">
        <v>487652.4375002158</v>
      </c>
      <c r="AE25" t="n">
        <v>667227.5786949774</v>
      </c>
      <c r="AF25" t="n">
        <v>2.065374570670035e-06</v>
      </c>
      <c r="AG25" t="n">
        <v>19.453125</v>
      </c>
      <c r="AH25" t="n">
        <v>603548.3150441162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6.7237</v>
      </c>
      <c r="E26" t="n">
        <v>14.87</v>
      </c>
      <c r="F26" t="n">
        <v>10.79</v>
      </c>
      <c r="G26" t="n">
        <v>30.83</v>
      </c>
      <c r="H26" t="n">
        <v>0.42</v>
      </c>
      <c r="I26" t="n">
        <v>21</v>
      </c>
      <c r="J26" t="n">
        <v>297.44</v>
      </c>
      <c r="K26" t="n">
        <v>61.2</v>
      </c>
      <c r="L26" t="n">
        <v>7</v>
      </c>
      <c r="M26" t="n">
        <v>19</v>
      </c>
      <c r="N26" t="n">
        <v>84.23999999999999</v>
      </c>
      <c r="O26" t="n">
        <v>36918.48</v>
      </c>
      <c r="P26" t="n">
        <v>193.28</v>
      </c>
      <c r="Q26" t="n">
        <v>197.83</v>
      </c>
      <c r="R26" t="n">
        <v>39.82</v>
      </c>
      <c r="S26" t="n">
        <v>25.4</v>
      </c>
      <c r="T26" t="n">
        <v>6301.86</v>
      </c>
      <c r="U26" t="n">
        <v>0.64</v>
      </c>
      <c r="V26" t="n">
        <v>0.86</v>
      </c>
      <c r="W26" t="n">
        <v>2.97</v>
      </c>
      <c r="X26" t="n">
        <v>0.4</v>
      </c>
      <c r="Y26" t="n">
        <v>1</v>
      </c>
      <c r="Z26" t="n">
        <v>10</v>
      </c>
      <c r="AA26" t="n">
        <v>486.3096806173027</v>
      </c>
      <c r="AB26" t="n">
        <v>665.3903594895229</v>
      </c>
      <c r="AC26" t="n">
        <v>601.886437461077</v>
      </c>
      <c r="AD26" t="n">
        <v>486309.6806173027</v>
      </c>
      <c r="AE26" t="n">
        <v>665390.3594895229</v>
      </c>
      <c r="AF26" t="n">
        <v>2.075220269705328e-06</v>
      </c>
      <c r="AG26" t="n">
        <v>19.36197916666667</v>
      </c>
      <c r="AH26" t="n">
        <v>601886.437461077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6.7216</v>
      </c>
      <c r="E27" t="n">
        <v>14.88</v>
      </c>
      <c r="F27" t="n">
        <v>10.8</v>
      </c>
      <c r="G27" t="n">
        <v>30.85</v>
      </c>
      <c r="H27" t="n">
        <v>0.43</v>
      </c>
      <c r="I27" t="n">
        <v>21</v>
      </c>
      <c r="J27" t="n">
        <v>297.96</v>
      </c>
      <c r="K27" t="n">
        <v>61.2</v>
      </c>
      <c r="L27" t="n">
        <v>7.25</v>
      </c>
      <c r="M27" t="n">
        <v>19</v>
      </c>
      <c r="N27" t="n">
        <v>84.51000000000001</v>
      </c>
      <c r="O27" t="n">
        <v>36982.83</v>
      </c>
      <c r="P27" t="n">
        <v>193.24</v>
      </c>
      <c r="Q27" t="n">
        <v>197.79</v>
      </c>
      <c r="R27" t="n">
        <v>39.85</v>
      </c>
      <c r="S27" t="n">
        <v>25.4</v>
      </c>
      <c r="T27" t="n">
        <v>6316.75</v>
      </c>
      <c r="U27" t="n">
        <v>0.64</v>
      </c>
      <c r="V27" t="n">
        <v>0.86</v>
      </c>
      <c r="W27" t="n">
        <v>2.98</v>
      </c>
      <c r="X27" t="n">
        <v>0.41</v>
      </c>
      <c r="Y27" t="n">
        <v>1</v>
      </c>
      <c r="Z27" t="n">
        <v>10</v>
      </c>
      <c r="AA27" t="n">
        <v>486.3952220397652</v>
      </c>
      <c r="AB27" t="n">
        <v>665.5074010375573</v>
      </c>
      <c r="AC27" t="n">
        <v>601.9923087280358</v>
      </c>
      <c r="AD27" t="n">
        <v>486395.2220397652</v>
      </c>
      <c r="AE27" t="n">
        <v>665507.4010375573</v>
      </c>
      <c r="AF27" t="n">
        <v>2.074572120239054e-06</v>
      </c>
      <c r="AG27" t="n">
        <v>19.375</v>
      </c>
      <c r="AH27" t="n">
        <v>601992.3087280358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6.7634</v>
      </c>
      <c r="E28" t="n">
        <v>14.79</v>
      </c>
      <c r="F28" t="n">
        <v>10.76</v>
      </c>
      <c r="G28" t="n">
        <v>32.28</v>
      </c>
      <c r="H28" t="n">
        <v>0.45</v>
      </c>
      <c r="I28" t="n">
        <v>20</v>
      </c>
      <c r="J28" t="n">
        <v>298.48</v>
      </c>
      <c r="K28" t="n">
        <v>61.2</v>
      </c>
      <c r="L28" t="n">
        <v>7.5</v>
      </c>
      <c r="M28" t="n">
        <v>18</v>
      </c>
      <c r="N28" t="n">
        <v>84.79000000000001</v>
      </c>
      <c r="O28" t="n">
        <v>37047.29</v>
      </c>
      <c r="P28" t="n">
        <v>192.64</v>
      </c>
      <c r="Q28" t="n">
        <v>197.77</v>
      </c>
      <c r="R28" t="n">
        <v>38.9</v>
      </c>
      <c r="S28" t="n">
        <v>25.4</v>
      </c>
      <c r="T28" t="n">
        <v>5844.08</v>
      </c>
      <c r="U28" t="n">
        <v>0.65</v>
      </c>
      <c r="V28" t="n">
        <v>0.86</v>
      </c>
      <c r="W28" t="n">
        <v>2.97</v>
      </c>
      <c r="X28" t="n">
        <v>0.37</v>
      </c>
      <c r="Y28" t="n">
        <v>1</v>
      </c>
      <c r="Z28" t="n">
        <v>10</v>
      </c>
      <c r="AA28" t="n">
        <v>484.3954890436243</v>
      </c>
      <c r="AB28" t="n">
        <v>662.7712781302439</v>
      </c>
      <c r="AC28" t="n">
        <v>599.5173175508238</v>
      </c>
      <c r="AD28" t="n">
        <v>484395.4890436243</v>
      </c>
      <c r="AE28" t="n">
        <v>662771.2781302439</v>
      </c>
      <c r="AF28" t="n">
        <v>2.087473381043921e-06</v>
      </c>
      <c r="AG28" t="n">
        <v>19.2578125</v>
      </c>
      <c r="AH28" t="n">
        <v>599517.3175508238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6.7913</v>
      </c>
      <c r="E29" t="n">
        <v>14.72</v>
      </c>
      <c r="F29" t="n">
        <v>10.75</v>
      </c>
      <c r="G29" t="n">
        <v>33.95</v>
      </c>
      <c r="H29" t="n">
        <v>0.46</v>
      </c>
      <c r="I29" t="n">
        <v>19</v>
      </c>
      <c r="J29" t="n">
        <v>299.01</v>
      </c>
      <c r="K29" t="n">
        <v>61.2</v>
      </c>
      <c r="L29" t="n">
        <v>7.75</v>
      </c>
      <c r="M29" t="n">
        <v>17</v>
      </c>
      <c r="N29" t="n">
        <v>85.06</v>
      </c>
      <c r="O29" t="n">
        <v>37111.87</v>
      </c>
      <c r="P29" t="n">
        <v>192.56</v>
      </c>
      <c r="Q29" t="n">
        <v>197.82</v>
      </c>
      <c r="R29" t="n">
        <v>38.63</v>
      </c>
      <c r="S29" t="n">
        <v>25.4</v>
      </c>
      <c r="T29" t="n">
        <v>5715.76</v>
      </c>
      <c r="U29" t="n">
        <v>0.66</v>
      </c>
      <c r="V29" t="n">
        <v>0.87</v>
      </c>
      <c r="W29" t="n">
        <v>2.97</v>
      </c>
      <c r="X29" t="n">
        <v>0.36</v>
      </c>
      <c r="Y29" t="n">
        <v>1</v>
      </c>
      <c r="Z29" t="n">
        <v>10</v>
      </c>
      <c r="AA29" t="n">
        <v>483.4165992031762</v>
      </c>
      <c r="AB29" t="n">
        <v>661.4319178649711</v>
      </c>
      <c r="AC29" t="n">
        <v>598.3057839494645</v>
      </c>
      <c r="AD29" t="n">
        <v>483416.5992031762</v>
      </c>
      <c r="AE29" t="n">
        <v>661431.9178649711</v>
      </c>
      <c r="AF29" t="n">
        <v>2.096084509667265e-06</v>
      </c>
      <c r="AG29" t="n">
        <v>19.16666666666667</v>
      </c>
      <c r="AH29" t="n">
        <v>598305.7839494646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6.794</v>
      </c>
      <c r="E30" t="n">
        <v>14.72</v>
      </c>
      <c r="F30" t="n">
        <v>10.75</v>
      </c>
      <c r="G30" t="n">
        <v>33.93</v>
      </c>
      <c r="H30" t="n">
        <v>0.48</v>
      </c>
      <c r="I30" t="n">
        <v>19</v>
      </c>
      <c r="J30" t="n">
        <v>299.53</v>
      </c>
      <c r="K30" t="n">
        <v>61.2</v>
      </c>
      <c r="L30" t="n">
        <v>8</v>
      </c>
      <c r="M30" t="n">
        <v>17</v>
      </c>
      <c r="N30" t="n">
        <v>85.33</v>
      </c>
      <c r="O30" t="n">
        <v>37176.68</v>
      </c>
      <c r="P30" t="n">
        <v>192.43</v>
      </c>
      <c r="Q30" t="n">
        <v>197.82</v>
      </c>
      <c r="R30" t="n">
        <v>38.47</v>
      </c>
      <c r="S30" t="n">
        <v>25.4</v>
      </c>
      <c r="T30" t="n">
        <v>5634.16</v>
      </c>
      <c r="U30" t="n">
        <v>0.66</v>
      </c>
      <c r="V30" t="n">
        <v>0.87</v>
      </c>
      <c r="W30" t="n">
        <v>2.97</v>
      </c>
      <c r="X30" t="n">
        <v>0.35</v>
      </c>
      <c r="Y30" t="n">
        <v>1</v>
      </c>
      <c r="Z30" t="n">
        <v>10</v>
      </c>
      <c r="AA30" t="n">
        <v>483.2293113505909</v>
      </c>
      <c r="AB30" t="n">
        <v>661.1756623625068</v>
      </c>
      <c r="AC30" t="n">
        <v>598.0739851124988</v>
      </c>
      <c r="AD30" t="n">
        <v>483229.311350591</v>
      </c>
      <c r="AE30" t="n">
        <v>661175.6623625068</v>
      </c>
      <c r="AF30" t="n">
        <v>2.096917844695331e-06</v>
      </c>
      <c r="AG30" t="n">
        <v>19.16666666666667</v>
      </c>
      <c r="AH30" t="n">
        <v>598073.9851124987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6.8252</v>
      </c>
      <c r="E31" t="n">
        <v>14.65</v>
      </c>
      <c r="F31" t="n">
        <v>10.73</v>
      </c>
      <c r="G31" t="n">
        <v>35.77</v>
      </c>
      <c r="H31" t="n">
        <v>0.49</v>
      </c>
      <c r="I31" t="n">
        <v>18</v>
      </c>
      <c r="J31" t="n">
        <v>300.06</v>
      </c>
      <c r="K31" t="n">
        <v>61.2</v>
      </c>
      <c r="L31" t="n">
        <v>8.25</v>
      </c>
      <c r="M31" t="n">
        <v>16</v>
      </c>
      <c r="N31" t="n">
        <v>85.61</v>
      </c>
      <c r="O31" t="n">
        <v>37241.49</v>
      </c>
      <c r="P31" t="n">
        <v>192.23</v>
      </c>
      <c r="Q31" t="n">
        <v>197.79</v>
      </c>
      <c r="R31" t="n">
        <v>37.78</v>
      </c>
      <c r="S31" t="n">
        <v>25.4</v>
      </c>
      <c r="T31" t="n">
        <v>5295.13</v>
      </c>
      <c r="U31" t="n">
        <v>0.67</v>
      </c>
      <c r="V31" t="n">
        <v>0.87</v>
      </c>
      <c r="W31" t="n">
        <v>2.97</v>
      </c>
      <c r="X31" t="n">
        <v>0.34</v>
      </c>
      <c r="Y31" t="n">
        <v>1</v>
      </c>
      <c r="Z31" t="n">
        <v>10</v>
      </c>
      <c r="AA31" t="n">
        <v>473.1440985850631</v>
      </c>
      <c r="AB31" t="n">
        <v>647.376629328526</v>
      </c>
      <c r="AC31" t="n">
        <v>585.5919124242165</v>
      </c>
      <c r="AD31" t="n">
        <v>473144.0985850631</v>
      </c>
      <c r="AE31" t="n">
        <v>647376.629328526</v>
      </c>
      <c r="AF31" t="n">
        <v>2.106547493908533e-06</v>
      </c>
      <c r="AG31" t="n">
        <v>19.07552083333333</v>
      </c>
      <c r="AH31" t="n">
        <v>585591.9124242165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6.8283</v>
      </c>
      <c r="E32" t="n">
        <v>14.64</v>
      </c>
      <c r="F32" t="n">
        <v>10.73</v>
      </c>
      <c r="G32" t="n">
        <v>35.75</v>
      </c>
      <c r="H32" t="n">
        <v>0.5</v>
      </c>
      <c r="I32" t="n">
        <v>18</v>
      </c>
      <c r="J32" t="n">
        <v>300.59</v>
      </c>
      <c r="K32" t="n">
        <v>61.2</v>
      </c>
      <c r="L32" t="n">
        <v>8.5</v>
      </c>
      <c r="M32" t="n">
        <v>16</v>
      </c>
      <c r="N32" t="n">
        <v>85.89</v>
      </c>
      <c r="O32" t="n">
        <v>37306.42</v>
      </c>
      <c r="P32" t="n">
        <v>191.98</v>
      </c>
      <c r="Q32" t="n">
        <v>197.82</v>
      </c>
      <c r="R32" t="n">
        <v>37.82</v>
      </c>
      <c r="S32" t="n">
        <v>25.4</v>
      </c>
      <c r="T32" t="n">
        <v>5317.73</v>
      </c>
      <c r="U32" t="n">
        <v>0.67</v>
      </c>
      <c r="V32" t="n">
        <v>0.87</v>
      </c>
      <c r="W32" t="n">
        <v>2.97</v>
      </c>
      <c r="X32" t="n">
        <v>0.33</v>
      </c>
      <c r="Y32" t="n">
        <v>1</v>
      </c>
      <c r="Z32" t="n">
        <v>10</v>
      </c>
      <c r="AA32" t="n">
        <v>472.8504945608706</v>
      </c>
      <c r="AB32" t="n">
        <v>646.9749073497304</v>
      </c>
      <c r="AC32" t="n">
        <v>585.2285302272568</v>
      </c>
      <c r="AD32" t="n">
        <v>472850.4945608706</v>
      </c>
      <c r="AE32" t="n">
        <v>646974.9073497304</v>
      </c>
      <c r="AF32" t="n">
        <v>2.107504285977793e-06</v>
      </c>
      <c r="AG32" t="n">
        <v>19.0625</v>
      </c>
      <c r="AH32" t="n">
        <v>585228.5302272568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6.8522</v>
      </c>
      <c r="E33" t="n">
        <v>14.59</v>
      </c>
      <c r="F33" t="n">
        <v>10.73</v>
      </c>
      <c r="G33" t="n">
        <v>37.87</v>
      </c>
      <c r="H33" t="n">
        <v>0.52</v>
      </c>
      <c r="I33" t="n">
        <v>17</v>
      </c>
      <c r="J33" t="n">
        <v>301.11</v>
      </c>
      <c r="K33" t="n">
        <v>61.2</v>
      </c>
      <c r="L33" t="n">
        <v>8.75</v>
      </c>
      <c r="M33" t="n">
        <v>15</v>
      </c>
      <c r="N33" t="n">
        <v>86.16</v>
      </c>
      <c r="O33" t="n">
        <v>37371.47</v>
      </c>
      <c r="P33" t="n">
        <v>192.02</v>
      </c>
      <c r="Q33" t="n">
        <v>197.82</v>
      </c>
      <c r="R33" t="n">
        <v>37.87</v>
      </c>
      <c r="S33" t="n">
        <v>25.4</v>
      </c>
      <c r="T33" t="n">
        <v>5347.59</v>
      </c>
      <c r="U33" t="n">
        <v>0.67</v>
      </c>
      <c r="V33" t="n">
        <v>0.87</v>
      </c>
      <c r="W33" t="n">
        <v>2.97</v>
      </c>
      <c r="X33" t="n">
        <v>0.34</v>
      </c>
      <c r="Y33" t="n">
        <v>1</v>
      </c>
      <c r="Z33" t="n">
        <v>10</v>
      </c>
      <c r="AA33" t="n">
        <v>471.9877369740937</v>
      </c>
      <c r="AB33" t="n">
        <v>645.7944443573238</v>
      </c>
      <c r="AC33" t="n">
        <v>584.1607289660554</v>
      </c>
      <c r="AD33" t="n">
        <v>471987.7369740937</v>
      </c>
      <c r="AE33" t="n">
        <v>645794.4443573238</v>
      </c>
      <c r="AF33" t="n">
        <v>2.114880844189188e-06</v>
      </c>
      <c r="AG33" t="n">
        <v>18.99739583333333</v>
      </c>
      <c r="AH33" t="n">
        <v>584160.7289660554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6.8531</v>
      </c>
      <c r="E34" t="n">
        <v>14.59</v>
      </c>
      <c r="F34" t="n">
        <v>10.73</v>
      </c>
      <c r="G34" t="n">
        <v>37.86</v>
      </c>
      <c r="H34" t="n">
        <v>0.53</v>
      </c>
      <c r="I34" t="n">
        <v>17</v>
      </c>
      <c r="J34" t="n">
        <v>301.64</v>
      </c>
      <c r="K34" t="n">
        <v>61.2</v>
      </c>
      <c r="L34" t="n">
        <v>9</v>
      </c>
      <c r="M34" t="n">
        <v>15</v>
      </c>
      <c r="N34" t="n">
        <v>86.44</v>
      </c>
      <c r="O34" t="n">
        <v>37436.63</v>
      </c>
      <c r="P34" t="n">
        <v>192.11</v>
      </c>
      <c r="Q34" t="n">
        <v>197.81</v>
      </c>
      <c r="R34" t="n">
        <v>37.68</v>
      </c>
      <c r="S34" t="n">
        <v>25.4</v>
      </c>
      <c r="T34" t="n">
        <v>5249.25</v>
      </c>
      <c r="U34" t="n">
        <v>0.67</v>
      </c>
      <c r="V34" t="n">
        <v>0.87</v>
      </c>
      <c r="W34" t="n">
        <v>2.97</v>
      </c>
      <c r="X34" t="n">
        <v>0.34</v>
      </c>
      <c r="Y34" t="n">
        <v>1</v>
      </c>
      <c r="Z34" t="n">
        <v>10</v>
      </c>
      <c r="AA34" t="n">
        <v>472.0320382200027</v>
      </c>
      <c r="AB34" t="n">
        <v>645.8550592764094</v>
      </c>
      <c r="AC34" t="n">
        <v>584.2155588823371</v>
      </c>
      <c r="AD34" t="n">
        <v>472032.0382200027</v>
      </c>
      <c r="AE34" t="n">
        <v>645855.0592764094</v>
      </c>
      <c r="AF34" t="n">
        <v>2.115158622531877e-06</v>
      </c>
      <c r="AG34" t="n">
        <v>18.99739583333333</v>
      </c>
      <c r="AH34" t="n">
        <v>584215.5588823371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6.9004</v>
      </c>
      <c r="E35" t="n">
        <v>14.49</v>
      </c>
      <c r="F35" t="n">
        <v>10.68</v>
      </c>
      <c r="G35" t="n">
        <v>40.05</v>
      </c>
      <c r="H35" t="n">
        <v>0.55</v>
      </c>
      <c r="I35" t="n">
        <v>16</v>
      </c>
      <c r="J35" t="n">
        <v>302.17</v>
      </c>
      <c r="K35" t="n">
        <v>61.2</v>
      </c>
      <c r="L35" t="n">
        <v>9.25</v>
      </c>
      <c r="M35" t="n">
        <v>14</v>
      </c>
      <c r="N35" t="n">
        <v>86.72</v>
      </c>
      <c r="O35" t="n">
        <v>37501.91</v>
      </c>
      <c r="P35" t="n">
        <v>191.25</v>
      </c>
      <c r="Q35" t="n">
        <v>197.82</v>
      </c>
      <c r="R35" t="n">
        <v>36.38</v>
      </c>
      <c r="S35" t="n">
        <v>25.4</v>
      </c>
      <c r="T35" t="n">
        <v>4606.49</v>
      </c>
      <c r="U35" t="n">
        <v>0.7</v>
      </c>
      <c r="V35" t="n">
        <v>0.87</v>
      </c>
      <c r="W35" t="n">
        <v>2.96</v>
      </c>
      <c r="X35" t="n">
        <v>0.29</v>
      </c>
      <c r="Y35" t="n">
        <v>1</v>
      </c>
      <c r="Z35" t="n">
        <v>10</v>
      </c>
      <c r="AA35" t="n">
        <v>469.6839886512901</v>
      </c>
      <c r="AB35" t="n">
        <v>642.6423542678608</v>
      </c>
      <c r="AC35" t="n">
        <v>581.3094699307445</v>
      </c>
      <c r="AD35" t="n">
        <v>469683.9886512901</v>
      </c>
      <c r="AE35" t="n">
        <v>642642.3542678608</v>
      </c>
      <c r="AF35" t="n">
        <v>2.129757417653174e-06</v>
      </c>
      <c r="AG35" t="n">
        <v>18.8671875</v>
      </c>
      <c r="AH35" t="n">
        <v>581309.4699307445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6.8911</v>
      </c>
      <c r="E36" t="n">
        <v>14.51</v>
      </c>
      <c r="F36" t="n">
        <v>10.7</v>
      </c>
      <c r="G36" t="n">
        <v>40.12</v>
      </c>
      <c r="H36" t="n">
        <v>0.5600000000000001</v>
      </c>
      <c r="I36" t="n">
        <v>16</v>
      </c>
      <c r="J36" t="n">
        <v>302.7</v>
      </c>
      <c r="K36" t="n">
        <v>61.2</v>
      </c>
      <c r="L36" t="n">
        <v>9.5</v>
      </c>
      <c r="M36" t="n">
        <v>14</v>
      </c>
      <c r="N36" t="n">
        <v>87</v>
      </c>
      <c r="O36" t="n">
        <v>37567.32</v>
      </c>
      <c r="P36" t="n">
        <v>191.67</v>
      </c>
      <c r="Q36" t="n">
        <v>197.78</v>
      </c>
      <c r="R36" t="n">
        <v>36.86</v>
      </c>
      <c r="S36" t="n">
        <v>25.4</v>
      </c>
      <c r="T36" t="n">
        <v>4844.56</v>
      </c>
      <c r="U36" t="n">
        <v>0.6899999999999999</v>
      </c>
      <c r="V36" t="n">
        <v>0.87</v>
      </c>
      <c r="W36" t="n">
        <v>2.97</v>
      </c>
      <c r="X36" t="n">
        <v>0.31</v>
      </c>
      <c r="Y36" t="n">
        <v>1</v>
      </c>
      <c r="Z36" t="n">
        <v>10</v>
      </c>
      <c r="AA36" t="n">
        <v>470.3924836835075</v>
      </c>
      <c r="AB36" t="n">
        <v>643.6117484275356</v>
      </c>
      <c r="AC36" t="n">
        <v>582.1863464723731</v>
      </c>
      <c r="AD36" t="n">
        <v>470392.4836835075</v>
      </c>
      <c r="AE36" t="n">
        <v>643611.7484275356</v>
      </c>
      <c r="AF36" t="n">
        <v>2.126887041445392e-06</v>
      </c>
      <c r="AG36" t="n">
        <v>18.89322916666667</v>
      </c>
      <c r="AH36" t="n">
        <v>582186.3464723731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6.8976</v>
      </c>
      <c r="E37" t="n">
        <v>14.5</v>
      </c>
      <c r="F37" t="n">
        <v>10.69</v>
      </c>
      <c r="G37" t="n">
        <v>40.07</v>
      </c>
      <c r="H37" t="n">
        <v>0.57</v>
      </c>
      <c r="I37" t="n">
        <v>16</v>
      </c>
      <c r="J37" t="n">
        <v>303.23</v>
      </c>
      <c r="K37" t="n">
        <v>61.2</v>
      </c>
      <c r="L37" t="n">
        <v>9.75</v>
      </c>
      <c r="M37" t="n">
        <v>14</v>
      </c>
      <c r="N37" t="n">
        <v>87.28</v>
      </c>
      <c r="O37" t="n">
        <v>37632.84</v>
      </c>
      <c r="P37" t="n">
        <v>191.39</v>
      </c>
      <c r="Q37" t="n">
        <v>197.87</v>
      </c>
      <c r="R37" t="n">
        <v>36.57</v>
      </c>
      <c r="S37" t="n">
        <v>25.4</v>
      </c>
      <c r="T37" t="n">
        <v>4700.21</v>
      </c>
      <c r="U37" t="n">
        <v>0.6899999999999999</v>
      </c>
      <c r="V37" t="n">
        <v>0.87</v>
      </c>
      <c r="W37" t="n">
        <v>2.96</v>
      </c>
      <c r="X37" t="n">
        <v>0.29</v>
      </c>
      <c r="Y37" t="n">
        <v>1</v>
      </c>
      <c r="Z37" t="n">
        <v>10</v>
      </c>
      <c r="AA37" t="n">
        <v>469.9278105617609</v>
      </c>
      <c r="AB37" t="n">
        <v>642.9759621624305</v>
      </c>
      <c r="AC37" t="n">
        <v>581.611238756078</v>
      </c>
      <c r="AD37" t="n">
        <v>469927.8105617609</v>
      </c>
      <c r="AE37" t="n">
        <v>642975.9621624305</v>
      </c>
      <c r="AF37" t="n">
        <v>2.128893218364809e-06</v>
      </c>
      <c r="AG37" t="n">
        <v>18.88020833333333</v>
      </c>
      <c r="AH37" t="n">
        <v>581611.2387560781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6.9301</v>
      </c>
      <c r="E38" t="n">
        <v>14.43</v>
      </c>
      <c r="F38" t="n">
        <v>10.67</v>
      </c>
      <c r="G38" t="n">
        <v>42.69</v>
      </c>
      <c r="H38" t="n">
        <v>0.59</v>
      </c>
      <c r="I38" t="n">
        <v>15</v>
      </c>
      <c r="J38" t="n">
        <v>303.76</v>
      </c>
      <c r="K38" t="n">
        <v>61.2</v>
      </c>
      <c r="L38" t="n">
        <v>10</v>
      </c>
      <c r="M38" t="n">
        <v>13</v>
      </c>
      <c r="N38" t="n">
        <v>87.56999999999999</v>
      </c>
      <c r="O38" t="n">
        <v>37698.48</v>
      </c>
      <c r="P38" t="n">
        <v>191.2</v>
      </c>
      <c r="Q38" t="n">
        <v>197.8</v>
      </c>
      <c r="R38" t="n">
        <v>36.19</v>
      </c>
      <c r="S38" t="n">
        <v>25.4</v>
      </c>
      <c r="T38" t="n">
        <v>4517.05</v>
      </c>
      <c r="U38" t="n">
        <v>0.7</v>
      </c>
      <c r="V38" t="n">
        <v>0.87</v>
      </c>
      <c r="W38" t="n">
        <v>2.96</v>
      </c>
      <c r="X38" t="n">
        <v>0.28</v>
      </c>
      <c r="Y38" t="n">
        <v>1</v>
      </c>
      <c r="Z38" t="n">
        <v>10</v>
      </c>
      <c r="AA38" t="n">
        <v>468.7179687044575</v>
      </c>
      <c r="AB38" t="n">
        <v>641.3206031588122</v>
      </c>
      <c r="AC38" t="n">
        <v>580.1138648924541</v>
      </c>
      <c r="AD38" t="n">
        <v>468717.9687044575</v>
      </c>
      <c r="AE38" t="n">
        <v>641320.6031588123</v>
      </c>
      <c r="AF38" t="n">
        <v>2.138924102961895e-06</v>
      </c>
      <c r="AG38" t="n">
        <v>18.7890625</v>
      </c>
      <c r="AH38" t="n">
        <v>580113.8648924541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6.9357</v>
      </c>
      <c r="E39" t="n">
        <v>14.42</v>
      </c>
      <c r="F39" t="n">
        <v>10.66</v>
      </c>
      <c r="G39" t="n">
        <v>42.64</v>
      </c>
      <c r="H39" t="n">
        <v>0.6</v>
      </c>
      <c r="I39" t="n">
        <v>15</v>
      </c>
      <c r="J39" t="n">
        <v>304.3</v>
      </c>
      <c r="K39" t="n">
        <v>61.2</v>
      </c>
      <c r="L39" t="n">
        <v>10.25</v>
      </c>
      <c r="M39" t="n">
        <v>13</v>
      </c>
      <c r="N39" t="n">
        <v>87.84999999999999</v>
      </c>
      <c r="O39" t="n">
        <v>37764.25</v>
      </c>
      <c r="P39" t="n">
        <v>190.93</v>
      </c>
      <c r="Q39" t="n">
        <v>197.8</v>
      </c>
      <c r="R39" t="n">
        <v>35.79</v>
      </c>
      <c r="S39" t="n">
        <v>25.4</v>
      </c>
      <c r="T39" t="n">
        <v>4316.07</v>
      </c>
      <c r="U39" t="n">
        <v>0.71</v>
      </c>
      <c r="V39" t="n">
        <v>0.87</v>
      </c>
      <c r="W39" t="n">
        <v>2.96</v>
      </c>
      <c r="X39" t="n">
        <v>0.27</v>
      </c>
      <c r="Y39" t="n">
        <v>1</v>
      </c>
      <c r="Z39" t="n">
        <v>10</v>
      </c>
      <c r="AA39" t="n">
        <v>468.2916825645897</v>
      </c>
      <c r="AB39" t="n">
        <v>640.737339655828</v>
      </c>
      <c r="AC39" t="n">
        <v>579.5862672395792</v>
      </c>
      <c r="AD39" t="n">
        <v>468291.6825645897</v>
      </c>
      <c r="AE39" t="n">
        <v>640737.339655828</v>
      </c>
      <c r="AF39" t="n">
        <v>2.140652501538623e-06</v>
      </c>
      <c r="AG39" t="n">
        <v>18.77604166666667</v>
      </c>
      <c r="AH39" t="n">
        <v>579586.2672395792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6.9717</v>
      </c>
      <c r="E40" t="n">
        <v>14.34</v>
      </c>
      <c r="F40" t="n">
        <v>10.64</v>
      </c>
      <c r="G40" t="n">
        <v>45.6</v>
      </c>
      <c r="H40" t="n">
        <v>0.61</v>
      </c>
      <c r="I40" t="n">
        <v>14</v>
      </c>
      <c r="J40" t="n">
        <v>304.83</v>
      </c>
      <c r="K40" t="n">
        <v>61.2</v>
      </c>
      <c r="L40" t="n">
        <v>10.5</v>
      </c>
      <c r="M40" t="n">
        <v>12</v>
      </c>
      <c r="N40" t="n">
        <v>88.13</v>
      </c>
      <c r="O40" t="n">
        <v>37830.13</v>
      </c>
      <c r="P40" t="n">
        <v>190.56</v>
      </c>
      <c r="Q40" t="n">
        <v>197.83</v>
      </c>
      <c r="R40" t="n">
        <v>35.11</v>
      </c>
      <c r="S40" t="n">
        <v>25.4</v>
      </c>
      <c r="T40" t="n">
        <v>3979.79</v>
      </c>
      <c r="U40" t="n">
        <v>0.72</v>
      </c>
      <c r="V40" t="n">
        <v>0.87</v>
      </c>
      <c r="W40" t="n">
        <v>2.96</v>
      </c>
      <c r="X40" t="n">
        <v>0.25</v>
      </c>
      <c r="Y40" t="n">
        <v>1</v>
      </c>
      <c r="Z40" t="n">
        <v>10</v>
      </c>
      <c r="AA40" t="n">
        <v>466.8541877352212</v>
      </c>
      <c r="AB40" t="n">
        <v>638.7704958124901</v>
      </c>
      <c r="AC40" t="n">
        <v>577.8071362121668</v>
      </c>
      <c r="AD40" t="n">
        <v>466854.1877352212</v>
      </c>
      <c r="AE40" t="n">
        <v>638770.4958124901</v>
      </c>
      <c r="AF40" t="n">
        <v>2.151763635246164e-06</v>
      </c>
      <c r="AG40" t="n">
        <v>18.671875</v>
      </c>
      <c r="AH40" t="n">
        <v>577807.1362121669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6.9682</v>
      </c>
      <c r="E41" t="n">
        <v>14.35</v>
      </c>
      <c r="F41" t="n">
        <v>10.65</v>
      </c>
      <c r="G41" t="n">
        <v>45.63</v>
      </c>
      <c r="H41" t="n">
        <v>0.63</v>
      </c>
      <c r="I41" t="n">
        <v>14</v>
      </c>
      <c r="J41" t="n">
        <v>305.37</v>
      </c>
      <c r="K41" t="n">
        <v>61.2</v>
      </c>
      <c r="L41" t="n">
        <v>10.75</v>
      </c>
      <c r="M41" t="n">
        <v>12</v>
      </c>
      <c r="N41" t="n">
        <v>88.42</v>
      </c>
      <c r="O41" t="n">
        <v>37896.14</v>
      </c>
      <c r="P41" t="n">
        <v>190.77</v>
      </c>
      <c r="Q41" t="n">
        <v>197.79</v>
      </c>
      <c r="R41" t="n">
        <v>35.21</v>
      </c>
      <c r="S41" t="n">
        <v>25.4</v>
      </c>
      <c r="T41" t="n">
        <v>4029.61</v>
      </c>
      <c r="U41" t="n">
        <v>0.72</v>
      </c>
      <c r="V41" t="n">
        <v>0.87</v>
      </c>
      <c r="W41" t="n">
        <v>2.97</v>
      </c>
      <c r="X41" t="n">
        <v>0.26</v>
      </c>
      <c r="Y41" t="n">
        <v>1</v>
      </c>
      <c r="Z41" t="n">
        <v>10</v>
      </c>
      <c r="AA41" t="n">
        <v>467.1693350147623</v>
      </c>
      <c r="AB41" t="n">
        <v>639.2016942236748</v>
      </c>
      <c r="AC41" t="n">
        <v>578.197181652179</v>
      </c>
      <c r="AD41" t="n">
        <v>467169.3350147624</v>
      </c>
      <c r="AE41" t="n">
        <v>639201.6942236748</v>
      </c>
      <c r="AF41" t="n">
        <v>2.150683386135709e-06</v>
      </c>
      <c r="AG41" t="n">
        <v>18.68489583333333</v>
      </c>
      <c r="AH41" t="n">
        <v>578197.181652179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6.965</v>
      </c>
      <c r="E42" t="n">
        <v>14.36</v>
      </c>
      <c r="F42" t="n">
        <v>10.65</v>
      </c>
      <c r="G42" t="n">
        <v>45.66</v>
      </c>
      <c r="H42" t="n">
        <v>0.64</v>
      </c>
      <c r="I42" t="n">
        <v>14</v>
      </c>
      <c r="J42" t="n">
        <v>305.9</v>
      </c>
      <c r="K42" t="n">
        <v>61.2</v>
      </c>
      <c r="L42" t="n">
        <v>11</v>
      </c>
      <c r="M42" t="n">
        <v>12</v>
      </c>
      <c r="N42" t="n">
        <v>88.7</v>
      </c>
      <c r="O42" t="n">
        <v>37962.28</v>
      </c>
      <c r="P42" t="n">
        <v>190.91</v>
      </c>
      <c r="Q42" t="n">
        <v>197.78</v>
      </c>
      <c r="R42" t="n">
        <v>35.62</v>
      </c>
      <c r="S42" t="n">
        <v>25.4</v>
      </c>
      <c r="T42" t="n">
        <v>4238.19</v>
      </c>
      <c r="U42" t="n">
        <v>0.71</v>
      </c>
      <c r="V42" t="n">
        <v>0.87</v>
      </c>
      <c r="W42" t="n">
        <v>2.96</v>
      </c>
      <c r="X42" t="n">
        <v>0.26</v>
      </c>
      <c r="Y42" t="n">
        <v>1</v>
      </c>
      <c r="Z42" t="n">
        <v>10</v>
      </c>
      <c r="AA42" t="n">
        <v>467.3715478360746</v>
      </c>
      <c r="AB42" t="n">
        <v>639.4783707267944</v>
      </c>
      <c r="AC42" t="n">
        <v>578.4474525381585</v>
      </c>
      <c r="AD42" t="n">
        <v>467371.5478360746</v>
      </c>
      <c r="AE42" t="n">
        <v>639478.3707267945</v>
      </c>
      <c r="AF42" t="n">
        <v>2.14969572980615e-06</v>
      </c>
      <c r="AG42" t="n">
        <v>18.69791666666667</v>
      </c>
      <c r="AH42" t="n">
        <v>578447.4525381585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6.9631</v>
      </c>
      <c r="E43" t="n">
        <v>14.36</v>
      </c>
      <c r="F43" t="n">
        <v>10.66</v>
      </c>
      <c r="G43" t="n">
        <v>45.68</v>
      </c>
      <c r="H43" t="n">
        <v>0.65</v>
      </c>
      <c r="I43" t="n">
        <v>14</v>
      </c>
      <c r="J43" t="n">
        <v>306.44</v>
      </c>
      <c r="K43" t="n">
        <v>61.2</v>
      </c>
      <c r="L43" t="n">
        <v>11.25</v>
      </c>
      <c r="M43" t="n">
        <v>12</v>
      </c>
      <c r="N43" t="n">
        <v>88.98999999999999</v>
      </c>
      <c r="O43" t="n">
        <v>38028.53</v>
      </c>
      <c r="P43" t="n">
        <v>190.82</v>
      </c>
      <c r="Q43" t="n">
        <v>197.82</v>
      </c>
      <c r="R43" t="n">
        <v>35.78</v>
      </c>
      <c r="S43" t="n">
        <v>25.4</v>
      </c>
      <c r="T43" t="n">
        <v>4316.25</v>
      </c>
      <c r="U43" t="n">
        <v>0.71</v>
      </c>
      <c r="V43" t="n">
        <v>0.87</v>
      </c>
      <c r="W43" t="n">
        <v>2.96</v>
      </c>
      <c r="X43" t="n">
        <v>0.27</v>
      </c>
      <c r="Y43" t="n">
        <v>1</v>
      </c>
      <c r="Z43" t="n">
        <v>10</v>
      </c>
      <c r="AA43" t="n">
        <v>467.4062507518042</v>
      </c>
      <c r="AB43" t="n">
        <v>639.5258527870802</v>
      </c>
      <c r="AC43" t="n">
        <v>578.4904029772523</v>
      </c>
      <c r="AD43" t="n">
        <v>467406.2507518042</v>
      </c>
      <c r="AE43" t="n">
        <v>639525.8527870802</v>
      </c>
      <c r="AF43" t="n">
        <v>2.149109308860473e-06</v>
      </c>
      <c r="AG43" t="n">
        <v>18.69791666666667</v>
      </c>
      <c r="AH43" t="n">
        <v>578490.4029772523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7.0009</v>
      </c>
      <c r="E44" t="n">
        <v>14.28</v>
      </c>
      <c r="F44" t="n">
        <v>10.63</v>
      </c>
      <c r="G44" t="n">
        <v>49.08</v>
      </c>
      <c r="H44" t="n">
        <v>0.67</v>
      </c>
      <c r="I44" t="n">
        <v>13</v>
      </c>
      <c r="J44" t="n">
        <v>306.98</v>
      </c>
      <c r="K44" t="n">
        <v>61.2</v>
      </c>
      <c r="L44" t="n">
        <v>11.5</v>
      </c>
      <c r="M44" t="n">
        <v>11</v>
      </c>
      <c r="N44" t="n">
        <v>89.28</v>
      </c>
      <c r="O44" t="n">
        <v>38094.91</v>
      </c>
      <c r="P44" t="n">
        <v>190.61</v>
      </c>
      <c r="Q44" t="n">
        <v>197.76</v>
      </c>
      <c r="R44" t="n">
        <v>34.93</v>
      </c>
      <c r="S44" t="n">
        <v>25.4</v>
      </c>
      <c r="T44" t="n">
        <v>3893.58</v>
      </c>
      <c r="U44" t="n">
        <v>0.73</v>
      </c>
      <c r="V44" t="n">
        <v>0.88</v>
      </c>
      <c r="W44" t="n">
        <v>2.96</v>
      </c>
      <c r="X44" t="n">
        <v>0.24</v>
      </c>
      <c r="Y44" t="n">
        <v>1</v>
      </c>
      <c r="Z44" t="n">
        <v>10</v>
      </c>
      <c r="AA44" t="n">
        <v>466.0020815938695</v>
      </c>
      <c r="AB44" t="n">
        <v>637.6046065976226</v>
      </c>
      <c r="AC44" t="n">
        <v>576.7525178276306</v>
      </c>
      <c r="AD44" t="n">
        <v>466002.0815938695</v>
      </c>
      <c r="AE44" t="n">
        <v>637604.6065976226</v>
      </c>
      <c r="AF44" t="n">
        <v>2.160775999253392e-06</v>
      </c>
      <c r="AG44" t="n">
        <v>18.59375</v>
      </c>
      <c r="AH44" t="n">
        <v>576752.5178276306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6.9971</v>
      </c>
      <c r="E45" t="n">
        <v>14.29</v>
      </c>
      <c r="F45" t="n">
        <v>10.64</v>
      </c>
      <c r="G45" t="n">
        <v>49.12</v>
      </c>
      <c r="H45" t="n">
        <v>0.68</v>
      </c>
      <c r="I45" t="n">
        <v>13</v>
      </c>
      <c r="J45" t="n">
        <v>307.52</v>
      </c>
      <c r="K45" t="n">
        <v>61.2</v>
      </c>
      <c r="L45" t="n">
        <v>11.75</v>
      </c>
      <c r="M45" t="n">
        <v>11</v>
      </c>
      <c r="N45" t="n">
        <v>89.56999999999999</v>
      </c>
      <c r="O45" t="n">
        <v>38161.42</v>
      </c>
      <c r="P45" t="n">
        <v>190.88</v>
      </c>
      <c r="Q45" t="n">
        <v>197.78</v>
      </c>
      <c r="R45" t="n">
        <v>35.39</v>
      </c>
      <c r="S45" t="n">
        <v>25.4</v>
      </c>
      <c r="T45" t="n">
        <v>4128.1</v>
      </c>
      <c r="U45" t="n">
        <v>0.72</v>
      </c>
      <c r="V45" t="n">
        <v>0.87</v>
      </c>
      <c r="W45" t="n">
        <v>2.96</v>
      </c>
      <c r="X45" t="n">
        <v>0.25</v>
      </c>
      <c r="Y45" t="n">
        <v>1</v>
      </c>
      <c r="Z45" t="n">
        <v>10</v>
      </c>
      <c r="AA45" t="n">
        <v>466.3707782234403</v>
      </c>
      <c r="AB45" t="n">
        <v>638.1090735919487</v>
      </c>
      <c r="AC45" t="n">
        <v>577.2088392000421</v>
      </c>
      <c r="AD45" t="n">
        <v>466370.7782234403</v>
      </c>
      <c r="AE45" t="n">
        <v>638109.0735919487</v>
      </c>
      <c r="AF45" t="n">
        <v>2.15960315736204e-06</v>
      </c>
      <c r="AG45" t="n">
        <v>18.60677083333333</v>
      </c>
      <c r="AH45" t="n">
        <v>577208.8392000421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7.0062</v>
      </c>
      <c r="E46" t="n">
        <v>14.27</v>
      </c>
      <c r="F46" t="n">
        <v>10.62</v>
      </c>
      <c r="G46" t="n">
        <v>49.03</v>
      </c>
      <c r="H46" t="n">
        <v>0.6899999999999999</v>
      </c>
      <c r="I46" t="n">
        <v>13</v>
      </c>
      <c r="J46" t="n">
        <v>308.06</v>
      </c>
      <c r="K46" t="n">
        <v>61.2</v>
      </c>
      <c r="L46" t="n">
        <v>12</v>
      </c>
      <c r="M46" t="n">
        <v>11</v>
      </c>
      <c r="N46" t="n">
        <v>89.86</v>
      </c>
      <c r="O46" t="n">
        <v>38228.06</v>
      </c>
      <c r="P46" t="n">
        <v>190.47</v>
      </c>
      <c r="Q46" t="n">
        <v>197.84</v>
      </c>
      <c r="R46" t="n">
        <v>34.55</v>
      </c>
      <c r="S46" t="n">
        <v>25.4</v>
      </c>
      <c r="T46" t="n">
        <v>3708.02</v>
      </c>
      <c r="U46" t="n">
        <v>0.74</v>
      </c>
      <c r="V46" t="n">
        <v>0.88</v>
      </c>
      <c r="W46" t="n">
        <v>2.96</v>
      </c>
      <c r="X46" t="n">
        <v>0.23</v>
      </c>
      <c r="Y46" t="n">
        <v>1</v>
      </c>
      <c r="Z46" t="n">
        <v>10</v>
      </c>
      <c r="AA46" t="n">
        <v>465.6918326104251</v>
      </c>
      <c r="AB46" t="n">
        <v>637.1801102512549</v>
      </c>
      <c r="AC46" t="n">
        <v>576.3685348167757</v>
      </c>
      <c r="AD46" t="n">
        <v>465691.8326104251</v>
      </c>
      <c r="AE46" t="n">
        <v>637180.1102512549</v>
      </c>
      <c r="AF46" t="n">
        <v>2.162411805049224e-06</v>
      </c>
      <c r="AG46" t="n">
        <v>18.58072916666667</v>
      </c>
      <c r="AH46" t="n">
        <v>576368.5348167757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7.0002</v>
      </c>
      <c r="E47" t="n">
        <v>14.29</v>
      </c>
      <c r="F47" t="n">
        <v>10.64</v>
      </c>
      <c r="G47" t="n">
        <v>49.09</v>
      </c>
      <c r="H47" t="n">
        <v>0.71</v>
      </c>
      <c r="I47" t="n">
        <v>13</v>
      </c>
      <c r="J47" t="n">
        <v>308.6</v>
      </c>
      <c r="K47" t="n">
        <v>61.2</v>
      </c>
      <c r="L47" t="n">
        <v>12.25</v>
      </c>
      <c r="M47" t="n">
        <v>11</v>
      </c>
      <c r="N47" t="n">
        <v>90.15000000000001</v>
      </c>
      <c r="O47" t="n">
        <v>38294.82</v>
      </c>
      <c r="P47" t="n">
        <v>190.58</v>
      </c>
      <c r="Q47" t="n">
        <v>197.77</v>
      </c>
      <c r="R47" t="n">
        <v>34.86</v>
      </c>
      <c r="S47" t="n">
        <v>25.4</v>
      </c>
      <c r="T47" t="n">
        <v>3858.73</v>
      </c>
      <c r="U47" t="n">
        <v>0.73</v>
      </c>
      <c r="V47" t="n">
        <v>0.87</v>
      </c>
      <c r="W47" t="n">
        <v>2.96</v>
      </c>
      <c r="X47" t="n">
        <v>0.24</v>
      </c>
      <c r="Y47" t="n">
        <v>1</v>
      </c>
      <c r="Z47" t="n">
        <v>10</v>
      </c>
      <c r="AA47" t="n">
        <v>466.0484380289541</v>
      </c>
      <c r="AB47" t="n">
        <v>637.668033517207</v>
      </c>
      <c r="AC47" t="n">
        <v>576.8098913710301</v>
      </c>
      <c r="AD47" t="n">
        <v>466048.4380289541</v>
      </c>
      <c r="AE47" t="n">
        <v>637668.033517207</v>
      </c>
      <c r="AF47" t="n">
        <v>2.160559949431301e-06</v>
      </c>
      <c r="AG47" t="n">
        <v>18.60677083333333</v>
      </c>
      <c r="AH47" t="n">
        <v>576809.89137103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7.0384</v>
      </c>
      <c r="E48" t="n">
        <v>14.21</v>
      </c>
      <c r="F48" t="n">
        <v>10.61</v>
      </c>
      <c r="G48" t="n">
        <v>53.06</v>
      </c>
      <c r="H48" t="n">
        <v>0.72</v>
      </c>
      <c r="I48" t="n">
        <v>12</v>
      </c>
      <c r="J48" t="n">
        <v>309.14</v>
      </c>
      <c r="K48" t="n">
        <v>61.2</v>
      </c>
      <c r="L48" t="n">
        <v>12.5</v>
      </c>
      <c r="M48" t="n">
        <v>10</v>
      </c>
      <c r="N48" t="n">
        <v>90.44</v>
      </c>
      <c r="O48" t="n">
        <v>38361.7</v>
      </c>
      <c r="P48" t="n">
        <v>190.13</v>
      </c>
      <c r="Q48" t="n">
        <v>197.79</v>
      </c>
      <c r="R48" t="n">
        <v>34.28</v>
      </c>
      <c r="S48" t="n">
        <v>25.4</v>
      </c>
      <c r="T48" t="n">
        <v>3576.17</v>
      </c>
      <c r="U48" t="n">
        <v>0.74</v>
      </c>
      <c r="V48" t="n">
        <v>0.88</v>
      </c>
      <c r="W48" t="n">
        <v>2.96</v>
      </c>
      <c r="X48" t="n">
        <v>0.22</v>
      </c>
      <c r="Y48" t="n">
        <v>1</v>
      </c>
      <c r="Z48" t="n">
        <v>10</v>
      </c>
      <c r="AA48" t="n">
        <v>464.4620602304813</v>
      </c>
      <c r="AB48" t="n">
        <v>635.4974814272874</v>
      </c>
      <c r="AC48" t="n">
        <v>574.8464937261834</v>
      </c>
      <c r="AD48" t="n">
        <v>464462.0602304813</v>
      </c>
      <c r="AE48" t="n">
        <v>635497.4814272875</v>
      </c>
      <c r="AF48" t="n">
        <v>2.172350096865413e-06</v>
      </c>
      <c r="AG48" t="n">
        <v>18.50260416666667</v>
      </c>
      <c r="AH48" t="n">
        <v>574846.4937261834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7.0359</v>
      </c>
      <c r="E49" t="n">
        <v>14.21</v>
      </c>
      <c r="F49" t="n">
        <v>10.62</v>
      </c>
      <c r="G49" t="n">
        <v>53.08</v>
      </c>
      <c r="H49" t="n">
        <v>0.73</v>
      </c>
      <c r="I49" t="n">
        <v>12</v>
      </c>
      <c r="J49" t="n">
        <v>309.68</v>
      </c>
      <c r="K49" t="n">
        <v>61.2</v>
      </c>
      <c r="L49" t="n">
        <v>12.75</v>
      </c>
      <c r="M49" t="n">
        <v>10</v>
      </c>
      <c r="N49" t="n">
        <v>90.73999999999999</v>
      </c>
      <c r="O49" t="n">
        <v>38428.72</v>
      </c>
      <c r="P49" t="n">
        <v>190.27</v>
      </c>
      <c r="Q49" t="n">
        <v>197.76</v>
      </c>
      <c r="R49" t="n">
        <v>34.35</v>
      </c>
      <c r="S49" t="n">
        <v>25.4</v>
      </c>
      <c r="T49" t="n">
        <v>3609</v>
      </c>
      <c r="U49" t="n">
        <v>0.74</v>
      </c>
      <c r="V49" t="n">
        <v>0.88</v>
      </c>
      <c r="W49" t="n">
        <v>2.96</v>
      </c>
      <c r="X49" t="n">
        <v>0.23</v>
      </c>
      <c r="Y49" t="n">
        <v>1</v>
      </c>
      <c r="Z49" t="n">
        <v>10</v>
      </c>
      <c r="AA49" t="n">
        <v>464.6905120057405</v>
      </c>
      <c r="AB49" t="n">
        <v>635.8100592247781</v>
      </c>
      <c r="AC49" t="n">
        <v>575.1292395373872</v>
      </c>
      <c r="AD49" t="n">
        <v>464690.5120057405</v>
      </c>
      <c r="AE49" t="n">
        <v>635810.0592247781</v>
      </c>
      <c r="AF49" t="n">
        <v>2.171578490357945e-06</v>
      </c>
      <c r="AG49" t="n">
        <v>18.50260416666667</v>
      </c>
      <c r="AH49" t="n">
        <v>575129.2395373872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7.0361</v>
      </c>
      <c r="E50" t="n">
        <v>14.21</v>
      </c>
      <c r="F50" t="n">
        <v>10.62</v>
      </c>
      <c r="G50" t="n">
        <v>53.08</v>
      </c>
      <c r="H50" t="n">
        <v>0.75</v>
      </c>
      <c r="I50" t="n">
        <v>12</v>
      </c>
      <c r="J50" t="n">
        <v>310.23</v>
      </c>
      <c r="K50" t="n">
        <v>61.2</v>
      </c>
      <c r="L50" t="n">
        <v>13</v>
      </c>
      <c r="M50" t="n">
        <v>10</v>
      </c>
      <c r="N50" t="n">
        <v>91.03</v>
      </c>
      <c r="O50" t="n">
        <v>38495.87</v>
      </c>
      <c r="P50" t="n">
        <v>190.33</v>
      </c>
      <c r="Q50" t="n">
        <v>197.81</v>
      </c>
      <c r="R50" t="n">
        <v>34.39</v>
      </c>
      <c r="S50" t="n">
        <v>25.4</v>
      </c>
      <c r="T50" t="n">
        <v>3631.62</v>
      </c>
      <c r="U50" t="n">
        <v>0.74</v>
      </c>
      <c r="V50" t="n">
        <v>0.88</v>
      </c>
      <c r="W50" t="n">
        <v>2.96</v>
      </c>
      <c r="X50" t="n">
        <v>0.23</v>
      </c>
      <c r="Y50" t="n">
        <v>1</v>
      </c>
      <c r="Z50" t="n">
        <v>10</v>
      </c>
      <c r="AA50" t="n">
        <v>464.7312454585485</v>
      </c>
      <c r="AB50" t="n">
        <v>635.8657925319432</v>
      </c>
      <c r="AC50" t="n">
        <v>575.1796537359387</v>
      </c>
      <c r="AD50" t="n">
        <v>464731.2454585485</v>
      </c>
      <c r="AE50" t="n">
        <v>635865.7925319432</v>
      </c>
      <c r="AF50" t="n">
        <v>2.171640218878543e-06</v>
      </c>
      <c r="AG50" t="n">
        <v>18.50260416666667</v>
      </c>
      <c r="AH50" t="n">
        <v>575179.6537359387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7.0428</v>
      </c>
      <c r="E51" t="n">
        <v>14.2</v>
      </c>
      <c r="F51" t="n">
        <v>10.6</v>
      </c>
      <c r="G51" t="n">
        <v>53.02</v>
      </c>
      <c r="H51" t="n">
        <v>0.76</v>
      </c>
      <c r="I51" t="n">
        <v>12</v>
      </c>
      <c r="J51" t="n">
        <v>310.77</v>
      </c>
      <c r="K51" t="n">
        <v>61.2</v>
      </c>
      <c r="L51" t="n">
        <v>13.25</v>
      </c>
      <c r="M51" t="n">
        <v>10</v>
      </c>
      <c r="N51" t="n">
        <v>91.33</v>
      </c>
      <c r="O51" t="n">
        <v>38563.14</v>
      </c>
      <c r="P51" t="n">
        <v>189.95</v>
      </c>
      <c r="Q51" t="n">
        <v>197.77</v>
      </c>
      <c r="R51" t="n">
        <v>34.05</v>
      </c>
      <c r="S51" t="n">
        <v>25.4</v>
      </c>
      <c r="T51" t="n">
        <v>3460.19</v>
      </c>
      <c r="U51" t="n">
        <v>0.75</v>
      </c>
      <c r="V51" t="n">
        <v>0.88</v>
      </c>
      <c r="W51" t="n">
        <v>2.96</v>
      </c>
      <c r="X51" t="n">
        <v>0.21</v>
      </c>
      <c r="Y51" t="n">
        <v>1</v>
      </c>
      <c r="Z51" t="n">
        <v>10</v>
      </c>
      <c r="AA51" t="n">
        <v>463.9785555002644</v>
      </c>
      <c r="AB51" t="n">
        <v>634.8359289246814</v>
      </c>
      <c r="AC51" t="n">
        <v>574.2480788659312</v>
      </c>
      <c r="AD51" t="n">
        <v>463978.5555002644</v>
      </c>
      <c r="AE51" t="n">
        <v>634835.9289246814</v>
      </c>
      <c r="AF51" t="n">
        <v>2.173708124318557e-06</v>
      </c>
      <c r="AG51" t="n">
        <v>18.48958333333333</v>
      </c>
      <c r="AH51" t="n">
        <v>574248.0788659313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7.0416</v>
      </c>
      <c r="E52" t="n">
        <v>14.2</v>
      </c>
      <c r="F52" t="n">
        <v>10.61</v>
      </c>
      <c r="G52" t="n">
        <v>53.03</v>
      </c>
      <c r="H52" t="n">
        <v>0.77</v>
      </c>
      <c r="I52" t="n">
        <v>12</v>
      </c>
      <c r="J52" t="n">
        <v>311.32</v>
      </c>
      <c r="K52" t="n">
        <v>61.2</v>
      </c>
      <c r="L52" t="n">
        <v>13.5</v>
      </c>
      <c r="M52" t="n">
        <v>10</v>
      </c>
      <c r="N52" t="n">
        <v>91.62</v>
      </c>
      <c r="O52" t="n">
        <v>38630.55</v>
      </c>
      <c r="P52" t="n">
        <v>189.85</v>
      </c>
      <c r="Q52" t="n">
        <v>197.79</v>
      </c>
      <c r="R52" t="n">
        <v>34.19</v>
      </c>
      <c r="S52" t="n">
        <v>25.4</v>
      </c>
      <c r="T52" t="n">
        <v>3529.58</v>
      </c>
      <c r="U52" t="n">
        <v>0.74</v>
      </c>
      <c r="V52" t="n">
        <v>0.88</v>
      </c>
      <c r="W52" t="n">
        <v>2.95</v>
      </c>
      <c r="X52" t="n">
        <v>0.21</v>
      </c>
      <c r="Y52" t="n">
        <v>1</v>
      </c>
      <c r="Z52" t="n">
        <v>10</v>
      </c>
      <c r="AA52" t="n">
        <v>463.9844890449278</v>
      </c>
      <c r="AB52" t="n">
        <v>634.8440474622593</v>
      </c>
      <c r="AC52" t="n">
        <v>574.2554225816771</v>
      </c>
      <c r="AD52" t="n">
        <v>463984.4890449278</v>
      </c>
      <c r="AE52" t="n">
        <v>634844.0474622593</v>
      </c>
      <c r="AF52" t="n">
        <v>2.173337753194972e-06</v>
      </c>
      <c r="AG52" t="n">
        <v>18.48958333333333</v>
      </c>
      <c r="AH52" t="n">
        <v>574255.4225816771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7.0809</v>
      </c>
      <c r="E53" t="n">
        <v>14.12</v>
      </c>
      <c r="F53" t="n">
        <v>10.58</v>
      </c>
      <c r="G53" t="n">
        <v>57.71</v>
      </c>
      <c r="H53" t="n">
        <v>0.79</v>
      </c>
      <c r="I53" t="n">
        <v>11</v>
      </c>
      <c r="J53" t="n">
        <v>311.87</v>
      </c>
      <c r="K53" t="n">
        <v>61.2</v>
      </c>
      <c r="L53" t="n">
        <v>13.75</v>
      </c>
      <c r="M53" t="n">
        <v>9</v>
      </c>
      <c r="N53" t="n">
        <v>91.92</v>
      </c>
      <c r="O53" t="n">
        <v>38698.21</v>
      </c>
      <c r="P53" t="n">
        <v>189.51</v>
      </c>
      <c r="Q53" t="n">
        <v>197.75</v>
      </c>
      <c r="R53" t="n">
        <v>33.24</v>
      </c>
      <c r="S53" t="n">
        <v>25.4</v>
      </c>
      <c r="T53" t="n">
        <v>3059.91</v>
      </c>
      <c r="U53" t="n">
        <v>0.76</v>
      </c>
      <c r="V53" t="n">
        <v>0.88</v>
      </c>
      <c r="W53" t="n">
        <v>2.96</v>
      </c>
      <c r="X53" t="n">
        <v>0.19</v>
      </c>
      <c r="Y53" t="n">
        <v>1</v>
      </c>
      <c r="Z53" t="n">
        <v>10</v>
      </c>
      <c r="AA53" t="n">
        <v>453.6031418055707</v>
      </c>
      <c r="AB53" t="n">
        <v>620.6398301766543</v>
      </c>
      <c r="AC53" t="n">
        <v>561.4068358580662</v>
      </c>
      <c r="AD53" t="n">
        <v>453603.1418055707</v>
      </c>
      <c r="AE53" t="n">
        <v>620639.8301766543</v>
      </c>
      <c r="AF53" t="n">
        <v>2.185467407492371e-06</v>
      </c>
      <c r="AG53" t="n">
        <v>18.38541666666667</v>
      </c>
      <c r="AH53" t="n">
        <v>561406.8358580662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7.0809</v>
      </c>
      <c r="E54" t="n">
        <v>14.12</v>
      </c>
      <c r="F54" t="n">
        <v>10.58</v>
      </c>
      <c r="G54" t="n">
        <v>57.71</v>
      </c>
      <c r="H54" t="n">
        <v>0.8</v>
      </c>
      <c r="I54" t="n">
        <v>11</v>
      </c>
      <c r="J54" t="n">
        <v>312.42</v>
      </c>
      <c r="K54" t="n">
        <v>61.2</v>
      </c>
      <c r="L54" t="n">
        <v>14</v>
      </c>
      <c r="M54" t="n">
        <v>9</v>
      </c>
      <c r="N54" t="n">
        <v>92.22</v>
      </c>
      <c r="O54" t="n">
        <v>38765.89</v>
      </c>
      <c r="P54" t="n">
        <v>189.57</v>
      </c>
      <c r="Q54" t="n">
        <v>197.76</v>
      </c>
      <c r="R54" t="n">
        <v>33.36</v>
      </c>
      <c r="S54" t="n">
        <v>25.4</v>
      </c>
      <c r="T54" t="n">
        <v>3119.88</v>
      </c>
      <c r="U54" t="n">
        <v>0.76</v>
      </c>
      <c r="V54" t="n">
        <v>0.88</v>
      </c>
      <c r="W54" t="n">
        <v>2.95</v>
      </c>
      <c r="X54" t="n">
        <v>0.19</v>
      </c>
      <c r="Y54" t="n">
        <v>1</v>
      </c>
      <c r="Z54" t="n">
        <v>10</v>
      </c>
      <c r="AA54" t="n">
        <v>453.6492542367613</v>
      </c>
      <c r="AB54" t="n">
        <v>620.7029232393461</v>
      </c>
      <c r="AC54" t="n">
        <v>561.4639074074065</v>
      </c>
      <c r="AD54" t="n">
        <v>453649.2542367613</v>
      </c>
      <c r="AE54" t="n">
        <v>620702.9232393461</v>
      </c>
      <c r="AF54" t="n">
        <v>2.185467407492371e-06</v>
      </c>
      <c r="AG54" t="n">
        <v>18.38541666666667</v>
      </c>
      <c r="AH54" t="n">
        <v>561463.9074074065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7.082</v>
      </c>
      <c r="E55" t="n">
        <v>14.12</v>
      </c>
      <c r="F55" t="n">
        <v>10.58</v>
      </c>
      <c r="G55" t="n">
        <v>57.7</v>
      </c>
      <c r="H55" t="n">
        <v>0.8100000000000001</v>
      </c>
      <c r="I55" t="n">
        <v>11</v>
      </c>
      <c r="J55" t="n">
        <v>312.97</v>
      </c>
      <c r="K55" t="n">
        <v>61.2</v>
      </c>
      <c r="L55" t="n">
        <v>14.25</v>
      </c>
      <c r="M55" t="n">
        <v>9</v>
      </c>
      <c r="N55" t="n">
        <v>92.52</v>
      </c>
      <c r="O55" t="n">
        <v>38833.69</v>
      </c>
      <c r="P55" t="n">
        <v>189.59</v>
      </c>
      <c r="Q55" t="n">
        <v>197.77</v>
      </c>
      <c r="R55" t="n">
        <v>33.22</v>
      </c>
      <c r="S55" t="n">
        <v>25.4</v>
      </c>
      <c r="T55" t="n">
        <v>3052.58</v>
      </c>
      <c r="U55" t="n">
        <v>0.76</v>
      </c>
      <c r="V55" t="n">
        <v>0.88</v>
      </c>
      <c r="W55" t="n">
        <v>2.96</v>
      </c>
      <c r="X55" t="n">
        <v>0.19</v>
      </c>
      <c r="Y55" t="n">
        <v>1</v>
      </c>
      <c r="Z55" t="n">
        <v>10</v>
      </c>
      <c r="AA55" t="n">
        <v>453.6339366679755</v>
      </c>
      <c r="AB55" t="n">
        <v>620.6819650659701</v>
      </c>
      <c r="AC55" t="n">
        <v>561.4449494526824</v>
      </c>
      <c r="AD55" t="n">
        <v>453633.9366679755</v>
      </c>
      <c r="AE55" t="n">
        <v>620681.9650659701</v>
      </c>
      <c r="AF55" t="n">
        <v>2.185806914355657e-06</v>
      </c>
      <c r="AG55" t="n">
        <v>18.38541666666667</v>
      </c>
      <c r="AH55" t="n">
        <v>561444.9494526824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7.0737</v>
      </c>
      <c r="E56" t="n">
        <v>14.14</v>
      </c>
      <c r="F56" t="n">
        <v>10.6</v>
      </c>
      <c r="G56" t="n">
        <v>57.79</v>
      </c>
      <c r="H56" t="n">
        <v>0.82</v>
      </c>
      <c r="I56" t="n">
        <v>11</v>
      </c>
      <c r="J56" t="n">
        <v>313.52</v>
      </c>
      <c r="K56" t="n">
        <v>61.2</v>
      </c>
      <c r="L56" t="n">
        <v>14.5</v>
      </c>
      <c r="M56" t="n">
        <v>9</v>
      </c>
      <c r="N56" t="n">
        <v>92.81999999999999</v>
      </c>
      <c r="O56" t="n">
        <v>38901.63</v>
      </c>
      <c r="P56" t="n">
        <v>190.05</v>
      </c>
      <c r="Q56" t="n">
        <v>197.8</v>
      </c>
      <c r="R56" t="n">
        <v>33.6</v>
      </c>
      <c r="S56" t="n">
        <v>25.4</v>
      </c>
      <c r="T56" t="n">
        <v>3243.31</v>
      </c>
      <c r="U56" t="n">
        <v>0.76</v>
      </c>
      <c r="V56" t="n">
        <v>0.88</v>
      </c>
      <c r="W56" t="n">
        <v>2.96</v>
      </c>
      <c r="X56" t="n">
        <v>0.2</v>
      </c>
      <c r="Y56" t="n">
        <v>1</v>
      </c>
      <c r="Z56" t="n">
        <v>10</v>
      </c>
      <c r="AA56" t="n">
        <v>454.3177709045325</v>
      </c>
      <c r="AB56" t="n">
        <v>621.6176172370648</v>
      </c>
      <c r="AC56" t="n">
        <v>562.2913042937637</v>
      </c>
      <c r="AD56" t="n">
        <v>454317.7709045325</v>
      </c>
      <c r="AE56" t="n">
        <v>621617.6172370648</v>
      </c>
      <c r="AF56" t="n">
        <v>2.183245180750863e-06</v>
      </c>
      <c r="AG56" t="n">
        <v>18.41145833333333</v>
      </c>
      <c r="AH56" t="n">
        <v>562291.3042937637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7.0788</v>
      </c>
      <c r="E57" t="n">
        <v>14.13</v>
      </c>
      <c r="F57" t="n">
        <v>10.58</v>
      </c>
      <c r="G57" t="n">
        <v>57.73</v>
      </c>
      <c r="H57" t="n">
        <v>0.84</v>
      </c>
      <c r="I57" t="n">
        <v>11</v>
      </c>
      <c r="J57" t="n">
        <v>314.07</v>
      </c>
      <c r="K57" t="n">
        <v>61.2</v>
      </c>
      <c r="L57" t="n">
        <v>14.75</v>
      </c>
      <c r="M57" t="n">
        <v>9</v>
      </c>
      <c r="N57" t="n">
        <v>93.12</v>
      </c>
      <c r="O57" t="n">
        <v>38969.71</v>
      </c>
      <c r="P57" t="n">
        <v>189.84</v>
      </c>
      <c r="Q57" t="n">
        <v>197.75</v>
      </c>
      <c r="R57" t="n">
        <v>33.42</v>
      </c>
      <c r="S57" t="n">
        <v>25.4</v>
      </c>
      <c r="T57" t="n">
        <v>3152.37</v>
      </c>
      <c r="U57" t="n">
        <v>0.76</v>
      </c>
      <c r="V57" t="n">
        <v>0.88</v>
      </c>
      <c r="W57" t="n">
        <v>2.96</v>
      </c>
      <c r="X57" t="n">
        <v>0.19</v>
      </c>
      <c r="Y57" t="n">
        <v>1</v>
      </c>
      <c r="Z57" t="n">
        <v>10</v>
      </c>
      <c r="AA57" t="n">
        <v>453.9154305661719</v>
      </c>
      <c r="AB57" t="n">
        <v>621.0671174361165</v>
      </c>
      <c r="AC57" t="n">
        <v>561.7933434211869</v>
      </c>
      <c r="AD57" t="n">
        <v>453915.4305661719</v>
      </c>
      <c r="AE57" t="n">
        <v>621067.1174361166</v>
      </c>
      <c r="AF57" t="n">
        <v>2.184819258026098e-06</v>
      </c>
      <c r="AG57" t="n">
        <v>18.3984375</v>
      </c>
      <c r="AH57" t="n">
        <v>561793.3434211869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7.0806</v>
      </c>
      <c r="E58" t="n">
        <v>14.12</v>
      </c>
      <c r="F58" t="n">
        <v>10.58</v>
      </c>
      <c r="G58" t="n">
        <v>57.72</v>
      </c>
      <c r="H58" t="n">
        <v>0.85</v>
      </c>
      <c r="I58" t="n">
        <v>11</v>
      </c>
      <c r="J58" t="n">
        <v>314.62</v>
      </c>
      <c r="K58" t="n">
        <v>61.2</v>
      </c>
      <c r="L58" t="n">
        <v>15</v>
      </c>
      <c r="M58" t="n">
        <v>9</v>
      </c>
      <c r="N58" t="n">
        <v>93.43000000000001</v>
      </c>
      <c r="O58" t="n">
        <v>39037.92</v>
      </c>
      <c r="P58" t="n">
        <v>189.64</v>
      </c>
      <c r="Q58" t="n">
        <v>197.81</v>
      </c>
      <c r="R58" t="n">
        <v>33.4</v>
      </c>
      <c r="S58" t="n">
        <v>25.4</v>
      </c>
      <c r="T58" t="n">
        <v>3139.94</v>
      </c>
      <c r="U58" t="n">
        <v>0.76</v>
      </c>
      <c r="V58" t="n">
        <v>0.88</v>
      </c>
      <c r="W58" t="n">
        <v>2.95</v>
      </c>
      <c r="X58" t="n">
        <v>0.19</v>
      </c>
      <c r="Y58" t="n">
        <v>1</v>
      </c>
      <c r="Z58" t="n">
        <v>10</v>
      </c>
      <c r="AA58" t="n">
        <v>453.7114249140922</v>
      </c>
      <c r="AB58" t="n">
        <v>620.7879879028469</v>
      </c>
      <c r="AC58" t="n">
        <v>561.5408536188118</v>
      </c>
      <c r="AD58" t="n">
        <v>453711.4249140922</v>
      </c>
      <c r="AE58" t="n">
        <v>620787.9879028469</v>
      </c>
      <c r="AF58" t="n">
        <v>2.185374814711474e-06</v>
      </c>
      <c r="AG58" t="n">
        <v>18.38541666666667</v>
      </c>
      <c r="AH58" t="n">
        <v>561540.8536188117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7.116</v>
      </c>
      <c r="E59" t="n">
        <v>14.05</v>
      </c>
      <c r="F59" t="n">
        <v>10.56</v>
      </c>
      <c r="G59" t="n">
        <v>63.39</v>
      </c>
      <c r="H59" t="n">
        <v>0.86</v>
      </c>
      <c r="I59" t="n">
        <v>10</v>
      </c>
      <c r="J59" t="n">
        <v>315.18</v>
      </c>
      <c r="K59" t="n">
        <v>61.2</v>
      </c>
      <c r="L59" t="n">
        <v>15.25</v>
      </c>
      <c r="M59" t="n">
        <v>8</v>
      </c>
      <c r="N59" t="n">
        <v>93.73</v>
      </c>
      <c r="O59" t="n">
        <v>39106.27</v>
      </c>
      <c r="P59" t="n">
        <v>189.53</v>
      </c>
      <c r="Q59" t="n">
        <v>197.77</v>
      </c>
      <c r="R59" t="n">
        <v>32.78</v>
      </c>
      <c r="S59" t="n">
        <v>25.4</v>
      </c>
      <c r="T59" t="n">
        <v>2833.64</v>
      </c>
      <c r="U59" t="n">
        <v>0.77</v>
      </c>
      <c r="V59" t="n">
        <v>0.88</v>
      </c>
      <c r="W59" t="n">
        <v>2.96</v>
      </c>
      <c r="X59" t="n">
        <v>0.17</v>
      </c>
      <c r="Y59" t="n">
        <v>1</v>
      </c>
      <c r="Z59" t="n">
        <v>10</v>
      </c>
      <c r="AA59" t="n">
        <v>452.5466117103445</v>
      </c>
      <c r="AB59" t="n">
        <v>619.1942390895475</v>
      </c>
      <c r="AC59" t="n">
        <v>560.0992099554131</v>
      </c>
      <c r="AD59" t="n">
        <v>452546.6117103444</v>
      </c>
      <c r="AE59" t="n">
        <v>619194.2390895475</v>
      </c>
      <c r="AF59" t="n">
        <v>2.196300762857223e-06</v>
      </c>
      <c r="AG59" t="n">
        <v>18.29427083333333</v>
      </c>
      <c r="AH59" t="n">
        <v>560099.2099554131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7.1148</v>
      </c>
      <c r="E60" t="n">
        <v>14.06</v>
      </c>
      <c r="F60" t="n">
        <v>10.57</v>
      </c>
      <c r="G60" t="n">
        <v>63.4</v>
      </c>
      <c r="H60" t="n">
        <v>0.87</v>
      </c>
      <c r="I60" t="n">
        <v>10</v>
      </c>
      <c r="J60" t="n">
        <v>315.73</v>
      </c>
      <c r="K60" t="n">
        <v>61.2</v>
      </c>
      <c r="L60" t="n">
        <v>15.5</v>
      </c>
      <c r="M60" t="n">
        <v>8</v>
      </c>
      <c r="N60" t="n">
        <v>94.03</v>
      </c>
      <c r="O60" t="n">
        <v>39174.75</v>
      </c>
      <c r="P60" t="n">
        <v>189.73</v>
      </c>
      <c r="Q60" t="n">
        <v>197.76</v>
      </c>
      <c r="R60" t="n">
        <v>32.82</v>
      </c>
      <c r="S60" t="n">
        <v>25.4</v>
      </c>
      <c r="T60" t="n">
        <v>2858.48</v>
      </c>
      <c r="U60" t="n">
        <v>0.77</v>
      </c>
      <c r="V60" t="n">
        <v>0.88</v>
      </c>
      <c r="W60" t="n">
        <v>2.96</v>
      </c>
      <c r="X60" t="n">
        <v>0.18</v>
      </c>
      <c r="Y60" t="n">
        <v>1</v>
      </c>
      <c r="Z60" t="n">
        <v>10</v>
      </c>
      <c r="AA60" t="n">
        <v>452.7815154148648</v>
      </c>
      <c r="AB60" t="n">
        <v>619.5156447012922</v>
      </c>
      <c r="AC60" t="n">
        <v>560.3899410666686</v>
      </c>
      <c r="AD60" t="n">
        <v>452781.5154148648</v>
      </c>
      <c r="AE60" t="n">
        <v>619515.6447012923</v>
      </c>
      <c r="AF60" t="n">
        <v>2.195930391733638e-06</v>
      </c>
      <c r="AG60" t="n">
        <v>18.30729166666667</v>
      </c>
      <c r="AH60" t="n">
        <v>560389.9410666686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7.1187</v>
      </c>
      <c r="E61" t="n">
        <v>14.05</v>
      </c>
      <c r="F61" t="n">
        <v>10.56</v>
      </c>
      <c r="G61" t="n">
        <v>63.36</v>
      </c>
      <c r="H61" t="n">
        <v>0.89</v>
      </c>
      <c r="I61" t="n">
        <v>10</v>
      </c>
      <c r="J61" t="n">
        <v>316.29</v>
      </c>
      <c r="K61" t="n">
        <v>61.2</v>
      </c>
      <c r="L61" t="n">
        <v>15.75</v>
      </c>
      <c r="M61" t="n">
        <v>8</v>
      </c>
      <c r="N61" t="n">
        <v>94.34</v>
      </c>
      <c r="O61" t="n">
        <v>39243.37</v>
      </c>
      <c r="P61" t="n">
        <v>189.59</v>
      </c>
      <c r="Q61" t="n">
        <v>197.77</v>
      </c>
      <c r="R61" t="n">
        <v>32.5</v>
      </c>
      <c r="S61" t="n">
        <v>25.4</v>
      </c>
      <c r="T61" t="n">
        <v>2694.59</v>
      </c>
      <c r="U61" t="n">
        <v>0.78</v>
      </c>
      <c r="V61" t="n">
        <v>0.88</v>
      </c>
      <c r="W61" t="n">
        <v>2.96</v>
      </c>
      <c r="X61" t="n">
        <v>0.17</v>
      </c>
      <c r="Y61" t="n">
        <v>1</v>
      </c>
      <c r="Z61" t="n">
        <v>10</v>
      </c>
      <c r="AA61" t="n">
        <v>452.5179656464342</v>
      </c>
      <c r="AB61" t="n">
        <v>619.1550442811305</v>
      </c>
      <c r="AC61" t="n">
        <v>560.0637558445011</v>
      </c>
      <c r="AD61" t="n">
        <v>452517.9656464342</v>
      </c>
      <c r="AE61" t="n">
        <v>619155.0442811304</v>
      </c>
      <c r="AF61" t="n">
        <v>2.197134097885289e-06</v>
      </c>
      <c r="AG61" t="n">
        <v>18.29427083333333</v>
      </c>
      <c r="AH61" t="n">
        <v>560063.7558445011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7.1179</v>
      </c>
      <c r="E62" t="n">
        <v>14.05</v>
      </c>
      <c r="F62" t="n">
        <v>10.56</v>
      </c>
      <c r="G62" t="n">
        <v>63.37</v>
      </c>
      <c r="H62" t="n">
        <v>0.9</v>
      </c>
      <c r="I62" t="n">
        <v>10</v>
      </c>
      <c r="J62" t="n">
        <v>316.85</v>
      </c>
      <c r="K62" t="n">
        <v>61.2</v>
      </c>
      <c r="L62" t="n">
        <v>16</v>
      </c>
      <c r="M62" t="n">
        <v>8</v>
      </c>
      <c r="N62" t="n">
        <v>94.65000000000001</v>
      </c>
      <c r="O62" t="n">
        <v>39312.13</v>
      </c>
      <c r="P62" t="n">
        <v>189.64</v>
      </c>
      <c r="Q62" t="n">
        <v>197.75</v>
      </c>
      <c r="R62" t="n">
        <v>32.67</v>
      </c>
      <c r="S62" t="n">
        <v>25.4</v>
      </c>
      <c r="T62" t="n">
        <v>2783.54</v>
      </c>
      <c r="U62" t="n">
        <v>0.78</v>
      </c>
      <c r="V62" t="n">
        <v>0.88</v>
      </c>
      <c r="W62" t="n">
        <v>2.95</v>
      </c>
      <c r="X62" t="n">
        <v>0.17</v>
      </c>
      <c r="Y62" t="n">
        <v>1</v>
      </c>
      <c r="Z62" t="n">
        <v>10</v>
      </c>
      <c r="AA62" t="n">
        <v>452.5782702998761</v>
      </c>
      <c r="AB62" t="n">
        <v>619.2375557684231</v>
      </c>
      <c r="AC62" t="n">
        <v>560.1383925512522</v>
      </c>
      <c r="AD62" t="n">
        <v>452578.2702998761</v>
      </c>
      <c r="AE62" t="n">
        <v>619237.5557684231</v>
      </c>
      <c r="AF62" t="n">
        <v>2.196887183802899e-06</v>
      </c>
      <c r="AG62" t="n">
        <v>18.29427083333333</v>
      </c>
      <c r="AH62" t="n">
        <v>560138.3925512522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7.115</v>
      </c>
      <c r="E63" t="n">
        <v>14.05</v>
      </c>
      <c r="F63" t="n">
        <v>10.57</v>
      </c>
      <c r="G63" t="n">
        <v>63.4</v>
      </c>
      <c r="H63" t="n">
        <v>0.91</v>
      </c>
      <c r="I63" t="n">
        <v>10</v>
      </c>
      <c r="J63" t="n">
        <v>317.41</v>
      </c>
      <c r="K63" t="n">
        <v>61.2</v>
      </c>
      <c r="L63" t="n">
        <v>16.25</v>
      </c>
      <c r="M63" t="n">
        <v>8</v>
      </c>
      <c r="N63" t="n">
        <v>94.95999999999999</v>
      </c>
      <c r="O63" t="n">
        <v>39381.03</v>
      </c>
      <c r="P63" t="n">
        <v>189.7</v>
      </c>
      <c r="Q63" t="n">
        <v>197.75</v>
      </c>
      <c r="R63" t="n">
        <v>32.86</v>
      </c>
      <c r="S63" t="n">
        <v>25.4</v>
      </c>
      <c r="T63" t="n">
        <v>2875.78</v>
      </c>
      <c r="U63" t="n">
        <v>0.77</v>
      </c>
      <c r="V63" t="n">
        <v>0.88</v>
      </c>
      <c r="W63" t="n">
        <v>2.95</v>
      </c>
      <c r="X63" t="n">
        <v>0.18</v>
      </c>
      <c r="Y63" t="n">
        <v>1</v>
      </c>
      <c r="Z63" t="n">
        <v>10</v>
      </c>
      <c r="AA63" t="n">
        <v>452.7530406983421</v>
      </c>
      <c r="AB63" t="n">
        <v>619.4766843379301</v>
      </c>
      <c r="AC63" t="n">
        <v>560.3546990257046</v>
      </c>
      <c r="AD63" t="n">
        <v>452753.0406983421</v>
      </c>
      <c r="AE63" t="n">
        <v>619476.6843379302</v>
      </c>
      <c r="AF63" t="n">
        <v>2.195992120254236e-06</v>
      </c>
      <c r="AG63" t="n">
        <v>18.29427083333333</v>
      </c>
      <c r="AH63" t="n">
        <v>560354.6990257045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7.1148</v>
      </c>
      <c r="E64" t="n">
        <v>14.06</v>
      </c>
      <c r="F64" t="n">
        <v>10.57</v>
      </c>
      <c r="G64" t="n">
        <v>63.4</v>
      </c>
      <c r="H64" t="n">
        <v>0.92</v>
      </c>
      <c r="I64" t="n">
        <v>10</v>
      </c>
      <c r="J64" t="n">
        <v>317.97</v>
      </c>
      <c r="K64" t="n">
        <v>61.2</v>
      </c>
      <c r="L64" t="n">
        <v>16.5</v>
      </c>
      <c r="M64" t="n">
        <v>8</v>
      </c>
      <c r="N64" t="n">
        <v>95.27</v>
      </c>
      <c r="O64" t="n">
        <v>39450.07</v>
      </c>
      <c r="P64" t="n">
        <v>189.68</v>
      </c>
      <c r="Q64" t="n">
        <v>197.79</v>
      </c>
      <c r="R64" t="n">
        <v>32.86</v>
      </c>
      <c r="S64" t="n">
        <v>25.4</v>
      </c>
      <c r="T64" t="n">
        <v>2877.23</v>
      </c>
      <c r="U64" t="n">
        <v>0.77</v>
      </c>
      <c r="V64" t="n">
        <v>0.88</v>
      </c>
      <c r="W64" t="n">
        <v>2.95</v>
      </c>
      <c r="X64" t="n">
        <v>0.18</v>
      </c>
      <c r="Y64" t="n">
        <v>1</v>
      </c>
      <c r="Z64" t="n">
        <v>10</v>
      </c>
      <c r="AA64" t="n">
        <v>452.7432714827306</v>
      </c>
      <c r="AB64" t="n">
        <v>619.4633176661433</v>
      </c>
      <c r="AC64" t="n">
        <v>560.3426080503126</v>
      </c>
      <c r="AD64" t="n">
        <v>452743.2714827306</v>
      </c>
      <c r="AE64" t="n">
        <v>619463.3176661433</v>
      </c>
      <c r="AF64" t="n">
        <v>2.195930391733638e-06</v>
      </c>
      <c r="AG64" t="n">
        <v>18.30729166666667</v>
      </c>
      <c r="AH64" t="n">
        <v>560342.6080503126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7.116</v>
      </c>
      <c r="E65" t="n">
        <v>14.05</v>
      </c>
      <c r="F65" t="n">
        <v>10.56</v>
      </c>
      <c r="G65" t="n">
        <v>63.39</v>
      </c>
      <c r="H65" t="n">
        <v>0.9399999999999999</v>
      </c>
      <c r="I65" t="n">
        <v>10</v>
      </c>
      <c r="J65" t="n">
        <v>318.53</v>
      </c>
      <c r="K65" t="n">
        <v>61.2</v>
      </c>
      <c r="L65" t="n">
        <v>16.75</v>
      </c>
      <c r="M65" t="n">
        <v>8</v>
      </c>
      <c r="N65" t="n">
        <v>95.58</v>
      </c>
      <c r="O65" t="n">
        <v>39519.26</v>
      </c>
      <c r="P65" t="n">
        <v>189.44</v>
      </c>
      <c r="Q65" t="n">
        <v>197.77</v>
      </c>
      <c r="R65" t="n">
        <v>32.86</v>
      </c>
      <c r="S65" t="n">
        <v>25.4</v>
      </c>
      <c r="T65" t="n">
        <v>2873.9</v>
      </c>
      <c r="U65" t="n">
        <v>0.77</v>
      </c>
      <c r="V65" t="n">
        <v>0.88</v>
      </c>
      <c r="W65" t="n">
        <v>2.95</v>
      </c>
      <c r="X65" t="n">
        <v>0.17</v>
      </c>
      <c r="Y65" t="n">
        <v>1</v>
      </c>
      <c r="Z65" t="n">
        <v>10</v>
      </c>
      <c r="AA65" t="n">
        <v>452.4777842411164</v>
      </c>
      <c r="AB65" t="n">
        <v>619.1000663096963</v>
      </c>
      <c r="AC65" t="n">
        <v>560.0140248934983</v>
      </c>
      <c r="AD65" t="n">
        <v>452477.7842411164</v>
      </c>
      <c r="AE65" t="n">
        <v>619100.0663096963</v>
      </c>
      <c r="AF65" t="n">
        <v>2.196300762857223e-06</v>
      </c>
      <c r="AG65" t="n">
        <v>18.29427083333333</v>
      </c>
      <c r="AH65" t="n">
        <v>560014.0248934984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7.1542</v>
      </c>
      <c r="E66" t="n">
        <v>13.98</v>
      </c>
      <c r="F66" t="n">
        <v>10.54</v>
      </c>
      <c r="G66" t="n">
        <v>70.29000000000001</v>
      </c>
      <c r="H66" t="n">
        <v>0.95</v>
      </c>
      <c r="I66" t="n">
        <v>9</v>
      </c>
      <c r="J66" t="n">
        <v>319.09</v>
      </c>
      <c r="K66" t="n">
        <v>61.2</v>
      </c>
      <c r="L66" t="n">
        <v>17</v>
      </c>
      <c r="M66" t="n">
        <v>7</v>
      </c>
      <c r="N66" t="n">
        <v>95.89</v>
      </c>
      <c r="O66" t="n">
        <v>39588.58</v>
      </c>
      <c r="P66" t="n">
        <v>188.91</v>
      </c>
      <c r="Q66" t="n">
        <v>197.81</v>
      </c>
      <c r="R66" t="n">
        <v>32.16</v>
      </c>
      <c r="S66" t="n">
        <v>25.4</v>
      </c>
      <c r="T66" t="n">
        <v>2531.07</v>
      </c>
      <c r="U66" t="n">
        <v>0.79</v>
      </c>
      <c r="V66" t="n">
        <v>0.88</v>
      </c>
      <c r="W66" t="n">
        <v>2.95</v>
      </c>
      <c r="X66" t="n">
        <v>0.15</v>
      </c>
      <c r="Y66" t="n">
        <v>1</v>
      </c>
      <c r="Z66" t="n">
        <v>10</v>
      </c>
      <c r="AA66" t="n">
        <v>450.9289519546854</v>
      </c>
      <c r="AB66" t="n">
        <v>616.9808856457432</v>
      </c>
      <c r="AC66" t="n">
        <v>558.0970958578245</v>
      </c>
      <c r="AD66" t="n">
        <v>450928.9519546854</v>
      </c>
      <c r="AE66" t="n">
        <v>616980.8856457432</v>
      </c>
      <c r="AF66" t="n">
        <v>2.208090910291336e-06</v>
      </c>
      <c r="AG66" t="n">
        <v>18.203125</v>
      </c>
      <c r="AH66" t="n">
        <v>558097.0958578244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7.1475</v>
      </c>
      <c r="E67" t="n">
        <v>13.99</v>
      </c>
      <c r="F67" t="n">
        <v>10.56</v>
      </c>
      <c r="G67" t="n">
        <v>70.38</v>
      </c>
      <c r="H67" t="n">
        <v>0.96</v>
      </c>
      <c r="I67" t="n">
        <v>9</v>
      </c>
      <c r="J67" t="n">
        <v>319.65</v>
      </c>
      <c r="K67" t="n">
        <v>61.2</v>
      </c>
      <c r="L67" t="n">
        <v>17.25</v>
      </c>
      <c r="M67" t="n">
        <v>7</v>
      </c>
      <c r="N67" t="n">
        <v>96.2</v>
      </c>
      <c r="O67" t="n">
        <v>39658.05</v>
      </c>
      <c r="P67" t="n">
        <v>189.36</v>
      </c>
      <c r="Q67" t="n">
        <v>197.76</v>
      </c>
      <c r="R67" t="n">
        <v>32.6</v>
      </c>
      <c r="S67" t="n">
        <v>25.4</v>
      </c>
      <c r="T67" t="n">
        <v>2751.04</v>
      </c>
      <c r="U67" t="n">
        <v>0.78</v>
      </c>
      <c r="V67" t="n">
        <v>0.88</v>
      </c>
      <c r="W67" t="n">
        <v>2.95</v>
      </c>
      <c r="X67" t="n">
        <v>0.17</v>
      </c>
      <c r="Y67" t="n">
        <v>1</v>
      </c>
      <c r="Z67" t="n">
        <v>10</v>
      </c>
      <c r="AA67" t="n">
        <v>451.5513542734653</v>
      </c>
      <c r="AB67" t="n">
        <v>617.8324839567503</v>
      </c>
      <c r="AC67" t="n">
        <v>558.8674188212545</v>
      </c>
      <c r="AD67" t="n">
        <v>451551.3542734653</v>
      </c>
      <c r="AE67" t="n">
        <v>617832.4839567502</v>
      </c>
      <c r="AF67" t="n">
        <v>2.206023004851321e-06</v>
      </c>
      <c r="AG67" t="n">
        <v>18.21614583333333</v>
      </c>
      <c r="AH67" t="n">
        <v>558867.4188212545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7.1471</v>
      </c>
      <c r="E68" t="n">
        <v>13.99</v>
      </c>
      <c r="F68" t="n">
        <v>10.56</v>
      </c>
      <c r="G68" t="n">
        <v>70.38</v>
      </c>
      <c r="H68" t="n">
        <v>0.97</v>
      </c>
      <c r="I68" t="n">
        <v>9</v>
      </c>
      <c r="J68" t="n">
        <v>320.22</v>
      </c>
      <c r="K68" t="n">
        <v>61.2</v>
      </c>
      <c r="L68" t="n">
        <v>17.5</v>
      </c>
      <c r="M68" t="n">
        <v>7</v>
      </c>
      <c r="N68" t="n">
        <v>96.52</v>
      </c>
      <c r="O68" t="n">
        <v>39727.66</v>
      </c>
      <c r="P68" t="n">
        <v>189.55</v>
      </c>
      <c r="Q68" t="n">
        <v>197.77</v>
      </c>
      <c r="R68" t="n">
        <v>32.59</v>
      </c>
      <c r="S68" t="n">
        <v>25.4</v>
      </c>
      <c r="T68" t="n">
        <v>2747.23</v>
      </c>
      <c r="U68" t="n">
        <v>0.78</v>
      </c>
      <c r="V68" t="n">
        <v>0.88</v>
      </c>
      <c r="W68" t="n">
        <v>2.95</v>
      </c>
      <c r="X68" t="n">
        <v>0.17</v>
      </c>
      <c r="Y68" t="n">
        <v>1</v>
      </c>
      <c r="Z68" t="n">
        <v>10</v>
      </c>
      <c r="AA68" t="n">
        <v>451.7069639284813</v>
      </c>
      <c r="AB68" t="n">
        <v>618.0453959517567</v>
      </c>
      <c r="AC68" t="n">
        <v>559.0600107942815</v>
      </c>
      <c r="AD68" t="n">
        <v>451706.9639284813</v>
      </c>
      <c r="AE68" t="n">
        <v>618045.3959517567</v>
      </c>
      <c r="AF68" t="n">
        <v>2.205899547810127e-06</v>
      </c>
      <c r="AG68" t="n">
        <v>18.21614583333333</v>
      </c>
      <c r="AH68" t="n">
        <v>559060.0107942815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7.1509</v>
      </c>
      <c r="E69" t="n">
        <v>13.98</v>
      </c>
      <c r="F69" t="n">
        <v>10.55</v>
      </c>
      <c r="G69" t="n">
        <v>70.33</v>
      </c>
      <c r="H69" t="n">
        <v>0.99</v>
      </c>
      <c r="I69" t="n">
        <v>9</v>
      </c>
      <c r="J69" t="n">
        <v>320.78</v>
      </c>
      <c r="K69" t="n">
        <v>61.2</v>
      </c>
      <c r="L69" t="n">
        <v>17.75</v>
      </c>
      <c r="M69" t="n">
        <v>7</v>
      </c>
      <c r="N69" t="n">
        <v>96.83</v>
      </c>
      <c r="O69" t="n">
        <v>39797.41</v>
      </c>
      <c r="P69" t="n">
        <v>189.48</v>
      </c>
      <c r="Q69" t="n">
        <v>197.8</v>
      </c>
      <c r="R69" t="n">
        <v>32.38</v>
      </c>
      <c r="S69" t="n">
        <v>25.4</v>
      </c>
      <c r="T69" t="n">
        <v>2640.53</v>
      </c>
      <c r="U69" t="n">
        <v>0.78</v>
      </c>
      <c r="V69" t="n">
        <v>0.88</v>
      </c>
      <c r="W69" t="n">
        <v>2.95</v>
      </c>
      <c r="X69" t="n">
        <v>0.16</v>
      </c>
      <c r="Y69" t="n">
        <v>1</v>
      </c>
      <c r="Z69" t="n">
        <v>10</v>
      </c>
      <c r="AA69" t="n">
        <v>451.5011937575005</v>
      </c>
      <c r="AB69" t="n">
        <v>617.7638521258815</v>
      </c>
      <c r="AC69" t="n">
        <v>558.8053371159987</v>
      </c>
      <c r="AD69" t="n">
        <v>451501.1937575005</v>
      </c>
      <c r="AE69" t="n">
        <v>617763.8521258815</v>
      </c>
      <c r="AF69" t="n">
        <v>2.207072389701478e-06</v>
      </c>
      <c r="AG69" t="n">
        <v>18.203125</v>
      </c>
      <c r="AH69" t="n">
        <v>558805.3371159986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7.1517</v>
      </c>
      <c r="E70" t="n">
        <v>13.98</v>
      </c>
      <c r="F70" t="n">
        <v>10.55</v>
      </c>
      <c r="G70" t="n">
        <v>70.31999999999999</v>
      </c>
      <c r="H70" t="n">
        <v>1</v>
      </c>
      <c r="I70" t="n">
        <v>9</v>
      </c>
      <c r="J70" t="n">
        <v>321.35</v>
      </c>
      <c r="K70" t="n">
        <v>61.2</v>
      </c>
      <c r="L70" t="n">
        <v>18</v>
      </c>
      <c r="M70" t="n">
        <v>7</v>
      </c>
      <c r="N70" t="n">
        <v>97.15000000000001</v>
      </c>
      <c r="O70" t="n">
        <v>39867.32</v>
      </c>
      <c r="P70" t="n">
        <v>189.6</v>
      </c>
      <c r="Q70" t="n">
        <v>197.81</v>
      </c>
      <c r="R70" t="n">
        <v>32.41</v>
      </c>
      <c r="S70" t="n">
        <v>25.4</v>
      </c>
      <c r="T70" t="n">
        <v>2656.81</v>
      </c>
      <c r="U70" t="n">
        <v>0.78</v>
      </c>
      <c r="V70" t="n">
        <v>0.88</v>
      </c>
      <c r="W70" t="n">
        <v>2.95</v>
      </c>
      <c r="X70" t="n">
        <v>0.16</v>
      </c>
      <c r="Y70" t="n">
        <v>1</v>
      </c>
      <c r="Z70" t="n">
        <v>10</v>
      </c>
      <c r="AA70" t="n">
        <v>451.5706463185924</v>
      </c>
      <c r="AB70" t="n">
        <v>617.8588801839981</v>
      </c>
      <c r="AC70" t="n">
        <v>558.8912958296213</v>
      </c>
      <c r="AD70" t="n">
        <v>451570.6463185924</v>
      </c>
      <c r="AE70" t="n">
        <v>617858.880183998</v>
      </c>
      <c r="AF70" t="n">
        <v>2.207319303783867e-06</v>
      </c>
      <c r="AG70" t="n">
        <v>18.203125</v>
      </c>
      <c r="AH70" t="n">
        <v>558891.2958296213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7.1538</v>
      </c>
      <c r="E71" t="n">
        <v>13.98</v>
      </c>
      <c r="F71" t="n">
        <v>10.54</v>
      </c>
      <c r="G71" t="n">
        <v>70.3</v>
      </c>
      <c r="H71" t="n">
        <v>1.01</v>
      </c>
      <c r="I71" t="n">
        <v>9</v>
      </c>
      <c r="J71" t="n">
        <v>321.92</v>
      </c>
      <c r="K71" t="n">
        <v>61.2</v>
      </c>
      <c r="L71" t="n">
        <v>18.25</v>
      </c>
      <c r="M71" t="n">
        <v>7</v>
      </c>
      <c r="N71" t="n">
        <v>97.47</v>
      </c>
      <c r="O71" t="n">
        <v>39937.36</v>
      </c>
      <c r="P71" t="n">
        <v>189.5</v>
      </c>
      <c r="Q71" t="n">
        <v>197.81</v>
      </c>
      <c r="R71" t="n">
        <v>32.25</v>
      </c>
      <c r="S71" t="n">
        <v>25.4</v>
      </c>
      <c r="T71" t="n">
        <v>2574.11</v>
      </c>
      <c r="U71" t="n">
        <v>0.79</v>
      </c>
      <c r="V71" t="n">
        <v>0.88</v>
      </c>
      <c r="W71" t="n">
        <v>2.95</v>
      </c>
      <c r="X71" t="n">
        <v>0.15</v>
      </c>
      <c r="Y71" t="n">
        <v>1</v>
      </c>
      <c r="Z71" t="n">
        <v>10</v>
      </c>
      <c r="AA71" t="n">
        <v>451.3886645873033</v>
      </c>
      <c r="AB71" t="n">
        <v>617.6098847507809</v>
      </c>
      <c r="AC71" t="n">
        <v>558.6660641710831</v>
      </c>
      <c r="AD71" t="n">
        <v>451388.6645873033</v>
      </c>
      <c r="AE71" t="n">
        <v>617609.8847507809</v>
      </c>
      <c r="AF71" t="n">
        <v>2.207967453250141e-06</v>
      </c>
      <c r="AG71" t="n">
        <v>18.203125</v>
      </c>
      <c r="AH71" t="n">
        <v>558666.0641710832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7.1488</v>
      </c>
      <c r="E72" t="n">
        <v>13.99</v>
      </c>
      <c r="F72" t="n">
        <v>10.55</v>
      </c>
      <c r="G72" t="n">
        <v>70.36</v>
      </c>
      <c r="H72" t="n">
        <v>1.02</v>
      </c>
      <c r="I72" t="n">
        <v>9</v>
      </c>
      <c r="J72" t="n">
        <v>322.49</v>
      </c>
      <c r="K72" t="n">
        <v>61.2</v>
      </c>
      <c r="L72" t="n">
        <v>18.5</v>
      </c>
      <c r="M72" t="n">
        <v>7</v>
      </c>
      <c r="N72" t="n">
        <v>97.79000000000001</v>
      </c>
      <c r="O72" t="n">
        <v>40007.56</v>
      </c>
      <c r="P72" t="n">
        <v>189.63</v>
      </c>
      <c r="Q72" t="n">
        <v>197.8</v>
      </c>
      <c r="R72" t="n">
        <v>32.46</v>
      </c>
      <c r="S72" t="n">
        <v>25.4</v>
      </c>
      <c r="T72" t="n">
        <v>2681.78</v>
      </c>
      <c r="U72" t="n">
        <v>0.78</v>
      </c>
      <c r="V72" t="n">
        <v>0.88</v>
      </c>
      <c r="W72" t="n">
        <v>2.95</v>
      </c>
      <c r="X72" t="n">
        <v>0.16</v>
      </c>
      <c r="Y72" t="n">
        <v>1</v>
      </c>
      <c r="Z72" t="n">
        <v>10</v>
      </c>
      <c r="AA72" t="n">
        <v>451.6727838209504</v>
      </c>
      <c r="AB72" t="n">
        <v>617.9986292207129</v>
      </c>
      <c r="AC72" t="n">
        <v>559.017707414411</v>
      </c>
      <c r="AD72" t="n">
        <v>451672.7838209504</v>
      </c>
      <c r="AE72" t="n">
        <v>617998.6292207129</v>
      </c>
      <c r="AF72" t="n">
        <v>2.206424240235205e-06</v>
      </c>
      <c r="AG72" t="n">
        <v>18.21614583333333</v>
      </c>
      <c r="AH72" t="n">
        <v>559017.707414411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7.1508</v>
      </c>
      <c r="E73" t="n">
        <v>13.98</v>
      </c>
      <c r="F73" t="n">
        <v>10.55</v>
      </c>
      <c r="G73" t="n">
        <v>70.34</v>
      </c>
      <c r="H73" t="n">
        <v>1.03</v>
      </c>
      <c r="I73" t="n">
        <v>9</v>
      </c>
      <c r="J73" t="n">
        <v>323.06</v>
      </c>
      <c r="K73" t="n">
        <v>61.2</v>
      </c>
      <c r="L73" t="n">
        <v>18.75</v>
      </c>
      <c r="M73" t="n">
        <v>7</v>
      </c>
      <c r="N73" t="n">
        <v>98.11</v>
      </c>
      <c r="O73" t="n">
        <v>40077.9</v>
      </c>
      <c r="P73" t="n">
        <v>189.55</v>
      </c>
      <c r="Q73" t="n">
        <v>197.77</v>
      </c>
      <c r="R73" t="n">
        <v>32.42</v>
      </c>
      <c r="S73" t="n">
        <v>25.4</v>
      </c>
      <c r="T73" t="n">
        <v>2663.45</v>
      </c>
      <c r="U73" t="n">
        <v>0.78</v>
      </c>
      <c r="V73" t="n">
        <v>0.88</v>
      </c>
      <c r="W73" t="n">
        <v>2.95</v>
      </c>
      <c r="X73" t="n">
        <v>0.16</v>
      </c>
      <c r="Y73" t="n">
        <v>1</v>
      </c>
      <c r="Z73" t="n">
        <v>10</v>
      </c>
      <c r="AA73" t="n">
        <v>451.5571984692876</v>
      </c>
      <c r="AB73" t="n">
        <v>617.840480243302</v>
      </c>
      <c r="AC73" t="n">
        <v>558.8746519534408</v>
      </c>
      <c r="AD73" t="n">
        <v>451557.1984692876</v>
      </c>
      <c r="AE73" t="n">
        <v>617840.480243302</v>
      </c>
      <c r="AF73" t="n">
        <v>2.207041525441179e-06</v>
      </c>
      <c r="AG73" t="n">
        <v>18.203125</v>
      </c>
      <c r="AH73" t="n">
        <v>558874.6519534407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7.1497</v>
      </c>
      <c r="E74" t="n">
        <v>13.99</v>
      </c>
      <c r="F74" t="n">
        <v>10.55</v>
      </c>
      <c r="G74" t="n">
        <v>70.34999999999999</v>
      </c>
      <c r="H74" t="n">
        <v>1.05</v>
      </c>
      <c r="I74" t="n">
        <v>9</v>
      </c>
      <c r="J74" t="n">
        <v>323.63</v>
      </c>
      <c r="K74" t="n">
        <v>61.2</v>
      </c>
      <c r="L74" t="n">
        <v>19</v>
      </c>
      <c r="M74" t="n">
        <v>7</v>
      </c>
      <c r="N74" t="n">
        <v>98.43000000000001</v>
      </c>
      <c r="O74" t="n">
        <v>40148.52</v>
      </c>
      <c r="P74" t="n">
        <v>189.57</v>
      </c>
      <c r="Q74" t="n">
        <v>197.78</v>
      </c>
      <c r="R74" t="n">
        <v>32.46</v>
      </c>
      <c r="S74" t="n">
        <v>25.4</v>
      </c>
      <c r="T74" t="n">
        <v>2681.27</v>
      </c>
      <c r="U74" t="n">
        <v>0.78</v>
      </c>
      <c r="V74" t="n">
        <v>0.88</v>
      </c>
      <c r="W74" t="n">
        <v>2.95</v>
      </c>
      <c r="X74" t="n">
        <v>0.16</v>
      </c>
      <c r="Y74" t="n">
        <v>1</v>
      </c>
      <c r="Z74" t="n">
        <v>10</v>
      </c>
      <c r="AA74" t="n">
        <v>451.6024949297649</v>
      </c>
      <c r="AB74" t="n">
        <v>617.9024568588659</v>
      </c>
      <c r="AC74" t="n">
        <v>558.9307136077999</v>
      </c>
      <c r="AD74" t="n">
        <v>451602.4949297649</v>
      </c>
      <c r="AE74" t="n">
        <v>617902.4568588659</v>
      </c>
      <c r="AF74" t="n">
        <v>2.206702018577893e-06</v>
      </c>
      <c r="AG74" t="n">
        <v>18.21614583333333</v>
      </c>
      <c r="AH74" t="n">
        <v>558930.7136078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7.1515</v>
      </c>
      <c r="E75" t="n">
        <v>13.98</v>
      </c>
      <c r="F75" t="n">
        <v>10.55</v>
      </c>
      <c r="G75" t="n">
        <v>70.33</v>
      </c>
      <c r="H75" t="n">
        <v>1.06</v>
      </c>
      <c r="I75" t="n">
        <v>9</v>
      </c>
      <c r="J75" t="n">
        <v>324.2</v>
      </c>
      <c r="K75" t="n">
        <v>61.2</v>
      </c>
      <c r="L75" t="n">
        <v>19.25</v>
      </c>
      <c r="M75" t="n">
        <v>7</v>
      </c>
      <c r="N75" t="n">
        <v>98.75</v>
      </c>
      <c r="O75" t="n">
        <v>40219.17</v>
      </c>
      <c r="P75" t="n">
        <v>189.41</v>
      </c>
      <c r="Q75" t="n">
        <v>197.77</v>
      </c>
      <c r="R75" t="n">
        <v>32.29</v>
      </c>
      <c r="S75" t="n">
        <v>25.4</v>
      </c>
      <c r="T75" t="n">
        <v>2595.3</v>
      </c>
      <c r="U75" t="n">
        <v>0.79</v>
      </c>
      <c r="V75" t="n">
        <v>0.88</v>
      </c>
      <c r="W75" t="n">
        <v>2.95</v>
      </c>
      <c r="X75" t="n">
        <v>0.16</v>
      </c>
      <c r="Y75" t="n">
        <v>1</v>
      </c>
      <c r="Z75" t="n">
        <v>10</v>
      </c>
      <c r="AA75" t="n">
        <v>451.4315320837477</v>
      </c>
      <c r="AB75" t="n">
        <v>617.6685379505968</v>
      </c>
      <c r="AC75" t="n">
        <v>558.7191195918286</v>
      </c>
      <c r="AD75" t="n">
        <v>451431.5320837477</v>
      </c>
      <c r="AE75" t="n">
        <v>617668.5379505968</v>
      </c>
      <c r="AF75" t="n">
        <v>2.207257575263271e-06</v>
      </c>
      <c r="AG75" t="n">
        <v>18.203125</v>
      </c>
      <c r="AH75" t="n">
        <v>558719.1195918287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7.1927</v>
      </c>
      <c r="E76" t="n">
        <v>13.9</v>
      </c>
      <c r="F76" t="n">
        <v>10.52</v>
      </c>
      <c r="G76" t="n">
        <v>78.92</v>
      </c>
      <c r="H76" t="n">
        <v>1.07</v>
      </c>
      <c r="I76" t="n">
        <v>8</v>
      </c>
      <c r="J76" t="n">
        <v>324.78</v>
      </c>
      <c r="K76" t="n">
        <v>61.2</v>
      </c>
      <c r="L76" t="n">
        <v>19.5</v>
      </c>
      <c r="M76" t="n">
        <v>6</v>
      </c>
      <c r="N76" t="n">
        <v>99.08</v>
      </c>
      <c r="O76" t="n">
        <v>40289.97</v>
      </c>
      <c r="P76" t="n">
        <v>189.04</v>
      </c>
      <c r="Q76" t="n">
        <v>197.8</v>
      </c>
      <c r="R76" t="n">
        <v>31.56</v>
      </c>
      <c r="S76" t="n">
        <v>25.4</v>
      </c>
      <c r="T76" t="n">
        <v>2237.41</v>
      </c>
      <c r="U76" t="n">
        <v>0.8</v>
      </c>
      <c r="V76" t="n">
        <v>0.88</v>
      </c>
      <c r="W76" t="n">
        <v>2.95</v>
      </c>
      <c r="X76" t="n">
        <v>0.13</v>
      </c>
      <c r="Y76" t="n">
        <v>1</v>
      </c>
      <c r="Z76" t="n">
        <v>10</v>
      </c>
      <c r="AA76" t="n">
        <v>449.8878616264934</v>
      </c>
      <c r="AB76" t="n">
        <v>615.5564199290471</v>
      </c>
      <c r="AC76" t="n">
        <v>556.8085791498796</v>
      </c>
      <c r="AD76" t="n">
        <v>449887.8616264934</v>
      </c>
      <c r="AE76" t="n">
        <v>615556.4199290471</v>
      </c>
      <c r="AF76" t="n">
        <v>2.219973650506345e-06</v>
      </c>
      <c r="AG76" t="n">
        <v>18.09895833333333</v>
      </c>
      <c r="AH76" t="n">
        <v>556808.5791498796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7.195</v>
      </c>
      <c r="E77" t="n">
        <v>13.9</v>
      </c>
      <c r="F77" t="n">
        <v>10.52</v>
      </c>
      <c r="G77" t="n">
        <v>78.89</v>
      </c>
      <c r="H77" t="n">
        <v>1.08</v>
      </c>
      <c r="I77" t="n">
        <v>8</v>
      </c>
      <c r="J77" t="n">
        <v>325.35</v>
      </c>
      <c r="K77" t="n">
        <v>61.2</v>
      </c>
      <c r="L77" t="n">
        <v>19.75</v>
      </c>
      <c r="M77" t="n">
        <v>6</v>
      </c>
      <c r="N77" t="n">
        <v>99.40000000000001</v>
      </c>
      <c r="O77" t="n">
        <v>40360.92</v>
      </c>
      <c r="P77" t="n">
        <v>189.04</v>
      </c>
      <c r="Q77" t="n">
        <v>197.75</v>
      </c>
      <c r="R77" t="n">
        <v>31.41</v>
      </c>
      <c r="S77" t="n">
        <v>25.4</v>
      </c>
      <c r="T77" t="n">
        <v>2162.87</v>
      </c>
      <c r="U77" t="n">
        <v>0.8100000000000001</v>
      </c>
      <c r="V77" t="n">
        <v>0.88</v>
      </c>
      <c r="W77" t="n">
        <v>2.95</v>
      </c>
      <c r="X77" t="n">
        <v>0.13</v>
      </c>
      <c r="Y77" t="n">
        <v>1</v>
      </c>
      <c r="Z77" t="n">
        <v>10</v>
      </c>
      <c r="AA77" t="n">
        <v>449.8259100791183</v>
      </c>
      <c r="AB77" t="n">
        <v>615.4716550888193</v>
      </c>
      <c r="AC77" t="n">
        <v>556.7319041470347</v>
      </c>
      <c r="AD77" t="n">
        <v>449825.9100791183</v>
      </c>
      <c r="AE77" t="n">
        <v>615471.6550888192</v>
      </c>
      <c r="AF77" t="n">
        <v>2.220683528493215e-06</v>
      </c>
      <c r="AG77" t="n">
        <v>18.09895833333333</v>
      </c>
      <c r="AH77" t="n">
        <v>556731.9041470347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7.1919</v>
      </c>
      <c r="E78" t="n">
        <v>13.9</v>
      </c>
      <c r="F78" t="n">
        <v>10.52</v>
      </c>
      <c r="G78" t="n">
        <v>78.93000000000001</v>
      </c>
      <c r="H78" t="n">
        <v>1.09</v>
      </c>
      <c r="I78" t="n">
        <v>8</v>
      </c>
      <c r="J78" t="n">
        <v>325.93</v>
      </c>
      <c r="K78" t="n">
        <v>61.2</v>
      </c>
      <c r="L78" t="n">
        <v>20</v>
      </c>
      <c r="M78" t="n">
        <v>6</v>
      </c>
      <c r="N78" t="n">
        <v>99.73</v>
      </c>
      <c r="O78" t="n">
        <v>40432.03</v>
      </c>
      <c r="P78" t="n">
        <v>189.3</v>
      </c>
      <c r="Q78" t="n">
        <v>197.81</v>
      </c>
      <c r="R78" t="n">
        <v>31.5</v>
      </c>
      <c r="S78" t="n">
        <v>25.4</v>
      </c>
      <c r="T78" t="n">
        <v>2207.62</v>
      </c>
      <c r="U78" t="n">
        <v>0.8100000000000001</v>
      </c>
      <c r="V78" t="n">
        <v>0.88</v>
      </c>
      <c r="W78" t="n">
        <v>2.95</v>
      </c>
      <c r="X78" t="n">
        <v>0.13</v>
      </c>
      <c r="Y78" t="n">
        <v>1</v>
      </c>
      <c r="Z78" t="n">
        <v>10</v>
      </c>
      <c r="AA78" t="n">
        <v>450.1061557780499</v>
      </c>
      <c r="AB78" t="n">
        <v>615.8550996176649</v>
      </c>
      <c r="AC78" t="n">
        <v>557.0787532682153</v>
      </c>
      <c r="AD78" t="n">
        <v>450106.1557780498</v>
      </c>
      <c r="AE78" t="n">
        <v>615855.0996176649</v>
      </c>
      <c r="AF78" t="n">
        <v>2.219726736423955e-06</v>
      </c>
      <c r="AG78" t="n">
        <v>18.09895833333333</v>
      </c>
      <c r="AH78" t="n">
        <v>557078.7532682153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7.1905</v>
      </c>
      <c r="E79" t="n">
        <v>13.91</v>
      </c>
      <c r="F79" t="n">
        <v>10.53</v>
      </c>
      <c r="G79" t="n">
        <v>78.95</v>
      </c>
      <c r="H79" t="n">
        <v>1.11</v>
      </c>
      <c r="I79" t="n">
        <v>8</v>
      </c>
      <c r="J79" t="n">
        <v>326.51</v>
      </c>
      <c r="K79" t="n">
        <v>61.2</v>
      </c>
      <c r="L79" t="n">
        <v>20.25</v>
      </c>
      <c r="M79" t="n">
        <v>6</v>
      </c>
      <c r="N79" t="n">
        <v>100.06</v>
      </c>
      <c r="O79" t="n">
        <v>40503.29</v>
      </c>
      <c r="P79" t="n">
        <v>189.44</v>
      </c>
      <c r="Q79" t="n">
        <v>197.76</v>
      </c>
      <c r="R79" t="n">
        <v>31.45</v>
      </c>
      <c r="S79" t="n">
        <v>25.4</v>
      </c>
      <c r="T79" t="n">
        <v>2180.08</v>
      </c>
      <c r="U79" t="n">
        <v>0.8100000000000001</v>
      </c>
      <c r="V79" t="n">
        <v>0.88</v>
      </c>
      <c r="W79" t="n">
        <v>2.96</v>
      </c>
      <c r="X79" t="n">
        <v>0.14</v>
      </c>
      <c r="Y79" t="n">
        <v>1</v>
      </c>
      <c r="Z79" t="n">
        <v>10</v>
      </c>
      <c r="AA79" t="n">
        <v>450.2981661521418</v>
      </c>
      <c r="AB79" t="n">
        <v>616.1178166823976</v>
      </c>
      <c r="AC79" t="n">
        <v>557.3163969850156</v>
      </c>
      <c r="AD79" t="n">
        <v>450298.1661521419</v>
      </c>
      <c r="AE79" t="n">
        <v>616117.8166823976</v>
      </c>
      <c r="AF79" t="n">
        <v>2.219294636779773e-06</v>
      </c>
      <c r="AG79" t="n">
        <v>18.11197916666667</v>
      </c>
      <c r="AH79" t="n">
        <v>557316.3969850156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7.1905</v>
      </c>
      <c r="E80" t="n">
        <v>13.91</v>
      </c>
      <c r="F80" t="n">
        <v>10.53</v>
      </c>
      <c r="G80" t="n">
        <v>78.95</v>
      </c>
      <c r="H80" t="n">
        <v>1.12</v>
      </c>
      <c r="I80" t="n">
        <v>8</v>
      </c>
      <c r="J80" t="n">
        <v>327.08</v>
      </c>
      <c r="K80" t="n">
        <v>61.2</v>
      </c>
      <c r="L80" t="n">
        <v>20.5</v>
      </c>
      <c r="M80" t="n">
        <v>6</v>
      </c>
      <c r="N80" t="n">
        <v>100.39</v>
      </c>
      <c r="O80" t="n">
        <v>40574.7</v>
      </c>
      <c r="P80" t="n">
        <v>189.59</v>
      </c>
      <c r="Q80" t="n">
        <v>197.75</v>
      </c>
      <c r="R80" t="n">
        <v>31.58</v>
      </c>
      <c r="S80" t="n">
        <v>25.4</v>
      </c>
      <c r="T80" t="n">
        <v>2246.39</v>
      </c>
      <c r="U80" t="n">
        <v>0.8</v>
      </c>
      <c r="V80" t="n">
        <v>0.88</v>
      </c>
      <c r="W80" t="n">
        <v>2.95</v>
      </c>
      <c r="X80" t="n">
        <v>0.14</v>
      </c>
      <c r="Y80" t="n">
        <v>1</v>
      </c>
      <c r="Z80" t="n">
        <v>10</v>
      </c>
      <c r="AA80" t="n">
        <v>450.4116900774661</v>
      </c>
      <c r="AB80" t="n">
        <v>616.2731451253483</v>
      </c>
      <c r="AC80" t="n">
        <v>557.456901099376</v>
      </c>
      <c r="AD80" t="n">
        <v>450411.6900774661</v>
      </c>
      <c r="AE80" t="n">
        <v>616273.1451253482</v>
      </c>
      <c r="AF80" t="n">
        <v>2.219294636779773e-06</v>
      </c>
      <c r="AG80" t="n">
        <v>18.11197916666667</v>
      </c>
      <c r="AH80" t="n">
        <v>557456.9010993759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7.1908</v>
      </c>
      <c r="E81" t="n">
        <v>13.91</v>
      </c>
      <c r="F81" t="n">
        <v>10.53</v>
      </c>
      <c r="G81" t="n">
        <v>78.95</v>
      </c>
      <c r="H81" t="n">
        <v>1.13</v>
      </c>
      <c r="I81" t="n">
        <v>8</v>
      </c>
      <c r="J81" t="n">
        <v>327.66</v>
      </c>
      <c r="K81" t="n">
        <v>61.2</v>
      </c>
      <c r="L81" t="n">
        <v>20.75</v>
      </c>
      <c r="M81" t="n">
        <v>6</v>
      </c>
      <c r="N81" t="n">
        <v>100.72</v>
      </c>
      <c r="O81" t="n">
        <v>40646.27</v>
      </c>
      <c r="P81" t="n">
        <v>189.61</v>
      </c>
      <c r="Q81" t="n">
        <v>197.75</v>
      </c>
      <c r="R81" t="n">
        <v>31.64</v>
      </c>
      <c r="S81" t="n">
        <v>25.4</v>
      </c>
      <c r="T81" t="n">
        <v>2276.44</v>
      </c>
      <c r="U81" t="n">
        <v>0.8</v>
      </c>
      <c r="V81" t="n">
        <v>0.88</v>
      </c>
      <c r="W81" t="n">
        <v>2.95</v>
      </c>
      <c r="X81" t="n">
        <v>0.14</v>
      </c>
      <c r="Y81" t="n">
        <v>1</v>
      </c>
      <c r="Z81" t="n">
        <v>10</v>
      </c>
      <c r="AA81" t="n">
        <v>450.4187187588875</v>
      </c>
      <c r="AB81" t="n">
        <v>616.2827620773527</v>
      </c>
      <c r="AC81" t="n">
        <v>557.4656002229783</v>
      </c>
      <c r="AD81" t="n">
        <v>450418.7187588875</v>
      </c>
      <c r="AE81" t="n">
        <v>616282.7620773527</v>
      </c>
      <c r="AF81" t="n">
        <v>2.219387229560669e-06</v>
      </c>
      <c r="AG81" t="n">
        <v>18.11197916666667</v>
      </c>
      <c r="AH81" t="n">
        <v>557465.6002229783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7.1918</v>
      </c>
      <c r="E82" t="n">
        <v>13.9</v>
      </c>
      <c r="F82" t="n">
        <v>10.52</v>
      </c>
      <c r="G82" t="n">
        <v>78.93000000000001</v>
      </c>
      <c r="H82" t="n">
        <v>1.14</v>
      </c>
      <c r="I82" t="n">
        <v>8</v>
      </c>
      <c r="J82" t="n">
        <v>328.25</v>
      </c>
      <c r="K82" t="n">
        <v>61.2</v>
      </c>
      <c r="L82" t="n">
        <v>21</v>
      </c>
      <c r="M82" t="n">
        <v>6</v>
      </c>
      <c r="N82" t="n">
        <v>101.05</v>
      </c>
      <c r="O82" t="n">
        <v>40718</v>
      </c>
      <c r="P82" t="n">
        <v>189.55</v>
      </c>
      <c r="Q82" t="n">
        <v>197.75</v>
      </c>
      <c r="R82" t="n">
        <v>31.57</v>
      </c>
      <c r="S82" t="n">
        <v>25.4</v>
      </c>
      <c r="T82" t="n">
        <v>2240.41</v>
      </c>
      <c r="U82" t="n">
        <v>0.8</v>
      </c>
      <c r="V82" t="n">
        <v>0.88</v>
      </c>
      <c r="W82" t="n">
        <v>2.95</v>
      </c>
      <c r="X82" t="n">
        <v>0.13</v>
      </c>
      <c r="Y82" t="n">
        <v>1</v>
      </c>
      <c r="Z82" t="n">
        <v>10</v>
      </c>
      <c r="AA82" t="n">
        <v>450.2980258983677</v>
      </c>
      <c r="AB82" t="n">
        <v>616.1176247809962</v>
      </c>
      <c r="AC82" t="n">
        <v>557.3162233984144</v>
      </c>
      <c r="AD82" t="n">
        <v>450298.0258983676</v>
      </c>
      <c r="AE82" t="n">
        <v>616117.6247809961</v>
      </c>
      <c r="AF82" t="n">
        <v>2.219695872163656e-06</v>
      </c>
      <c r="AG82" t="n">
        <v>18.09895833333333</v>
      </c>
      <c r="AH82" t="n">
        <v>557316.2233984144</v>
      </c>
    </row>
    <row r="83">
      <c r="A83" t="n">
        <v>81</v>
      </c>
      <c r="B83" t="n">
        <v>145</v>
      </c>
      <c r="C83" t="inlineStr">
        <is>
          <t xml:space="preserve">CONCLUIDO	</t>
        </is>
      </c>
      <c r="D83" t="n">
        <v>7.1942</v>
      </c>
      <c r="E83" t="n">
        <v>13.9</v>
      </c>
      <c r="F83" t="n">
        <v>10.52</v>
      </c>
      <c r="G83" t="n">
        <v>78.90000000000001</v>
      </c>
      <c r="H83" t="n">
        <v>1.15</v>
      </c>
      <c r="I83" t="n">
        <v>8</v>
      </c>
      <c r="J83" t="n">
        <v>328.83</v>
      </c>
      <c r="K83" t="n">
        <v>61.2</v>
      </c>
      <c r="L83" t="n">
        <v>21.25</v>
      </c>
      <c r="M83" t="n">
        <v>6</v>
      </c>
      <c r="N83" t="n">
        <v>101.38</v>
      </c>
      <c r="O83" t="n">
        <v>40789.89</v>
      </c>
      <c r="P83" t="n">
        <v>189.47</v>
      </c>
      <c r="Q83" t="n">
        <v>197.78</v>
      </c>
      <c r="R83" t="n">
        <v>31.33</v>
      </c>
      <c r="S83" t="n">
        <v>25.4</v>
      </c>
      <c r="T83" t="n">
        <v>2122.89</v>
      </c>
      <c r="U83" t="n">
        <v>0.8100000000000001</v>
      </c>
      <c r="V83" t="n">
        <v>0.88</v>
      </c>
      <c r="W83" t="n">
        <v>2.95</v>
      </c>
      <c r="X83" t="n">
        <v>0.13</v>
      </c>
      <c r="Y83" t="n">
        <v>1</v>
      </c>
      <c r="Z83" t="n">
        <v>10</v>
      </c>
      <c r="AA83" t="n">
        <v>450.1727218307688</v>
      </c>
      <c r="AB83" t="n">
        <v>615.9461782276821</v>
      </c>
      <c r="AC83" t="n">
        <v>557.161139463522</v>
      </c>
      <c r="AD83" t="n">
        <v>450172.7218307688</v>
      </c>
      <c r="AE83" t="n">
        <v>615946.1782276821</v>
      </c>
      <c r="AF83" t="n">
        <v>2.220436614410826e-06</v>
      </c>
      <c r="AG83" t="n">
        <v>18.09895833333333</v>
      </c>
      <c r="AH83" t="n">
        <v>557161.139463522</v>
      </c>
    </row>
    <row r="84">
      <c r="A84" t="n">
        <v>82</v>
      </c>
      <c r="B84" t="n">
        <v>145</v>
      </c>
      <c r="C84" t="inlineStr">
        <is>
          <t xml:space="preserve">CONCLUIDO	</t>
        </is>
      </c>
      <c r="D84" t="n">
        <v>7.1904</v>
      </c>
      <c r="E84" t="n">
        <v>13.91</v>
      </c>
      <c r="F84" t="n">
        <v>10.53</v>
      </c>
      <c r="G84" t="n">
        <v>78.95</v>
      </c>
      <c r="H84" t="n">
        <v>1.16</v>
      </c>
      <c r="I84" t="n">
        <v>8</v>
      </c>
      <c r="J84" t="n">
        <v>329.41</v>
      </c>
      <c r="K84" t="n">
        <v>61.2</v>
      </c>
      <c r="L84" t="n">
        <v>21.5</v>
      </c>
      <c r="M84" t="n">
        <v>6</v>
      </c>
      <c r="N84" t="n">
        <v>101.71</v>
      </c>
      <c r="O84" t="n">
        <v>40861.93</v>
      </c>
      <c r="P84" t="n">
        <v>189.62</v>
      </c>
      <c r="Q84" t="n">
        <v>197.75</v>
      </c>
      <c r="R84" t="n">
        <v>31.65</v>
      </c>
      <c r="S84" t="n">
        <v>25.4</v>
      </c>
      <c r="T84" t="n">
        <v>2280.07</v>
      </c>
      <c r="U84" t="n">
        <v>0.8</v>
      </c>
      <c r="V84" t="n">
        <v>0.88</v>
      </c>
      <c r="W84" t="n">
        <v>2.95</v>
      </c>
      <c r="X84" t="n">
        <v>0.14</v>
      </c>
      <c r="Y84" t="n">
        <v>1</v>
      </c>
      <c r="Z84" t="n">
        <v>10</v>
      </c>
      <c r="AA84" t="n">
        <v>450.4370977321168</v>
      </c>
      <c r="AB84" t="n">
        <v>616.3079089993479</v>
      </c>
      <c r="AC84" t="n">
        <v>557.4883471580325</v>
      </c>
      <c r="AD84" t="n">
        <v>450437.0977321168</v>
      </c>
      <c r="AE84" t="n">
        <v>616307.9089993479</v>
      </c>
      <c r="AF84" t="n">
        <v>2.219263772519474e-06</v>
      </c>
      <c r="AG84" t="n">
        <v>18.11197916666667</v>
      </c>
      <c r="AH84" t="n">
        <v>557488.3471580325</v>
      </c>
    </row>
    <row r="85">
      <c r="A85" t="n">
        <v>83</v>
      </c>
      <c r="B85" t="n">
        <v>145</v>
      </c>
      <c r="C85" t="inlineStr">
        <is>
          <t xml:space="preserve">CONCLUIDO	</t>
        </is>
      </c>
      <c r="D85" t="n">
        <v>7.1899</v>
      </c>
      <c r="E85" t="n">
        <v>13.91</v>
      </c>
      <c r="F85" t="n">
        <v>10.53</v>
      </c>
      <c r="G85" t="n">
        <v>78.95999999999999</v>
      </c>
      <c r="H85" t="n">
        <v>1.17</v>
      </c>
      <c r="I85" t="n">
        <v>8</v>
      </c>
      <c r="J85" t="n">
        <v>330</v>
      </c>
      <c r="K85" t="n">
        <v>61.2</v>
      </c>
      <c r="L85" t="n">
        <v>21.75</v>
      </c>
      <c r="M85" t="n">
        <v>6</v>
      </c>
      <c r="N85" t="n">
        <v>102.05</v>
      </c>
      <c r="O85" t="n">
        <v>40934.14</v>
      </c>
      <c r="P85" t="n">
        <v>189.7</v>
      </c>
      <c r="Q85" t="n">
        <v>197.76</v>
      </c>
      <c r="R85" t="n">
        <v>31.65</v>
      </c>
      <c r="S85" t="n">
        <v>25.4</v>
      </c>
      <c r="T85" t="n">
        <v>2281.78</v>
      </c>
      <c r="U85" t="n">
        <v>0.8</v>
      </c>
      <c r="V85" t="n">
        <v>0.88</v>
      </c>
      <c r="W85" t="n">
        <v>2.95</v>
      </c>
      <c r="X85" t="n">
        <v>0.14</v>
      </c>
      <c r="Y85" t="n">
        <v>1</v>
      </c>
      <c r="Z85" t="n">
        <v>10</v>
      </c>
      <c r="AA85" t="n">
        <v>450.5111643539252</v>
      </c>
      <c r="AB85" t="n">
        <v>616.4092502188951</v>
      </c>
      <c r="AC85" t="n">
        <v>557.5800165138191</v>
      </c>
      <c r="AD85" t="n">
        <v>450511.1643539252</v>
      </c>
      <c r="AE85" t="n">
        <v>616409.250218895</v>
      </c>
      <c r="AF85" t="n">
        <v>2.219109451217981e-06</v>
      </c>
      <c r="AG85" t="n">
        <v>18.11197916666667</v>
      </c>
      <c r="AH85" t="n">
        <v>557580.0165138191</v>
      </c>
    </row>
    <row r="86">
      <c r="A86" t="n">
        <v>84</v>
      </c>
      <c r="B86" t="n">
        <v>145</v>
      </c>
      <c r="C86" t="inlineStr">
        <is>
          <t xml:space="preserve">CONCLUIDO	</t>
        </is>
      </c>
      <c r="D86" t="n">
        <v>7.193</v>
      </c>
      <c r="E86" t="n">
        <v>13.9</v>
      </c>
      <c r="F86" t="n">
        <v>10.52</v>
      </c>
      <c r="G86" t="n">
        <v>78.92</v>
      </c>
      <c r="H86" t="n">
        <v>1.19</v>
      </c>
      <c r="I86" t="n">
        <v>8</v>
      </c>
      <c r="J86" t="n">
        <v>330.59</v>
      </c>
      <c r="K86" t="n">
        <v>61.2</v>
      </c>
      <c r="L86" t="n">
        <v>22</v>
      </c>
      <c r="M86" t="n">
        <v>6</v>
      </c>
      <c r="N86" t="n">
        <v>102.39</v>
      </c>
      <c r="O86" t="n">
        <v>41006.51</v>
      </c>
      <c r="P86" t="n">
        <v>189.36</v>
      </c>
      <c r="Q86" t="n">
        <v>197.8</v>
      </c>
      <c r="R86" t="n">
        <v>31.44</v>
      </c>
      <c r="S86" t="n">
        <v>25.4</v>
      </c>
      <c r="T86" t="n">
        <v>2178.54</v>
      </c>
      <c r="U86" t="n">
        <v>0.8100000000000001</v>
      </c>
      <c r="V86" t="n">
        <v>0.88</v>
      </c>
      <c r="W86" t="n">
        <v>2.95</v>
      </c>
      <c r="X86" t="n">
        <v>0.13</v>
      </c>
      <c r="Y86" t="n">
        <v>1</v>
      </c>
      <c r="Z86" t="n">
        <v>10</v>
      </c>
      <c r="AA86" t="n">
        <v>450.1218789434666</v>
      </c>
      <c r="AB86" t="n">
        <v>615.8766127462452</v>
      </c>
      <c r="AC86" t="n">
        <v>557.0982132139976</v>
      </c>
      <c r="AD86" t="n">
        <v>450121.8789434666</v>
      </c>
      <c r="AE86" t="n">
        <v>615876.6127462452</v>
      </c>
      <c r="AF86" t="n">
        <v>2.22006624328724e-06</v>
      </c>
      <c r="AG86" t="n">
        <v>18.09895833333333</v>
      </c>
      <c r="AH86" t="n">
        <v>557098.2132139977</v>
      </c>
    </row>
    <row r="87">
      <c r="A87" t="n">
        <v>85</v>
      </c>
      <c r="B87" t="n">
        <v>145</v>
      </c>
      <c r="C87" t="inlineStr">
        <is>
          <t xml:space="preserve">CONCLUIDO	</t>
        </is>
      </c>
      <c r="D87" t="n">
        <v>7.1917</v>
      </c>
      <c r="E87" t="n">
        <v>13.9</v>
      </c>
      <c r="F87" t="n">
        <v>10.52</v>
      </c>
      <c r="G87" t="n">
        <v>78.94</v>
      </c>
      <c r="H87" t="n">
        <v>1.2</v>
      </c>
      <c r="I87" t="n">
        <v>8</v>
      </c>
      <c r="J87" t="n">
        <v>331.17</v>
      </c>
      <c r="K87" t="n">
        <v>61.2</v>
      </c>
      <c r="L87" t="n">
        <v>22.25</v>
      </c>
      <c r="M87" t="n">
        <v>6</v>
      </c>
      <c r="N87" t="n">
        <v>102.72</v>
      </c>
      <c r="O87" t="n">
        <v>41079.04</v>
      </c>
      <c r="P87" t="n">
        <v>189.27</v>
      </c>
      <c r="Q87" t="n">
        <v>197.76</v>
      </c>
      <c r="R87" t="n">
        <v>31.64</v>
      </c>
      <c r="S87" t="n">
        <v>25.4</v>
      </c>
      <c r="T87" t="n">
        <v>2275.66</v>
      </c>
      <c r="U87" t="n">
        <v>0.8</v>
      </c>
      <c r="V87" t="n">
        <v>0.88</v>
      </c>
      <c r="W87" t="n">
        <v>2.95</v>
      </c>
      <c r="X87" t="n">
        <v>0.13</v>
      </c>
      <c r="Y87" t="n">
        <v>1</v>
      </c>
      <c r="Z87" t="n">
        <v>10</v>
      </c>
      <c r="AA87" t="n">
        <v>450.088850415217</v>
      </c>
      <c r="AB87" t="n">
        <v>615.8314216567783</v>
      </c>
      <c r="AC87" t="n">
        <v>557.0573350986834</v>
      </c>
      <c r="AD87" t="n">
        <v>450088.850415217</v>
      </c>
      <c r="AE87" t="n">
        <v>615831.4216567783</v>
      </c>
      <c r="AF87" t="n">
        <v>2.219665007903357e-06</v>
      </c>
      <c r="AG87" t="n">
        <v>18.09895833333333</v>
      </c>
      <c r="AH87" t="n">
        <v>557057.3350986835</v>
      </c>
    </row>
    <row r="88">
      <c r="A88" t="n">
        <v>86</v>
      </c>
      <c r="B88" t="n">
        <v>145</v>
      </c>
      <c r="C88" t="inlineStr">
        <is>
          <t xml:space="preserve">CONCLUIDO	</t>
        </is>
      </c>
      <c r="D88" t="n">
        <v>7.1869</v>
      </c>
      <c r="E88" t="n">
        <v>13.91</v>
      </c>
      <c r="F88" t="n">
        <v>10.53</v>
      </c>
      <c r="G88" t="n">
        <v>79</v>
      </c>
      <c r="H88" t="n">
        <v>1.21</v>
      </c>
      <c r="I88" t="n">
        <v>8</v>
      </c>
      <c r="J88" t="n">
        <v>331.76</v>
      </c>
      <c r="K88" t="n">
        <v>61.2</v>
      </c>
      <c r="L88" t="n">
        <v>22.5</v>
      </c>
      <c r="M88" t="n">
        <v>6</v>
      </c>
      <c r="N88" t="n">
        <v>103.06</v>
      </c>
      <c r="O88" t="n">
        <v>41151.74</v>
      </c>
      <c r="P88" t="n">
        <v>189.35</v>
      </c>
      <c r="Q88" t="n">
        <v>197.79</v>
      </c>
      <c r="R88" t="n">
        <v>31.91</v>
      </c>
      <c r="S88" t="n">
        <v>25.4</v>
      </c>
      <c r="T88" t="n">
        <v>2411.9</v>
      </c>
      <c r="U88" t="n">
        <v>0.8</v>
      </c>
      <c r="V88" t="n">
        <v>0.88</v>
      </c>
      <c r="W88" t="n">
        <v>2.95</v>
      </c>
      <c r="X88" t="n">
        <v>0.14</v>
      </c>
      <c r="Y88" t="n">
        <v>1</v>
      </c>
      <c r="Z88" t="n">
        <v>10</v>
      </c>
      <c r="AA88" t="n">
        <v>450.3273001307044</v>
      </c>
      <c r="AB88" t="n">
        <v>616.1576790771672</v>
      </c>
      <c r="AC88" t="n">
        <v>557.3524549687756</v>
      </c>
      <c r="AD88" t="n">
        <v>450327.3001307044</v>
      </c>
      <c r="AE88" t="n">
        <v>616157.6790771673</v>
      </c>
      <c r="AF88" t="n">
        <v>2.218183523409019e-06</v>
      </c>
      <c r="AG88" t="n">
        <v>18.11197916666667</v>
      </c>
      <c r="AH88" t="n">
        <v>557352.4549687756</v>
      </c>
    </row>
    <row r="89">
      <c r="A89" t="n">
        <v>87</v>
      </c>
      <c r="B89" t="n">
        <v>145</v>
      </c>
      <c r="C89" t="inlineStr">
        <is>
          <t xml:space="preserve">CONCLUIDO	</t>
        </is>
      </c>
      <c r="D89" t="n">
        <v>7.2264</v>
      </c>
      <c r="E89" t="n">
        <v>13.84</v>
      </c>
      <c r="F89" t="n">
        <v>10.51</v>
      </c>
      <c r="G89" t="n">
        <v>90.09999999999999</v>
      </c>
      <c r="H89" t="n">
        <v>1.22</v>
      </c>
      <c r="I89" t="n">
        <v>7</v>
      </c>
      <c r="J89" t="n">
        <v>332.35</v>
      </c>
      <c r="K89" t="n">
        <v>61.2</v>
      </c>
      <c r="L89" t="n">
        <v>22.75</v>
      </c>
      <c r="M89" t="n">
        <v>5</v>
      </c>
      <c r="N89" t="n">
        <v>103.41</v>
      </c>
      <c r="O89" t="n">
        <v>41224.6</v>
      </c>
      <c r="P89" t="n">
        <v>189.19</v>
      </c>
      <c r="Q89" t="n">
        <v>197.84</v>
      </c>
      <c r="R89" t="n">
        <v>31.11</v>
      </c>
      <c r="S89" t="n">
        <v>25.4</v>
      </c>
      <c r="T89" t="n">
        <v>2014.28</v>
      </c>
      <c r="U89" t="n">
        <v>0.82</v>
      </c>
      <c r="V89" t="n">
        <v>0.89</v>
      </c>
      <c r="W89" t="n">
        <v>2.95</v>
      </c>
      <c r="X89" t="n">
        <v>0.12</v>
      </c>
      <c r="Y89" t="n">
        <v>1</v>
      </c>
      <c r="Z89" t="n">
        <v>10</v>
      </c>
      <c r="AA89" t="n">
        <v>449.0490018310326</v>
      </c>
      <c r="AB89" t="n">
        <v>614.4086549490155</v>
      </c>
      <c r="AC89" t="n">
        <v>555.7703552486438</v>
      </c>
      <c r="AD89" t="n">
        <v>449049.0018310326</v>
      </c>
      <c r="AE89" t="n">
        <v>614408.6549490155</v>
      </c>
      <c r="AF89" t="n">
        <v>2.230374906227015e-06</v>
      </c>
      <c r="AG89" t="n">
        <v>18.02083333333333</v>
      </c>
      <c r="AH89" t="n">
        <v>555770.3552486438</v>
      </c>
    </row>
    <row r="90">
      <c r="A90" t="n">
        <v>88</v>
      </c>
      <c r="B90" t="n">
        <v>145</v>
      </c>
      <c r="C90" t="inlineStr">
        <is>
          <t xml:space="preserve">CONCLUIDO	</t>
        </is>
      </c>
      <c r="D90" t="n">
        <v>7.2296</v>
      </c>
      <c r="E90" t="n">
        <v>13.83</v>
      </c>
      <c r="F90" t="n">
        <v>10.51</v>
      </c>
      <c r="G90" t="n">
        <v>90.05</v>
      </c>
      <c r="H90" t="n">
        <v>1.23</v>
      </c>
      <c r="I90" t="n">
        <v>7</v>
      </c>
      <c r="J90" t="n">
        <v>332.95</v>
      </c>
      <c r="K90" t="n">
        <v>61.2</v>
      </c>
      <c r="L90" t="n">
        <v>23</v>
      </c>
      <c r="M90" t="n">
        <v>5</v>
      </c>
      <c r="N90" t="n">
        <v>103.75</v>
      </c>
      <c r="O90" t="n">
        <v>41297.62</v>
      </c>
      <c r="P90" t="n">
        <v>189.37</v>
      </c>
      <c r="Q90" t="n">
        <v>197.78</v>
      </c>
      <c r="R90" t="n">
        <v>30.99</v>
      </c>
      <c r="S90" t="n">
        <v>25.4</v>
      </c>
      <c r="T90" t="n">
        <v>1958.34</v>
      </c>
      <c r="U90" t="n">
        <v>0.82</v>
      </c>
      <c r="V90" t="n">
        <v>0.89</v>
      </c>
      <c r="W90" t="n">
        <v>2.95</v>
      </c>
      <c r="X90" t="n">
        <v>0.12</v>
      </c>
      <c r="Y90" t="n">
        <v>1</v>
      </c>
      <c r="Z90" t="n">
        <v>10</v>
      </c>
      <c r="AA90" t="n">
        <v>449.0990841272479</v>
      </c>
      <c r="AB90" t="n">
        <v>614.4771797561721</v>
      </c>
      <c r="AC90" t="n">
        <v>555.8323401443807</v>
      </c>
      <c r="AD90" t="n">
        <v>449099.0841272479</v>
      </c>
      <c r="AE90" t="n">
        <v>614477.1797561721</v>
      </c>
      <c r="AF90" t="n">
        <v>2.231362562556574e-06</v>
      </c>
      <c r="AG90" t="n">
        <v>18.0078125</v>
      </c>
      <c r="AH90" t="n">
        <v>555832.3401443807</v>
      </c>
    </row>
    <row r="91">
      <c r="A91" t="n">
        <v>89</v>
      </c>
      <c r="B91" t="n">
        <v>145</v>
      </c>
      <c r="C91" t="inlineStr">
        <is>
          <t xml:space="preserve">CONCLUIDO	</t>
        </is>
      </c>
      <c r="D91" t="n">
        <v>7.2243</v>
      </c>
      <c r="E91" t="n">
        <v>13.84</v>
      </c>
      <c r="F91" t="n">
        <v>10.52</v>
      </c>
      <c r="G91" t="n">
        <v>90.14</v>
      </c>
      <c r="H91" t="n">
        <v>1.24</v>
      </c>
      <c r="I91" t="n">
        <v>7</v>
      </c>
      <c r="J91" t="n">
        <v>333.54</v>
      </c>
      <c r="K91" t="n">
        <v>61.2</v>
      </c>
      <c r="L91" t="n">
        <v>23.25</v>
      </c>
      <c r="M91" t="n">
        <v>5</v>
      </c>
      <c r="N91" t="n">
        <v>104.09</v>
      </c>
      <c r="O91" t="n">
        <v>41370.82</v>
      </c>
      <c r="P91" t="n">
        <v>189.86</v>
      </c>
      <c r="Q91" t="n">
        <v>197.76</v>
      </c>
      <c r="R91" t="n">
        <v>31.21</v>
      </c>
      <c r="S91" t="n">
        <v>25.4</v>
      </c>
      <c r="T91" t="n">
        <v>2064.86</v>
      </c>
      <c r="U91" t="n">
        <v>0.8100000000000001</v>
      </c>
      <c r="V91" t="n">
        <v>0.88</v>
      </c>
      <c r="W91" t="n">
        <v>2.95</v>
      </c>
      <c r="X91" t="n">
        <v>0.13</v>
      </c>
      <c r="Y91" t="n">
        <v>1</v>
      </c>
      <c r="Z91" t="n">
        <v>10</v>
      </c>
      <c r="AA91" t="n">
        <v>449.6578472332221</v>
      </c>
      <c r="AB91" t="n">
        <v>615.2417040886546</v>
      </c>
      <c r="AC91" t="n">
        <v>556.5238993475876</v>
      </c>
      <c r="AD91" t="n">
        <v>449657.8472332221</v>
      </c>
      <c r="AE91" t="n">
        <v>615241.7040886546</v>
      </c>
      <c r="AF91" t="n">
        <v>2.229726756760742e-06</v>
      </c>
      <c r="AG91" t="n">
        <v>18.02083333333333</v>
      </c>
      <c r="AH91" t="n">
        <v>556523.8993475876</v>
      </c>
    </row>
    <row r="92">
      <c r="A92" t="n">
        <v>90</v>
      </c>
      <c r="B92" t="n">
        <v>145</v>
      </c>
      <c r="C92" t="inlineStr">
        <is>
          <t xml:space="preserve">CONCLUIDO	</t>
        </is>
      </c>
      <c r="D92" t="n">
        <v>7.2272</v>
      </c>
      <c r="E92" t="n">
        <v>13.84</v>
      </c>
      <c r="F92" t="n">
        <v>10.51</v>
      </c>
      <c r="G92" t="n">
        <v>90.09</v>
      </c>
      <c r="H92" t="n">
        <v>1.25</v>
      </c>
      <c r="I92" t="n">
        <v>7</v>
      </c>
      <c r="J92" t="n">
        <v>334.14</v>
      </c>
      <c r="K92" t="n">
        <v>61.2</v>
      </c>
      <c r="L92" t="n">
        <v>23.5</v>
      </c>
      <c r="M92" t="n">
        <v>5</v>
      </c>
      <c r="N92" t="n">
        <v>104.44</v>
      </c>
      <c r="O92" t="n">
        <v>41444.3</v>
      </c>
      <c r="P92" t="n">
        <v>189.83</v>
      </c>
      <c r="Q92" t="n">
        <v>197.76</v>
      </c>
      <c r="R92" t="n">
        <v>31.01</v>
      </c>
      <c r="S92" t="n">
        <v>25.4</v>
      </c>
      <c r="T92" t="n">
        <v>1963.67</v>
      </c>
      <c r="U92" t="n">
        <v>0.82</v>
      </c>
      <c r="V92" t="n">
        <v>0.89</v>
      </c>
      <c r="W92" t="n">
        <v>2.95</v>
      </c>
      <c r="X92" t="n">
        <v>0.12</v>
      </c>
      <c r="Y92" t="n">
        <v>1</v>
      </c>
      <c r="Z92" t="n">
        <v>10</v>
      </c>
      <c r="AA92" t="n">
        <v>449.5095514338552</v>
      </c>
      <c r="AB92" t="n">
        <v>615.0387992336119</v>
      </c>
      <c r="AC92" t="n">
        <v>556.3403594471314</v>
      </c>
      <c r="AD92" t="n">
        <v>449509.5514338552</v>
      </c>
      <c r="AE92" t="n">
        <v>615038.7992336119</v>
      </c>
      <c r="AF92" t="n">
        <v>2.230621820309404e-06</v>
      </c>
      <c r="AG92" t="n">
        <v>18.02083333333333</v>
      </c>
      <c r="AH92" t="n">
        <v>556340.3594471314</v>
      </c>
    </row>
    <row r="93">
      <c r="A93" t="n">
        <v>91</v>
      </c>
      <c r="B93" t="n">
        <v>145</v>
      </c>
      <c r="C93" t="inlineStr">
        <is>
          <t xml:space="preserve">CONCLUIDO	</t>
        </is>
      </c>
      <c r="D93" t="n">
        <v>7.2292</v>
      </c>
      <c r="E93" t="n">
        <v>13.83</v>
      </c>
      <c r="F93" t="n">
        <v>10.51</v>
      </c>
      <c r="G93" t="n">
        <v>90.05</v>
      </c>
      <c r="H93" t="n">
        <v>1.26</v>
      </c>
      <c r="I93" t="n">
        <v>7</v>
      </c>
      <c r="J93" t="n">
        <v>334.73</v>
      </c>
      <c r="K93" t="n">
        <v>61.2</v>
      </c>
      <c r="L93" t="n">
        <v>23.75</v>
      </c>
      <c r="M93" t="n">
        <v>5</v>
      </c>
      <c r="N93" t="n">
        <v>104.78</v>
      </c>
      <c r="O93" t="n">
        <v>41517.84</v>
      </c>
      <c r="P93" t="n">
        <v>189.86</v>
      </c>
      <c r="Q93" t="n">
        <v>197.77</v>
      </c>
      <c r="R93" t="n">
        <v>30.85</v>
      </c>
      <c r="S93" t="n">
        <v>25.4</v>
      </c>
      <c r="T93" t="n">
        <v>1888.54</v>
      </c>
      <c r="U93" t="n">
        <v>0.82</v>
      </c>
      <c r="V93" t="n">
        <v>0.89</v>
      </c>
      <c r="W93" t="n">
        <v>2.95</v>
      </c>
      <c r="X93" t="n">
        <v>0.12</v>
      </c>
      <c r="Y93" t="n">
        <v>1</v>
      </c>
      <c r="Z93" t="n">
        <v>10</v>
      </c>
      <c r="AA93" t="n">
        <v>449.4786232778309</v>
      </c>
      <c r="AB93" t="n">
        <v>614.9964819660855</v>
      </c>
      <c r="AC93" t="n">
        <v>556.3020808802252</v>
      </c>
      <c r="AD93" t="n">
        <v>449478.6232778309</v>
      </c>
      <c r="AE93" t="n">
        <v>614996.4819660855</v>
      </c>
      <c r="AF93" t="n">
        <v>2.231239105515379e-06</v>
      </c>
      <c r="AG93" t="n">
        <v>18.0078125</v>
      </c>
      <c r="AH93" t="n">
        <v>556302.0808802252</v>
      </c>
    </row>
    <row r="94">
      <c r="A94" t="n">
        <v>92</v>
      </c>
      <c r="B94" t="n">
        <v>145</v>
      </c>
      <c r="C94" t="inlineStr">
        <is>
          <t xml:space="preserve">CONCLUIDO	</t>
        </is>
      </c>
      <c r="D94" t="n">
        <v>7.234</v>
      </c>
      <c r="E94" t="n">
        <v>13.82</v>
      </c>
      <c r="F94" t="n">
        <v>10.5</v>
      </c>
      <c r="G94" t="n">
        <v>89.98</v>
      </c>
      <c r="H94" t="n">
        <v>1.28</v>
      </c>
      <c r="I94" t="n">
        <v>7</v>
      </c>
      <c r="J94" t="n">
        <v>335.33</v>
      </c>
      <c r="K94" t="n">
        <v>61.2</v>
      </c>
      <c r="L94" t="n">
        <v>24</v>
      </c>
      <c r="M94" t="n">
        <v>5</v>
      </c>
      <c r="N94" t="n">
        <v>105.13</v>
      </c>
      <c r="O94" t="n">
        <v>41591.55</v>
      </c>
      <c r="P94" t="n">
        <v>189.78</v>
      </c>
      <c r="Q94" t="n">
        <v>197.77</v>
      </c>
      <c r="R94" t="n">
        <v>30.79</v>
      </c>
      <c r="S94" t="n">
        <v>25.4</v>
      </c>
      <c r="T94" t="n">
        <v>1858.54</v>
      </c>
      <c r="U94" t="n">
        <v>0.82</v>
      </c>
      <c r="V94" t="n">
        <v>0.89</v>
      </c>
      <c r="W94" t="n">
        <v>2.95</v>
      </c>
      <c r="X94" t="n">
        <v>0.11</v>
      </c>
      <c r="Y94" t="n">
        <v>1</v>
      </c>
      <c r="Z94" t="n">
        <v>10</v>
      </c>
      <c r="AA94" t="n">
        <v>449.0715387949636</v>
      </c>
      <c r="AB94" t="n">
        <v>614.4394910173266</v>
      </c>
      <c r="AC94" t="n">
        <v>555.7982483658741</v>
      </c>
      <c r="AD94" t="n">
        <v>449071.5387949636</v>
      </c>
      <c r="AE94" t="n">
        <v>614439.4910173266</v>
      </c>
      <c r="AF94" t="n">
        <v>2.232720590009718e-06</v>
      </c>
      <c r="AG94" t="n">
        <v>17.99479166666667</v>
      </c>
      <c r="AH94" t="n">
        <v>555798.2483658741</v>
      </c>
    </row>
    <row r="95">
      <c r="A95" t="n">
        <v>93</v>
      </c>
      <c r="B95" t="n">
        <v>145</v>
      </c>
      <c r="C95" t="inlineStr">
        <is>
          <t xml:space="preserve">CONCLUIDO	</t>
        </is>
      </c>
      <c r="D95" t="n">
        <v>7.2283</v>
      </c>
      <c r="E95" t="n">
        <v>13.83</v>
      </c>
      <c r="F95" t="n">
        <v>10.51</v>
      </c>
      <c r="G95" t="n">
        <v>90.06999999999999</v>
      </c>
      <c r="H95" t="n">
        <v>1.29</v>
      </c>
      <c r="I95" t="n">
        <v>7</v>
      </c>
      <c r="J95" t="n">
        <v>335.93</v>
      </c>
      <c r="K95" t="n">
        <v>61.2</v>
      </c>
      <c r="L95" t="n">
        <v>24.25</v>
      </c>
      <c r="M95" t="n">
        <v>5</v>
      </c>
      <c r="N95" t="n">
        <v>105.48</v>
      </c>
      <c r="O95" t="n">
        <v>41665.42</v>
      </c>
      <c r="P95" t="n">
        <v>190.03</v>
      </c>
      <c r="Q95" t="n">
        <v>197.75</v>
      </c>
      <c r="R95" t="n">
        <v>31.05</v>
      </c>
      <c r="S95" t="n">
        <v>25.4</v>
      </c>
      <c r="T95" t="n">
        <v>1986.38</v>
      </c>
      <c r="U95" t="n">
        <v>0.82</v>
      </c>
      <c r="V95" t="n">
        <v>0.89</v>
      </c>
      <c r="W95" t="n">
        <v>2.95</v>
      </c>
      <c r="X95" t="n">
        <v>0.12</v>
      </c>
      <c r="Y95" t="n">
        <v>1</v>
      </c>
      <c r="Z95" t="n">
        <v>10</v>
      </c>
      <c r="AA95" t="n">
        <v>449.6306901792027</v>
      </c>
      <c r="AB95" t="n">
        <v>615.2045466092605</v>
      </c>
      <c r="AC95" t="n">
        <v>556.4902881258761</v>
      </c>
      <c r="AD95" t="n">
        <v>449630.6901792027</v>
      </c>
      <c r="AE95" t="n">
        <v>615204.5466092605</v>
      </c>
      <c r="AF95" t="n">
        <v>2.23096132717269e-06</v>
      </c>
      <c r="AG95" t="n">
        <v>18.0078125</v>
      </c>
      <c r="AH95" t="n">
        <v>556490.2881258761</v>
      </c>
    </row>
    <row r="96">
      <c r="A96" t="n">
        <v>94</v>
      </c>
      <c r="B96" t="n">
        <v>145</v>
      </c>
      <c r="C96" t="inlineStr">
        <is>
          <t xml:space="preserve">CONCLUIDO	</t>
        </is>
      </c>
      <c r="D96" t="n">
        <v>7.2266</v>
      </c>
      <c r="E96" t="n">
        <v>13.84</v>
      </c>
      <c r="F96" t="n">
        <v>10.51</v>
      </c>
      <c r="G96" t="n">
        <v>90.09999999999999</v>
      </c>
      <c r="H96" t="n">
        <v>1.3</v>
      </c>
      <c r="I96" t="n">
        <v>7</v>
      </c>
      <c r="J96" t="n">
        <v>336.53</v>
      </c>
      <c r="K96" t="n">
        <v>61.2</v>
      </c>
      <c r="L96" t="n">
        <v>24.5</v>
      </c>
      <c r="M96" t="n">
        <v>5</v>
      </c>
      <c r="N96" t="n">
        <v>105.83</v>
      </c>
      <c r="O96" t="n">
        <v>41739.48</v>
      </c>
      <c r="P96" t="n">
        <v>190.16</v>
      </c>
      <c r="Q96" t="n">
        <v>197.75</v>
      </c>
      <c r="R96" t="n">
        <v>31.17</v>
      </c>
      <c r="S96" t="n">
        <v>25.4</v>
      </c>
      <c r="T96" t="n">
        <v>2045.82</v>
      </c>
      <c r="U96" t="n">
        <v>0.8100000000000001</v>
      </c>
      <c r="V96" t="n">
        <v>0.89</v>
      </c>
      <c r="W96" t="n">
        <v>2.95</v>
      </c>
      <c r="X96" t="n">
        <v>0.12</v>
      </c>
      <c r="Y96" t="n">
        <v>1</v>
      </c>
      <c r="Z96" t="n">
        <v>10</v>
      </c>
      <c r="AA96" t="n">
        <v>449.7741156413467</v>
      </c>
      <c r="AB96" t="n">
        <v>615.4007876540508</v>
      </c>
      <c r="AC96" t="n">
        <v>556.6678002007776</v>
      </c>
      <c r="AD96" t="n">
        <v>449774.1156413467</v>
      </c>
      <c r="AE96" t="n">
        <v>615400.7876540507</v>
      </c>
      <c r="AF96" t="n">
        <v>2.230436634747612e-06</v>
      </c>
      <c r="AG96" t="n">
        <v>18.02083333333333</v>
      </c>
      <c r="AH96" t="n">
        <v>556667.8002007776</v>
      </c>
    </row>
    <row r="97">
      <c r="A97" t="n">
        <v>95</v>
      </c>
      <c r="B97" t="n">
        <v>145</v>
      </c>
      <c r="C97" t="inlineStr">
        <is>
          <t xml:space="preserve">CONCLUIDO	</t>
        </is>
      </c>
      <c r="D97" t="n">
        <v>7.2244</v>
      </c>
      <c r="E97" t="n">
        <v>13.84</v>
      </c>
      <c r="F97" t="n">
        <v>10.52</v>
      </c>
      <c r="G97" t="n">
        <v>90.13</v>
      </c>
      <c r="H97" t="n">
        <v>1.31</v>
      </c>
      <c r="I97" t="n">
        <v>7</v>
      </c>
      <c r="J97" t="n">
        <v>337.13</v>
      </c>
      <c r="K97" t="n">
        <v>61.2</v>
      </c>
      <c r="L97" t="n">
        <v>24.75</v>
      </c>
      <c r="M97" t="n">
        <v>5</v>
      </c>
      <c r="N97" t="n">
        <v>106.18</v>
      </c>
      <c r="O97" t="n">
        <v>41813.7</v>
      </c>
      <c r="P97" t="n">
        <v>190.35</v>
      </c>
      <c r="Q97" t="n">
        <v>197.75</v>
      </c>
      <c r="R97" t="n">
        <v>31.3</v>
      </c>
      <c r="S97" t="n">
        <v>25.4</v>
      </c>
      <c r="T97" t="n">
        <v>2109.74</v>
      </c>
      <c r="U97" t="n">
        <v>0.8100000000000001</v>
      </c>
      <c r="V97" t="n">
        <v>0.88</v>
      </c>
      <c r="W97" t="n">
        <v>2.95</v>
      </c>
      <c r="X97" t="n">
        <v>0.13</v>
      </c>
      <c r="Y97" t="n">
        <v>1</v>
      </c>
      <c r="Z97" t="n">
        <v>10</v>
      </c>
      <c r="AA97" t="n">
        <v>450.0242724919428</v>
      </c>
      <c r="AB97" t="n">
        <v>615.7430632931779</v>
      </c>
      <c r="AC97" t="n">
        <v>556.9774095332932</v>
      </c>
      <c r="AD97" t="n">
        <v>450024.2724919429</v>
      </c>
      <c r="AE97" t="n">
        <v>615743.0632931779</v>
      </c>
      <c r="AF97" t="n">
        <v>2.22975762102104e-06</v>
      </c>
      <c r="AG97" t="n">
        <v>18.02083333333333</v>
      </c>
      <c r="AH97" t="n">
        <v>556977.4095332932</v>
      </c>
    </row>
    <row r="98">
      <c r="A98" t="n">
        <v>96</v>
      </c>
      <c r="B98" t="n">
        <v>145</v>
      </c>
      <c r="C98" t="inlineStr">
        <is>
          <t xml:space="preserve">CONCLUIDO	</t>
        </is>
      </c>
      <c r="D98" t="n">
        <v>7.2301</v>
      </c>
      <c r="E98" t="n">
        <v>13.83</v>
      </c>
      <c r="F98" t="n">
        <v>10.5</v>
      </c>
      <c r="G98" t="n">
        <v>90.04000000000001</v>
      </c>
      <c r="H98" t="n">
        <v>1.32</v>
      </c>
      <c r="I98" t="n">
        <v>7</v>
      </c>
      <c r="J98" t="n">
        <v>337.73</v>
      </c>
      <c r="K98" t="n">
        <v>61.2</v>
      </c>
      <c r="L98" t="n">
        <v>25</v>
      </c>
      <c r="M98" t="n">
        <v>5</v>
      </c>
      <c r="N98" t="n">
        <v>106.53</v>
      </c>
      <c r="O98" t="n">
        <v>41888.1</v>
      </c>
      <c r="P98" t="n">
        <v>190.05</v>
      </c>
      <c r="Q98" t="n">
        <v>197.75</v>
      </c>
      <c r="R98" t="n">
        <v>31</v>
      </c>
      <c r="S98" t="n">
        <v>25.4</v>
      </c>
      <c r="T98" t="n">
        <v>1959.72</v>
      </c>
      <c r="U98" t="n">
        <v>0.82</v>
      </c>
      <c r="V98" t="n">
        <v>0.89</v>
      </c>
      <c r="W98" t="n">
        <v>2.95</v>
      </c>
      <c r="X98" t="n">
        <v>0.11</v>
      </c>
      <c r="Y98" t="n">
        <v>1</v>
      </c>
      <c r="Z98" t="n">
        <v>10</v>
      </c>
      <c r="AA98" t="n">
        <v>449.5495448362111</v>
      </c>
      <c r="AB98" t="n">
        <v>615.0935199710996</v>
      </c>
      <c r="AC98" t="n">
        <v>556.3898577142344</v>
      </c>
      <c r="AD98" t="n">
        <v>449549.5448362111</v>
      </c>
      <c r="AE98" t="n">
        <v>615093.5199710996</v>
      </c>
      <c r="AF98" t="n">
        <v>2.231516883858068e-06</v>
      </c>
      <c r="AG98" t="n">
        <v>18.0078125</v>
      </c>
      <c r="AH98" t="n">
        <v>556389.8577142344</v>
      </c>
    </row>
    <row r="99">
      <c r="A99" t="n">
        <v>97</v>
      </c>
      <c r="B99" t="n">
        <v>145</v>
      </c>
      <c r="C99" t="inlineStr">
        <is>
          <t xml:space="preserve">CONCLUIDO	</t>
        </is>
      </c>
      <c r="D99" t="n">
        <v>7.2294</v>
      </c>
      <c r="E99" t="n">
        <v>13.83</v>
      </c>
      <c r="F99" t="n">
        <v>10.51</v>
      </c>
      <c r="G99" t="n">
        <v>90.05</v>
      </c>
      <c r="H99" t="n">
        <v>1.33</v>
      </c>
      <c r="I99" t="n">
        <v>7</v>
      </c>
      <c r="J99" t="n">
        <v>338.34</v>
      </c>
      <c r="K99" t="n">
        <v>61.2</v>
      </c>
      <c r="L99" t="n">
        <v>25.25</v>
      </c>
      <c r="M99" t="n">
        <v>5</v>
      </c>
      <c r="N99" t="n">
        <v>106.89</v>
      </c>
      <c r="O99" t="n">
        <v>41962.68</v>
      </c>
      <c r="P99" t="n">
        <v>190.05</v>
      </c>
      <c r="Q99" t="n">
        <v>197.82</v>
      </c>
      <c r="R99" t="n">
        <v>30.98</v>
      </c>
      <c r="S99" t="n">
        <v>25.4</v>
      </c>
      <c r="T99" t="n">
        <v>1952.64</v>
      </c>
      <c r="U99" t="n">
        <v>0.82</v>
      </c>
      <c r="V99" t="n">
        <v>0.89</v>
      </c>
      <c r="W99" t="n">
        <v>2.95</v>
      </c>
      <c r="X99" t="n">
        <v>0.12</v>
      </c>
      <c r="Y99" t="n">
        <v>1</v>
      </c>
      <c r="Z99" t="n">
        <v>10</v>
      </c>
      <c r="AA99" t="n">
        <v>449.6162963703558</v>
      </c>
      <c r="AB99" t="n">
        <v>615.1848523649862</v>
      </c>
      <c r="AC99" t="n">
        <v>556.4724734726342</v>
      </c>
      <c r="AD99" t="n">
        <v>449616.2963703558</v>
      </c>
      <c r="AE99" t="n">
        <v>615184.8523649862</v>
      </c>
      <c r="AF99" t="n">
        <v>2.231300834035976e-06</v>
      </c>
      <c r="AG99" t="n">
        <v>18.0078125</v>
      </c>
      <c r="AH99" t="n">
        <v>556472.4734726342</v>
      </c>
    </row>
    <row r="100">
      <c r="A100" t="n">
        <v>98</v>
      </c>
      <c r="B100" t="n">
        <v>145</v>
      </c>
      <c r="C100" t="inlineStr">
        <is>
          <t xml:space="preserve">CONCLUIDO	</t>
        </is>
      </c>
      <c r="D100" t="n">
        <v>7.2257</v>
      </c>
      <c r="E100" t="n">
        <v>13.84</v>
      </c>
      <c r="F100" t="n">
        <v>10.51</v>
      </c>
      <c r="G100" t="n">
        <v>90.11</v>
      </c>
      <c r="H100" t="n">
        <v>1.34</v>
      </c>
      <c r="I100" t="n">
        <v>7</v>
      </c>
      <c r="J100" t="n">
        <v>338.94</v>
      </c>
      <c r="K100" t="n">
        <v>61.2</v>
      </c>
      <c r="L100" t="n">
        <v>25.5</v>
      </c>
      <c r="M100" t="n">
        <v>5</v>
      </c>
      <c r="N100" t="n">
        <v>107.25</v>
      </c>
      <c r="O100" t="n">
        <v>42037.44</v>
      </c>
      <c r="P100" t="n">
        <v>190.13</v>
      </c>
      <c r="Q100" t="n">
        <v>197.75</v>
      </c>
      <c r="R100" t="n">
        <v>31.14</v>
      </c>
      <c r="S100" t="n">
        <v>25.4</v>
      </c>
      <c r="T100" t="n">
        <v>2029.97</v>
      </c>
      <c r="U100" t="n">
        <v>0.82</v>
      </c>
      <c r="V100" t="n">
        <v>0.89</v>
      </c>
      <c r="W100" t="n">
        <v>2.95</v>
      </c>
      <c r="X100" t="n">
        <v>0.12</v>
      </c>
      <c r="Y100" t="n">
        <v>1</v>
      </c>
      <c r="Z100" t="n">
        <v>10</v>
      </c>
      <c r="AA100" t="n">
        <v>449.7756462076478</v>
      </c>
      <c r="AB100" t="n">
        <v>615.4028818423876</v>
      </c>
      <c r="AC100" t="n">
        <v>556.6696945227189</v>
      </c>
      <c r="AD100" t="n">
        <v>449775.6462076477</v>
      </c>
      <c r="AE100" t="n">
        <v>615402.8818423876</v>
      </c>
      <c r="AF100" t="n">
        <v>2.230158856404924e-06</v>
      </c>
      <c r="AG100" t="n">
        <v>18.02083333333333</v>
      </c>
      <c r="AH100" t="n">
        <v>556669.6945227189</v>
      </c>
    </row>
    <row r="101">
      <c r="A101" t="n">
        <v>99</v>
      </c>
      <c r="B101" t="n">
        <v>145</v>
      </c>
      <c r="C101" t="inlineStr">
        <is>
          <t xml:space="preserve">CONCLUIDO	</t>
        </is>
      </c>
      <c r="D101" t="n">
        <v>7.2267</v>
      </c>
      <c r="E101" t="n">
        <v>13.84</v>
      </c>
      <c r="F101" t="n">
        <v>10.51</v>
      </c>
      <c r="G101" t="n">
        <v>90.09999999999999</v>
      </c>
      <c r="H101" t="n">
        <v>1.35</v>
      </c>
      <c r="I101" t="n">
        <v>7</v>
      </c>
      <c r="J101" t="n">
        <v>339.55</v>
      </c>
      <c r="K101" t="n">
        <v>61.2</v>
      </c>
      <c r="L101" t="n">
        <v>25.75</v>
      </c>
      <c r="M101" t="n">
        <v>5</v>
      </c>
      <c r="N101" t="n">
        <v>107.6</v>
      </c>
      <c r="O101" t="n">
        <v>42112.37</v>
      </c>
      <c r="P101" t="n">
        <v>190.05</v>
      </c>
      <c r="Q101" t="n">
        <v>197.75</v>
      </c>
      <c r="R101" t="n">
        <v>31.09</v>
      </c>
      <c r="S101" t="n">
        <v>25.4</v>
      </c>
      <c r="T101" t="n">
        <v>2008.12</v>
      </c>
      <c r="U101" t="n">
        <v>0.82</v>
      </c>
      <c r="V101" t="n">
        <v>0.89</v>
      </c>
      <c r="W101" t="n">
        <v>2.95</v>
      </c>
      <c r="X101" t="n">
        <v>0.12</v>
      </c>
      <c r="Y101" t="n">
        <v>1</v>
      </c>
      <c r="Z101" t="n">
        <v>10</v>
      </c>
      <c r="AA101" t="n">
        <v>449.68860162694</v>
      </c>
      <c r="AB101" t="n">
        <v>615.2837836069275</v>
      </c>
      <c r="AC101" t="n">
        <v>556.5619628556955</v>
      </c>
      <c r="AD101" t="n">
        <v>449688.60162694</v>
      </c>
      <c r="AE101" t="n">
        <v>615283.7836069275</v>
      </c>
      <c r="AF101" t="n">
        <v>2.230467499007911e-06</v>
      </c>
      <c r="AG101" t="n">
        <v>18.02083333333333</v>
      </c>
      <c r="AH101" t="n">
        <v>556561.9628556955</v>
      </c>
    </row>
    <row r="102">
      <c r="A102" t="n">
        <v>100</v>
      </c>
      <c r="B102" t="n">
        <v>145</v>
      </c>
      <c r="C102" t="inlineStr">
        <is>
          <t xml:space="preserve">CONCLUIDO	</t>
        </is>
      </c>
      <c r="D102" t="n">
        <v>7.2253</v>
      </c>
      <c r="E102" t="n">
        <v>13.84</v>
      </c>
      <c r="F102" t="n">
        <v>10.51</v>
      </c>
      <c r="G102" t="n">
        <v>90.12</v>
      </c>
      <c r="H102" t="n">
        <v>1.36</v>
      </c>
      <c r="I102" t="n">
        <v>7</v>
      </c>
      <c r="J102" t="n">
        <v>340.16</v>
      </c>
      <c r="K102" t="n">
        <v>61.2</v>
      </c>
      <c r="L102" t="n">
        <v>26</v>
      </c>
      <c r="M102" t="n">
        <v>5</v>
      </c>
      <c r="N102" t="n">
        <v>107.96</v>
      </c>
      <c r="O102" t="n">
        <v>42187.49</v>
      </c>
      <c r="P102" t="n">
        <v>190.01</v>
      </c>
      <c r="Q102" t="n">
        <v>197.81</v>
      </c>
      <c r="R102" t="n">
        <v>31.29</v>
      </c>
      <c r="S102" t="n">
        <v>25.4</v>
      </c>
      <c r="T102" t="n">
        <v>2107.65</v>
      </c>
      <c r="U102" t="n">
        <v>0.8100000000000001</v>
      </c>
      <c r="V102" t="n">
        <v>0.89</v>
      </c>
      <c r="W102" t="n">
        <v>2.95</v>
      </c>
      <c r="X102" t="n">
        <v>0.12</v>
      </c>
      <c r="Y102" t="n">
        <v>1</v>
      </c>
      <c r="Z102" t="n">
        <v>10</v>
      </c>
      <c r="AA102" t="n">
        <v>449.695987276722</v>
      </c>
      <c r="AB102" t="n">
        <v>615.293888978791</v>
      </c>
      <c r="AC102" t="n">
        <v>556.5711037850515</v>
      </c>
      <c r="AD102" t="n">
        <v>449695.987276722</v>
      </c>
      <c r="AE102" t="n">
        <v>615293.888978791</v>
      </c>
      <c r="AF102" t="n">
        <v>2.230035399363729e-06</v>
      </c>
      <c r="AG102" t="n">
        <v>18.02083333333333</v>
      </c>
      <c r="AH102" t="n">
        <v>556571.1037850515</v>
      </c>
    </row>
    <row r="103">
      <c r="A103" t="n">
        <v>101</v>
      </c>
      <c r="B103" t="n">
        <v>145</v>
      </c>
      <c r="C103" t="inlineStr">
        <is>
          <t xml:space="preserve">CONCLUIDO	</t>
        </is>
      </c>
      <c r="D103" t="n">
        <v>7.226</v>
      </c>
      <c r="E103" t="n">
        <v>13.84</v>
      </c>
      <c r="F103" t="n">
        <v>10.51</v>
      </c>
      <c r="G103" t="n">
        <v>90.11</v>
      </c>
      <c r="H103" t="n">
        <v>1.37</v>
      </c>
      <c r="I103" t="n">
        <v>7</v>
      </c>
      <c r="J103" t="n">
        <v>340.77</v>
      </c>
      <c r="K103" t="n">
        <v>61.2</v>
      </c>
      <c r="L103" t="n">
        <v>26.25</v>
      </c>
      <c r="M103" t="n">
        <v>5</v>
      </c>
      <c r="N103" t="n">
        <v>108.32</v>
      </c>
      <c r="O103" t="n">
        <v>42262.79</v>
      </c>
      <c r="P103" t="n">
        <v>189.97</v>
      </c>
      <c r="Q103" t="n">
        <v>197.75</v>
      </c>
      <c r="R103" t="n">
        <v>31.24</v>
      </c>
      <c r="S103" t="n">
        <v>25.4</v>
      </c>
      <c r="T103" t="n">
        <v>2083.47</v>
      </c>
      <c r="U103" t="n">
        <v>0.8100000000000001</v>
      </c>
      <c r="V103" t="n">
        <v>0.89</v>
      </c>
      <c r="W103" t="n">
        <v>2.95</v>
      </c>
      <c r="X103" t="n">
        <v>0.12</v>
      </c>
      <c r="Y103" t="n">
        <v>1</v>
      </c>
      <c r="Z103" t="n">
        <v>10</v>
      </c>
      <c r="AA103" t="n">
        <v>449.6471076127783</v>
      </c>
      <c r="AB103" t="n">
        <v>615.2270096661647</v>
      </c>
      <c r="AC103" t="n">
        <v>556.5106073401564</v>
      </c>
      <c r="AD103" t="n">
        <v>449647.1076127783</v>
      </c>
      <c r="AE103" t="n">
        <v>615227.0096661646</v>
      </c>
      <c r="AF103" t="n">
        <v>2.23025144918582e-06</v>
      </c>
      <c r="AG103" t="n">
        <v>18.02083333333333</v>
      </c>
      <c r="AH103" t="n">
        <v>556510.6073401564</v>
      </c>
    </row>
    <row r="104">
      <c r="A104" t="n">
        <v>102</v>
      </c>
      <c r="B104" t="n">
        <v>145</v>
      </c>
      <c r="C104" t="inlineStr">
        <is>
          <t xml:space="preserve">CONCLUIDO	</t>
        </is>
      </c>
      <c r="D104" t="n">
        <v>7.2246</v>
      </c>
      <c r="E104" t="n">
        <v>13.84</v>
      </c>
      <c r="F104" t="n">
        <v>10.52</v>
      </c>
      <c r="G104" t="n">
        <v>90.13</v>
      </c>
      <c r="H104" t="n">
        <v>1.38</v>
      </c>
      <c r="I104" t="n">
        <v>7</v>
      </c>
      <c r="J104" t="n">
        <v>341.38</v>
      </c>
      <c r="K104" t="n">
        <v>61.2</v>
      </c>
      <c r="L104" t="n">
        <v>26.5</v>
      </c>
      <c r="M104" t="n">
        <v>5</v>
      </c>
      <c r="N104" t="n">
        <v>108.68</v>
      </c>
      <c r="O104" t="n">
        <v>42338.27</v>
      </c>
      <c r="P104" t="n">
        <v>189.89</v>
      </c>
      <c r="Q104" t="n">
        <v>197.76</v>
      </c>
      <c r="R104" t="n">
        <v>31.21</v>
      </c>
      <c r="S104" t="n">
        <v>25.4</v>
      </c>
      <c r="T104" t="n">
        <v>2064.02</v>
      </c>
      <c r="U104" t="n">
        <v>0.8100000000000001</v>
      </c>
      <c r="V104" t="n">
        <v>0.88</v>
      </c>
      <c r="W104" t="n">
        <v>2.95</v>
      </c>
      <c r="X104" t="n">
        <v>0.13</v>
      </c>
      <c r="Y104" t="n">
        <v>1</v>
      </c>
      <c r="Z104" t="n">
        <v>10</v>
      </c>
      <c r="AA104" t="n">
        <v>449.6724068740171</v>
      </c>
      <c r="AB104" t="n">
        <v>615.2616252315163</v>
      </c>
      <c r="AC104" t="n">
        <v>556.5419192445341</v>
      </c>
      <c r="AD104" t="n">
        <v>449672.4068740171</v>
      </c>
      <c r="AE104" t="n">
        <v>615261.6252315163</v>
      </c>
      <c r="AF104" t="n">
        <v>2.229819349541638e-06</v>
      </c>
      <c r="AG104" t="n">
        <v>18.02083333333333</v>
      </c>
      <c r="AH104" t="n">
        <v>556541.9192445341</v>
      </c>
    </row>
    <row r="105">
      <c r="A105" t="n">
        <v>103</v>
      </c>
      <c r="B105" t="n">
        <v>145</v>
      </c>
      <c r="C105" t="inlineStr">
        <is>
          <t xml:space="preserve">CONCLUIDO	</t>
        </is>
      </c>
      <c r="D105" t="n">
        <v>7.2279</v>
      </c>
      <c r="E105" t="n">
        <v>13.84</v>
      </c>
      <c r="F105" t="n">
        <v>10.51</v>
      </c>
      <c r="G105" t="n">
        <v>90.08</v>
      </c>
      <c r="H105" t="n">
        <v>1.39</v>
      </c>
      <c r="I105" t="n">
        <v>7</v>
      </c>
      <c r="J105" t="n">
        <v>342</v>
      </c>
      <c r="K105" t="n">
        <v>61.2</v>
      </c>
      <c r="L105" t="n">
        <v>26.75</v>
      </c>
      <c r="M105" t="n">
        <v>5</v>
      </c>
      <c r="N105" t="n">
        <v>109.05</v>
      </c>
      <c r="O105" t="n">
        <v>42413.94</v>
      </c>
      <c r="P105" t="n">
        <v>189.72</v>
      </c>
      <c r="Q105" t="n">
        <v>197.75</v>
      </c>
      <c r="R105" t="n">
        <v>31.16</v>
      </c>
      <c r="S105" t="n">
        <v>25.4</v>
      </c>
      <c r="T105" t="n">
        <v>2041.12</v>
      </c>
      <c r="U105" t="n">
        <v>0.82</v>
      </c>
      <c r="V105" t="n">
        <v>0.89</v>
      </c>
      <c r="W105" t="n">
        <v>2.95</v>
      </c>
      <c r="X105" t="n">
        <v>0.12</v>
      </c>
      <c r="Y105" t="n">
        <v>1</v>
      </c>
      <c r="Z105" t="n">
        <v>10</v>
      </c>
      <c r="AA105" t="n">
        <v>449.4079989710024</v>
      </c>
      <c r="AB105" t="n">
        <v>614.8998506737581</v>
      </c>
      <c r="AC105" t="n">
        <v>556.2146719428144</v>
      </c>
      <c r="AD105" t="n">
        <v>449407.9989710024</v>
      </c>
      <c r="AE105" t="n">
        <v>614899.8506737581</v>
      </c>
      <c r="AF105" t="n">
        <v>2.230837870131495e-06</v>
      </c>
      <c r="AG105" t="n">
        <v>18.02083333333333</v>
      </c>
      <c r="AH105" t="n">
        <v>556214.6719428145</v>
      </c>
    </row>
    <row r="106">
      <c r="A106" t="n">
        <v>104</v>
      </c>
      <c r="B106" t="n">
        <v>145</v>
      </c>
      <c r="C106" t="inlineStr">
        <is>
          <t xml:space="preserve">CONCLUIDO	</t>
        </is>
      </c>
      <c r="D106" t="n">
        <v>7.2278</v>
      </c>
      <c r="E106" t="n">
        <v>13.84</v>
      </c>
      <c r="F106" t="n">
        <v>10.51</v>
      </c>
      <c r="G106" t="n">
        <v>90.08</v>
      </c>
      <c r="H106" t="n">
        <v>1.4</v>
      </c>
      <c r="I106" t="n">
        <v>7</v>
      </c>
      <c r="J106" t="n">
        <v>342.61</v>
      </c>
      <c r="K106" t="n">
        <v>61.2</v>
      </c>
      <c r="L106" t="n">
        <v>27</v>
      </c>
      <c r="M106" t="n">
        <v>5</v>
      </c>
      <c r="N106" t="n">
        <v>109.41</v>
      </c>
      <c r="O106" t="n">
        <v>42489.79</v>
      </c>
      <c r="P106" t="n">
        <v>189.61</v>
      </c>
      <c r="Q106" t="n">
        <v>197.79</v>
      </c>
      <c r="R106" t="n">
        <v>31.09</v>
      </c>
      <c r="S106" t="n">
        <v>25.4</v>
      </c>
      <c r="T106" t="n">
        <v>2008.12</v>
      </c>
      <c r="U106" t="n">
        <v>0.82</v>
      </c>
      <c r="V106" t="n">
        <v>0.89</v>
      </c>
      <c r="W106" t="n">
        <v>2.95</v>
      </c>
      <c r="X106" t="n">
        <v>0.12</v>
      </c>
      <c r="Y106" t="n">
        <v>1</v>
      </c>
      <c r="Z106" t="n">
        <v>10</v>
      </c>
      <c r="AA106" t="n">
        <v>449.3278524024082</v>
      </c>
      <c r="AB106" t="n">
        <v>614.7901906027905</v>
      </c>
      <c r="AC106" t="n">
        <v>556.1154776751113</v>
      </c>
      <c r="AD106" t="n">
        <v>449327.8524024082</v>
      </c>
      <c r="AE106" t="n">
        <v>614790.1906027906</v>
      </c>
      <c r="AF106" t="n">
        <v>2.230807005871197e-06</v>
      </c>
      <c r="AG106" t="n">
        <v>18.02083333333333</v>
      </c>
      <c r="AH106" t="n">
        <v>556115.4776751113</v>
      </c>
    </row>
    <row r="107">
      <c r="A107" t="n">
        <v>105</v>
      </c>
      <c r="B107" t="n">
        <v>145</v>
      </c>
      <c r="C107" t="inlineStr">
        <is>
          <t xml:space="preserve">CONCLUIDO	</t>
        </is>
      </c>
      <c r="D107" t="n">
        <v>7.2667</v>
      </c>
      <c r="E107" t="n">
        <v>13.76</v>
      </c>
      <c r="F107" t="n">
        <v>10.49</v>
      </c>
      <c r="G107" t="n">
        <v>104.89</v>
      </c>
      <c r="H107" t="n">
        <v>1.42</v>
      </c>
      <c r="I107" t="n">
        <v>6</v>
      </c>
      <c r="J107" t="n">
        <v>343.23</v>
      </c>
      <c r="K107" t="n">
        <v>61.2</v>
      </c>
      <c r="L107" t="n">
        <v>27.25</v>
      </c>
      <c r="M107" t="n">
        <v>4</v>
      </c>
      <c r="N107" t="n">
        <v>109.78</v>
      </c>
      <c r="O107" t="n">
        <v>42565.83</v>
      </c>
      <c r="P107" t="n">
        <v>189.34</v>
      </c>
      <c r="Q107" t="n">
        <v>197.75</v>
      </c>
      <c r="R107" t="n">
        <v>30.49</v>
      </c>
      <c r="S107" t="n">
        <v>25.4</v>
      </c>
      <c r="T107" t="n">
        <v>1712.19</v>
      </c>
      <c r="U107" t="n">
        <v>0.83</v>
      </c>
      <c r="V107" t="n">
        <v>0.89</v>
      </c>
      <c r="W107" t="n">
        <v>2.95</v>
      </c>
      <c r="X107" t="n">
        <v>0.1</v>
      </c>
      <c r="Y107" t="n">
        <v>1</v>
      </c>
      <c r="Z107" t="n">
        <v>10</v>
      </c>
      <c r="AA107" t="n">
        <v>447.8250615787129</v>
      </c>
      <c r="AB107" t="n">
        <v>612.7340058993585</v>
      </c>
      <c r="AC107" t="n">
        <v>554.2555323539016</v>
      </c>
      <c r="AD107" t="n">
        <v>447825.0615787129</v>
      </c>
      <c r="AE107" t="n">
        <v>612734.0058993585</v>
      </c>
      <c r="AF107" t="n">
        <v>2.242813203127401e-06</v>
      </c>
      <c r="AG107" t="n">
        <v>17.91666666666667</v>
      </c>
      <c r="AH107" t="n">
        <v>554255.5323539015</v>
      </c>
    </row>
    <row r="108">
      <c r="A108" t="n">
        <v>106</v>
      </c>
      <c r="B108" t="n">
        <v>145</v>
      </c>
      <c r="C108" t="inlineStr">
        <is>
          <t xml:space="preserve">CONCLUIDO	</t>
        </is>
      </c>
      <c r="D108" t="n">
        <v>7.2693</v>
      </c>
      <c r="E108" t="n">
        <v>13.76</v>
      </c>
      <c r="F108" t="n">
        <v>10.48</v>
      </c>
      <c r="G108" t="n">
        <v>104.84</v>
      </c>
      <c r="H108" t="n">
        <v>1.43</v>
      </c>
      <c r="I108" t="n">
        <v>6</v>
      </c>
      <c r="J108" t="n">
        <v>343.85</v>
      </c>
      <c r="K108" t="n">
        <v>61.2</v>
      </c>
      <c r="L108" t="n">
        <v>27.5</v>
      </c>
      <c r="M108" t="n">
        <v>4</v>
      </c>
      <c r="N108" t="n">
        <v>110.15</v>
      </c>
      <c r="O108" t="n">
        <v>42642.18</v>
      </c>
      <c r="P108" t="n">
        <v>189.31</v>
      </c>
      <c r="Q108" t="n">
        <v>197.76</v>
      </c>
      <c r="R108" t="n">
        <v>30.24</v>
      </c>
      <c r="S108" t="n">
        <v>25.4</v>
      </c>
      <c r="T108" t="n">
        <v>1584.5</v>
      </c>
      <c r="U108" t="n">
        <v>0.84</v>
      </c>
      <c r="V108" t="n">
        <v>0.89</v>
      </c>
      <c r="W108" t="n">
        <v>2.95</v>
      </c>
      <c r="X108" t="n">
        <v>0.09</v>
      </c>
      <c r="Y108" t="n">
        <v>1</v>
      </c>
      <c r="Z108" t="n">
        <v>10</v>
      </c>
      <c r="AA108" t="n">
        <v>447.6862076970347</v>
      </c>
      <c r="AB108" t="n">
        <v>612.5440198926456</v>
      </c>
      <c r="AC108" t="n">
        <v>554.0836783450221</v>
      </c>
      <c r="AD108" t="n">
        <v>447686.2076970347</v>
      </c>
      <c r="AE108" t="n">
        <v>612544.0198926455</v>
      </c>
      <c r="AF108" t="n">
        <v>2.243615673895168e-06</v>
      </c>
      <c r="AG108" t="n">
        <v>17.91666666666667</v>
      </c>
      <c r="AH108" t="n">
        <v>554083.6783450221</v>
      </c>
    </row>
    <row r="109">
      <c r="A109" t="n">
        <v>107</v>
      </c>
      <c r="B109" t="n">
        <v>145</v>
      </c>
      <c r="C109" t="inlineStr">
        <is>
          <t xml:space="preserve">CONCLUIDO	</t>
        </is>
      </c>
      <c r="D109" t="n">
        <v>7.2708</v>
      </c>
      <c r="E109" t="n">
        <v>13.75</v>
      </c>
      <c r="F109" t="n">
        <v>10.48</v>
      </c>
      <c r="G109" t="n">
        <v>104.81</v>
      </c>
      <c r="H109" t="n">
        <v>1.44</v>
      </c>
      <c r="I109" t="n">
        <v>6</v>
      </c>
      <c r="J109" t="n">
        <v>344.47</v>
      </c>
      <c r="K109" t="n">
        <v>61.2</v>
      </c>
      <c r="L109" t="n">
        <v>27.75</v>
      </c>
      <c r="M109" t="n">
        <v>4</v>
      </c>
      <c r="N109" t="n">
        <v>110.52</v>
      </c>
      <c r="O109" t="n">
        <v>42718.61</v>
      </c>
      <c r="P109" t="n">
        <v>189.51</v>
      </c>
      <c r="Q109" t="n">
        <v>197.75</v>
      </c>
      <c r="R109" t="n">
        <v>30.21</v>
      </c>
      <c r="S109" t="n">
        <v>25.4</v>
      </c>
      <c r="T109" t="n">
        <v>1572.91</v>
      </c>
      <c r="U109" t="n">
        <v>0.84</v>
      </c>
      <c r="V109" t="n">
        <v>0.89</v>
      </c>
      <c r="W109" t="n">
        <v>2.95</v>
      </c>
      <c r="X109" t="n">
        <v>0.09</v>
      </c>
      <c r="Y109" t="n">
        <v>1</v>
      </c>
      <c r="Z109" t="n">
        <v>10</v>
      </c>
      <c r="AA109" t="n">
        <v>447.7963382746591</v>
      </c>
      <c r="AB109" t="n">
        <v>612.6947054075695</v>
      </c>
      <c r="AC109" t="n">
        <v>554.21998264589</v>
      </c>
      <c r="AD109" t="n">
        <v>447796.3382746591</v>
      </c>
      <c r="AE109" t="n">
        <v>612694.7054075694</v>
      </c>
      <c r="AF109" t="n">
        <v>2.244078637799649e-06</v>
      </c>
      <c r="AG109" t="n">
        <v>17.90364583333333</v>
      </c>
      <c r="AH109" t="n">
        <v>554219.98264589</v>
      </c>
    </row>
    <row r="110">
      <c r="A110" t="n">
        <v>108</v>
      </c>
      <c r="B110" t="n">
        <v>145</v>
      </c>
      <c r="C110" t="inlineStr">
        <is>
          <t xml:space="preserve">CONCLUIDO	</t>
        </is>
      </c>
      <c r="D110" t="n">
        <v>7.2705</v>
      </c>
      <c r="E110" t="n">
        <v>13.75</v>
      </c>
      <c r="F110" t="n">
        <v>10.48</v>
      </c>
      <c r="G110" t="n">
        <v>104.82</v>
      </c>
      <c r="H110" t="n">
        <v>1.45</v>
      </c>
      <c r="I110" t="n">
        <v>6</v>
      </c>
      <c r="J110" t="n">
        <v>345.09</v>
      </c>
      <c r="K110" t="n">
        <v>61.2</v>
      </c>
      <c r="L110" t="n">
        <v>28</v>
      </c>
      <c r="M110" t="n">
        <v>4</v>
      </c>
      <c r="N110" t="n">
        <v>110.89</v>
      </c>
      <c r="O110" t="n">
        <v>42795.22</v>
      </c>
      <c r="P110" t="n">
        <v>189.61</v>
      </c>
      <c r="Q110" t="n">
        <v>197.75</v>
      </c>
      <c r="R110" t="n">
        <v>30.29</v>
      </c>
      <c r="S110" t="n">
        <v>25.4</v>
      </c>
      <c r="T110" t="n">
        <v>1611.37</v>
      </c>
      <c r="U110" t="n">
        <v>0.84</v>
      </c>
      <c r="V110" t="n">
        <v>0.89</v>
      </c>
      <c r="W110" t="n">
        <v>2.95</v>
      </c>
      <c r="X110" t="n">
        <v>0.09</v>
      </c>
      <c r="Y110" t="n">
        <v>1</v>
      </c>
      <c r="Z110" t="n">
        <v>10</v>
      </c>
      <c r="AA110" t="n">
        <v>447.8791055888451</v>
      </c>
      <c r="AB110" t="n">
        <v>612.8079512982748</v>
      </c>
      <c r="AC110" t="n">
        <v>554.3224205077283</v>
      </c>
      <c r="AD110" t="n">
        <v>447879.1055888451</v>
      </c>
      <c r="AE110" t="n">
        <v>612807.9512982748</v>
      </c>
      <c r="AF110" t="n">
        <v>2.243986045018752e-06</v>
      </c>
      <c r="AG110" t="n">
        <v>17.90364583333333</v>
      </c>
      <c r="AH110" t="n">
        <v>554322.4205077284</v>
      </c>
    </row>
    <row r="111">
      <c r="A111" t="n">
        <v>109</v>
      </c>
      <c r="B111" t="n">
        <v>145</v>
      </c>
      <c r="C111" t="inlineStr">
        <is>
          <t xml:space="preserve">CONCLUIDO	</t>
        </is>
      </c>
      <c r="D111" t="n">
        <v>7.2695</v>
      </c>
      <c r="E111" t="n">
        <v>13.76</v>
      </c>
      <c r="F111" t="n">
        <v>10.48</v>
      </c>
      <c r="G111" t="n">
        <v>104.84</v>
      </c>
      <c r="H111" t="n">
        <v>1.46</v>
      </c>
      <c r="I111" t="n">
        <v>6</v>
      </c>
      <c r="J111" t="n">
        <v>345.71</v>
      </c>
      <c r="K111" t="n">
        <v>61.2</v>
      </c>
      <c r="L111" t="n">
        <v>28.25</v>
      </c>
      <c r="M111" t="n">
        <v>4</v>
      </c>
      <c r="N111" t="n">
        <v>111.26</v>
      </c>
      <c r="O111" t="n">
        <v>42872.03</v>
      </c>
      <c r="P111" t="n">
        <v>189.85</v>
      </c>
      <c r="Q111" t="n">
        <v>197.75</v>
      </c>
      <c r="R111" t="n">
        <v>30.3</v>
      </c>
      <c r="S111" t="n">
        <v>25.4</v>
      </c>
      <c r="T111" t="n">
        <v>1616.95</v>
      </c>
      <c r="U111" t="n">
        <v>0.84</v>
      </c>
      <c r="V111" t="n">
        <v>0.89</v>
      </c>
      <c r="W111" t="n">
        <v>2.95</v>
      </c>
      <c r="X111" t="n">
        <v>0.09</v>
      </c>
      <c r="Y111" t="n">
        <v>1</v>
      </c>
      <c r="Z111" t="n">
        <v>10</v>
      </c>
      <c r="AA111" t="n">
        <v>448.0851765006954</v>
      </c>
      <c r="AB111" t="n">
        <v>613.0899066110754</v>
      </c>
      <c r="AC111" t="n">
        <v>554.5774664012019</v>
      </c>
      <c r="AD111" t="n">
        <v>448085.1765006954</v>
      </c>
      <c r="AE111" t="n">
        <v>613089.9066110754</v>
      </c>
      <c r="AF111" t="n">
        <v>2.243677402415765e-06</v>
      </c>
      <c r="AG111" t="n">
        <v>17.91666666666667</v>
      </c>
      <c r="AH111" t="n">
        <v>554577.4664012019</v>
      </c>
    </row>
    <row r="112">
      <c r="A112" t="n">
        <v>110</v>
      </c>
      <c r="B112" t="n">
        <v>145</v>
      </c>
      <c r="C112" t="inlineStr">
        <is>
          <t xml:space="preserve">CONCLUIDO	</t>
        </is>
      </c>
      <c r="D112" t="n">
        <v>7.2692</v>
      </c>
      <c r="E112" t="n">
        <v>13.76</v>
      </c>
      <c r="F112" t="n">
        <v>10.48</v>
      </c>
      <c r="G112" t="n">
        <v>104.84</v>
      </c>
      <c r="H112" t="n">
        <v>1.47</v>
      </c>
      <c r="I112" t="n">
        <v>6</v>
      </c>
      <c r="J112" t="n">
        <v>346.34</v>
      </c>
      <c r="K112" t="n">
        <v>61.2</v>
      </c>
      <c r="L112" t="n">
        <v>28.5</v>
      </c>
      <c r="M112" t="n">
        <v>4</v>
      </c>
      <c r="N112" t="n">
        <v>111.64</v>
      </c>
      <c r="O112" t="n">
        <v>42949.03</v>
      </c>
      <c r="P112" t="n">
        <v>190.12</v>
      </c>
      <c r="Q112" t="n">
        <v>197.79</v>
      </c>
      <c r="R112" t="n">
        <v>30.33</v>
      </c>
      <c r="S112" t="n">
        <v>25.4</v>
      </c>
      <c r="T112" t="n">
        <v>1633.21</v>
      </c>
      <c r="U112" t="n">
        <v>0.84</v>
      </c>
      <c r="V112" t="n">
        <v>0.89</v>
      </c>
      <c r="W112" t="n">
        <v>2.95</v>
      </c>
      <c r="X112" t="n">
        <v>0.09</v>
      </c>
      <c r="Y112" t="n">
        <v>1</v>
      </c>
      <c r="Z112" t="n">
        <v>10</v>
      </c>
      <c r="AA112" t="n">
        <v>448.2952380433191</v>
      </c>
      <c r="AB112" t="n">
        <v>613.3773220809543</v>
      </c>
      <c r="AC112" t="n">
        <v>554.8374513420258</v>
      </c>
      <c r="AD112" t="n">
        <v>448295.2380433191</v>
      </c>
      <c r="AE112" t="n">
        <v>613377.3220809543</v>
      </c>
      <c r="AF112" t="n">
        <v>2.243584809634868e-06</v>
      </c>
      <c r="AG112" t="n">
        <v>17.91666666666667</v>
      </c>
      <c r="AH112" t="n">
        <v>554837.4513420258</v>
      </c>
    </row>
    <row r="113">
      <c r="A113" t="n">
        <v>111</v>
      </c>
      <c r="B113" t="n">
        <v>145</v>
      </c>
      <c r="C113" t="inlineStr">
        <is>
          <t xml:space="preserve">CONCLUIDO	</t>
        </is>
      </c>
      <c r="D113" t="n">
        <v>7.2685</v>
      </c>
      <c r="E113" t="n">
        <v>13.76</v>
      </c>
      <c r="F113" t="n">
        <v>10.49</v>
      </c>
      <c r="G113" t="n">
        <v>104.86</v>
      </c>
      <c r="H113" t="n">
        <v>1.48</v>
      </c>
      <c r="I113" t="n">
        <v>6</v>
      </c>
      <c r="J113" t="n">
        <v>346.96</v>
      </c>
      <c r="K113" t="n">
        <v>61.2</v>
      </c>
      <c r="L113" t="n">
        <v>28.75</v>
      </c>
      <c r="M113" t="n">
        <v>4</v>
      </c>
      <c r="N113" t="n">
        <v>112.01</v>
      </c>
      <c r="O113" t="n">
        <v>43026.23</v>
      </c>
      <c r="P113" t="n">
        <v>190.4</v>
      </c>
      <c r="Q113" t="n">
        <v>197.77</v>
      </c>
      <c r="R113" t="n">
        <v>30.31</v>
      </c>
      <c r="S113" t="n">
        <v>25.4</v>
      </c>
      <c r="T113" t="n">
        <v>1621.6</v>
      </c>
      <c r="U113" t="n">
        <v>0.84</v>
      </c>
      <c r="V113" t="n">
        <v>0.89</v>
      </c>
      <c r="W113" t="n">
        <v>2.95</v>
      </c>
      <c r="X113" t="n">
        <v>0.1</v>
      </c>
      <c r="Y113" t="n">
        <v>1</v>
      </c>
      <c r="Z113" t="n">
        <v>10</v>
      </c>
      <c r="AA113" t="n">
        <v>448.5711633841017</v>
      </c>
      <c r="AB113" t="n">
        <v>613.7548553051802</v>
      </c>
      <c r="AC113" t="n">
        <v>555.1789533252027</v>
      </c>
      <c r="AD113" t="n">
        <v>448571.1633841017</v>
      </c>
      <c r="AE113" t="n">
        <v>613754.8553051802</v>
      </c>
      <c r="AF113" t="n">
        <v>2.243368759812778e-06</v>
      </c>
      <c r="AG113" t="n">
        <v>17.91666666666667</v>
      </c>
      <c r="AH113" t="n">
        <v>555178.9533252027</v>
      </c>
    </row>
    <row r="114">
      <c r="A114" t="n">
        <v>112</v>
      </c>
      <c r="B114" t="n">
        <v>145</v>
      </c>
      <c r="C114" t="inlineStr">
        <is>
          <t xml:space="preserve">CONCLUIDO	</t>
        </is>
      </c>
      <c r="D114" t="n">
        <v>7.2666</v>
      </c>
      <c r="E114" t="n">
        <v>13.76</v>
      </c>
      <c r="F114" t="n">
        <v>10.49</v>
      </c>
      <c r="G114" t="n">
        <v>104.89</v>
      </c>
      <c r="H114" t="n">
        <v>1.49</v>
      </c>
      <c r="I114" t="n">
        <v>6</v>
      </c>
      <c r="J114" t="n">
        <v>347.59</v>
      </c>
      <c r="K114" t="n">
        <v>61.2</v>
      </c>
      <c r="L114" t="n">
        <v>29</v>
      </c>
      <c r="M114" t="n">
        <v>4</v>
      </c>
      <c r="N114" t="n">
        <v>112.39</v>
      </c>
      <c r="O114" t="n">
        <v>43103.63</v>
      </c>
      <c r="P114" t="n">
        <v>190.64</v>
      </c>
      <c r="Q114" t="n">
        <v>197.76</v>
      </c>
      <c r="R114" t="n">
        <v>30.51</v>
      </c>
      <c r="S114" t="n">
        <v>25.4</v>
      </c>
      <c r="T114" t="n">
        <v>1719.09</v>
      </c>
      <c r="U114" t="n">
        <v>0.83</v>
      </c>
      <c r="V114" t="n">
        <v>0.89</v>
      </c>
      <c r="W114" t="n">
        <v>2.95</v>
      </c>
      <c r="X114" t="n">
        <v>0.1</v>
      </c>
      <c r="Y114" t="n">
        <v>1</v>
      </c>
      <c r="Z114" t="n">
        <v>10</v>
      </c>
      <c r="AA114" t="n">
        <v>448.8012728709827</v>
      </c>
      <c r="AB114" t="n">
        <v>614.0697012568447</v>
      </c>
      <c r="AC114" t="n">
        <v>555.4637508211295</v>
      </c>
      <c r="AD114" t="n">
        <v>448801.2728709827</v>
      </c>
      <c r="AE114" t="n">
        <v>614069.7012568447</v>
      </c>
      <c r="AF114" t="n">
        <v>2.242782338867102e-06</v>
      </c>
      <c r="AG114" t="n">
        <v>17.91666666666667</v>
      </c>
      <c r="AH114" t="n">
        <v>555463.7508211294</v>
      </c>
    </row>
    <row r="115">
      <c r="A115" t="n">
        <v>113</v>
      </c>
      <c r="B115" t="n">
        <v>145</v>
      </c>
      <c r="C115" t="inlineStr">
        <is>
          <t xml:space="preserve">CONCLUIDO	</t>
        </is>
      </c>
      <c r="D115" t="n">
        <v>7.2677</v>
      </c>
      <c r="E115" t="n">
        <v>13.76</v>
      </c>
      <c r="F115" t="n">
        <v>10.49</v>
      </c>
      <c r="G115" t="n">
        <v>104.87</v>
      </c>
      <c r="H115" t="n">
        <v>1.5</v>
      </c>
      <c r="I115" t="n">
        <v>6</v>
      </c>
      <c r="J115" t="n">
        <v>348.22</v>
      </c>
      <c r="K115" t="n">
        <v>61.2</v>
      </c>
      <c r="L115" t="n">
        <v>29.25</v>
      </c>
      <c r="M115" t="n">
        <v>4</v>
      </c>
      <c r="N115" t="n">
        <v>112.77</v>
      </c>
      <c r="O115" t="n">
        <v>43181.22</v>
      </c>
      <c r="P115" t="n">
        <v>190.82</v>
      </c>
      <c r="Q115" t="n">
        <v>197.75</v>
      </c>
      <c r="R115" t="n">
        <v>30.44</v>
      </c>
      <c r="S115" t="n">
        <v>25.4</v>
      </c>
      <c r="T115" t="n">
        <v>1683.9</v>
      </c>
      <c r="U115" t="n">
        <v>0.83</v>
      </c>
      <c r="V115" t="n">
        <v>0.89</v>
      </c>
      <c r="W115" t="n">
        <v>2.95</v>
      </c>
      <c r="X115" t="n">
        <v>0.1</v>
      </c>
      <c r="Y115" t="n">
        <v>1</v>
      </c>
      <c r="Z115" t="n">
        <v>10</v>
      </c>
      <c r="AA115" t="n">
        <v>448.9068605364964</v>
      </c>
      <c r="AB115" t="n">
        <v>614.2141709589998</v>
      </c>
      <c r="AC115" t="n">
        <v>555.5944325376752</v>
      </c>
      <c r="AD115" t="n">
        <v>448906.8605364964</v>
      </c>
      <c r="AE115" t="n">
        <v>614214.1709589998</v>
      </c>
      <c r="AF115" t="n">
        <v>2.243121845730388e-06</v>
      </c>
      <c r="AG115" t="n">
        <v>17.91666666666667</v>
      </c>
      <c r="AH115" t="n">
        <v>555594.4325376751</v>
      </c>
    </row>
    <row r="116">
      <c r="A116" t="n">
        <v>114</v>
      </c>
      <c r="B116" t="n">
        <v>145</v>
      </c>
      <c r="C116" t="inlineStr">
        <is>
          <t xml:space="preserve">CONCLUIDO	</t>
        </is>
      </c>
      <c r="D116" t="n">
        <v>7.2689</v>
      </c>
      <c r="E116" t="n">
        <v>13.76</v>
      </c>
      <c r="F116" t="n">
        <v>10.48</v>
      </c>
      <c r="G116" t="n">
        <v>104.85</v>
      </c>
      <c r="H116" t="n">
        <v>1.51</v>
      </c>
      <c r="I116" t="n">
        <v>6</v>
      </c>
      <c r="J116" t="n">
        <v>348.85</v>
      </c>
      <c r="K116" t="n">
        <v>61.2</v>
      </c>
      <c r="L116" t="n">
        <v>29.5</v>
      </c>
      <c r="M116" t="n">
        <v>4</v>
      </c>
      <c r="N116" t="n">
        <v>113.15</v>
      </c>
      <c r="O116" t="n">
        <v>43259.02</v>
      </c>
      <c r="P116" t="n">
        <v>190.78</v>
      </c>
      <c r="Q116" t="n">
        <v>197.75</v>
      </c>
      <c r="R116" t="n">
        <v>30.31</v>
      </c>
      <c r="S116" t="n">
        <v>25.4</v>
      </c>
      <c r="T116" t="n">
        <v>1622.48</v>
      </c>
      <c r="U116" t="n">
        <v>0.84</v>
      </c>
      <c r="V116" t="n">
        <v>0.89</v>
      </c>
      <c r="W116" t="n">
        <v>2.95</v>
      </c>
      <c r="X116" t="n">
        <v>0.1</v>
      </c>
      <c r="Y116" t="n">
        <v>1</v>
      </c>
      <c r="Z116" t="n">
        <v>10</v>
      </c>
      <c r="AA116" t="n">
        <v>448.7972956070791</v>
      </c>
      <c r="AB116" t="n">
        <v>614.0642593889074</v>
      </c>
      <c r="AC116" t="n">
        <v>555.4588283174303</v>
      </c>
      <c r="AD116" t="n">
        <v>448797.2956070792</v>
      </c>
      <c r="AE116" t="n">
        <v>614064.2593889075</v>
      </c>
      <c r="AF116" t="n">
        <v>2.243492216853973e-06</v>
      </c>
      <c r="AG116" t="n">
        <v>17.91666666666667</v>
      </c>
      <c r="AH116" t="n">
        <v>555458.8283174303</v>
      </c>
    </row>
    <row r="117">
      <c r="A117" t="n">
        <v>115</v>
      </c>
      <c r="B117" t="n">
        <v>145</v>
      </c>
      <c r="C117" t="inlineStr">
        <is>
          <t xml:space="preserve">CONCLUIDO	</t>
        </is>
      </c>
      <c r="D117" t="n">
        <v>7.274</v>
      </c>
      <c r="E117" t="n">
        <v>13.75</v>
      </c>
      <c r="F117" t="n">
        <v>10.47</v>
      </c>
      <c r="G117" t="n">
        <v>104.75</v>
      </c>
      <c r="H117" t="n">
        <v>1.52</v>
      </c>
      <c r="I117" t="n">
        <v>6</v>
      </c>
      <c r="J117" t="n">
        <v>349.48</v>
      </c>
      <c r="K117" t="n">
        <v>61.2</v>
      </c>
      <c r="L117" t="n">
        <v>29.75</v>
      </c>
      <c r="M117" t="n">
        <v>4</v>
      </c>
      <c r="N117" t="n">
        <v>113.53</v>
      </c>
      <c r="O117" t="n">
        <v>43337.02</v>
      </c>
      <c r="P117" t="n">
        <v>190.6</v>
      </c>
      <c r="Q117" t="n">
        <v>197.75</v>
      </c>
      <c r="R117" t="n">
        <v>30.1</v>
      </c>
      <c r="S117" t="n">
        <v>25.4</v>
      </c>
      <c r="T117" t="n">
        <v>1514.82</v>
      </c>
      <c r="U117" t="n">
        <v>0.84</v>
      </c>
      <c r="V117" t="n">
        <v>0.89</v>
      </c>
      <c r="W117" t="n">
        <v>2.94</v>
      </c>
      <c r="X117" t="n">
        <v>0.09</v>
      </c>
      <c r="Y117" t="n">
        <v>1</v>
      </c>
      <c r="Z117" t="n">
        <v>10</v>
      </c>
      <c r="AA117" t="n">
        <v>448.4796720595524</v>
      </c>
      <c r="AB117" t="n">
        <v>613.6296728386194</v>
      </c>
      <c r="AC117" t="n">
        <v>555.0657180975556</v>
      </c>
      <c r="AD117" t="n">
        <v>448479.6720595524</v>
      </c>
      <c r="AE117" t="n">
        <v>613629.6728386194</v>
      </c>
      <c r="AF117" t="n">
        <v>2.245066294129207e-06</v>
      </c>
      <c r="AG117" t="n">
        <v>17.90364583333333</v>
      </c>
      <c r="AH117" t="n">
        <v>555065.7180975557</v>
      </c>
    </row>
    <row r="118">
      <c r="A118" t="n">
        <v>116</v>
      </c>
      <c r="B118" t="n">
        <v>145</v>
      </c>
      <c r="C118" t="inlineStr">
        <is>
          <t xml:space="preserve">CONCLUIDO	</t>
        </is>
      </c>
      <c r="D118" t="n">
        <v>7.2704</v>
      </c>
      <c r="E118" t="n">
        <v>13.75</v>
      </c>
      <c r="F118" t="n">
        <v>10.48</v>
      </c>
      <c r="G118" t="n">
        <v>104.82</v>
      </c>
      <c r="H118" t="n">
        <v>1.53</v>
      </c>
      <c r="I118" t="n">
        <v>6</v>
      </c>
      <c r="J118" t="n">
        <v>350.12</v>
      </c>
      <c r="K118" t="n">
        <v>61.2</v>
      </c>
      <c r="L118" t="n">
        <v>30</v>
      </c>
      <c r="M118" t="n">
        <v>4</v>
      </c>
      <c r="N118" t="n">
        <v>113.92</v>
      </c>
      <c r="O118" t="n">
        <v>43415.22</v>
      </c>
      <c r="P118" t="n">
        <v>190.93</v>
      </c>
      <c r="Q118" t="n">
        <v>197.78</v>
      </c>
      <c r="R118" t="n">
        <v>30.23</v>
      </c>
      <c r="S118" t="n">
        <v>25.4</v>
      </c>
      <c r="T118" t="n">
        <v>1581.65</v>
      </c>
      <c r="U118" t="n">
        <v>0.84</v>
      </c>
      <c r="V118" t="n">
        <v>0.89</v>
      </c>
      <c r="W118" t="n">
        <v>2.95</v>
      </c>
      <c r="X118" t="n">
        <v>0.09</v>
      </c>
      <c r="Y118" t="n">
        <v>1</v>
      </c>
      <c r="Z118" t="n">
        <v>10</v>
      </c>
      <c r="AA118" t="n">
        <v>448.8697775672985</v>
      </c>
      <c r="AB118" t="n">
        <v>614.163432404558</v>
      </c>
      <c r="AC118" t="n">
        <v>555.5485363996573</v>
      </c>
      <c r="AD118" t="n">
        <v>448869.7775672984</v>
      </c>
      <c r="AE118" t="n">
        <v>614163.4324045579</v>
      </c>
      <c r="AF118" t="n">
        <v>2.243955180758454e-06</v>
      </c>
      <c r="AG118" t="n">
        <v>17.90364583333333</v>
      </c>
      <c r="AH118" t="n">
        <v>555548.5363996574</v>
      </c>
    </row>
    <row r="119">
      <c r="A119" t="n">
        <v>117</v>
      </c>
      <c r="B119" t="n">
        <v>145</v>
      </c>
      <c r="C119" t="inlineStr">
        <is>
          <t xml:space="preserve">CONCLUIDO	</t>
        </is>
      </c>
      <c r="D119" t="n">
        <v>7.2682</v>
      </c>
      <c r="E119" t="n">
        <v>13.76</v>
      </c>
      <c r="F119" t="n">
        <v>10.49</v>
      </c>
      <c r="G119" t="n">
        <v>104.86</v>
      </c>
      <c r="H119" t="n">
        <v>1.54</v>
      </c>
      <c r="I119" t="n">
        <v>6</v>
      </c>
      <c r="J119" t="n">
        <v>350.75</v>
      </c>
      <c r="K119" t="n">
        <v>61.2</v>
      </c>
      <c r="L119" t="n">
        <v>30.25</v>
      </c>
      <c r="M119" t="n">
        <v>4</v>
      </c>
      <c r="N119" t="n">
        <v>114.3</v>
      </c>
      <c r="O119" t="n">
        <v>43493.63</v>
      </c>
      <c r="P119" t="n">
        <v>191.07</v>
      </c>
      <c r="Q119" t="n">
        <v>197.75</v>
      </c>
      <c r="R119" t="n">
        <v>30.38</v>
      </c>
      <c r="S119" t="n">
        <v>25.4</v>
      </c>
      <c r="T119" t="n">
        <v>1656.94</v>
      </c>
      <c r="U119" t="n">
        <v>0.84</v>
      </c>
      <c r="V119" t="n">
        <v>0.89</v>
      </c>
      <c r="W119" t="n">
        <v>2.95</v>
      </c>
      <c r="X119" t="n">
        <v>0.1</v>
      </c>
      <c r="Y119" t="n">
        <v>1</v>
      </c>
      <c r="Z119" t="n">
        <v>10</v>
      </c>
      <c r="AA119" t="n">
        <v>449.0807680439196</v>
      </c>
      <c r="AB119" t="n">
        <v>614.4521188829137</v>
      </c>
      <c r="AC119" t="n">
        <v>555.8096710456929</v>
      </c>
      <c r="AD119" t="n">
        <v>449080.7680439196</v>
      </c>
      <c r="AE119" t="n">
        <v>614452.1188829137</v>
      </c>
      <c r="AF119" t="n">
        <v>2.243276167031882e-06</v>
      </c>
      <c r="AG119" t="n">
        <v>17.91666666666667</v>
      </c>
      <c r="AH119" t="n">
        <v>555809.6710456929</v>
      </c>
    </row>
    <row r="120">
      <c r="A120" t="n">
        <v>118</v>
      </c>
      <c r="B120" t="n">
        <v>145</v>
      </c>
      <c r="C120" t="inlineStr">
        <is>
          <t xml:space="preserve">CONCLUIDO	</t>
        </is>
      </c>
      <c r="D120" t="n">
        <v>7.2683</v>
      </c>
      <c r="E120" t="n">
        <v>13.76</v>
      </c>
      <c r="F120" t="n">
        <v>10.49</v>
      </c>
      <c r="G120" t="n">
        <v>104.86</v>
      </c>
      <c r="H120" t="n">
        <v>1.55</v>
      </c>
      <c r="I120" t="n">
        <v>6</v>
      </c>
      <c r="J120" t="n">
        <v>351.39</v>
      </c>
      <c r="K120" t="n">
        <v>61.2</v>
      </c>
      <c r="L120" t="n">
        <v>30.5</v>
      </c>
      <c r="M120" t="n">
        <v>4</v>
      </c>
      <c r="N120" t="n">
        <v>114.69</v>
      </c>
      <c r="O120" t="n">
        <v>43572.25</v>
      </c>
      <c r="P120" t="n">
        <v>191.16</v>
      </c>
      <c r="Q120" t="n">
        <v>197.8</v>
      </c>
      <c r="R120" t="n">
        <v>30.37</v>
      </c>
      <c r="S120" t="n">
        <v>25.4</v>
      </c>
      <c r="T120" t="n">
        <v>1652.3</v>
      </c>
      <c r="U120" t="n">
        <v>0.84</v>
      </c>
      <c r="V120" t="n">
        <v>0.89</v>
      </c>
      <c r="W120" t="n">
        <v>2.95</v>
      </c>
      <c r="X120" t="n">
        <v>0.1</v>
      </c>
      <c r="Y120" t="n">
        <v>1</v>
      </c>
      <c r="Z120" t="n">
        <v>10</v>
      </c>
      <c r="AA120" t="n">
        <v>449.1454956777567</v>
      </c>
      <c r="AB120" t="n">
        <v>614.5406820871113</v>
      </c>
      <c r="AC120" t="n">
        <v>555.8897819019812</v>
      </c>
      <c r="AD120" t="n">
        <v>449145.4956777567</v>
      </c>
      <c r="AE120" t="n">
        <v>614540.6820871114</v>
      </c>
      <c r="AF120" t="n">
        <v>2.24330703129218e-06</v>
      </c>
      <c r="AG120" t="n">
        <v>17.91666666666667</v>
      </c>
      <c r="AH120" t="n">
        <v>555889.7819019812</v>
      </c>
    </row>
    <row r="121">
      <c r="A121" t="n">
        <v>119</v>
      </c>
      <c r="B121" t="n">
        <v>145</v>
      </c>
      <c r="C121" t="inlineStr">
        <is>
          <t xml:space="preserve">CONCLUIDO	</t>
        </is>
      </c>
      <c r="D121" t="n">
        <v>7.2671</v>
      </c>
      <c r="E121" t="n">
        <v>13.76</v>
      </c>
      <c r="F121" t="n">
        <v>10.49</v>
      </c>
      <c r="G121" t="n">
        <v>104.88</v>
      </c>
      <c r="H121" t="n">
        <v>1.56</v>
      </c>
      <c r="I121" t="n">
        <v>6</v>
      </c>
      <c r="J121" t="n">
        <v>352.03</v>
      </c>
      <c r="K121" t="n">
        <v>61.2</v>
      </c>
      <c r="L121" t="n">
        <v>30.75</v>
      </c>
      <c r="M121" t="n">
        <v>4</v>
      </c>
      <c r="N121" t="n">
        <v>115.08</v>
      </c>
      <c r="O121" t="n">
        <v>43651.07</v>
      </c>
      <c r="P121" t="n">
        <v>191.2</v>
      </c>
      <c r="Q121" t="n">
        <v>197.75</v>
      </c>
      <c r="R121" t="n">
        <v>30.42</v>
      </c>
      <c r="S121" t="n">
        <v>25.4</v>
      </c>
      <c r="T121" t="n">
        <v>1675.45</v>
      </c>
      <c r="U121" t="n">
        <v>0.83</v>
      </c>
      <c r="V121" t="n">
        <v>0.89</v>
      </c>
      <c r="W121" t="n">
        <v>2.95</v>
      </c>
      <c r="X121" t="n">
        <v>0.1</v>
      </c>
      <c r="Y121" t="n">
        <v>1</v>
      </c>
      <c r="Z121" t="n">
        <v>10</v>
      </c>
      <c r="AA121" t="n">
        <v>449.2073570717014</v>
      </c>
      <c r="AB121" t="n">
        <v>614.6253235754386</v>
      </c>
      <c r="AC121" t="n">
        <v>555.9663453254574</v>
      </c>
      <c r="AD121" t="n">
        <v>449207.3570717014</v>
      </c>
      <c r="AE121" t="n">
        <v>614625.3235754387</v>
      </c>
      <c r="AF121" t="n">
        <v>2.242936660168596e-06</v>
      </c>
      <c r="AG121" t="n">
        <v>17.91666666666667</v>
      </c>
      <c r="AH121" t="n">
        <v>555966.3453254574</v>
      </c>
    </row>
    <row r="122">
      <c r="A122" t="n">
        <v>120</v>
      </c>
      <c r="B122" t="n">
        <v>145</v>
      </c>
      <c r="C122" t="inlineStr">
        <is>
          <t xml:space="preserve">CONCLUIDO	</t>
        </is>
      </c>
      <c r="D122" t="n">
        <v>7.2685</v>
      </c>
      <c r="E122" t="n">
        <v>13.76</v>
      </c>
      <c r="F122" t="n">
        <v>10.49</v>
      </c>
      <c r="G122" t="n">
        <v>104.86</v>
      </c>
      <c r="H122" t="n">
        <v>1.57</v>
      </c>
      <c r="I122" t="n">
        <v>6</v>
      </c>
      <c r="J122" t="n">
        <v>352.67</v>
      </c>
      <c r="K122" t="n">
        <v>61.2</v>
      </c>
      <c r="L122" t="n">
        <v>31</v>
      </c>
      <c r="M122" t="n">
        <v>4</v>
      </c>
      <c r="N122" t="n">
        <v>115.47</v>
      </c>
      <c r="O122" t="n">
        <v>43730.1</v>
      </c>
      <c r="P122" t="n">
        <v>191.23</v>
      </c>
      <c r="Q122" t="n">
        <v>197.76</v>
      </c>
      <c r="R122" t="n">
        <v>30.44</v>
      </c>
      <c r="S122" t="n">
        <v>25.4</v>
      </c>
      <c r="T122" t="n">
        <v>1683.7</v>
      </c>
      <c r="U122" t="n">
        <v>0.83</v>
      </c>
      <c r="V122" t="n">
        <v>0.89</v>
      </c>
      <c r="W122" t="n">
        <v>2.95</v>
      </c>
      <c r="X122" t="n">
        <v>0.1</v>
      </c>
      <c r="Y122" t="n">
        <v>1</v>
      </c>
      <c r="Z122" t="n">
        <v>10</v>
      </c>
      <c r="AA122" t="n">
        <v>449.192588108677</v>
      </c>
      <c r="AB122" t="n">
        <v>614.6051160286679</v>
      </c>
      <c r="AC122" t="n">
        <v>555.9480663585891</v>
      </c>
      <c r="AD122" t="n">
        <v>449192.588108677</v>
      </c>
      <c r="AE122" t="n">
        <v>614605.1160286679</v>
      </c>
      <c r="AF122" t="n">
        <v>2.243368759812778e-06</v>
      </c>
      <c r="AG122" t="n">
        <v>17.91666666666667</v>
      </c>
      <c r="AH122" t="n">
        <v>555948.0663585891</v>
      </c>
    </row>
    <row r="123">
      <c r="A123" t="n">
        <v>121</v>
      </c>
      <c r="B123" t="n">
        <v>145</v>
      </c>
      <c r="C123" t="inlineStr">
        <is>
          <t xml:space="preserve">CONCLUIDO	</t>
        </is>
      </c>
      <c r="D123" t="n">
        <v>7.2679</v>
      </c>
      <c r="E123" t="n">
        <v>13.76</v>
      </c>
      <c r="F123" t="n">
        <v>10.49</v>
      </c>
      <c r="G123" t="n">
        <v>104.87</v>
      </c>
      <c r="H123" t="n">
        <v>1.58</v>
      </c>
      <c r="I123" t="n">
        <v>6</v>
      </c>
      <c r="J123" t="n">
        <v>353.31</v>
      </c>
      <c r="K123" t="n">
        <v>61.2</v>
      </c>
      <c r="L123" t="n">
        <v>31.25</v>
      </c>
      <c r="M123" t="n">
        <v>4</v>
      </c>
      <c r="N123" t="n">
        <v>115.86</v>
      </c>
      <c r="O123" t="n">
        <v>43809.48</v>
      </c>
      <c r="P123" t="n">
        <v>191.3</v>
      </c>
      <c r="Q123" t="n">
        <v>197.77</v>
      </c>
      <c r="R123" t="n">
        <v>30.44</v>
      </c>
      <c r="S123" t="n">
        <v>25.4</v>
      </c>
      <c r="T123" t="n">
        <v>1684.13</v>
      </c>
      <c r="U123" t="n">
        <v>0.83</v>
      </c>
      <c r="V123" t="n">
        <v>0.89</v>
      </c>
      <c r="W123" t="n">
        <v>2.95</v>
      </c>
      <c r="X123" t="n">
        <v>0.1</v>
      </c>
      <c r="Y123" t="n">
        <v>1</v>
      </c>
      <c r="Z123" t="n">
        <v>10</v>
      </c>
      <c r="AA123" t="n">
        <v>449.2609576035482</v>
      </c>
      <c r="AB123" t="n">
        <v>614.6986621878</v>
      </c>
      <c r="AC123" t="n">
        <v>556.0326846035865</v>
      </c>
      <c r="AD123" t="n">
        <v>449260.9576035482</v>
      </c>
      <c r="AE123" t="n">
        <v>614698.6621877999</v>
      </c>
      <c r="AF123" t="n">
        <v>2.243183574250985e-06</v>
      </c>
      <c r="AG123" t="n">
        <v>17.91666666666667</v>
      </c>
      <c r="AH123" t="n">
        <v>556032.6846035866</v>
      </c>
    </row>
    <row r="124">
      <c r="A124" t="n">
        <v>122</v>
      </c>
      <c r="B124" t="n">
        <v>145</v>
      </c>
      <c r="C124" t="inlineStr">
        <is>
          <t xml:space="preserve">CONCLUIDO	</t>
        </is>
      </c>
      <c r="D124" t="n">
        <v>7.2674</v>
      </c>
      <c r="E124" t="n">
        <v>13.76</v>
      </c>
      <c r="F124" t="n">
        <v>10.49</v>
      </c>
      <c r="G124" t="n">
        <v>104.88</v>
      </c>
      <c r="H124" t="n">
        <v>1.59</v>
      </c>
      <c r="I124" t="n">
        <v>6</v>
      </c>
      <c r="J124" t="n">
        <v>353.96</v>
      </c>
      <c r="K124" t="n">
        <v>61.2</v>
      </c>
      <c r="L124" t="n">
        <v>31.5</v>
      </c>
      <c r="M124" t="n">
        <v>4</v>
      </c>
      <c r="N124" t="n">
        <v>116.26</v>
      </c>
      <c r="O124" t="n">
        <v>43888.94</v>
      </c>
      <c r="P124" t="n">
        <v>191.36</v>
      </c>
      <c r="Q124" t="n">
        <v>197.75</v>
      </c>
      <c r="R124" t="n">
        <v>30.36</v>
      </c>
      <c r="S124" t="n">
        <v>25.4</v>
      </c>
      <c r="T124" t="n">
        <v>1647.13</v>
      </c>
      <c r="U124" t="n">
        <v>0.84</v>
      </c>
      <c r="V124" t="n">
        <v>0.89</v>
      </c>
      <c r="W124" t="n">
        <v>2.95</v>
      </c>
      <c r="X124" t="n">
        <v>0.1</v>
      </c>
      <c r="Y124" t="n">
        <v>1</v>
      </c>
      <c r="Z124" t="n">
        <v>10</v>
      </c>
      <c r="AA124" t="n">
        <v>449.3191888360162</v>
      </c>
      <c r="AB124" t="n">
        <v>614.7783367290434</v>
      </c>
      <c r="AC124" t="n">
        <v>556.1047551184375</v>
      </c>
      <c r="AD124" t="n">
        <v>449319.1888360162</v>
      </c>
      <c r="AE124" t="n">
        <v>614778.3367290434</v>
      </c>
      <c r="AF124" t="n">
        <v>2.243029252949492e-06</v>
      </c>
      <c r="AG124" t="n">
        <v>17.91666666666667</v>
      </c>
      <c r="AH124" t="n">
        <v>556104.7551184376</v>
      </c>
    </row>
    <row r="125">
      <c r="A125" t="n">
        <v>123</v>
      </c>
      <c r="B125" t="n">
        <v>145</v>
      </c>
      <c r="C125" t="inlineStr">
        <is>
          <t xml:space="preserve">CONCLUIDO	</t>
        </is>
      </c>
      <c r="D125" t="n">
        <v>7.2671</v>
      </c>
      <c r="E125" t="n">
        <v>13.76</v>
      </c>
      <c r="F125" t="n">
        <v>10.49</v>
      </c>
      <c r="G125" t="n">
        <v>104.88</v>
      </c>
      <c r="H125" t="n">
        <v>1.6</v>
      </c>
      <c r="I125" t="n">
        <v>6</v>
      </c>
      <c r="J125" t="n">
        <v>354.6</v>
      </c>
      <c r="K125" t="n">
        <v>61.2</v>
      </c>
      <c r="L125" t="n">
        <v>31.75</v>
      </c>
      <c r="M125" t="n">
        <v>4</v>
      </c>
      <c r="N125" t="n">
        <v>116.65</v>
      </c>
      <c r="O125" t="n">
        <v>43968.62</v>
      </c>
      <c r="P125" t="n">
        <v>191.38</v>
      </c>
      <c r="Q125" t="n">
        <v>197.75</v>
      </c>
      <c r="R125" t="n">
        <v>30.45</v>
      </c>
      <c r="S125" t="n">
        <v>25.4</v>
      </c>
      <c r="T125" t="n">
        <v>1690.54</v>
      </c>
      <c r="U125" t="n">
        <v>0.83</v>
      </c>
      <c r="V125" t="n">
        <v>0.89</v>
      </c>
      <c r="W125" t="n">
        <v>2.95</v>
      </c>
      <c r="X125" t="n">
        <v>0.1</v>
      </c>
      <c r="Y125" t="n">
        <v>1</v>
      </c>
      <c r="Z125" t="n">
        <v>10</v>
      </c>
      <c r="AA125" t="n">
        <v>449.3421498421397</v>
      </c>
      <c r="AB125" t="n">
        <v>614.8097529905897</v>
      </c>
      <c r="AC125" t="n">
        <v>556.1331730560748</v>
      </c>
      <c r="AD125" t="n">
        <v>449342.1498421397</v>
      </c>
      <c r="AE125" t="n">
        <v>614809.7529905897</v>
      </c>
      <c r="AF125" t="n">
        <v>2.242936660168596e-06</v>
      </c>
      <c r="AG125" t="n">
        <v>17.91666666666667</v>
      </c>
      <c r="AH125" t="n">
        <v>556133.1730560749</v>
      </c>
    </row>
    <row r="126">
      <c r="A126" t="n">
        <v>124</v>
      </c>
      <c r="B126" t="n">
        <v>145</v>
      </c>
      <c r="C126" t="inlineStr">
        <is>
          <t xml:space="preserve">CONCLUIDO	</t>
        </is>
      </c>
      <c r="D126" t="n">
        <v>7.2674</v>
      </c>
      <c r="E126" t="n">
        <v>13.76</v>
      </c>
      <c r="F126" t="n">
        <v>10.49</v>
      </c>
      <c r="G126" t="n">
        <v>104.88</v>
      </c>
      <c r="H126" t="n">
        <v>1.61</v>
      </c>
      <c r="I126" t="n">
        <v>6</v>
      </c>
      <c r="J126" t="n">
        <v>355.25</v>
      </c>
      <c r="K126" t="n">
        <v>61.2</v>
      </c>
      <c r="L126" t="n">
        <v>32</v>
      </c>
      <c r="M126" t="n">
        <v>4</v>
      </c>
      <c r="N126" t="n">
        <v>117.05</v>
      </c>
      <c r="O126" t="n">
        <v>44048.52</v>
      </c>
      <c r="P126" t="n">
        <v>191.31</v>
      </c>
      <c r="Q126" t="n">
        <v>197.76</v>
      </c>
      <c r="R126" t="n">
        <v>30.41</v>
      </c>
      <c r="S126" t="n">
        <v>25.4</v>
      </c>
      <c r="T126" t="n">
        <v>1670.89</v>
      </c>
      <c r="U126" t="n">
        <v>0.84</v>
      </c>
      <c r="V126" t="n">
        <v>0.89</v>
      </c>
      <c r="W126" t="n">
        <v>2.95</v>
      </c>
      <c r="X126" t="n">
        <v>0.1</v>
      </c>
      <c r="Y126" t="n">
        <v>1</v>
      </c>
      <c r="Z126" t="n">
        <v>10</v>
      </c>
      <c r="AA126" t="n">
        <v>449.2817479454159</v>
      </c>
      <c r="AB126" t="n">
        <v>614.7271084507486</v>
      </c>
      <c r="AC126" t="n">
        <v>556.0584159951238</v>
      </c>
      <c r="AD126" t="n">
        <v>449281.7479454159</v>
      </c>
      <c r="AE126" t="n">
        <v>614727.1084507486</v>
      </c>
      <c r="AF126" t="n">
        <v>2.243029252949492e-06</v>
      </c>
      <c r="AG126" t="n">
        <v>17.91666666666667</v>
      </c>
      <c r="AH126" t="n">
        <v>556058.4159951238</v>
      </c>
    </row>
    <row r="127">
      <c r="A127" t="n">
        <v>125</v>
      </c>
      <c r="B127" t="n">
        <v>145</v>
      </c>
      <c r="C127" t="inlineStr">
        <is>
          <t xml:space="preserve">CONCLUIDO	</t>
        </is>
      </c>
      <c r="D127" t="n">
        <v>7.2679</v>
      </c>
      <c r="E127" t="n">
        <v>13.76</v>
      </c>
      <c r="F127" t="n">
        <v>10.49</v>
      </c>
      <c r="G127" t="n">
        <v>104.87</v>
      </c>
      <c r="H127" t="n">
        <v>1.62</v>
      </c>
      <c r="I127" t="n">
        <v>6</v>
      </c>
      <c r="J127" t="n">
        <v>355.9</v>
      </c>
      <c r="K127" t="n">
        <v>61.2</v>
      </c>
      <c r="L127" t="n">
        <v>32.25</v>
      </c>
      <c r="M127" t="n">
        <v>4</v>
      </c>
      <c r="N127" t="n">
        <v>117.45</v>
      </c>
      <c r="O127" t="n">
        <v>44128.64</v>
      </c>
      <c r="P127" t="n">
        <v>191.25</v>
      </c>
      <c r="Q127" t="n">
        <v>197.75</v>
      </c>
      <c r="R127" t="n">
        <v>30.32</v>
      </c>
      <c r="S127" t="n">
        <v>25.4</v>
      </c>
      <c r="T127" t="n">
        <v>1623.79</v>
      </c>
      <c r="U127" t="n">
        <v>0.84</v>
      </c>
      <c r="V127" t="n">
        <v>0.89</v>
      </c>
      <c r="W127" t="n">
        <v>2.95</v>
      </c>
      <c r="X127" t="n">
        <v>0.1</v>
      </c>
      <c r="Y127" t="n">
        <v>1</v>
      </c>
      <c r="Z127" t="n">
        <v>10</v>
      </c>
      <c r="AA127" t="n">
        <v>449.2235192887188</v>
      </c>
      <c r="AB127" t="n">
        <v>614.6474374337886</v>
      </c>
      <c r="AC127" t="n">
        <v>555.9863486682037</v>
      </c>
      <c r="AD127" t="n">
        <v>449223.5192887188</v>
      </c>
      <c r="AE127" t="n">
        <v>614647.4374337886</v>
      </c>
      <c r="AF127" t="n">
        <v>2.243183574250985e-06</v>
      </c>
      <c r="AG127" t="n">
        <v>17.91666666666667</v>
      </c>
      <c r="AH127" t="n">
        <v>555986.3486682037</v>
      </c>
    </row>
    <row r="128">
      <c r="A128" t="n">
        <v>126</v>
      </c>
      <c r="B128" t="n">
        <v>145</v>
      </c>
      <c r="C128" t="inlineStr">
        <is>
          <t xml:space="preserve">CONCLUIDO	</t>
        </is>
      </c>
      <c r="D128" t="n">
        <v>7.2686</v>
      </c>
      <c r="E128" t="n">
        <v>13.76</v>
      </c>
      <c r="F128" t="n">
        <v>10.49</v>
      </c>
      <c r="G128" t="n">
        <v>104.85</v>
      </c>
      <c r="H128" t="n">
        <v>1.63</v>
      </c>
      <c r="I128" t="n">
        <v>6</v>
      </c>
      <c r="J128" t="n">
        <v>356.55</v>
      </c>
      <c r="K128" t="n">
        <v>61.2</v>
      </c>
      <c r="L128" t="n">
        <v>32.5</v>
      </c>
      <c r="M128" t="n">
        <v>4</v>
      </c>
      <c r="N128" t="n">
        <v>117.85</v>
      </c>
      <c r="O128" t="n">
        <v>44208.97</v>
      </c>
      <c r="P128" t="n">
        <v>191.23</v>
      </c>
      <c r="Q128" t="n">
        <v>197.75</v>
      </c>
      <c r="R128" t="n">
        <v>30.4</v>
      </c>
      <c r="S128" t="n">
        <v>25.4</v>
      </c>
      <c r="T128" t="n">
        <v>1667.56</v>
      </c>
      <c r="U128" t="n">
        <v>0.84</v>
      </c>
      <c r="V128" t="n">
        <v>0.89</v>
      </c>
      <c r="W128" t="n">
        <v>2.95</v>
      </c>
      <c r="X128" t="n">
        <v>0.1</v>
      </c>
      <c r="Y128" t="n">
        <v>1</v>
      </c>
      <c r="Z128" t="n">
        <v>10</v>
      </c>
      <c r="AA128" t="n">
        <v>449.1899290557625</v>
      </c>
      <c r="AB128" t="n">
        <v>614.6014777951611</v>
      </c>
      <c r="AC128" t="n">
        <v>555.9447753529821</v>
      </c>
      <c r="AD128" t="n">
        <v>449189.9290557625</v>
      </c>
      <c r="AE128" t="n">
        <v>614601.4777951612</v>
      </c>
      <c r="AF128" t="n">
        <v>2.243399624073076e-06</v>
      </c>
      <c r="AG128" t="n">
        <v>17.91666666666667</v>
      </c>
      <c r="AH128" t="n">
        <v>555944.7753529821</v>
      </c>
    </row>
    <row r="129">
      <c r="A129" t="n">
        <v>127</v>
      </c>
      <c r="B129" t="n">
        <v>145</v>
      </c>
      <c r="C129" t="inlineStr">
        <is>
          <t xml:space="preserve">CONCLUIDO	</t>
        </is>
      </c>
      <c r="D129" t="n">
        <v>7.271</v>
      </c>
      <c r="E129" t="n">
        <v>13.75</v>
      </c>
      <c r="F129" t="n">
        <v>10.48</v>
      </c>
      <c r="G129" t="n">
        <v>104.81</v>
      </c>
      <c r="H129" t="n">
        <v>1.63</v>
      </c>
      <c r="I129" t="n">
        <v>6</v>
      </c>
      <c r="J129" t="n">
        <v>357.2</v>
      </c>
      <c r="K129" t="n">
        <v>61.2</v>
      </c>
      <c r="L129" t="n">
        <v>32.75</v>
      </c>
      <c r="M129" t="n">
        <v>4</v>
      </c>
      <c r="N129" t="n">
        <v>118.26</v>
      </c>
      <c r="O129" t="n">
        <v>44289.53</v>
      </c>
      <c r="P129" t="n">
        <v>191.09</v>
      </c>
      <c r="Q129" t="n">
        <v>197.76</v>
      </c>
      <c r="R129" t="n">
        <v>30.23</v>
      </c>
      <c r="S129" t="n">
        <v>25.4</v>
      </c>
      <c r="T129" t="n">
        <v>1581.32</v>
      </c>
      <c r="U129" t="n">
        <v>0.84</v>
      </c>
      <c r="V129" t="n">
        <v>0.89</v>
      </c>
      <c r="W129" t="n">
        <v>2.95</v>
      </c>
      <c r="X129" t="n">
        <v>0.09</v>
      </c>
      <c r="Y129" t="n">
        <v>1</v>
      </c>
      <c r="Z129" t="n">
        <v>10</v>
      </c>
      <c r="AA129" t="n">
        <v>448.9736066836444</v>
      </c>
      <c r="AB129" t="n">
        <v>614.3054959821596</v>
      </c>
      <c r="AC129" t="n">
        <v>555.6770416288003</v>
      </c>
      <c r="AD129" t="n">
        <v>448973.6066836444</v>
      </c>
      <c r="AE129" t="n">
        <v>614305.4959821596</v>
      </c>
      <c r="AF129" t="n">
        <v>2.244140366320246e-06</v>
      </c>
      <c r="AG129" t="n">
        <v>17.90364583333333</v>
      </c>
      <c r="AH129" t="n">
        <v>555677.0416288003</v>
      </c>
    </row>
    <row r="130">
      <c r="A130" t="n">
        <v>128</v>
      </c>
      <c r="B130" t="n">
        <v>145</v>
      </c>
      <c r="C130" t="inlineStr">
        <is>
          <t xml:space="preserve">CONCLUIDO	</t>
        </is>
      </c>
      <c r="D130" t="n">
        <v>7.267</v>
      </c>
      <c r="E130" t="n">
        <v>13.76</v>
      </c>
      <c r="F130" t="n">
        <v>10.49</v>
      </c>
      <c r="G130" t="n">
        <v>104.88</v>
      </c>
      <c r="H130" t="n">
        <v>1.64</v>
      </c>
      <c r="I130" t="n">
        <v>6</v>
      </c>
      <c r="J130" t="n">
        <v>357.86</v>
      </c>
      <c r="K130" t="n">
        <v>61.2</v>
      </c>
      <c r="L130" t="n">
        <v>33</v>
      </c>
      <c r="M130" t="n">
        <v>4</v>
      </c>
      <c r="N130" t="n">
        <v>118.66</v>
      </c>
      <c r="O130" t="n">
        <v>44370.32</v>
      </c>
      <c r="P130" t="n">
        <v>191.14</v>
      </c>
      <c r="Q130" t="n">
        <v>197.76</v>
      </c>
      <c r="R130" t="n">
        <v>30.38</v>
      </c>
      <c r="S130" t="n">
        <v>25.4</v>
      </c>
      <c r="T130" t="n">
        <v>1656.12</v>
      </c>
      <c r="U130" t="n">
        <v>0.84</v>
      </c>
      <c r="V130" t="n">
        <v>0.89</v>
      </c>
      <c r="W130" t="n">
        <v>2.95</v>
      </c>
      <c r="X130" t="n">
        <v>0.1</v>
      </c>
      <c r="Y130" t="n">
        <v>1</v>
      </c>
      <c r="Z130" t="n">
        <v>10</v>
      </c>
      <c r="AA130" t="n">
        <v>449.1650853715354</v>
      </c>
      <c r="AB130" t="n">
        <v>614.5674855703755</v>
      </c>
      <c r="AC130" t="n">
        <v>555.9140272984216</v>
      </c>
      <c r="AD130" t="n">
        <v>449165.0853715354</v>
      </c>
      <c r="AE130" t="n">
        <v>614567.4855703756</v>
      </c>
      <c r="AF130" t="n">
        <v>2.242905795908297e-06</v>
      </c>
      <c r="AG130" t="n">
        <v>17.91666666666667</v>
      </c>
      <c r="AH130" t="n">
        <v>555914.0272984216</v>
      </c>
    </row>
    <row r="131">
      <c r="A131" t="n">
        <v>129</v>
      </c>
      <c r="B131" t="n">
        <v>145</v>
      </c>
      <c r="C131" t="inlineStr">
        <is>
          <t xml:space="preserve">CONCLUIDO	</t>
        </is>
      </c>
      <c r="D131" t="n">
        <v>7.2699</v>
      </c>
      <c r="E131" t="n">
        <v>13.76</v>
      </c>
      <c r="F131" t="n">
        <v>10.48</v>
      </c>
      <c r="G131" t="n">
        <v>104.83</v>
      </c>
      <c r="H131" t="n">
        <v>1.65</v>
      </c>
      <c r="I131" t="n">
        <v>6</v>
      </c>
      <c r="J131" t="n">
        <v>358.52</v>
      </c>
      <c r="K131" t="n">
        <v>61.2</v>
      </c>
      <c r="L131" t="n">
        <v>33.25</v>
      </c>
      <c r="M131" t="n">
        <v>4</v>
      </c>
      <c r="N131" t="n">
        <v>119.07</v>
      </c>
      <c r="O131" t="n">
        <v>44451.33</v>
      </c>
      <c r="P131" t="n">
        <v>191.06</v>
      </c>
      <c r="Q131" t="n">
        <v>197.77</v>
      </c>
      <c r="R131" t="n">
        <v>30.32</v>
      </c>
      <c r="S131" t="n">
        <v>25.4</v>
      </c>
      <c r="T131" t="n">
        <v>1627.29</v>
      </c>
      <c r="U131" t="n">
        <v>0.84</v>
      </c>
      <c r="V131" t="n">
        <v>0.89</v>
      </c>
      <c r="W131" t="n">
        <v>2.95</v>
      </c>
      <c r="X131" t="n">
        <v>0.09</v>
      </c>
      <c r="Y131" t="n">
        <v>1</v>
      </c>
      <c r="Z131" t="n">
        <v>10</v>
      </c>
      <c r="AA131" t="n">
        <v>448.9803610923136</v>
      </c>
      <c r="AB131" t="n">
        <v>614.3147376620844</v>
      </c>
      <c r="AC131" t="n">
        <v>555.6854012957637</v>
      </c>
      <c r="AD131" t="n">
        <v>448980.3610923135</v>
      </c>
      <c r="AE131" t="n">
        <v>614314.7376620844</v>
      </c>
      <c r="AF131" t="n">
        <v>2.24380085945696e-06</v>
      </c>
      <c r="AG131" t="n">
        <v>17.91666666666667</v>
      </c>
      <c r="AH131" t="n">
        <v>555685.4012957637</v>
      </c>
    </row>
    <row r="132">
      <c r="A132" t="n">
        <v>130</v>
      </c>
      <c r="B132" t="n">
        <v>145</v>
      </c>
      <c r="C132" t="inlineStr">
        <is>
          <t xml:space="preserve">CONCLUIDO	</t>
        </is>
      </c>
      <c r="D132" t="n">
        <v>7.2707</v>
      </c>
      <c r="E132" t="n">
        <v>13.75</v>
      </c>
      <c r="F132" t="n">
        <v>10.48</v>
      </c>
      <c r="G132" t="n">
        <v>104.81</v>
      </c>
      <c r="H132" t="n">
        <v>1.66</v>
      </c>
      <c r="I132" t="n">
        <v>6</v>
      </c>
      <c r="J132" t="n">
        <v>359.17</v>
      </c>
      <c r="K132" t="n">
        <v>61.2</v>
      </c>
      <c r="L132" t="n">
        <v>33.5</v>
      </c>
      <c r="M132" t="n">
        <v>4</v>
      </c>
      <c r="N132" t="n">
        <v>119.48</v>
      </c>
      <c r="O132" t="n">
        <v>44532.57</v>
      </c>
      <c r="P132" t="n">
        <v>190.84</v>
      </c>
      <c r="Q132" t="n">
        <v>197.75</v>
      </c>
      <c r="R132" t="n">
        <v>30.22</v>
      </c>
      <c r="S132" t="n">
        <v>25.4</v>
      </c>
      <c r="T132" t="n">
        <v>1578.5</v>
      </c>
      <c r="U132" t="n">
        <v>0.84</v>
      </c>
      <c r="V132" t="n">
        <v>0.89</v>
      </c>
      <c r="W132" t="n">
        <v>2.95</v>
      </c>
      <c r="X132" t="n">
        <v>0.09</v>
      </c>
      <c r="Y132" t="n">
        <v>1</v>
      </c>
      <c r="Z132" t="n">
        <v>10</v>
      </c>
      <c r="AA132" t="n">
        <v>448.7944530175429</v>
      </c>
      <c r="AB132" t="n">
        <v>614.0603700324979</v>
      </c>
      <c r="AC132" t="n">
        <v>555.4553101557377</v>
      </c>
      <c r="AD132" t="n">
        <v>448794.453017543</v>
      </c>
      <c r="AE132" t="n">
        <v>614060.3700324979</v>
      </c>
      <c r="AF132" t="n">
        <v>2.24404777353935e-06</v>
      </c>
      <c r="AG132" t="n">
        <v>17.90364583333333</v>
      </c>
      <c r="AH132" t="n">
        <v>555455.3101557377</v>
      </c>
    </row>
    <row r="133">
      <c r="A133" t="n">
        <v>131</v>
      </c>
      <c r="B133" t="n">
        <v>145</v>
      </c>
      <c r="C133" t="inlineStr">
        <is>
          <t xml:space="preserve">CONCLUIDO	</t>
        </is>
      </c>
      <c r="D133" t="n">
        <v>7.2667</v>
      </c>
      <c r="E133" t="n">
        <v>13.76</v>
      </c>
      <c r="F133" t="n">
        <v>10.49</v>
      </c>
      <c r="G133" t="n">
        <v>104.89</v>
      </c>
      <c r="H133" t="n">
        <v>1.67</v>
      </c>
      <c r="I133" t="n">
        <v>6</v>
      </c>
      <c r="J133" t="n">
        <v>359.84</v>
      </c>
      <c r="K133" t="n">
        <v>61.2</v>
      </c>
      <c r="L133" t="n">
        <v>33.75</v>
      </c>
      <c r="M133" t="n">
        <v>4</v>
      </c>
      <c r="N133" t="n">
        <v>119.89</v>
      </c>
      <c r="O133" t="n">
        <v>44614.04</v>
      </c>
      <c r="P133" t="n">
        <v>190.94</v>
      </c>
      <c r="Q133" t="n">
        <v>197.77</v>
      </c>
      <c r="R133" t="n">
        <v>30.53</v>
      </c>
      <c r="S133" t="n">
        <v>25.4</v>
      </c>
      <c r="T133" t="n">
        <v>1730.5</v>
      </c>
      <c r="U133" t="n">
        <v>0.83</v>
      </c>
      <c r="V133" t="n">
        <v>0.89</v>
      </c>
      <c r="W133" t="n">
        <v>2.95</v>
      </c>
      <c r="X133" t="n">
        <v>0.1</v>
      </c>
      <c r="Y133" t="n">
        <v>1</v>
      </c>
      <c r="Z133" t="n">
        <v>10</v>
      </c>
      <c r="AA133" t="n">
        <v>449.0232854915114</v>
      </c>
      <c r="AB133" t="n">
        <v>614.3734687187579</v>
      </c>
      <c r="AC133" t="n">
        <v>555.7385271428178</v>
      </c>
      <c r="AD133" t="n">
        <v>449023.2854915115</v>
      </c>
      <c r="AE133" t="n">
        <v>614373.4687187579</v>
      </c>
      <c r="AF133" t="n">
        <v>2.242813203127401e-06</v>
      </c>
      <c r="AG133" t="n">
        <v>17.91666666666667</v>
      </c>
      <c r="AH133" t="n">
        <v>555738.5271428179</v>
      </c>
    </row>
    <row r="134">
      <c r="A134" t="n">
        <v>132</v>
      </c>
      <c r="B134" t="n">
        <v>145</v>
      </c>
      <c r="C134" t="inlineStr">
        <is>
          <t xml:space="preserve">CONCLUIDO	</t>
        </is>
      </c>
      <c r="D134" t="n">
        <v>7.2638</v>
      </c>
      <c r="E134" t="n">
        <v>13.77</v>
      </c>
      <c r="F134" t="n">
        <v>10.49</v>
      </c>
      <c r="G134" t="n">
        <v>104.94</v>
      </c>
      <c r="H134" t="n">
        <v>1.68</v>
      </c>
      <c r="I134" t="n">
        <v>6</v>
      </c>
      <c r="J134" t="n">
        <v>360.5</v>
      </c>
      <c r="K134" t="n">
        <v>61.2</v>
      </c>
      <c r="L134" t="n">
        <v>34</v>
      </c>
      <c r="M134" t="n">
        <v>4</v>
      </c>
      <c r="N134" t="n">
        <v>120.3</v>
      </c>
      <c r="O134" t="n">
        <v>44695.75</v>
      </c>
      <c r="P134" t="n">
        <v>190.81</v>
      </c>
      <c r="Q134" t="n">
        <v>197.75</v>
      </c>
      <c r="R134" t="n">
        <v>30.68</v>
      </c>
      <c r="S134" t="n">
        <v>25.4</v>
      </c>
      <c r="T134" t="n">
        <v>1804.43</v>
      </c>
      <c r="U134" t="n">
        <v>0.83</v>
      </c>
      <c r="V134" t="n">
        <v>0.89</v>
      </c>
      <c r="W134" t="n">
        <v>2.95</v>
      </c>
      <c r="X134" t="n">
        <v>0.1</v>
      </c>
      <c r="Y134" t="n">
        <v>1</v>
      </c>
      <c r="Z134" t="n">
        <v>10</v>
      </c>
      <c r="AA134" t="n">
        <v>449.0029868292586</v>
      </c>
      <c r="AB134" t="n">
        <v>614.3456951935497</v>
      </c>
      <c r="AC134" t="n">
        <v>555.7134042838751</v>
      </c>
      <c r="AD134" t="n">
        <v>449002.9868292586</v>
      </c>
      <c r="AE134" t="n">
        <v>614345.6951935496</v>
      </c>
      <c r="AF134" t="n">
        <v>2.241918139578737e-06</v>
      </c>
      <c r="AG134" t="n">
        <v>17.9296875</v>
      </c>
      <c r="AH134" t="n">
        <v>555713.4042838751</v>
      </c>
    </row>
    <row r="135">
      <c r="A135" t="n">
        <v>133</v>
      </c>
      <c r="B135" t="n">
        <v>145</v>
      </c>
      <c r="C135" t="inlineStr">
        <is>
          <t xml:space="preserve">CONCLUIDO	</t>
        </is>
      </c>
      <c r="D135" t="n">
        <v>7.3028</v>
      </c>
      <c r="E135" t="n">
        <v>13.69</v>
      </c>
      <c r="F135" t="n">
        <v>10.47</v>
      </c>
      <c r="G135" t="n">
        <v>125.7</v>
      </c>
      <c r="H135" t="n">
        <v>1.69</v>
      </c>
      <c r="I135" t="n">
        <v>5</v>
      </c>
      <c r="J135" t="n">
        <v>361.16</v>
      </c>
      <c r="K135" t="n">
        <v>61.2</v>
      </c>
      <c r="L135" t="n">
        <v>34.25</v>
      </c>
      <c r="M135" t="n">
        <v>3</v>
      </c>
      <c r="N135" t="n">
        <v>120.71</v>
      </c>
      <c r="O135" t="n">
        <v>44777.68</v>
      </c>
      <c r="P135" t="n">
        <v>190.7</v>
      </c>
      <c r="Q135" t="n">
        <v>197.75</v>
      </c>
      <c r="R135" t="n">
        <v>30.03</v>
      </c>
      <c r="S135" t="n">
        <v>25.4</v>
      </c>
      <c r="T135" t="n">
        <v>1487.25</v>
      </c>
      <c r="U135" t="n">
        <v>0.85</v>
      </c>
      <c r="V135" t="n">
        <v>0.89</v>
      </c>
      <c r="W135" t="n">
        <v>2.95</v>
      </c>
      <c r="X135" t="n">
        <v>0.08</v>
      </c>
      <c r="Y135" t="n">
        <v>1</v>
      </c>
      <c r="Z135" t="n">
        <v>10</v>
      </c>
      <c r="AA135" t="n">
        <v>447.7947815160247</v>
      </c>
      <c r="AB135" t="n">
        <v>612.6925753817264</v>
      </c>
      <c r="AC135" t="n">
        <v>554.2180559067242</v>
      </c>
      <c r="AD135" t="n">
        <v>447794.7815160247</v>
      </c>
      <c r="AE135" t="n">
        <v>612692.5753817265</v>
      </c>
      <c r="AF135" t="n">
        <v>2.25395520109524e-06</v>
      </c>
      <c r="AG135" t="n">
        <v>17.82552083333333</v>
      </c>
      <c r="AH135" t="n">
        <v>554218.0559067242</v>
      </c>
    </row>
    <row r="136">
      <c r="A136" t="n">
        <v>134</v>
      </c>
      <c r="B136" t="n">
        <v>145</v>
      </c>
      <c r="C136" t="inlineStr">
        <is>
          <t xml:space="preserve">CONCLUIDO	</t>
        </is>
      </c>
      <c r="D136" t="n">
        <v>7.3043</v>
      </c>
      <c r="E136" t="n">
        <v>13.69</v>
      </c>
      <c r="F136" t="n">
        <v>10.47</v>
      </c>
      <c r="G136" t="n">
        <v>125.66</v>
      </c>
      <c r="H136" t="n">
        <v>1.7</v>
      </c>
      <c r="I136" t="n">
        <v>5</v>
      </c>
      <c r="J136" t="n">
        <v>361.83</v>
      </c>
      <c r="K136" t="n">
        <v>61.2</v>
      </c>
      <c r="L136" t="n">
        <v>34.5</v>
      </c>
      <c r="M136" t="n">
        <v>3</v>
      </c>
      <c r="N136" t="n">
        <v>121.13</v>
      </c>
      <c r="O136" t="n">
        <v>44859.98</v>
      </c>
      <c r="P136" t="n">
        <v>190.97</v>
      </c>
      <c r="Q136" t="n">
        <v>197.75</v>
      </c>
      <c r="R136" t="n">
        <v>29.97</v>
      </c>
      <c r="S136" t="n">
        <v>25.4</v>
      </c>
      <c r="T136" t="n">
        <v>1454.3</v>
      </c>
      <c r="U136" t="n">
        <v>0.85</v>
      </c>
      <c r="V136" t="n">
        <v>0.89</v>
      </c>
      <c r="W136" t="n">
        <v>2.95</v>
      </c>
      <c r="X136" t="n">
        <v>0.08</v>
      </c>
      <c r="Y136" t="n">
        <v>1</v>
      </c>
      <c r="Z136" t="n">
        <v>10</v>
      </c>
      <c r="AA136" t="n">
        <v>447.9565371452774</v>
      </c>
      <c r="AB136" t="n">
        <v>612.9138965698247</v>
      </c>
      <c r="AC136" t="n">
        <v>554.4182545112565</v>
      </c>
      <c r="AD136" t="n">
        <v>447956.5371452774</v>
      </c>
      <c r="AE136" t="n">
        <v>612913.8965698247</v>
      </c>
      <c r="AF136" t="n">
        <v>2.254418164999721e-06</v>
      </c>
      <c r="AG136" t="n">
        <v>17.82552083333333</v>
      </c>
      <c r="AH136" t="n">
        <v>554418.2545112565</v>
      </c>
    </row>
    <row r="137">
      <c r="A137" t="n">
        <v>135</v>
      </c>
      <c r="B137" t="n">
        <v>145</v>
      </c>
      <c r="C137" t="inlineStr">
        <is>
          <t xml:space="preserve">CONCLUIDO	</t>
        </is>
      </c>
      <c r="D137" t="n">
        <v>7.3021</v>
      </c>
      <c r="E137" t="n">
        <v>13.69</v>
      </c>
      <c r="F137" t="n">
        <v>10.48</v>
      </c>
      <c r="G137" t="n">
        <v>125.71</v>
      </c>
      <c r="H137" t="n">
        <v>1.71</v>
      </c>
      <c r="I137" t="n">
        <v>5</v>
      </c>
      <c r="J137" t="n">
        <v>362.5</v>
      </c>
      <c r="K137" t="n">
        <v>61.2</v>
      </c>
      <c r="L137" t="n">
        <v>34.75</v>
      </c>
      <c r="M137" t="n">
        <v>3</v>
      </c>
      <c r="N137" t="n">
        <v>121.55</v>
      </c>
      <c r="O137" t="n">
        <v>44942.4</v>
      </c>
      <c r="P137" t="n">
        <v>191.29</v>
      </c>
      <c r="Q137" t="n">
        <v>197.75</v>
      </c>
      <c r="R137" t="n">
        <v>30.09</v>
      </c>
      <c r="S137" t="n">
        <v>25.4</v>
      </c>
      <c r="T137" t="n">
        <v>1514.36</v>
      </c>
      <c r="U137" t="n">
        <v>0.84</v>
      </c>
      <c r="V137" t="n">
        <v>0.89</v>
      </c>
      <c r="W137" t="n">
        <v>2.95</v>
      </c>
      <c r="X137" t="n">
        <v>0.09</v>
      </c>
      <c r="Y137" t="n">
        <v>1</v>
      </c>
      <c r="Z137" t="n">
        <v>10</v>
      </c>
      <c r="AA137" t="n">
        <v>448.3004196441888</v>
      </c>
      <c r="AB137" t="n">
        <v>613.3844117758605</v>
      </c>
      <c r="AC137" t="n">
        <v>554.8438644064004</v>
      </c>
      <c r="AD137" t="n">
        <v>448300.4196441888</v>
      </c>
      <c r="AE137" t="n">
        <v>613384.4117758605</v>
      </c>
      <c r="AF137" t="n">
        <v>2.253739151273149e-06</v>
      </c>
      <c r="AG137" t="n">
        <v>17.82552083333333</v>
      </c>
      <c r="AH137" t="n">
        <v>554843.8644064004</v>
      </c>
    </row>
    <row r="138">
      <c r="A138" t="n">
        <v>136</v>
      </c>
      <c r="B138" t="n">
        <v>145</v>
      </c>
      <c r="C138" t="inlineStr">
        <is>
          <t xml:space="preserve">CONCLUIDO	</t>
        </is>
      </c>
      <c r="D138" t="n">
        <v>7.3018</v>
      </c>
      <c r="E138" t="n">
        <v>13.7</v>
      </c>
      <c r="F138" t="n">
        <v>10.48</v>
      </c>
      <c r="G138" t="n">
        <v>125.72</v>
      </c>
      <c r="H138" t="n">
        <v>1.72</v>
      </c>
      <c r="I138" t="n">
        <v>5</v>
      </c>
      <c r="J138" t="n">
        <v>363.17</v>
      </c>
      <c r="K138" t="n">
        <v>61.2</v>
      </c>
      <c r="L138" t="n">
        <v>35</v>
      </c>
      <c r="M138" t="n">
        <v>3</v>
      </c>
      <c r="N138" t="n">
        <v>121.97</v>
      </c>
      <c r="O138" t="n">
        <v>45025.06</v>
      </c>
      <c r="P138" t="n">
        <v>191.5</v>
      </c>
      <c r="Q138" t="n">
        <v>197.75</v>
      </c>
      <c r="R138" t="n">
        <v>30.16</v>
      </c>
      <c r="S138" t="n">
        <v>25.4</v>
      </c>
      <c r="T138" t="n">
        <v>1549.53</v>
      </c>
      <c r="U138" t="n">
        <v>0.84</v>
      </c>
      <c r="V138" t="n">
        <v>0.89</v>
      </c>
      <c r="W138" t="n">
        <v>2.95</v>
      </c>
      <c r="X138" t="n">
        <v>0.09</v>
      </c>
      <c r="Y138" t="n">
        <v>1</v>
      </c>
      <c r="Z138" t="n">
        <v>10</v>
      </c>
      <c r="AA138" t="n">
        <v>448.4648347780689</v>
      </c>
      <c r="AB138" t="n">
        <v>613.6093718155189</v>
      </c>
      <c r="AC138" t="n">
        <v>555.0473545756072</v>
      </c>
      <c r="AD138" t="n">
        <v>448464.8347780689</v>
      </c>
      <c r="AE138" t="n">
        <v>613609.3718155189</v>
      </c>
      <c r="AF138" t="n">
        <v>2.253646558492253e-06</v>
      </c>
      <c r="AG138" t="n">
        <v>17.83854166666667</v>
      </c>
      <c r="AH138" t="n">
        <v>555047.3545756072</v>
      </c>
    </row>
    <row r="139">
      <c r="A139" t="n">
        <v>137</v>
      </c>
      <c r="B139" t="n">
        <v>145</v>
      </c>
      <c r="C139" t="inlineStr">
        <is>
          <t xml:space="preserve">CONCLUIDO	</t>
        </is>
      </c>
      <c r="D139" t="n">
        <v>7.3002</v>
      </c>
      <c r="E139" t="n">
        <v>13.7</v>
      </c>
      <c r="F139" t="n">
        <v>10.48</v>
      </c>
      <c r="G139" t="n">
        <v>125.76</v>
      </c>
      <c r="H139" t="n">
        <v>1.73</v>
      </c>
      <c r="I139" t="n">
        <v>5</v>
      </c>
      <c r="J139" t="n">
        <v>363.84</v>
      </c>
      <c r="K139" t="n">
        <v>61.2</v>
      </c>
      <c r="L139" t="n">
        <v>35.25</v>
      </c>
      <c r="M139" t="n">
        <v>3</v>
      </c>
      <c r="N139" t="n">
        <v>122.39</v>
      </c>
      <c r="O139" t="n">
        <v>45107.96</v>
      </c>
      <c r="P139" t="n">
        <v>191.78</v>
      </c>
      <c r="Q139" t="n">
        <v>197.75</v>
      </c>
      <c r="R139" t="n">
        <v>30.16</v>
      </c>
      <c r="S139" t="n">
        <v>25.4</v>
      </c>
      <c r="T139" t="n">
        <v>1551.7</v>
      </c>
      <c r="U139" t="n">
        <v>0.84</v>
      </c>
      <c r="V139" t="n">
        <v>0.89</v>
      </c>
      <c r="W139" t="n">
        <v>2.95</v>
      </c>
      <c r="X139" t="n">
        <v>0.09</v>
      </c>
      <c r="Y139" t="n">
        <v>1</v>
      </c>
      <c r="Z139" t="n">
        <v>10</v>
      </c>
      <c r="AA139" t="n">
        <v>448.7157628986207</v>
      </c>
      <c r="AB139" t="n">
        <v>613.9527027402253</v>
      </c>
      <c r="AC139" t="n">
        <v>555.3579184787277</v>
      </c>
      <c r="AD139" t="n">
        <v>448715.7628986207</v>
      </c>
      <c r="AE139" t="n">
        <v>613952.7027402252</v>
      </c>
      <c r="AF139" t="n">
        <v>2.253152730327473e-06</v>
      </c>
      <c r="AG139" t="n">
        <v>17.83854166666667</v>
      </c>
      <c r="AH139" t="n">
        <v>555357.9184787277</v>
      </c>
    </row>
    <row r="140">
      <c r="A140" t="n">
        <v>138</v>
      </c>
      <c r="B140" t="n">
        <v>145</v>
      </c>
      <c r="C140" t="inlineStr">
        <is>
          <t xml:space="preserve">CONCLUIDO	</t>
        </is>
      </c>
      <c r="D140" t="n">
        <v>7.3021</v>
      </c>
      <c r="E140" t="n">
        <v>13.69</v>
      </c>
      <c r="F140" t="n">
        <v>10.48</v>
      </c>
      <c r="G140" t="n">
        <v>125.71</v>
      </c>
      <c r="H140" t="n">
        <v>1.74</v>
      </c>
      <c r="I140" t="n">
        <v>5</v>
      </c>
      <c r="J140" t="n">
        <v>364.51</v>
      </c>
      <c r="K140" t="n">
        <v>61.2</v>
      </c>
      <c r="L140" t="n">
        <v>35.5</v>
      </c>
      <c r="M140" t="n">
        <v>3</v>
      </c>
      <c r="N140" t="n">
        <v>122.82</v>
      </c>
      <c r="O140" t="n">
        <v>45191.1</v>
      </c>
      <c r="P140" t="n">
        <v>191.92</v>
      </c>
      <c r="Q140" t="n">
        <v>197.75</v>
      </c>
      <c r="R140" t="n">
        <v>30.1</v>
      </c>
      <c r="S140" t="n">
        <v>25.4</v>
      </c>
      <c r="T140" t="n">
        <v>1519.52</v>
      </c>
      <c r="U140" t="n">
        <v>0.84</v>
      </c>
      <c r="V140" t="n">
        <v>0.89</v>
      </c>
      <c r="W140" t="n">
        <v>2.95</v>
      </c>
      <c r="X140" t="n">
        <v>0.09</v>
      </c>
      <c r="Y140" t="n">
        <v>1</v>
      </c>
      <c r="Z140" t="n">
        <v>10</v>
      </c>
      <c r="AA140" t="n">
        <v>448.7699330577526</v>
      </c>
      <c r="AB140" t="n">
        <v>614.0268207417682</v>
      </c>
      <c r="AC140" t="n">
        <v>555.4249627622287</v>
      </c>
      <c r="AD140" t="n">
        <v>448769.9330577526</v>
      </c>
      <c r="AE140" t="n">
        <v>614026.8207417682</v>
      </c>
      <c r="AF140" t="n">
        <v>2.253739151273149e-06</v>
      </c>
      <c r="AG140" t="n">
        <v>17.82552083333333</v>
      </c>
      <c r="AH140" t="n">
        <v>555424.9627622287</v>
      </c>
    </row>
    <row r="141">
      <c r="A141" t="n">
        <v>139</v>
      </c>
      <c r="B141" t="n">
        <v>145</v>
      </c>
      <c r="C141" t="inlineStr">
        <is>
          <t xml:space="preserve">CONCLUIDO	</t>
        </is>
      </c>
      <c r="D141" t="n">
        <v>7.3034</v>
      </c>
      <c r="E141" t="n">
        <v>13.69</v>
      </c>
      <c r="F141" t="n">
        <v>10.47</v>
      </c>
      <c r="G141" t="n">
        <v>125.68</v>
      </c>
      <c r="H141" t="n">
        <v>1.75</v>
      </c>
      <c r="I141" t="n">
        <v>5</v>
      </c>
      <c r="J141" t="n">
        <v>365.19</v>
      </c>
      <c r="K141" t="n">
        <v>61.2</v>
      </c>
      <c r="L141" t="n">
        <v>35.75</v>
      </c>
      <c r="M141" t="n">
        <v>3</v>
      </c>
      <c r="N141" t="n">
        <v>123.24</v>
      </c>
      <c r="O141" t="n">
        <v>45274.49</v>
      </c>
      <c r="P141" t="n">
        <v>192.05</v>
      </c>
      <c r="Q141" t="n">
        <v>197.79</v>
      </c>
      <c r="R141" t="n">
        <v>29.97</v>
      </c>
      <c r="S141" t="n">
        <v>25.4</v>
      </c>
      <c r="T141" t="n">
        <v>1458.38</v>
      </c>
      <c r="U141" t="n">
        <v>0.85</v>
      </c>
      <c r="V141" t="n">
        <v>0.89</v>
      </c>
      <c r="W141" t="n">
        <v>2.95</v>
      </c>
      <c r="X141" t="n">
        <v>0.08</v>
      </c>
      <c r="Y141" t="n">
        <v>1</v>
      </c>
      <c r="Z141" t="n">
        <v>10</v>
      </c>
      <c r="AA141" t="n">
        <v>448.7849391408656</v>
      </c>
      <c r="AB141" t="n">
        <v>614.0473527267052</v>
      </c>
      <c r="AC141" t="n">
        <v>555.44353520334</v>
      </c>
      <c r="AD141" t="n">
        <v>448784.9391408656</v>
      </c>
      <c r="AE141" t="n">
        <v>614047.3527267051</v>
      </c>
      <c r="AF141" t="n">
        <v>2.254140386657032e-06</v>
      </c>
      <c r="AG141" t="n">
        <v>17.82552083333333</v>
      </c>
      <c r="AH141" t="n">
        <v>555443.53520334</v>
      </c>
    </row>
    <row r="142">
      <c r="A142" t="n">
        <v>140</v>
      </c>
      <c r="B142" t="n">
        <v>145</v>
      </c>
      <c r="C142" t="inlineStr">
        <is>
          <t xml:space="preserve">CONCLUIDO	</t>
        </is>
      </c>
      <c r="D142" t="n">
        <v>7.3031</v>
      </c>
      <c r="E142" t="n">
        <v>13.69</v>
      </c>
      <c r="F142" t="n">
        <v>10.47</v>
      </c>
      <c r="G142" t="n">
        <v>125.69</v>
      </c>
      <c r="H142" t="n">
        <v>1.75</v>
      </c>
      <c r="I142" t="n">
        <v>5</v>
      </c>
      <c r="J142" t="n">
        <v>365.87</v>
      </c>
      <c r="K142" t="n">
        <v>61.2</v>
      </c>
      <c r="L142" t="n">
        <v>36</v>
      </c>
      <c r="M142" t="n">
        <v>3</v>
      </c>
      <c r="N142" t="n">
        <v>123.67</v>
      </c>
      <c r="O142" t="n">
        <v>45358.13</v>
      </c>
      <c r="P142" t="n">
        <v>192.25</v>
      </c>
      <c r="Q142" t="n">
        <v>197.75</v>
      </c>
      <c r="R142" t="n">
        <v>29.95</v>
      </c>
      <c r="S142" t="n">
        <v>25.4</v>
      </c>
      <c r="T142" t="n">
        <v>1445.97</v>
      </c>
      <c r="U142" t="n">
        <v>0.85</v>
      </c>
      <c r="V142" t="n">
        <v>0.89</v>
      </c>
      <c r="W142" t="n">
        <v>2.95</v>
      </c>
      <c r="X142" t="n">
        <v>0.08</v>
      </c>
      <c r="Y142" t="n">
        <v>1</v>
      </c>
      <c r="Z142" t="n">
        <v>10</v>
      </c>
      <c r="AA142" t="n">
        <v>448.9418933376786</v>
      </c>
      <c r="AB142" t="n">
        <v>614.2621043831152</v>
      </c>
      <c r="AC142" t="n">
        <v>555.637791263068</v>
      </c>
      <c r="AD142" t="n">
        <v>448941.8933376786</v>
      </c>
      <c r="AE142" t="n">
        <v>614262.1043831152</v>
      </c>
      <c r="AF142" t="n">
        <v>2.254047793876136e-06</v>
      </c>
      <c r="AG142" t="n">
        <v>17.82552083333333</v>
      </c>
      <c r="AH142" t="n">
        <v>555637.7912630681</v>
      </c>
    </row>
    <row r="143">
      <c r="A143" t="n">
        <v>141</v>
      </c>
      <c r="B143" t="n">
        <v>145</v>
      </c>
      <c r="C143" t="inlineStr">
        <is>
          <t xml:space="preserve">CONCLUIDO	</t>
        </is>
      </c>
      <c r="D143" t="n">
        <v>7.3052</v>
      </c>
      <c r="E143" t="n">
        <v>13.69</v>
      </c>
      <c r="F143" t="n">
        <v>10.47</v>
      </c>
      <c r="G143" t="n">
        <v>125.64</v>
      </c>
      <c r="H143" t="n">
        <v>1.76</v>
      </c>
      <c r="I143" t="n">
        <v>5</v>
      </c>
      <c r="J143" t="n">
        <v>366.55</v>
      </c>
      <c r="K143" t="n">
        <v>61.2</v>
      </c>
      <c r="L143" t="n">
        <v>36.25</v>
      </c>
      <c r="M143" t="n">
        <v>3</v>
      </c>
      <c r="N143" t="n">
        <v>124.1</v>
      </c>
      <c r="O143" t="n">
        <v>45442.03</v>
      </c>
      <c r="P143" t="n">
        <v>192.3</v>
      </c>
      <c r="Q143" t="n">
        <v>197.76</v>
      </c>
      <c r="R143" t="n">
        <v>29.89</v>
      </c>
      <c r="S143" t="n">
        <v>25.4</v>
      </c>
      <c r="T143" t="n">
        <v>1417.07</v>
      </c>
      <c r="U143" t="n">
        <v>0.85</v>
      </c>
      <c r="V143" t="n">
        <v>0.89</v>
      </c>
      <c r="W143" t="n">
        <v>2.95</v>
      </c>
      <c r="X143" t="n">
        <v>0.08</v>
      </c>
      <c r="Y143" t="n">
        <v>1</v>
      </c>
      <c r="Z143" t="n">
        <v>10</v>
      </c>
      <c r="AA143" t="n">
        <v>448.9236522156095</v>
      </c>
      <c r="AB143" t="n">
        <v>614.2371460751589</v>
      </c>
      <c r="AC143" t="n">
        <v>555.615214940994</v>
      </c>
      <c r="AD143" t="n">
        <v>448923.6522156096</v>
      </c>
      <c r="AE143" t="n">
        <v>614237.1460751588</v>
      </c>
      <c r="AF143" t="n">
        <v>2.25469594334241e-06</v>
      </c>
      <c r="AG143" t="n">
        <v>17.82552083333333</v>
      </c>
      <c r="AH143" t="n">
        <v>555615.2149409939</v>
      </c>
    </row>
    <row r="144">
      <c r="A144" t="n">
        <v>142</v>
      </c>
      <c r="B144" t="n">
        <v>145</v>
      </c>
      <c r="C144" t="inlineStr">
        <is>
          <t xml:space="preserve">CONCLUIDO	</t>
        </is>
      </c>
      <c r="D144" t="n">
        <v>7.3048</v>
      </c>
      <c r="E144" t="n">
        <v>13.69</v>
      </c>
      <c r="F144" t="n">
        <v>10.47</v>
      </c>
      <c r="G144" t="n">
        <v>125.65</v>
      </c>
      <c r="H144" t="n">
        <v>1.77</v>
      </c>
      <c r="I144" t="n">
        <v>5</v>
      </c>
      <c r="J144" t="n">
        <v>367.23</v>
      </c>
      <c r="K144" t="n">
        <v>61.2</v>
      </c>
      <c r="L144" t="n">
        <v>36.5</v>
      </c>
      <c r="M144" t="n">
        <v>3</v>
      </c>
      <c r="N144" t="n">
        <v>124.53</v>
      </c>
      <c r="O144" t="n">
        <v>45526.17</v>
      </c>
      <c r="P144" t="n">
        <v>192.57</v>
      </c>
      <c r="Q144" t="n">
        <v>197.75</v>
      </c>
      <c r="R144" t="n">
        <v>29.98</v>
      </c>
      <c r="S144" t="n">
        <v>25.4</v>
      </c>
      <c r="T144" t="n">
        <v>1459.08</v>
      </c>
      <c r="U144" t="n">
        <v>0.85</v>
      </c>
      <c r="V144" t="n">
        <v>0.89</v>
      </c>
      <c r="W144" t="n">
        <v>2.95</v>
      </c>
      <c r="X144" t="n">
        <v>0.08</v>
      </c>
      <c r="Y144" t="n">
        <v>1</v>
      </c>
      <c r="Z144" t="n">
        <v>10</v>
      </c>
      <c r="AA144" t="n">
        <v>449.1353666508822</v>
      </c>
      <c r="AB144" t="n">
        <v>614.5268231056805</v>
      </c>
      <c r="AC144" t="n">
        <v>555.8772456022868</v>
      </c>
      <c r="AD144" t="n">
        <v>449135.3666508822</v>
      </c>
      <c r="AE144" t="n">
        <v>614526.8231056805</v>
      </c>
      <c r="AF144" t="n">
        <v>2.254572486301215e-06</v>
      </c>
      <c r="AG144" t="n">
        <v>17.82552083333333</v>
      </c>
      <c r="AH144" t="n">
        <v>555877.2456022869</v>
      </c>
    </row>
    <row r="145">
      <c r="A145" t="n">
        <v>143</v>
      </c>
      <c r="B145" t="n">
        <v>145</v>
      </c>
      <c r="C145" t="inlineStr">
        <is>
          <t xml:space="preserve">CONCLUIDO	</t>
        </is>
      </c>
      <c r="D145" t="n">
        <v>7.3046</v>
      </c>
      <c r="E145" t="n">
        <v>13.69</v>
      </c>
      <c r="F145" t="n">
        <v>10.47</v>
      </c>
      <c r="G145" t="n">
        <v>125.66</v>
      </c>
      <c r="H145" t="n">
        <v>1.78</v>
      </c>
      <c r="I145" t="n">
        <v>5</v>
      </c>
      <c r="J145" t="n">
        <v>367.92</v>
      </c>
      <c r="K145" t="n">
        <v>61.2</v>
      </c>
      <c r="L145" t="n">
        <v>36.75</v>
      </c>
      <c r="M145" t="n">
        <v>3</v>
      </c>
      <c r="N145" t="n">
        <v>124.97</v>
      </c>
      <c r="O145" t="n">
        <v>45610.57</v>
      </c>
      <c r="P145" t="n">
        <v>192.78</v>
      </c>
      <c r="Q145" t="n">
        <v>197.75</v>
      </c>
      <c r="R145" t="n">
        <v>29.94</v>
      </c>
      <c r="S145" t="n">
        <v>25.4</v>
      </c>
      <c r="T145" t="n">
        <v>1442.79</v>
      </c>
      <c r="U145" t="n">
        <v>0.85</v>
      </c>
      <c r="V145" t="n">
        <v>0.89</v>
      </c>
      <c r="W145" t="n">
        <v>2.95</v>
      </c>
      <c r="X145" t="n">
        <v>0.08</v>
      </c>
      <c r="Y145" t="n">
        <v>1</v>
      </c>
      <c r="Z145" t="n">
        <v>10</v>
      </c>
      <c r="AA145" t="n">
        <v>449.2971078877465</v>
      </c>
      <c r="AB145" t="n">
        <v>614.7481246014781</v>
      </c>
      <c r="AC145" t="n">
        <v>556.0774263939242</v>
      </c>
      <c r="AD145" t="n">
        <v>449297.1078877465</v>
      </c>
      <c r="AE145" t="n">
        <v>614748.1246014781</v>
      </c>
      <c r="AF145" t="n">
        <v>2.254510757780617e-06</v>
      </c>
      <c r="AG145" t="n">
        <v>17.82552083333333</v>
      </c>
      <c r="AH145" t="n">
        <v>556077.4263939242</v>
      </c>
    </row>
    <row r="146">
      <c r="A146" t="n">
        <v>144</v>
      </c>
      <c r="B146" t="n">
        <v>145</v>
      </c>
      <c r="C146" t="inlineStr">
        <is>
          <t xml:space="preserve">CONCLUIDO	</t>
        </is>
      </c>
      <c r="D146" t="n">
        <v>7.3062</v>
      </c>
      <c r="E146" t="n">
        <v>13.69</v>
      </c>
      <c r="F146" t="n">
        <v>10.47</v>
      </c>
      <c r="G146" t="n">
        <v>125.62</v>
      </c>
      <c r="H146" t="n">
        <v>1.79</v>
      </c>
      <c r="I146" t="n">
        <v>5</v>
      </c>
      <c r="J146" t="n">
        <v>368.6</v>
      </c>
      <c r="K146" t="n">
        <v>61.2</v>
      </c>
      <c r="L146" t="n">
        <v>37</v>
      </c>
      <c r="M146" t="n">
        <v>3</v>
      </c>
      <c r="N146" t="n">
        <v>125.4</v>
      </c>
      <c r="O146" t="n">
        <v>45695.24</v>
      </c>
      <c r="P146" t="n">
        <v>192.86</v>
      </c>
      <c r="Q146" t="n">
        <v>197.76</v>
      </c>
      <c r="R146" t="n">
        <v>29.77</v>
      </c>
      <c r="S146" t="n">
        <v>25.4</v>
      </c>
      <c r="T146" t="n">
        <v>1358.43</v>
      </c>
      <c r="U146" t="n">
        <v>0.85</v>
      </c>
      <c r="V146" t="n">
        <v>0.89</v>
      </c>
      <c r="W146" t="n">
        <v>2.95</v>
      </c>
      <c r="X146" t="n">
        <v>0.08</v>
      </c>
      <c r="Y146" t="n">
        <v>1</v>
      </c>
      <c r="Z146" t="n">
        <v>10</v>
      </c>
      <c r="AA146" t="n">
        <v>449.3143463949702</v>
      </c>
      <c r="AB146" t="n">
        <v>614.7717110875708</v>
      </c>
      <c r="AC146" t="n">
        <v>556.098761818888</v>
      </c>
      <c r="AD146" t="n">
        <v>449314.3463949702</v>
      </c>
      <c r="AE146" t="n">
        <v>614771.7110875708</v>
      </c>
      <c r="AF146" t="n">
        <v>2.255004585945397e-06</v>
      </c>
      <c r="AG146" t="n">
        <v>17.82552083333333</v>
      </c>
      <c r="AH146" t="n">
        <v>556098.761818888</v>
      </c>
    </row>
    <row r="147">
      <c r="A147" t="n">
        <v>145</v>
      </c>
      <c r="B147" t="n">
        <v>145</v>
      </c>
      <c r="C147" t="inlineStr">
        <is>
          <t xml:space="preserve">CONCLUIDO	</t>
        </is>
      </c>
      <c r="D147" t="n">
        <v>7.308</v>
      </c>
      <c r="E147" t="n">
        <v>13.68</v>
      </c>
      <c r="F147" t="n">
        <v>10.46</v>
      </c>
      <c r="G147" t="n">
        <v>125.58</v>
      </c>
      <c r="H147" t="n">
        <v>1.8</v>
      </c>
      <c r="I147" t="n">
        <v>5</v>
      </c>
      <c r="J147" t="n">
        <v>369.29</v>
      </c>
      <c r="K147" t="n">
        <v>61.2</v>
      </c>
      <c r="L147" t="n">
        <v>37.25</v>
      </c>
      <c r="M147" t="n">
        <v>3</v>
      </c>
      <c r="N147" t="n">
        <v>125.84</v>
      </c>
      <c r="O147" t="n">
        <v>45780.16</v>
      </c>
      <c r="P147" t="n">
        <v>192.87</v>
      </c>
      <c r="Q147" t="n">
        <v>197.75</v>
      </c>
      <c r="R147" t="n">
        <v>29.72</v>
      </c>
      <c r="S147" t="n">
        <v>25.4</v>
      </c>
      <c r="T147" t="n">
        <v>1333.51</v>
      </c>
      <c r="U147" t="n">
        <v>0.85</v>
      </c>
      <c r="V147" t="n">
        <v>0.89</v>
      </c>
      <c r="W147" t="n">
        <v>2.95</v>
      </c>
      <c r="X147" t="n">
        <v>0.08</v>
      </c>
      <c r="Y147" t="n">
        <v>1</v>
      </c>
      <c r="Z147" t="n">
        <v>10</v>
      </c>
      <c r="AA147" t="n">
        <v>440.3583292800524</v>
      </c>
      <c r="AB147" t="n">
        <v>602.5176933593508</v>
      </c>
      <c r="AC147" t="n">
        <v>545.0142503440273</v>
      </c>
      <c r="AD147" t="n">
        <v>440358.3292800524</v>
      </c>
      <c r="AE147" t="n">
        <v>602517.6933593508</v>
      </c>
      <c r="AF147" t="n">
        <v>2.255560142630774e-06</v>
      </c>
      <c r="AG147" t="n">
        <v>17.8125</v>
      </c>
      <c r="AH147" t="n">
        <v>545014.2503440273</v>
      </c>
    </row>
    <row r="148">
      <c r="A148" t="n">
        <v>146</v>
      </c>
      <c r="B148" t="n">
        <v>145</v>
      </c>
      <c r="C148" t="inlineStr">
        <is>
          <t xml:space="preserve">CONCLUIDO	</t>
        </is>
      </c>
      <c r="D148" t="n">
        <v>7.3059</v>
      </c>
      <c r="E148" t="n">
        <v>13.69</v>
      </c>
      <c r="F148" t="n">
        <v>10.47</v>
      </c>
      <c r="G148" t="n">
        <v>125.63</v>
      </c>
      <c r="H148" t="n">
        <v>1.81</v>
      </c>
      <c r="I148" t="n">
        <v>5</v>
      </c>
      <c r="J148" t="n">
        <v>369.98</v>
      </c>
      <c r="K148" t="n">
        <v>61.2</v>
      </c>
      <c r="L148" t="n">
        <v>37.5</v>
      </c>
      <c r="M148" t="n">
        <v>3</v>
      </c>
      <c r="N148" t="n">
        <v>126.28</v>
      </c>
      <c r="O148" t="n">
        <v>45865.47</v>
      </c>
      <c r="P148" t="n">
        <v>193.16</v>
      </c>
      <c r="Q148" t="n">
        <v>197.75</v>
      </c>
      <c r="R148" t="n">
        <v>29.82</v>
      </c>
      <c r="S148" t="n">
        <v>25.4</v>
      </c>
      <c r="T148" t="n">
        <v>1379.49</v>
      </c>
      <c r="U148" t="n">
        <v>0.85</v>
      </c>
      <c r="V148" t="n">
        <v>0.89</v>
      </c>
      <c r="W148" t="n">
        <v>2.95</v>
      </c>
      <c r="X148" t="n">
        <v>0.08</v>
      </c>
      <c r="Y148" t="n">
        <v>1</v>
      </c>
      <c r="Z148" t="n">
        <v>10</v>
      </c>
      <c r="AA148" t="n">
        <v>449.5457493533486</v>
      </c>
      <c r="AB148" t="n">
        <v>615.0883268240023</v>
      </c>
      <c r="AC148" t="n">
        <v>556.3851601938075</v>
      </c>
      <c r="AD148" t="n">
        <v>449545.7493533486</v>
      </c>
      <c r="AE148" t="n">
        <v>615088.3268240022</v>
      </c>
      <c r="AF148" t="n">
        <v>2.254911993164501e-06</v>
      </c>
      <c r="AG148" t="n">
        <v>17.82552083333333</v>
      </c>
      <c r="AH148" t="n">
        <v>556385.1601938074</v>
      </c>
    </row>
    <row r="149">
      <c r="A149" t="n">
        <v>147</v>
      </c>
      <c r="B149" t="n">
        <v>145</v>
      </c>
      <c r="C149" t="inlineStr">
        <is>
          <t xml:space="preserve">CONCLUIDO	</t>
        </is>
      </c>
      <c r="D149" t="n">
        <v>7.3055</v>
      </c>
      <c r="E149" t="n">
        <v>13.69</v>
      </c>
      <c r="F149" t="n">
        <v>10.47</v>
      </c>
      <c r="G149" t="n">
        <v>125.64</v>
      </c>
      <c r="H149" t="n">
        <v>1.82</v>
      </c>
      <c r="I149" t="n">
        <v>5</v>
      </c>
      <c r="J149" t="n">
        <v>370.67</v>
      </c>
      <c r="K149" t="n">
        <v>61.2</v>
      </c>
      <c r="L149" t="n">
        <v>37.75</v>
      </c>
      <c r="M149" t="n">
        <v>3</v>
      </c>
      <c r="N149" t="n">
        <v>126.73</v>
      </c>
      <c r="O149" t="n">
        <v>45950.92</v>
      </c>
      <c r="P149" t="n">
        <v>193.32</v>
      </c>
      <c r="Q149" t="n">
        <v>197.76</v>
      </c>
      <c r="R149" t="n">
        <v>29.79</v>
      </c>
      <c r="S149" t="n">
        <v>25.4</v>
      </c>
      <c r="T149" t="n">
        <v>1366.92</v>
      </c>
      <c r="U149" t="n">
        <v>0.85</v>
      </c>
      <c r="V149" t="n">
        <v>0.89</v>
      </c>
      <c r="W149" t="n">
        <v>2.95</v>
      </c>
      <c r="X149" t="n">
        <v>0.08</v>
      </c>
      <c r="Y149" t="n">
        <v>1</v>
      </c>
      <c r="Z149" t="n">
        <v>10</v>
      </c>
      <c r="AA149" t="n">
        <v>449.6755371848823</v>
      </c>
      <c r="AB149" t="n">
        <v>615.2659082609416</v>
      </c>
      <c r="AC149" t="n">
        <v>556.5457935076423</v>
      </c>
      <c r="AD149" t="n">
        <v>449675.5371848823</v>
      </c>
      <c r="AE149" t="n">
        <v>615265.9082609416</v>
      </c>
      <c r="AF149" t="n">
        <v>2.254788536123306e-06</v>
      </c>
      <c r="AG149" t="n">
        <v>17.82552083333333</v>
      </c>
      <c r="AH149" t="n">
        <v>556545.7935076423</v>
      </c>
    </row>
    <row r="150">
      <c r="A150" t="n">
        <v>148</v>
      </c>
      <c r="B150" t="n">
        <v>145</v>
      </c>
      <c r="C150" t="inlineStr">
        <is>
          <t xml:space="preserve">CONCLUIDO	</t>
        </is>
      </c>
      <c r="D150" t="n">
        <v>7.3058</v>
      </c>
      <c r="E150" t="n">
        <v>13.69</v>
      </c>
      <c r="F150" t="n">
        <v>10.47</v>
      </c>
      <c r="G150" t="n">
        <v>125.63</v>
      </c>
      <c r="H150" t="n">
        <v>1.82</v>
      </c>
      <c r="I150" t="n">
        <v>5</v>
      </c>
      <c r="J150" t="n">
        <v>371.37</v>
      </c>
      <c r="K150" t="n">
        <v>61.2</v>
      </c>
      <c r="L150" t="n">
        <v>38</v>
      </c>
      <c r="M150" t="n">
        <v>3</v>
      </c>
      <c r="N150" t="n">
        <v>127.17</v>
      </c>
      <c r="O150" t="n">
        <v>46036.65</v>
      </c>
      <c r="P150" t="n">
        <v>193.44</v>
      </c>
      <c r="Q150" t="n">
        <v>197.75</v>
      </c>
      <c r="R150" t="n">
        <v>29.87</v>
      </c>
      <c r="S150" t="n">
        <v>25.4</v>
      </c>
      <c r="T150" t="n">
        <v>1407</v>
      </c>
      <c r="U150" t="n">
        <v>0.85</v>
      </c>
      <c r="V150" t="n">
        <v>0.89</v>
      </c>
      <c r="W150" t="n">
        <v>2.95</v>
      </c>
      <c r="X150" t="n">
        <v>0.08</v>
      </c>
      <c r="Y150" t="n">
        <v>1</v>
      </c>
      <c r="Z150" t="n">
        <v>10</v>
      </c>
      <c r="AA150" t="n">
        <v>449.756966647401</v>
      </c>
      <c r="AB150" t="n">
        <v>615.377323643974</v>
      </c>
      <c r="AC150" t="n">
        <v>556.6465755628906</v>
      </c>
      <c r="AD150" t="n">
        <v>449756.966647401</v>
      </c>
      <c r="AE150" t="n">
        <v>615377.323643974</v>
      </c>
      <c r="AF150" t="n">
        <v>2.254881128904202e-06</v>
      </c>
      <c r="AG150" t="n">
        <v>17.82552083333333</v>
      </c>
      <c r="AH150" t="n">
        <v>556646.5755628906</v>
      </c>
    </row>
    <row r="151">
      <c r="A151" t="n">
        <v>149</v>
      </c>
      <c r="B151" t="n">
        <v>145</v>
      </c>
      <c r="C151" t="inlineStr">
        <is>
          <t xml:space="preserve">CONCLUIDO	</t>
        </is>
      </c>
      <c r="D151" t="n">
        <v>7.3052</v>
      </c>
      <c r="E151" t="n">
        <v>13.69</v>
      </c>
      <c r="F151" t="n">
        <v>10.47</v>
      </c>
      <c r="G151" t="n">
        <v>125.64</v>
      </c>
      <c r="H151" t="n">
        <v>1.83</v>
      </c>
      <c r="I151" t="n">
        <v>5</v>
      </c>
      <c r="J151" t="n">
        <v>372.07</v>
      </c>
      <c r="K151" t="n">
        <v>61.2</v>
      </c>
      <c r="L151" t="n">
        <v>38.25</v>
      </c>
      <c r="M151" t="n">
        <v>3</v>
      </c>
      <c r="N151" t="n">
        <v>127.62</v>
      </c>
      <c r="O151" t="n">
        <v>46122.64</v>
      </c>
      <c r="P151" t="n">
        <v>193.68</v>
      </c>
      <c r="Q151" t="n">
        <v>197.77</v>
      </c>
      <c r="R151" t="n">
        <v>29.88</v>
      </c>
      <c r="S151" t="n">
        <v>25.4</v>
      </c>
      <c r="T151" t="n">
        <v>1411.31</v>
      </c>
      <c r="U151" t="n">
        <v>0.85</v>
      </c>
      <c r="V151" t="n">
        <v>0.89</v>
      </c>
      <c r="W151" t="n">
        <v>2.95</v>
      </c>
      <c r="X151" t="n">
        <v>0.08</v>
      </c>
      <c r="Y151" t="n">
        <v>1</v>
      </c>
      <c r="Z151" t="n">
        <v>10</v>
      </c>
      <c r="AA151" t="n">
        <v>449.9516737375943</v>
      </c>
      <c r="AB151" t="n">
        <v>615.6437304746471</v>
      </c>
      <c r="AC151" t="n">
        <v>556.8875568995486</v>
      </c>
      <c r="AD151" t="n">
        <v>449951.6737375943</v>
      </c>
      <c r="AE151" t="n">
        <v>615643.7304746471</v>
      </c>
      <c r="AF151" t="n">
        <v>2.25469594334241e-06</v>
      </c>
      <c r="AG151" t="n">
        <v>17.82552083333333</v>
      </c>
      <c r="AH151" t="n">
        <v>556887.5568995486</v>
      </c>
    </row>
    <row r="152">
      <c r="A152" t="n">
        <v>150</v>
      </c>
      <c r="B152" t="n">
        <v>145</v>
      </c>
      <c r="C152" t="inlineStr">
        <is>
          <t xml:space="preserve">CONCLUIDO	</t>
        </is>
      </c>
      <c r="D152" t="n">
        <v>7.3049</v>
      </c>
      <c r="E152" t="n">
        <v>13.69</v>
      </c>
      <c r="F152" t="n">
        <v>10.47</v>
      </c>
      <c r="G152" t="n">
        <v>125.65</v>
      </c>
      <c r="H152" t="n">
        <v>1.84</v>
      </c>
      <c r="I152" t="n">
        <v>5</v>
      </c>
      <c r="J152" t="n">
        <v>372.77</v>
      </c>
      <c r="K152" t="n">
        <v>61.2</v>
      </c>
      <c r="L152" t="n">
        <v>38.5</v>
      </c>
      <c r="M152" t="n">
        <v>3</v>
      </c>
      <c r="N152" t="n">
        <v>128.07</v>
      </c>
      <c r="O152" t="n">
        <v>46208.91</v>
      </c>
      <c r="P152" t="n">
        <v>193.73</v>
      </c>
      <c r="Q152" t="n">
        <v>197.75</v>
      </c>
      <c r="R152" t="n">
        <v>29.94</v>
      </c>
      <c r="S152" t="n">
        <v>25.4</v>
      </c>
      <c r="T152" t="n">
        <v>1439.19</v>
      </c>
      <c r="U152" t="n">
        <v>0.85</v>
      </c>
      <c r="V152" t="n">
        <v>0.89</v>
      </c>
      <c r="W152" t="n">
        <v>2.95</v>
      </c>
      <c r="X152" t="n">
        <v>0.08</v>
      </c>
      <c r="Y152" t="n">
        <v>1</v>
      </c>
      <c r="Z152" t="n">
        <v>10</v>
      </c>
      <c r="AA152" t="n">
        <v>449.996891116351</v>
      </c>
      <c r="AB152" t="n">
        <v>615.705598887112</v>
      </c>
      <c r="AC152" t="n">
        <v>556.9435206775607</v>
      </c>
      <c r="AD152" t="n">
        <v>449996.8911163511</v>
      </c>
      <c r="AE152" t="n">
        <v>615705.598887112</v>
      </c>
      <c r="AF152" t="n">
        <v>2.254603350561513e-06</v>
      </c>
      <c r="AG152" t="n">
        <v>17.82552083333333</v>
      </c>
      <c r="AH152" t="n">
        <v>556943.5206775607</v>
      </c>
    </row>
    <row r="153">
      <c r="A153" t="n">
        <v>151</v>
      </c>
      <c r="B153" t="n">
        <v>145</v>
      </c>
      <c r="C153" t="inlineStr">
        <is>
          <t xml:space="preserve">CONCLUIDO	</t>
        </is>
      </c>
      <c r="D153" t="n">
        <v>7.3049</v>
      </c>
      <c r="E153" t="n">
        <v>13.69</v>
      </c>
      <c r="F153" t="n">
        <v>10.47</v>
      </c>
      <c r="G153" t="n">
        <v>125.65</v>
      </c>
      <c r="H153" t="n">
        <v>1.85</v>
      </c>
      <c r="I153" t="n">
        <v>5</v>
      </c>
      <c r="J153" t="n">
        <v>373.47</v>
      </c>
      <c r="K153" t="n">
        <v>61.2</v>
      </c>
      <c r="L153" t="n">
        <v>38.75</v>
      </c>
      <c r="M153" t="n">
        <v>3</v>
      </c>
      <c r="N153" t="n">
        <v>128.52</v>
      </c>
      <c r="O153" t="n">
        <v>46295.45</v>
      </c>
      <c r="P153" t="n">
        <v>193.86</v>
      </c>
      <c r="Q153" t="n">
        <v>197.75</v>
      </c>
      <c r="R153" t="n">
        <v>29.96</v>
      </c>
      <c r="S153" t="n">
        <v>25.4</v>
      </c>
      <c r="T153" t="n">
        <v>1451.33</v>
      </c>
      <c r="U153" t="n">
        <v>0.85</v>
      </c>
      <c r="V153" t="n">
        <v>0.89</v>
      </c>
      <c r="W153" t="n">
        <v>2.95</v>
      </c>
      <c r="X153" t="n">
        <v>0.08</v>
      </c>
      <c r="Y153" t="n">
        <v>1</v>
      </c>
      <c r="Z153" t="n">
        <v>10</v>
      </c>
      <c r="AA153" t="n">
        <v>450.0937377006582</v>
      </c>
      <c r="AB153" t="n">
        <v>615.8381086563307</v>
      </c>
      <c r="AC153" t="n">
        <v>557.0633839003839</v>
      </c>
      <c r="AD153" t="n">
        <v>450093.7377006582</v>
      </c>
      <c r="AE153" t="n">
        <v>615838.1086563307</v>
      </c>
      <c r="AF153" t="n">
        <v>2.254603350561513e-06</v>
      </c>
      <c r="AG153" t="n">
        <v>17.82552083333333</v>
      </c>
      <c r="AH153" t="n">
        <v>557063.3839003838</v>
      </c>
    </row>
    <row r="154">
      <c r="A154" t="n">
        <v>152</v>
      </c>
      <c r="B154" t="n">
        <v>145</v>
      </c>
      <c r="C154" t="inlineStr">
        <is>
          <t xml:space="preserve">CONCLUIDO	</t>
        </is>
      </c>
      <c r="D154" t="n">
        <v>7.3053</v>
      </c>
      <c r="E154" t="n">
        <v>13.69</v>
      </c>
      <c r="F154" t="n">
        <v>10.47</v>
      </c>
      <c r="G154" t="n">
        <v>125.64</v>
      </c>
      <c r="H154" t="n">
        <v>1.86</v>
      </c>
      <c r="I154" t="n">
        <v>5</v>
      </c>
      <c r="J154" t="n">
        <v>374.17</v>
      </c>
      <c r="K154" t="n">
        <v>61.2</v>
      </c>
      <c r="L154" t="n">
        <v>39</v>
      </c>
      <c r="M154" t="n">
        <v>3</v>
      </c>
      <c r="N154" t="n">
        <v>128.97</v>
      </c>
      <c r="O154" t="n">
        <v>46382.28</v>
      </c>
      <c r="P154" t="n">
        <v>193.97</v>
      </c>
      <c r="Q154" t="n">
        <v>197.75</v>
      </c>
      <c r="R154" t="n">
        <v>29.92</v>
      </c>
      <c r="S154" t="n">
        <v>25.4</v>
      </c>
      <c r="T154" t="n">
        <v>1428.97</v>
      </c>
      <c r="U154" t="n">
        <v>0.85</v>
      </c>
      <c r="V154" t="n">
        <v>0.89</v>
      </c>
      <c r="W154" t="n">
        <v>2.95</v>
      </c>
      <c r="X154" t="n">
        <v>0.08</v>
      </c>
      <c r="Y154" t="n">
        <v>1</v>
      </c>
      <c r="Z154" t="n">
        <v>10</v>
      </c>
      <c r="AA154" t="n">
        <v>450.1650482032344</v>
      </c>
      <c r="AB154" t="n">
        <v>615.9356788319528</v>
      </c>
      <c r="AC154" t="n">
        <v>557.1516421153852</v>
      </c>
      <c r="AD154" t="n">
        <v>450165.0482032344</v>
      </c>
      <c r="AE154" t="n">
        <v>615935.6788319529</v>
      </c>
      <c r="AF154" t="n">
        <v>2.254726807602709e-06</v>
      </c>
      <c r="AG154" t="n">
        <v>17.82552083333333</v>
      </c>
      <c r="AH154" t="n">
        <v>557151.6421153853</v>
      </c>
    </row>
    <row r="155">
      <c r="A155" t="n">
        <v>153</v>
      </c>
      <c r="B155" t="n">
        <v>145</v>
      </c>
      <c r="C155" t="inlineStr">
        <is>
          <t xml:space="preserve">CONCLUIDO	</t>
        </is>
      </c>
      <c r="D155" t="n">
        <v>7.3048</v>
      </c>
      <c r="E155" t="n">
        <v>13.69</v>
      </c>
      <c r="F155" t="n">
        <v>10.47</v>
      </c>
      <c r="G155" t="n">
        <v>125.65</v>
      </c>
      <c r="H155" t="n">
        <v>1.87</v>
      </c>
      <c r="I155" t="n">
        <v>5</v>
      </c>
      <c r="J155" t="n">
        <v>374.88</v>
      </c>
      <c r="K155" t="n">
        <v>61.2</v>
      </c>
      <c r="L155" t="n">
        <v>39.25</v>
      </c>
      <c r="M155" t="n">
        <v>3</v>
      </c>
      <c r="N155" t="n">
        <v>129.43</v>
      </c>
      <c r="O155" t="n">
        <v>46469.38</v>
      </c>
      <c r="P155" t="n">
        <v>194.09</v>
      </c>
      <c r="Q155" t="n">
        <v>197.75</v>
      </c>
      <c r="R155" t="n">
        <v>29.89</v>
      </c>
      <c r="S155" t="n">
        <v>25.4</v>
      </c>
      <c r="T155" t="n">
        <v>1418.47</v>
      </c>
      <c r="U155" t="n">
        <v>0.85</v>
      </c>
      <c r="V155" t="n">
        <v>0.89</v>
      </c>
      <c r="W155" t="n">
        <v>2.95</v>
      </c>
      <c r="X155" t="n">
        <v>0.08</v>
      </c>
      <c r="Y155" t="n">
        <v>1</v>
      </c>
      <c r="Z155" t="n">
        <v>10</v>
      </c>
      <c r="AA155" t="n">
        <v>450.2677422151382</v>
      </c>
      <c r="AB155" t="n">
        <v>616.0761893095798</v>
      </c>
      <c r="AC155" t="n">
        <v>557.2787424702351</v>
      </c>
      <c r="AD155" t="n">
        <v>450267.7422151382</v>
      </c>
      <c r="AE155" t="n">
        <v>616076.1893095798</v>
      </c>
      <c r="AF155" t="n">
        <v>2.254572486301215e-06</v>
      </c>
      <c r="AG155" t="n">
        <v>17.82552083333333</v>
      </c>
      <c r="AH155" t="n">
        <v>557278.7424702351</v>
      </c>
    </row>
    <row r="156">
      <c r="A156" t="n">
        <v>154</v>
      </c>
      <c r="B156" t="n">
        <v>145</v>
      </c>
      <c r="C156" t="inlineStr">
        <is>
          <t xml:space="preserve">CONCLUIDO	</t>
        </is>
      </c>
      <c r="D156" t="n">
        <v>7.3064</v>
      </c>
      <c r="E156" t="n">
        <v>13.69</v>
      </c>
      <c r="F156" t="n">
        <v>10.47</v>
      </c>
      <c r="G156" t="n">
        <v>125.62</v>
      </c>
      <c r="H156" t="n">
        <v>1.88</v>
      </c>
      <c r="I156" t="n">
        <v>5</v>
      </c>
      <c r="J156" t="n">
        <v>375.59</v>
      </c>
      <c r="K156" t="n">
        <v>61.2</v>
      </c>
      <c r="L156" t="n">
        <v>39.5</v>
      </c>
      <c r="M156" t="n">
        <v>3</v>
      </c>
      <c r="N156" t="n">
        <v>129.89</v>
      </c>
      <c r="O156" t="n">
        <v>46556.77</v>
      </c>
      <c r="P156" t="n">
        <v>194.09</v>
      </c>
      <c r="Q156" t="n">
        <v>197.75</v>
      </c>
      <c r="R156" t="n">
        <v>29.85</v>
      </c>
      <c r="S156" t="n">
        <v>25.4</v>
      </c>
      <c r="T156" t="n">
        <v>1395.24</v>
      </c>
      <c r="U156" t="n">
        <v>0.85</v>
      </c>
      <c r="V156" t="n">
        <v>0.89</v>
      </c>
      <c r="W156" t="n">
        <v>2.95</v>
      </c>
      <c r="X156" t="n">
        <v>0.08</v>
      </c>
      <c r="Y156" t="n">
        <v>1</v>
      </c>
      <c r="Z156" t="n">
        <v>10</v>
      </c>
      <c r="AA156" t="n">
        <v>450.2251820324487</v>
      </c>
      <c r="AB156" t="n">
        <v>616.0179565900013</v>
      </c>
      <c r="AC156" t="n">
        <v>557.226067399683</v>
      </c>
      <c r="AD156" t="n">
        <v>450225.1820324487</v>
      </c>
      <c r="AE156" t="n">
        <v>616017.9565900012</v>
      </c>
      <c r="AF156" t="n">
        <v>2.255066314465995e-06</v>
      </c>
      <c r="AG156" t="n">
        <v>17.82552083333333</v>
      </c>
      <c r="AH156" t="n">
        <v>557226.0673996829</v>
      </c>
    </row>
    <row r="157">
      <c r="A157" t="n">
        <v>155</v>
      </c>
      <c r="B157" t="n">
        <v>145</v>
      </c>
      <c r="C157" t="inlineStr">
        <is>
          <t xml:space="preserve">CONCLUIDO	</t>
        </is>
      </c>
      <c r="D157" t="n">
        <v>7.308</v>
      </c>
      <c r="E157" t="n">
        <v>13.68</v>
      </c>
      <c r="F157" t="n">
        <v>10.46</v>
      </c>
      <c r="G157" t="n">
        <v>125.58</v>
      </c>
      <c r="H157" t="n">
        <v>1.88</v>
      </c>
      <c r="I157" t="n">
        <v>5</v>
      </c>
      <c r="J157" t="n">
        <v>376.3</v>
      </c>
      <c r="K157" t="n">
        <v>61.2</v>
      </c>
      <c r="L157" t="n">
        <v>39.75</v>
      </c>
      <c r="M157" t="n">
        <v>3</v>
      </c>
      <c r="N157" t="n">
        <v>130.35</v>
      </c>
      <c r="O157" t="n">
        <v>46644.44</v>
      </c>
      <c r="P157" t="n">
        <v>194.21</v>
      </c>
      <c r="Q157" t="n">
        <v>197.76</v>
      </c>
      <c r="R157" t="n">
        <v>29.8</v>
      </c>
      <c r="S157" t="n">
        <v>25.4</v>
      </c>
      <c r="T157" t="n">
        <v>1371.61</v>
      </c>
      <c r="U157" t="n">
        <v>0.85</v>
      </c>
      <c r="V157" t="n">
        <v>0.89</v>
      </c>
      <c r="W157" t="n">
        <v>2.94</v>
      </c>
      <c r="X157" t="n">
        <v>0.07000000000000001</v>
      </c>
      <c r="Y157" t="n">
        <v>1</v>
      </c>
      <c r="Z157" t="n">
        <v>10</v>
      </c>
      <c r="AA157" t="n">
        <v>441.3561706155375</v>
      </c>
      <c r="AB157" t="n">
        <v>603.8829838962142</v>
      </c>
      <c r="AC157" t="n">
        <v>546.2492394682498</v>
      </c>
      <c r="AD157" t="n">
        <v>441356.1706155374</v>
      </c>
      <c r="AE157" t="n">
        <v>603882.9838962143</v>
      </c>
      <c r="AF157" t="n">
        <v>2.255560142630774e-06</v>
      </c>
      <c r="AG157" t="n">
        <v>17.8125</v>
      </c>
      <c r="AH157" t="n">
        <v>546249.2394682498</v>
      </c>
    </row>
    <row r="158">
      <c r="A158" t="n">
        <v>156</v>
      </c>
      <c r="B158" t="n">
        <v>145</v>
      </c>
      <c r="C158" t="inlineStr">
        <is>
          <t xml:space="preserve">CONCLUIDO	</t>
        </is>
      </c>
      <c r="D158" t="n">
        <v>7.3071</v>
      </c>
      <c r="E158" t="n">
        <v>13.69</v>
      </c>
      <c r="F158" t="n">
        <v>10.47</v>
      </c>
      <c r="G158" t="n">
        <v>125.6</v>
      </c>
      <c r="H158" t="n">
        <v>1.89</v>
      </c>
      <c r="I158" t="n">
        <v>5</v>
      </c>
      <c r="J158" t="n">
        <v>377.01</v>
      </c>
      <c r="K158" t="n">
        <v>61.2</v>
      </c>
      <c r="L158" t="n">
        <v>40</v>
      </c>
      <c r="M158" t="n">
        <v>3</v>
      </c>
      <c r="N158" t="n">
        <v>130.81</v>
      </c>
      <c r="O158" t="n">
        <v>46732.41</v>
      </c>
      <c r="P158" t="n">
        <v>194.27</v>
      </c>
      <c r="Q158" t="n">
        <v>197.75</v>
      </c>
      <c r="R158" t="n">
        <v>29.79</v>
      </c>
      <c r="S158" t="n">
        <v>25.4</v>
      </c>
      <c r="T158" t="n">
        <v>1363.64</v>
      </c>
      <c r="U158" t="n">
        <v>0.85</v>
      </c>
      <c r="V158" t="n">
        <v>0.89</v>
      </c>
      <c r="W158" t="n">
        <v>2.95</v>
      </c>
      <c r="X158" t="n">
        <v>0.08</v>
      </c>
      <c r="Y158" t="n">
        <v>1</v>
      </c>
      <c r="Z158" t="n">
        <v>10</v>
      </c>
      <c r="AA158" t="n">
        <v>450.3406227109948</v>
      </c>
      <c r="AB158" t="n">
        <v>616.1759076192714</v>
      </c>
      <c r="AC158" t="n">
        <v>557.3689438044051</v>
      </c>
      <c r="AD158" t="n">
        <v>450340.6227109948</v>
      </c>
      <c r="AE158" t="n">
        <v>616175.9076192713</v>
      </c>
      <c r="AF158" t="n">
        <v>2.255282364288085e-06</v>
      </c>
      <c r="AG158" t="n">
        <v>17.82552083333333</v>
      </c>
      <c r="AH158" t="n">
        <v>557368.9438044052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9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5.7922</v>
      </c>
      <c r="E2" t="n">
        <v>17.26</v>
      </c>
      <c r="F2" t="n">
        <v>12.39</v>
      </c>
      <c r="G2" t="n">
        <v>7.51</v>
      </c>
      <c r="H2" t="n">
        <v>0.13</v>
      </c>
      <c r="I2" t="n">
        <v>99</v>
      </c>
      <c r="J2" t="n">
        <v>133.21</v>
      </c>
      <c r="K2" t="n">
        <v>46.47</v>
      </c>
      <c r="L2" t="n">
        <v>1</v>
      </c>
      <c r="M2" t="n">
        <v>97</v>
      </c>
      <c r="N2" t="n">
        <v>20.75</v>
      </c>
      <c r="O2" t="n">
        <v>16663.42</v>
      </c>
      <c r="P2" t="n">
        <v>136.68</v>
      </c>
      <c r="Q2" t="n">
        <v>198</v>
      </c>
      <c r="R2" t="n">
        <v>89.62</v>
      </c>
      <c r="S2" t="n">
        <v>25.4</v>
      </c>
      <c r="T2" t="n">
        <v>30813.48</v>
      </c>
      <c r="U2" t="n">
        <v>0.28</v>
      </c>
      <c r="V2" t="n">
        <v>0.75</v>
      </c>
      <c r="W2" t="n">
        <v>3.1</v>
      </c>
      <c r="X2" t="n">
        <v>1.99</v>
      </c>
      <c r="Y2" t="n">
        <v>1</v>
      </c>
      <c r="Z2" t="n">
        <v>10</v>
      </c>
      <c r="AA2" t="n">
        <v>473.4693264589504</v>
      </c>
      <c r="AB2" t="n">
        <v>647.8216204536196</v>
      </c>
      <c r="AC2" t="n">
        <v>585.9944342208804</v>
      </c>
      <c r="AD2" t="n">
        <v>473469.3264589504</v>
      </c>
      <c r="AE2" t="n">
        <v>647821.6204536196</v>
      </c>
      <c r="AF2" t="n">
        <v>2.139663822029203e-06</v>
      </c>
      <c r="AG2" t="n">
        <v>22.47395833333333</v>
      </c>
      <c r="AH2" t="n">
        <v>585994.4342208804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6.1648</v>
      </c>
      <c r="E3" t="n">
        <v>16.22</v>
      </c>
      <c r="F3" t="n">
        <v>11.94</v>
      </c>
      <c r="G3" t="n">
        <v>9.31</v>
      </c>
      <c r="H3" t="n">
        <v>0.17</v>
      </c>
      <c r="I3" t="n">
        <v>77</v>
      </c>
      <c r="J3" t="n">
        <v>133.55</v>
      </c>
      <c r="K3" t="n">
        <v>46.47</v>
      </c>
      <c r="L3" t="n">
        <v>1.25</v>
      </c>
      <c r="M3" t="n">
        <v>75</v>
      </c>
      <c r="N3" t="n">
        <v>20.83</v>
      </c>
      <c r="O3" t="n">
        <v>16704.7</v>
      </c>
      <c r="P3" t="n">
        <v>131.59</v>
      </c>
      <c r="Q3" t="n">
        <v>197.92</v>
      </c>
      <c r="R3" t="n">
        <v>75.42</v>
      </c>
      <c r="S3" t="n">
        <v>25.4</v>
      </c>
      <c r="T3" t="n">
        <v>23819.8</v>
      </c>
      <c r="U3" t="n">
        <v>0.34</v>
      </c>
      <c r="V3" t="n">
        <v>0.78</v>
      </c>
      <c r="W3" t="n">
        <v>3.07</v>
      </c>
      <c r="X3" t="n">
        <v>1.55</v>
      </c>
      <c r="Y3" t="n">
        <v>1</v>
      </c>
      <c r="Z3" t="n">
        <v>10</v>
      </c>
      <c r="AA3" t="n">
        <v>431.6053358504169</v>
      </c>
      <c r="AB3" t="n">
        <v>590.5414615941069</v>
      </c>
      <c r="AC3" t="n">
        <v>534.1810133297114</v>
      </c>
      <c r="AD3" t="n">
        <v>431605.3358504169</v>
      </c>
      <c r="AE3" t="n">
        <v>590541.4615941069</v>
      </c>
      <c r="AF3" t="n">
        <v>2.277303879362872e-06</v>
      </c>
      <c r="AG3" t="n">
        <v>21.11979166666666</v>
      </c>
      <c r="AH3" t="n">
        <v>534181.0133297114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6.4312</v>
      </c>
      <c r="E4" t="n">
        <v>15.55</v>
      </c>
      <c r="F4" t="n">
        <v>11.65</v>
      </c>
      <c r="G4" t="n">
        <v>11.1</v>
      </c>
      <c r="H4" t="n">
        <v>0.2</v>
      </c>
      <c r="I4" t="n">
        <v>63</v>
      </c>
      <c r="J4" t="n">
        <v>133.88</v>
      </c>
      <c r="K4" t="n">
        <v>46.47</v>
      </c>
      <c r="L4" t="n">
        <v>1.5</v>
      </c>
      <c r="M4" t="n">
        <v>61</v>
      </c>
      <c r="N4" t="n">
        <v>20.91</v>
      </c>
      <c r="O4" t="n">
        <v>16746.01</v>
      </c>
      <c r="P4" t="n">
        <v>128.18</v>
      </c>
      <c r="Q4" t="n">
        <v>197.94</v>
      </c>
      <c r="R4" t="n">
        <v>66.36</v>
      </c>
      <c r="S4" t="n">
        <v>25.4</v>
      </c>
      <c r="T4" t="n">
        <v>19362.02</v>
      </c>
      <c r="U4" t="n">
        <v>0.38</v>
      </c>
      <c r="V4" t="n">
        <v>0.8</v>
      </c>
      <c r="W4" t="n">
        <v>3.05</v>
      </c>
      <c r="X4" t="n">
        <v>1.26</v>
      </c>
      <c r="Y4" t="n">
        <v>1</v>
      </c>
      <c r="Z4" t="n">
        <v>10</v>
      </c>
      <c r="AA4" t="n">
        <v>412.3567703353748</v>
      </c>
      <c r="AB4" t="n">
        <v>564.2047250696484</v>
      </c>
      <c r="AC4" t="n">
        <v>510.3578179753054</v>
      </c>
      <c r="AD4" t="n">
        <v>412356.7703353748</v>
      </c>
      <c r="AE4" t="n">
        <v>564204.7250696484</v>
      </c>
      <c r="AF4" t="n">
        <v>2.37571319571738e-06</v>
      </c>
      <c r="AG4" t="n">
        <v>20.24739583333333</v>
      </c>
      <c r="AH4" t="n">
        <v>510357.8179753054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6.6362</v>
      </c>
      <c r="E5" t="n">
        <v>15.07</v>
      </c>
      <c r="F5" t="n">
        <v>11.45</v>
      </c>
      <c r="G5" t="n">
        <v>12.96</v>
      </c>
      <c r="H5" t="n">
        <v>0.23</v>
      </c>
      <c r="I5" t="n">
        <v>53</v>
      </c>
      <c r="J5" t="n">
        <v>134.22</v>
      </c>
      <c r="K5" t="n">
        <v>46.47</v>
      </c>
      <c r="L5" t="n">
        <v>1.75</v>
      </c>
      <c r="M5" t="n">
        <v>51</v>
      </c>
      <c r="N5" t="n">
        <v>21</v>
      </c>
      <c r="O5" t="n">
        <v>16787.35</v>
      </c>
      <c r="P5" t="n">
        <v>125.68</v>
      </c>
      <c r="Q5" t="n">
        <v>197.93</v>
      </c>
      <c r="R5" t="n">
        <v>60.17</v>
      </c>
      <c r="S5" t="n">
        <v>25.4</v>
      </c>
      <c r="T5" t="n">
        <v>16316</v>
      </c>
      <c r="U5" t="n">
        <v>0.42</v>
      </c>
      <c r="V5" t="n">
        <v>0.8100000000000001</v>
      </c>
      <c r="W5" t="n">
        <v>3.02</v>
      </c>
      <c r="X5" t="n">
        <v>1.05</v>
      </c>
      <c r="Y5" t="n">
        <v>1</v>
      </c>
      <c r="Z5" t="n">
        <v>10</v>
      </c>
      <c r="AA5" t="n">
        <v>396.560524159107</v>
      </c>
      <c r="AB5" t="n">
        <v>542.5916041700808</v>
      </c>
      <c r="AC5" t="n">
        <v>490.8074230001869</v>
      </c>
      <c r="AD5" t="n">
        <v>396560.524159107</v>
      </c>
      <c r="AE5" t="n">
        <v>542591.6041700809</v>
      </c>
      <c r="AF5" t="n">
        <v>2.451441085554745e-06</v>
      </c>
      <c r="AG5" t="n">
        <v>19.62239583333333</v>
      </c>
      <c r="AH5" t="n">
        <v>490807.4230001869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6.791</v>
      </c>
      <c r="E6" t="n">
        <v>14.73</v>
      </c>
      <c r="F6" t="n">
        <v>11.29</v>
      </c>
      <c r="G6" t="n">
        <v>14.73</v>
      </c>
      <c r="H6" t="n">
        <v>0.26</v>
      </c>
      <c r="I6" t="n">
        <v>46</v>
      </c>
      <c r="J6" t="n">
        <v>134.55</v>
      </c>
      <c r="K6" t="n">
        <v>46.47</v>
      </c>
      <c r="L6" t="n">
        <v>2</v>
      </c>
      <c r="M6" t="n">
        <v>44</v>
      </c>
      <c r="N6" t="n">
        <v>21.09</v>
      </c>
      <c r="O6" t="n">
        <v>16828.84</v>
      </c>
      <c r="P6" t="n">
        <v>123.8</v>
      </c>
      <c r="Q6" t="n">
        <v>197.82</v>
      </c>
      <c r="R6" t="n">
        <v>55.32</v>
      </c>
      <c r="S6" t="n">
        <v>25.4</v>
      </c>
      <c r="T6" t="n">
        <v>13926.97</v>
      </c>
      <c r="U6" t="n">
        <v>0.46</v>
      </c>
      <c r="V6" t="n">
        <v>0.82</v>
      </c>
      <c r="W6" t="n">
        <v>3.02</v>
      </c>
      <c r="X6" t="n">
        <v>0.9</v>
      </c>
      <c r="Y6" t="n">
        <v>1</v>
      </c>
      <c r="Z6" t="n">
        <v>10</v>
      </c>
      <c r="AA6" t="n">
        <v>390.9544936306366</v>
      </c>
      <c r="AB6" t="n">
        <v>534.9211858804158</v>
      </c>
      <c r="AC6" t="n">
        <v>483.8690586665878</v>
      </c>
      <c r="AD6" t="n">
        <v>390954.4936306366</v>
      </c>
      <c r="AE6" t="n">
        <v>534921.1858804158</v>
      </c>
      <c r="AF6" t="n">
        <v>2.508624877490474e-06</v>
      </c>
      <c r="AG6" t="n">
        <v>19.1796875</v>
      </c>
      <c r="AH6" t="n">
        <v>483869.0586665878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6.918</v>
      </c>
      <c r="E7" t="n">
        <v>14.46</v>
      </c>
      <c r="F7" t="n">
        <v>11.19</v>
      </c>
      <c r="G7" t="n">
        <v>16.78</v>
      </c>
      <c r="H7" t="n">
        <v>0.29</v>
      </c>
      <c r="I7" t="n">
        <v>40</v>
      </c>
      <c r="J7" t="n">
        <v>134.89</v>
      </c>
      <c r="K7" t="n">
        <v>46.47</v>
      </c>
      <c r="L7" t="n">
        <v>2.25</v>
      </c>
      <c r="M7" t="n">
        <v>38</v>
      </c>
      <c r="N7" t="n">
        <v>21.17</v>
      </c>
      <c r="O7" t="n">
        <v>16870.25</v>
      </c>
      <c r="P7" t="n">
        <v>122.4</v>
      </c>
      <c r="Q7" t="n">
        <v>197.97</v>
      </c>
      <c r="R7" t="n">
        <v>52.01</v>
      </c>
      <c r="S7" t="n">
        <v>25.4</v>
      </c>
      <c r="T7" t="n">
        <v>12300</v>
      </c>
      <c r="U7" t="n">
        <v>0.49</v>
      </c>
      <c r="V7" t="n">
        <v>0.83</v>
      </c>
      <c r="W7" t="n">
        <v>3.01</v>
      </c>
      <c r="X7" t="n">
        <v>0.79</v>
      </c>
      <c r="Y7" t="n">
        <v>1</v>
      </c>
      <c r="Z7" t="n">
        <v>10</v>
      </c>
      <c r="AA7" t="n">
        <v>378.6692253691901</v>
      </c>
      <c r="AB7" t="n">
        <v>518.1119398573205</v>
      </c>
      <c r="AC7" t="n">
        <v>468.6640634920118</v>
      </c>
      <c r="AD7" t="n">
        <v>378669.2253691902</v>
      </c>
      <c r="AE7" t="n">
        <v>518111.9398573206</v>
      </c>
      <c r="AF7" t="n">
        <v>2.555539228755572e-06</v>
      </c>
      <c r="AG7" t="n">
        <v>18.828125</v>
      </c>
      <c r="AH7" t="n">
        <v>468664.0634920119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7.0143</v>
      </c>
      <c r="E8" t="n">
        <v>14.26</v>
      </c>
      <c r="F8" t="n">
        <v>11.1</v>
      </c>
      <c r="G8" t="n">
        <v>18.49</v>
      </c>
      <c r="H8" t="n">
        <v>0.33</v>
      </c>
      <c r="I8" t="n">
        <v>36</v>
      </c>
      <c r="J8" t="n">
        <v>135.22</v>
      </c>
      <c r="K8" t="n">
        <v>46.47</v>
      </c>
      <c r="L8" t="n">
        <v>2.5</v>
      </c>
      <c r="M8" t="n">
        <v>34</v>
      </c>
      <c r="N8" t="n">
        <v>21.26</v>
      </c>
      <c r="O8" t="n">
        <v>16911.68</v>
      </c>
      <c r="P8" t="n">
        <v>121.23</v>
      </c>
      <c r="Q8" t="n">
        <v>197.86</v>
      </c>
      <c r="R8" t="n">
        <v>49.14</v>
      </c>
      <c r="S8" t="n">
        <v>25.4</v>
      </c>
      <c r="T8" t="n">
        <v>10888.47</v>
      </c>
      <c r="U8" t="n">
        <v>0.52</v>
      </c>
      <c r="V8" t="n">
        <v>0.84</v>
      </c>
      <c r="W8" t="n">
        <v>3</v>
      </c>
      <c r="X8" t="n">
        <v>0.7</v>
      </c>
      <c r="Y8" t="n">
        <v>1</v>
      </c>
      <c r="Z8" t="n">
        <v>10</v>
      </c>
      <c r="AA8" t="n">
        <v>375.5595595970129</v>
      </c>
      <c r="AB8" t="n">
        <v>513.8571579590562</v>
      </c>
      <c r="AC8" t="n">
        <v>464.8153520064939</v>
      </c>
      <c r="AD8" t="n">
        <v>375559.5595970129</v>
      </c>
      <c r="AE8" t="n">
        <v>513857.1579590562</v>
      </c>
      <c r="AF8" t="n">
        <v>2.591112866762101e-06</v>
      </c>
      <c r="AG8" t="n">
        <v>18.56770833333333</v>
      </c>
      <c r="AH8" t="n">
        <v>464815.352006494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7.083</v>
      </c>
      <c r="E9" t="n">
        <v>14.12</v>
      </c>
      <c r="F9" t="n">
        <v>11.04</v>
      </c>
      <c r="G9" t="n">
        <v>20.07</v>
      </c>
      <c r="H9" t="n">
        <v>0.36</v>
      </c>
      <c r="I9" t="n">
        <v>33</v>
      </c>
      <c r="J9" t="n">
        <v>135.56</v>
      </c>
      <c r="K9" t="n">
        <v>46.47</v>
      </c>
      <c r="L9" t="n">
        <v>2.75</v>
      </c>
      <c r="M9" t="n">
        <v>31</v>
      </c>
      <c r="N9" t="n">
        <v>21.34</v>
      </c>
      <c r="O9" t="n">
        <v>16953.14</v>
      </c>
      <c r="P9" t="n">
        <v>120.48</v>
      </c>
      <c r="Q9" t="n">
        <v>197.88</v>
      </c>
      <c r="R9" t="n">
        <v>47.59</v>
      </c>
      <c r="S9" t="n">
        <v>25.4</v>
      </c>
      <c r="T9" t="n">
        <v>10124.94</v>
      </c>
      <c r="U9" t="n">
        <v>0.53</v>
      </c>
      <c r="V9" t="n">
        <v>0.84</v>
      </c>
      <c r="W9" t="n">
        <v>2.99</v>
      </c>
      <c r="X9" t="n">
        <v>0.65</v>
      </c>
      <c r="Y9" t="n">
        <v>1</v>
      </c>
      <c r="Z9" t="n">
        <v>10</v>
      </c>
      <c r="AA9" t="n">
        <v>365.2396614366261</v>
      </c>
      <c r="AB9" t="n">
        <v>499.7370180142402</v>
      </c>
      <c r="AC9" t="n">
        <v>452.0428184002703</v>
      </c>
      <c r="AD9" t="n">
        <v>365239.6614366261</v>
      </c>
      <c r="AE9" t="n">
        <v>499737.0180142402</v>
      </c>
      <c r="AF9" t="n">
        <v>2.616490944966135e-06</v>
      </c>
      <c r="AG9" t="n">
        <v>18.38541666666667</v>
      </c>
      <c r="AH9" t="n">
        <v>452042.8184002703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7.1629</v>
      </c>
      <c r="E10" t="n">
        <v>13.96</v>
      </c>
      <c r="F10" t="n">
        <v>10.96</v>
      </c>
      <c r="G10" t="n">
        <v>21.93</v>
      </c>
      <c r="H10" t="n">
        <v>0.39</v>
      </c>
      <c r="I10" t="n">
        <v>30</v>
      </c>
      <c r="J10" t="n">
        <v>135.9</v>
      </c>
      <c r="K10" t="n">
        <v>46.47</v>
      </c>
      <c r="L10" t="n">
        <v>3</v>
      </c>
      <c r="M10" t="n">
        <v>28</v>
      </c>
      <c r="N10" t="n">
        <v>21.43</v>
      </c>
      <c r="O10" t="n">
        <v>16994.64</v>
      </c>
      <c r="P10" t="n">
        <v>119.39</v>
      </c>
      <c r="Q10" t="n">
        <v>197.85</v>
      </c>
      <c r="R10" t="n">
        <v>45.25</v>
      </c>
      <c r="S10" t="n">
        <v>25.4</v>
      </c>
      <c r="T10" t="n">
        <v>8971.379999999999</v>
      </c>
      <c r="U10" t="n">
        <v>0.5600000000000001</v>
      </c>
      <c r="V10" t="n">
        <v>0.85</v>
      </c>
      <c r="W10" t="n">
        <v>2.98</v>
      </c>
      <c r="X10" t="n">
        <v>0.57</v>
      </c>
      <c r="Y10" t="n">
        <v>1</v>
      </c>
      <c r="Z10" t="n">
        <v>10</v>
      </c>
      <c r="AA10" t="n">
        <v>362.661785460714</v>
      </c>
      <c r="AB10" t="n">
        <v>496.2098543761358</v>
      </c>
      <c r="AC10" t="n">
        <v>448.8522823093813</v>
      </c>
      <c r="AD10" t="n">
        <v>362661.785460714</v>
      </c>
      <c r="AE10" t="n">
        <v>496209.8543761357</v>
      </c>
      <c r="AF10" t="n">
        <v>2.646006351785673e-06</v>
      </c>
      <c r="AG10" t="n">
        <v>18.17708333333333</v>
      </c>
      <c r="AH10" t="n">
        <v>448852.2823093813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7.2105</v>
      </c>
      <c r="E11" t="n">
        <v>13.87</v>
      </c>
      <c r="F11" t="n">
        <v>10.93</v>
      </c>
      <c r="G11" t="n">
        <v>23.41</v>
      </c>
      <c r="H11" t="n">
        <v>0.42</v>
      </c>
      <c r="I11" t="n">
        <v>28</v>
      </c>
      <c r="J11" t="n">
        <v>136.23</v>
      </c>
      <c r="K11" t="n">
        <v>46.47</v>
      </c>
      <c r="L11" t="n">
        <v>3.25</v>
      </c>
      <c r="M11" t="n">
        <v>26</v>
      </c>
      <c r="N11" t="n">
        <v>21.52</v>
      </c>
      <c r="O11" t="n">
        <v>17036.16</v>
      </c>
      <c r="P11" t="n">
        <v>118.81</v>
      </c>
      <c r="Q11" t="n">
        <v>197.78</v>
      </c>
      <c r="R11" t="n">
        <v>44.08</v>
      </c>
      <c r="S11" t="n">
        <v>25.4</v>
      </c>
      <c r="T11" t="n">
        <v>8395.58</v>
      </c>
      <c r="U11" t="n">
        <v>0.58</v>
      </c>
      <c r="V11" t="n">
        <v>0.85</v>
      </c>
      <c r="W11" t="n">
        <v>2.98</v>
      </c>
      <c r="X11" t="n">
        <v>0.53</v>
      </c>
      <c r="Y11" t="n">
        <v>1</v>
      </c>
      <c r="Z11" t="n">
        <v>10</v>
      </c>
      <c r="AA11" t="n">
        <v>361.2670491374054</v>
      </c>
      <c r="AB11" t="n">
        <v>494.3015146071609</v>
      </c>
      <c r="AC11" t="n">
        <v>447.1260718095857</v>
      </c>
      <c r="AD11" t="n">
        <v>361267.0491374054</v>
      </c>
      <c r="AE11" t="n">
        <v>494301.5146071609</v>
      </c>
      <c r="AF11" t="n">
        <v>2.663589998401569e-06</v>
      </c>
      <c r="AG11" t="n">
        <v>18.05989583333333</v>
      </c>
      <c r="AH11" t="n">
        <v>447126.0718095857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7.2543</v>
      </c>
      <c r="E12" t="n">
        <v>13.78</v>
      </c>
      <c r="F12" t="n">
        <v>10.9</v>
      </c>
      <c r="G12" t="n">
        <v>25.15</v>
      </c>
      <c r="H12" t="n">
        <v>0.45</v>
      </c>
      <c r="I12" t="n">
        <v>26</v>
      </c>
      <c r="J12" t="n">
        <v>136.57</v>
      </c>
      <c r="K12" t="n">
        <v>46.47</v>
      </c>
      <c r="L12" t="n">
        <v>3.5</v>
      </c>
      <c r="M12" t="n">
        <v>24</v>
      </c>
      <c r="N12" t="n">
        <v>21.6</v>
      </c>
      <c r="O12" t="n">
        <v>17077.72</v>
      </c>
      <c r="P12" t="n">
        <v>118.18</v>
      </c>
      <c r="Q12" t="n">
        <v>197.76</v>
      </c>
      <c r="R12" t="n">
        <v>43.11</v>
      </c>
      <c r="S12" t="n">
        <v>25.4</v>
      </c>
      <c r="T12" t="n">
        <v>7921.18</v>
      </c>
      <c r="U12" t="n">
        <v>0.59</v>
      </c>
      <c r="V12" t="n">
        <v>0.85</v>
      </c>
      <c r="W12" t="n">
        <v>2.98</v>
      </c>
      <c r="X12" t="n">
        <v>0.51</v>
      </c>
      <c r="Y12" t="n">
        <v>1</v>
      </c>
      <c r="Z12" t="n">
        <v>10</v>
      </c>
      <c r="AA12" t="n">
        <v>359.748699750408</v>
      </c>
      <c r="AB12" t="n">
        <v>492.2240419910238</v>
      </c>
      <c r="AC12" t="n">
        <v>445.2468702641816</v>
      </c>
      <c r="AD12" t="n">
        <v>359748.6997504081</v>
      </c>
      <c r="AE12" t="n">
        <v>492224.0419910238</v>
      </c>
      <c r="AF12" t="n">
        <v>2.679769908522918e-06</v>
      </c>
      <c r="AG12" t="n">
        <v>17.94270833333333</v>
      </c>
      <c r="AH12" t="n">
        <v>445246.8702641816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7.3048</v>
      </c>
      <c r="E13" t="n">
        <v>13.69</v>
      </c>
      <c r="F13" t="n">
        <v>10.86</v>
      </c>
      <c r="G13" t="n">
        <v>27.14</v>
      </c>
      <c r="H13" t="n">
        <v>0.48</v>
      </c>
      <c r="I13" t="n">
        <v>24</v>
      </c>
      <c r="J13" t="n">
        <v>136.91</v>
      </c>
      <c r="K13" t="n">
        <v>46.47</v>
      </c>
      <c r="L13" t="n">
        <v>3.75</v>
      </c>
      <c r="M13" t="n">
        <v>22</v>
      </c>
      <c r="N13" t="n">
        <v>21.69</v>
      </c>
      <c r="O13" t="n">
        <v>17119.3</v>
      </c>
      <c r="P13" t="n">
        <v>117.67</v>
      </c>
      <c r="Q13" t="n">
        <v>197.77</v>
      </c>
      <c r="R13" t="n">
        <v>41.89</v>
      </c>
      <c r="S13" t="n">
        <v>25.4</v>
      </c>
      <c r="T13" t="n">
        <v>7320.69</v>
      </c>
      <c r="U13" t="n">
        <v>0.61</v>
      </c>
      <c r="V13" t="n">
        <v>0.86</v>
      </c>
      <c r="W13" t="n">
        <v>2.98</v>
      </c>
      <c r="X13" t="n">
        <v>0.46</v>
      </c>
      <c r="Y13" t="n">
        <v>1</v>
      </c>
      <c r="Z13" t="n">
        <v>10</v>
      </c>
      <c r="AA13" t="n">
        <v>358.3574260169737</v>
      </c>
      <c r="AB13" t="n">
        <v>490.3204398902736</v>
      </c>
      <c r="AC13" t="n">
        <v>443.5249452762047</v>
      </c>
      <c r="AD13" t="n">
        <v>358357.4260169737</v>
      </c>
      <c r="AE13" t="n">
        <v>490320.4398902736</v>
      </c>
      <c r="AF13" t="n">
        <v>2.698424827726757e-06</v>
      </c>
      <c r="AG13" t="n">
        <v>17.82552083333333</v>
      </c>
      <c r="AH13" t="n">
        <v>443524.9452762047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7.362</v>
      </c>
      <c r="E14" t="n">
        <v>13.58</v>
      </c>
      <c r="F14" t="n">
        <v>10.8</v>
      </c>
      <c r="G14" t="n">
        <v>29.47</v>
      </c>
      <c r="H14" t="n">
        <v>0.52</v>
      </c>
      <c r="I14" t="n">
        <v>22</v>
      </c>
      <c r="J14" t="n">
        <v>137.25</v>
      </c>
      <c r="K14" t="n">
        <v>46.47</v>
      </c>
      <c r="L14" t="n">
        <v>4</v>
      </c>
      <c r="M14" t="n">
        <v>20</v>
      </c>
      <c r="N14" t="n">
        <v>21.78</v>
      </c>
      <c r="O14" t="n">
        <v>17160.92</v>
      </c>
      <c r="P14" t="n">
        <v>116.78</v>
      </c>
      <c r="Q14" t="n">
        <v>197.79</v>
      </c>
      <c r="R14" t="n">
        <v>40.39</v>
      </c>
      <c r="S14" t="n">
        <v>25.4</v>
      </c>
      <c r="T14" t="n">
        <v>6582.46</v>
      </c>
      <c r="U14" t="n">
        <v>0.63</v>
      </c>
      <c r="V14" t="n">
        <v>0.86</v>
      </c>
      <c r="W14" t="n">
        <v>2.97</v>
      </c>
      <c r="X14" t="n">
        <v>0.41</v>
      </c>
      <c r="Y14" t="n">
        <v>1</v>
      </c>
      <c r="Z14" t="n">
        <v>10</v>
      </c>
      <c r="AA14" t="n">
        <v>348.4610841969465</v>
      </c>
      <c r="AB14" t="n">
        <v>476.7798284163248</v>
      </c>
      <c r="AC14" t="n">
        <v>431.276630756962</v>
      </c>
      <c r="AD14" t="n">
        <v>348461.0841969465</v>
      </c>
      <c r="AE14" t="n">
        <v>476779.8284163248</v>
      </c>
      <c r="AF14" t="n">
        <v>2.719554756013085e-06</v>
      </c>
      <c r="AG14" t="n">
        <v>17.68229166666667</v>
      </c>
      <c r="AH14" t="n">
        <v>431276.630756962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7.3789</v>
      </c>
      <c r="E15" t="n">
        <v>13.55</v>
      </c>
      <c r="F15" t="n">
        <v>10.8</v>
      </c>
      <c r="G15" t="n">
        <v>30.86</v>
      </c>
      <c r="H15" t="n">
        <v>0.55</v>
      </c>
      <c r="I15" t="n">
        <v>21</v>
      </c>
      <c r="J15" t="n">
        <v>137.58</v>
      </c>
      <c r="K15" t="n">
        <v>46.47</v>
      </c>
      <c r="L15" t="n">
        <v>4.25</v>
      </c>
      <c r="M15" t="n">
        <v>19</v>
      </c>
      <c r="N15" t="n">
        <v>21.87</v>
      </c>
      <c r="O15" t="n">
        <v>17202.57</v>
      </c>
      <c r="P15" t="n">
        <v>116.65</v>
      </c>
      <c r="Q15" t="n">
        <v>197.76</v>
      </c>
      <c r="R15" t="n">
        <v>40.1</v>
      </c>
      <c r="S15" t="n">
        <v>25.4</v>
      </c>
      <c r="T15" t="n">
        <v>6441.93</v>
      </c>
      <c r="U15" t="n">
        <v>0.63</v>
      </c>
      <c r="V15" t="n">
        <v>0.86</v>
      </c>
      <c r="W15" t="n">
        <v>2.97</v>
      </c>
      <c r="X15" t="n">
        <v>0.41</v>
      </c>
      <c r="Y15" t="n">
        <v>1</v>
      </c>
      <c r="Z15" t="n">
        <v>10</v>
      </c>
      <c r="AA15" t="n">
        <v>348.083112656983</v>
      </c>
      <c r="AB15" t="n">
        <v>476.2626710804192</v>
      </c>
      <c r="AC15" t="n">
        <v>430.8088301913603</v>
      </c>
      <c r="AD15" t="n">
        <v>348083.112656983</v>
      </c>
      <c r="AE15" t="n">
        <v>476262.6710804192</v>
      </c>
      <c r="AF15" t="n">
        <v>2.725797689370409e-06</v>
      </c>
      <c r="AG15" t="n">
        <v>17.64322916666667</v>
      </c>
      <c r="AH15" t="n">
        <v>430808.8301913603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7.4169</v>
      </c>
      <c r="E16" t="n">
        <v>13.48</v>
      </c>
      <c r="F16" t="n">
        <v>10.76</v>
      </c>
      <c r="G16" t="n">
        <v>32.27</v>
      </c>
      <c r="H16" t="n">
        <v>0.58</v>
      </c>
      <c r="I16" t="n">
        <v>20</v>
      </c>
      <c r="J16" t="n">
        <v>137.92</v>
      </c>
      <c r="K16" t="n">
        <v>46.47</v>
      </c>
      <c r="L16" t="n">
        <v>4.5</v>
      </c>
      <c r="M16" t="n">
        <v>18</v>
      </c>
      <c r="N16" t="n">
        <v>21.95</v>
      </c>
      <c r="O16" t="n">
        <v>17244.24</v>
      </c>
      <c r="P16" t="n">
        <v>115.97</v>
      </c>
      <c r="Q16" t="n">
        <v>197.81</v>
      </c>
      <c r="R16" t="n">
        <v>38.75</v>
      </c>
      <c r="S16" t="n">
        <v>25.4</v>
      </c>
      <c r="T16" t="n">
        <v>5768.82</v>
      </c>
      <c r="U16" t="n">
        <v>0.66</v>
      </c>
      <c r="V16" t="n">
        <v>0.87</v>
      </c>
      <c r="W16" t="n">
        <v>2.97</v>
      </c>
      <c r="X16" t="n">
        <v>0.37</v>
      </c>
      <c r="Y16" t="n">
        <v>1</v>
      </c>
      <c r="Z16" t="n">
        <v>10</v>
      </c>
      <c r="AA16" t="n">
        <v>346.8196111178269</v>
      </c>
      <c r="AB16" t="n">
        <v>474.533892532792</v>
      </c>
      <c r="AC16" t="n">
        <v>429.2450438419627</v>
      </c>
      <c r="AD16" t="n">
        <v>346819.6111178269</v>
      </c>
      <c r="AE16" t="n">
        <v>474533.892532792</v>
      </c>
      <c r="AF16" t="n">
        <v>2.739835054315872e-06</v>
      </c>
      <c r="AG16" t="n">
        <v>17.55208333333333</v>
      </c>
      <c r="AH16" t="n">
        <v>429245.0438419627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7.4354</v>
      </c>
      <c r="E17" t="n">
        <v>13.45</v>
      </c>
      <c r="F17" t="n">
        <v>10.75</v>
      </c>
      <c r="G17" t="n">
        <v>33.95</v>
      </c>
      <c r="H17" t="n">
        <v>0.61</v>
      </c>
      <c r="I17" t="n">
        <v>19</v>
      </c>
      <c r="J17" t="n">
        <v>138.26</v>
      </c>
      <c r="K17" t="n">
        <v>46.47</v>
      </c>
      <c r="L17" t="n">
        <v>4.75</v>
      </c>
      <c r="M17" t="n">
        <v>17</v>
      </c>
      <c r="N17" t="n">
        <v>22.04</v>
      </c>
      <c r="O17" t="n">
        <v>17285.95</v>
      </c>
      <c r="P17" t="n">
        <v>115.82</v>
      </c>
      <c r="Q17" t="n">
        <v>197.77</v>
      </c>
      <c r="R17" t="n">
        <v>38.63</v>
      </c>
      <c r="S17" t="n">
        <v>25.4</v>
      </c>
      <c r="T17" t="n">
        <v>5717.64</v>
      </c>
      <c r="U17" t="n">
        <v>0.66</v>
      </c>
      <c r="V17" t="n">
        <v>0.87</v>
      </c>
      <c r="W17" t="n">
        <v>2.97</v>
      </c>
      <c r="X17" t="n">
        <v>0.36</v>
      </c>
      <c r="Y17" t="n">
        <v>1</v>
      </c>
      <c r="Z17" t="n">
        <v>10</v>
      </c>
      <c r="AA17" t="n">
        <v>346.3736736696234</v>
      </c>
      <c r="AB17" t="n">
        <v>473.9237412427884</v>
      </c>
      <c r="AC17" t="n">
        <v>428.6931245347243</v>
      </c>
      <c r="AD17" t="n">
        <v>346373.6736696234</v>
      </c>
      <c r="AE17" t="n">
        <v>473923.7412427884</v>
      </c>
      <c r="AF17" t="n">
        <v>2.746669034618269e-06</v>
      </c>
      <c r="AG17" t="n">
        <v>17.51302083333333</v>
      </c>
      <c r="AH17" t="n">
        <v>428693.1245347243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7.468</v>
      </c>
      <c r="E18" t="n">
        <v>13.39</v>
      </c>
      <c r="F18" t="n">
        <v>10.72</v>
      </c>
      <c r="G18" t="n">
        <v>35.73</v>
      </c>
      <c r="H18" t="n">
        <v>0.64</v>
      </c>
      <c r="I18" t="n">
        <v>18</v>
      </c>
      <c r="J18" t="n">
        <v>138.6</v>
      </c>
      <c r="K18" t="n">
        <v>46.47</v>
      </c>
      <c r="L18" t="n">
        <v>5</v>
      </c>
      <c r="M18" t="n">
        <v>16</v>
      </c>
      <c r="N18" t="n">
        <v>22.13</v>
      </c>
      <c r="O18" t="n">
        <v>17327.69</v>
      </c>
      <c r="P18" t="n">
        <v>115.25</v>
      </c>
      <c r="Q18" t="n">
        <v>197.78</v>
      </c>
      <c r="R18" t="n">
        <v>37.73</v>
      </c>
      <c r="S18" t="n">
        <v>25.4</v>
      </c>
      <c r="T18" t="n">
        <v>5271.89</v>
      </c>
      <c r="U18" t="n">
        <v>0.67</v>
      </c>
      <c r="V18" t="n">
        <v>0.87</v>
      </c>
      <c r="W18" t="n">
        <v>2.96</v>
      </c>
      <c r="X18" t="n">
        <v>0.33</v>
      </c>
      <c r="Y18" t="n">
        <v>1</v>
      </c>
      <c r="Z18" t="n">
        <v>10</v>
      </c>
      <c r="AA18" t="n">
        <v>345.1582659509656</v>
      </c>
      <c r="AB18" t="n">
        <v>472.2607667821164</v>
      </c>
      <c r="AC18" t="n">
        <v>427.1888620225795</v>
      </c>
      <c r="AD18" t="n">
        <v>345158.2659509656</v>
      </c>
      <c r="AE18" t="n">
        <v>472260.7667821164</v>
      </c>
      <c r="AF18" t="n">
        <v>2.758711616124113e-06</v>
      </c>
      <c r="AG18" t="n">
        <v>17.43489583333333</v>
      </c>
      <c r="AH18" t="n">
        <v>427188.8620225795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7.4787</v>
      </c>
      <c r="E19" t="n">
        <v>13.37</v>
      </c>
      <c r="F19" t="n">
        <v>10.73</v>
      </c>
      <c r="G19" t="n">
        <v>37.86</v>
      </c>
      <c r="H19" t="n">
        <v>0.67</v>
      </c>
      <c r="I19" t="n">
        <v>17</v>
      </c>
      <c r="J19" t="n">
        <v>138.94</v>
      </c>
      <c r="K19" t="n">
        <v>46.47</v>
      </c>
      <c r="L19" t="n">
        <v>5.25</v>
      </c>
      <c r="M19" t="n">
        <v>15</v>
      </c>
      <c r="N19" t="n">
        <v>22.22</v>
      </c>
      <c r="O19" t="n">
        <v>17369.47</v>
      </c>
      <c r="P19" t="n">
        <v>114.94</v>
      </c>
      <c r="Q19" t="n">
        <v>197.79</v>
      </c>
      <c r="R19" t="n">
        <v>37.94</v>
      </c>
      <c r="S19" t="n">
        <v>25.4</v>
      </c>
      <c r="T19" t="n">
        <v>5380.94</v>
      </c>
      <c r="U19" t="n">
        <v>0.67</v>
      </c>
      <c r="V19" t="n">
        <v>0.87</v>
      </c>
      <c r="W19" t="n">
        <v>2.97</v>
      </c>
      <c r="X19" t="n">
        <v>0.34</v>
      </c>
      <c r="Y19" t="n">
        <v>1</v>
      </c>
      <c r="Z19" t="n">
        <v>10</v>
      </c>
      <c r="AA19" t="n">
        <v>344.7945347697527</v>
      </c>
      <c r="AB19" t="n">
        <v>471.7630937332937</v>
      </c>
      <c r="AC19" t="n">
        <v>426.738686191048</v>
      </c>
      <c r="AD19" t="n">
        <v>344794.5347697526</v>
      </c>
      <c r="AE19" t="n">
        <v>471763.0937332937</v>
      </c>
      <c r="AF19" t="n">
        <v>2.762664242569283e-06</v>
      </c>
      <c r="AG19" t="n">
        <v>17.40885416666667</v>
      </c>
      <c r="AH19" t="n">
        <v>426738.6861910479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7.516</v>
      </c>
      <c r="E20" t="n">
        <v>13.3</v>
      </c>
      <c r="F20" t="n">
        <v>10.69</v>
      </c>
      <c r="G20" t="n">
        <v>40.08</v>
      </c>
      <c r="H20" t="n">
        <v>0.7</v>
      </c>
      <c r="I20" t="n">
        <v>16</v>
      </c>
      <c r="J20" t="n">
        <v>139.28</v>
      </c>
      <c r="K20" t="n">
        <v>46.47</v>
      </c>
      <c r="L20" t="n">
        <v>5.5</v>
      </c>
      <c r="M20" t="n">
        <v>14</v>
      </c>
      <c r="N20" t="n">
        <v>22.31</v>
      </c>
      <c r="O20" t="n">
        <v>17411.27</v>
      </c>
      <c r="P20" t="n">
        <v>114.41</v>
      </c>
      <c r="Q20" t="n">
        <v>197.8</v>
      </c>
      <c r="R20" t="n">
        <v>36.62</v>
      </c>
      <c r="S20" t="n">
        <v>25.4</v>
      </c>
      <c r="T20" t="n">
        <v>4726.08</v>
      </c>
      <c r="U20" t="n">
        <v>0.6899999999999999</v>
      </c>
      <c r="V20" t="n">
        <v>0.87</v>
      </c>
      <c r="W20" t="n">
        <v>2.96</v>
      </c>
      <c r="X20" t="n">
        <v>0.3</v>
      </c>
      <c r="Y20" t="n">
        <v>1</v>
      </c>
      <c r="Z20" t="n">
        <v>10</v>
      </c>
      <c r="AA20" t="n">
        <v>343.6832101222749</v>
      </c>
      <c r="AB20" t="n">
        <v>470.2425303224316</v>
      </c>
      <c r="AC20" t="n">
        <v>425.3632432179944</v>
      </c>
      <c r="AD20" t="n">
        <v>343683.2101222749</v>
      </c>
      <c r="AE20" t="n">
        <v>470242.5303224316</v>
      </c>
      <c r="AF20" t="n">
        <v>2.776443024476277e-06</v>
      </c>
      <c r="AG20" t="n">
        <v>17.31770833333333</v>
      </c>
      <c r="AH20" t="n">
        <v>425363.2432179943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7.5144</v>
      </c>
      <c r="E21" t="n">
        <v>13.31</v>
      </c>
      <c r="F21" t="n">
        <v>10.69</v>
      </c>
      <c r="G21" t="n">
        <v>40.09</v>
      </c>
      <c r="H21" t="n">
        <v>0.73</v>
      </c>
      <c r="I21" t="n">
        <v>16</v>
      </c>
      <c r="J21" t="n">
        <v>139.61</v>
      </c>
      <c r="K21" t="n">
        <v>46.47</v>
      </c>
      <c r="L21" t="n">
        <v>5.75</v>
      </c>
      <c r="M21" t="n">
        <v>14</v>
      </c>
      <c r="N21" t="n">
        <v>22.4</v>
      </c>
      <c r="O21" t="n">
        <v>17453.1</v>
      </c>
      <c r="P21" t="n">
        <v>114.33</v>
      </c>
      <c r="Q21" t="n">
        <v>197.75</v>
      </c>
      <c r="R21" t="n">
        <v>36.82</v>
      </c>
      <c r="S21" t="n">
        <v>25.4</v>
      </c>
      <c r="T21" t="n">
        <v>4827.24</v>
      </c>
      <c r="U21" t="n">
        <v>0.6899999999999999</v>
      </c>
      <c r="V21" t="n">
        <v>0.87</v>
      </c>
      <c r="W21" t="n">
        <v>2.96</v>
      </c>
      <c r="X21" t="n">
        <v>0.3</v>
      </c>
      <c r="Y21" t="n">
        <v>1</v>
      </c>
      <c r="Z21" t="n">
        <v>10</v>
      </c>
      <c r="AA21" t="n">
        <v>343.6505185425549</v>
      </c>
      <c r="AB21" t="n">
        <v>470.1978002608079</v>
      </c>
      <c r="AC21" t="n">
        <v>425.3227821306731</v>
      </c>
      <c r="AD21" t="n">
        <v>343650.5185425549</v>
      </c>
      <c r="AE21" t="n">
        <v>470197.8002608079</v>
      </c>
      <c r="AF21" t="n">
        <v>2.775851977531205e-06</v>
      </c>
      <c r="AG21" t="n">
        <v>17.33072916666667</v>
      </c>
      <c r="AH21" t="n">
        <v>425322.7821306731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7.5402</v>
      </c>
      <c r="E22" t="n">
        <v>13.26</v>
      </c>
      <c r="F22" t="n">
        <v>10.67</v>
      </c>
      <c r="G22" t="n">
        <v>42.69</v>
      </c>
      <c r="H22" t="n">
        <v>0.76</v>
      </c>
      <c r="I22" t="n">
        <v>15</v>
      </c>
      <c r="J22" t="n">
        <v>139.95</v>
      </c>
      <c r="K22" t="n">
        <v>46.47</v>
      </c>
      <c r="L22" t="n">
        <v>6</v>
      </c>
      <c r="M22" t="n">
        <v>13</v>
      </c>
      <c r="N22" t="n">
        <v>22.49</v>
      </c>
      <c r="O22" t="n">
        <v>17494.97</v>
      </c>
      <c r="P22" t="n">
        <v>113.84</v>
      </c>
      <c r="Q22" t="n">
        <v>197.8</v>
      </c>
      <c r="R22" t="n">
        <v>36.03</v>
      </c>
      <c r="S22" t="n">
        <v>25.4</v>
      </c>
      <c r="T22" t="n">
        <v>4437.94</v>
      </c>
      <c r="U22" t="n">
        <v>0.7</v>
      </c>
      <c r="V22" t="n">
        <v>0.87</v>
      </c>
      <c r="W22" t="n">
        <v>2.97</v>
      </c>
      <c r="X22" t="n">
        <v>0.28</v>
      </c>
      <c r="Y22" t="n">
        <v>1</v>
      </c>
      <c r="Z22" t="n">
        <v>10</v>
      </c>
      <c r="AA22" t="n">
        <v>342.8246854329115</v>
      </c>
      <c r="AB22" t="n">
        <v>469.0678589670082</v>
      </c>
      <c r="AC22" t="n">
        <v>424.300680848071</v>
      </c>
      <c r="AD22" t="n">
        <v>342824.6854329115</v>
      </c>
      <c r="AE22" t="n">
        <v>469067.8589670082</v>
      </c>
      <c r="AF22" t="n">
        <v>2.785382609520492e-06</v>
      </c>
      <c r="AG22" t="n">
        <v>17.265625</v>
      </c>
      <c r="AH22" t="n">
        <v>424300.680848071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7.5742</v>
      </c>
      <c r="E23" t="n">
        <v>13.2</v>
      </c>
      <c r="F23" t="n">
        <v>10.64</v>
      </c>
      <c r="G23" t="n">
        <v>45.61</v>
      </c>
      <c r="H23" t="n">
        <v>0.79</v>
      </c>
      <c r="I23" t="n">
        <v>14</v>
      </c>
      <c r="J23" t="n">
        <v>140.29</v>
      </c>
      <c r="K23" t="n">
        <v>46.47</v>
      </c>
      <c r="L23" t="n">
        <v>6.25</v>
      </c>
      <c r="M23" t="n">
        <v>12</v>
      </c>
      <c r="N23" t="n">
        <v>22.58</v>
      </c>
      <c r="O23" t="n">
        <v>17536.87</v>
      </c>
      <c r="P23" t="n">
        <v>113.29</v>
      </c>
      <c r="Q23" t="n">
        <v>197.81</v>
      </c>
      <c r="R23" t="n">
        <v>35.18</v>
      </c>
      <c r="S23" t="n">
        <v>25.4</v>
      </c>
      <c r="T23" t="n">
        <v>4014.27</v>
      </c>
      <c r="U23" t="n">
        <v>0.72</v>
      </c>
      <c r="V23" t="n">
        <v>0.87</v>
      </c>
      <c r="W23" t="n">
        <v>2.96</v>
      </c>
      <c r="X23" t="n">
        <v>0.25</v>
      </c>
      <c r="Y23" t="n">
        <v>1</v>
      </c>
      <c r="Z23" t="n">
        <v>10</v>
      </c>
      <c r="AA23" t="n">
        <v>341.8016741358631</v>
      </c>
      <c r="AB23" t="n">
        <v>467.6681297783136</v>
      </c>
      <c r="AC23" t="n">
        <v>423.034539848613</v>
      </c>
      <c r="AD23" t="n">
        <v>341801.6741358631</v>
      </c>
      <c r="AE23" t="n">
        <v>467668.1297783136</v>
      </c>
      <c r="AF23" t="n">
        <v>2.797942357103275e-06</v>
      </c>
      <c r="AG23" t="n">
        <v>17.1875</v>
      </c>
      <c r="AH23" t="n">
        <v>423034.539848613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7.5657</v>
      </c>
      <c r="E24" t="n">
        <v>13.22</v>
      </c>
      <c r="F24" t="n">
        <v>10.66</v>
      </c>
      <c r="G24" t="n">
        <v>45.67</v>
      </c>
      <c r="H24" t="n">
        <v>0.82</v>
      </c>
      <c r="I24" t="n">
        <v>14</v>
      </c>
      <c r="J24" t="n">
        <v>140.63</v>
      </c>
      <c r="K24" t="n">
        <v>46.47</v>
      </c>
      <c r="L24" t="n">
        <v>6.5</v>
      </c>
      <c r="M24" t="n">
        <v>12</v>
      </c>
      <c r="N24" t="n">
        <v>22.67</v>
      </c>
      <c r="O24" t="n">
        <v>17578.8</v>
      </c>
      <c r="P24" t="n">
        <v>113.27</v>
      </c>
      <c r="Q24" t="n">
        <v>197.78</v>
      </c>
      <c r="R24" t="n">
        <v>35.54</v>
      </c>
      <c r="S24" t="n">
        <v>25.4</v>
      </c>
      <c r="T24" t="n">
        <v>4193.96</v>
      </c>
      <c r="U24" t="n">
        <v>0.71</v>
      </c>
      <c r="V24" t="n">
        <v>0.87</v>
      </c>
      <c r="W24" t="n">
        <v>2.97</v>
      </c>
      <c r="X24" t="n">
        <v>0.27</v>
      </c>
      <c r="Y24" t="n">
        <v>1</v>
      </c>
      <c r="Z24" t="n">
        <v>10</v>
      </c>
      <c r="AA24" t="n">
        <v>341.9847737885746</v>
      </c>
      <c r="AB24" t="n">
        <v>467.91865480094</v>
      </c>
      <c r="AC24" t="n">
        <v>423.2611551146941</v>
      </c>
      <c r="AD24" t="n">
        <v>341984.7737885746</v>
      </c>
      <c r="AE24" t="n">
        <v>467918.65480094</v>
      </c>
      <c r="AF24" t="n">
        <v>2.794802420207579e-06</v>
      </c>
      <c r="AG24" t="n">
        <v>17.21354166666667</v>
      </c>
      <c r="AH24" t="n">
        <v>423261.1551146941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7.5919</v>
      </c>
      <c r="E25" t="n">
        <v>13.17</v>
      </c>
      <c r="F25" t="n">
        <v>10.64</v>
      </c>
      <c r="G25" t="n">
        <v>49.1</v>
      </c>
      <c r="H25" t="n">
        <v>0.85</v>
      </c>
      <c r="I25" t="n">
        <v>13</v>
      </c>
      <c r="J25" t="n">
        <v>140.97</v>
      </c>
      <c r="K25" t="n">
        <v>46.47</v>
      </c>
      <c r="L25" t="n">
        <v>6.75</v>
      </c>
      <c r="M25" t="n">
        <v>11</v>
      </c>
      <c r="N25" t="n">
        <v>22.76</v>
      </c>
      <c r="O25" t="n">
        <v>17620.76</v>
      </c>
      <c r="P25" t="n">
        <v>112.74</v>
      </c>
      <c r="Q25" t="n">
        <v>197.78</v>
      </c>
      <c r="R25" t="n">
        <v>35.11</v>
      </c>
      <c r="S25" t="n">
        <v>25.4</v>
      </c>
      <c r="T25" t="n">
        <v>3985.56</v>
      </c>
      <c r="U25" t="n">
        <v>0.72</v>
      </c>
      <c r="V25" t="n">
        <v>0.87</v>
      </c>
      <c r="W25" t="n">
        <v>2.96</v>
      </c>
      <c r="X25" t="n">
        <v>0.25</v>
      </c>
      <c r="Y25" t="n">
        <v>1</v>
      </c>
      <c r="Z25" t="n">
        <v>10</v>
      </c>
      <c r="AA25" t="n">
        <v>333.0728644783895</v>
      </c>
      <c r="AB25" t="n">
        <v>455.7249873170541</v>
      </c>
      <c r="AC25" t="n">
        <v>412.2312341415505</v>
      </c>
      <c r="AD25" t="n">
        <v>333072.8644783895</v>
      </c>
      <c r="AE25" t="n">
        <v>455724.9873170541</v>
      </c>
      <c r="AF25" t="n">
        <v>2.804480813933135e-06</v>
      </c>
      <c r="AG25" t="n">
        <v>17.1484375</v>
      </c>
      <c r="AH25" t="n">
        <v>412231.2341415506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7.5967</v>
      </c>
      <c r="E26" t="n">
        <v>13.16</v>
      </c>
      <c r="F26" t="n">
        <v>10.63</v>
      </c>
      <c r="G26" t="n">
        <v>49.06</v>
      </c>
      <c r="H26" t="n">
        <v>0.88</v>
      </c>
      <c r="I26" t="n">
        <v>13</v>
      </c>
      <c r="J26" t="n">
        <v>141.31</v>
      </c>
      <c r="K26" t="n">
        <v>46.47</v>
      </c>
      <c r="L26" t="n">
        <v>7</v>
      </c>
      <c r="M26" t="n">
        <v>11</v>
      </c>
      <c r="N26" t="n">
        <v>22.85</v>
      </c>
      <c r="O26" t="n">
        <v>17662.75</v>
      </c>
      <c r="P26" t="n">
        <v>112.76</v>
      </c>
      <c r="Q26" t="n">
        <v>197.76</v>
      </c>
      <c r="R26" t="n">
        <v>34.85</v>
      </c>
      <c r="S26" t="n">
        <v>25.4</v>
      </c>
      <c r="T26" t="n">
        <v>3856.36</v>
      </c>
      <c r="U26" t="n">
        <v>0.73</v>
      </c>
      <c r="V26" t="n">
        <v>0.88</v>
      </c>
      <c r="W26" t="n">
        <v>2.96</v>
      </c>
      <c r="X26" t="n">
        <v>0.24</v>
      </c>
      <c r="Y26" t="n">
        <v>1</v>
      </c>
      <c r="Z26" t="n">
        <v>10</v>
      </c>
      <c r="AA26" t="n">
        <v>332.980825170257</v>
      </c>
      <c r="AB26" t="n">
        <v>455.5990550751796</v>
      </c>
      <c r="AC26" t="n">
        <v>412.1173206960935</v>
      </c>
      <c r="AD26" t="n">
        <v>332980.8251702571</v>
      </c>
      <c r="AE26" t="n">
        <v>455599.0550751796</v>
      </c>
      <c r="AF26" t="n">
        <v>2.806253954768352e-06</v>
      </c>
      <c r="AG26" t="n">
        <v>17.13541666666667</v>
      </c>
      <c r="AH26" t="n">
        <v>412117.3206960935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7.5954</v>
      </c>
      <c r="E27" t="n">
        <v>13.17</v>
      </c>
      <c r="F27" t="n">
        <v>10.63</v>
      </c>
      <c r="G27" t="n">
        <v>49.07</v>
      </c>
      <c r="H27" t="n">
        <v>0.91</v>
      </c>
      <c r="I27" t="n">
        <v>13</v>
      </c>
      <c r="J27" t="n">
        <v>141.66</v>
      </c>
      <c r="K27" t="n">
        <v>46.47</v>
      </c>
      <c r="L27" t="n">
        <v>7.25</v>
      </c>
      <c r="M27" t="n">
        <v>11</v>
      </c>
      <c r="N27" t="n">
        <v>22.94</v>
      </c>
      <c r="O27" t="n">
        <v>17704.77</v>
      </c>
      <c r="P27" t="n">
        <v>112.23</v>
      </c>
      <c r="Q27" t="n">
        <v>197.8</v>
      </c>
      <c r="R27" t="n">
        <v>34.83</v>
      </c>
      <c r="S27" t="n">
        <v>25.4</v>
      </c>
      <c r="T27" t="n">
        <v>3845.25</v>
      </c>
      <c r="U27" t="n">
        <v>0.73</v>
      </c>
      <c r="V27" t="n">
        <v>0.88</v>
      </c>
      <c r="W27" t="n">
        <v>2.96</v>
      </c>
      <c r="X27" t="n">
        <v>0.24</v>
      </c>
      <c r="Y27" t="n">
        <v>1</v>
      </c>
      <c r="Z27" t="n">
        <v>10</v>
      </c>
      <c r="AA27" t="n">
        <v>332.6209311095061</v>
      </c>
      <c r="AB27" t="n">
        <v>455.1066321438548</v>
      </c>
      <c r="AC27" t="n">
        <v>411.6718939182144</v>
      </c>
      <c r="AD27" t="n">
        <v>332620.9311095061</v>
      </c>
      <c r="AE27" t="n">
        <v>455106.6321438547</v>
      </c>
      <c r="AF27" t="n">
        <v>2.80577372912548e-06</v>
      </c>
      <c r="AG27" t="n">
        <v>17.1484375</v>
      </c>
      <c r="AH27" t="n">
        <v>411671.8939182144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7.622</v>
      </c>
      <c r="E28" t="n">
        <v>13.12</v>
      </c>
      <c r="F28" t="n">
        <v>10.61</v>
      </c>
      <c r="G28" t="n">
        <v>53.07</v>
      </c>
      <c r="H28" t="n">
        <v>0.93</v>
      </c>
      <c r="I28" t="n">
        <v>12</v>
      </c>
      <c r="J28" t="n">
        <v>142</v>
      </c>
      <c r="K28" t="n">
        <v>46.47</v>
      </c>
      <c r="L28" t="n">
        <v>7.5</v>
      </c>
      <c r="M28" t="n">
        <v>10</v>
      </c>
      <c r="N28" t="n">
        <v>23.03</v>
      </c>
      <c r="O28" t="n">
        <v>17746.83</v>
      </c>
      <c r="P28" t="n">
        <v>111.95</v>
      </c>
      <c r="Q28" t="n">
        <v>197.79</v>
      </c>
      <c r="R28" t="n">
        <v>34.32</v>
      </c>
      <c r="S28" t="n">
        <v>25.4</v>
      </c>
      <c r="T28" t="n">
        <v>3596.42</v>
      </c>
      <c r="U28" t="n">
        <v>0.74</v>
      </c>
      <c r="V28" t="n">
        <v>0.88</v>
      </c>
      <c r="W28" t="n">
        <v>2.96</v>
      </c>
      <c r="X28" t="n">
        <v>0.22</v>
      </c>
      <c r="Y28" t="n">
        <v>1</v>
      </c>
      <c r="Z28" t="n">
        <v>10</v>
      </c>
      <c r="AA28" t="n">
        <v>331.9518107733415</v>
      </c>
      <c r="AB28" t="n">
        <v>454.1911121804087</v>
      </c>
      <c r="AC28" t="n">
        <v>410.8437498951392</v>
      </c>
      <c r="AD28" t="n">
        <v>331951.8107733416</v>
      </c>
      <c r="AE28" t="n">
        <v>454191.1121804087</v>
      </c>
      <c r="AF28" t="n">
        <v>2.815599884587304e-06</v>
      </c>
      <c r="AG28" t="n">
        <v>17.08333333333333</v>
      </c>
      <c r="AH28" t="n">
        <v>410843.7498951392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7.6278</v>
      </c>
      <c r="E29" t="n">
        <v>13.11</v>
      </c>
      <c r="F29" t="n">
        <v>10.6</v>
      </c>
      <c r="G29" t="n">
        <v>53.02</v>
      </c>
      <c r="H29" t="n">
        <v>0.96</v>
      </c>
      <c r="I29" t="n">
        <v>12</v>
      </c>
      <c r="J29" t="n">
        <v>142.34</v>
      </c>
      <c r="K29" t="n">
        <v>46.47</v>
      </c>
      <c r="L29" t="n">
        <v>7.75</v>
      </c>
      <c r="M29" t="n">
        <v>10</v>
      </c>
      <c r="N29" t="n">
        <v>23.12</v>
      </c>
      <c r="O29" t="n">
        <v>17788.92</v>
      </c>
      <c r="P29" t="n">
        <v>111.51</v>
      </c>
      <c r="Q29" t="n">
        <v>197.75</v>
      </c>
      <c r="R29" t="n">
        <v>34.09</v>
      </c>
      <c r="S29" t="n">
        <v>25.4</v>
      </c>
      <c r="T29" t="n">
        <v>3480.91</v>
      </c>
      <c r="U29" t="n">
        <v>0.75</v>
      </c>
      <c r="V29" t="n">
        <v>0.88</v>
      </c>
      <c r="W29" t="n">
        <v>2.96</v>
      </c>
      <c r="X29" t="n">
        <v>0.21</v>
      </c>
      <c r="Y29" t="n">
        <v>1</v>
      </c>
      <c r="Z29" t="n">
        <v>10</v>
      </c>
      <c r="AA29" t="n">
        <v>331.5176085196036</v>
      </c>
      <c r="AB29" t="n">
        <v>453.5970175011928</v>
      </c>
      <c r="AC29" t="n">
        <v>410.3063547782906</v>
      </c>
      <c r="AD29" t="n">
        <v>331517.6085196036</v>
      </c>
      <c r="AE29" t="n">
        <v>453597.0175011928</v>
      </c>
      <c r="AF29" t="n">
        <v>2.817742429763191e-06</v>
      </c>
      <c r="AG29" t="n">
        <v>17.0703125</v>
      </c>
      <c r="AH29" t="n">
        <v>410306.3547782906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7.6493</v>
      </c>
      <c r="E30" t="n">
        <v>13.07</v>
      </c>
      <c r="F30" t="n">
        <v>10.59</v>
      </c>
      <c r="G30" t="n">
        <v>57.78</v>
      </c>
      <c r="H30" t="n">
        <v>0.99</v>
      </c>
      <c r="I30" t="n">
        <v>11</v>
      </c>
      <c r="J30" t="n">
        <v>142.68</v>
      </c>
      <c r="K30" t="n">
        <v>46.47</v>
      </c>
      <c r="L30" t="n">
        <v>8</v>
      </c>
      <c r="M30" t="n">
        <v>9</v>
      </c>
      <c r="N30" t="n">
        <v>23.21</v>
      </c>
      <c r="O30" t="n">
        <v>17831.04</v>
      </c>
      <c r="P30" t="n">
        <v>111.09</v>
      </c>
      <c r="Q30" t="n">
        <v>197.77</v>
      </c>
      <c r="R30" t="n">
        <v>33.76</v>
      </c>
      <c r="S30" t="n">
        <v>25.4</v>
      </c>
      <c r="T30" t="n">
        <v>3320</v>
      </c>
      <c r="U30" t="n">
        <v>0.75</v>
      </c>
      <c r="V30" t="n">
        <v>0.88</v>
      </c>
      <c r="W30" t="n">
        <v>2.96</v>
      </c>
      <c r="X30" t="n">
        <v>0.2</v>
      </c>
      <c r="Y30" t="n">
        <v>1</v>
      </c>
      <c r="Z30" t="n">
        <v>10</v>
      </c>
      <c r="AA30" t="n">
        <v>330.8642605779892</v>
      </c>
      <c r="AB30" t="n">
        <v>452.7030780237991</v>
      </c>
      <c r="AC30" t="n">
        <v>409.4977316299675</v>
      </c>
      <c r="AD30" t="n">
        <v>330864.2605779892</v>
      </c>
      <c r="AE30" t="n">
        <v>452703.0780237991</v>
      </c>
      <c r="AF30" t="n">
        <v>2.825684623087598e-06</v>
      </c>
      <c r="AG30" t="n">
        <v>17.01822916666667</v>
      </c>
      <c r="AH30" t="n">
        <v>409497.7316299675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7.6566</v>
      </c>
      <c r="E31" t="n">
        <v>13.06</v>
      </c>
      <c r="F31" t="n">
        <v>10.58</v>
      </c>
      <c r="G31" t="n">
        <v>57.71</v>
      </c>
      <c r="H31" t="n">
        <v>1.02</v>
      </c>
      <c r="I31" t="n">
        <v>11</v>
      </c>
      <c r="J31" t="n">
        <v>143.02</v>
      </c>
      <c r="K31" t="n">
        <v>46.47</v>
      </c>
      <c r="L31" t="n">
        <v>8.25</v>
      </c>
      <c r="M31" t="n">
        <v>9</v>
      </c>
      <c r="N31" t="n">
        <v>23.3</v>
      </c>
      <c r="O31" t="n">
        <v>17873.19</v>
      </c>
      <c r="P31" t="n">
        <v>110.78</v>
      </c>
      <c r="Q31" t="n">
        <v>197.79</v>
      </c>
      <c r="R31" t="n">
        <v>33.41</v>
      </c>
      <c r="S31" t="n">
        <v>25.4</v>
      </c>
      <c r="T31" t="n">
        <v>3146.44</v>
      </c>
      <c r="U31" t="n">
        <v>0.76</v>
      </c>
      <c r="V31" t="n">
        <v>0.88</v>
      </c>
      <c r="W31" t="n">
        <v>2.95</v>
      </c>
      <c r="X31" t="n">
        <v>0.19</v>
      </c>
      <c r="Y31" t="n">
        <v>1</v>
      </c>
      <c r="Z31" t="n">
        <v>10</v>
      </c>
      <c r="AA31" t="n">
        <v>330.5026178377563</v>
      </c>
      <c r="AB31" t="n">
        <v>452.2082624720608</v>
      </c>
      <c r="AC31" t="n">
        <v>409.050140580009</v>
      </c>
      <c r="AD31" t="n">
        <v>330502.6178377563</v>
      </c>
      <c r="AE31" t="n">
        <v>452208.2624720607</v>
      </c>
      <c r="AF31" t="n">
        <v>2.828381274774489e-06</v>
      </c>
      <c r="AG31" t="n">
        <v>17.00520833333333</v>
      </c>
      <c r="AH31" t="n">
        <v>409050.140580009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7.6472</v>
      </c>
      <c r="E32" t="n">
        <v>13.08</v>
      </c>
      <c r="F32" t="n">
        <v>10.6</v>
      </c>
      <c r="G32" t="n">
        <v>57.8</v>
      </c>
      <c r="H32" t="n">
        <v>1.05</v>
      </c>
      <c r="I32" t="n">
        <v>11</v>
      </c>
      <c r="J32" t="n">
        <v>143.36</v>
      </c>
      <c r="K32" t="n">
        <v>46.47</v>
      </c>
      <c r="L32" t="n">
        <v>8.5</v>
      </c>
      <c r="M32" t="n">
        <v>9</v>
      </c>
      <c r="N32" t="n">
        <v>23.4</v>
      </c>
      <c r="O32" t="n">
        <v>17915.37</v>
      </c>
      <c r="P32" t="n">
        <v>111.12</v>
      </c>
      <c r="Q32" t="n">
        <v>197.78</v>
      </c>
      <c r="R32" t="n">
        <v>33.75</v>
      </c>
      <c r="S32" t="n">
        <v>25.4</v>
      </c>
      <c r="T32" t="n">
        <v>3317.14</v>
      </c>
      <c r="U32" t="n">
        <v>0.75</v>
      </c>
      <c r="V32" t="n">
        <v>0.88</v>
      </c>
      <c r="W32" t="n">
        <v>2.96</v>
      </c>
      <c r="X32" t="n">
        <v>0.21</v>
      </c>
      <c r="Y32" t="n">
        <v>1</v>
      </c>
      <c r="Z32" t="n">
        <v>10</v>
      </c>
      <c r="AA32" t="n">
        <v>330.9497058097289</v>
      </c>
      <c r="AB32" t="n">
        <v>452.8199879594429</v>
      </c>
      <c r="AC32" t="n">
        <v>409.6034838454376</v>
      </c>
      <c r="AD32" t="n">
        <v>330949.7058097289</v>
      </c>
      <c r="AE32" t="n">
        <v>452819.9879594429</v>
      </c>
      <c r="AF32" t="n">
        <v>2.82490887397219e-06</v>
      </c>
      <c r="AG32" t="n">
        <v>17.03125</v>
      </c>
      <c r="AH32" t="n">
        <v>409603.4838454375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7.6531</v>
      </c>
      <c r="E33" t="n">
        <v>13.07</v>
      </c>
      <c r="F33" t="n">
        <v>10.59</v>
      </c>
      <c r="G33" t="n">
        <v>57.75</v>
      </c>
      <c r="H33" t="n">
        <v>1.08</v>
      </c>
      <c r="I33" t="n">
        <v>11</v>
      </c>
      <c r="J33" t="n">
        <v>143.7</v>
      </c>
      <c r="K33" t="n">
        <v>46.47</v>
      </c>
      <c r="L33" t="n">
        <v>8.75</v>
      </c>
      <c r="M33" t="n">
        <v>9</v>
      </c>
      <c r="N33" t="n">
        <v>23.49</v>
      </c>
      <c r="O33" t="n">
        <v>17957.59</v>
      </c>
      <c r="P33" t="n">
        <v>110.53</v>
      </c>
      <c r="Q33" t="n">
        <v>197.78</v>
      </c>
      <c r="R33" t="n">
        <v>33.46</v>
      </c>
      <c r="S33" t="n">
        <v>25.4</v>
      </c>
      <c r="T33" t="n">
        <v>3171.39</v>
      </c>
      <c r="U33" t="n">
        <v>0.76</v>
      </c>
      <c r="V33" t="n">
        <v>0.88</v>
      </c>
      <c r="W33" t="n">
        <v>2.96</v>
      </c>
      <c r="X33" t="n">
        <v>0.2</v>
      </c>
      <c r="Y33" t="n">
        <v>1</v>
      </c>
      <c r="Z33" t="n">
        <v>10</v>
      </c>
      <c r="AA33" t="n">
        <v>330.4095484065305</v>
      </c>
      <c r="AB33" t="n">
        <v>452.0809207703241</v>
      </c>
      <c r="AC33" t="n">
        <v>408.934952191561</v>
      </c>
      <c r="AD33" t="n">
        <v>330409.5484065305</v>
      </c>
      <c r="AE33" t="n">
        <v>452080.9207703241</v>
      </c>
      <c r="AF33" t="n">
        <v>2.827088359582144e-06</v>
      </c>
      <c r="AG33" t="n">
        <v>17.01822916666667</v>
      </c>
      <c r="AH33" t="n">
        <v>408934.952191561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7.6821</v>
      </c>
      <c r="E34" t="n">
        <v>13.02</v>
      </c>
      <c r="F34" t="n">
        <v>10.56</v>
      </c>
      <c r="G34" t="n">
        <v>63.39</v>
      </c>
      <c r="H34" t="n">
        <v>1.11</v>
      </c>
      <c r="I34" t="n">
        <v>10</v>
      </c>
      <c r="J34" t="n">
        <v>144.05</v>
      </c>
      <c r="K34" t="n">
        <v>46.47</v>
      </c>
      <c r="L34" t="n">
        <v>9</v>
      </c>
      <c r="M34" t="n">
        <v>8</v>
      </c>
      <c r="N34" t="n">
        <v>23.58</v>
      </c>
      <c r="O34" t="n">
        <v>17999.83</v>
      </c>
      <c r="P34" t="n">
        <v>110.4</v>
      </c>
      <c r="Q34" t="n">
        <v>197.76</v>
      </c>
      <c r="R34" t="n">
        <v>32.81</v>
      </c>
      <c r="S34" t="n">
        <v>25.4</v>
      </c>
      <c r="T34" t="n">
        <v>2852.97</v>
      </c>
      <c r="U34" t="n">
        <v>0.77</v>
      </c>
      <c r="V34" t="n">
        <v>0.88</v>
      </c>
      <c r="W34" t="n">
        <v>2.95</v>
      </c>
      <c r="X34" t="n">
        <v>0.17</v>
      </c>
      <c r="Y34" t="n">
        <v>1</v>
      </c>
      <c r="Z34" t="n">
        <v>10</v>
      </c>
      <c r="AA34" t="n">
        <v>329.6208795082945</v>
      </c>
      <c r="AB34" t="n">
        <v>451.0018291901413</v>
      </c>
      <c r="AC34" t="n">
        <v>407.9588475972762</v>
      </c>
      <c r="AD34" t="n">
        <v>329620.8795082945</v>
      </c>
      <c r="AE34" t="n">
        <v>451001.8291901413</v>
      </c>
      <c r="AF34" t="n">
        <v>2.837801085461576e-06</v>
      </c>
      <c r="AG34" t="n">
        <v>16.953125</v>
      </c>
      <c r="AH34" t="n">
        <v>407958.8475972762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7.6854</v>
      </c>
      <c r="E35" t="n">
        <v>13.01</v>
      </c>
      <c r="F35" t="n">
        <v>10.56</v>
      </c>
      <c r="G35" t="n">
        <v>63.36</v>
      </c>
      <c r="H35" t="n">
        <v>1.13</v>
      </c>
      <c r="I35" t="n">
        <v>10</v>
      </c>
      <c r="J35" t="n">
        <v>144.39</v>
      </c>
      <c r="K35" t="n">
        <v>46.47</v>
      </c>
      <c r="L35" t="n">
        <v>9.25</v>
      </c>
      <c r="M35" t="n">
        <v>8</v>
      </c>
      <c r="N35" t="n">
        <v>23.67</v>
      </c>
      <c r="O35" t="n">
        <v>18042.12</v>
      </c>
      <c r="P35" t="n">
        <v>110.06</v>
      </c>
      <c r="Q35" t="n">
        <v>197.75</v>
      </c>
      <c r="R35" t="n">
        <v>32.61</v>
      </c>
      <c r="S35" t="n">
        <v>25.4</v>
      </c>
      <c r="T35" t="n">
        <v>2749.59</v>
      </c>
      <c r="U35" t="n">
        <v>0.78</v>
      </c>
      <c r="V35" t="n">
        <v>0.88</v>
      </c>
      <c r="W35" t="n">
        <v>2.96</v>
      </c>
      <c r="X35" t="n">
        <v>0.17</v>
      </c>
      <c r="Y35" t="n">
        <v>1</v>
      </c>
      <c r="Z35" t="n">
        <v>10</v>
      </c>
      <c r="AA35" t="n">
        <v>329.3317229414911</v>
      </c>
      <c r="AB35" t="n">
        <v>450.6061924187536</v>
      </c>
      <c r="AC35" t="n">
        <v>407.6009698440701</v>
      </c>
      <c r="AD35" t="n">
        <v>329331.7229414911</v>
      </c>
      <c r="AE35" t="n">
        <v>450606.1924187536</v>
      </c>
      <c r="AF35" t="n">
        <v>2.839020119785787e-06</v>
      </c>
      <c r="AG35" t="n">
        <v>16.94010416666667</v>
      </c>
      <c r="AH35" t="n">
        <v>407600.96984407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7.6782</v>
      </c>
      <c r="E36" t="n">
        <v>13.02</v>
      </c>
      <c r="F36" t="n">
        <v>10.57</v>
      </c>
      <c r="G36" t="n">
        <v>63.43</v>
      </c>
      <c r="H36" t="n">
        <v>1.16</v>
      </c>
      <c r="I36" t="n">
        <v>10</v>
      </c>
      <c r="J36" t="n">
        <v>144.73</v>
      </c>
      <c r="K36" t="n">
        <v>46.47</v>
      </c>
      <c r="L36" t="n">
        <v>9.5</v>
      </c>
      <c r="M36" t="n">
        <v>8</v>
      </c>
      <c r="N36" t="n">
        <v>23.77</v>
      </c>
      <c r="O36" t="n">
        <v>18084.43</v>
      </c>
      <c r="P36" t="n">
        <v>109.91</v>
      </c>
      <c r="Q36" t="n">
        <v>197.75</v>
      </c>
      <c r="R36" t="n">
        <v>32.99</v>
      </c>
      <c r="S36" t="n">
        <v>25.4</v>
      </c>
      <c r="T36" t="n">
        <v>2942.01</v>
      </c>
      <c r="U36" t="n">
        <v>0.77</v>
      </c>
      <c r="V36" t="n">
        <v>0.88</v>
      </c>
      <c r="W36" t="n">
        <v>2.96</v>
      </c>
      <c r="X36" t="n">
        <v>0.18</v>
      </c>
      <c r="Y36" t="n">
        <v>1</v>
      </c>
      <c r="Z36" t="n">
        <v>10</v>
      </c>
      <c r="AA36" t="n">
        <v>329.3635619540659</v>
      </c>
      <c r="AB36" t="n">
        <v>450.6497559603965</v>
      </c>
      <c r="AC36" t="n">
        <v>407.6403757424404</v>
      </c>
      <c r="AD36" t="n">
        <v>329363.5619540659</v>
      </c>
      <c r="AE36" t="n">
        <v>450649.7559603965</v>
      </c>
      <c r="AF36" t="n">
        <v>2.836360408532962e-06</v>
      </c>
      <c r="AG36" t="n">
        <v>16.953125</v>
      </c>
      <c r="AH36" t="n">
        <v>407640.3757424404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7.7111</v>
      </c>
      <c r="E37" t="n">
        <v>12.97</v>
      </c>
      <c r="F37" t="n">
        <v>10.54</v>
      </c>
      <c r="G37" t="n">
        <v>70.29000000000001</v>
      </c>
      <c r="H37" t="n">
        <v>1.19</v>
      </c>
      <c r="I37" t="n">
        <v>9</v>
      </c>
      <c r="J37" t="n">
        <v>145.08</v>
      </c>
      <c r="K37" t="n">
        <v>46.47</v>
      </c>
      <c r="L37" t="n">
        <v>9.75</v>
      </c>
      <c r="M37" t="n">
        <v>7</v>
      </c>
      <c r="N37" t="n">
        <v>23.86</v>
      </c>
      <c r="O37" t="n">
        <v>18126.77</v>
      </c>
      <c r="P37" t="n">
        <v>108.82</v>
      </c>
      <c r="Q37" t="n">
        <v>197.81</v>
      </c>
      <c r="R37" t="n">
        <v>32.01</v>
      </c>
      <c r="S37" t="n">
        <v>25.4</v>
      </c>
      <c r="T37" t="n">
        <v>2455.85</v>
      </c>
      <c r="U37" t="n">
        <v>0.79</v>
      </c>
      <c r="V37" t="n">
        <v>0.88</v>
      </c>
      <c r="W37" t="n">
        <v>2.96</v>
      </c>
      <c r="X37" t="n">
        <v>0.15</v>
      </c>
      <c r="Y37" t="n">
        <v>1</v>
      </c>
      <c r="Z37" t="n">
        <v>10</v>
      </c>
      <c r="AA37" t="n">
        <v>328.0167145720627</v>
      </c>
      <c r="AB37" t="n">
        <v>448.8069399536268</v>
      </c>
      <c r="AC37" t="n">
        <v>405.9734355089483</v>
      </c>
      <c r="AD37" t="n">
        <v>328016.7145720627</v>
      </c>
      <c r="AE37" t="n">
        <v>448806.9399536268</v>
      </c>
      <c r="AF37" t="n">
        <v>2.848513811341008e-06</v>
      </c>
      <c r="AG37" t="n">
        <v>16.88802083333333</v>
      </c>
      <c r="AH37" t="n">
        <v>405973.4355089483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7.7004</v>
      </c>
      <c r="E38" t="n">
        <v>12.99</v>
      </c>
      <c r="F38" t="n">
        <v>10.56</v>
      </c>
      <c r="G38" t="n">
        <v>70.41</v>
      </c>
      <c r="H38" t="n">
        <v>1.22</v>
      </c>
      <c r="I38" t="n">
        <v>9</v>
      </c>
      <c r="J38" t="n">
        <v>145.42</v>
      </c>
      <c r="K38" t="n">
        <v>46.47</v>
      </c>
      <c r="L38" t="n">
        <v>10</v>
      </c>
      <c r="M38" t="n">
        <v>7</v>
      </c>
      <c r="N38" t="n">
        <v>23.95</v>
      </c>
      <c r="O38" t="n">
        <v>18169.15</v>
      </c>
      <c r="P38" t="n">
        <v>109.2</v>
      </c>
      <c r="Q38" t="n">
        <v>197.82</v>
      </c>
      <c r="R38" t="n">
        <v>32.65</v>
      </c>
      <c r="S38" t="n">
        <v>25.4</v>
      </c>
      <c r="T38" t="n">
        <v>2777.27</v>
      </c>
      <c r="U38" t="n">
        <v>0.78</v>
      </c>
      <c r="V38" t="n">
        <v>0.88</v>
      </c>
      <c r="W38" t="n">
        <v>2.96</v>
      </c>
      <c r="X38" t="n">
        <v>0.17</v>
      </c>
      <c r="Y38" t="n">
        <v>1</v>
      </c>
      <c r="Z38" t="n">
        <v>10</v>
      </c>
      <c r="AA38" t="n">
        <v>328.5049168310984</v>
      </c>
      <c r="AB38" t="n">
        <v>449.474919822403</v>
      </c>
      <c r="AC38" t="n">
        <v>406.5776643165641</v>
      </c>
      <c r="AD38" t="n">
        <v>328504.9168310984</v>
      </c>
      <c r="AE38" t="n">
        <v>449474.919822403</v>
      </c>
      <c r="AF38" t="n">
        <v>2.844561184895838e-06</v>
      </c>
      <c r="AG38" t="n">
        <v>16.9140625</v>
      </c>
      <c r="AH38" t="n">
        <v>406577.6643165641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7.7063</v>
      </c>
      <c r="E39" t="n">
        <v>12.98</v>
      </c>
      <c r="F39" t="n">
        <v>10.55</v>
      </c>
      <c r="G39" t="n">
        <v>70.34</v>
      </c>
      <c r="H39" t="n">
        <v>1.24</v>
      </c>
      <c r="I39" t="n">
        <v>9</v>
      </c>
      <c r="J39" t="n">
        <v>145.76</v>
      </c>
      <c r="K39" t="n">
        <v>46.47</v>
      </c>
      <c r="L39" t="n">
        <v>10.25</v>
      </c>
      <c r="M39" t="n">
        <v>7</v>
      </c>
      <c r="N39" t="n">
        <v>24.05</v>
      </c>
      <c r="O39" t="n">
        <v>18211.56</v>
      </c>
      <c r="P39" t="n">
        <v>109.02</v>
      </c>
      <c r="Q39" t="n">
        <v>197.83</v>
      </c>
      <c r="R39" t="n">
        <v>32.44</v>
      </c>
      <c r="S39" t="n">
        <v>25.4</v>
      </c>
      <c r="T39" t="n">
        <v>2672.09</v>
      </c>
      <c r="U39" t="n">
        <v>0.78</v>
      </c>
      <c r="V39" t="n">
        <v>0.88</v>
      </c>
      <c r="W39" t="n">
        <v>2.95</v>
      </c>
      <c r="X39" t="n">
        <v>0.16</v>
      </c>
      <c r="Y39" t="n">
        <v>1</v>
      </c>
      <c r="Z39" t="n">
        <v>10</v>
      </c>
      <c r="AA39" t="n">
        <v>328.2597592523675</v>
      </c>
      <c r="AB39" t="n">
        <v>449.1394844075944</v>
      </c>
      <c r="AC39" t="n">
        <v>406.2742423869583</v>
      </c>
      <c r="AD39" t="n">
        <v>328259.7592523675</v>
      </c>
      <c r="AE39" t="n">
        <v>449139.4844075944</v>
      </c>
      <c r="AF39" t="n">
        <v>2.846740670505791e-06</v>
      </c>
      <c r="AG39" t="n">
        <v>16.90104166666667</v>
      </c>
      <c r="AH39" t="n">
        <v>406274.2423869583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7.7104</v>
      </c>
      <c r="E40" t="n">
        <v>12.97</v>
      </c>
      <c r="F40" t="n">
        <v>10.54</v>
      </c>
      <c r="G40" t="n">
        <v>70.29000000000001</v>
      </c>
      <c r="H40" t="n">
        <v>1.27</v>
      </c>
      <c r="I40" t="n">
        <v>9</v>
      </c>
      <c r="J40" t="n">
        <v>146.11</v>
      </c>
      <c r="K40" t="n">
        <v>46.47</v>
      </c>
      <c r="L40" t="n">
        <v>10.5</v>
      </c>
      <c r="M40" t="n">
        <v>7</v>
      </c>
      <c r="N40" t="n">
        <v>24.14</v>
      </c>
      <c r="O40" t="n">
        <v>18254.01</v>
      </c>
      <c r="P40" t="n">
        <v>108.61</v>
      </c>
      <c r="Q40" t="n">
        <v>197.78</v>
      </c>
      <c r="R40" t="n">
        <v>32.19</v>
      </c>
      <c r="S40" t="n">
        <v>25.4</v>
      </c>
      <c r="T40" t="n">
        <v>2545.21</v>
      </c>
      <c r="U40" t="n">
        <v>0.79</v>
      </c>
      <c r="V40" t="n">
        <v>0.88</v>
      </c>
      <c r="W40" t="n">
        <v>2.95</v>
      </c>
      <c r="X40" t="n">
        <v>0.15</v>
      </c>
      <c r="Y40" t="n">
        <v>1</v>
      </c>
      <c r="Z40" t="n">
        <v>10</v>
      </c>
      <c r="AA40" t="n">
        <v>327.8785866782191</v>
      </c>
      <c r="AB40" t="n">
        <v>448.6179472754973</v>
      </c>
      <c r="AC40" t="n">
        <v>405.8024800267665</v>
      </c>
      <c r="AD40" t="n">
        <v>327878.586678219</v>
      </c>
      <c r="AE40" t="n">
        <v>448617.9472754973</v>
      </c>
      <c r="AF40" t="n">
        <v>2.848255228302539e-06</v>
      </c>
      <c r="AG40" t="n">
        <v>16.88802083333333</v>
      </c>
      <c r="AH40" t="n">
        <v>405802.4800267665</v>
      </c>
    </row>
    <row r="41">
      <c r="A41" t="n">
        <v>39</v>
      </c>
      <c r="B41" t="n">
        <v>65</v>
      </c>
      <c r="C41" t="inlineStr">
        <is>
          <t xml:space="preserve">CONCLUIDO	</t>
        </is>
      </c>
      <c r="D41" t="n">
        <v>7.706</v>
      </c>
      <c r="E41" t="n">
        <v>12.98</v>
      </c>
      <c r="F41" t="n">
        <v>10.55</v>
      </c>
      <c r="G41" t="n">
        <v>70.34</v>
      </c>
      <c r="H41" t="n">
        <v>1.3</v>
      </c>
      <c r="I41" t="n">
        <v>9</v>
      </c>
      <c r="J41" t="n">
        <v>146.45</v>
      </c>
      <c r="K41" t="n">
        <v>46.47</v>
      </c>
      <c r="L41" t="n">
        <v>10.75</v>
      </c>
      <c r="M41" t="n">
        <v>7</v>
      </c>
      <c r="N41" t="n">
        <v>24.24</v>
      </c>
      <c r="O41" t="n">
        <v>18296.48</v>
      </c>
      <c r="P41" t="n">
        <v>108.55</v>
      </c>
      <c r="Q41" t="n">
        <v>197.79</v>
      </c>
      <c r="R41" t="n">
        <v>32.45</v>
      </c>
      <c r="S41" t="n">
        <v>25.4</v>
      </c>
      <c r="T41" t="n">
        <v>2675.39</v>
      </c>
      <c r="U41" t="n">
        <v>0.78</v>
      </c>
      <c r="V41" t="n">
        <v>0.88</v>
      </c>
      <c r="W41" t="n">
        <v>2.95</v>
      </c>
      <c r="X41" t="n">
        <v>0.16</v>
      </c>
      <c r="Y41" t="n">
        <v>1</v>
      </c>
      <c r="Z41" t="n">
        <v>10</v>
      </c>
      <c r="AA41" t="n">
        <v>327.9321821634135</v>
      </c>
      <c r="AB41" t="n">
        <v>448.6912789828063</v>
      </c>
      <c r="AC41" t="n">
        <v>405.8688130588516</v>
      </c>
      <c r="AD41" t="n">
        <v>327932.1821634135</v>
      </c>
      <c r="AE41" t="n">
        <v>448691.2789828063</v>
      </c>
      <c r="AF41" t="n">
        <v>2.846629849203591e-06</v>
      </c>
      <c r="AG41" t="n">
        <v>16.90104166666667</v>
      </c>
      <c r="AH41" t="n">
        <v>405868.8130588516</v>
      </c>
    </row>
    <row r="42">
      <c r="A42" t="n">
        <v>40</v>
      </c>
      <c r="B42" t="n">
        <v>65</v>
      </c>
      <c r="C42" t="inlineStr">
        <is>
          <t xml:space="preserve">CONCLUIDO	</t>
        </is>
      </c>
      <c r="D42" t="n">
        <v>7.7068</v>
      </c>
      <c r="E42" t="n">
        <v>12.98</v>
      </c>
      <c r="F42" t="n">
        <v>10.55</v>
      </c>
      <c r="G42" t="n">
        <v>70.34</v>
      </c>
      <c r="H42" t="n">
        <v>1.33</v>
      </c>
      <c r="I42" t="n">
        <v>9</v>
      </c>
      <c r="J42" t="n">
        <v>146.8</v>
      </c>
      <c r="K42" t="n">
        <v>46.47</v>
      </c>
      <c r="L42" t="n">
        <v>11</v>
      </c>
      <c r="M42" t="n">
        <v>7</v>
      </c>
      <c r="N42" t="n">
        <v>24.33</v>
      </c>
      <c r="O42" t="n">
        <v>18338.99</v>
      </c>
      <c r="P42" t="n">
        <v>108.12</v>
      </c>
      <c r="Q42" t="n">
        <v>197.78</v>
      </c>
      <c r="R42" t="n">
        <v>32.29</v>
      </c>
      <c r="S42" t="n">
        <v>25.4</v>
      </c>
      <c r="T42" t="n">
        <v>2595.27</v>
      </c>
      <c r="U42" t="n">
        <v>0.79</v>
      </c>
      <c r="V42" t="n">
        <v>0.88</v>
      </c>
      <c r="W42" t="n">
        <v>2.95</v>
      </c>
      <c r="X42" t="n">
        <v>0.16</v>
      </c>
      <c r="Y42" t="n">
        <v>1</v>
      </c>
      <c r="Z42" t="n">
        <v>10</v>
      </c>
      <c r="AA42" t="n">
        <v>327.6170218634926</v>
      </c>
      <c r="AB42" t="n">
        <v>448.2600627565633</v>
      </c>
      <c r="AC42" t="n">
        <v>405.4787515040256</v>
      </c>
      <c r="AD42" t="n">
        <v>327617.0218634926</v>
      </c>
      <c r="AE42" t="n">
        <v>448260.0627565634</v>
      </c>
      <c r="AF42" t="n">
        <v>2.846925372676127e-06</v>
      </c>
      <c r="AG42" t="n">
        <v>16.90104166666667</v>
      </c>
      <c r="AH42" t="n">
        <v>405478.7515040256</v>
      </c>
    </row>
    <row r="43">
      <c r="A43" t="n">
        <v>41</v>
      </c>
      <c r="B43" t="n">
        <v>65</v>
      </c>
      <c r="C43" t="inlineStr">
        <is>
          <t xml:space="preserve">CONCLUIDO	</t>
        </is>
      </c>
      <c r="D43" t="n">
        <v>7.7406</v>
      </c>
      <c r="E43" t="n">
        <v>12.92</v>
      </c>
      <c r="F43" t="n">
        <v>10.52</v>
      </c>
      <c r="G43" t="n">
        <v>78.91</v>
      </c>
      <c r="H43" t="n">
        <v>1.35</v>
      </c>
      <c r="I43" t="n">
        <v>8</v>
      </c>
      <c r="J43" t="n">
        <v>147.14</v>
      </c>
      <c r="K43" t="n">
        <v>46.47</v>
      </c>
      <c r="L43" t="n">
        <v>11.25</v>
      </c>
      <c r="M43" t="n">
        <v>6</v>
      </c>
      <c r="N43" t="n">
        <v>24.43</v>
      </c>
      <c r="O43" t="n">
        <v>18381.53</v>
      </c>
      <c r="P43" t="n">
        <v>107.72</v>
      </c>
      <c r="Q43" t="n">
        <v>197.78</v>
      </c>
      <c r="R43" t="n">
        <v>31.46</v>
      </c>
      <c r="S43" t="n">
        <v>25.4</v>
      </c>
      <c r="T43" t="n">
        <v>2187.01</v>
      </c>
      <c r="U43" t="n">
        <v>0.8100000000000001</v>
      </c>
      <c r="V43" t="n">
        <v>0.88</v>
      </c>
      <c r="W43" t="n">
        <v>2.95</v>
      </c>
      <c r="X43" t="n">
        <v>0.13</v>
      </c>
      <c r="Y43" t="n">
        <v>1</v>
      </c>
      <c r="Z43" t="n">
        <v>10</v>
      </c>
      <c r="AA43" t="n">
        <v>326.7549545508157</v>
      </c>
      <c r="AB43" t="n">
        <v>447.0805442276332</v>
      </c>
      <c r="AC43" t="n">
        <v>404.4118045680319</v>
      </c>
      <c r="AD43" t="n">
        <v>326754.9545508157</v>
      </c>
      <c r="AE43" t="n">
        <v>447080.5442276332</v>
      </c>
      <c r="AF43" t="n">
        <v>2.859411239390775e-06</v>
      </c>
      <c r="AG43" t="n">
        <v>16.82291666666667</v>
      </c>
      <c r="AH43" t="n">
        <v>404411.8045680319</v>
      </c>
    </row>
    <row r="44">
      <c r="A44" t="n">
        <v>42</v>
      </c>
      <c r="B44" t="n">
        <v>65</v>
      </c>
      <c r="C44" t="inlineStr">
        <is>
          <t xml:space="preserve">CONCLUIDO	</t>
        </is>
      </c>
      <c r="D44" t="n">
        <v>7.7386</v>
      </c>
      <c r="E44" t="n">
        <v>12.92</v>
      </c>
      <c r="F44" t="n">
        <v>10.52</v>
      </c>
      <c r="G44" t="n">
        <v>78.93000000000001</v>
      </c>
      <c r="H44" t="n">
        <v>1.38</v>
      </c>
      <c r="I44" t="n">
        <v>8</v>
      </c>
      <c r="J44" t="n">
        <v>147.49</v>
      </c>
      <c r="K44" t="n">
        <v>46.47</v>
      </c>
      <c r="L44" t="n">
        <v>11.5</v>
      </c>
      <c r="M44" t="n">
        <v>6</v>
      </c>
      <c r="N44" t="n">
        <v>24.52</v>
      </c>
      <c r="O44" t="n">
        <v>18424.11</v>
      </c>
      <c r="P44" t="n">
        <v>107.75</v>
      </c>
      <c r="Q44" t="n">
        <v>197.75</v>
      </c>
      <c r="R44" t="n">
        <v>31.53</v>
      </c>
      <c r="S44" t="n">
        <v>25.4</v>
      </c>
      <c r="T44" t="n">
        <v>2219.27</v>
      </c>
      <c r="U44" t="n">
        <v>0.8100000000000001</v>
      </c>
      <c r="V44" t="n">
        <v>0.88</v>
      </c>
      <c r="W44" t="n">
        <v>2.95</v>
      </c>
      <c r="X44" t="n">
        <v>0.13</v>
      </c>
      <c r="Y44" t="n">
        <v>1</v>
      </c>
      <c r="Z44" t="n">
        <v>10</v>
      </c>
      <c r="AA44" t="n">
        <v>326.8044457172901</v>
      </c>
      <c r="AB44" t="n">
        <v>447.1482602249996</v>
      </c>
      <c r="AC44" t="n">
        <v>404.4730578456496</v>
      </c>
      <c r="AD44" t="n">
        <v>326804.4457172901</v>
      </c>
      <c r="AE44" t="n">
        <v>447148.2602249996</v>
      </c>
      <c r="AF44" t="n">
        <v>2.858672430709435e-06</v>
      </c>
      <c r="AG44" t="n">
        <v>16.82291666666667</v>
      </c>
      <c r="AH44" t="n">
        <v>404473.0578456497</v>
      </c>
    </row>
    <row r="45">
      <c r="A45" t="n">
        <v>43</v>
      </c>
      <c r="B45" t="n">
        <v>65</v>
      </c>
      <c r="C45" t="inlineStr">
        <is>
          <t xml:space="preserve">CONCLUIDO	</t>
        </is>
      </c>
      <c r="D45" t="n">
        <v>7.7378</v>
      </c>
      <c r="E45" t="n">
        <v>12.92</v>
      </c>
      <c r="F45" t="n">
        <v>10.53</v>
      </c>
      <c r="G45" t="n">
        <v>78.94</v>
      </c>
      <c r="H45" t="n">
        <v>1.41</v>
      </c>
      <c r="I45" t="n">
        <v>8</v>
      </c>
      <c r="J45" t="n">
        <v>147.83</v>
      </c>
      <c r="K45" t="n">
        <v>46.47</v>
      </c>
      <c r="L45" t="n">
        <v>11.75</v>
      </c>
      <c r="M45" t="n">
        <v>6</v>
      </c>
      <c r="N45" t="n">
        <v>24.62</v>
      </c>
      <c r="O45" t="n">
        <v>18466.71</v>
      </c>
      <c r="P45" t="n">
        <v>107.72</v>
      </c>
      <c r="Q45" t="n">
        <v>197.75</v>
      </c>
      <c r="R45" t="n">
        <v>31.56</v>
      </c>
      <c r="S45" t="n">
        <v>25.4</v>
      </c>
      <c r="T45" t="n">
        <v>2236.05</v>
      </c>
      <c r="U45" t="n">
        <v>0.8</v>
      </c>
      <c r="V45" t="n">
        <v>0.88</v>
      </c>
      <c r="W45" t="n">
        <v>2.95</v>
      </c>
      <c r="X45" t="n">
        <v>0.14</v>
      </c>
      <c r="Y45" t="n">
        <v>1</v>
      </c>
      <c r="Z45" t="n">
        <v>10</v>
      </c>
      <c r="AA45" t="n">
        <v>326.8271706166832</v>
      </c>
      <c r="AB45" t="n">
        <v>447.1793534349011</v>
      </c>
      <c r="AC45" t="n">
        <v>404.5011835632377</v>
      </c>
      <c r="AD45" t="n">
        <v>326827.1706166833</v>
      </c>
      <c r="AE45" t="n">
        <v>447179.3534349011</v>
      </c>
      <c r="AF45" t="n">
        <v>2.858376907236899e-06</v>
      </c>
      <c r="AG45" t="n">
        <v>16.82291666666667</v>
      </c>
      <c r="AH45" t="n">
        <v>404501.1835632377</v>
      </c>
    </row>
    <row r="46">
      <c r="A46" t="n">
        <v>44</v>
      </c>
      <c r="B46" t="n">
        <v>65</v>
      </c>
      <c r="C46" t="inlineStr">
        <is>
          <t xml:space="preserve">CONCLUIDO	</t>
        </is>
      </c>
      <c r="D46" t="n">
        <v>7.7423</v>
      </c>
      <c r="E46" t="n">
        <v>12.92</v>
      </c>
      <c r="F46" t="n">
        <v>10.52</v>
      </c>
      <c r="G46" t="n">
        <v>78.89</v>
      </c>
      <c r="H46" t="n">
        <v>1.43</v>
      </c>
      <c r="I46" t="n">
        <v>8</v>
      </c>
      <c r="J46" t="n">
        <v>148.18</v>
      </c>
      <c r="K46" t="n">
        <v>46.47</v>
      </c>
      <c r="L46" t="n">
        <v>12</v>
      </c>
      <c r="M46" t="n">
        <v>6</v>
      </c>
      <c r="N46" t="n">
        <v>24.71</v>
      </c>
      <c r="O46" t="n">
        <v>18509.36</v>
      </c>
      <c r="P46" t="n">
        <v>107.27</v>
      </c>
      <c r="Q46" t="n">
        <v>197.75</v>
      </c>
      <c r="R46" t="n">
        <v>31.45</v>
      </c>
      <c r="S46" t="n">
        <v>25.4</v>
      </c>
      <c r="T46" t="n">
        <v>2182.33</v>
      </c>
      <c r="U46" t="n">
        <v>0.8100000000000001</v>
      </c>
      <c r="V46" t="n">
        <v>0.88</v>
      </c>
      <c r="W46" t="n">
        <v>2.95</v>
      </c>
      <c r="X46" t="n">
        <v>0.13</v>
      </c>
      <c r="Y46" t="n">
        <v>1</v>
      </c>
      <c r="Z46" t="n">
        <v>10</v>
      </c>
      <c r="AA46" t="n">
        <v>326.4145318209524</v>
      </c>
      <c r="AB46" t="n">
        <v>446.6147628302433</v>
      </c>
      <c r="AC46" t="n">
        <v>403.9904766934806</v>
      </c>
      <c r="AD46" t="n">
        <v>326414.5318209524</v>
      </c>
      <c r="AE46" t="n">
        <v>446614.7628302433</v>
      </c>
      <c r="AF46" t="n">
        <v>2.860039226769914e-06</v>
      </c>
      <c r="AG46" t="n">
        <v>16.82291666666667</v>
      </c>
      <c r="AH46" t="n">
        <v>403990.4766934806</v>
      </c>
    </row>
    <row r="47">
      <c r="A47" t="n">
        <v>45</v>
      </c>
      <c r="B47" t="n">
        <v>65</v>
      </c>
      <c r="C47" t="inlineStr">
        <is>
          <t xml:space="preserve">CONCLUIDO	</t>
        </is>
      </c>
      <c r="D47" t="n">
        <v>7.7354</v>
      </c>
      <c r="E47" t="n">
        <v>12.93</v>
      </c>
      <c r="F47" t="n">
        <v>10.53</v>
      </c>
      <c r="G47" t="n">
        <v>78.97</v>
      </c>
      <c r="H47" t="n">
        <v>1.46</v>
      </c>
      <c r="I47" t="n">
        <v>8</v>
      </c>
      <c r="J47" t="n">
        <v>148.52</v>
      </c>
      <c r="K47" t="n">
        <v>46.47</v>
      </c>
      <c r="L47" t="n">
        <v>12.25</v>
      </c>
      <c r="M47" t="n">
        <v>6</v>
      </c>
      <c r="N47" t="n">
        <v>24.81</v>
      </c>
      <c r="O47" t="n">
        <v>18552.03</v>
      </c>
      <c r="P47" t="n">
        <v>107.28</v>
      </c>
      <c r="Q47" t="n">
        <v>197.75</v>
      </c>
      <c r="R47" t="n">
        <v>31.59</v>
      </c>
      <c r="S47" t="n">
        <v>25.4</v>
      </c>
      <c r="T47" t="n">
        <v>2253.19</v>
      </c>
      <c r="U47" t="n">
        <v>0.8</v>
      </c>
      <c r="V47" t="n">
        <v>0.88</v>
      </c>
      <c r="W47" t="n">
        <v>2.96</v>
      </c>
      <c r="X47" t="n">
        <v>0.14</v>
      </c>
      <c r="Y47" t="n">
        <v>1</v>
      </c>
      <c r="Z47" t="n">
        <v>10</v>
      </c>
      <c r="AA47" t="n">
        <v>326.551734549995</v>
      </c>
      <c r="AB47" t="n">
        <v>446.8024896570766</v>
      </c>
      <c r="AC47" t="n">
        <v>404.1602871354372</v>
      </c>
      <c r="AD47" t="n">
        <v>326551.734549995</v>
      </c>
      <c r="AE47" t="n">
        <v>446802.4896570767</v>
      </c>
      <c r="AF47" t="n">
        <v>2.857490336819291e-06</v>
      </c>
      <c r="AG47" t="n">
        <v>16.8359375</v>
      </c>
      <c r="AH47" t="n">
        <v>404160.2871354372</v>
      </c>
    </row>
    <row r="48">
      <c r="A48" t="n">
        <v>46</v>
      </c>
      <c r="B48" t="n">
        <v>65</v>
      </c>
      <c r="C48" t="inlineStr">
        <is>
          <t xml:space="preserve">CONCLUIDO	</t>
        </is>
      </c>
      <c r="D48" t="n">
        <v>7.7373</v>
      </c>
      <c r="E48" t="n">
        <v>12.92</v>
      </c>
      <c r="F48" t="n">
        <v>10.53</v>
      </c>
      <c r="G48" t="n">
        <v>78.95</v>
      </c>
      <c r="H48" t="n">
        <v>1.49</v>
      </c>
      <c r="I48" t="n">
        <v>8</v>
      </c>
      <c r="J48" t="n">
        <v>148.87</v>
      </c>
      <c r="K48" t="n">
        <v>46.47</v>
      </c>
      <c r="L48" t="n">
        <v>12.5</v>
      </c>
      <c r="M48" t="n">
        <v>6</v>
      </c>
      <c r="N48" t="n">
        <v>24.9</v>
      </c>
      <c r="O48" t="n">
        <v>18594.74</v>
      </c>
      <c r="P48" t="n">
        <v>106.45</v>
      </c>
      <c r="Q48" t="n">
        <v>197.8</v>
      </c>
      <c r="R48" t="n">
        <v>31.64</v>
      </c>
      <c r="S48" t="n">
        <v>25.4</v>
      </c>
      <c r="T48" t="n">
        <v>2275.41</v>
      </c>
      <c r="U48" t="n">
        <v>0.8</v>
      </c>
      <c r="V48" t="n">
        <v>0.88</v>
      </c>
      <c r="W48" t="n">
        <v>2.95</v>
      </c>
      <c r="X48" t="n">
        <v>0.14</v>
      </c>
      <c r="Y48" t="n">
        <v>1</v>
      </c>
      <c r="Z48" t="n">
        <v>10</v>
      </c>
      <c r="AA48" t="n">
        <v>325.9410323157207</v>
      </c>
      <c r="AB48" t="n">
        <v>445.9668999178614</v>
      </c>
      <c r="AC48" t="n">
        <v>403.4044449081752</v>
      </c>
      <c r="AD48" t="n">
        <v>325941.0323157207</v>
      </c>
      <c r="AE48" t="n">
        <v>445966.8999178614</v>
      </c>
      <c r="AF48" t="n">
        <v>2.858192205066565e-06</v>
      </c>
      <c r="AG48" t="n">
        <v>16.82291666666667</v>
      </c>
      <c r="AH48" t="n">
        <v>403404.4449081752</v>
      </c>
    </row>
    <row r="49">
      <c r="A49" t="n">
        <v>47</v>
      </c>
      <c r="B49" t="n">
        <v>65</v>
      </c>
      <c r="C49" t="inlineStr">
        <is>
          <t xml:space="preserve">CONCLUIDO	</t>
        </is>
      </c>
      <c r="D49" t="n">
        <v>7.7631</v>
      </c>
      <c r="E49" t="n">
        <v>12.88</v>
      </c>
      <c r="F49" t="n">
        <v>10.51</v>
      </c>
      <c r="G49" t="n">
        <v>90.09</v>
      </c>
      <c r="H49" t="n">
        <v>1.51</v>
      </c>
      <c r="I49" t="n">
        <v>7</v>
      </c>
      <c r="J49" t="n">
        <v>149.22</v>
      </c>
      <c r="K49" t="n">
        <v>46.47</v>
      </c>
      <c r="L49" t="n">
        <v>12.75</v>
      </c>
      <c r="M49" t="n">
        <v>5</v>
      </c>
      <c r="N49" t="n">
        <v>25</v>
      </c>
      <c r="O49" t="n">
        <v>18637.48</v>
      </c>
      <c r="P49" t="n">
        <v>106.21</v>
      </c>
      <c r="Q49" t="n">
        <v>197.77</v>
      </c>
      <c r="R49" t="n">
        <v>31.09</v>
      </c>
      <c r="S49" t="n">
        <v>25.4</v>
      </c>
      <c r="T49" t="n">
        <v>2006.54</v>
      </c>
      <c r="U49" t="n">
        <v>0.82</v>
      </c>
      <c r="V49" t="n">
        <v>0.89</v>
      </c>
      <c r="W49" t="n">
        <v>2.95</v>
      </c>
      <c r="X49" t="n">
        <v>0.12</v>
      </c>
      <c r="Y49" t="n">
        <v>1</v>
      </c>
      <c r="Z49" t="n">
        <v>10</v>
      </c>
      <c r="AA49" t="n">
        <v>325.3456558542005</v>
      </c>
      <c r="AB49" t="n">
        <v>445.1522795770537</v>
      </c>
      <c r="AC49" t="n">
        <v>402.6675707893673</v>
      </c>
      <c r="AD49" t="n">
        <v>325345.6558542005</v>
      </c>
      <c r="AE49" t="n">
        <v>445152.2795770537</v>
      </c>
      <c r="AF49" t="n">
        <v>2.867722837055851e-06</v>
      </c>
      <c r="AG49" t="n">
        <v>16.77083333333333</v>
      </c>
      <c r="AH49" t="n">
        <v>402667.5707893673</v>
      </c>
    </row>
    <row r="50">
      <c r="A50" t="n">
        <v>48</v>
      </c>
      <c r="B50" t="n">
        <v>65</v>
      </c>
      <c r="C50" t="inlineStr">
        <is>
          <t xml:space="preserve">CONCLUIDO	</t>
        </is>
      </c>
      <c r="D50" t="n">
        <v>7.7603</v>
      </c>
      <c r="E50" t="n">
        <v>12.89</v>
      </c>
      <c r="F50" t="n">
        <v>10.52</v>
      </c>
      <c r="G50" t="n">
        <v>90.13</v>
      </c>
      <c r="H50" t="n">
        <v>1.54</v>
      </c>
      <c r="I50" t="n">
        <v>7</v>
      </c>
      <c r="J50" t="n">
        <v>149.56</v>
      </c>
      <c r="K50" t="n">
        <v>46.47</v>
      </c>
      <c r="L50" t="n">
        <v>13</v>
      </c>
      <c r="M50" t="n">
        <v>5</v>
      </c>
      <c r="N50" t="n">
        <v>25.1</v>
      </c>
      <c r="O50" t="n">
        <v>18680.25</v>
      </c>
      <c r="P50" t="n">
        <v>106.62</v>
      </c>
      <c r="Q50" t="n">
        <v>197.81</v>
      </c>
      <c r="R50" t="n">
        <v>31.22</v>
      </c>
      <c r="S50" t="n">
        <v>25.4</v>
      </c>
      <c r="T50" t="n">
        <v>2071.88</v>
      </c>
      <c r="U50" t="n">
        <v>0.8100000000000001</v>
      </c>
      <c r="V50" t="n">
        <v>0.88</v>
      </c>
      <c r="W50" t="n">
        <v>2.95</v>
      </c>
      <c r="X50" t="n">
        <v>0.12</v>
      </c>
      <c r="Y50" t="n">
        <v>1</v>
      </c>
      <c r="Z50" t="n">
        <v>10</v>
      </c>
      <c r="AA50" t="n">
        <v>325.7046690947416</v>
      </c>
      <c r="AB50" t="n">
        <v>445.6434973313085</v>
      </c>
      <c r="AC50" t="n">
        <v>403.1119074105844</v>
      </c>
      <c r="AD50" t="n">
        <v>325704.6690947416</v>
      </c>
      <c r="AE50" t="n">
        <v>445643.4973313086</v>
      </c>
      <c r="AF50" t="n">
        <v>2.866688504901976e-06</v>
      </c>
      <c r="AG50" t="n">
        <v>16.78385416666667</v>
      </c>
      <c r="AH50" t="n">
        <v>403111.9074105844</v>
      </c>
    </row>
    <row r="51">
      <c r="A51" t="n">
        <v>49</v>
      </c>
      <c r="B51" t="n">
        <v>65</v>
      </c>
      <c r="C51" t="inlineStr">
        <is>
          <t xml:space="preserve">CONCLUIDO	</t>
        </is>
      </c>
      <c r="D51" t="n">
        <v>7.7675</v>
      </c>
      <c r="E51" t="n">
        <v>12.87</v>
      </c>
      <c r="F51" t="n">
        <v>10.5</v>
      </c>
      <c r="G51" t="n">
        <v>90.03</v>
      </c>
      <c r="H51" t="n">
        <v>1.56</v>
      </c>
      <c r="I51" t="n">
        <v>7</v>
      </c>
      <c r="J51" t="n">
        <v>149.91</v>
      </c>
      <c r="K51" t="n">
        <v>46.47</v>
      </c>
      <c r="L51" t="n">
        <v>13.25</v>
      </c>
      <c r="M51" t="n">
        <v>5</v>
      </c>
      <c r="N51" t="n">
        <v>25.19</v>
      </c>
      <c r="O51" t="n">
        <v>18723.06</v>
      </c>
      <c r="P51" t="n">
        <v>106.37</v>
      </c>
      <c r="Q51" t="n">
        <v>197.77</v>
      </c>
      <c r="R51" t="n">
        <v>30.86</v>
      </c>
      <c r="S51" t="n">
        <v>25.4</v>
      </c>
      <c r="T51" t="n">
        <v>1890.12</v>
      </c>
      <c r="U51" t="n">
        <v>0.82</v>
      </c>
      <c r="V51" t="n">
        <v>0.89</v>
      </c>
      <c r="W51" t="n">
        <v>2.95</v>
      </c>
      <c r="X51" t="n">
        <v>0.11</v>
      </c>
      <c r="Y51" t="n">
        <v>1</v>
      </c>
      <c r="Z51" t="n">
        <v>10</v>
      </c>
      <c r="AA51" t="n">
        <v>325.3639801468832</v>
      </c>
      <c r="AB51" t="n">
        <v>445.177351682713</v>
      </c>
      <c r="AC51" t="n">
        <v>402.6902500484513</v>
      </c>
      <c r="AD51" t="n">
        <v>325363.9801468832</v>
      </c>
      <c r="AE51" t="n">
        <v>445177.351682713</v>
      </c>
      <c r="AF51" t="n">
        <v>2.869348216154801e-06</v>
      </c>
      <c r="AG51" t="n">
        <v>16.7578125</v>
      </c>
      <c r="AH51" t="n">
        <v>402690.2500484513</v>
      </c>
    </row>
    <row r="52">
      <c r="A52" t="n">
        <v>50</v>
      </c>
      <c r="B52" t="n">
        <v>65</v>
      </c>
      <c r="C52" t="inlineStr">
        <is>
          <t xml:space="preserve">CONCLUIDO	</t>
        </is>
      </c>
      <c r="D52" t="n">
        <v>7.7623</v>
      </c>
      <c r="E52" t="n">
        <v>12.88</v>
      </c>
      <c r="F52" t="n">
        <v>10.51</v>
      </c>
      <c r="G52" t="n">
        <v>90.09999999999999</v>
      </c>
      <c r="H52" t="n">
        <v>1.59</v>
      </c>
      <c r="I52" t="n">
        <v>7</v>
      </c>
      <c r="J52" t="n">
        <v>150.26</v>
      </c>
      <c r="K52" t="n">
        <v>46.47</v>
      </c>
      <c r="L52" t="n">
        <v>13.5</v>
      </c>
      <c r="M52" t="n">
        <v>5</v>
      </c>
      <c r="N52" t="n">
        <v>25.29</v>
      </c>
      <c r="O52" t="n">
        <v>18765.9</v>
      </c>
      <c r="P52" t="n">
        <v>106.29</v>
      </c>
      <c r="Q52" t="n">
        <v>197.75</v>
      </c>
      <c r="R52" t="n">
        <v>31.13</v>
      </c>
      <c r="S52" t="n">
        <v>25.4</v>
      </c>
      <c r="T52" t="n">
        <v>2024.01</v>
      </c>
      <c r="U52" t="n">
        <v>0.82</v>
      </c>
      <c r="V52" t="n">
        <v>0.89</v>
      </c>
      <c r="W52" t="n">
        <v>2.95</v>
      </c>
      <c r="X52" t="n">
        <v>0.12</v>
      </c>
      <c r="Y52" t="n">
        <v>1</v>
      </c>
      <c r="Z52" t="n">
        <v>10</v>
      </c>
      <c r="AA52" t="n">
        <v>325.4129197682398</v>
      </c>
      <c r="AB52" t="n">
        <v>445.2443130317167</v>
      </c>
      <c r="AC52" t="n">
        <v>402.750820700287</v>
      </c>
      <c r="AD52" t="n">
        <v>325412.9197682398</v>
      </c>
      <c r="AE52" t="n">
        <v>445244.3130317167</v>
      </c>
      <c r="AF52" t="n">
        <v>2.867427313583316e-06</v>
      </c>
      <c r="AG52" t="n">
        <v>16.77083333333333</v>
      </c>
      <c r="AH52" t="n">
        <v>402750.820700287</v>
      </c>
    </row>
    <row r="53">
      <c r="A53" t="n">
        <v>51</v>
      </c>
      <c r="B53" t="n">
        <v>65</v>
      </c>
      <c r="C53" t="inlineStr">
        <is>
          <t xml:space="preserve">CONCLUIDO	</t>
        </is>
      </c>
      <c r="D53" t="n">
        <v>7.7626</v>
      </c>
      <c r="E53" t="n">
        <v>12.88</v>
      </c>
      <c r="F53" t="n">
        <v>10.51</v>
      </c>
      <c r="G53" t="n">
        <v>90.09999999999999</v>
      </c>
      <c r="H53" t="n">
        <v>1.62</v>
      </c>
      <c r="I53" t="n">
        <v>7</v>
      </c>
      <c r="J53" t="n">
        <v>150.61</v>
      </c>
      <c r="K53" t="n">
        <v>46.47</v>
      </c>
      <c r="L53" t="n">
        <v>13.75</v>
      </c>
      <c r="M53" t="n">
        <v>5</v>
      </c>
      <c r="N53" t="n">
        <v>25.39</v>
      </c>
      <c r="O53" t="n">
        <v>18808.78</v>
      </c>
      <c r="P53" t="n">
        <v>106.1</v>
      </c>
      <c r="Q53" t="n">
        <v>197.78</v>
      </c>
      <c r="R53" t="n">
        <v>31.18</v>
      </c>
      <c r="S53" t="n">
        <v>25.4</v>
      </c>
      <c r="T53" t="n">
        <v>2051.06</v>
      </c>
      <c r="U53" t="n">
        <v>0.8100000000000001</v>
      </c>
      <c r="V53" t="n">
        <v>0.89</v>
      </c>
      <c r="W53" t="n">
        <v>2.95</v>
      </c>
      <c r="X53" t="n">
        <v>0.12</v>
      </c>
      <c r="Y53" t="n">
        <v>1</v>
      </c>
      <c r="Z53" t="n">
        <v>10</v>
      </c>
      <c r="AA53" t="n">
        <v>325.2755264264641</v>
      </c>
      <c r="AB53" t="n">
        <v>445.0563254001328</v>
      </c>
      <c r="AC53" t="n">
        <v>402.5807743444191</v>
      </c>
      <c r="AD53" t="n">
        <v>325275.5264264641</v>
      </c>
      <c r="AE53" t="n">
        <v>445056.3254001328</v>
      </c>
      <c r="AF53" t="n">
        <v>2.867538134885517e-06</v>
      </c>
      <c r="AG53" t="n">
        <v>16.77083333333333</v>
      </c>
      <c r="AH53" t="n">
        <v>402580.7743444191</v>
      </c>
    </row>
    <row r="54">
      <c r="A54" t="n">
        <v>52</v>
      </c>
      <c r="B54" t="n">
        <v>65</v>
      </c>
      <c r="C54" t="inlineStr">
        <is>
          <t xml:space="preserve">CONCLUIDO	</t>
        </is>
      </c>
      <c r="D54" t="n">
        <v>7.7641</v>
      </c>
      <c r="E54" t="n">
        <v>12.88</v>
      </c>
      <c r="F54" t="n">
        <v>10.51</v>
      </c>
      <c r="G54" t="n">
        <v>90.08</v>
      </c>
      <c r="H54" t="n">
        <v>1.64</v>
      </c>
      <c r="I54" t="n">
        <v>7</v>
      </c>
      <c r="J54" t="n">
        <v>150.95</v>
      </c>
      <c r="K54" t="n">
        <v>46.47</v>
      </c>
      <c r="L54" t="n">
        <v>14</v>
      </c>
      <c r="M54" t="n">
        <v>5</v>
      </c>
      <c r="N54" t="n">
        <v>25.49</v>
      </c>
      <c r="O54" t="n">
        <v>18851.69</v>
      </c>
      <c r="P54" t="n">
        <v>105.54</v>
      </c>
      <c r="Q54" t="n">
        <v>197.75</v>
      </c>
      <c r="R54" t="n">
        <v>31.12</v>
      </c>
      <c r="S54" t="n">
        <v>25.4</v>
      </c>
      <c r="T54" t="n">
        <v>2019.87</v>
      </c>
      <c r="U54" t="n">
        <v>0.82</v>
      </c>
      <c r="V54" t="n">
        <v>0.89</v>
      </c>
      <c r="W54" t="n">
        <v>2.95</v>
      </c>
      <c r="X54" t="n">
        <v>0.12</v>
      </c>
      <c r="Y54" t="n">
        <v>1</v>
      </c>
      <c r="Z54" t="n">
        <v>10</v>
      </c>
      <c r="AA54" t="n">
        <v>324.8620750485564</v>
      </c>
      <c r="AB54" t="n">
        <v>444.4906229846922</v>
      </c>
      <c r="AC54" t="n">
        <v>402.0690617735398</v>
      </c>
      <c r="AD54" t="n">
        <v>324862.0750485564</v>
      </c>
      <c r="AE54" t="n">
        <v>444490.6229846922</v>
      </c>
      <c r="AF54" t="n">
        <v>2.868092241396522e-06</v>
      </c>
      <c r="AG54" t="n">
        <v>16.77083333333333</v>
      </c>
      <c r="AH54" t="n">
        <v>402069.0617735398</v>
      </c>
    </row>
    <row r="55">
      <c r="A55" t="n">
        <v>53</v>
      </c>
      <c r="B55" t="n">
        <v>65</v>
      </c>
      <c r="C55" t="inlineStr">
        <is>
          <t xml:space="preserve">CONCLUIDO	</t>
        </is>
      </c>
      <c r="D55" t="n">
        <v>7.7595</v>
      </c>
      <c r="E55" t="n">
        <v>12.89</v>
      </c>
      <c r="F55" t="n">
        <v>10.52</v>
      </c>
      <c r="G55" t="n">
        <v>90.14</v>
      </c>
      <c r="H55" t="n">
        <v>1.67</v>
      </c>
      <c r="I55" t="n">
        <v>7</v>
      </c>
      <c r="J55" t="n">
        <v>151.3</v>
      </c>
      <c r="K55" t="n">
        <v>46.47</v>
      </c>
      <c r="L55" t="n">
        <v>14.25</v>
      </c>
      <c r="M55" t="n">
        <v>5</v>
      </c>
      <c r="N55" t="n">
        <v>25.59</v>
      </c>
      <c r="O55" t="n">
        <v>18894.63</v>
      </c>
      <c r="P55" t="n">
        <v>105.18</v>
      </c>
      <c r="Q55" t="n">
        <v>197.75</v>
      </c>
      <c r="R55" t="n">
        <v>31.31</v>
      </c>
      <c r="S55" t="n">
        <v>25.4</v>
      </c>
      <c r="T55" t="n">
        <v>2117.28</v>
      </c>
      <c r="U55" t="n">
        <v>0.8100000000000001</v>
      </c>
      <c r="V55" t="n">
        <v>0.88</v>
      </c>
      <c r="W55" t="n">
        <v>2.95</v>
      </c>
      <c r="X55" t="n">
        <v>0.13</v>
      </c>
      <c r="Y55" t="n">
        <v>1</v>
      </c>
      <c r="Z55" t="n">
        <v>10</v>
      </c>
      <c r="AA55" t="n">
        <v>324.7059749609396</v>
      </c>
      <c r="AB55" t="n">
        <v>444.2770399581649</v>
      </c>
      <c r="AC55" t="n">
        <v>401.8758628112987</v>
      </c>
      <c r="AD55" t="n">
        <v>324705.9749609396</v>
      </c>
      <c r="AE55" t="n">
        <v>444277.0399581649</v>
      </c>
      <c r="AF55" t="n">
        <v>2.866392981429439e-06</v>
      </c>
      <c r="AG55" t="n">
        <v>16.78385416666667</v>
      </c>
      <c r="AH55" t="n">
        <v>401875.8628112987</v>
      </c>
    </row>
    <row r="56">
      <c r="A56" t="n">
        <v>54</v>
      </c>
      <c r="B56" t="n">
        <v>65</v>
      </c>
      <c r="C56" t="inlineStr">
        <is>
          <t xml:space="preserve">CONCLUIDO	</t>
        </is>
      </c>
      <c r="D56" t="n">
        <v>7.7628</v>
      </c>
      <c r="E56" t="n">
        <v>12.88</v>
      </c>
      <c r="F56" t="n">
        <v>10.51</v>
      </c>
      <c r="G56" t="n">
        <v>90.09999999999999</v>
      </c>
      <c r="H56" t="n">
        <v>1.69</v>
      </c>
      <c r="I56" t="n">
        <v>7</v>
      </c>
      <c r="J56" t="n">
        <v>151.65</v>
      </c>
      <c r="K56" t="n">
        <v>46.47</v>
      </c>
      <c r="L56" t="n">
        <v>14.5</v>
      </c>
      <c r="M56" t="n">
        <v>5</v>
      </c>
      <c r="N56" t="n">
        <v>25.68</v>
      </c>
      <c r="O56" t="n">
        <v>18937.61</v>
      </c>
      <c r="P56" t="n">
        <v>104.72</v>
      </c>
      <c r="Q56" t="n">
        <v>197.8</v>
      </c>
      <c r="R56" t="n">
        <v>31.2</v>
      </c>
      <c r="S56" t="n">
        <v>25.4</v>
      </c>
      <c r="T56" t="n">
        <v>2061.28</v>
      </c>
      <c r="U56" t="n">
        <v>0.8100000000000001</v>
      </c>
      <c r="V56" t="n">
        <v>0.89</v>
      </c>
      <c r="W56" t="n">
        <v>2.95</v>
      </c>
      <c r="X56" t="n">
        <v>0.12</v>
      </c>
      <c r="Y56" t="n">
        <v>1</v>
      </c>
      <c r="Z56" t="n">
        <v>10</v>
      </c>
      <c r="AA56" t="n">
        <v>324.3053120327962</v>
      </c>
      <c r="AB56" t="n">
        <v>443.7288352638782</v>
      </c>
      <c r="AC56" t="n">
        <v>401.3799780036246</v>
      </c>
      <c r="AD56" t="n">
        <v>324305.3120327962</v>
      </c>
      <c r="AE56" t="n">
        <v>443728.8352638782</v>
      </c>
      <c r="AF56" t="n">
        <v>2.867612015753651e-06</v>
      </c>
      <c r="AG56" t="n">
        <v>16.77083333333333</v>
      </c>
      <c r="AH56" t="n">
        <v>401379.9780036246</v>
      </c>
    </row>
    <row r="57">
      <c r="A57" t="n">
        <v>55</v>
      </c>
      <c r="B57" t="n">
        <v>65</v>
      </c>
      <c r="C57" t="inlineStr">
        <is>
          <t xml:space="preserve">CONCLUIDO	</t>
        </is>
      </c>
      <c r="D57" t="n">
        <v>7.7646</v>
      </c>
      <c r="E57" t="n">
        <v>12.88</v>
      </c>
      <c r="F57" t="n">
        <v>10.51</v>
      </c>
      <c r="G57" t="n">
        <v>90.06999999999999</v>
      </c>
      <c r="H57" t="n">
        <v>1.72</v>
      </c>
      <c r="I57" t="n">
        <v>7</v>
      </c>
      <c r="J57" t="n">
        <v>152</v>
      </c>
      <c r="K57" t="n">
        <v>46.47</v>
      </c>
      <c r="L57" t="n">
        <v>14.75</v>
      </c>
      <c r="M57" t="n">
        <v>5</v>
      </c>
      <c r="N57" t="n">
        <v>25.78</v>
      </c>
      <c r="O57" t="n">
        <v>18980.62</v>
      </c>
      <c r="P57" t="n">
        <v>104.14</v>
      </c>
      <c r="Q57" t="n">
        <v>197.77</v>
      </c>
      <c r="R57" t="n">
        <v>31.01</v>
      </c>
      <c r="S57" t="n">
        <v>25.4</v>
      </c>
      <c r="T57" t="n">
        <v>1964.06</v>
      </c>
      <c r="U57" t="n">
        <v>0.82</v>
      </c>
      <c r="V57" t="n">
        <v>0.89</v>
      </c>
      <c r="W57" t="n">
        <v>2.95</v>
      </c>
      <c r="X57" t="n">
        <v>0.12</v>
      </c>
      <c r="Y57" t="n">
        <v>1</v>
      </c>
      <c r="Z57" t="n">
        <v>10</v>
      </c>
      <c r="AA57" t="n">
        <v>323.8739070875594</v>
      </c>
      <c r="AB57" t="n">
        <v>443.1385679855622</v>
      </c>
      <c r="AC57" t="n">
        <v>400.8460450059058</v>
      </c>
      <c r="AD57" t="n">
        <v>323873.9070875593</v>
      </c>
      <c r="AE57" t="n">
        <v>443138.5679855623</v>
      </c>
      <c r="AF57" t="n">
        <v>2.868276943566857e-06</v>
      </c>
      <c r="AG57" t="n">
        <v>16.77083333333333</v>
      </c>
      <c r="AH57" t="n">
        <v>400846.0450059057</v>
      </c>
    </row>
    <row r="58">
      <c r="A58" t="n">
        <v>56</v>
      </c>
      <c r="B58" t="n">
        <v>65</v>
      </c>
      <c r="C58" t="inlineStr">
        <is>
          <t xml:space="preserve">CONCLUIDO	</t>
        </is>
      </c>
      <c r="D58" t="n">
        <v>7.7951</v>
      </c>
      <c r="E58" t="n">
        <v>12.83</v>
      </c>
      <c r="F58" t="n">
        <v>10.48</v>
      </c>
      <c r="G58" t="n">
        <v>104.85</v>
      </c>
      <c r="H58" t="n">
        <v>1.74</v>
      </c>
      <c r="I58" t="n">
        <v>6</v>
      </c>
      <c r="J58" t="n">
        <v>152.35</v>
      </c>
      <c r="K58" t="n">
        <v>46.47</v>
      </c>
      <c r="L58" t="n">
        <v>15</v>
      </c>
      <c r="M58" t="n">
        <v>4</v>
      </c>
      <c r="N58" t="n">
        <v>25.88</v>
      </c>
      <c r="O58" t="n">
        <v>19023.66</v>
      </c>
      <c r="P58" t="n">
        <v>103.57</v>
      </c>
      <c r="Q58" t="n">
        <v>197.75</v>
      </c>
      <c r="R58" t="n">
        <v>30.24</v>
      </c>
      <c r="S58" t="n">
        <v>25.4</v>
      </c>
      <c r="T58" t="n">
        <v>1587.63</v>
      </c>
      <c r="U58" t="n">
        <v>0.84</v>
      </c>
      <c r="V58" t="n">
        <v>0.89</v>
      </c>
      <c r="W58" t="n">
        <v>2.95</v>
      </c>
      <c r="X58" t="n">
        <v>0.1</v>
      </c>
      <c r="Y58" t="n">
        <v>1</v>
      </c>
      <c r="Z58" t="n">
        <v>10</v>
      </c>
      <c r="AA58" t="n">
        <v>322.9607076467944</v>
      </c>
      <c r="AB58" t="n">
        <v>441.8890882231917</v>
      </c>
      <c r="AC58" t="n">
        <v>399.7158138384</v>
      </c>
      <c r="AD58" t="n">
        <v>322960.7076467944</v>
      </c>
      <c r="AE58" t="n">
        <v>441889.0882231917</v>
      </c>
      <c r="AF58" t="n">
        <v>2.879543775957294e-06</v>
      </c>
      <c r="AG58" t="n">
        <v>16.70572916666667</v>
      </c>
      <c r="AH58" t="n">
        <v>399715.8138384</v>
      </c>
    </row>
    <row r="59">
      <c r="A59" t="n">
        <v>57</v>
      </c>
      <c r="B59" t="n">
        <v>65</v>
      </c>
      <c r="C59" t="inlineStr">
        <is>
          <t xml:space="preserve">CONCLUIDO	</t>
        </is>
      </c>
      <c r="D59" t="n">
        <v>7.7947</v>
      </c>
      <c r="E59" t="n">
        <v>12.83</v>
      </c>
      <c r="F59" t="n">
        <v>10.49</v>
      </c>
      <c r="G59" t="n">
        <v>104.86</v>
      </c>
      <c r="H59" t="n">
        <v>1.77</v>
      </c>
      <c r="I59" t="n">
        <v>6</v>
      </c>
      <c r="J59" t="n">
        <v>152.7</v>
      </c>
      <c r="K59" t="n">
        <v>46.47</v>
      </c>
      <c r="L59" t="n">
        <v>15.25</v>
      </c>
      <c r="M59" t="n">
        <v>4</v>
      </c>
      <c r="N59" t="n">
        <v>25.98</v>
      </c>
      <c r="O59" t="n">
        <v>19066.74</v>
      </c>
      <c r="P59" t="n">
        <v>103.65</v>
      </c>
      <c r="Q59" t="n">
        <v>197.75</v>
      </c>
      <c r="R59" t="n">
        <v>30.3</v>
      </c>
      <c r="S59" t="n">
        <v>25.4</v>
      </c>
      <c r="T59" t="n">
        <v>1615.58</v>
      </c>
      <c r="U59" t="n">
        <v>0.84</v>
      </c>
      <c r="V59" t="n">
        <v>0.89</v>
      </c>
      <c r="W59" t="n">
        <v>2.95</v>
      </c>
      <c r="X59" t="n">
        <v>0.1</v>
      </c>
      <c r="Y59" t="n">
        <v>1</v>
      </c>
      <c r="Z59" t="n">
        <v>10</v>
      </c>
      <c r="AA59" t="n">
        <v>323.0542265969042</v>
      </c>
      <c r="AB59" t="n">
        <v>442.0170449764968</v>
      </c>
      <c r="AC59" t="n">
        <v>399.8315585787582</v>
      </c>
      <c r="AD59" t="n">
        <v>323054.2265969042</v>
      </c>
      <c r="AE59" t="n">
        <v>442017.0449764968</v>
      </c>
      <c r="AF59" t="n">
        <v>2.879396014221026e-06</v>
      </c>
      <c r="AG59" t="n">
        <v>16.70572916666667</v>
      </c>
      <c r="AH59" t="n">
        <v>399831.5585787582</v>
      </c>
    </row>
    <row r="60">
      <c r="A60" t="n">
        <v>58</v>
      </c>
      <c r="B60" t="n">
        <v>65</v>
      </c>
      <c r="C60" t="inlineStr">
        <is>
          <t xml:space="preserve">CONCLUIDO	</t>
        </is>
      </c>
      <c r="D60" t="n">
        <v>7.7956</v>
      </c>
      <c r="E60" t="n">
        <v>12.83</v>
      </c>
      <c r="F60" t="n">
        <v>10.48</v>
      </c>
      <c r="G60" t="n">
        <v>104.84</v>
      </c>
      <c r="H60" t="n">
        <v>1.79</v>
      </c>
      <c r="I60" t="n">
        <v>6</v>
      </c>
      <c r="J60" t="n">
        <v>153.05</v>
      </c>
      <c r="K60" t="n">
        <v>46.47</v>
      </c>
      <c r="L60" t="n">
        <v>15.5</v>
      </c>
      <c r="M60" t="n">
        <v>4</v>
      </c>
      <c r="N60" t="n">
        <v>26.08</v>
      </c>
      <c r="O60" t="n">
        <v>19109.85</v>
      </c>
      <c r="P60" t="n">
        <v>103.91</v>
      </c>
      <c r="Q60" t="n">
        <v>197.75</v>
      </c>
      <c r="R60" t="n">
        <v>30.29</v>
      </c>
      <c r="S60" t="n">
        <v>25.4</v>
      </c>
      <c r="T60" t="n">
        <v>1613.44</v>
      </c>
      <c r="U60" t="n">
        <v>0.84</v>
      </c>
      <c r="V60" t="n">
        <v>0.89</v>
      </c>
      <c r="W60" t="n">
        <v>2.95</v>
      </c>
      <c r="X60" t="n">
        <v>0.09</v>
      </c>
      <c r="Y60" t="n">
        <v>1</v>
      </c>
      <c r="Z60" t="n">
        <v>10</v>
      </c>
      <c r="AA60" t="n">
        <v>323.1912517537586</v>
      </c>
      <c r="AB60" t="n">
        <v>442.2045288412284</v>
      </c>
      <c r="AC60" t="n">
        <v>400.0011492465749</v>
      </c>
      <c r="AD60" t="n">
        <v>323191.2517537586</v>
      </c>
      <c r="AE60" t="n">
        <v>442204.5288412283</v>
      </c>
      <c r="AF60" t="n">
        <v>2.87972847812763e-06</v>
      </c>
      <c r="AG60" t="n">
        <v>16.70572916666667</v>
      </c>
      <c r="AH60" t="n">
        <v>400001.1492465749</v>
      </c>
    </row>
    <row r="61">
      <c r="A61" t="n">
        <v>59</v>
      </c>
      <c r="B61" t="n">
        <v>65</v>
      </c>
      <c r="C61" t="inlineStr">
        <is>
          <t xml:space="preserve">CONCLUIDO	</t>
        </is>
      </c>
      <c r="D61" t="n">
        <v>7.7934</v>
      </c>
      <c r="E61" t="n">
        <v>12.83</v>
      </c>
      <c r="F61" t="n">
        <v>10.49</v>
      </c>
      <c r="G61" t="n">
        <v>104.88</v>
      </c>
      <c r="H61" t="n">
        <v>1.82</v>
      </c>
      <c r="I61" t="n">
        <v>6</v>
      </c>
      <c r="J61" t="n">
        <v>153.4</v>
      </c>
      <c r="K61" t="n">
        <v>46.47</v>
      </c>
      <c r="L61" t="n">
        <v>15.75</v>
      </c>
      <c r="M61" t="n">
        <v>4</v>
      </c>
      <c r="N61" t="n">
        <v>26.18</v>
      </c>
      <c r="O61" t="n">
        <v>19153</v>
      </c>
      <c r="P61" t="n">
        <v>104.11</v>
      </c>
      <c r="Q61" t="n">
        <v>197.78</v>
      </c>
      <c r="R61" t="n">
        <v>30.44</v>
      </c>
      <c r="S61" t="n">
        <v>25.4</v>
      </c>
      <c r="T61" t="n">
        <v>1685.12</v>
      </c>
      <c r="U61" t="n">
        <v>0.83</v>
      </c>
      <c r="V61" t="n">
        <v>0.89</v>
      </c>
      <c r="W61" t="n">
        <v>2.95</v>
      </c>
      <c r="X61" t="n">
        <v>0.1</v>
      </c>
      <c r="Y61" t="n">
        <v>1</v>
      </c>
      <c r="Z61" t="n">
        <v>10</v>
      </c>
      <c r="AA61" t="n">
        <v>323.3931437349923</v>
      </c>
      <c r="AB61" t="n">
        <v>442.4807663567979</v>
      </c>
      <c r="AC61" t="n">
        <v>400.2510230413603</v>
      </c>
      <c r="AD61" t="n">
        <v>323393.1437349924</v>
      </c>
      <c r="AE61" t="n">
        <v>442480.7663567979</v>
      </c>
      <c r="AF61" t="n">
        <v>2.878915788578155e-06</v>
      </c>
      <c r="AG61" t="n">
        <v>16.70572916666667</v>
      </c>
      <c r="AH61" t="n">
        <v>400251.0230413603</v>
      </c>
    </row>
    <row r="62">
      <c r="A62" t="n">
        <v>60</v>
      </c>
      <c r="B62" t="n">
        <v>65</v>
      </c>
      <c r="C62" t="inlineStr">
        <is>
          <t xml:space="preserve">CONCLUIDO	</t>
        </is>
      </c>
      <c r="D62" t="n">
        <v>7.8003</v>
      </c>
      <c r="E62" t="n">
        <v>12.82</v>
      </c>
      <c r="F62" t="n">
        <v>10.48</v>
      </c>
      <c r="G62" t="n">
        <v>104.76</v>
      </c>
      <c r="H62" t="n">
        <v>1.84</v>
      </c>
      <c r="I62" t="n">
        <v>6</v>
      </c>
      <c r="J62" t="n">
        <v>153.75</v>
      </c>
      <c r="K62" t="n">
        <v>46.47</v>
      </c>
      <c r="L62" t="n">
        <v>16</v>
      </c>
      <c r="M62" t="n">
        <v>4</v>
      </c>
      <c r="N62" t="n">
        <v>26.28</v>
      </c>
      <c r="O62" t="n">
        <v>19196.18</v>
      </c>
      <c r="P62" t="n">
        <v>103.62</v>
      </c>
      <c r="Q62" t="n">
        <v>197.79</v>
      </c>
      <c r="R62" t="n">
        <v>30.02</v>
      </c>
      <c r="S62" t="n">
        <v>25.4</v>
      </c>
      <c r="T62" t="n">
        <v>1478.47</v>
      </c>
      <c r="U62" t="n">
        <v>0.85</v>
      </c>
      <c r="V62" t="n">
        <v>0.89</v>
      </c>
      <c r="W62" t="n">
        <v>2.95</v>
      </c>
      <c r="X62" t="n">
        <v>0.09</v>
      </c>
      <c r="Y62" t="n">
        <v>1</v>
      </c>
      <c r="Z62" t="n">
        <v>10</v>
      </c>
      <c r="AA62" t="n">
        <v>322.9248783446121</v>
      </c>
      <c r="AB62" t="n">
        <v>441.8400649912686</v>
      </c>
      <c r="AC62" t="n">
        <v>399.6714693149271</v>
      </c>
      <c r="AD62" t="n">
        <v>322924.8783446121</v>
      </c>
      <c r="AE62" t="n">
        <v>441840.0649912686</v>
      </c>
      <c r="AF62" t="n">
        <v>2.881464678528779e-06</v>
      </c>
      <c r="AG62" t="n">
        <v>16.69270833333333</v>
      </c>
      <c r="AH62" t="n">
        <v>399671.4693149271</v>
      </c>
    </row>
    <row r="63">
      <c r="A63" t="n">
        <v>61</v>
      </c>
      <c r="B63" t="n">
        <v>65</v>
      </c>
      <c r="C63" t="inlineStr">
        <is>
          <t xml:space="preserve">CONCLUIDO	</t>
        </is>
      </c>
      <c r="D63" t="n">
        <v>7.7946</v>
      </c>
      <c r="E63" t="n">
        <v>12.83</v>
      </c>
      <c r="F63" t="n">
        <v>10.49</v>
      </c>
      <c r="G63" t="n">
        <v>104.86</v>
      </c>
      <c r="H63" t="n">
        <v>1.87</v>
      </c>
      <c r="I63" t="n">
        <v>6</v>
      </c>
      <c r="J63" t="n">
        <v>154.1</v>
      </c>
      <c r="K63" t="n">
        <v>46.47</v>
      </c>
      <c r="L63" t="n">
        <v>16.25</v>
      </c>
      <c r="M63" t="n">
        <v>4</v>
      </c>
      <c r="N63" t="n">
        <v>26.38</v>
      </c>
      <c r="O63" t="n">
        <v>19239.4</v>
      </c>
      <c r="P63" t="n">
        <v>103.77</v>
      </c>
      <c r="Q63" t="n">
        <v>197.76</v>
      </c>
      <c r="R63" t="n">
        <v>30.36</v>
      </c>
      <c r="S63" t="n">
        <v>25.4</v>
      </c>
      <c r="T63" t="n">
        <v>1647.18</v>
      </c>
      <c r="U63" t="n">
        <v>0.84</v>
      </c>
      <c r="V63" t="n">
        <v>0.89</v>
      </c>
      <c r="W63" t="n">
        <v>2.95</v>
      </c>
      <c r="X63" t="n">
        <v>0.1</v>
      </c>
      <c r="Y63" t="n">
        <v>1</v>
      </c>
      <c r="Z63" t="n">
        <v>10</v>
      </c>
      <c r="AA63" t="n">
        <v>323.1393690845794</v>
      </c>
      <c r="AB63" t="n">
        <v>442.1335406843555</v>
      </c>
      <c r="AC63" t="n">
        <v>399.9369360997615</v>
      </c>
      <c r="AD63" t="n">
        <v>323139.3690845794</v>
      </c>
      <c r="AE63" t="n">
        <v>442133.5406843555</v>
      </c>
      <c r="AF63" t="n">
        <v>2.879359073786959e-06</v>
      </c>
      <c r="AG63" t="n">
        <v>16.70572916666667</v>
      </c>
      <c r="AH63" t="n">
        <v>399936.9360997615</v>
      </c>
    </row>
    <row r="64">
      <c r="A64" t="n">
        <v>62</v>
      </c>
      <c r="B64" t="n">
        <v>65</v>
      </c>
      <c r="C64" t="inlineStr">
        <is>
          <t xml:space="preserve">CONCLUIDO	</t>
        </is>
      </c>
      <c r="D64" t="n">
        <v>7.7964</v>
      </c>
      <c r="E64" t="n">
        <v>12.83</v>
      </c>
      <c r="F64" t="n">
        <v>10.48</v>
      </c>
      <c r="G64" t="n">
        <v>104.83</v>
      </c>
      <c r="H64" t="n">
        <v>1.89</v>
      </c>
      <c r="I64" t="n">
        <v>6</v>
      </c>
      <c r="J64" t="n">
        <v>154.45</v>
      </c>
      <c r="K64" t="n">
        <v>46.47</v>
      </c>
      <c r="L64" t="n">
        <v>16.5</v>
      </c>
      <c r="M64" t="n">
        <v>4</v>
      </c>
      <c r="N64" t="n">
        <v>26.48</v>
      </c>
      <c r="O64" t="n">
        <v>19282.65</v>
      </c>
      <c r="P64" t="n">
        <v>103.49</v>
      </c>
      <c r="Q64" t="n">
        <v>197.75</v>
      </c>
      <c r="R64" t="n">
        <v>30.29</v>
      </c>
      <c r="S64" t="n">
        <v>25.4</v>
      </c>
      <c r="T64" t="n">
        <v>1610.76</v>
      </c>
      <c r="U64" t="n">
        <v>0.84</v>
      </c>
      <c r="V64" t="n">
        <v>0.89</v>
      </c>
      <c r="W64" t="n">
        <v>2.95</v>
      </c>
      <c r="X64" t="n">
        <v>0.09</v>
      </c>
      <c r="Y64" t="n">
        <v>1</v>
      </c>
      <c r="Z64" t="n">
        <v>10</v>
      </c>
      <c r="AA64" t="n">
        <v>322.8871799937883</v>
      </c>
      <c r="AB64" t="n">
        <v>441.7884844445376</v>
      </c>
      <c r="AC64" t="n">
        <v>399.6248115431824</v>
      </c>
      <c r="AD64" t="n">
        <v>322887.1799937883</v>
      </c>
      <c r="AE64" t="n">
        <v>441788.4844445376</v>
      </c>
      <c r="AF64" t="n">
        <v>2.880024001600166e-06</v>
      </c>
      <c r="AG64" t="n">
        <v>16.70572916666667</v>
      </c>
      <c r="AH64" t="n">
        <v>399624.8115431824</v>
      </c>
    </row>
    <row r="65">
      <c r="A65" t="n">
        <v>63</v>
      </c>
      <c r="B65" t="n">
        <v>65</v>
      </c>
      <c r="C65" t="inlineStr">
        <is>
          <t xml:space="preserve">CONCLUIDO	</t>
        </is>
      </c>
      <c r="D65" t="n">
        <v>7.7939</v>
      </c>
      <c r="E65" t="n">
        <v>12.83</v>
      </c>
      <c r="F65" t="n">
        <v>10.49</v>
      </c>
      <c r="G65" t="n">
        <v>104.87</v>
      </c>
      <c r="H65" t="n">
        <v>1.92</v>
      </c>
      <c r="I65" t="n">
        <v>6</v>
      </c>
      <c r="J65" t="n">
        <v>154.8</v>
      </c>
      <c r="K65" t="n">
        <v>46.47</v>
      </c>
      <c r="L65" t="n">
        <v>16.75</v>
      </c>
      <c r="M65" t="n">
        <v>4</v>
      </c>
      <c r="N65" t="n">
        <v>26.58</v>
      </c>
      <c r="O65" t="n">
        <v>19325.94</v>
      </c>
      <c r="P65" t="n">
        <v>103.31</v>
      </c>
      <c r="Q65" t="n">
        <v>197.75</v>
      </c>
      <c r="R65" t="n">
        <v>30.39</v>
      </c>
      <c r="S65" t="n">
        <v>25.4</v>
      </c>
      <c r="T65" t="n">
        <v>1663.22</v>
      </c>
      <c r="U65" t="n">
        <v>0.84</v>
      </c>
      <c r="V65" t="n">
        <v>0.89</v>
      </c>
      <c r="W65" t="n">
        <v>2.95</v>
      </c>
      <c r="X65" t="n">
        <v>0.1</v>
      </c>
      <c r="Y65" t="n">
        <v>1</v>
      </c>
      <c r="Z65" t="n">
        <v>10</v>
      </c>
      <c r="AA65" t="n">
        <v>322.8277247093279</v>
      </c>
      <c r="AB65" t="n">
        <v>441.7071351013568</v>
      </c>
      <c r="AC65" t="n">
        <v>399.5512260671402</v>
      </c>
      <c r="AD65" t="n">
        <v>322827.7247093279</v>
      </c>
      <c r="AE65" t="n">
        <v>441707.1351013568</v>
      </c>
      <c r="AF65" t="n">
        <v>2.87910049074849e-06</v>
      </c>
      <c r="AG65" t="n">
        <v>16.70572916666667</v>
      </c>
      <c r="AH65" t="n">
        <v>399551.2260671402</v>
      </c>
    </row>
    <row r="66">
      <c r="A66" t="n">
        <v>64</v>
      </c>
      <c r="B66" t="n">
        <v>65</v>
      </c>
      <c r="C66" t="inlineStr">
        <is>
          <t xml:space="preserve">CONCLUIDO	</t>
        </is>
      </c>
      <c r="D66" t="n">
        <v>7.7936</v>
      </c>
      <c r="E66" t="n">
        <v>12.83</v>
      </c>
      <c r="F66" t="n">
        <v>10.49</v>
      </c>
      <c r="G66" t="n">
        <v>104.88</v>
      </c>
      <c r="H66" t="n">
        <v>1.94</v>
      </c>
      <c r="I66" t="n">
        <v>6</v>
      </c>
      <c r="J66" t="n">
        <v>155.15</v>
      </c>
      <c r="K66" t="n">
        <v>46.47</v>
      </c>
      <c r="L66" t="n">
        <v>17</v>
      </c>
      <c r="M66" t="n">
        <v>4</v>
      </c>
      <c r="N66" t="n">
        <v>26.68</v>
      </c>
      <c r="O66" t="n">
        <v>19369.26</v>
      </c>
      <c r="P66" t="n">
        <v>102.92</v>
      </c>
      <c r="Q66" t="n">
        <v>197.76</v>
      </c>
      <c r="R66" t="n">
        <v>30.44</v>
      </c>
      <c r="S66" t="n">
        <v>25.4</v>
      </c>
      <c r="T66" t="n">
        <v>1687.36</v>
      </c>
      <c r="U66" t="n">
        <v>0.83</v>
      </c>
      <c r="V66" t="n">
        <v>0.89</v>
      </c>
      <c r="W66" t="n">
        <v>2.95</v>
      </c>
      <c r="X66" t="n">
        <v>0.1</v>
      </c>
      <c r="Y66" t="n">
        <v>1</v>
      </c>
      <c r="Z66" t="n">
        <v>10</v>
      </c>
      <c r="AA66" t="n">
        <v>322.5594812823512</v>
      </c>
      <c r="AB66" t="n">
        <v>441.3401126105025</v>
      </c>
      <c r="AC66" t="n">
        <v>399.2192316876938</v>
      </c>
      <c r="AD66" t="n">
        <v>322559.4812823512</v>
      </c>
      <c r="AE66" t="n">
        <v>441340.1126105025</v>
      </c>
      <c r="AF66" t="n">
        <v>2.878989669446289e-06</v>
      </c>
      <c r="AG66" t="n">
        <v>16.70572916666667</v>
      </c>
      <c r="AH66" t="n">
        <v>399219.2316876937</v>
      </c>
    </row>
    <row r="67">
      <c r="A67" t="n">
        <v>65</v>
      </c>
      <c r="B67" t="n">
        <v>65</v>
      </c>
      <c r="C67" t="inlineStr">
        <is>
          <t xml:space="preserve">CONCLUIDO	</t>
        </is>
      </c>
      <c r="D67" t="n">
        <v>7.7959</v>
      </c>
      <c r="E67" t="n">
        <v>12.83</v>
      </c>
      <c r="F67" t="n">
        <v>10.48</v>
      </c>
      <c r="G67" t="n">
        <v>104.84</v>
      </c>
      <c r="H67" t="n">
        <v>1.96</v>
      </c>
      <c r="I67" t="n">
        <v>6</v>
      </c>
      <c r="J67" t="n">
        <v>155.5</v>
      </c>
      <c r="K67" t="n">
        <v>46.47</v>
      </c>
      <c r="L67" t="n">
        <v>17.25</v>
      </c>
      <c r="M67" t="n">
        <v>4</v>
      </c>
      <c r="N67" t="n">
        <v>26.79</v>
      </c>
      <c r="O67" t="n">
        <v>19412.61</v>
      </c>
      <c r="P67" t="n">
        <v>102.36</v>
      </c>
      <c r="Q67" t="n">
        <v>197.75</v>
      </c>
      <c r="R67" t="n">
        <v>30.29</v>
      </c>
      <c r="S67" t="n">
        <v>25.4</v>
      </c>
      <c r="T67" t="n">
        <v>1608.99</v>
      </c>
      <c r="U67" t="n">
        <v>0.84</v>
      </c>
      <c r="V67" t="n">
        <v>0.89</v>
      </c>
      <c r="W67" t="n">
        <v>2.95</v>
      </c>
      <c r="X67" t="n">
        <v>0.09</v>
      </c>
      <c r="Y67" t="n">
        <v>1</v>
      </c>
      <c r="Z67" t="n">
        <v>10</v>
      </c>
      <c r="AA67" t="n">
        <v>322.1051774447594</v>
      </c>
      <c r="AB67" t="n">
        <v>440.7185140574387</v>
      </c>
      <c r="AC67" t="n">
        <v>398.6569576281153</v>
      </c>
      <c r="AD67" t="n">
        <v>322105.1774447594</v>
      </c>
      <c r="AE67" t="n">
        <v>440718.5140574387</v>
      </c>
      <c r="AF67" t="n">
        <v>2.87983929942983e-06</v>
      </c>
      <c r="AG67" t="n">
        <v>16.70572916666667</v>
      </c>
      <c r="AH67" t="n">
        <v>398656.9576281153</v>
      </c>
    </row>
    <row r="68">
      <c r="A68" t="n">
        <v>66</v>
      </c>
      <c r="B68" t="n">
        <v>65</v>
      </c>
      <c r="C68" t="inlineStr">
        <is>
          <t xml:space="preserve">CONCLUIDO	</t>
        </is>
      </c>
      <c r="D68" t="n">
        <v>7.7949</v>
      </c>
      <c r="E68" t="n">
        <v>12.83</v>
      </c>
      <c r="F68" t="n">
        <v>10.49</v>
      </c>
      <c r="G68" t="n">
        <v>104.85</v>
      </c>
      <c r="H68" t="n">
        <v>1.99</v>
      </c>
      <c r="I68" t="n">
        <v>6</v>
      </c>
      <c r="J68" t="n">
        <v>155.85</v>
      </c>
      <c r="K68" t="n">
        <v>46.47</v>
      </c>
      <c r="L68" t="n">
        <v>17.5</v>
      </c>
      <c r="M68" t="n">
        <v>4</v>
      </c>
      <c r="N68" t="n">
        <v>26.89</v>
      </c>
      <c r="O68" t="n">
        <v>19456</v>
      </c>
      <c r="P68" t="n">
        <v>102.01</v>
      </c>
      <c r="Q68" t="n">
        <v>197.75</v>
      </c>
      <c r="R68" t="n">
        <v>30.41</v>
      </c>
      <c r="S68" t="n">
        <v>25.4</v>
      </c>
      <c r="T68" t="n">
        <v>1670.16</v>
      </c>
      <c r="U68" t="n">
        <v>0.84</v>
      </c>
      <c r="V68" t="n">
        <v>0.89</v>
      </c>
      <c r="W68" t="n">
        <v>2.95</v>
      </c>
      <c r="X68" t="n">
        <v>0.1</v>
      </c>
      <c r="Y68" t="n">
        <v>1</v>
      </c>
      <c r="Z68" t="n">
        <v>10</v>
      </c>
      <c r="AA68" t="n">
        <v>321.906547311396</v>
      </c>
      <c r="AB68" t="n">
        <v>440.4467395460277</v>
      </c>
      <c r="AC68" t="n">
        <v>398.4111208946355</v>
      </c>
      <c r="AD68" t="n">
        <v>321906.547311396</v>
      </c>
      <c r="AE68" t="n">
        <v>440446.7395460277</v>
      </c>
      <c r="AF68" t="n">
        <v>2.87946989508916e-06</v>
      </c>
      <c r="AG68" t="n">
        <v>16.70572916666667</v>
      </c>
      <c r="AH68" t="n">
        <v>398411.1208946355</v>
      </c>
    </row>
    <row r="69">
      <c r="A69" t="n">
        <v>67</v>
      </c>
      <c r="B69" t="n">
        <v>65</v>
      </c>
      <c r="C69" t="inlineStr">
        <is>
          <t xml:space="preserve">CONCLUIDO	</t>
        </is>
      </c>
      <c r="D69" t="n">
        <v>7.7949</v>
      </c>
      <c r="E69" t="n">
        <v>12.83</v>
      </c>
      <c r="F69" t="n">
        <v>10.49</v>
      </c>
      <c r="G69" t="n">
        <v>104.85</v>
      </c>
      <c r="H69" t="n">
        <v>2.01</v>
      </c>
      <c r="I69" t="n">
        <v>6</v>
      </c>
      <c r="J69" t="n">
        <v>156.21</v>
      </c>
      <c r="K69" t="n">
        <v>46.47</v>
      </c>
      <c r="L69" t="n">
        <v>17.75</v>
      </c>
      <c r="M69" t="n">
        <v>4</v>
      </c>
      <c r="N69" t="n">
        <v>26.99</v>
      </c>
      <c r="O69" t="n">
        <v>19499.43</v>
      </c>
      <c r="P69" t="n">
        <v>101.33</v>
      </c>
      <c r="Q69" t="n">
        <v>197.76</v>
      </c>
      <c r="R69" t="n">
        <v>30.44</v>
      </c>
      <c r="S69" t="n">
        <v>25.4</v>
      </c>
      <c r="T69" t="n">
        <v>1686.85</v>
      </c>
      <c r="U69" t="n">
        <v>0.83</v>
      </c>
      <c r="V69" t="n">
        <v>0.89</v>
      </c>
      <c r="W69" t="n">
        <v>2.95</v>
      </c>
      <c r="X69" t="n">
        <v>0.1</v>
      </c>
      <c r="Y69" t="n">
        <v>1</v>
      </c>
      <c r="Z69" t="n">
        <v>10</v>
      </c>
      <c r="AA69" t="n">
        <v>321.4318097489472</v>
      </c>
      <c r="AB69" t="n">
        <v>439.7971826691423</v>
      </c>
      <c r="AC69" t="n">
        <v>397.8235568144212</v>
      </c>
      <c r="AD69" t="n">
        <v>321431.8097489472</v>
      </c>
      <c r="AE69" t="n">
        <v>439797.1826691423</v>
      </c>
      <c r="AF69" t="n">
        <v>2.87946989508916e-06</v>
      </c>
      <c r="AG69" t="n">
        <v>16.70572916666667</v>
      </c>
      <c r="AH69" t="n">
        <v>397823.5568144212</v>
      </c>
    </row>
    <row r="70">
      <c r="A70" t="n">
        <v>68</v>
      </c>
      <c r="B70" t="n">
        <v>65</v>
      </c>
      <c r="C70" t="inlineStr">
        <is>
          <t xml:space="preserve">CONCLUIDO	</t>
        </is>
      </c>
      <c r="D70" t="n">
        <v>7.8184</v>
      </c>
      <c r="E70" t="n">
        <v>12.79</v>
      </c>
      <c r="F70" t="n">
        <v>10.47</v>
      </c>
      <c r="G70" t="n">
        <v>125.69</v>
      </c>
      <c r="H70" t="n">
        <v>2.04</v>
      </c>
      <c r="I70" t="n">
        <v>5</v>
      </c>
      <c r="J70" t="n">
        <v>156.56</v>
      </c>
      <c r="K70" t="n">
        <v>46.47</v>
      </c>
      <c r="L70" t="n">
        <v>18</v>
      </c>
      <c r="M70" t="n">
        <v>3</v>
      </c>
      <c r="N70" t="n">
        <v>27.09</v>
      </c>
      <c r="O70" t="n">
        <v>19542.89</v>
      </c>
      <c r="P70" t="n">
        <v>100.55</v>
      </c>
      <c r="Q70" t="n">
        <v>197.75</v>
      </c>
      <c r="R70" t="n">
        <v>30.03</v>
      </c>
      <c r="S70" t="n">
        <v>25.4</v>
      </c>
      <c r="T70" t="n">
        <v>1485.89</v>
      </c>
      <c r="U70" t="n">
        <v>0.85</v>
      </c>
      <c r="V70" t="n">
        <v>0.89</v>
      </c>
      <c r="W70" t="n">
        <v>2.95</v>
      </c>
      <c r="X70" t="n">
        <v>0.08</v>
      </c>
      <c r="Y70" t="n">
        <v>1</v>
      </c>
      <c r="Z70" t="n">
        <v>10</v>
      </c>
      <c r="AA70" t="n">
        <v>320.5104145397027</v>
      </c>
      <c r="AB70" t="n">
        <v>438.5364890947662</v>
      </c>
      <c r="AC70" t="n">
        <v>396.683182065389</v>
      </c>
      <c r="AD70" t="n">
        <v>320510.4145397027</v>
      </c>
      <c r="AE70" t="n">
        <v>438536.4890947662</v>
      </c>
      <c r="AF70" t="n">
        <v>2.888150897094907e-06</v>
      </c>
      <c r="AG70" t="n">
        <v>16.65364583333333</v>
      </c>
      <c r="AH70" t="n">
        <v>396683.182065389</v>
      </c>
    </row>
    <row r="71">
      <c r="A71" t="n">
        <v>69</v>
      </c>
      <c r="B71" t="n">
        <v>65</v>
      </c>
      <c r="C71" t="inlineStr">
        <is>
          <t xml:space="preserve">CONCLUIDO	</t>
        </is>
      </c>
      <c r="D71" t="n">
        <v>7.8161</v>
      </c>
      <c r="E71" t="n">
        <v>12.79</v>
      </c>
      <c r="F71" t="n">
        <v>10.48</v>
      </c>
      <c r="G71" t="n">
        <v>125.73</v>
      </c>
      <c r="H71" t="n">
        <v>2.06</v>
      </c>
      <c r="I71" t="n">
        <v>5</v>
      </c>
      <c r="J71" t="n">
        <v>156.91</v>
      </c>
      <c r="K71" t="n">
        <v>46.47</v>
      </c>
      <c r="L71" t="n">
        <v>18.25</v>
      </c>
      <c r="M71" t="n">
        <v>3</v>
      </c>
      <c r="N71" t="n">
        <v>27.19</v>
      </c>
      <c r="O71" t="n">
        <v>19586.39</v>
      </c>
      <c r="P71" t="n">
        <v>100.91</v>
      </c>
      <c r="Q71" t="n">
        <v>197.76</v>
      </c>
      <c r="R71" t="n">
        <v>30.13</v>
      </c>
      <c r="S71" t="n">
        <v>25.4</v>
      </c>
      <c r="T71" t="n">
        <v>1534.32</v>
      </c>
      <c r="U71" t="n">
        <v>0.84</v>
      </c>
      <c r="V71" t="n">
        <v>0.89</v>
      </c>
      <c r="W71" t="n">
        <v>2.95</v>
      </c>
      <c r="X71" t="n">
        <v>0.09</v>
      </c>
      <c r="Y71" t="n">
        <v>1</v>
      </c>
      <c r="Z71" t="n">
        <v>10</v>
      </c>
      <c r="AA71" t="n">
        <v>320.8236913299921</v>
      </c>
      <c r="AB71" t="n">
        <v>438.9651282200368</v>
      </c>
      <c r="AC71" t="n">
        <v>397.0709124741426</v>
      </c>
      <c r="AD71" t="n">
        <v>320823.6913299921</v>
      </c>
      <c r="AE71" t="n">
        <v>438965.1282200368</v>
      </c>
      <c r="AF71" t="n">
        <v>2.887301267111366e-06</v>
      </c>
      <c r="AG71" t="n">
        <v>16.65364583333333</v>
      </c>
      <c r="AH71" t="n">
        <v>397070.9124741426</v>
      </c>
    </row>
    <row r="72">
      <c r="A72" t="n">
        <v>70</v>
      </c>
      <c r="B72" t="n">
        <v>65</v>
      </c>
      <c r="C72" t="inlineStr">
        <is>
          <t xml:space="preserve">CONCLUIDO	</t>
        </is>
      </c>
      <c r="D72" t="n">
        <v>7.8162</v>
      </c>
      <c r="E72" t="n">
        <v>12.79</v>
      </c>
      <c r="F72" t="n">
        <v>10.48</v>
      </c>
      <c r="G72" t="n">
        <v>125.73</v>
      </c>
      <c r="H72" t="n">
        <v>2.08</v>
      </c>
      <c r="I72" t="n">
        <v>5</v>
      </c>
      <c r="J72" t="n">
        <v>157.26</v>
      </c>
      <c r="K72" t="n">
        <v>46.47</v>
      </c>
      <c r="L72" t="n">
        <v>18.5</v>
      </c>
      <c r="M72" t="n">
        <v>3</v>
      </c>
      <c r="N72" t="n">
        <v>27.3</v>
      </c>
      <c r="O72" t="n">
        <v>19629.92</v>
      </c>
      <c r="P72" t="n">
        <v>100.97</v>
      </c>
      <c r="Q72" t="n">
        <v>197.77</v>
      </c>
      <c r="R72" t="n">
        <v>30.16</v>
      </c>
      <c r="S72" t="n">
        <v>25.4</v>
      </c>
      <c r="T72" t="n">
        <v>1549.51</v>
      </c>
      <c r="U72" t="n">
        <v>0.84</v>
      </c>
      <c r="V72" t="n">
        <v>0.89</v>
      </c>
      <c r="W72" t="n">
        <v>2.95</v>
      </c>
      <c r="X72" t="n">
        <v>0.09</v>
      </c>
      <c r="Y72" t="n">
        <v>1</v>
      </c>
      <c r="Z72" t="n">
        <v>10</v>
      </c>
      <c r="AA72" t="n">
        <v>320.8641360424031</v>
      </c>
      <c r="AB72" t="n">
        <v>439.0204664598522</v>
      </c>
      <c r="AC72" t="n">
        <v>397.1209693100176</v>
      </c>
      <c r="AD72" t="n">
        <v>320864.1360424031</v>
      </c>
      <c r="AE72" t="n">
        <v>439020.4664598522</v>
      </c>
      <c r="AF72" t="n">
        <v>2.887338207545433e-06</v>
      </c>
      <c r="AG72" t="n">
        <v>16.65364583333333</v>
      </c>
      <c r="AH72" t="n">
        <v>397120.9693100177</v>
      </c>
    </row>
    <row r="73">
      <c r="A73" t="n">
        <v>71</v>
      </c>
      <c r="B73" t="n">
        <v>65</v>
      </c>
      <c r="C73" t="inlineStr">
        <is>
          <t xml:space="preserve">CONCLUIDO	</t>
        </is>
      </c>
      <c r="D73" t="n">
        <v>7.8195</v>
      </c>
      <c r="E73" t="n">
        <v>12.79</v>
      </c>
      <c r="F73" t="n">
        <v>10.47</v>
      </c>
      <c r="G73" t="n">
        <v>125.67</v>
      </c>
      <c r="H73" t="n">
        <v>2.11</v>
      </c>
      <c r="I73" t="n">
        <v>5</v>
      </c>
      <c r="J73" t="n">
        <v>157.62</v>
      </c>
      <c r="K73" t="n">
        <v>46.47</v>
      </c>
      <c r="L73" t="n">
        <v>18.75</v>
      </c>
      <c r="M73" t="n">
        <v>3</v>
      </c>
      <c r="N73" t="n">
        <v>27.4</v>
      </c>
      <c r="O73" t="n">
        <v>19673.48</v>
      </c>
      <c r="P73" t="n">
        <v>100.94</v>
      </c>
      <c r="Q73" t="n">
        <v>197.76</v>
      </c>
      <c r="R73" t="n">
        <v>29.87</v>
      </c>
      <c r="S73" t="n">
        <v>25.4</v>
      </c>
      <c r="T73" t="n">
        <v>1407.28</v>
      </c>
      <c r="U73" t="n">
        <v>0.85</v>
      </c>
      <c r="V73" t="n">
        <v>0.89</v>
      </c>
      <c r="W73" t="n">
        <v>2.95</v>
      </c>
      <c r="X73" t="n">
        <v>0.08</v>
      </c>
      <c r="Y73" t="n">
        <v>1</v>
      </c>
      <c r="Z73" t="n">
        <v>10</v>
      </c>
      <c r="AA73" t="n">
        <v>320.7672569674791</v>
      </c>
      <c r="AB73" t="n">
        <v>438.8879122355381</v>
      </c>
      <c r="AC73" t="n">
        <v>397.0010658748311</v>
      </c>
      <c r="AD73" t="n">
        <v>320767.2569674791</v>
      </c>
      <c r="AE73" t="n">
        <v>438887.9122355381</v>
      </c>
      <c r="AF73" t="n">
        <v>2.888557241869644e-06</v>
      </c>
      <c r="AG73" t="n">
        <v>16.65364583333333</v>
      </c>
      <c r="AH73" t="n">
        <v>397001.0658748311</v>
      </c>
    </row>
    <row r="74">
      <c r="A74" t="n">
        <v>72</v>
      </c>
      <c r="B74" t="n">
        <v>65</v>
      </c>
      <c r="C74" t="inlineStr">
        <is>
          <t xml:space="preserve">CONCLUIDO	</t>
        </is>
      </c>
      <c r="D74" t="n">
        <v>7.8195</v>
      </c>
      <c r="E74" t="n">
        <v>12.79</v>
      </c>
      <c r="F74" t="n">
        <v>10.47</v>
      </c>
      <c r="G74" t="n">
        <v>125.67</v>
      </c>
      <c r="H74" t="n">
        <v>2.13</v>
      </c>
      <c r="I74" t="n">
        <v>5</v>
      </c>
      <c r="J74" t="n">
        <v>157.97</v>
      </c>
      <c r="K74" t="n">
        <v>46.47</v>
      </c>
      <c r="L74" t="n">
        <v>19</v>
      </c>
      <c r="M74" t="n">
        <v>3</v>
      </c>
      <c r="N74" t="n">
        <v>27.5</v>
      </c>
      <c r="O74" t="n">
        <v>19717.08</v>
      </c>
      <c r="P74" t="n">
        <v>100.99</v>
      </c>
      <c r="Q74" t="n">
        <v>197.75</v>
      </c>
      <c r="R74" t="n">
        <v>29.97</v>
      </c>
      <c r="S74" t="n">
        <v>25.4</v>
      </c>
      <c r="T74" t="n">
        <v>1456.93</v>
      </c>
      <c r="U74" t="n">
        <v>0.85</v>
      </c>
      <c r="V74" t="n">
        <v>0.89</v>
      </c>
      <c r="W74" t="n">
        <v>2.95</v>
      </c>
      <c r="X74" t="n">
        <v>0.08</v>
      </c>
      <c r="Y74" t="n">
        <v>1</v>
      </c>
      <c r="Z74" t="n">
        <v>10</v>
      </c>
      <c r="AA74" t="n">
        <v>320.8020543238763</v>
      </c>
      <c r="AB74" t="n">
        <v>438.9355235137118</v>
      </c>
      <c r="AC74" t="n">
        <v>397.0441331994387</v>
      </c>
      <c r="AD74" t="n">
        <v>320802.0543238763</v>
      </c>
      <c r="AE74" t="n">
        <v>438935.5235137118</v>
      </c>
      <c r="AF74" t="n">
        <v>2.888557241869644e-06</v>
      </c>
      <c r="AG74" t="n">
        <v>16.65364583333333</v>
      </c>
      <c r="AH74" t="n">
        <v>397044.1331994387</v>
      </c>
    </row>
    <row r="75">
      <c r="A75" t="n">
        <v>73</v>
      </c>
      <c r="B75" t="n">
        <v>65</v>
      </c>
      <c r="C75" t="inlineStr">
        <is>
          <t xml:space="preserve">CONCLUIDO	</t>
        </is>
      </c>
      <c r="D75" t="n">
        <v>7.8259</v>
      </c>
      <c r="E75" t="n">
        <v>12.78</v>
      </c>
      <c r="F75" t="n">
        <v>10.46</v>
      </c>
      <c r="G75" t="n">
        <v>125.54</v>
      </c>
      <c r="H75" t="n">
        <v>2.15</v>
      </c>
      <c r="I75" t="n">
        <v>5</v>
      </c>
      <c r="J75" t="n">
        <v>158.32</v>
      </c>
      <c r="K75" t="n">
        <v>46.47</v>
      </c>
      <c r="L75" t="n">
        <v>19.25</v>
      </c>
      <c r="M75" t="n">
        <v>3</v>
      </c>
      <c r="N75" t="n">
        <v>27.61</v>
      </c>
      <c r="O75" t="n">
        <v>19760.72</v>
      </c>
      <c r="P75" t="n">
        <v>100.77</v>
      </c>
      <c r="Q75" t="n">
        <v>197.75</v>
      </c>
      <c r="R75" t="n">
        <v>29.67</v>
      </c>
      <c r="S75" t="n">
        <v>25.4</v>
      </c>
      <c r="T75" t="n">
        <v>1307.28</v>
      </c>
      <c r="U75" t="n">
        <v>0.86</v>
      </c>
      <c r="V75" t="n">
        <v>0.89</v>
      </c>
      <c r="W75" t="n">
        <v>2.94</v>
      </c>
      <c r="X75" t="n">
        <v>0.07000000000000001</v>
      </c>
      <c r="Y75" t="n">
        <v>1</v>
      </c>
      <c r="Z75" t="n">
        <v>10</v>
      </c>
      <c r="AA75" t="n">
        <v>320.5319964073794</v>
      </c>
      <c r="AB75" t="n">
        <v>438.5660183582462</v>
      </c>
      <c r="AC75" t="n">
        <v>396.7098930974071</v>
      </c>
      <c r="AD75" t="n">
        <v>320531.9964073794</v>
      </c>
      <c r="AE75" t="n">
        <v>438566.0183582462</v>
      </c>
      <c r="AF75" t="n">
        <v>2.890921429649932e-06</v>
      </c>
      <c r="AG75" t="n">
        <v>16.640625</v>
      </c>
      <c r="AH75" t="n">
        <v>396709.8930974071</v>
      </c>
    </row>
    <row r="76">
      <c r="A76" t="n">
        <v>74</v>
      </c>
      <c r="B76" t="n">
        <v>65</v>
      </c>
      <c r="C76" t="inlineStr">
        <is>
          <t xml:space="preserve">CONCLUIDO	</t>
        </is>
      </c>
      <c r="D76" t="n">
        <v>7.8213</v>
      </c>
      <c r="E76" t="n">
        <v>12.79</v>
      </c>
      <c r="F76" t="n">
        <v>10.47</v>
      </c>
      <c r="G76" t="n">
        <v>125.63</v>
      </c>
      <c r="H76" t="n">
        <v>2.18</v>
      </c>
      <c r="I76" t="n">
        <v>5</v>
      </c>
      <c r="J76" t="n">
        <v>158.68</v>
      </c>
      <c r="K76" t="n">
        <v>46.47</v>
      </c>
      <c r="L76" t="n">
        <v>19.5</v>
      </c>
      <c r="M76" t="n">
        <v>3</v>
      </c>
      <c r="N76" t="n">
        <v>27.71</v>
      </c>
      <c r="O76" t="n">
        <v>19804.39</v>
      </c>
      <c r="P76" t="n">
        <v>100.8</v>
      </c>
      <c r="Q76" t="n">
        <v>197.77</v>
      </c>
      <c r="R76" t="n">
        <v>29.86</v>
      </c>
      <c r="S76" t="n">
        <v>25.4</v>
      </c>
      <c r="T76" t="n">
        <v>1400.54</v>
      </c>
      <c r="U76" t="n">
        <v>0.85</v>
      </c>
      <c r="V76" t="n">
        <v>0.89</v>
      </c>
      <c r="W76" t="n">
        <v>2.95</v>
      </c>
      <c r="X76" t="n">
        <v>0.08</v>
      </c>
      <c r="Y76" t="n">
        <v>1</v>
      </c>
      <c r="Z76" t="n">
        <v>10</v>
      </c>
      <c r="AA76" t="n">
        <v>320.6459399780775</v>
      </c>
      <c r="AB76" t="n">
        <v>438.7219209785109</v>
      </c>
      <c r="AC76" t="n">
        <v>396.8509165904044</v>
      </c>
      <c r="AD76" t="n">
        <v>320645.9399780775</v>
      </c>
      <c r="AE76" t="n">
        <v>438721.9209785109</v>
      </c>
      <c r="AF76" t="n">
        <v>2.88922216968285e-06</v>
      </c>
      <c r="AG76" t="n">
        <v>16.65364583333333</v>
      </c>
      <c r="AH76" t="n">
        <v>396850.9165904045</v>
      </c>
    </row>
    <row r="77">
      <c r="A77" t="n">
        <v>75</v>
      </c>
      <c r="B77" t="n">
        <v>65</v>
      </c>
      <c r="C77" t="inlineStr">
        <is>
          <t xml:space="preserve">CONCLUIDO	</t>
        </is>
      </c>
      <c r="D77" t="n">
        <v>7.8206</v>
      </c>
      <c r="E77" t="n">
        <v>12.79</v>
      </c>
      <c r="F77" t="n">
        <v>10.47</v>
      </c>
      <c r="G77" t="n">
        <v>125.64</v>
      </c>
      <c r="H77" t="n">
        <v>2.2</v>
      </c>
      <c r="I77" t="n">
        <v>5</v>
      </c>
      <c r="J77" t="n">
        <v>159.03</v>
      </c>
      <c r="K77" t="n">
        <v>46.47</v>
      </c>
      <c r="L77" t="n">
        <v>19.75</v>
      </c>
      <c r="M77" t="n">
        <v>3</v>
      </c>
      <c r="N77" t="n">
        <v>27.82</v>
      </c>
      <c r="O77" t="n">
        <v>19848.23</v>
      </c>
      <c r="P77" t="n">
        <v>100.76</v>
      </c>
      <c r="Q77" t="n">
        <v>197.75</v>
      </c>
      <c r="R77" t="n">
        <v>29.91</v>
      </c>
      <c r="S77" t="n">
        <v>25.4</v>
      </c>
      <c r="T77" t="n">
        <v>1428.41</v>
      </c>
      <c r="U77" t="n">
        <v>0.85</v>
      </c>
      <c r="V77" t="n">
        <v>0.89</v>
      </c>
      <c r="W77" t="n">
        <v>2.95</v>
      </c>
      <c r="X77" t="n">
        <v>0.08</v>
      </c>
      <c r="Y77" t="n">
        <v>1</v>
      </c>
      <c r="Z77" t="n">
        <v>10</v>
      </c>
      <c r="AA77" t="n">
        <v>320.6273930764939</v>
      </c>
      <c r="AB77" t="n">
        <v>438.6965442895327</v>
      </c>
      <c r="AC77" t="n">
        <v>396.8279618170059</v>
      </c>
      <c r="AD77" t="n">
        <v>320627.3930764939</v>
      </c>
      <c r="AE77" t="n">
        <v>438696.5442895327</v>
      </c>
      <c r="AF77" t="n">
        <v>2.888963586644381e-06</v>
      </c>
      <c r="AG77" t="n">
        <v>16.65364583333333</v>
      </c>
      <c r="AH77" t="n">
        <v>396827.9618170059</v>
      </c>
    </row>
    <row r="78">
      <c r="A78" t="n">
        <v>76</v>
      </c>
      <c r="B78" t="n">
        <v>65</v>
      </c>
      <c r="C78" t="inlineStr">
        <is>
          <t xml:space="preserve">CONCLUIDO	</t>
        </is>
      </c>
      <c r="D78" t="n">
        <v>7.8205</v>
      </c>
      <c r="E78" t="n">
        <v>12.79</v>
      </c>
      <c r="F78" t="n">
        <v>10.47</v>
      </c>
      <c r="G78" t="n">
        <v>125.65</v>
      </c>
      <c r="H78" t="n">
        <v>2.22</v>
      </c>
      <c r="I78" t="n">
        <v>5</v>
      </c>
      <c r="J78" t="n">
        <v>159.39</v>
      </c>
      <c r="K78" t="n">
        <v>46.47</v>
      </c>
      <c r="L78" t="n">
        <v>20</v>
      </c>
      <c r="M78" t="n">
        <v>3</v>
      </c>
      <c r="N78" t="n">
        <v>27.92</v>
      </c>
      <c r="O78" t="n">
        <v>19891.97</v>
      </c>
      <c r="P78" t="n">
        <v>100.46</v>
      </c>
      <c r="Q78" t="n">
        <v>197.75</v>
      </c>
      <c r="R78" t="n">
        <v>29.86</v>
      </c>
      <c r="S78" t="n">
        <v>25.4</v>
      </c>
      <c r="T78" t="n">
        <v>1403.03</v>
      </c>
      <c r="U78" t="n">
        <v>0.85</v>
      </c>
      <c r="V78" t="n">
        <v>0.89</v>
      </c>
      <c r="W78" t="n">
        <v>2.95</v>
      </c>
      <c r="X78" t="n">
        <v>0.08</v>
      </c>
      <c r="Y78" t="n">
        <v>1</v>
      </c>
      <c r="Z78" t="n">
        <v>10</v>
      </c>
      <c r="AA78" t="n">
        <v>320.4199621389527</v>
      </c>
      <c r="AB78" t="n">
        <v>438.4127281295816</v>
      </c>
      <c r="AC78" t="n">
        <v>396.571232673022</v>
      </c>
      <c r="AD78" t="n">
        <v>320419.9621389526</v>
      </c>
      <c r="AE78" t="n">
        <v>438412.7281295816</v>
      </c>
      <c r="AF78" t="n">
        <v>2.888926646210314e-06</v>
      </c>
      <c r="AG78" t="n">
        <v>16.65364583333333</v>
      </c>
      <c r="AH78" t="n">
        <v>396571.232673022</v>
      </c>
    </row>
    <row r="79">
      <c r="A79" t="n">
        <v>77</v>
      </c>
      <c r="B79" t="n">
        <v>65</v>
      </c>
      <c r="C79" t="inlineStr">
        <is>
          <t xml:space="preserve">CONCLUIDO	</t>
        </is>
      </c>
      <c r="D79" t="n">
        <v>7.8213</v>
      </c>
      <c r="E79" t="n">
        <v>12.79</v>
      </c>
      <c r="F79" t="n">
        <v>10.47</v>
      </c>
      <c r="G79" t="n">
        <v>125.63</v>
      </c>
      <c r="H79" t="n">
        <v>2.25</v>
      </c>
      <c r="I79" t="n">
        <v>5</v>
      </c>
      <c r="J79" t="n">
        <v>159.74</v>
      </c>
      <c r="K79" t="n">
        <v>46.47</v>
      </c>
      <c r="L79" t="n">
        <v>20.25</v>
      </c>
      <c r="M79" t="n">
        <v>3</v>
      </c>
      <c r="N79" t="n">
        <v>28.03</v>
      </c>
      <c r="O79" t="n">
        <v>19935.76</v>
      </c>
      <c r="P79" t="n">
        <v>100.28</v>
      </c>
      <c r="Q79" t="n">
        <v>197.75</v>
      </c>
      <c r="R79" t="n">
        <v>29.84</v>
      </c>
      <c r="S79" t="n">
        <v>25.4</v>
      </c>
      <c r="T79" t="n">
        <v>1391.36</v>
      </c>
      <c r="U79" t="n">
        <v>0.85</v>
      </c>
      <c r="V79" t="n">
        <v>0.89</v>
      </c>
      <c r="W79" t="n">
        <v>2.95</v>
      </c>
      <c r="X79" t="n">
        <v>0.08</v>
      </c>
      <c r="Y79" t="n">
        <v>1</v>
      </c>
      <c r="Z79" t="n">
        <v>10</v>
      </c>
      <c r="AA79" t="n">
        <v>320.2841307577665</v>
      </c>
      <c r="AB79" t="n">
        <v>438.2268776413852</v>
      </c>
      <c r="AC79" t="n">
        <v>396.4031194945762</v>
      </c>
      <c r="AD79" t="n">
        <v>320284.1307577665</v>
      </c>
      <c r="AE79" t="n">
        <v>438226.8776413851</v>
      </c>
      <c r="AF79" t="n">
        <v>2.88922216968285e-06</v>
      </c>
      <c r="AG79" t="n">
        <v>16.65364583333333</v>
      </c>
      <c r="AH79" t="n">
        <v>396403.1194945762</v>
      </c>
    </row>
    <row r="80">
      <c r="A80" t="n">
        <v>78</v>
      </c>
      <c r="B80" t="n">
        <v>65</v>
      </c>
      <c r="C80" t="inlineStr">
        <is>
          <t xml:space="preserve">CONCLUIDO	</t>
        </is>
      </c>
      <c r="D80" t="n">
        <v>7.8252</v>
      </c>
      <c r="E80" t="n">
        <v>12.78</v>
      </c>
      <c r="F80" t="n">
        <v>10.46</v>
      </c>
      <c r="G80" t="n">
        <v>125.55</v>
      </c>
      <c r="H80" t="n">
        <v>2.27</v>
      </c>
      <c r="I80" t="n">
        <v>5</v>
      </c>
      <c r="J80" t="n">
        <v>160.1</v>
      </c>
      <c r="K80" t="n">
        <v>46.47</v>
      </c>
      <c r="L80" t="n">
        <v>20.5</v>
      </c>
      <c r="M80" t="n">
        <v>3</v>
      </c>
      <c r="N80" t="n">
        <v>28.13</v>
      </c>
      <c r="O80" t="n">
        <v>19979.57</v>
      </c>
      <c r="P80" t="n">
        <v>99.92</v>
      </c>
      <c r="Q80" t="n">
        <v>197.75</v>
      </c>
      <c r="R80" t="n">
        <v>29.68</v>
      </c>
      <c r="S80" t="n">
        <v>25.4</v>
      </c>
      <c r="T80" t="n">
        <v>1311.01</v>
      </c>
      <c r="U80" t="n">
        <v>0.86</v>
      </c>
      <c r="V80" t="n">
        <v>0.89</v>
      </c>
      <c r="W80" t="n">
        <v>2.94</v>
      </c>
      <c r="X80" t="n">
        <v>0.07000000000000001</v>
      </c>
      <c r="Y80" t="n">
        <v>1</v>
      </c>
      <c r="Z80" t="n">
        <v>10</v>
      </c>
      <c r="AA80" t="n">
        <v>319.9501436626238</v>
      </c>
      <c r="AB80" t="n">
        <v>437.7699017633403</v>
      </c>
      <c r="AC80" t="n">
        <v>395.9897567529623</v>
      </c>
      <c r="AD80" t="n">
        <v>319950.1436626238</v>
      </c>
      <c r="AE80" t="n">
        <v>437769.9017633403</v>
      </c>
      <c r="AF80" t="n">
        <v>2.890662846611464e-06</v>
      </c>
      <c r="AG80" t="n">
        <v>16.640625</v>
      </c>
      <c r="AH80" t="n">
        <v>395989.7567529623</v>
      </c>
    </row>
    <row r="81">
      <c r="A81" t="n">
        <v>79</v>
      </c>
      <c r="B81" t="n">
        <v>65</v>
      </c>
      <c r="C81" t="inlineStr">
        <is>
          <t xml:space="preserve">CONCLUIDO	</t>
        </is>
      </c>
      <c r="D81" t="n">
        <v>7.8273</v>
      </c>
      <c r="E81" t="n">
        <v>12.78</v>
      </c>
      <c r="F81" t="n">
        <v>10.46</v>
      </c>
      <c r="G81" t="n">
        <v>125.51</v>
      </c>
      <c r="H81" t="n">
        <v>2.29</v>
      </c>
      <c r="I81" t="n">
        <v>5</v>
      </c>
      <c r="J81" t="n">
        <v>160.45</v>
      </c>
      <c r="K81" t="n">
        <v>46.47</v>
      </c>
      <c r="L81" t="n">
        <v>20.75</v>
      </c>
      <c r="M81" t="n">
        <v>3</v>
      </c>
      <c r="N81" t="n">
        <v>28.24</v>
      </c>
      <c r="O81" t="n">
        <v>20023.43</v>
      </c>
      <c r="P81" t="n">
        <v>99.47</v>
      </c>
      <c r="Q81" t="n">
        <v>197.75</v>
      </c>
      <c r="R81" t="n">
        <v>29.58</v>
      </c>
      <c r="S81" t="n">
        <v>25.4</v>
      </c>
      <c r="T81" t="n">
        <v>1261.94</v>
      </c>
      <c r="U81" t="n">
        <v>0.86</v>
      </c>
      <c r="V81" t="n">
        <v>0.89</v>
      </c>
      <c r="W81" t="n">
        <v>2.94</v>
      </c>
      <c r="X81" t="n">
        <v>0.07000000000000001</v>
      </c>
      <c r="Y81" t="n">
        <v>1</v>
      </c>
      <c r="Z81" t="n">
        <v>10</v>
      </c>
      <c r="AA81" t="n">
        <v>319.609628859904</v>
      </c>
      <c r="AB81" t="n">
        <v>437.303994387806</v>
      </c>
      <c r="AC81" t="n">
        <v>395.5683149234439</v>
      </c>
      <c r="AD81" t="n">
        <v>319609.628859904</v>
      </c>
      <c r="AE81" t="n">
        <v>437303.994387806</v>
      </c>
      <c r="AF81" t="n">
        <v>2.891438595726871e-06</v>
      </c>
      <c r="AG81" t="n">
        <v>16.640625</v>
      </c>
      <c r="AH81" t="n">
        <v>395568.3149234439</v>
      </c>
    </row>
    <row r="82">
      <c r="A82" t="n">
        <v>80</v>
      </c>
      <c r="B82" t="n">
        <v>65</v>
      </c>
      <c r="C82" t="inlineStr">
        <is>
          <t xml:space="preserve">CONCLUIDO	</t>
        </is>
      </c>
      <c r="D82" t="n">
        <v>7.8225</v>
      </c>
      <c r="E82" t="n">
        <v>12.78</v>
      </c>
      <c r="F82" t="n">
        <v>10.47</v>
      </c>
      <c r="G82" t="n">
        <v>125.61</v>
      </c>
      <c r="H82" t="n">
        <v>2.31</v>
      </c>
      <c r="I82" t="n">
        <v>5</v>
      </c>
      <c r="J82" t="n">
        <v>160.81</v>
      </c>
      <c r="K82" t="n">
        <v>46.47</v>
      </c>
      <c r="L82" t="n">
        <v>21</v>
      </c>
      <c r="M82" t="n">
        <v>3</v>
      </c>
      <c r="N82" t="n">
        <v>28.34</v>
      </c>
      <c r="O82" t="n">
        <v>20067.32</v>
      </c>
      <c r="P82" t="n">
        <v>99.23999999999999</v>
      </c>
      <c r="Q82" t="n">
        <v>197.78</v>
      </c>
      <c r="R82" t="n">
        <v>29.73</v>
      </c>
      <c r="S82" t="n">
        <v>25.4</v>
      </c>
      <c r="T82" t="n">
        <v>1333.85</v>
      </c>
      <c r="U82" t="n">
        <v>0.85</v>
      </c>
      <c r="V82" t="n">
        <v>0.89</v>
      </c>
      <c r="W82" t="n">
        <v>2.95</v>
      </c>
      <c r="X82" t="n">
        <v>0.08</v>
      </c>
      <c r="Y82" t="n">
        <v>1</v>
      </c>
      <c r="Z82" t="n">
        <v>10</v>
      </c>
      <c r="AA82" t="n">
        <v>319.5447620046304</v>
      </c>
      <c r="AB82" t="n">
        <v>437.2152406946971</v>
      </c>
      <c r="AC82" t="n">
        <v>395.4880317582387</v>
      </c>
      <c r="AD82" t="n">
        <v>319544.7620046304</v>
      </c>
      <c r="AE82" t="n">
        <v>437215.2406946971</v>
      </c>
      <c r="AF82" t="n">
        <v>2.889665454891655e-06</v>
      </c>
      <c r="AG82" t="n">
        <v>16.640625</v>
      </c>
      <c r="AH82" t="n">
        <v>395488.0317582387</v>
      </c>
    </row>
    <row r="83">
      <c r="A83" t="n">
        <v>81</v>
      </c>
      <c r="B83" t="n">
        <v>65</v>
      </c>
      <c r="C83" t="inlineStr">
        <is>
          <t xml:space="preserve">CONCLUIDO	</t>
        </is>
      </c>
      <c r="D83" t="n">
        <v>7.8252</v>
      </c>
      <c r="E83" t="n">
        <v>12.78</v>
      </c>
      <c r="F83" t="n">
        <v>10.46</v>
      </c>
      <c r="G83" t="n">
        <v>125.55</v>
      </c>
      <c r="H83" t="n">
        <v>2.34</v>
      </c>
      <c r="I83" t="n">
        <v>5</v>
      </c>
      <c r="J83" t="n">
        <v>161.17</v>
      </c>
      <c r="K83" t="n">
        <v>46.47</v>
      </c>
      <c r="L83" t="n">
        <v>21.25</v>
      </c>
      <c r="M83" t="n">
        <v>3</v>
      </c>
      <c r="N83" t="n">
        <v>28.45</v>
      </c>
      <c r="O83" t="n">
        <v>20111.25</v>
      </c>
      <c r="P83" t="n">
        <v>98.78</v>
      </c>
      <c r="Q83" t="n">
        <v>197.75</v>
      </c>
      <c r="R83" t="n">
        <v>29.6</v>
      </c>
      <c r="S83" t="n">
        <v>25.4</v>
      </c>
      <c r="T83" t="n">
        <v>1272.89</v>
      </c>
      <c r="U83" t="n">
        <v>0.86</v>
      </c>
      <c r="V83" t="n">
        <v>0.89</v>
      </c>
      <c r="W83" t="n">
        <v>2.95</v>
      </c>
      <c r="X83" t="n">
        <v>0.07000000000000001</v>
      </c>
      <c r="Y83" t="n">
        <v>1</v>
      </c>
      <c r="Z83" t="n">
        <v>10</v>
      </c>
      <c r="AA83" t="n">
        <v>319.1573418471644</v>
      </c>
      <c r="AB83" t="n">
        <v>436.6851553434811</v>
      </c>
      <c r="AC83" t="n">
        <v>395.0085370089633</v>
      </c>
      <c r="AD83" t="n">
        <v>319157.3418471644</v>
      </c>
      <c r="AE83" t="n">
        <v>436685.1553434811</v>
      </c>
      <c r="AF83" t="n">
        <v>2.890662846611464e-06</v>
      </c>
      <c r="AG83" t="n">
        <v>16.640625</v>
      </c>
      <c r="AH83" t="n">
        <v>395008.5370089634</v>
      </c>
    </row>
    <row r="84">
      <c r="A84" t="n">
        <v>82</v>
      </c>
      <c r="B84" t="n">
        <v>65</v>
      </c>
      <c r="C84" t="inlineStr">
        <is>
          <t xml:space="preserve">CONCLUIDO	</t>
        </is>
      </c>
      <c r="D84" t="n">
        <v>7.8242</v>
      </c>
      <c r="E84" t="n">
        <v>12.78</v>
      </c>
      <c r="F84" t="n">
        <v>10.46</v>
      </c>
      <c r="G84" t="n">
        <v>125.57</v>
      </c>
      <c r="H84" t="n">
        <v>2.36</v>
      </c>
      <c r="I84" t="n">
        <v>5</v>
      </c>
      <c r="J84" t="n">
        <v>161.52</v>
      </c>
      <c r="K84" t="n">
        <v>46.47</v>
      </c>
      <c r="L84" t="n">
        <v>21.5</v>
      </c>
      <c r="M84" t="n">
        <v>2</v>
      </c>
      <c r="N84" t="n">
        <v>28.56</v>
      </c>
      <c r="O84" t="n">
        <v>20155.21</v>
      </c>
      <c r="P84" t="n">
        <v>97.98999999999999</v>
      </c>
      <c r="Q84" t="n">
        <v>197.75</v>
      </c>
      <c r="R84" t="n">
        <v>29.61</v>
      </c>
      <c r="S84" t="n">
        <v>25.4</v>
      </c>
      <c r="T84" t="n">
        <v>1276.79</v>
      </c>
      <c r="U84" t="n">
        <v>0.86</v>
      </c>
      <c r="V84" t="n">
        <v>0.89</v>
      </c>
      <c r="W84" t="n">
        <v>2.95</v>
      </c>
      <c r="X84" t="n">
        <v>0.07000000000000001</v>
      </c>
      <c r="Y84" t="n">
        <v>1</v>
      </c>
      <c r="Z84" t="n">
        <v>10</v>
      </c>
      <c r="AA84" t="n">
        <v>318.6209447600928</v>
      </c>
      <c r="AB84" t="n">
        <v>435.9512331847803</v>
      </c>
      <c r="AC84" t="n">
        <v>394.3446593510228</v>
      </c>
      <c r="AD84" t="n">
        <v>318620.9447600928</v>
      </c>
      <c r="AE84" t="n">
        <v>435951.2331847803</v>
      </c>
      <c r="AF84" t="n">
        <v>2.890293442270794e-06</v>
      </c>
      <c r="AG84" t="n">
        <v>16.640625</v>
      </c>
      <c r="AH84" t="n">
        <v>394344.6593510227</v>
      </c>
    </row>
    <row r="85">
      <c r="A85" t="n">
        <v>83</v>
      </c>
      <c r="B85" t="n">
        <v>65</v>
      </c>
      <c r="C85" t="inlineStr">
        <is>
          <t xml:space="preserve">CONCLUIDO	</t>
        </is>
      </c>
      <c r="D85" t="n">
        <v>7.8249</v>
      </c>
      <c r="E85" t="n">
        <v>12.78</v>
      </c>
      <c r="F85" t="n">
        <v>10.46</v>
      </c>
      <c r="G85" t="n">
        <v>125.56</v>
      </c>
      <c r="H85" t="n">
        <v>2.38</v>
      </c>
      <c r="I85" t="n">
        <v>5</v>
      </c>
      <c r="J85" t="n">
        <v>161.88</v>
      </c>
      <c r="K85" t="n">
        <v>46.47</v>
      </c>
      <c r="L85" t="n">
        <v>21.75</v>
      </c>
      <c r="M85" t="n">
        <v>2</v>
      </c>
      <c r="N85" t="n">
        <v>28.66</v>
      </c>
      <c r="O85" t="n">
        <v>20199.21</v>
      </c>
      <c r="P85" t="n">
        <v>97.54000000000001</v>
      </c>
      <c r="Q85" t="n">
        <v>197.75</v>
      </c>
      <c r="R85" t="n">
        <v>29.59</v>
      </c>
      <c r="S85" t="n">
        <v>25.4</v>
      </c>
      <c r="T85" t="n">
        <v>1263.7</v>
      </c>
      <c r="U85" t="n">
        <v>0.86</v>
      </c>
      <c r="V85" t="n">
        <v>0.89</v>
      </c>
      <c r="W85" t="n">
        <v>2.95</v>
      </c>
      <c r="X85" t="n">
        <v>0.07000000000000001</v>
      </c>
      <c r="Y85" t="n">
        <v>1</v>
      </c>
      <c r="Z85" t="n">
        <v>10</v>
      </c>
      <c r="AA85" t="n">
        <v>318.2988838644095</v>
      </c>
      <c r="AB85" t="n">
        <v>435.5105752589826</v>
      </c>
      <c r="AC85" t="n">
        <v>393.9460571991957</v>
      </c>
      <c r="AD85" t="n">
        <v>318298.8838644095</v>
      </c>
      <c r="AE85" t="n">
        <v>435510.5752589825</v>
      </c>
      <c r="AF85" t="n">
        <v>2.890552025309263e-06</v>
      </c>
      <c r="AG85" t="n">
        <v>16.640625</v>
      </c>
      <c r="AH85" t="n">
        <v>393946.0571991957</v>
      </c>
    </row>
    <row r="86">
      <c r="A86" t="n">
        <v>84</v>
      </c>
      <c r="B86" t="n">
        <v>65</v>
      </c>
      <c r="C86" t="inlineStr">
        <is>
          <t xml:space="preserve">CONCLUIDO	</t>
        </is>
      </c>
      <c r="D86" t="n">
        <v>7.822</v>
      </c>
      <c r="E86" t="n">
        <v>12.78</v>
      </c>
      <c r="F86" t="n">
        <v>10.47</v>
      </c>
      <c r="G86" t="n">
        <v>125.62</v>
      </c>
      <c r="H86" t="n">
        <v>2.4</v>
      </c>
      <c r="I86" t="n">
        <v>5</v>
      </c>
      <c r="J86" t="n">
        <v>162.24</v>
      </c>
      <c r="K86" t="n">
        <v>46.47</v>
      </c>
      <c r="L86" t="n">
        <v>22</v>
      </c>
      <c r="M86" t="n">
        <v>2</v>
      </c>
      <c r="N86" t="n">
        <v>28.77</v>
      </c>
      <c r="O86" t="n">
        <v>20243.25</v>
      </c>
      <c r="P86" t="n">
        <v>97.45999999999999</v>
      </c>
      <c r="Q86" t="n">
        <v>197.77</v>
      </c>
      <c r="R86" t="n">
        <v>29.73</v>
      </c>
      <c r="S86" t="n">
        <v>25.4</v>
      </c>
      <c r="T86" t="n">
        <v>1336.17</v>
      </c>
      <c r="U86" t="n">
        <v>0.85</v>
      </c>
      <c r="V86" t="n">
        <v>0.89</v>
      </c>
      <c r="W86" t="n">
        <v>2.95</v>
      </c>
      <c r="X86" t="n">
        <v>0.08</v>
      </c>
      <c r="Y86" t="n">
        <v>1</v>
      </c>
      <c r="Z86" t="n">
        <v>10</v>
      </c>
      <c r="AA86" t="n">
        <v>318.3129340898398</v>
      </c>
      <c r="AB86" t="n">
        <v>435.5297993972684</v>
      </c>
      <c r="AC86" t="n">
        <v>393.9634466127049</v>
      </c>
      <c r="AD86" t="n">
        <v>318312.9340898398</v>
      </c>
      <c r="AE86" t="n">
        <v>435529.7993972684</v>
      </c>
      <c r="AF86" t="n">
        <v>2.889480752721319e-06</v>
      </c>
      <c r="AG86" t="n">
        <v>16.640625</v>
      </c>
      <c r="AH86" t="n">
        <v>393963.4466127049</v>
      </c>
    </row>
    <row r="87">
      <c r="A87" t="n">
        <v>85</v>
      </c>
      <c r="B87" t="n">
        <v>65</v>
      </c>
      <c r="C87" t="inlineStr">
        <is>
          <t xml:space="preserve">CONCLUIDO	</t>
        </is>
      </c>
      <c r="D87" t="n">
        <v>7.8229</v>
      </c>
      <c r="E87" t="n">
        <v>12.78</v>
      </c>
      <c r="F87" t="n">
        <v>10.47</v>
      </c>
      <c r="G87" t="n">
        <v>125.6</v>
      </c>
      <c r="H87" t="n">
        <v>2.42</v>
      </c>
      <c r="I87" t="n">
        <v>5</v>
      </c>
      <c r="J87" t="n">
        <v>162.59</v>
      </c>
      <c r="K87" t="n">
        <v>46.47</v>
      </c>
      <c r="L87" t="n">
        <v>22.25</v>
      </c>
      <c r="M87" t="n">
        <v>2</v>
      </c>
      <c r="N87" t="n">
        <v>28.88</v>
      </c>
      <c r="O87" t="n">
        <v>20287.32</v>
      </c>
      <c r="P87" t="n">
        <v>97.16</v>
      </c>
      <c r="Q87" t="n">
        <v>197.75</v>
      </c>
      <c r="R87" t="n">
        <v>29.73</v>
      </c>
      <c r="S87" t="n">
        <v>25.4</v>
      </c>
      <c r="T87" t="n">
        <v>1335.81</v>
      </c>
      <c r="U87" t="n">
        <v>0.85</v>
      </c>
      <c r="V87" t="n">
        <v>0.89</v>
      </c>
      <c r="W87" t="n">
        <v>2.95</v>
      </c>
      <c r="X87" t="n">
        <v>0.08</v>
      </c>
      <c r="Y87" t="n">
        <v>1</v>
      </c>
      <c r="Z87" t="n">
        <v>10</v>
      </c>
      <c r="AA87" t="n">
        <v>318.0925720930849</v>
      </c>
      <c r="AB87" t="n">
        <v>435.2282903916232</v>
      </c>
      <c r="AC87" t="n">
        <v>393.6907132033879</v>
      </c>
      <c r="AD87" t="n">
        <v>318092.5720930849</v>
      </c>
      <c r="AE87" t="n">
        <v>435228.2903916232</v>
      </c>
      <c r="AF87" t="n">
        <v>2.889813216627922e-06</v>
      </c>
      <c r="AG87" t="n">
        <v>16.640625</v>
      </c>
      <c r="AH87" t="n">
        <v>393690.7132033879</v>
      </c>
    </row>
    <row r="88">
      <c r="A88" t="n">
        <v>86</v>
      </c>
      <c r="B88" t="n">
        <v>65</v>
      </c>
      <c r="C88" t="inlineStr">
        <is>
          <t xml:space="preserve">CONCLUIDO	</t>
        </is>
      </c>
      <c r="D88" t="n">
        <v>7.8208</v>
      </c>
      <c r="E88" t="n">
        <v>12.79</v>
      </c>
      <c r="F88" t="n">
        <v>10.47</v>
      </c>
      <c r="G88" t="n">
        <v>125.64</v>
      </c>
      <c r="H88" t="n">
        <v>2.45</v>
      </c>
      <c r="I88" t="n">
        <v>5</v>
      </c>
      <c r="J88" t="n">
        <v>162.95</v>
      </c>
      <c r="K88" t="n">
        <v>46.47</v>
      </c>
      <c r="L88" t="n">
        <v>22.5</v>
      </c>
      <c r="M88" t="n">
        <v>1</v>
      </c>
      <c r="N88" t="n">
        <v>28.98</v>
      </c>
      <c r="O88" t="n">
        <v>20331.43</v>
      </c>
      <c r="P88" t="n">
        <v>97.04000000000001</v>
      </c>
      <c r="Q88" t="n">
        <v>197.76</v>
      </c>
      <c r="R88" t="n">
        <v>29.79</v>
      </c>
      <c r="S88" t="n">
        <v>25.4</v>
      </c>
      <c r="T88" t="n">
        <v>1367.51</v>
      </c>
      <c r="U88" t="n">
        <v>0.85</v>
      </c>
      <c r="V88" t="n">
        <v>0.89</v>
      </c>
      <c r="W88" t="n">
        <v>2.95</v>
      </c>
      <c r="X88" t="n">
        <v>0.08</v>
      </c>
      <c r="Y88" t="n">
        <v>1</v>
      </c>
      <c r="Z88" t="n">
        <v>10</v>
      </c>
      <c r="AA88" t="n">
        <v>318.0362471943363</v>
      </c>
      <c r="AB88" t="n">
        <v>435.1512241802761</v>
      </c>
      <c r="AC88" t="n">
        <v>393.6210020830887</v>
      </c>
      <c r="AD88" t="n">
        <v>318036.2471943363</v>
      </c>
      <c r="AE88" t="n">
        <v>435151.2241802762</v>
      </c>
      <c r="AF88" t="n">
        <v>2.889037467512515e-06</v>
      </c>
      <c r="AG88" t="n">
        <v>16.65364583333333</v>
      </c>
      <c r="AH88" t="n">
        <v>393621.0020830887</v>
      </c>
    </row>
    <row r="89">
      <c r="A89" t="n">
        <v>87</v>
      </c>
      <c r="B89" t="n">
        <v>65</v>
      </c>
      <c r="C89" t="inlineStr">
        <is>
          <t xml:space="preserve">CONCLUIDO	</t>
        </is>
      </c>
      <c r="D89" t="n">
        <v>7.8223</v>
      </c>
      <c r="E89" t="n">
        <v>12.78</v>
      </c>
      <c r="F89" t="n">
        <v>10.47</v>
      </c>
      <c r="G89" t="n">
        <v>125.61</v>
      </c>
      <c r="H89" t="n">
        <v>2.47</v>
      </c>
      <c r="I89" t="n">
        <v>5</v>
      </c>
      <c r="J89" t="n">
        <v>163.31</v>
      </c>
      <c r="K89" t="n">
        <v>46.47</v>
      </c>
      <c r="L89" t="n">
        <v>22.75</v>
      </c>
      <c r="M89" t="n">
        <v>1</v>
      </c>
      <c r="N89" t="n">
        <v>29.09</v>
      </c>
      <c r="O89" t="n">
        <v>20375.57</v>
      </c>
      <c r="P89" t="n">
        <v>96.92</v>
      </c>
      <c r="Q89" t="n">
        <v>197.78</v>
      </c>
      <c r="R89" t="n">
        <v>29.73</v>
      </c>
      <c r="S89" t="n">
        <v>25.4</v>
      </c>
      <c r="T89" t="n">
        <v>1337.06</v>
      </c>
      <c r="U89" t="n">
        <v>0.85</v>
      </c>
      <c r="V89" t="n">
        <v>0.89</v>
      </c>
      <c r="W89" t="n">
        <v>2.95</v>
      </c>
      <c r="X89" t="n">
        <v>0.08</v>
      </c>
      <c r="Y89" t="n">
        <v>1</v>
      </c>
      <c r="Z89" t="n">
        <v>10</v>
      </c>
      <c r="AA89" t="n">
        <v>317.9333673310094</v>
      </c>
      <c r="AB89" t="n">
        <v>435.010459412533</v>
      </c>
      <c r="AC89" t="n">
        <v>393.4936717072143</v>
      </c>
      <c r="AD89" t="n">
        <v>317933.3673310094</v>
      </c>
      <c r="AE89" t="n">
        <v>435010.459412533</v>
      </c>
      <c r="AF89" t="n">
        <v>2.88959157402352e-06</v>
      </c>
      <c r="AG89" t="n">
        <v>16.640625</v>
      </c>
      <c r="AH89" t="n">
        <v>393493.6717072143</v>
      </c>
    </row>
    <row r="90">
      <c r="A90" t="n">
        <v>88</v>
      </c>
      <c r="B90" t="n">
        <v>65</v>
      </c>
      <c r="C90" t="inlineStr">
        <is>
          <t xml:space="preserve">CONCLUIDO	</t>
        </is>
      </c>
      <c r="D90" t="n">
        <v>7.8223</v>
      </c>
      <c r="E90" t="n">
        <v>12.78</v>
      </c>
      <c r="F90" t="n">
        <v>10.47</v>
      </c>
      <c r="G90" t="n">
        <v>125.61</v>
      </c>
      <c r="H90" t="n">
        <v>2.49</v>
      </c>
      <c r="I90" t="n">
        <v>5</v>
      </c>
      <c r="J90" t="n">
        <v>163.67</v>
      </c>
      <c r="K90" t="n">
        <v>46.47</v>
      </c>
      <c r="L90" t="n">
        <v>23</v>
      </c>
      <c r="M90" t="n">
        <v>1</v>
      </c>
      <c r="N90" t="n">
        <v>29.2</v>
      </c>
      <c r="O90" t="n">
        <v>20419.76</v>
      </c>
      <c r="P90" t="n">
        <v>96.83</v>
      </c>
      <c r="Q90" t="n">
        <v>197.76</v>
      </c>
      <c r="R90" t="n">
        <v>29.7</v>
      </c>
      <c r="S90" t="n">
        <v>25.4</v>
      </c>
      <c r="T90" t="n">
        <v>1320.77</v>
      </c>
      <c r="U90" t="n">
        <v>0.86</v>
      </c>
      <c r="V90" t="n">
        <v>0.89</v>
      </c>
      <c r="W90" t="n">
        <v>2.95</v>
      </c>
      <c r="X90" t="n">
        <v>0.08</v>
      </c>
      <c r="Y90" t="n">
        <v>1</v>
      </c>
      <c r="Z90" t="n">
        <v>10</v>
      </c>
      <c r="AA90" t="n">
        <v>317.8707545098409</v>
      </c>
      <c r="AB90" t="n">
        <v>434.9247897883275</v>
      </c>
      <c r="AC90" t="n">
        <v>393.4161782717051</v>
      </c>
      <c r="AD90" t="n">
        <v>317870.7545098409</v>
      </c>
      <c r="AE90" t="n">
        <v>434924.7897883275</v>
      </c>
      <c r="AF90" t="n">
        <v>2.88959157402352e-06</v>
      </c>
      <c r="AG90" t="n">
        <v>16.640625</v>
      </c>
      <c r="AH90" t="n">
        <v>393416.1782717051</v>
      </c>
    </row>
    <row r="91">
      <c r="A91" t="n">
        <v>89</v>
      </c>
      <c r="B91" t="n">
        <v>65</v>
      </c>
      <c r="C91" t="inlineStr">
        <is>
          <t xml:space="preserve">CONCLUIDO	</t>
        </is>
      </c>
      <c r="D91" t="n">
        <v>7.8225</v>
      </c>
      <c r="E91" t="n">
        <v>12.78</v>
      </c>
      <c r="F91" t="n">
        <v>10.47</v>
      </c>
      <c r="G91" t="n">
        <v>125.61</v>
      </c>
      <c r="H91" t="n">
        <v>2.51</v>
      </c>
      <c r="I91" t="n">
        <v>5</v>
      </c>
      <c r="J91" t="n">
        <v>164.03</v>
      </c>
      <c r="K91" t="n">
        <v>46.47</v>
      </c>
      <c r="L91" t="n">
        <v>23.25</v>
      </c>
      <c r="M91" t="n">
        <v>0</v>
      </c>
      <c r="N91" t="n">
        <v>29.31</v>
      </c>
      <c r="O91" t="n">
        <v>20463.98</v>
      </c>
      <c r="P91" t="n">
        <v>96.73</v>
      </c>
      <c r="Q91" t="n">
        <v>197.76</v>
      </c>
      <c r="R91" t="n">
        <v>29.68</v>
      </c>
      <c r="S91" t="n">
        <v>25.4</v>
      </c>
      <c r="T91" t="n">
        <v>1313.49</v>
      </c>
      <c r="U91" t="n">
        <v>0.86</v>
      </c>
      <c r="V91" t="n">
        <v>0.89</v>
      </c>
      <c r="W91" t="n">
        <v>2.95</v>
      </c>
      <c r="X91" t="n">
        <v>0.08</v>
      </c>
      <c r="Y91" t="n">
        <v>1</v>
      </c>
      <c r="Z91" t="n">
        <v>10</v>
      </c>
      <c r="AA91" t="n">
        <v>317.7986046376677</v>
      </c>
      <c r="AB91" t="n">
        <v>434.8260711501925</v>
      </c>
      <c r="AC91" t="n">
        <v>393.3268812018411</v>
      </c>
      <c r="AD91" t="n">
        <v>317798.6046376677</v>
      </c>
      <c r="AE91" t="n">
        <v>434826.0711501925</v>
      </c>
      <c r="AF91" t="n">
        <v>2.889665454891655e-06</v>
      </c>
      <c r="AG91" t="n">
        <v>16.640625</v>
      </c>
      <c r="AH91" t="n">
        <v>393326.8812018411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4.0406</v>
      </c>
      <c r="E2" t="n">
        <v>24.75</v>
      </c>
      <c r="F2" t="n">
        <v>13.83</v>
      </c>
      <c r="G2" t="n">
        <v>5</v>
      </c>
      <c r="H2" t="n">
        <v>0.07000000000000001</v>
      </c>
      <c r="I2" t="n">
        <v>166</v>
      </c>
      <c r="J2" t="n">
        <v>252.85</v>
      </c>
      <c r="K2" t="n">
        <v>59.19</v>
      </c>
      <c r="L2" t="n">
        <v>1</v>
      </c>
      <c r="M2" t="n">
        <v>164</v>
      </c>
      <c r="N2" t="n">
        <v>62.65</v>
      </c>
      <c r="O2" t="n">
        <v>31418.63</v>
      </c>
      <c r="P2" t="n">
        <v>229.65</v>
      </c>
      <c r="Q2" t="n">
        <v>198.24</v>
      </c>
      <c r="R2" t="n">
        <v>134.21</v>
      </c>
      <c r="S2" t="n">
        <v>25.4</v>
      </c>
      <c r="T2" t="n">
        <v>52769.23</v>
      </c>
      <c r="U2" t="n">
        <v>0.19</v>
      </c>
      <c r="V2" t="n">
        <v>0.67</v>
      </c>
      <c r="W2" t="n">
        <v>3.22</v>
      </c>
      <c r="X2" t="n">
        <v>3.43</v>
      </c>
      <c r="Y2" t="n">
        <v>1</v>
      </c>
      <c r="Z2" t="n">
        <v>10</v>
      </c>
      <c r="AA2" t="n">
        <v>863.9430011482981</v>
      </c>
      <c r="AB2" t="n">
        <v>1182.084928646328</v>
      </c>
      <c r="AC2" t="n">
        <v>1069.268402122939</v>
      </c>
      <c r="AD2" t="n">
        <v>863943.0011482981</v>
      </c>
      <c r="AE2" t="n">
        <v>1182084.928646328</v>
      </c>
      <c r="AF2" t="n">
        <v>1.279912387845062e-06</v>
      </c>
      <c r="AG2" t="n">
        <v>32.2265625</v>
      </c>
      <c r="AH2" t="n">
        <v>1069268.402122939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4.5905</v>
      </c>
      <c r="E3" t="n">
        <v>21.78</v>
      </c>
      <c r="F3" t="n">
        <v>12.92</v>
      </c>
      <c r="G3" t="n">
        <v>6.25</v>
      </c>
      <c r="H3" t="n">
        <v>0.09</v>
      </c>
      <c r="I3" t="n">
        <v>124</v>
      </c>
      <c r="J3" t="n">
        <v>253.3</v>
      </c>
      <c r="K3" t="n">
        <v>59.19</v>
      </c>
      <c r="L3" t="n">
        <v>1.25</v>
      </c>
      <c r="M3" t="n">
        <v>122</v>
      </c>
      <c r="N3" t="n">
        <v>62.86</v>
      </c>
      <c r="O3" t="n">
        <v>31474.5</v>
      </c>
      <c r="P3" t="n">
        <v>214.51</v>
      </c>
      <c r="Q3" t="n">
        <v>198.22</v>
      </c>
      <c r="R3" t="n">
        <v>106.24</v>
      </c>
      <c r="S3" t="n">
        <v>25.4</v>
      </c>
      <c r="T3" t="n">
        <v>38998.18</v>
      </c>
      <c r="U3" t="n">
        <v>0.24</v>
      </c>
      <c r="V3" t="n">
        <v>0.72</v>
      </c>
      <c r="W3" t="n">
        <v>3.13</v>
      </c>
      <c r="X3" t="n">
        <v>2.51</v>
      </c>
      <c r="Y3" t="n">
        <v>1</v>
      </c>
      <c r="Z3" t="n">
        <v>10</v>
      </c>
      <c r="AA3" t="n">
        <v>734.9171124442937</v>
      </c>
      <c r="AB3" t="n">
        <v>1005.546015501037</v>
      </c>
      <c r="AC3" t="n">
        <v>909.5781150743135</v>
      </c>
      <c r="AD3" t="n">
        <v>734917.1124442937</v>
      </c>
      <c r="AE3" t="n">
        <v>1005546.015501037</v>
      </c>
      <c r="AF3" t="n">
        <v>1.454100335693401e-06</v>
      </c>
      <c r="AG3" t="n">
        <v>28.359375</v>
      </c>
      <c r="AH3" t="n">
        <v>909578.1150743135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4.9722</v>
      </c>
      <c r="E4" t="n">
        <v>20.11</v>
      </c>
      <c r="F4" t="n">
        <v>12.42</v>
      </c>
      <c r="G4" t="n">
        <v>7.45</v>
      </c>
      <c r="H4" t="n">
        <v>0.11</v>
      </c>
      <c r="I4" t="n">
        <v>100</v>
      </c>
      <c r="J4" t="n">
        <v>253.75</v>
      </c>
      <c r="K4" t="n">
        <v>59.19</v>
      </c>
      <c r="L4" t="n">
        <v>1.5</v>
      </c>
      <c r="M4" t="n">
        <v>98</v>
      </c>
      <c r="N4" t="n">
        <v>63.06</v>
      </c>
      <c r="O4" t="n">
        <v>31530.44</v>
      </c>
      <c r="P4" t="n">
        <v>206.23</v>
      </c>
      <c r="Q4" t="n">
        <v>198.03</v>
      </c>
      <c r="R4" t="n">
        <v>90.68000000000001</v>
      </c>
      <c r="S4" t="n">
        <v>25.4</v>
      </c>
      <c r="T4" t="n">
        <v>31336.18</v>
      </c>
      <c r="U4" t="n">
        <v>0.28</v>
      </c>
      <c r="V4" t="n">
        <v>0.75</v>
      </c>
      <c r="W4" t="n">
        <v>3.1</v>
      </c>
      <c r="X4" t="n">
        <v>2.02</v>
      </c>
      <c r="Y4" t="n">
        <v>1</v>
      </c>
      <c r="Z4" t="n">
        <v>10</v>
      </c>
      <c r="AA4" t="n">
        <v>668.904785788511</v>
      </c>
      <c r="AB4" t="n">
        <v>915.2250379122796</v>
      </c>
      <c r="AC4" t="n">
        <v>827.8772448203392</v>
      </c>
      <c r="AD4" t="n">
        <v>668904.785788511</v>
      </c>
      <c r="AE4" t="n">
        <v>915225.0379122796</v>
      </c>
      <c r="AF4" t="n">
        <v>1.575008754849086e-06</v>
      </c>
      <c r="AG4" t="n">
        <v>26.18489583333333</v>
      </c>
      <c r="AH4" t="n">
        <v>827877.2448203393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5.2855</v>
      </c>
      <c r="E5" t="n">
        <v>18.92</v>
      </c>
      <c r="F5" t="n">
        <v>12.06</v>
      </c>
      <c r="G5" t="n">
        <v>8.720000000000001</v>
      </c>
      <c r="H5" t="n">
        <v>0.12</v>
      </c>
      <c r="I5" t="n">
        <v>83</v>
      </c>
      <c r="J5" t="n">
        <v>254.21</v>
      </c>
      <c r="K5" t="n">
        <v>59.19</v>
      </c>
      <c r="L5" t="n">
        <v>1.75</v>
      </c>
      <c r="M5" t="n">
        <v>81</v>
      </c>
      <c r="N5" t="n">
        <v>63.26</v>
      </c>
      <c r="O5" t="n">
        <v>31586.46</v>
      </c>
      <c r="P5" t="n">
        <v>200.22</v>
      </c>
      <c r="Q5" t="n">
        <v>198.01</v>
      </c>
      <c r="R5" t="n">
        <v>79.05</v>
      </c>
      <c r="S5" t="n">
        <v>25.4</v>
      </c>
      <c r="T5" t="n">
        <v>25608.47</v>
      </c>
      <c r="U5" t="n">
        <v>0.32</v>
      </c>
      <c r="V5" t="n">
        <v>0.77</v>
      </c>
      <c r="W5" t="n">
        <v>3.07</v>
      </c>
      <c r="X5" t="n">
        <v>1.66</v>
      </c>
      <c r="Y5" t="n">
        <v>1</v>
      </c>
      <c r="Z5" t="n">
        <v>10</v>
      </c>
      <c r="AA5" t="n">
        <v>624.159235418868</v>
      </c>
      <c r="AB5" t="n">
        <v>854.002201862172</v>
      </c>
      <c r="AC5" t="n">
        <v>772.4974303160639</v>
      </c>
      <c r="AD5" t="n">
        <v>624159.235418868</v>
      </c>
      <c r="AE5" t="n">
        <v>854002.201862172</v>
      </c>
      <c r="AF5" t="n">
        <v>1.674250588020362e-06</v>
      </c>
      <c r="AG5" t="n">
        <v>24.63541666666667</v>
      </c>
      <c r="AH5" t="n">
        <v>772497.4303160638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5.503</v>
      </c>
      <c r="E6" t="n">
        <v>18.17</v>
      </c>
      <c r="F6" t="n">
        <v>11.85</v>
      </c>
      <c r="G6" t="n">
        <v>9.869999999999999</v>
      </c>
      <c r="H6" t="n">
        <v>0.14</v>
      </c>
      <c r="I6" t="n">
        <v>72</v>
      </c>
      <c r="J6" t="n">
        <v>254.66</v>
      </c>
      <c r="K6" t="n">
        <v>59.19</v>
      </c>
      <c r="L6" t="n">
        <v>2</v>
      </c>
      <c r="M6" t="n">
        <v>70</v>
      </c>
      <c r="N6" t="n">
        <v>63.47</v>
      </c>
      <c r="O6" t="n">
        <v>31642.55</v>
      </c>
      <c r="P6" t="n">
        <v>196.71</v>
      </c>
      <c r="Q6" t="n">
        <v>197.84</v>
      </c>
      <c r="R6" t="n">
        <v>72.44</v>
      </c>
      <c r="S6" t="n">
        <v>25.4</v>
      </c>
      <c r="T6" t="n">
        <v>22357.66</v>
      </c>
      <c r="U6" t="n">
        <v>0.35</v>
      </c>
      <c r="V6" t="n">
        <v>0.79</v>
      </c>
      <c r="W6" t="n">
        <v>3.06</v>
      </c>
      <c r="X6" t="n">
        <v>1.45</v>
      </c>
      <c r="Y6" t="n">
        <v>1</v>
      </c>
      <c r="Z6" t="n">
        <v>10</v>
      </c>
      <c r="AA6" t="n">
        <v>590.4503343298215</v>
      </c>
      <c r="AB6" t="n">
        <v>807.8801962603791</v>
      </c>
      <c r="AC6" t="n">
        <v>730.7772441962645</v>
      </c>
      <c r="AD6" t="n">
        <v>590450.3343298215</v>
      </c>
      <c r="AE6" t="n">
        <v>807880.196260379</v>
      </c>
      <c r="AF6" t="n">
        <v>1.743146530295346e-06</v>
      </c>
      <c r="AG6" t="n">
        <v>23.65885416666667</v>
      </c>
      <c r="AH6" t="n">
        <v>730777.2441962645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5.7066</v>
      </c>
      <c r="E7" t="n">
        <v>17.52</v>
      </c>
      <c r="F7" t="n">
        <v>11.64</v>
      </c>
      <c r="G7" t="n">
        <v>11.08</v>
      </c>
      <c r="H7" t="n">
        <v>0.16</v>
      </c>
      <c r="I7" t="n">
        <v>63</v>
      </c>
      <c r="J7" t="n">
        <v>255.12</v>
      </c>
      <c r="K7" t="n">
        <v>59.19</v>
      </c>
      <c r="L7" t="n">
        <v>2.25</v>
      </c>
      <c r="M7" t="n">
        <v>61</v>
      </c>
      <c r="N7" t="n">
        <v>63.67</v>
      </c>
      <c r="O7" t="n">
        <v>31698.72</v>
      </c>
      <c r="P7" t="n">
        <v>193.21</v>
      </c>
      <c r="Q7" t="n">
        <v>197.9</v>
      </c>
      <c r="R7" t="n">
        <v>66.31999999999999</v>
      </c>
      <c r="S7" t="n">
        <v>25.4</v>
      </c>
      <c r="T7" t="n">
        <v>19343.42</v>
      </c>
      <c r="U7" t="n">
        <v>0.38</v>
      </c>
      <c r="V7" t="n">
        <v>0.8</v>
      </c>
      <c r="W7" t="n">
        <v>3.04</v>
      </c>
      <c r="X7" t="n">
        <v>1.25</v>
      </c>
      <c r="Y7" t="n">
        <v>1</v>
      </c>
      <c r="Z7" t="n">
        <v>10</v>
      </c>
      <c r="AA7" t="n">
        <v>567.3137537321679</v>
      </c>
      <c r="AB7" t="n">
        <v>776.2237059727719</v>
      </c>
      <c r="AC7" t="n">
        <v>702.1420049115436</v>
      </c>
      <c r="AD7" t="n">
        <v>567313.7537321679</v>
      </c>
      <c r="AE7" t="n">
        <v>776223.7059727719</v>
      </c>
      <c r="AF7" t="n">
        <v>1.807639467523791e-06</v>
      </c>
      <c r="AG7" t="n">
        <v>22.8125</v>
      </c>
      <c r="AH7" t="n">
        <v>702142.0049115436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5.865</v>
      </c>
      <c r="E8" t="n">
        <v>17.05</v>
      </c>
      <c r="F8" t="n">
        <v>11.51</v>
      </c>
      <c r="G8" t="n">
        <v>12.33</v>
      </c>
      <c r="H8" t="n">
        <v>0.17</v>
      </c>
      <c r="I8" t="n">
        <v>56</v>
      </c>
      <c r="J8" t="n">
        <v>255.57</v>
      </c>
      <c r="K8" t="n">
        <v>59.19</v>
      </c>
      <c r="L8" t="n">
        <v>2.5</v>
      </c>
      <c r="M8" t="n">
        <v>54</v>
      </c>
      <c r="N8" t="n">
        <v>63.88</v>
      </c>
      <c r="O8" t="n">
        <v>31754.97</v>
      </c>
      <c r="P8" t="n">
        <v>191.02</v>
      </c>
      <c r="Q8" t="n">
        <v>197.95</v>
      </c>
      <c r="R8" t="n">
        <v>61.77</v>
      </c>
      <c r="S8" t="n">
        <v>25.4</v>
      </c>
      <c r="T8" t="n">
        <v>17099.43</v>
      </c>
      <c r="U8" t="n">
        <v>0.41</v>
      </c>
      <c r="V8" t="n">
        <v>0.8100000000000001</v>
      </c>
      <c r="W8" t="n">
        <v>3.04</v>
      </c>
      <c r="X8" t="n">
        <v>1.11</v>
      </c>
      <c r="Y8" t="n">
        <v>1</v>
      </c>
      <c r="Z8" t="n">
        <v>10</v>
      </c>
      <c r="AA8" t="n">
        <v>548.8259119400969</v>
      </c>
      <c r="AB8" t="n">
        <v>750.9278252068445</v>
      </c>
      <c r="AC8" t="n">
        <v>679.2603275029247</v>
      </c>
      <c r="AD8" t="n">
        <v>548825.911940097</v>
      </c>
      <c r="AE8" t="n">
        <v>750927.8252068446</v>
      </c>
      <c r="AF8" t="n">
        <v>1.857814719277159e-06</v>
      </c>
      <c r="AG8" t="n">
        <v>22.20052083333333</v>
      </c>
      <c r="AH8" t="n">
        <v>679260.3275029247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5.9902</v>
      </c>
      <c r="E9" t="n">
        <v>16.69</v>
      </c>
      <c r="F9" t="n">
        <v>11.4</v>
      </c>
      <c r="G9" t="n">
        <v>13.41</v>
      </c>
      <c r="H9" t="n">
        <v>0.19</v>
      </c>
      <c r="I9" t="n">
        <v>51</v>
      </c>
      <c r="J9" t="n">
        <v>256.03</v>
      </c>
      <c r="K9" t="n">
        <v>59.19</v>
      </c>
      <c r="L9" t="n">
        <v>2.75</v>
      </c>
      <c r="M9" t="n">
        <v>49</v>
      </c>
      <c r="N9" t="n">
        <v>64.09</v>
      </c>
      <c r="O9" t="n">
        <v>31811.29</v>
      </c>
      <c r="P9" t="n">
        <v>189.07</v>
      </c>
      <c r="Q9" t="n">
        <v>197.9</v>
      </c>
      <c r="R9" t="n">
        <v>58.71</v>
      </c>
      <c r="S9" t="n">
        <v>25.4</v>
      </c>
      <c r="T9" t="n">
        <v>15595.96</v>
      </c>
      <c r="U9" t="n">
        <v>0.43</v>
      </c>
      <c r="V9" t="n">
        <v>0.82</v>
      </c>
      <c r="W9" t="n">
        <v>3.02</v>
      </c>
      <c r="X9" t="n">
        <v>1</v>
      </c>
      <c r="Y9" t="n">
        <v>1</v>
      </c>
      <c r="Z9" t="n">
        <v>10</v>
      </c>
      <c r="AA9" t="n">
        <v>532.4639733651572</v>
      </c>
      <c r="AB9" t="n">
        <v>728.5406990108268</v>
      </c>
      <c r="AC9" t="n">
        <v>659.0097972105257</v>
      </c>
      <c r="AD9" t="n">
        <v>532463.9733651573</v>
      </c>
      <c r="AE9" t="n">
        <v>728540.6990108268</v>
      </c>
      <c r="AF9" t="n">
        <v>1.89747344099131e-06</v>
      </c>
      <c r="AG9" t="n">
        <v>21.73177083333333</v>
      </c>
      <c r="AH9" t="n">
        <v>659009.7972105257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6.1153</v>
      </c>
      <c r="E10" t="n">
        <v>16.35</v>
      </c>
      <c r="F10" t="n">
        <v>11.3</v>
      </c>
      <c r="G10" t="n">
        <v>14.74</v>
      </c>
      <c r="H10" t="n">
        <v>0.21</v>
      </c>
      <c r="I10" t="n">
        <v>46</v>
      </c>
      <c r="J10" t="n">
        <v>256.49</v>
      </c>
      <c r="K10" t="n">
        <v>59.19</v>
      </c>
      <c r="L10" t="n">
        <v>3</v>
      </c>
      <c r="M10" t="n">
        <v>44</v>
      </c>
      <c r="N10" t="n">
        <v>64.29000000000001</v>
      </c>
      <c r="O10" t="n">
        <v>31867.69</v>
      </c>
      <c r="P10" t="n">
        <v>187.47</v>
      </c>
      <c r="Q10" t="n">
        <v>197.77</v>
      </c>
      <c r="R10" t="n">
        <v>55.68</v>
      </c>
      <c r="S10" t="n">
        <v>25.4</v>
      </c>
      <c r="T10" t="n">
        <v>14106.2</v>
      </c>
      <c r="U10" t="n">
        <v>0.46</v>
      </c>
      <c r="V10" t="n">
        <v>0.82</v>
      </c>
      <c r="W10" t="n">
        <v>3.01</v>
      </c>
      <c r="X10" t="n">
        <v>0.91</v>
      </c>
      <c r="Y10" t="n">
        <v>1</v>
      </c>
      <c r="Z10" t="n">
        <v>10</v>
      </c>
      <c r="AA10" t="n">
        <v>525.5192746464371</v>
      </c>
      <c r="AB10" t="n">
        <v>719.0386558453897</v>
      </c>
      <c r="AC10" t="n">
        <v>650.4146157085968</v>
      </c>
      <c r="AD10" t="n">
        <v>525519.2746464371</v>
      </c>
      <c r="AE10" t="n">
        <v>719038.6558453897</v>
      </c>
      <c r="AF10" t="n">
        <v>1.937100486410163e-06</v>
      </c>
      <c r="AG10" t="n">
        <v>21.2890625</v>
      </c>
      <c r="AH10" t="n">
        <v>650414.6157085968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6.2175</v>
      </c>
      <c r="E11" t="n">
        <v>16.08</v>
      </c>
      <c r="F11" t="n">
        <v>11.23</v>
      </c>
      <c r="G11" t="n">
        <v>16.04</v>
      </c>
      <c r="H11" t="n">
        <v>0.23</v>
      </c>
      <c r="I11" t="n">
        <v>42</v>
      </c>
      <c r="J11" t="n">
        <v>256.95</v>
      </c>
      <c r="K11" t="n">
        <v>59.19</v>
      </c>
      <c r="L11" t="n">
        <v>3.25</v>
      </c>
      <c r="M11" t="n">
        <v>40</v>
      </c>
      <c r="N11" t="n">
        <v>64.5</v>
      </c>
      <c r="O11" t="n">
        <v>31924.29</v>
      </c>
      <c r="P11" t="n">
        <v>186.19</v>
      </c>
      <c r="Q11" t="n">
        <v>197.86</v>
      </c>
      <c r="R11" t="n">
        <v>53.39</v>
      </c>
      <c r="S11" t="n">
        <v>25.4</v>
      </c>
      <c r="T11" t="n">
        <v>12982.67</v>
      </c>
      <c r="U11" t="n">
        <v>0.48</v>
      </c>
      <c r="V11" t="n">
        <v>0.83</v>
      </c>
      <c r="W11" t="n">
        <v>3</v>
      </c>
      <c r="X11" t="n">
        <v>0.83</v>
      </c>
      <c r="Y11" t="n">
        <v>1</v>
      </c>
      <c r="Z11" t="n">
        <v>10</v>
      </c>
      <c r="AA11" t="n">
        <v>511.3603891407585</v>
      </c>
      <c r="AB11" t="n">
        <v>699.6658440505769</v>
      </c>
      <c r="AC11" t="n">
        <v>632.8907178815687</v>
      </c>
      <c r="AD11" t="n">
        <v>511360.3891407585</v>
      </c>
      <c r="AE11" t="n">
        <v>699665.8440505769</v>
      </c>
      <c r="AF11" t="n">
        <v>1.969473660205581e-06</v>
      </c>
      <c r="AG11" t="n">
        <v>20.9375</v>
      </c>
      <c r="AH11" t="n">
        <v>632890.7178815687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6.2994</v>
      </c>
      <c r="E12" t="n">
        <v>15.87</v>
      </c>
      <c r="F12" t="n">
        <v>11.16</v>
      </c>
      <c r="G12" t="n">
        <v>17.17</v>
      </c>
      <c r="H12" t="n">
        <v>0.24</v>
      </c>
      <c r="I12" t="n">
        <v>39</v>
      </c>
      <c r="J12" t="n">
        <v>257.41</v>
      </c>
      <c r="K12" t="n">
        <v>59.19</v>
      </c>
      <c r="L12" t="n">
        <v>3.5</v>
      </c>
      <c r="M12" t="n">
        <v>37</v>
      </c>
      <c r="N12" t="n">
        <v>64.70999999999999</v>
      </c>
      <c r="O12" t="n">
        <v>31980.84</v>
      </c>
      <c r="P12" t="n">
        <v>185.17</v>
      </c>
      <c r="Q12" t="n">
        <v>197.88</v>
      </c>
      <c r="R12" t="n">
        <v>51.3</v>
      </c>
      <c r="S12" t="n">
        <v>25.4</v>
      </c>
      <c r="T12" t="n">
        <v>11950.45</v>
      </c>
      <c r="U12" t="n">
        <v>0.5</v>
      </c>
      <c r="V12" t="n">
        <v>0.83</v>
      </c>
      <c r="W12" t="n">
        <v>3</v>
      </c>
      <c r="X12" t="n">
        <v>0.77</v>
      </c>
      <c r="Y12" t="n">
        <v>1</v>
      </c>
      <c r="Z12" t="n">
        <v>10</v>
      </c>
      <c r="AA12" t="n">
        <v>507.2112617061661</v>
      </c>
      <c r="AB12" t="n">
        <v>693.9888248479839</v>
      </c>
      <c r="AC12" t="n">
        <v>627.7555054239247</v>
      </c>
      <c r="AD12" t="n">
        <v>507211.261706166</v>
      </c>
      <c r="AE12" t="n">
        <v>693988.8248479839</v>
      </c>
      <c r="AF12" t="n">
        <v>1.995416546055334e-06</v>
      </c>
      <c r="AG12" t="n">
        <v>20.6640625</v>
      </c>
      <c r="AH12" t="n">
        <v>627755.5054239247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6.3519</v>
      </c>
      <c r="E13" t="n">
        <v>15.74</v>
      </c>
      <c r="F13" t="n">
        <v>11.13</v>
      </c>
      <c r="G13" t="n">
        <v>18.05</v>
      </c>
      <c r="H13" t="n">
        <v>0.26</v>
      </c>
      <c r="I13" t="n">
        <v>37</v>
      </c>
      <c r="J13" t="n">
        <v>257.86</v>
      </c>
      <c r="K13" t="n">
        <v>59.19</v>
      </c>
      <c r="L13" t="n">
        <v>3.75</v>
      </c>
      <c r="M13" t="n">
        <v>35</v>
      </c>
      <c r="N13" t="n">
        <v>64.92</v>
      </c>
      <c r="O13" t="n">
        <v>32037.48</v>
      </c>
      <c r="P13" t="n">
        <v>184.61</v>
      </c>
      <c r="Q13" t="n">
        <v>197.94</v>
      </c>
      <c r="R13" t="n">
        <v>50.01</v>
      </c>
      <c r="S13" t="n">
        <v>25.4</v>
      </c>
      <c r="T13" t="n">
        <v>11314.8</v>
      </c>
      <c r="U13" t="n">
        <v>0.51</v>
      </c>
      <c r="V13" t="n">
        <v>0.84</v>
      </c>
      <c r="W13" t="n">
        <v>3.01</v>
      </c>
      <c r="X13" t="n">
        <v>0.74</v>
      </c>
      <c r="Y13" t="n">
        <v>1</v>
      </c>
      <c r="Z13" t="n">
        <v>10</v>
      </c>
      <c r="AA13" t="n">
        <v>504.5954275413143</v>
      </c>
      <c r="AB13" t="n">
        <v>690.409725141175</v>
      </c>
      <c r="AC13" t="n">
        <v>624.5179899698359</v>
      </c>
      <c r="AD13" t="n">
        <v>504595.4275413143</v>
      </c>
      <c r="AE13" t="n">
        <v>690409.7251411751</v>
      </c>
      <c r="AF13" t="n">
        <v>2.012046601087226e-06</v>
      </c>
      <c r="AG13" t="n">
        <v>20.49479166666667</v>
      </c>
      <c r="AH13" t="n">
        <v>624517.9899698358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6.4445</v>
      </c>
      <c r="E14" t="n">
        <v>15.52</v>
      </c>
      <c r="F14" t="n">
        <v>11.05</v>
      </c>
      <c r="G14" t="n">
        <v>19.5</v>
      </c>
      <c r="H14" t="n">
        <v>0.28</v>
      </c>
      <c r="I14" t="n">
        <v>34</v>
      </c>
      <c r="J14" t="n">
        <v>258.32</v>
      </c>
      <c r="K14" t="n">
        <v>59.19</v>
      </c>
      <c r="L14" t="n">
        <v>4</v>
      </c>
      <c r="M14" t="n">
        <v>32</v>
      </c>
      <c r="N14" t="n">
        <v>65.13</v>
      </c>
      <c r="O14" t="n">
        <v>32094.19</v>
      </c>
      <c r="P14" t="n">
        <v>183.22</v>
      </c>
      <c r="Q14" t="n">
        <v>197.82</v>
      </c>
      <c r="R14" t="n">
        <v>47.76</v>
      </c>
      <c r="S14" t="n">
        <v>25.4</v>
      </c>
      <c r="T14" t="n">
        <v>10204.05</v>
      </c>
      <c r="U14" t="n">
        <v>0.53</v>
      </c>
      <c r="V14" t="n">
        <v>0.84</v>
      </c>
      <c r="W14" t="n">
        <v>3</v>
      </c>
      <c r="X14" t="n">
        <v>0.66</v>
      </c>
      <c r="Y14" t="n">
        <v>1</v>
      </c>
      <c r="Z14" t="n">
        <v>10</v>
      </c>
      <c r="AA14" t="n">
        <v>491.1575474009383</v>
      </c>
      <c r="AB14" t="n">
        <v>672.0234246956811</v>
      </c>
      <c r="AC14" t="n">
        <v>607.8864522335249</v>
      </c>
      <c r="AD14" t="n">
        <v>491157.5474009382</v>
      </c>
      <c r="AE14" t="n">
        <v>672023.4246956811</v>
      </c>
      <c r="AF14" t="n">
        <v>2.041378850533955e-06</v>
      </c>
      <c r="AG14" t="n">
        <v>20.20833333333333</v>
      </c>
      <c r="AH14" t="n">
        <v>607886.4522335249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6.4963</v>
      </c>
      <c r="E15" t="n">
        <v>15.39</v>
      </c>
      <c r="F15" t="n">
        <v>11.02</v>
      </c>
      <c r="G15" t="n">
        <v>20.67</v>
      </c>
      <c r="H15" t="n">
        <v>0.29</v>
      </c>
      <c r="I15" t="n">
        <v>32</v>
      </c>
      <c r="J15" t="n">
        <v>258.78</v>
      </c>
      <c r="K15" t="n">
        <v>59.19</v>
      </c>
      <c r="L15" t="n">
        <v>4.25</v>
      </c>
      <c r="M15" t="n">
        <v>30</v>
      </c>
      <c r="N15" t="n">
        <v>65.34</v>
      </c>
      <c r="O15" t="n">
        <v>32150.98</v>
      </c>
      <c r="P15" t="n">
        <v>182.73</v>
      </c>
      <c r="Q15" t="n">
        <v>197.83</v>
      </c>
      <c r="R15" t="n">
        <v>47.04</v>
      </c>
      <c r="S15" t="n">
        <v>25.4</v>
      </c>
      <c r="T15" t="n">
        <v>9855.01</v>
      </c>
      <c r="U15" t="n">
        <v>0.54</v>
      </c>
      <c r="V15" t="n">
        <v>0.84</v>
      </c>
      <c r="W15" t="n">
        <v>2.99</v>
      </c>
      <c r="X15" t="n">
        <v>0.63</v>
      </c>
      <c r="Y15" t="n">
        <v>1</v>
      </c>
      <c r="Z15" t="n">
        <v>10</v>
      </c>
      <c r="AA15" t="n">
        <v>488.9058114745598</v>
      </c>
      <c r="AB15" t="n">
        <v>668.9425002616321</v>
      </c>
      <c r="AC15" t="n">
        <v>605.099566903357</v>
      </c>
      <c r="AD15" t="n">
        <v>488905.8114745598</v>
      </c>
      <c r="AE15" t="n">
        <v>668942.500261632</v>
      </c>
      <c r="AF15" t="n">
        <v>2.057787171498756e-06</v>
      </c>
      <c r="AG15" t="n">
        <v>20.0390625</v>
      </c>
      <c r="AH15" t="n">
        <v>605099.5669033569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6.558</v>
      </c>
      <c r="E16" t="n">
        <v>15.25</v>
      </c>
      <c r="F16" t="n">
        <v>10.98</v>
      </c>
      <c r="G16" t="n">
        <v>21.95</v>
      </c>
      <c r="H16" t="n">
        <v>0.31</v>
      </c>
      <c r="I16" t="n">
        <v>30</v>
      </c>
      <c r="J16" t="n">
        <v>259.25</v>
      </c>
      <c r="K16" t="n">
        <v>59.19</v>
      </c>
      <c r="L16" t="n">
        <v>4.5</v>
      </c>
      <c r="M16" t="n">
        <v>28</v>
      </c>
      <c r="N16" t="n">
        <v>65.55</v>
      </c>
      <c r="O16" t="n">
        <v>32207.85</v>
      </c>
      <c r="P16" t="n">
        <v>181.95</v>
      </c>
      <c r="Q16" t="n">
        <v>197.82</v>
      </c>
      <c r="R16" t="n">
        <v>45.46</v>
      </c>
      <c r="S16" t="n">
        <v>25.4</v>
      </c>
      <c r="T16" t="n">
        <v>9075.35</v>
      </c>
      <c r="U16" t="n">
        <v>0.5600000000000001</v>
      </c>
      <c r="V16" t="n">
        <v>0.85</v>
      </c>
      <c r="W16" t="n">
        <v>2.99</v>
      </c>
      <c r="X16" t="n">
        <v>0.58</v>
      </c>
      <c r="Y16" t="n">
        <v>1</v>
      </c>
      <c r="Z16" t="n">
        <v>10</v>
      </c>
      <c r="AA16" t="n">
        <v>485.9150040012547</v>
      </c>
      <c r="AB16" t="n">
        <v>664.8503455315425</v>
      </c>
      <c r="AC16" t="n">
        <v>601.397961677332</v>
      </c>
      <c r="AD16" t="n">
        <v>485915.0040012547</v>
      </c>
      <c r="AE16" t="n">
        <v>664850.3455315426</v>
      </c>
      <c r="AF16" t="n">
        <v>2.077331445698142e-06</v>
      </c>
      <c r="AG16" t="n">
        <v>19.85677083333333</v>
      </c>
      <c r="AH16" t="n">
        <v>601397.9616773319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6.5829</v>
      </c>
      <c r="E17" t="n">
        <v>15.19</v>
      </c>
      <c r="F17" t="n">
        <v>10.97</v>
      </c>
      <c r="G17" t="n">
        <v>22.69</v>
      </c>
      <c r="H17" t="n">
        <v>0.33</v>
      </c>
      <c r="I17" t="n">
        <v>29</v>
      </c>
      <c r="J17" t="n">
        <v>259.71</v>
      </c>
      <c r="K17" t="n">
        <v>59.19</v>
      </c>
      <c r="L17" t="n">
        <v>4.75</v>
      </c>
      <c r="M17" t="n">
        <v>27</v>
      </c>
      <c r="N17" t="n">
        <v>65.76000000000001</v>
      </c>
      <c r="O17" t="n">
        <v>32264.79</v>
      </c>
      <c r="P17" t="n">
        <v>181.79</v>
      </c>
      <c r="Q17" t="n">
        <v>197.81</v>
      </c>
      <c r="R17" t="n">
        <v>45.14</v>
      </c>
      <c r="S17" t="n">
        <v>25.4</v>
      </c>
      <c r="T17" t="n">
        <v>8921.889999999999</v>
      </c>
      <c r="U17" t="n">
        <v>0.5600000000000001</v>
      </c>
      <c r="V17" t="n">
        <v>0.85</v>
      </c>
      <c r="W17" t="n">
        <v>2.99</v>
      </c>
      <c r="X17" t="n">
        <v>0.58</v>
      </c>
      <c r="Y17" t="n">
        <v>1</v>
      </c>
      <c r="Z17" t="n">
        <v>10</v>
      </c>
      <c r="AA17" t="n">
        <v>476.2080452553528</v>
      </c>
      <c r="AB17" t="n">
        <v>651.5688563346034</v>
      </c>
      <c r="AC17" t="n">
        <v>589.3840391686616</v>
      </c>
      <c r="AD17" t="n">
        <v>476208.0452553528</v>
      </c>
      <c r="AE17" t="n">
        <v>651568.8563346034</v>
      </c>
      <c r="AF17" t="n">
        <v>2.085218843227554e-06</v>
      </c>
      <c r="AG17" t="n">
        <v>19.77864583333333</v>
      </c>
      <c r="AH17" t="n">
        <v>589384.0391686616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6.6484</v>
      </c>
      <c r="E18" t="n">
        <v>15.04</v>
      </c>
      <c r="F18" t="n">
        <v>10.92</v>
      </c>
      <c r="G18" t="n">
        <v>24.26</v>
      </c>
      <c r="H18" t="n">
        <v>0.34</v>
      </c>
      <c r="I18" t="n">
        <v>27</v>
      </c>
      <c r="J18" t="n">
        <v>260.17</v>
      </c>
      <c r="K18" t="n">
        <v>59.19</v>
      </c>
      <c r="L18" t="n">
        <v>5</v>
      </c>
      <c r="M18" t="n">
        <v>25</v>
      </c>
      <c r="N18" t="n">
        <v>65.98</v>
      </c>
      <c r="O18" t="n">
        <v>32321.82</v>
      </c>
      <c r="P18" t="n">
        <v>180.87</v>
      </c>
      <c r="Q18" t="n">
        <v>197.79</v>
      </c>
      <c r="R18" t="n">
        <v>43.63</v>
      </c>
      <c r="S18" t="n">
        <v>25.4</v>
      </c>
      <c r="T18" t="n">
        <v>8174.43</v>
      </c>
      <c r="U18" t="n">
        <v>0.58</v>
      </c>
      <c r="V18" t="n">
        <v>0.85</v>
      </c>
      <c r="W18" t="n">
        <v>2.99</v>
      </c>
      <c r="X18" t="n">
        <v>0.53</v>
      </c>
      <c r="Y18" t="n">
        <v>1</v>
      </c>
      <c r="Z18" t="n">
        <v>10</v>
      </c>
      <c r="AA18" t="n">
        <v>473.1792009012727</v>
      </c>
      <c r="AB18" t="n">
        <v>647.4246578661688</v>
      </c>
      <c r="AC18" t="n">
        <v>585.6353571856353</v>
      </c>
      <c r="AD18" t="n">
        <v>473179.2009012727</v>
      </c>
      <c r="AE18" t="n">
        <v>647424.6578661688</v>
      </c>
      <c r="AF18" t="n">
        <v>2.105966816648297e-06</v>
      </c>
      <c r="AG18" t="n">
        <v>19.58333333333333</v>
      </c>
      <c r="AH18" t="n">
        <v>585635.3571856353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6.6806</v>
      </c>
      <c r="E19" t="n">
        <v>14.97</v>
      </c>
      <c r="F19" t="n">
        <v>10.89</v>
      </c>
      <c r="G19" t="n">
        <v>25.14</v>
      </c>
      <c r="H19" t="n">
        <v>0.36</v>
      </c>
      <c r="I19" t="n">
        <v>26</v>
      </c>
      <c r="J19" t="n">
        <v>260.63</v>
      </c>
      <c r="K19" t="n">
        <v>59.19</v>
      </c>
      <c r="L19" t="n">
        <v>5.25</v>
      </c>
      <c r="M19" t="n">
        <v>24</v>
      </c>
      <c r="N19" t="n">
        <v>66.19</v>
      </c>
      <c r="O19" t="n">
        <v>32378.93</v>
      </c>
      <c r="P19" t="n">
        <v>180.39</v>
      </c>
      <c r="Q19" t="n">
        <v>197.76</v>
      </c>
      <c r="R19" t="n">
        <v>42.92</v>
      </c>
      <c r="S19" t="n">
        <v>25.4</v>
      </c>
      <c r="T19" t="n">
        <v>7827.3</v>
      </c>
      <c r="U19" t="n">
        <v>0.59</v>
      </c>
      <c r="V19" t="n">
        <v>0.85</v>
      </c>
      <c r="W19" t="n">
        <v>2.98</v>
      </c>
      <c r="X19" t="n">
        <v>0.5</v>
      </c>
      <c r="Y19" t="n">
        <v>1</v>
      </c>
      <c r="Z19" t="n">
        <v>10</v>
      </c>
      <c r="AA19" t="n">
        <v>471.4918604734483</v>
      </c>
      <c r="AB19" t="n">
        <v>645.1159642526135</v>
      </c>
      <c r="AC19" t="n">
        <v>583.5470020502858</v>
      </c>
      <c r="AD19" t="n">
        <v>471491.8604734483</v>
      </c>
      <c r="AE19" t="n">
        <v>645115.9642526135</v>
      </c>
      <c r="AF19" t="n">
        <v>2.116166583734525e-06</v>
      </c>
      <c r="AG19" t="n">
        <v>19.4921875</v>
      </c>
      <c r="AH19" t="n">
        <v>583547.0020502858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6.7122</v>
      </c>
      <c r="E20" t="n">
        <v>14.9</v>
      </c>
      <c r="F20" t="n">
        <v>10.87</v>
      </c>
      <c r="G20" t="n">
        <v>26.09</v>
      </c>
      <c r="H20" t="n">
        <v>0.37</v>
      </c>
      <c r="I20" t="n">
        <v>25</v>
      </c>
      <c r="J20" t="n">
        <v>261.1</v>
      </c>
      <c r="K20" t="n">
        <v>59.19</v>
      </c>
      <c r="L20" t="n">
        <v>5.5</v>
      </c>
      <c r="M20" t="n">
        <v>23</v>
      </c>
      <c r="N20" t="n">
        <v>66.40000000000001</v>
      </c>
      <c r="O20" t="n">
        <v>32436.11</v>
      </c>
      <c r="P20" t="n">
        <v>180.09</v>
      </c>
      <c r="Q20" t="n">
        <v>197.77</v>
      </c>
      <c r="R20" t="n">
        <v>42.42</v>
      </c>
      <c r="S20" t="n">
        <v>25.4</v>
      </c>
      <c r="T20" t="n">
        <v>7581.67</v>
      </c>
      <c r="U20" t="n">
        <v>0.6</v>
      </c>
      <c r="V20" t="n">
        <v>0.86</v>
      </c>
      <c r="W20" t="n">
        <v>2.98</v>
      </c>
      <c r="X20" t="n">
        <v>0.48</v>
      </c>
      <c r="Y20" t="n">
        <v>1</v>
      </c>
      <c r="Z20" t="n">
        <v>10</v>
      </c>
      <c r="AA20" t="n">
        <v>470.2029314995824</v>
      </c>
      <c r="AB20" t="n">
        <v>643.3523947670371</v>
      </c>
      <c r="AC20" t="n">
        <v>581.9517451612274</v>
      </c>
      <c r="AD20" t="n">
        <v>470202.9314995824</v>
      </c>
      <c r="AE20" t="n">
        <v>643352.3947670371</v>
      </c>
      <c r="AF20" t="n">
        <v>2.126176293048959e-06</v>
      </c>
      <c r="AG20" t="n">
        <v>19.40104166666667</v>
      </c>
      <c r="AH20" t="n">
        <v>581951.7451612274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6.7409</v>
      </c>
      <c r="E21" t="n">
        <v>14.83</v>
      </c>
      <c r="F21" t="n">
        <v>10.86</v>
      </c>
      <c r="G21" t="n">
        <v>27.14</v>
      </c>
      <c r="H21" t="n">
        <v>0.39</v>
      </c>
      <c r="I21" t="n">
        <v>24</v>
      </c>
      <c r="J21" t="n">
        <v>261.56</v>
      </c>
      <c r="K21" t="n">
        <v>59.19</v>
      </c>
      <c r="L21" t="n">
        <v>5.75</v>
      </c>
      <c r="M21" t="n">
        <v>22</v>
      </c>
      <c r="N21" t="n">
        <v>66.62</v>
      </c>
      <c r="O21" t="n">
        <v>32493.38</v>
      </c>
      <c r="P21" t="n">
        <v>179.8</v>
      </c>
      <c r="Q21" t="n">
        <v>197.83</v>
      </c>
      <c r="R21" t="n">
        <v>42.09</v>
      </c>
      <c r="S21" t="n">
        <v>25.4</v>
      </c>
      <c r="T21" t="n">
        <v>7420.41</v>
      </c>
      <c r="U21" t="n">
        <v>0.6</v>
      </c>
      <c r="V21" t="n">
        <v>0.86</v>
      </c>
      <c r="W21" t="n">
        <v>2.97</v>
      </c>
      <c r="X21" t="n">
        <v>0.47</v>
      </c>
      <c r="Y21" t="n">
        <v>1</v>
      </c>
      <c r="Z21" t="n">
        <v>10</v>
      </c>
      <c r="AA21" t="n">
        <v>469.0688436185906</v>
      </c>
      <c r="AB21" t="n">
        <v>641.800685695838</v>
      </c>
      <c r="AC21" t="n">
        <v>580.5481290259464</v>
      </c>
      <c r="AD21" t="n">
        <v>469068.8436185906</v>
      </c>
      <c r="AE21" t="n">
        <v>641800.685695838</v>
      </c>
      <c r="AF21" t="n">
        <v>2.135267389799727e-06</v>
      </c>
      <c r="AG21" t="n">
        <v>19.30989583333333</v>
      </c>
      <c r="AH21" t="n">
        <v>580548.1290259464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6.7696</v>
      </c>
      <c r="E22" t="n">
        <v>14.77</v>
      </c>
      <c r="F22" t="n">
        <v>10.84</v>
      </c>
      <c r="G22" t="n">
        <v>28.28</v>
      </c>
      <c r="H22" t="n">
        <v>0.41</v>
      </c>
      <c r="I22" t="n">
        <v>23</v>
      </c>
      <c r="J22" t="n">
        <v>262.03</v>
      </c>
      <c r="K22" t="n">
        <v>59.19</v>
      </c>
      <c r="L22" t="n">
        <v>6</v>
      </c>
      <c r="M22" t="n">
        <v>21</v>
      </c>
      <c r="N22" t="n">
        <v>66.83</v>
      </c>
      <c r="O22" t="n">
        <v>32550.72</v>
      </c>
      <c r="P22" t="n">
        <v>179.51</v>
      </c>
      <c r="Q22" t="n">
        <v>197.88</v>
      </c>
      <c r="R22" t="n">
        <v>41.27</v>
      </c>
      <c r="S22" t="n">
        <v>25.4</v>
      </c>
      <c r="T22" t="n">
        <v>7016.99</v>
      </c>
      <c r="U22" t="n">
        <v>0.62</v>
      </c>
      <c r="V22" t="n">
        <v>0.86</v>
      </c>
      <c r="W22" t="n">
        <v>2.98</v>
      </c>
      <c r="X22" t="n">
        <v>0.45</v>
      </c>
      <c r="Y22" t="n">
        <v>1</v>
      </c>
      <c r="Z22" t="n">
        <v>10</v>
      </c>
      <c r="AA22" t="n">
        <v>467.8953008087498</v>
      </c>
      <c r="AB22" t="n">
        <v>640.1949926503587</v>
      </c>
      <c r="AC22" t="n">
        <v>579.0956810711232</v>
      </c>
      <c r="AD22" t="n">
        <v>467895.3008087497</v>
      </c>
      <c r="AE22" t="n">
        <v>640194.9926503587</v>
      </c>
      <c r="AF22" t="n">
        <v>2.144358486550494e-06</v>
      </c>
      <c r="AG22" t="n">
        <v>19.23177083333333</v>
      </c>
      <c r="AH22" t="n">
        <v>579095.6810711232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6.8074</v>
      </c>
      <c r="E23" t="n">
        <v>14.69</v>
      </c>
      <c r="F23" t="n">
        <v>10.81</v>
      </c>
      <c r="G23" t="n">
        <v>29.48</v>
      </c>
      <c r="H23" t="n">
        <v>0.42</v>
      </c>
      <c r="I23" t="n">
        <v>22</v>
      </c>
      <c r="J23" t="n">
        <v>262.49</v>
      </c>
      <c r="K23" t="n">
        <v>59.19</v>
      </c>
      <c r="L23" t="n">
        <v>6.25</v>
      </c>
      <c r="M23" t="n">
        <v>20</v>
      </c>
      <c r="N23" t="n">
        <v>67.05</v>
      </c>
      <c r="O23" t="n">
        <v>32608.15</v>
      </c>
      <c r="P23" t="n">
        <v>178.94</v>
      </c>
      <c r="Q23" t="n">
        <v>197.78</v>
      </c>
      <c r="R23" t="n">
        <v>40.28</v>
      </c>
      <c r="S23" t="n">
        <v>25.4</v>
      </c>
      <c r="T23" t="n">
        <v>6525.2</v>
      </c>
      <c r="U23" t="n">
        <v>0.63</v>
      </c>
      <c r="V23" t="n">
        <v>0.86</v>
      </c>
      <c r="W23" t="n">
        <v>2.98</v>
      </c>
      <c r="X23" t="n">
        <v>0.42</v>
      </c>
      <c r="Y23" t="n">
        <v>1</v>
      </c>
      <c r="Z23" t="n">
        <v>10</v>
      </c>
      <c r="AA23" t="n">
        <v>457.4538340304111</v>
      </c>
      <c r="AB23" t="n">
        <v>625.9085171592324</v>
      </c>
      <c r="AC23" t="n">
        <v>566.1726867496757</v>
      </c>
      <c r="AD23" t="n">
        <v>457453.8340304111</v>
      </c>
      <c r="AE23" t="n">
        <v>625908.5171592324</v>
      </c>
      <c r="AF23" t="n">
        <v>2.156332126173458e-06</v>
      </c>
      <c r="AG23" t="n">
        <v>19.12760416666667</v>
      </c>
      <c r="AH23" t="n">
        <v>566172.6867496757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6.8351</v>
      </c>
      <c r="E24" t="n">
        <v>14.63</v>
      </c>
      <c r="F24" t="n">
        <v>10.8</v>
      </c>
      <c r="G24" t="n">
        <v>30.85</v>
      </c>
      <c r="H24" t="n">
        <v>0.44</v>
      </c>
      <c r="I24" t="n">
        <v>21</v>
      </c>
      <c r="J24" t="n">
        <v>262.96</v>
      </c>
      <c r="K24" t="n">
        <v>59.19</v>
      </c>
      <c r="L24" t="n">
        <v>6.5</v>
      </c>
      <c r="M24" t="n">
        <v>19</v>
      </c>
      <c r="N24" t="n">
        <v>67.26000000000001</v>
      </c>
      <c r="O24" t="n">
        <v>32665.66</v>
      </c>
      <c r="P24" t="n">
        <v>178.74</v>
      </c>
      <c r="Q24" t="n">
        <v>197.82</v>
      </c>
      <c r="R24" t="n">
        <v>40.01</v>
      </c>
      <c r="S24" t="n">
        <v>25.4</v>
      </c>
      <c r="T24" t="n">
        <v>6394.3</v>
      </c>
      <c r="U24" t="n">
        <v>0.63</v>
      </c>
      <c r="V24" t="n">
        <v>0.86</v>
      </c>
      <c r="W24" t="n">
        <v>2.98</v>
      </c>
      <c r="X24" t="n">
        <v>0.41</v>
      </c>
      <c r="Y24" t="n">
        <v>1</v>
      </c>
      <c r="Z24" t="n">
        <v>10</v>
      </c>
      <c r="AA24" t="n">
        <v>456.4525004308492</v>
      </c>
      <c r="AB24" t="n">
        <v>624.5384483525909</v>
      </c>
      <c r="AC24" t="n">
        <v>564.9333753870364</v>
      </c>
      <c r="AD24" t="n">
        <v>456452.5004308491</v>
      </c>
      <c r="AE24" t="n">
        <v>624538.4483525909</v>
      </c>
      <c r="AF24" t="n">
        <v>2.165106459971237e-06</v>
      </c>
      <c r="AG24" t="n">
        <v>19.04947916666667</v>
      </c>
      <c r="AH24" t="n">
        <v>564933.3753870365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6.8725</v>
      </c>
      <c r="E25" t="n">
        <v>14.55</v>
      </c>
      <c r="F25" t="n">
        <v>10.77</v>
      </c>
      <c r="G25" t="n">
        <v>32.3</v>
      </c>
      <c r="H25" t="n">
        <v>0.46</v>
      </c>
      <c r="I25" t="n">
        <v>20</v>
      </c>
      <c r="J25" t="n">
        <v>263.42</v>
      </c>
      <c r="K25" t="n">
        <v>59.19</v>
      </c>
      <c r="L25" t="n">
        <v>6.75</v>
      </c>
      <c r="M25" t="n">
        <v>18</v>
      </c>
      <c r="N25" t="n">
        <v>67.48</v>
      </c>
      <c r="O25" t="n">
        <v>32723.25</v>
      </c>
      <c r="P25" t="n">
        <v>178.12</v>
      </c>
      <c r="Q25" t="n">
        <v>197.82</v>
      </c>
      <c r="R25" t="n">
        <v>39.02</v>
      </c>
      <c r="S25" t="n">
        <v>25.4</v>
      </c>
      <c r="T25" t="n">
        <v>5903.85</v>
      </c>
      <c r="U25" t="n">
        <v>0.65</v>
      </c>
      <c r="V25" t="n">
        <v>0.86</v>
      </c>
      <c r="W25" t="n">
        <v>2.97</v>
      </c>
      <c r="X25" t="n">
        <v>0.38</v>
      </c>
      <c r="Y25" t="n">
        <v>1</v>
      </c>
      <c r="Z25" t="n">
        <v>10</v>
      </c>
      <c r="AA25" t="n">
        <v>454.5858704042591</v>
      </c>
      <c r="AB25" t="n">
        <v>621.9844428003057</v>
      </c>
      <c r="AC25" t="n">
        <v>562.623120540092</v>
      </c>
      <c r="AD25" t="n">
        <v>454585.8704042591</v>
      </c>
      <c r="AE25" t="n">
        <v>621984.4428003057</v>
      </c>
      <c r="AF25" t="n">
        <v>2.176953394413005e-06</v>
      </c>
      <c r="AG25" t="n">
        <v>18.9453125</v>
      </c>
      <c r="AH25" t="n">
        <v>562623.120540092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6.8721</v>
      </c>
      <c r="E26" t="n">
        <v>14.55</v>
      </c>
      <c r="F26" t="n">
        <v>10.77</v>
      </c>
      <c r="G26" t="n">
        <v>32.31</v>
      </c>
      <c r="H26" t="n">
        <v>0.47</v>
      </c>
      <c r="I26" t="n">
        <v>20</v>
      </c>
      <c r="J26" t="n">
        <v>263.89</v>
      </c>
      <c r="K26" t="n">
        <v>59.19</v>
      </c>
      <c r="L26" t="n">
        <v>7</v>
      </c>
      <c r="M26" t="n">
        <v>18</v>
      </c>
      <c r="N26" t="n">
        <v>67.7</v>
      </c>
      <c r="O26" t="n">
        <v>32780.92</v>
      </c>
      <c r="P26" t="n">
        <v>178.1</v>
      </c>
      <c r="Q26" t="n">
        <v>197.76</v>
      </c>
      <c r="R26" t="n">
        <v>39.03</v>
      </c>
      <c r="S26" t="n">
        <v>25.4</v>
      </c>
      <c r="T26" t="n">
        <v>5911.72</v>
      </c>
      <c r="U26" t="n">
        <v>0.65</v>
      </c>
      <c r="V26" t="n">
        <v>0.86</v>
      </c>
      <c r="W26" t="n">
        <v>2.97</v>
      </c>
      <c r="X26" t="n">
        <v>0.38</v>
      </c>
      <c r="Y26" t="n">
        <v>1</v>
      </c>
      <c r="Z26" t="n">
        <v>10</v>
      </c>
      <c r="AA26" t="n">
        <v>454.581272317491</v>
      </c>
      <c r="AB26" t="n">
        <v>621.9781514951362</v>
      </c>
      <c r="AC26" t="n">
        <v>562.6174296682581</v>
      </c>
      <c r="AD26" t="n">
        <v>454581.2723174909</v>
      </c>
      <c r="AE26" t="n">
        <v>621978.1514951362</v>
      </c>
      <c r="AF26" t="n">
        <v>2.176826689231809e-06</v>
      </c>
      <c r="AG26" t="n">
        <v>18.9453125</v>
      </c>
      <c r="AH26" t="n">
        <v>562617.4296682581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6.901</v>
      </c>
      <c r="E27" t="n">
        <v>14.49</v>
      </c>
      <c r="F27" t="n">
        <v>10.76</v>
      </c>
      <c r="G27" t="n">
        <v>33.97</v>
      </c>
      <c r="H27" t="n">
        <v>0.49</v>
      </c>
      <c r="I27" t="n">
        <v>19</v>
      </c>
      <c r="J27" t="n">
        <v>264.36</v>
      </c>
      <c r="K27" t="n">
        <v>59.19</v>
      </c>
      <c r="L27" t="n">
        <v>7.25</v>
      </c>
      <c r="M27" t="n">
        <v>17</v>
      </c>
      <c r="N27" t="n">
        <v>67.92</v>
      </c>
      <c r="O27" t="n">
        <v>32838.68</v>
      </c>
      <c r="P27" t="n">
        <v>178.03</v>
      </c>
      <c r="Q27" t="n">
        <v>197.85</v>
      </c>
      <c r="R27" t="n">
        <v>38.73</v>
      </c>
      <c r="S27" t="n">
        <v>25.4</v>
      </c>
      <c r="T27" t="n">
        <v>5766.82</v>
      </c>
      <c r="U27" t="n">
        <v>0.66</v>
      </c>
      <c r="V27" t="n">
        <v>0.87</v>
      </c>
      <c r="W27" t="n">
        <v>2.97</v>
      </c>
      <c r="X27" t="n">
        <v>0.37</v>
      </c>
      <c r="Y27" t="n">
        <v>1</v>
      </c>
      <c r="Z27" t="n">
        <v>10</v>
      </c>
      <c r="AA27" t="n">
        <v>453.6692838263669</v>
      </c>
      <c r="AB27" t="n">
        <v>620.7303286074878</v>
      </c>
      <c r="AC27" t="n">
        <v>561.4886972456762</v>
      </c>
      <c r="AD27" t="n">
        <v>453669.2838263669</v>
      </c>
      <c r="AE27" t="n">
        <v>620730.3286074877</v>
      </c>
      <c r="AF27" t="n">
        <v>2.185981138573175e-06</v>
      </c>
      <c r="AG27" t="n">
        <v>18.8671875</v>
      </c>
      <c r="AH27" t="n">
        <v>561488.6972456762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6.9395</v>
      </c>
      <c r="E28" t="n">
        <v>14.41</v>
      </c>
      <c r="F28" t="n">
        <v>10.73</v>
      </c>
      <c r="G28" t="n">
        <v>35.75</v>
      </c>
      <c r="H28" t="n">
        <v>0.5</v>
      </c>
      <c r="I28" t="n">
        <v>18</v>
      </c>
      <c r="J28" t="n">
        <v>264.83</v>
      </c>
      <c r="K28" t="n">
        <v>59.19</v>
      </c>
      <c r="L28" t="n">
        <v>7.5</v>
      </c>
      <c r="M28" t="n">
        <v>16</v>
      </c>
      <c r="N28" t="n">
        <v>68.14</v>
      </c>
      <c r="O28" t="n">
        <v>32896.51</v>
      </c>
      <c r="P28" t="n">
        <v>177.3</v>
      </c>
      <c r="Q28" t="n">
        <v>197.78</v>
      </c>
      <c r="R28" t="n">
        <v>37.81</v>
      </c>
      <c r="S28" t="n">
        <v>25.4</v>
      </c>
      <c r="T28" t="n">
        <v>5310.07</v>
      </c>
      <c r="U28" t="n">
        <v>0.67</v>
      </c>
      <c r="V28" t="n">
        <v>0.87</v>
      </c>
      <c r="W28" t="n">
        <v>2.97</v>
      </c>
      <c r="X28" t="n">
        <v>0.33</v>
      </c>
      <c r="Y28" t="n">
        <v>1</v>
      </c>
      <c r="Z28" t="n">
        <v>10</v>
      </c>
      <c r="AA28" t="n">
        <v>451.88697576144</v>
      </c>
      <c r="AB28" t="n">
        <v>618.2916960831723</v>
      </c>
      <c r="AC28" t="n">
        <v>559.2828043868393</v>
      </c>
      <c r="AD28" t="n">
        <v>451886.97576144</v>
      </c>
      <c r="AE28" t="n">
        <v>618291.6960831722</v>
      </c>
      <c r="AF28" t="n">
        <v>2.19817651226323e-06</v>
      </c>
      <c r="AG28" t="n">
        <v>18.76302083333333</v>
      </c>
      <c r="AH28" t="n">
        <v>559282.8043868393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6.9431</v>
      </c>
      <c r="E29" t="n">
        <v>14.4</v>
      </c>
      <c r="F29" t="n">
        <v>10.72</v>
      </c>
      <c r="G29" t="n">
        <v>35.73</v>
      </c>
      <c r="H29" t="n">
        <v>0.52</v>
      </c>
      <c r="I29" t="n">
        <v>18</v>
      </c>
      <c r="J29" t="n">
        <v>265.3</v>
      </c>
      <c r="K29" t="n">
        <v>59.19</v>
      </c>
      <c r="L29" t="n">
        <v>7.75</v>
      </c>
      <c r="M29" t="n">
        <v>16</v>
      </c>
      <c r="N29" t="n">
        <v>68.36</v>
      </c>
      <c r="O29" t="n">
        <v>32954.43</v>
      </c>
      <c r="P29" t="n">
        <v>177.3</v>
      </c>
      <c r="Q29" t="n">
        <v>197.8</v>
      </c>
      <c r="R29" t="n">
        <v>37.57</v>
      </c>
      <c r="S29" t="n">
        <v>25.4</v>
      </c>
      <c r="T29" t="n">
        <v>5189.19</v>
      </c>
      <c r="U29" t="n">
        <v>0.68</v>
      </c>
      <c r="V29" t="n">
        <v>0.87</v>
      </c>
      <c r="W29" t="n">
        <v>2.97</v>
      </c>
      <c r="X29" t="n">
        <v>0.33</v>
      </c>
      <c r="Y29" t="n">
        <v>1</v>
      </c>
      <c r="Z29" t="n">
        <v>10</v>
      </c>
      <c r="AA29" t="n">
        <v>451.7404071331133</v>
      </c>
      <c r="AB29" t="n">
        <v>618.0911544197442</v>
      </c>
      <c r="AC29" t="n">
        <v>559.1014021383068</v>
      </c>
      <c r="AD29" t="n">
        <v>451740.4071331132</v>
      </c>
      <c r="AE29" t="n">
        <v>618091.1544197442</v>
      </c>
      <c r="AF29" t="n">
        <v>2.199316858893988e-06</v>
      </c>
      <c r="AG29" t="n">
        <v>18.75</v>
      </c>
      <c r="AH29" t="n">
        <v>559101.4021383068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6.9728</v>
      </c>
      <c r="E30" t="n">
        <v>14.34</v>
      </c>
      <c r="F30" t="n">
        <v>10.71</v>
      </c>
      <c r="G30" t="n">
        <v>37.78</v>
      </c>
      <c r="H30" t="n">
        <v>0.54</v>
      </c>
      <c r="I30" t="n">
        <v>17</v>
      </c>
      <c r="J30" t="n">
        <v>265.77</v>
      </c>
      <c r="K30" t="n">
        <v>59.19</v>
      </c>
      <c r="L30" t="n">
        <v>8</v>
      </c>
      <c r="M30" t="n">
        <v>15</v>
      </c>
      <c r="N30" t="n">
        <v>68.58</v>
      </c>
      <c r="O30" t="n">
        <v>33012.44</v>
      </c>
      <c r="P30" t="n">
        <v>176.85</v>
      </c>
      <c r="Q30" t="n">
        <v>197.77</v>
      </c>
      <c r="R30" t="n">
        <v>37.14</v>
      </c>
      <c r="S30" t="n">
        <v>25.4</v>
      </c>
      <c r="T30" t="n">
        <v>4980.04</v>
      </c>
      <c r="U30" t="n">
        <v>0.68</v>
      </c>
      <c r="V30" t="n">
        <v>0.87</v>
      </c>
      <c r="W30" t="n">
        <v>2.97</v>
      </c>
      <c r="X30" t="n">
        <v>0.31</v>
      </c>
      <c r="Y30" t="n">
        <v>1</v>
      </c>
      <c r="Z30" t="n">
        <v>10</v>
      </c>
      <c r="AA30" t="n">
        <v>450.5311826068445</v>
      </c>
      <c r="AB30" t="n">
        <v>616.4366400756819</v>
      </c>
      <c r="AC30" t="n">
        <v>557.6047923211164</v>
      </c>
      <c r="AD30" t="n">
        <v>450531.1826068445</v>
      </c>
      <c r="AE30" t="n">
        <v>616436.640075682</v>
      </c>
      <c r="AF30" t="n">
        <v>2.208724718597745e-06</v>
      </c>
      <c r="AG30" t="n">
        <v>18.671875</v>
      </c>
      <c r="AH30" t="n">
        <v>557604.7923211164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6.9615</v>
      </c>
      <c r="E31" t="n">
        <v>14.36</v>
      </c>
      <c r="F31" t="n">
        <v>10.73</v>
      </c>
      <c r="G31" t="n">
        <v>37.87</v>
      </c>
      <c r="H31" t="n">
        <v>0.55</v>
      </c>
      <c r="I31" t="n">
        <v>17</v>
      </c>
      <c r="J31" t="n">
        <v>266.24</v>
      </c>
      <c r="K31" t="n">
        <v>59.19</v>
      </c>
      <c r="L31" t="n">
        <v>8.25</v>
      </c>
      <c r="M31" t="n">
        <v>15</v>
      </c>
      <c r="N31" t="n">
        <v>68.8</v>
      </c>
      <c r="O31" t="n">
        <v>33070.52</v>
      </c>
      <c r="P31" t="n">
        <v>177.31</v>
      </c>
      <c r="Q31" t="n">
        <v>197.78</v>
      </c>
      <c r="R31" t="n">
        <v>37.86</v>
      </c>
      <c r="S31" t="n">
        <v>25.4</v>
      </c>
      <c r="T31" t="n">
        <v>5343.3</v>
      </c>
      <c r="U31" t="n">
        <v>0.67</v>
      </c>
      <c r="V31" t="n">
        <v>0.87</v>
      </c>
      <c r="W31" t="n">
        <v>2.97</v>
      </c>
      <c r="X31" t="n">
        <v>0.34</v>
      </c>
      <c r="Y31" t="n">
        <v>1</v>
      </c>
      <c r="Z31" t="n">
        <v>10</v>
      </c>
      <c r="AA31" t="n">
        <v>451.2930748792294</v>
      </c>
      <c r="AB31" t="n">
        <v>617.479094695074</v>
      </c>
      <c r="AC31" t="n">
        <v>558.5477565347278</v>
      </c>
      <c r="AD31" t="n">
        <v>451293.0748792294</v>
      </c>
      <c r="AE31" t="n">
        <v>617479.094695074</v>
      </c>
      <c r="AF31" t="n">
        <v>2.205145297228975e-06</v>
      </c>
      <c r="AG31" t="n">
        <v>18.69791666666667</v>
      </c>
      <c r="AH31" t="n">
        <v>558547.7565347278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7.0085</v>
      </c>
      <c r="E32" t="n">
        <v>14.27</v>
      </c>
      <c r="F32" t="n">
        <v>10.68</v>
      </c>
      <c r="G32" t="n">
        <v>40.05</v>
      </c>
      <c r="H32" t="n">
        <v>0.57</v>
      </c>
      <c r="I32" t="n">
        <v>16</v>
      </c>
      <c r="J32" t="n">
        <v>266.71</v>
      </c>
      <c r="K32" t="n">
        <v>59.19</v>
      </c>
      <c r="L32" t="n">
        <v>8.5</v>
      </c>
      <c r="M32" t="n">
        <v>14</v>
      </c>
      <c r="N32" t="n">
        <v>69.02</v>
      </c>
      <c r="O32" t="n">
        <v>33128.7</v>
      </c>
      <c r="P32" t="n">
        <v>176.51</v>
      </c>
      <c r="Q32" t="n">
        <v>197.81</v>
      </c>
      <c r="R32" t="n">
        <v>36.47</v>
      </c>
      <c r="S32" t="n">
        <v>25.4</v>
      </c>
      <c r="T32" t="n">
        <v>4649.72</v>
      </c>
      <c r="U32" t="n">
        <v>0.7</v>
      </c>
      <c r="V32" t="n">
        <v>0.87</v>
      </c>
      <c r="W32" t="n">
        <v>2.96</v>
      </c>
      <c r="X32" t="n">
        <v>0.29</v>
      </c>
      <c r="Y32" t="n">
        <v>1</v>
      </c>
      <c r="Z32" t="n">
        <v>10</v>
      </c>
      <c r="AA32" t="n">
        <v>449.1620145124584</v>
      </c>
      <c r="AB32" t="n">
        <v>614.5632838855097</v>
      </c>
      <c r="AC32" t="n">
        <v>555.9102266164622</v>
      </c>
      <c r="AD32" t="n">
        <v>449162.0145124584</v>
      </c>
      <c r="AE32" t="n">
        <v>614563.2838855097</v>
      </c>
      <c r="AF32" t="n">
        <v>2.220033156019431e-06</v>
      </c>
      <c r="AG32" t="n">
        <v>18.58072916666667</v>
      </c>
      <c r="AH32" t="n">
        <v>555910.2266164622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7.0031</v>
      </c>
      <c r="E33" t="n">
        <v>14.28</v>
      </c>
      <c r="F33" t="n">
        <v>10.69</v>
      </c>
      <c r="G33" t="n">
        <v>40.1</v>
      </c>
      <c r="H33" t="n">
        <v>0.58</v>
      </c>
      <c r="I33" t="n">
        <v>16</v>
      </c>
      <c r="J33" t="n">
        <v>267.18</v>
      </c>
      <c r="K33" t="n">
        <v>59.19</v>
      </c>
      <c r="L33" t="n">
        <v>8.75</v>
      </c>
      <c r="M33" t="n">
        <v>14</v>
      </c>
      <c r="N33" t="n">
        <v>69.23999999999999</v>
      </c>
      <c r="O33" t="n">
        <v>33186.95</v>
      </c>
      <c r="P33" t="n">
        <v>176.72</v>
      </c>
      <c r="Q33" t="n">
        <v>197.79</v>
      </c>
      <c r="R33" t="n">
        <v>36.77</v>
      </c>
      <c r="S33" t="n">
        <v>25.4</v>
      </c>
      <c r="T33" t="n">
        <v>4803.25</v>
      </c>
      <c r="U33" t="n">
        <v>0.6899999999999999</v>
      </c>
      <c r="V33" t="n">
        <v>0.87</v>
      </c>
      <c r="W33" t="n">
        <v>2.96</v>
      </c>
      <c r="X33" t="n">
        <v>0.3</v>
      </c>
      <c r="Y33" t="n">
        <v>1</v>
      </c>
      <c r="Z33" t="n">
        <v>10</v>
      </c>
      <c r="AA33" t="n">
        <v>449.5173517356833</v>
      </c>
      <c r="AB33" t="n">
        <v>615.0494719506981</v>
      </c>
      <c r="AC33" t="n">
        <v>556.3500135750783</v>
      </c>
      <c r="AD33" t="n">
        <v>449517.3517356833</v>
      </c>
      <c r="AE33" t="n">
        <v>615049.4719506982</v>
      </c>
      <c r="AF33" t="n">
        <v>2.218322636073294e-06</v>
      </c>
      <c r="AG33" t="n">
        <v>18.59375</v>
      </c>
      <c r="AH33" t="n">
        <v>556350.0135750782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7.0396</v>
      </c>
      <c r="E34" t="n">
        <v>14.21</v>
      </c>
      <c r="F34" t="n">
        <v>10.67</v>
      </c>
      <c r="G34" t="n">
        <v>42.67</v>
      </c>
      <c r="H34" t="n">
        <v>0.6</v>
      </c>
      <c r="I34" t="n">
        <v>15</v>
      </c>
      <c r="J34" t="n">
        <v>267.66</v>
      </c>
      <c r="K34" t="n">
        <v>59.19</v>
      </c>
      <c r="L34" t="n">
        <v>9</v>
      </c>
      <c r="M34" t="n">
        <v>13</v>
      </c>
      <c r="N34" t="n">
        <v>69.45999999999999</v>
      </c>
      <c r="O34" t="n">
        <v>33245.29</v>
      </c>
      <c r="P34" t="n">
        <v>176.23</v>
      </c>
      <c r="Q34" t="n">
        <v>197.79</v>
      </c>
      <c r="R34" t="n">
        <v>35.93</v>
      </c>
      <c r="S34" t="n">
        <v>25.4</v>
      </c>
      <c r="T34" t="n">
        <v>4387.48</v>
      </c>
      <c r="U34" t="n">
        <v>0.71</v>
      </c>
      <c r="V34" t="n">
        <v>0.87</v>
      </c>
      <c r="W34" t="n">
        <v>2.96</v>
      </c>
      <c r="X34" t="n">
        <v>0.28</v>
      </c>
      <c r="Y34" t="n">
        <v>1</v>
      </c>
      <c r="Z34" t="n">
        <v>10</v>
      </c>
      <c r="AA34" t="n">
        <v>448.069236731233</v>
      </c>
      <c r="AB34" t="n">
        <v>613.0680971152841</v>
      </c>
      <c r="AC34" t="n">
        <v>554.5577383730791</v>
      </c>
      <c r="AD34" t="n">
        <v>448069.2367312331</v>
      </c>
      <c r="AE34" t="n">
        <v>613068.0971152841</v>
      </c>
      <c r="AF34" t="n">
        <v>2.229884483857372e-06</v>
      </c>
      <c r="AG34" t="n">
        <v>18.50260416666667</v>
      </c>
      <c r="AH34" t="n">
        <v>554557.7383730791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7.0359</v>
      </c>
      <c r="E35" t="n">
        <v>14.21</v>
      </c>
      <c r="F35" t="n">
        <v>10.67</v>
      </c>
      <c r="G35" t="n">
        <v>42.7</v>
      </c>
      <c r="H35" t="n">
        <v>0.61</v>
      </c>
      <c r="I35" t="n">
        <v>15</v>
      </c>
      <c r="J35" t="n">
        <v>268.13</v>
      </c>
      <c r="K35" t="n">
        <v>59.19</v>
      </c>
      <c r="L35" t="n">
        <v>9.25</v>
      </c>
      <c r="M35" t="n">
        <v>13</v>
      </c>
      <c r="N35" t="n">
        <v>69.69</v>
      </c>
      <c r="O35" t="n">
        <v>33303.72</v>
      </c>
      <c r="P35" t="n">
        <v>176.41</v>
      </c>
      <c r="Q35" t="n">
        <v>197.75</v>
      </c>
      <c r="R35" t="n">
        <v>36.24</v>
      </c>
      <c r="S35" t="n">
        <v>25.4</v>
      </c>
      <c r="T35" t="n">
        <v>4541.7</v>
      </c>
      <c r="U35" t="n">
        <v>0.7</v>
      </c>
      <c r="V35" t="n">
        <v>0.87</v>
      </c>
      <c r="W35" t="n">
        <v>2.96</v>
      </c>
      <c r="X35" t="n">
        <v>0.28</v>
      </c>
      <c r="Y35" t="n">
        <v>1</v>
      </c>
      <c r="Z35" t="n">
        <v>10</v>
      </c>
      <c r="AA35" t="n">
        <v>448.3065790890864</v>
      </c>
      <c r="AB35" t="n">
        <v>613.3928394001049</v>
      </c>
      <c r="AC35" t="n">
        <v>554.8514877100152</v>
      </c>
      <c r="AD35" t="n">
        <v>448306.5790890864</v>
      </c>
      <c r="AE35" t="n">
        <v>613392.8394001049</v>
      </c>
      <c r="AF35" t="n">
        <v>2.228712460931315e-06</v>
      </c>
      <c r="AG35" t="n">
        <v>18.50260416666667</v>
      </c>
      <c r="AH35" t="n">
        <v>554851.4877100153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7.0367</v>
      </c>
      <c r="E36" t="n">
        <v>14.21</v>
      </c>
      <c r="F36" t="n">
        <v>10.67</v>
      </c>
      <c r="G36" t="n">
        <v>42.69</v>
      </c>
      <c r="H36" t="n">
        <v>0.63</v>
      </c>
      <c r="I36" t="n">
        <v>15</v>
      </c>
      <c r="J36" t="n">
        <v>268.61</v>
      </c>
      <c r="K36" t="n">
        <v>59.19</v>
      </c>
      <c r="L36" t="n">
        <v>9.5</v>
      </c>
      <c r="M36" t="n">
        <v>13</v>
      </c>
      <c r="N36" t="n">
        <v>69.91</v>
      </c>
      <c r="O36" t="n">
        <v>33362.23</v>
      </c>
      <c r="P36" t="n">
        <v>176.25</v>
      </c>
      <c r="Q36" t="n">
        <v>197.83</v>
      </c>
      <c r="R36" t="n">
        <v>36.11</v>
      </c>
      <c r="S36" t="n">
        <v>25.4</v>
      </c>
      <c r="T36" t="n">
        <v>4474.26</v>
      </c>
      <c r="U36" t="n">
        <v>0.7</v>
      </c>
      <c r="V36" t="n">
        <v>0.87</v>
      </c>
      <c r="W36" t="n">
        <v>2.96</v>
      </c>
      <c r="X36" t="n">
        <v>0.28</v>
      </c>
      <c r="Y36" t="n">
        <v>1</v>
      </c>
      <c r="Z36" t="n">
        <v>10</v>
      </c>
      <c r="AA36" t="n">
        <v>448.1616004405464</v>
      </c>
      <c r="AB36" t="n">
        <v>613.1944732171658</v>
      </c>
      <c r="AC36" t="n">
        <v>554.6720533171672</v>
      </c>
      <c r="AD36" t="n">
        <v>448161.6004405463</v>
      </c>
      <c r="AE36" t="n">
        <v>613194.4732171658</v>
      </c>
      <c r="AF36" t="n">
        <v>2.228965871293705e-06</v>
      </c>
      <c r="AG36" t="n">
        <v>18.50260416666667</v>
      </c>
      <c r="AH36" t="n">
        <v>554672.0533171672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7.0753</v>
      </c>
      <c r="E37" t="n">
        <v>14.13</v>
      </c>
      <c r="F37" t="n">
        <v>10.64</v>
      </c>
      <c r="G37" t="n">
        <v>45.62</v>
      </c>
      <c r="H37" t="n">
        <v>0.64</v>
      </c>
      <c r="I37" t="n">
        <v>14</v>
      </c>
      <c r="J37" t="n">
        <v>269.08</v>
      </c>
      <c r="K37" t="n">
        <v>59.19</v>
      </c>
      <c r="L37" t="n">
        <v>9.75</v>
      </c>
      <c r="M37" t="n">
        <v>12</v>
      </c>
      <c r="N37" t="n">
        <v>70.14</v>
      </c>
      <c r="O37" t="n">
        <v>33420.83</v>
      </c>
      <c r="P37" t="n">
        <v>175.76</v>
      </c>
      <c r="Q37" t="n">
        <v>197.81</v>
      </c>
      <c r="R37" t="n">
        <v>35.26</v>
      </c>
      <c r="S37" t="n">
        <v>25.4</v>
      </c>
      <c r="T37" t="n">
        <v>4055.46</v>
      </c>
      <c r="U37" t="n">
        <v>0.72</v>
      </c>
      <c r="V37" t="n">
        <v>0.87</v>
      </c>
      <c r="W37" t="n">
        <v>2.96</v>
      </c>
      <c r="X37" t="n">
        <v>0.25</v>
      </c>
      <c r="Y37" t="n">
        <v>1</v>
      </c>
      <c r="Z37" t="n">
        <v>10</v>
      </c>
      <c r="AA37" t="n">
        <v>437.7120947362814</v>
      </c>
      <c r="AB37" t="n">
        <v>598.8969985129347</v>
      </c>
      <c r="AC37" t="n">
        <v>541.7391095320761</v>
      </c>
      <c r="AD37" t="n">
        <v>437712.0947362814</v>
      </c>
      <c r="AE37" t="n">
        <v>598896.9985129347</v>
      </c>
      <c r="AF37" t="n">
        <v>2.241192921279059e-06</v>
      </c>
      <c r="AG37" t="n">
        <v>18.3984375</v>
      </c>
      <c r="AH37" t="n">
        <v>541739.1095320761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7.0737</v>
      </c>
      <c r="E38" t="n">
        <v>14.14</v>
      </c>
      <c r="F38" t="n">
        <v>10.65</v>
      </c>
      <c r="G38" t="n">
        <v>45.63</v>
      </c>
      <c r="H38" t="n">
        <v>0.66</v>
      </c>
      <c r="I38" t="n">
        <v>14</v>
      </c>
      <c r="J38" t="n">
        <v>269.56</v>
      </c>
      <c r="K38" t="n">
        <v>59.19</v>
      </c>
      <c r="L38" t="n">
        <v>10</v>
      </c>
      <c r="M38" t="n">
        <v>12</v>
      </c>
      <c r="N38" t="n">
        <v>70.36</v>
      </c>
      <c r="O38" t="n">
        <v>33479.51</v>
      </c>
      <c r="P38" t="n">
        <v>175.87</v>
      </c>
      <c r="Q38" t="n">
        <v>197.78</v>
      </c>
      <c r="R38" t="n">
        <v>35.33</v>
      </c>
      <c r="S38" t="n">
        <v>25.4</v>
      </c>
      <c r="T38" t="n">
        <v>4089.18</v>
      </c>
      <c r="U38" t="n">
        <v>0.72</v>
      </c>
      <c r="V38" t="n">
        <v>0.87</v>
      </c>
      <c r="W38" t="n">
        <v>2.96</v>
      </c>
      <c r="X38" t="n">
        <v>0.26</v>
      </c>
      <c r="Y38" t="n">
        <v>1</v>
      </c>
      <c r="Z38" t="n">
        <v>10</v>
      </c>
      <c r="AA38" t="n">
        <v>437.8855587088503</v>
      </c>
      <c r="AB38" t="n">
        <v>599.1343395728937</v>
      </c>
      <c r="AC38" t="n">
        <v>541.9537990943828</v>
      </c>
      <c r="AD38" t="n">
        <v>437885.5587088503</v>
      </c>
      <c r="AE38" t="n">
        <v>599134.3395728937</v>
      </c>
      <c r="AF38" t="n">
        <v>2.240686100554277e-06</v>
      </c>
      <c r="AG38" t="n">
        <v>18.41145833333333</v>
      </c>
      <c r="AH38" t="n">
        <v>541953.7990943828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7.0741</v>
      </c>
      <c r="E39" t="n">
        <v>14.14</v>
      </c>
      <c r="F39" t="n">
        <v>10.65</v>
      </c>
      <c r="G39" t="n">
        <v>45.63</v>
      </c>
      <c r="H39" t="n">
        <v>0.68</v>
      </c>
      <c r="I39" t="n">
        <v>14</v>
      </c>
      <c r="J39" t="n">
        <v>270.03</v>
      </c>
      <c r="K39" t="n">
        <v>59.19</v>
      </c>
      <c r="L39" t="n">
        <v>10.25</v>
      </c>
      <c r="M39" t="n">
        <v>12</v>
      </c>
      <c r="N39" t="n">
        <v>70.59</v>
      </c>
      <c r="O39" t="n">
        <v>33538.28</v>
      </c>
      <c r="P39" t="n">
        <v>175.71</v>
      </c>
      <c r="Q39" t="n">
        <v>197.8</v>
      </c>
      <c r="R39" t="n">
        <v>35.36</v>
      </c>
      <c r="S39" t="n">
        <v>25.4</v>
      </c>
      <c r="T39" t="n">
        <v>4106.07</v>
      </c>
      <c r="U39" t="n">
        <v>0.72</v>
      </c>
      <c r="V39" t="n">
        <v>0.87</v>
      </c>
      <c r="W39" t="n">
        <v>2.96</v>
      </c>
      <c r="X39" t="n">
        <v>0.26</v>
      </c>
      <c r="Y39" t="n">
        <v>1</v>
      </c>
      <c r="Z39" t="n">
        <v>10</v>
      </c>
      <c r="AA39" t="n">
        <v>437.7519955363301</v>
      </c>
      <c r="AB39" t="n">
        <v>598.9515925478604</v>
      </c>
      <c r="AC39" t="n">
        <v>541.7884931889316</v>
      </c>
      <c r="AD39" t="n">
        <v>437751.9955363302</v>
      </c>
      <c r="AE39" t="n">
        <v>598951.5925478603</v>
      </c>
      <c r="AF39" t="n">
        <v>2.240812805735473e-06</v>
      </c>
      <c r="AG39" t="n">
        <v>18.41145833333333</v>
      </c>
      <c r="AH39" t="n">
        <v>541788.4931889316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7.1031</v>
      </c>
      <c r="E40" t="n">
        <v>14.08</v>
      </c>
      <c r="F40" t="n">
        <v>10.64</v>
      </c>
      <c r="G40" t="n">
        <v>49.1</v>
      </c>
      <c r="H40" t="n">
        <v>0.6899999999999999</v>
      </c>
      <c r="I40" t="n">
        <v>13</v>
      </c>
      <c r="J40" t="n">
        <v>270.51</v>
      </c>
      <c r="K40" t="n">
        <v>59.19</v>
      </c>
      <c r="L40" t="n">
        <v>10.5</v>
      </c>
      <c r="M40" t="n">
        <v>11</v>
      </c>
      <c r="N40" t="n">
        <v>70.81999999999999</v>
      </c>
      <c r="O40" t="n">
        <v>33597.14</v>
      </c>
      <c r="P40" t="n">
        <v>175.48</v>
      </c>
      <c r="Q40" t="n">
        <v>197.75</v>
      </c>
      <c r="R40" t="n">
        <v>35.18</v>
      </c>
      <c r="S40" t="n">
        <v>25.4</v>
      </c>
      <c r="T40" t="n">
        <v>4019.9</v>
      </c>
      <c r="U40" t="n">
        <v>0.72</v>
      </c>
      <c r="V40" t="n">
        <v>0.87</v>
      </c>
      <c r="W40" t="n">
        <v>2.96</v>
      </c>
      <c r="X40" t="n">
        <v>0.25</v>
      </c>
      <c r="Y40" t="n">
        <v>1</v>
      </c>
      <c r="Z40" t="n">
        <v>10</v>
      </c>
      <c r="AA40" t="n">
        <v>436.7729732362218</v>
      </c>
      <c r="AB40" t="n">
        <v>597.6120510454364</v>
      </c>
      <c r="AC40" t="n">
        <v>540.5767956474408</v>
      </c>
      <c r="AD40" t="n">
        <v>436772.9732362218</v>
      </c>
      <c r="AE40" t="n">
        <v>597612.0510454364</v>
      </c>
      <c r="AF40" t="n">
        <v>2.249998931372138e-06</v>
      </c>
      <c r="AG40" t="n">
        <v>18.33333333333333</v>
      </c>
      <c r="AH40" t="n">
        <v>540576.7956474408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7.1019</v>
      </c>
      <c r="E41" t="n">
        <v>14.08</v>
      </c>
      <c r="F41" t="n">
        <v>10.64</v>
      </c>
      <c r="G41" t="n">
        <v>49.11</v>
      </c>
      <c r="H41" t="n">
        <v>0.71</v>
      </c>
      <c r="I41" t="n">
        <v>13</v>
      </c>
      <c r="J41" t="n">
        <v>270.99</v>
      </c>
      <c r="K41" t="n">
        <v>59.19</v>
      </c>
      <c r="L41" t="n">
        <v>10.75</v>
      </c>
      <c r="M41" t="n">
        <v>11</v>
      </c>
      <c r="N41" t="n">
        <v>71.04000000000001</v>
      </c>
      <c r="O41" t="n">
        <v>33656.08</v>
      </c>
      <c r="P41" t="n">
        <v>175.78</v>
      </c>
      <c r="Q41" t="n">
        <v>197.75</v>
      </c>
      <c r="R41" t="n">
        <v>35.11</v>
      </c>
      <c r="S41" t="n">
        <v>25.4</v>
      </c>
      <c r="T41" t="n">
        <v>3987.14</v>
      </c>
      <c r="U41" t="n">
        <v>0.72</v>
      </c>
      <c r="V41" t="n">
        <v>0.87</v>
      </c>
      <c r="W41" t="n">
        <v>2.96</v>
      </c>
      <c r="X41" t="n">
        <v>0.25</v>
      </c>
      <c r="Y41" t="n">
        <v>1</v>
      </c>
      <c r="Z41" t="n">
        <v>10</v>
      </c>
      <c r="AA41" t="n">
        <v>437.0339780478291</v>
      </c>
      <c r="AB41" t="n">
        <v>597.9691693433972</v>
      </c>
      <c r="AC41" t="n">
        <v>540.8998310762628</v>
      </c>
      <c r="AD41" t="n">
        <v>437033.9780478291</v>
      </c>
      <c r="AE41" t="n">
        <v>597969.1693433973</v>
      </c>
      <c r="AF41" t="n">
        <v>2.249618815828551e-06</v>
      </c>
      <c r="AG41" t="n">
        <v>18.33333333333333</v>
      </c>
      <c r="AH41" t="n">
        <v>540899.8310762628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7.1117</v>
      </c>
      <c r="E42" t="n">
        <v>14.06</v>
      </c>
      <c r="F42" t="n">
        <v>10.62</v>
      </c>
      <c r="G42" t="n">
        <v>49.02</v>
      </c>
      <c r="H42" t="n">
        <v>0.72</v>
      </c>
      <c r="I42" t="n">
        <v>13</v>
      </c>
      <c r="J42" t="n">
        <v>271.47</v>
      </c>
      <c r="K42" t="n">
        <v>59.19</v>
      </c>
      <c r="L42" t="n">
        <v>11</v>
      </c>
      <c r="M42" t="n">
        <v>11</v>
      </c>
      <c r="N42" t="n">
        <v>71.27</v>
      </c>
      <c r="O42" t="n">
        <v>33715.11</v>
      </c>
      <c r="P42" t="n">
        <v>175.4</v>
      </c>
      <c r="Q42" t="n">
        <v>197.77</v>
      </c>
      <c r="R42" t="n">
        <v>34.56</v>
      </c>
      <c r="S42" t="n">
        <v>25.4</v>
      </c>
      <c r="T42" t="n">
        <v>3709.97</v>
      </c>
      <c r="U42" t="n">
        <v>0.73</v>
      </c>
      <c r="V42" t="n">
        <v>0.88</v>
      </c>
      <c r="W42" t="n">
        <v>2.96</v>
      </c>
      <c r="X42" t="n">
        <v>0.23</v>
      </c>
      <c r="Y42" t="n">
        <v>1</v>
      </c>
      <c r="Z42" t="n">
        <v>10</v>
      </c>
      <c r="AA42" t="n">
        <v>436.3955844158356</v>
      </c>
      <c r="AB42" t="n">
        <v>597.0956910121644</v>
      </c>
      <c r="AC42" t="n">
        <v>540.1097162910283</v>
      </c>
      <c r="AD42" t="n">
        <v>436395.5844158356</v>
      </c>
      <c r="AE42" t="n">
        <v>597095.6910121643</v>
      </c>
      <c r="AF42" t="n">
        <v>2.252723092767838e-06</v>
      </c>
      <c r="AG42" t="n">
        <v>18.30729166666667</v>
      </c>
      <c r="AH42" t="n">
        <v>540109.7162910283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7.1051</v>
      </c>
      <c r="E43" t="n">
        <v>14.07</v>
      </c>
      <c r="F43" t="n">
        <v>10.63</v>
      </c>
      <c r="G43" t="n">
        <v>49.08</v>
      </c>
      <c r="H43" t="n">
        <v>0.74</v>
      </c>
      <c r="I43" t="n">
        <v>13</v>
      </c>
      <c r="J43" t="n">
        <v>271.95</v>
      </c>
      <c r="K43" t="n">
        <v>59.19</v>
      </c>
      <c r="L43" t="n">
        <v>11.25</v>
      </c>
      <c r="M43" t="n">
        <v>11</v>
      </c>
      <c r="N43" t="n">
        <v>71.5</v>
      </c>
      <c r="O43" t="n">
        <v>33774.23</v>
      </c>
      <c r="P43" t="n">
        <v>175.45</v>
      </c>
      <c r="Q43" t="n">
        <v>197.76</v>
      </c>
      <c r="R43" t="n">
        <v>34.93</v>
      </c>
      <c r="S43" t="n">
        <v>25.4</v>
      </c>
      <c r="T43" t="n">
        <v>3896.17</v>
      </c>
      <c r="U43" t="n">
        <v>0.73</v>
      </c>
      <c r="V43" t="n">
        <v>0.88</v>
      </c>
      <c r="W43" t="n">
        <v>2.96</v>
      </c>
      <c r="X43" t="n">
        <v>0.24</v>
      </c>
      <c r="Y43" t="n">
        <v>1</v>
      </c>
      <c r="Z43" t="n">
        <v>10</v>
      </c>
      <c r="AA43" t="n">
        <v>436.6513910407813</v>
      </c>
      <c r="AB43" t="n">
        <v>597.4456969218069</v>
      </c>
      <c r="AC43" t="n">
        <v>540.4263181278908</v>
      </c>
      <c r="AD43" t="n">
        <v>436651.3910407813</v>
      </c>
      <c r="AE43" t="n">
        <v>597445.6969218069</v>
      </c>
      <c r="AF43" t="n">
        <v>2.250632457278114e-06</v>
      </c>
      <c r="AG43" t="n">
        <v>18.3203125</v>
      </c>
      <c r="AH43" t="n">
        <v>540426.3181278908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7.1423</v>
      </c>
      <c r="E44" t="n">
        <v>14</v>
      </c>
      <c r="F44" t="n">
        <v>10.61</v>
      </c>
      <c r="G44" t="n">
        <v>53.05</v>
      </c>
      <c r="H44" t="n">
        <v>0.75</v>
      </c>
      <c r="I44" t="n">
        <v>12</v>
      </c>
      <c r="J44" t="n">
        <v>272.43</v>
      </c>
      <c r="K44" t="n">
        <v>59.19</v>
      </c>
      <c r="L44" t="n">
        <v>11.5</v>
      </c>
      <c r="M44" t="n">
        <v>10</v>
      </c>
      <c r="N44" t="n">
        <v>71.73</v>
      </c>
      <c r="O44" t="n">
        <v>33833.57</v>
      </c>
      <c r="P44" t="n">
        <v>174.98</v>
      </c>
      <c r="Q44" t="n">
        <v>197.76</v>
      </c>
      <c r="R44" t="n">
        <v>34.25</v>
      </c>
      <c r="S44" t="n">
        <v>25.4</v>
      </c>
      <c r="T44" t="n">
        <v>3561.36</v>
      </c>
      <c r="U44" t="n">
        <v>0.74</v>
      </c>
      <c r="V44" t="n">
        <v>0.88</v>
      </c>
      <c r="W44" t="n">
        <v>2.96</v>
      </c>
      <c r="X44" t="n">
        <v>0.22</v>
      </c>
      <c r="Y44" t="n">
        <v>1</v>
      </c>
      <c r="Z44" t="n">
        <v>10</v>
      </c>
      <c r="AA44" t="n">
        <v>435.2414955343405</v>
      </c>
      <c r="AB44" t="n">
        <v>595.5166156896947</v>
      </c>
      <c r="AC44" t="n">
        <v>538.6813457010892</v>
      </c>
      <c r="AD44" t="n">
        <v>435241.4955343405</v>
      </c>
      <c r="AE44" t="n">
        <v>595516.6156896948</v>
      </c>
      <c r="AF44" t="n">
        <v>2.262416039129284e-06</v>
      </c>
      <c r="AG44" t="n">
        <v>18.22916666666667</v>
      </c>
      <c r="AH44" t="n">
        <v>538681.3457010891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7.143</v>
      </c>
      <c r="E45" t="n">
        <v>14</v>
      </c>
      <c r="F45" t="n">
        <v>10.61</v>
      </c>
      <c r="G45" t="n">
        <v>53.04</v>
      </c>
      <c r="H45" t="n">
        <v>0.77</v>
      </c>
      <c r="I45" t="n">
        <v>12</v>
      </c>
      <c r="J45" t="n">
        <v>272.91</v>
      </c>
      <c r="K45" t="n">
        <v>59.19</v>
      </c>
      <c r="L45" t="n">
        <v>11.75</v>
      </c>
      <c r="M45" t="n">
        <v>10</v>
      </c>
      <c r="N45" t="n">
        <v>71.95999999999999</v>
      </c>
      <c r="O45" t="n">
        <v>33892.87</v>
      </c>
      <c r="P45" t="n">
        <v>174.98</v>
      </c>
      <c r="Q45" t="n">
        <v>197.82</v>
      </c>
      <c r="R45" t="n">
        <v>34.26</v>
      </c>
      <c r="S45" t="n">
        <v>25.4</v>
      </c>
      <c r="T45" t="n">
        <v>3568.08</v>
      </c>
      <c r="U45" t="n">
        <v>0.74</v>
      </c>
      <c r="V45" t="n">
        <v>0.88</v>
      </c>
      <c r="W45" t="n">
        <v>2.96</v>
      </c>
      <c r="X45" t="n">
        <v>0.22</v>
      </c>
      <c r="Y45" t="n">
        <v>1</v>
      </c>
      <c r="Z45" t="n">
        <v>10</v>
      </c>
      <c r="AA45" t="n">
        <v>435.2235941728962</v>
      </c>
      <c r="AB45" t="n">
        <v>595.4921222572143</v>
      </c>
      <c r="AC45" t="n">
        <v>538.6591898874277</v>
      </c>
      <c r="AD45" t="n">
        <v>435223.5941728962</v>
      </c>
      <c r="AE45" t="n">
        <v>595492.1222572143</v>
      </c>
      <c r="AF45" t="n">
        <v>2.262637773196376e-06</v>
      </c>
      <c r="AG45" t="n">
        <v>18.22916666666667</v>
      </c>
      <c r="AH45" t="n">
        <v>538659.1898874277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7.1413</v>
      </c>
      <c r="E46" t="n">
        <v>14</v>
      </c>
      <c r="F46" t="n">
        <v>10.61</v>
      </c>
      <c r="G46" t="n">
        <v>53.06</v>
      </c>
      <c r="H46" t="n">
        <v>0.78</v>
      </c>
      <c r="I46" t="n">
        <v>12</v>
      </c>
      <c r="J46" t="n">
        <v>273.39</v>
      </c>
      <c r="K46" t="n">
        <v>59.19</v>
      </c>
      <c r="L46" t="n">
        <v>12</v>
      </c>
      <c r="M46" t="n">
        <v>10</v>
      </c>
      <c r="N46" t="n">
        <v>72.2</v>
      </c>
      <c r="O46" t="n">
        <v>33952.26</v>
      </c>
      <c r="P46" t="n">
        <v>175.07</v>
      </c>
      <c r="Q46" t="n">
        <v>197.79</v>
      </c>
      <c r="R46" t="n">
        <v>34.24</v>
      </c>
      <c r="S46" t="n">
        <v>25.4</v>
      </c>
      <c r="T46" t="n">
        <v>3555.23</v>
      </c>
      <c r="U46" t="n">
        <v>0.74</v>
      </c>
      <c r="V46" t="n">
        <v>0.88</v>
      </c>
      <c r="W46" t="n">
        <v>2.96</v>
      </c>
      <c r="X46" t="n">
        <v>0.22</v>
      </c>
      <c r="Y46" t="n">
        <v>1</v>
      </c>
      <c r="Z46" t="n">
        <v>10</v>
      </c>
      <c r="AA46" t="n">
        <v>435.3356586247974</v>
      </c>
      <c r="AB46" t="n">
        <v>595.6454537842402</v>
      </c>
      <c r="AC46" t="n">
        <v>538.7978876687164</v>
      </c>
      <c r="AD46" t="n">
        <v>435335.6586247974</v>
      </c>
      <c r="AE46" t="n">
        <v>595645.4537842402</v>
      </c>
      <c r="AF46" t="n">
        <v>2.262099276176295e-06</v>
      </c>
      <c r="AG46" t="n">
        <v>18.22916666666667</v>
      </c>
      <c r="AH46" t="n">
        <v>538797.8876687164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7.1407</v>
      </c>
      <c r="E47" t="n">
        <v>14</v>
      </c>
      <c r="F47" t="n">
        <v>10.61</v>
      </c>
      <c r="G47" t="n">
        <v>53.06</v>
      </c>
      <c r="H47" t="n">
        <v>0.8</v>
      </c>
      <c r="I47" t="n">
        <v>12</v>
      </c>
      <c r="J47" t="n">
        <v>273.87</v>
      </c>
      <c r="K47" t="n">
        <v>59.19</v>
      </c>
      <c r="L47" t="n">
        <v>12.25</v>
      </c>
      <c r="M47" t="n">
        <v>10</v>
      </c>
      <c r="N47" t="n">
        <v>72.43000000000001</v>
      </c>
      <c r="O47" t="n">
        <v>34011.74</v>
      </c>
      <c r="P47" t="n">
        <v>174.89</v>
      </c>
      <c r="Q47" t="n">
        <v>197.77</v>
      </c>
      <c r="R47" t="n">
        <v>34.32</v>
      </c>
      <c r="S47" t="n">
        <v>25.4</v>
      </c>
      <c r="T47" t="n">
        <v>3596.39</v>
      </c>
      <c r="U47" t="n">
        <v>0.74</v>
      </c>
      <c r="V47" t="n">
        <v>0.88</v>
      </c>
      <c r="W47" t="n">
        <v>2.96</v>
      </c>
      <c r="X47" t="n">
        <v>0.22</v>
      </c>
      <c r="Y47" t="n">
        <v>1</v>
      </c>
      <c r="Z47" t="n">
        <v>10</v>
      </c>
      <c r="AA47" t="n">
        <v>435.2138367193697</v>
      </c>
      <c r="AB47" t="n">
        <v>595.478771678831</v>
      </c>
      <c r="AC47" t="n">
        <v>538.6471134695078</v>
      </c>
      <c r="AD47" t="n">
        <v>435213.8367193697</v>
      </c>
      <c r="AE47" t="n">
        <v>595478.771678831</v>
      </c>
      <c r="AF47" t="n">
        <v>2.261909218404502e-06</v>
      </c>
      <c r="AG47" t="n">
        <v>18.22916666666667</v>
      </c>
      <c r="AH47" t="n">
        <v>538647.1134695078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7.1755</v>
      </c>
      <c r="E48" t="n">
        <v>13.94</v>
      </c>
      <c r="F48" t="n">
        <v>10.59</v>
      </c>
      <c r="G48" t="n">
        <v>57.78</v>
      </c>
      <c r="H48" t="n">
        <v>0.8100000000000001</v>
      </c>
      <c r="I48" t="n">
        <v>11</v>
      </c>
      <c r="J48" t="n">
        <v>274.35</v>
      </c>
      <c r="K48" t="n">
        <v>59.19</v>
      </c>
      <c r="L48" t="n">
        <v>12.5</v>
      </c>
      <c r="M48" t="n">
        <v>9</v>
      </c>
      <c r="N48" t="n">
        <v>72.66</v>
      </c>
      <c r="O48" t="n">
        <v>34071.31</v>
      </c>
      <c r="P48" t="n">
        <v>174.39</v>
      </c>
      <c r="Q48" t="n">
        <v>197.78</v>
      </c>
      <c r="R48" t="n">
        <v>33.77</v>
      </c>
      <c r="S48" t="n">
        <v>25.4</v>
      </c>
      <c r="T48" t="n">
        <v>3327.85</v>
      </c>
      <c r="U48" t="n">
        <v>0.75</v>
      </c>
      <c r="V48" t="n">
        <v>0.88</v>
      </c>
      <c r="W48" t="n">
        <v>2.96</v>
      </c>
      <c r="X48" t="n">
        <v>0.2</v>
      </c>
      <c r="Y48" t="n">
        <v>1</v>
      </c>
      <c r="Z48" t="n">
        <v>10</v>
      </c>
      <c r="AA48" t="n">
        <v>433.8562539256115</v>
      </c>
      <c r="AB48" t="n">
        <v>593.6212670080851</v>
      </c>
      <c r="AC48" t="n">
        <v>536.9668864375136</v>
      </c>
      <c r="AD48" t="n">
        <v>433856.2539256115</v>
      </c>
      <c r="AE48" t="n">
        <v>593621.267008085</v>
      </c>
      <c r="AF48" t="n">
        <v>2.2729325691685e-06</v>
      </c>
      <c r="AG48" t="n">
        <v>18.15104166666667</v>
      </c>
      <c r="AH48" t="n">
        <v>536966.8864375136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7.1802</v>
      </c>
      <c r="E49" t="n">
        <v>13.93</v>
      </c>
      <c r="F49" t="n">
        <v>10.58</v>
      </c>
      <c r="G49" t="n">
        <v>57.73</v>
      </c>
      <c r="H49" t="n">
        <v>0.83</v>
      </c>
      <c r="I49" t="n">
        <v>11</v>
      </c>
      <c r="J49" t="n">
        <v>274.84</v>
      </c>
      <c r="K49" t="n">
        <v>59.19</v>
      </c>
      <c r="L49" t="n">
        <v>12.75</v>
      </c>
      <c r="M49" t="n">
        <v>9</v>
      </c>
      <c r="N49" t="n">
        <v>72.89</v>
      </c>
      <c r="O49" t="n">
        <v>34130.98</v>
      </c>
      <c r="P49" t="n">
        <v>174.4</v>
      </c>
      <c r="Q49" t="n">
        <v>197.76</v>
      </c>
      <c r="R49" t="n">
        <v>33.4</v>
      </c>
      <c r="S49" t="n">
        <v>25.4</v>
      </c>
      <c r="T49" t="n">
        <v>3142.35</v>
      </c>
      <c r="U49" t="n">
        <v>0.76</v>
      </c>
      <c r="V49" t="n">
        <v>0.88</v>
      </c>
      <c r="W49" t="n">
        <v>2.96</v>
      </c>
      <c r="X49" t="n">
        <v>0.19</v>
      </c>
      <c r="Y49" t="n">
        <v>1</v>
      </c>
      <c r="Z49" t="n">
        <v>10</v>
      </c>
      <c r="AA49" t="n">
        <v>433.6989028265216</v>
      </c>
      <c r="AB49" t="n">
        <v>593.4059722924699</v>
      </c>
      <c r="AC49" t="n">
        <v>536.7721391473887</v>
      </c>
      <c r="AD49" t="n">
        <v>433698.9028265217</v>
      </c>
      <c r="AE49" t="n">
        <v>593405.9722924698</v>
      </c>
      <c r="AF49" t="n">
        <v>2.274421355047545e-06</v>
      </c>
      <c r="AG49" t="n">
        <v>18.13802083333333</v>
      </c>
      <c r="AH49" t="n">
        <v>536772.1391473886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7.1796</v>
      </c>
      <c r="E50" t="n">
        <v>13.93</v>
      </c>
      <c r="F50" t="n">
        <v>10.59</v>
      </c>
      <c r="G50" t="n">
        <v>57.74</v>
      </c>
      <c r="H50" t="n">
        <v>0.84</v>
      </c>
      <c r="I50" t="n">
        <v>11</v>
      </c>
      <c r="J50" t="n">
        <v>275.32</v>
      </c>
      <c r="K50" t="n">
        <v>59.19</v>
      </c>
      <c r="L50" t="n">
        <v>13</v>
      </c>
      <c r="M50" t="n">
        <v>9</v>
      </c>
      <c r="N50" t="n">
        <v>73.13</v>
      </c>
      <c r="O50" t="n">
        <v>34190.73</v>
      </c>
      <c r="P50" t="n">
        <v>174.38</v>
      </c>
      <c r="Q50" t="n">
        <v>197.75</v>
      </c>
      <c r="R50" t="n">
        <v>33.42</v>
      </c>
      <c r="S50" t="n">
        <v>25.4</v>
      </c>
      <c r="T50" t="n">
        <v>3152.19</v>
      </c>
      <c r="U50" t="n">
        <v>0.76</v>
      </c>
      <c r="V50" t="n">
        <v>0.88</v>
      </c>
      <c r="W50" t="n">
        <v>2.96</v>
      </c>
      <c r="X50" t="n">
        <v>0.2</v>
      </c>
      <c r="Y50" t="n">
        <v>1</v>
      </c>
      <c r="Z50" t="n">
        <v>10</v>
      </c>
      <c r="AA50" t="n">
        <v>433.7451489081773</v>
      </c>
      <c r="AB50" t="n">
        <v>593.4692482216241</v>
      </c>
      <c r="AC50" t="n">
        <v>536.8293761106727</v>
      </c>
      <c r="AD50" t="n">
        <v>433745.1489081773</v>
      </c>
      <c r="AE50" t="n">
        <v>593469.2482216241</v>
      </c>
      <c r="AF50" t="n">
        <v>2.274231297275753e-06</v>
      </c>
      <c r="AG50" t="n">
        <v>18.13802083333333</v>
      </c>
      <c r="AH50" t="n">
        <v>536829.3761106727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7.1776</v>
      </c>
      <c r="E51" t="n">
        <v>13.93</v>
      </c>
      <c r="F51" t="n">
        <v>10.59</v>
      </c>
      <c r="G51" t="n">
        <v>57.76</v>
      </c>
      <c r="H51" t="n">
        <v>0.86</v>
      </c>
      <c r="I51" t="n">
        <v>11</v>
      </c>
      <c r="J51" t="n">
        <v>275.81</v>
      </c>
      <c r="K51" t="n">
        <v>59.19</v>
      </c>
      <c r="L51" t="n">
        <v>13.25</v>
      </c>
      <c r="M51" t="n">
        <v>9</v>
      </c>
      <c r="N51" t="n">
        <v>73.36</v>
      </c>
      <c r="O51" t="n">
        <v>34250.57</v>
      </c>
      <c r="P51" t="n">
        <v>174.55</v>
      </c>
      <c r="Q51" t="n">
        <v>197.78</v>
      </c>
      <c r="R51" t="n">
        <v>33.51</v>
      </c>
      <c r="S51" t="n">
        <v>25.4</v>
      </c>
      <c r="T51" t="n">
        <v>3195.03</v>
      </c>
      <c r="U51" t="n">
        <v>0.76</v>
      </c>
      <c r="V51" t="n">
        <v>0.88</v>
      </c>
      <c r="W51" t="n">
        <v>2.96</v>
      </c>
      <c r="X51" t="n">
        <v>0.2</v>
      </c>
      <c r="Y51" t="n">
        <v>1</v>
      </c>
      <c r="Z51" t="n">
        <v>10</v>
      </c>
      <c r="AA51" t="n">
        <v>433.9245238352888</v>
      </c>
      <c r="AB51" t="n">
        <v>593.7146769103615</v>
      </c>
      <c r="AC51" t="n">
        <v>537.0513814298184</v>
      </c>
      <c r="AD51" t="n">
        <v>433924.5238352888</v>
      </c>
      <c r="AE51" t="n">
        <v>593714.6769103615</v>
      </c>
      <c r="AF51" t="n">
        <v>2.273597771369776e-06</v>
      </c>
      <c r="AG51" t="n">
        <v>18.13802083333333</v>
      </c>
      <c r="AH51" t="n">
        <v>537051.3814298185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7.1809</v>
      </c>
      <c r="E52" t="n">
        <v>13.93</v>
      </c>
      <c r="F52" t="n">
        <v>10.58</v>
      </c>
      <c r="G52" t="n">
        <v>57.73</v>
      </c>
      <c r="H52" t="n">
        <v>0.87</v>
      </c>
      <c r="I52" t="n">
        <v>11</v>
      </c>
      <c r="J52" t="n">
        <v>276.29</v>
      </c>
      <c r="K52" t="n">
        <v>59.19</v>
      </c>
      <c r="L52" t="n">
        <v>13.5</v>
      </c>
      <c r="M52" t="n">
        <v>9</v>
      </c>
      <c r="N52" t="n">
        <v>73.59999999999999</v>
      </c>
      <c r="O52" t="n">
        <v>34310.51</v>
      </c>
      <c r="P52" t="n">
        <v>174.49</v>
      </c>
      <c r="Q52" t="n">
        <v>197.76</v>
      </c>
      <c r="R52" t="n">
        <v>33.35</v>
      </c>
      <c r="S52" t="n">
        <v>25.4</v>
      </c>
      <c r="T52" t="n">
        <v>3115.51</v>
      </c>
      <c r="U52" t="n">
        <v>0.76</v>
      </c>
      <c r="V52" t="n">
        <v>0.88</v>
      </c>
      <c r="W52" t="n">
        <v>2.96</v>
      </c>
      <c r="X52" t="n">
        <v>0.19</v>
      </c>
      <c r="Y52" t="n">
        <v>1</v>
      </c>
      <c r="Z52" t="n">
        <v>10</v>
      </c>
      <c r="AA52" t="n">
        <v>433.7494517355896</v>
      </c>
      <c r="AB52" t="n">
        <v>593.4751355399168</v>
      </c>
      <c r="AC52" t="n">
        <v>536.8347015515706</v>
      </c>
      <c r="AD52" t="n">
        <v>433749.4517355895</v>
      </c>
      <c r="AE52" t="n">
        <v>593475.1355399168</v>
      </c>
      <c r="AF52" t="n">
        <v>2.274643089114637e-06</v>
      </c>
      <c r="AG52" t="n">
        <v>18.13802083333333</v>
      </c>
      <c r="AH52" t="n">
        <v>536834.7015515706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7.181</v>
      </c>
      <c r="E53" t="n">
        <v>13.93</v>
      </c>
      <c r="F53" t="n">
        <v>10.58</v>
      </c>
      <c r="G53" t="n">
        <v>57.72</v>
      </c>
      <c r="H53" t="n">
        <v>0.88</v>
      </c>
      <c r="I53" t="n">
        <v>11</v>
      </c>
      <c r="J53" t="n">
        <v>276.78</v>
      </c>
      <c r="K53" t="n">
        <v>59.19</v>
      </c>
      <c r="L53" t="n">
        <v>13.75</v>
      </c>
      <c r="M53" t="n">
        <v>9</v>
      </c>
      <c r="N53" t="n">
        <v>73.84</v>
      </c>
      <c r="O53" t="n">
        <v>34370.54</v>
      </c>
      <c r="P53" t="n">
        <v>174.3</v>
      </c>
      <c r="Q53" t="n">
        <v>197.77</v>
      </c>
      <c r="R53" t="n">
        <v>33.32</v>
      </c>
      <c r="S53" t="n">
        <v>25.4</v>
      </c>
      <c r="T53" t="n">
        <v>3100.12</v>
      </c>
      <c r="U53" t="n">
        <v>0.76</v>
      </c>
      <c r="V53" t="n">
        <v>0.88</v>
      </c>
      <c r="W53" t="n">
        <v>2.96</v>
      </c>
      <c r="X53" t="n">
        <v>0.19</v>
      </c>
      <c r="Y53" t="n">
        <v>1</v>
      </c>
      <c r="Z53" t="n">
        <v>10</v>
      </c>
      <c r="AA53" t="n">
        <v>433.6029415024705</v>
      </c>
      <c r="AB53" t="n">
        <v>593.274673775388</v>
      </c>
      <c r="AC53" t="n">
        <v>536.6533715764986</v>
      </c>
      <c r="AD53" t="n">
        <v>433602.9415024705</v>
      </c>
      <c r="AE53" t="n">
        <v>593274.673775388</v>
      </c>
      <c r="AF53" t="n">
        <v>2.274674765409936e-06</v>
      </c>
      <c r="AG53" t="n">
        <v>18.13802083333333</v>
      </c>
      <c r="AH53" t="n">
        <v>536653.3715764986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7.2146</v>
      </c>
      <c r="E54" t="n">
        <v>13.86</v>
      </c>
      <c r="F54" t="n">
        <v>10.57</v>
      </c>
      <c r="G54" t="n">
        <v>63.4</v>
      </c>
      <c r="H54" t="n">
        <v>0.9</v>
      </c>
      <c r="I54" t="n">
        <v>10</v>
      </c>
      <c r="J54" t="n">
        <v>277.27</v>
      </c>
      <c r="K54" t="n">
        <v>59.19</v>
      </c>
      <c r="L54" t="n">
        <v>14</v>
      </c>
      <c r="M54" t="n">
        <v>8</v>
      </c>
      <c r="N54" t="n">
        <v>74.06999999999999</v>
      </c>
      <c r="O54" t="n">
        <v>34430.66</v>
      </c>
      <c r="P54" t="n">
        <v>174.13</v>
      </c>
      <c r="Q54" t="n">
        <v>197.76</v>
      </c>
      <c r="R54" t="n">
        <v>32.77</v>
      </c>
      <c r="S54" t="n">
        <v>25.4</v>
      </c>
      <c r="T54" t="n">
        <v>2831.32</v>
      </c>
      <c r="U54" t="n">
        <v>0.78</v>
      </c>
      <c r="V54" t="n">
        <v>0.88</v>
      </c>
      <c r="W54" t="n">
        <v>2.96</v>
      </c>
      <c r="X54" t="n">
        <v>0.18</v>
      </c>
      <c r="Y54" t="n">
        <v>1</v>
      </c>
      <c r="Z54" t="n">
        <v>10</v>
      </c>
      <c r="AA54" t="n">
        <v>432.5855599897217</v>
      </c>
      <c r="AB54" t="n">
        <v>591.8826475059407</v>
      </c>
      <c r="AC54" t="n">
        <v>535.394198340486</v>
      </c>
      <c r="AD54" t="n">
        <v>432585.5599897217</v>
      </c>
      <c r="AE54" t="n">
        <v>591882.6475059406</v>
      </c>
      <c r="AF54" t="n">
        <v>2.285318000630348e-06</v>
      </c>
      <c r="AG54" t="n">
        <v>18.046875</v>
      </c>
      <c r="AH54" t="n">
        <v>535394.198340486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7.2149</v>
      </c>
      <c r="E55" t="n">
        <v>13.86</v>
      </c>
      <c r="F55" t="n">
        <v>10.57</v>
      </c>
      <c r="G55" t="n">
        <v>63.4</v>
      </c>
      <c r="H55" t="n">
        <v>0.91</v>
      </c>
      <c r="I55" t="n">
        <v>10</v>
      </c>
      <c r="J55" t="n">
        <v>277.76</v>
      </c>
      <c r="K55" t="n">
        <v>59.19</v>
      </c>
      <c r="L55" t="n">
        <v>14.25</v>
      </c>
      <c r="M55" t="n">
        <v>8</v>
      </c>
      <c r="N55" t="n">
        <v>74.31</v>
      </c>
      <c r="O55" t="n">
        <v>34490.87</v>
      </c>
      <c r="P55" t="n">
        <v>174.24</v>
      </c>
      <c r="Q55" t="n">
        <v>197.8</v>
      </c>
      <c r="R55" t="n">
        <v>32.84</v>
      </c>
      <c r="S55" t="n">
        <v>25.4</v>
      </c>
      <c r="T55" t="n">
        <v>2865.5</v>
      </c>
      <c r="U55" t="n">
        <v>0.77</v>
      </c>
      <c r="V55" t="n">
        <v>0.88</v>
      </c>
      <c r="W55" t="n">
        <v>2.96</v>
      </c>
      <c r="X55" t="n">
        <v>0.18</v>
      </c>
      <c r="Y55" t="n">
        <v>1</v>
      </c>
      <c r="Z55" t="n">
        <v>10</v>
      </c>
      <c r="AA55" t="n">
        <v>432.6610442016959</v>
      </c>
      <c r="AB55" t="n">
        <v>591.9859283348923</v>
      </c>
      <c r="AC55" t="n">
        <v>535.487622192078</v>
      </c>
      <c r="AD55" t="n">
        <v>432661.0442016959</v>
      </c>
      <c r="AE55" t="n">
        <v>591985.9283348923</v>
      </c>
      <c r="AF55" t="n">
        <v>2.285413029516244e-06</v>
      </c>
      <c r="AG55" t="n">
        <v>18.046875</v>
      </c>
      <c r="AH55" t="n">
        <v>535487.622192078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7.218</v>
      </c>
      <c r="E56" t="n">
        <v>13.85</v>
      </c>
      <c r="F56" t="n">
        <v>10.56</v>
      </c>
      <c r="G56" t="n">
        <v>63.36</v>
      </c>
      <c r="H56" t="n">
        <v>0.93</v>
      </c>
      <c r="I56" t="n">
        <v>10</v>
      </c>
      <c r="J56" t="n">
        <v>278.25</v>
      </c>
      <c r="K56" t="n">
        <v>59.19</v>
      </c>
      <c r="L56" t="n">
        <v>14.5</v>
      </c>
      <c r="M56" t="n">
        <v>8</v>
      </c>
      <c r="N56" t="n">
        <v>74.55</v>
      </c>
      <c r="O56" t="n">
        <v>34551.18</v>
      </c>
      <c r="P56" t="n">
        <v>174.09</v>
      </c>
      <c r="Q56" t="n">
        <v>197.79</v>
      </c>
      <c r="R56" t="n">
        <v>32.63</v>
      </c>
      <c r="S56" t="n">
        <v>25.4</v>
      </c>
      <c r="T56" t="n">
        <v>2759.26</v>
      </c>
      <c r="U56" t="n">
        <v>0.78</v>
      </c>
      <c r="V56" t="n">
        <v>0.88</v>
      </c>
      <c r="W56" t="n">
        <v>2.96</v>
      </c>
      <c r="X56" t="n">
        <v>0.17</v>
      </c>
      <c r="Y56" t="n">
        <v>1</v>
      </c>
      <c r="Z56" t="n">
        <v>10</v>
      </c>
      <c r="AA56" t="n">
        <v>432.4245847949541</v>
      </c>
      <c r="AB56" t="n">
        <v>591.6623941427353</v>
      </c>
      <c r="AC56" t="n">
        <v>535.1949656491375</v>
      </c>
      <c r="AD56" t="n">
        <v>432424.5847949541</v>
      </c>
      <c r="AE56" t="n">
        <v>591662.3941427353</v>
      </c>
      <c r="AF56" t="n">
        <v>2.286394994670508e-06</v>
      </c>
      <c r="AG56" t="n">
        <v>18.03385416666667</v>
      </c>
      <c r="AH56" t="n">
        <v>535194.9656491375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7.2173</v>
      </c>
      <c r="E57" t="n">
        <v>13.86</v>
      </c>
      <c r="F57" t="n">
        <v>10.56</v>
      </c>
      <c r="G57" t="n">
        <v>63.37</v>
      </c>
      <c r="H57" t="n">
        <v>0.9399999999999999</v>
      </c>
      <c r="I57" t="n">
        <v>10</v>
      </c>
      <c r="J57" t="n">
        <v>278.74</v>
      </c>
      <c r="K57" t="n">
        <v>59.19</v>
      </c>
      <c r="L57" t="n">
        <v>14.75</v>
      </c>
      <c r="M57" t="n">
        <v>8</v>
      </c>
      <c r="N57" t="n">
        <v>74.79000000000001</v>
      </c>
      <c r="O57" t="n">
        <v>34611.59</v>
      </c>
      <c r="P57" t="n">
        <v>174.08</v>
      </c>
      <c r="Q57" t="n">
        <v>197.75</v>
      </c>
      <c r="R57" t="n">
        <v>32.64</v>
      </c>
      <c r="S57" t="n">
        <v>25.4</v>
      </c>
      <c r="T57" t="n">
        <v>2768.24</v>
      </c>
      <c r="U57" t="n">
        <v>0.78</v>
      </c>
      <c r="V57" t="n">
        <v>0.88</v>
      </c>
      <c r="W57" t="n">
        <v>2.96</v>
      </c>
      <c r="X57" t="n">
        <v>0.17</v>
      </c>
      <c r="Y57" t="n">
        <v>1</v>
      </c>
      <c r="Z57" t="n">
        <v>10</v>
      </c>
      <c r="AA57" t="n">
        <v>432.4344884987782</v>
      </c>
      <c r="AB57" t="n">
        <v>591.675944827228</v>
      </c>
      <c r="AC57" t="n">
        <v>535.2072230753207</v>
      </c>
      <c r="AD57" t="n">
        <v>432434.4884987782</v>
      </c>
      <c r="AE57" t="n">
        <v>591675.944827228</v>
      </c>
      <c r="AF57" t="n">
        <v>2.286173260603416e-06</v>
      </c>
      <c r="AG57" t="n">
        <v>18.046875</v>
      </c>
      <c r="AH57" t="n">
        <v>535207.2230753207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7.2139</v>
      </c>
      <c r="E58" t="n">
        <v>13.86</v>
      </c>
      <c r="F58" t="n">
        <v>10.57</v>
      </c>
      <c r="G58" t="n">
        <v>63.41</v>
      </c>
      <c r="H58" t="n">
        <v>0.96</v>
      </c>
      <c r="I58" t="n">
        <v>10</v>
      </c>
      <c r="J58" t="n">
        <v>279.23</v>
      </c>
      <c r="K58" t="n">
        <v>59.19</v>
      </c>
      <c r="L58" t="n">
        <v>15</v>
      </c>
      <c r="M58" t="n">
        <v>8</v>
      </c>
      <c r="N58" t="n">
        <v>75.03</v>
      </c>
      <c r="O58" t="n">
        <v>34672.08</v>
      </c>
      <c r="P58" t="n">
        <v>174.15</v>
      </c>
      <c r="Q58" t="n">
        <v>197.76</v>
      </c>
      <c r="R58" t="n">
        <v>32.9</v>
      </c>
      <c r="S58" t="n">
        <v>25.4</v>
      </c>
      <c r="T58" t="n">
        <v>2895.49</v>
      </c>
      <c r="U58" t="n">
        <v>0.77</v>
      </c>
      <c r="V58" t="n">
        <v>0.88</v>
      </c>
      <c r="W58" t="n">
        <v>2.96</v>
      </c>
      <c r="X58" t="n">
        <v>0.18</v>
      </c>
      <c r="Y58" t="n">
        <v>1</v>
      </c>
      <c r="Z58" t="n">
        <v>10</v>
      </c>
      <c r="AA58" t="n">
        <v>432.6181151181898</v>
      </c>
      <c r="AB58" t="n">
        <v>591.9271908689416</v>
      </c>
      <c r="AC58" t="n">
        <v>535.4344905474391</v>
      </c>
      <c r="AD58" t="n">
        <v>432618.1151181898</v>
      </c>
      <c r="AE58" t="n">
        <v>591927.1908689416</v>
      </c>
      <c r="AF58" t="n">
        <v>2.285096266563255e-06</v>
      </c>
      <c r="AG58" t="n">
        <v>18.046875</v>
      </c>
      <c r="AH58" t="n">
        <v>535434.4905474391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7.2188</v>
      </c>
      <c r="E59" t="n">
        <v>13.85</v>
      </c>
      <c r="F59" t="n">
        <v>10.56</v>
      </c>
      <c r="G59" t="n">
        <v>63.35</v>
      </c>
      <c r="H59" t="n">
        <v>0.97</v>
      </c>
      <c r="I59" t="n">
        <v>10</v>
      </c>
      <c r="J59" t="n">
        <v>279.72</v>
      </c>
      <c r="K59" t="n">
        <v>59.19</v>
      </c>
      <c r="L59" t="n">
        <v>15.25</v>
      </c>
      <c r="M59" t="n">
        <v>8</v>
      </c>
      <c r="N59" t="n">
        <v>75.27</v>
      </c>
      <c r="O59" t="n">
        <v>34732.68</v>
      </c>
      <c r="P59" t="n">
        <v>173.82</v>
      </c>
      <c r="Q59" t="n">
        <v>197.75</v>
      </c>
      <c r="R59" t="n">
        <v>32.7</v>
      </c>
      <c r="S59" t="n">
        <v>25.4</v>
      </c>
      <c r="T59" t="n">
        <v>2794.79</v>
      </c>
      <c r="U59" t="n">
        <v>0.78</v>
      </c>
      <c r="V59" t="n">
        <v>0.88</v>
      </c>
      <c r="W59" t="n">
        <v>2.95</v>
      </c>
      <c r="X59" t="n">
        <v>0.17</v>
      </c>
      <c r="Y59" t="n">
        <v>1</v>
      </c>
      <c r="Z59" t="n">
        <v>10</v>
      </c>
      <c r="AA59" t="n">
        <v>432.2011111192782</v>
      </c>
      <c r="AB59" t="n">
        <v>591.3566276007127</v>
      </c>
      <c r="AC59" t="n">
        <v>534.9183810367394</v>
      </c>
      <c r="AD59" t="n">
        <v>432201.1111192781</v>
      </c>
      <c r="AE59" t="n">
        <v>591356.6276007127</v>
      </c>
      <c r="AF59" t="n">
        <v>2.286648405032899e-06</v>
      </c>
      <c r="AG59" t="n">
        <v>18.03385416666667</v>
      </c>
      <c r="AH59" t="n">
        <v>534918.3810367394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7.2516</v>
      </c>
      <c r="E60" t="n">
        <v>13.79</v>
      </c>
      <c r="F60" t="n">
        <v>10.54</v>
      </c>
      <c r="G60" t="n">
        <v>70.3</v>
      </c>
      <c r="H60" t="n">
        <v>0.98</v>
      </c>
      <c r="I60" t="n">
        <v>9</v>
      </c>
      <c r="J60" t="n">
        <v>280.21</v>
      </c>
      <c r="K60" t="n">
        <v>59.19</v>
      </c>
      <c r="L60" t="n">
        <v>15.5</v>
      </c>
      <c r="M60" t="n">
        <v>7</v>
      </c>
      <c r="N60" t="n">
        <v>75.52</v>
      </c>
      <c r="O60" t="n">
        <v>34793.36</v>
      </c>
      <c r="P60" t="n">
        <v>173.19</v>
      </c>
      <c r="Q60" t="n">
        <v>197.79</v>
      </c>
      <c r="R60" t="n">
        <v>32.12</v>
      </c>
      <c r="S60" t="n">
        <v>25.4</v>
      </c>
      <c r="T60" t="n">
        <v>2511.8</v>
      </c>
      <c r="U60" t="n">
        <v>0.79</v>
      </c>
      <c r="V60" t="n">
        <v>0.88</v>
      </c>
      <c r="W60" t="n">
        <v>2.95</v>
      </c>
      <c r="X60" t="n">
        <v>0.15</v>
      </c>
      <c r="Y60" t="n">
        <v>1</v>
      </c>
      <c r="Z60" t="n">
        <v>10</v>
      </c>
      <c r="AA60" t="n">
        <v>430.6536246257631</v>
      </c>
      <c r="AB60" t="n">
        <v>589.2392883099997</v>
      </c>
      <c r="AC60" t="n">
        <v>533.0031176362278</v>
      </c>
      <c r="AD60" t="n">
        <v>430653.6246257632</v>
      </c>
      <c r="AE60" t="n">
        <v>589239.2883099996</v>
      </c>
      <c r="AF60" t="n">
        <v>2.297038229890919e-06</v>
      </c>
      <c r="AG60" t="n">
        <v>17.95572916666667</v>
      </c>
      <c r="AH60" t="n">
        <v>533003.1176362277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7.2449</v>
      </c>
      <c r="E61" t="n">
        <v>13.8</v>
      </c>
      <c r="F61" t="n">
        <v>10.56</v>
      </c>
      <c r="G61" t="n">
        <v>70.39</v>
      </c>
      <c r="H61" t="n">
        <v>1</v>
      </c>
      <c r="I61" t="n">
        <v>9</v>
      </c>
      <c r="J61" t="n">
        <v>280.7</v>
      </c>
      <c r="K61" t="n">
        <v>59.19</v>
      </c>
      <c r="L61" t="n">
        <v>15.75</v>
      </c>
      <c r="M61" t="n">
        <v>7</v>
      </c>
      <c r="N61" t="n">
        <v>75.76000000000001</v>
      </c>
      <c r="O61" t="n">
        <v>34854.15</v>
      </c>
      <c r="P61" t="n">
        <v>173.66</v>
      </c>
      <c r="Q61" t="n">
        <v>197.75</v>
      </c>
      <c r="R61" t="n">
        <v>32.39</v>
      </c>
      <c r="S61" t="n">
        <v>25.4</v>
      </c>
      <c r="T61" t="n">
        <v>2646.64</v>
      </c>
      <c r="U61" t="n">
        <v>0.78</v>
      </c>
      <c r="V61" t="n">
        <v>0.88</v>
      </c>
      <c r="W61" t="n">
        <v>2.96</v>
      </c>
      <c r="X61" t="n">
        <v>0.17</v>
      </c>
      <c r="Y61" t="n">
        <v>1</v>
      </c>
      <c r="Z61" t="n">
        <v>10</v>
      </c>
      <c r="AA61" t="n">
        <v>431.2632119611929</v>
      </c>
      <c r="AB61" t="n">
        <v>590.0733525954296</v>
      </c>
      <c r="AC61" t="n">
        <v>533.7575799968729</v>
      </c>
      <c r="AD61" t="n">
        <v>431263.2119611929</v>
      </c>
      <c r="AE61" t="n">
        <v>590073.3525954296</v>
      </c>
      <c r="AF61" t="n">
        <v>2.294915918105897e-06</v>
      </c>
      <c r="AG61" t="n">
        <v>17.96875</v>
      </c>
      <c r="AH61" t="n">
        <v>533757.5799968729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7.2474</v>
      </c>
      <c r="E62" t="n">
        <v>13.8</v>
      </c>
      <c r="F62" t="n">
        <v>10.55</v>
      </c>
      <c r="G62" t="n">
        <v>70.34999999999999</v>
      </c>
      <c r="H62" t="n">
        <v>1.01</v>
      </c>
      <c r="I62" t="n">
        <v>9</v>
      </c>
      <c r="J62" t="n">
        <v>281.2</v>
      </c>
      <c r="K62" t="n">
        <v>59.19</v>
      </c>
      <c r="L62" t="n">
        <v>16</v>
      </c>
      <c r="M62" t="n">
        <v>7</v>
      </c>
      <c r="N62" t="n">
        <v>76</v>
      </c>
      <c r="O62" t="n">
        <v>34915.03</v>
      </c>
      <c r="P62" t="n">
        <v>173.7</v>
      </c>
      <c r="Q62" t="n">
        <v>197.77</v>
      </c>
      <c r="R62" t="n">
        <v>32.62</v>
      </c>
      <c r="S62" t="n">
        <v>25.4</v>
      </c>
      <c r="T62" t="n">
        <v>2762.45</v>
      </c>
      <c r="U62" t="n">
        <v>0.78</v>
      </c>
      <c r="V62" t="n">
        <v>0.88</v>
      </c>
      <c r="W62" t="n">
        <v>2.95</v>
      </c>
      <c r="X62" t="n">
        <v>0.16</v>
      </c>
      <c r="Y62" t="n">
        <v>1</v>
      </c>
      <c r="Z62" t="n">
        <v>10</v>
      </c>
      <c r="AA62" t="n">
        <v>431.1857124887297</v>
      </c>
      <c r="AB62" t="n">
        <v>589.9673143981702</v>
      </c>
      <c r="AC62" t="n">
        <v>533.6616619363343</v>
      </c>
      <c r="AD62" t="n">
        <v>431185.7124887297</v>
      </c>
      <c r="AE62" t="n">
        <v>589967.3143981702</v>
      </c>
      <c r="AF62" t="n">
        <v>2.295707825488368e-06</v>
      </c>
      <c r="AG62" t="n">
        <v>17.96875</v>
      </c>
      <c r="AH62" t="n">
        <v>533661.6619363343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7.2477</v>
      </c>
      <c r="E63" t="n">
        <v>13.8</v>
      </c>
      <c r="F63" t="n">
        <v>10.55</v>
      </c>
      <c r="G63" t="n">
        <v>70.34999999999999</v>
      </c>
      <c r="H63" t="n">
        <v>1.03</v>
      </c>
      <c r="I63" t="n">
        <v>9</v>
      </c>
      <c r="J63" t="n">
        <v>281.69</v>
      </c>
      <c r="K63" t="n">
        <v>59.19</v>
      </c>
      <c r="L63" t="n">
        <v>16.25</v>
      </c>
      <c r="M63" t="n">
        <v>7</v>
      </c>
      <c r="N63" t="n">
        <v>76.25</v>
      </c>
      <c r="O63" t="n">
        <v>34976</v>
      </c>
      <c r="P63" t="n">
        <v>173.71</v>
      </c>
      <c r="Q63" t="n">
        <v>197.77</v>
      </c>
      <c r="R63" t="n">
        <v>32.38</v>
      </c>
      <c r="S63" t="n">
        <v>25.4</v>
      </c>
      <c r="T63" t="n">
        <v>2640.35</v>
      </c>
      <c r="U63" t="n">
        <v>0.78</v>
      </c>
      <c r="V63" t="n">
        <v>0.88</v>
      </c>
      <c r="W63" t="n">
        <v>2.96</v>
      </c>
      <c r="X63" t="n">
        <v>0.16</v>
      </c>
      <c r="Y63" t="n">
        <v>1</v>
      </c>
      <c r="Z63" t="n">
        <v>10</v>
      </c>
      <c r="AA63" t="n">
        <v>431.1858206555782</v>
      </c>
      <c r="AB63" t="n">
        <v>589.9674623968243</v>
      </c>
      <c r="AC63" t="n">
        <v>533.6617958102047</v>
      </c>
      <c r="AD63" t="n">
        <v>431185.8206555782</v>
      </c>
      <c r="AE63" t="n">
        <v>589967.4623968243</v>
      </c>
      <c r="AF63" t="n">
        <v>2.295802854374265e-06</v>
      </c>
      <c r="AG63" t="n">
        <v>17.96875</v>
      </c>
      <c r="AH63" t="n">
        <v>533661.7958102047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7.2481</v>
      </c>
      <c r="E64" t="n">
        <v>13.8</v>
      </c>
      <c r="F64" t="n">
        <v>10.55</v>
      </c>
      <c r="G64" t="n">
        <v>70.34</v>
      </c>
      <c r="H64" t="n">
        <v>1.04</v>
      </c>
      <c r="I64" t="n">
        <v>9</v>
      </c>
      <c r="J64" t="n">
        <v>282.19</v>
      </c>
      <c r="K64" t="n">
        <v>59.19</v>
      </c>
      <c r="L64" t="n">
        <v>16.5</v>
      </c>
      <c r="M64" t="n">
        <v>7</v>
      </c>
      <c r="N64" t="n">
        <v>76.48999999999999</v>
      </c>
      <c r="O64" t="n">
        <v>35037.08</v>
      </c>
      <c r="P64" t="n">
        <v>173.82</v>
      </c>
      <c r="Q64" t="n">
        <v>197.77</v>
      </c>
      <c r="R64" t="n">
        <v>32.4</v>
      </c>
      <c r="S64" t="n">
        <v>25.4</v>
      </c>
      <c r="T64" t="n">
        <v>2652.71</v>
      </c>
      <c r="U64" t="n">
        <v>0.78</v>
      </c>
      <c r="V64" t="n">
        <v>0.88</v>
      </c>
      <c r="W64" t="n">
        <v>2.95</v>
      </c>
      <c r="X64" t="n">
        <v>0.16</v>
      </c>
      <c r="Y64" t="n">
        <v>1</v>
      </c>
      <c r="Z64" t="n">
        <v>10</v>
      </c>
      <c r="AA64" t="n">
        <v>431.2585433322377</v>
      </c>
      <c r="AB64" t="n">
        <v>590.0669647713278</v>
      </c>
      <c r="AC64" t="n">
        <v>533.7518018177379</v>
      </c>
      <c r="AD64" t="n">
        <v>431258.5433322376</v>
      </c>
      <c r="AE64" t="n">
        <v>590066.9647713278</v>
      </c>
      <c r="AF64" t="n">
        <v>2.29592955955546e-06</v>
      </c>
      <c r="AG64" t="n">
        <v>17.96875</v>
      </c>
      <c r="AH64" t="n">
        <v>533751.801817738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7.2524</v>
      </c>
      <c r="E65" t="n">
        <v>13.79</v>
      </c>
      <c r="F65" t="n">
        <v>10.54</v>
      </c>
      <c r="G65" t="n">
        <v>70.29000000000001</v>
      </c>
      <c r="H65" t="n">
        <v>1.06</v>
      </c>
      <c r="I65" t="n">
        <v>9</v>
      </c>
      <c r="J65" t="n">
        <v>282.68</v>
      </c>
      <c r="K65" t="n">
        <v>59.19</v>
      </c>
      <c r="L65" t="n">
        <v>16.75</v>
      </c>
      <c r="M65" t="n">
        <v>7</v>
      </c>
      <c r="N65" t="n">
        <v>76.73999999999999</v>
      </c>
      <c r="O65" t="n">
        <v>35098.25</v>
      </c>
      <c r="P65" t="n">
        <v>173.59</v>
      </c>
      <c r="Q65" t="n">
        <v>197.75</v>
      </c>
      <c r="R65" t="n">
        <v>32.18</v>
      </c>
      <c r="S65" t="n">
        <v>25.4</v>
      </c>
      <c r="T65" t="n">
        <v>2540.23</v>
      </c>
      <c r="U65" t="n">
        <v>0.79</v>
      </c>
      <c r="V65" t="n">
        <v>0.88</v>
      </c>
      <c r="W65" t="n">
        <v>2.95</v>
      </c>
      <c r="X65" t="n">
        <v>0.15</v>
      </c>
      <c r="Y65" t="n">
        <v>1</v>
      </c>
      <c r="Z65" t="n">
        <v>10</v>
      </c>
      <c r="AA65" t="n">
        <v>430.9341084330914</v>
      </c>
      <c r="AB65" t="n">
        <v>589.6230586292583</v>
      </c>
      <c r="AC65" t="n">
        <v>533.3502614548414</v>
      </c>
      <c r="AD65" t="n">
        <v>430934.1084330914</v>
      </c>
      <c r="AE65" t="n">
        <v>589623.0586292583</v>
      </c>
      <c r="AF65" t="n">
        <v>2.29729164025331e-06</v>
      </c>
      <c r="AG65" t="n">
        <v>17.95572916666667</v>
      </c>
      <c r="AH65" t="n">
        <v>533350.2614548415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7.2486</v>
      </c>
      <c r="E66" t="n">
        <v>13.8</v>
      </c>
      <c r="F66" t="n">
        <v>10.55</v>
      </c>
      <c r="G66" t="n">
        <v>70.34</v>
      </c>
      <c r="H66" t="n">
        <v>1.07</v>
      </c>
      <c r="I66" t="n">
        <v>9</v>
      </c>
      <c r="J66" t="n">
        <v>283.18</v>
      </c>
      <c r="K66" t="n">
        <v>59.19</v>
      </c>
      <c r="L66" t="n">
        <v>17</v>
      </c>
      <c r="M66" t="n">
        <v>7</v>
      </c>
      <c r="N66" t="n">
        <v>76.98</v>
      </c>
      <c r="O66" t="n">
        <v>35159.52</v>
      </c>
      <c r="P66" t="n">
        <v>173.65</v>
      </c>
      <c r="Q66" t="n">
        <v>197.77</v>
      </c>
      <c r="R66" t="n">
        <v>32.47</v>
      </c>
      <c r="S66" t="n">
        <v>25.4</v>
      </c>
      <c r="T66" t="n">
        <v>2684.88</v>
      </c>
      <c r="U66" t="n">
        <v>0.78</v>
      </c>
      <c r="V66" t="n">
        <v>0.88</v>
      </c>
      <c r="W66" t="n">
        <v>2.95</v>
      </c>
      <c r="X66" t="n">
        <v>0.16</v>
      </c>
      <c r="Y66" t="n">
        <v>1</v>
      </c>
      <c r="Z66" t="n">
        <v>10</v>
      </c>
      <c r="AA66" t="n">
        <v>431.1185767069846</v>
      </c>
      <c r="AB66" t="n">
        <v>589.875456259765</v>
      </c>
      <c r="AC66" t="n">
        <v>533.5785706097348</v>
      </c>
      <c r="AD66" t="n">
        <v>431118.5767069847</v>
      </c>
      <c r="AE66" t="n">
        <v>589875.456259765</v>
      </c>
      <c r="AF66" t="n">
        <v>2.296087941031954e-06</v>
      </c>
      <c r="AG66" t="n">
        <v>17.96875</v>
      </c>
      <c r="AH66" t="n">
        <v>533578.5706097349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7.2502</v>
      </c>
      <c r="E67" t="n">
        <v>13.79</v>
      </c>
      <c r="F67" t="n">
        <v>10.55</v>
      </c>
      <c r="G67" t="n">
        <v>70.31999999999999</v>
      </c>
      <c r="H67" t="n">
        <v>1.08</v>
      </c>
      <c r="I67" t="n">
        <v>9</v>
      </c>
      <c r="J67" t="n">
        <v>283.68</v>
      </c>
      <c r="K67" t="n">
        <v>59.19</v>
      </c>
      <c r="L67" t="n">
        <v>17.25</v>
      </c>
      <c r="M67" t="n">
        <v>7</v>
      </c>
      <c r="N67" t="n">
        <v>77.23</v>
      </c>
      <c r="O67" t="n">
        <v>35220.89</v>
      </c>
      <c r="P67" t="n">
        <v>173.54</v>
      </c>
      <c r="Q67" t="n">
        <v>197.77</v>
      </c>
      <c r="R67" t="n">
        <v>32.43</v>
      </c>
      <c r="S67" t="n">
        <v>25.4</v>
      </c>
      <c r="T67" t="n">
        <v>2664.97</v>
      </c>
      <c r="U67" t="n">
        <v>0.78</v>
      </c>
      <c r="V67" t="n">
        <v>0.88</v>
      </c>
      <c r="W67" t="n">
        <v>2.95</v>
      </c>
      <c r="X67" t="n">
        <v>0.16</v>
      </c>
      <c r="Y67" t="n">
        <v>1</v>
      </c>
      <c r="Z67" t="n">
        <v>10</v>
      </c>
      <c r="AA67" t="n">
        <v>430.9965711497962</v>
      </c>
      <c r="AB67" t="n">
        <v>589.7085228739146</v>
      </c>
      <c r="AC67" t="n">
        <v>533.4275691119374</v>
      </c>
      <c r="AD67" t="n">
        <v>430996.5711497962</v>
      </c>
      <c r="AE67" t="n">
        <v>589708.5228739146</v>
      </c>
      <c r="AF67" t="n">
        <v>2.296594761756736e-06</v>
      </c>
      <c r="AG67" t="n">
        <v>17.95572916666667</v>
      </c>
      <c r="AH67" t="n">
        <v>533427.5691119374</v>
      </c>
    </row>
    <row r="68">
      <c r="A68" t="n">
        <v>66</v>
      </c>
      <c r="B68" t="n">
        <v>130</v>
      </c>
      <c r="C68" t="inlineStr">
        <is>
          <t xml:space="preserve">CONCLUIDO	</t>
        </is>
      </c>
      <c r="D68" t="n">
        <v>7.2493</v>
      </c>
      <c r="E68" t="n">
        <v>13.79</v>
      </c>
      <c r="F68" t="n">
        <v>10.55</v>
      </c>
      <c r="G68" t="n">
        <v>70.33</v>
      </c>
      <c r="H68" t="n">
        <v>1.1</v>
      </c>
      <c r="I68" t="n">
        <v>9</v>
      </c>
      <c r="J68" t="n">
        <v>284.17</v>
      </c>
      <c r="K68" t="n">
        <v>59.19</v>
      </c>
      <c r="L68" t="n">
        <v>17.5</v>
      </c>
      <c r="M68" t="n">
        <v>7</v>
      </c>
      <c r="N68" t="n">
        <v>77.48</v>
      </c>
      <c r="O68" t="n">
        <v>35282.36</v>
      </c>
      <c r="P68" t="n">
        <v>173.51</v>
      </c>
      <c r="Q68" t="n">
        <v>197.78</v>
      </c>
      <c r="R68" t="n">
        <v>32.35</v>
      </c>
      <c r="S68" t="n">
        <v>25.4</v>
      </c>
      <c r="T68" t="n">
        <v>2626.82</v>
      </c>
      <c r="U68" t="n">
        <v>0.79</v>
      </c>
      <c r="V68" t="n">
        <v>0.88</v>
      </c>
      <c r="W68" t="n">
        <v>2.95</v>
      </c>
      <c r="X68" t="n">
        <v>0.16</v>
      </c>
      <c r="Y68" t="n">
        <v>1</v>
      </c>
      <c r="Z68" t="n">
        <v>10</v>
      </c>
      <c r="AA68" t="n">
        <v>430.9962232389902</v>
      </c>
      <c r="AB68" t="n">
        <v>589.7080468470009</v>
      </c>
      <c r="AC68" t="n">
        <v>533.4271385163644</v>
      </c>
      <c r="AD68" t="n">
        <v>430996.2232389902</v>
      </c>
      <c r="AE68" t="n">
        <v>589708.046847001</v>
      </c>
      <c r="AF68" t="n">
        <v>2.296309675099046e-06</v>
      </c>
      <c r="AG68" t="n">
        <v>17.95572916666667</v>
      </c>
      <c r="AH68" t="n">
        <v>533427.1385163644</v>
      </c>
    </row>
    <row r="69">
      <c r="A69" t="n">
        <v>67</v>
      </c>
      <c r="B69" t="n">
        <v>130</v>
      </c>
      <c r="C69" t="inlineStr">
        <is>
          <t xml:space="preserve">CONCLUIDO	</t>
        </is>
      </c>
      <c r="D69" t="n">
        <v>7.286</v>
      </c>
      <c r="E69" t="n">
        <v>13.72</v>
      </c>
      <c r="F69" t="n">
        <v>10.53</v>
      </c>
      <c r="G69" t="n">
        <v>78.97</v>
      </c>
      <c r="H69" t="n">
        <v>1.11</v>
      </c>
      <c r="I69" t="n">
        <v>8</v>
      </c>
      <c r="J69" t="n">
        <v>284.67</v>
      </c>
      <c r="K69" t="n">
        <v>59.19</v>
      </c>
      <c r="L69" t="n">
        <v>17.75</v>
      </c>
      <c r="M69" t="n">
        <v>6</v>
      </c>
      <c r="N69" t="n">
        <v>77.73</v>
      </c>
      <c r="O69" t="n">
        <v>35343.92</v>
      </c>
      <c r="P69" t="n">
        <v>173.01</v>
      </c>
      <c r="Q69" t="n">
        <v>197.75</v>
      </c>
      <c r="R69" t="n">
        <v>31.7</v>
      </c>
      <c r="S69" t="n">
        <v>25.4</v>
      </c>
      <c r="T69" t="n">
        <v>2303.71</v>
      </c>
      <c r="U69" t="n">
        <v>0.8</v>
      </c>
      <c r="V69" t="n">
        <v>0.88</v>
      </c>
      <c r="W69" t="n">
        <v>2.95</v>
      </c>
      <c r="X69" t="n">
        <v>0.14</v>
      </c>
      <c r="Y69" t="n">
        <v>1</v>
      </c>
      <c r="Z69" t="n">
        <v>10</v>
      </c>
      <c r="AA69" t="n">
        <v>429.6319861738081</v>
      </c>
      <c r="AB69" t="n">
        <v>587.8414375085272</v>
      </c>
      <c r="AC69" t="n">
        <v>531.7386757533519</v>
      </c>
      <c r="AD69" t="n">
        <v>429631.9861738081</v>
      </c>
      <c r="AE69" t="n">
        <v>587841.4375085272</v>
      </c>
      <c r="AF69" t="n">
        <v>2.307934875473721e-06</v>
      </c>
      <c r="AG69" t="n">
        <v>17.86458333333333</v>
      </c>
      <c r="AH69" t="n">
        <v>531738.6757533519</v>
      </c>
    </row>
    <row r="70">
      <c r="A70" t="n">
        <v>68</v>
      </c>
      <c r="B70" t="n">
        <v>130</v>
      </c>
      <c r="C70" t="inlineStr">
        <is>
          <t xml:space="preserve">CONCLUIDO	</t>
        </is>
      </c>
      <c r="D70" t="n">
        <v>7.2914</v>
      </c>
      <c r="E70" t="n">
        <v>13.71</v>
      </c>
      <c r="F70" t="n">
        <v>10.52</v>
      </c>
      <c r="G70" t="n">
        <v>78.89</v>
      </c>
      <c r="H70" t="n">
        <v>1.12</v>
      </c>
      <c r="I70" t="n">
        <v>8</v>
      </c>
      <c r="J70" t="n">
        <v>285.17</v>
      </c>
      <c r="K70" t="n">
        <v>59.19</v>
      </c>
      <c r="L70" t="n">
        <v>18</v>
      </c>
      <c r="M70" t="n">
        <v>6</v>
      </c>
      <c r="N70" t="n">
        <v>77.98</v>
      </c>
      <c r="O70" t="n">
        <v>35405.59</v>
      </c>
      <c r="P70" t="n">
        <v>172.95</v>
      </c>
      <c r="Q70" t="n">
        <v>197.78</v>
      </c>
      <c r="R70" t="n">
        <v>31.4</v>
      </c>
      <c r="S70" t="n">
        <v>25.4</v>
      </c>
      <c r="T70" t="n">
        <v>2155.96</v>
      </c>
      <c r="U70" t="n">
        <v>0.8100000000000001</v>
      </c>
      <c r="V70" t="n">
        <v>0.88</v>
      </c>
      <c r="W70" t="n">
        <v>2.95</v>
      </c>
      <c r="X70" t="n">
        <v>0.13</v>
      </c>
      <c r="Y70" t="n">
        <v>1</v>
      </c>
      <c r="Z70" t="n">
        <v>10</v>
      </c>
      <c r="AA70" t="n">
        <v>429.4103882133251</v>
      </c>
      <c r="AB70" t="n">
        <v>587.5382374027822</v>
      </c>
      <c r="AC70" t="n">
        <v>531.4644126401552</v>
      </c>
      <c r="AD70" t="n">
        <v>429410.3882133251</v>
      </c>
      <c r="AE70" t="n">
        <v>587538.2374027822</v>
      </c>
      <c r="AF70" t="n">
        <v>2.309645395419859e-06</v>
      </c>
      <c r="AG70" t="n">
        <v>17.8515625</v>
      </c>
      <c r="AH70" t="n">
        <v>531464.4126401552</v>
      </c>
    </row>
    <row r="71">
      <c r="A71" t="n">
        <v>69</v>
      </c>
      <c r="B71" t="n">
        <v>130</v>
      </c>
      <c r="C71" t="inlineStr">
        <is>
          <t xml:space="preserve">CONCLUIDO	</t>
        </is>
      </c>
      <c r="D71" t="n">
        <v>7.2898</v>
      </c>
      <c r="E71" t="n">
        <v>13.72</v>
      </c>
      <c r="F71" t="n">
        <v>10.52</v>
      </c>
      <c r="G71" t="n">
        <v>78.91</v>
      </c>
      <c r="H71" t="n">
        <v>1.14</v>
      </c>
      <c r="I71" t="n">
        <v>8</v>
      </c>
      <c r="J71" t="n">
        <v>285.67</v>
      </c>
      <c r="K71" t="n">
        <v>59.19</v>
      </c>
      <c r="L71" t="n">
        <v>18.25</v>
      </c>
      <c r="M71" t="n">
        <v>6</v>
      </c>
      <c r="N71" t="n">
        <v>78.23</v>
      </c>
      <c r="O71" t="n">
        <v>35467.36</v>
      </c>
      <c r="P71" t="n">
        <v>173.07</v>
      </c>
      <c r="Q71" t="n">
        <v>197.75</v>
      </c>
      <c r="R71" t="n">
        <v>31.45</v>
      </c>
      <c r="S71" t="n">
        <v>25.4</v>
      </c>
      <c r="T71" t="n">
        <v>2178.63</v>
      </c>
      <c r="U71" t="n">
        <v>0.8100000000000001</v>
      </c>
      <c r="V71" t="n">
        <v>0.88</v>
      </c>
      <c r="W71" t="n">
        <v>2.95</v>
      </c>
      <c r="X71" t="n">
        <v>0.13</v>
      </c>
      <c r="Y71" t="n">
        <v>1</v>
      </c>
      <c r="Z71" t="n">
        <v>10</v>
      </c>
      <c r="AA71" t="n">
        <v>429.5388212532997</v>
      </c>
      <c r="AB71" t="n">
        <v>587.7139651541414</v>
      </c>
      <c r="AC71" t="n">
        <v>531.6233691815601</v>
      </c>
      <c r="AD71" t="n">
        <v>429538.8212532997</v>
      </c>
      <c r="AE71" t="n">
        <v>587713.9651541414</v>
      </c>
      <c r="AF71" t="n">
        <v>2.309138574695078e-06</v>
      </c>
      <c r="AG71" t="n">
        <v>17.86458333333333</v>
      </c>
      <c r="AH71" t="n">
        <v>531623.3691815601</v>
      </c>
    </row>
    <row r="72">
      <c r="A72" t="n">
        <v>70</v>
      </c>
      <c r="B72" t="n">
        <v>130</v>
      </c>
      <c r="C72" t="inlineStr">
        <is>
          <t xml:space="preserve">CONCLUIDO	</t>
        </is>
      </c>
      <c r="D72" t="n">
        <v>7.2883</v>
      </c>
      <c r="E72" t="n">
        <v>13.72</v>
      </c>
      <c r="F72" t="n">
        <v>10.52</v>
      </c>
      <c r="G72" t="n">
        <v>78.93000000000001</v>
      </c>
      <c r="H72" t="n">
        <v>1.15</v>
      </c>
      <c r="I72" t="n">
        <v>8</v>
      </c>
      <c r="J72" t="n">
        <v>286.18</v>
      </c>
      <c r="K72" t="n">
        <v>59.19</v>
      </c>
      <c r="L72" t="n">
        <v>18.5</v>
      </c>
      <c r="M72" t="n">
        <v>6</v>
      </c>
      <c r="N72" t="n">
        <v>78.48</v>
      </c>
      <c r="O72" t="n">
        <v>35529.23</v>
      </c>
      <c r="P72" t="n">
        <v>173.23</v>
      </c>
      <c r="Q72" t="n">
        <v>197.76</v>
      </c>
      <c r="R72" t="n">
        <v>31.45</v>
      </c>
      <c r="S72" t="n">
        <v>25.4</v>
      </c>
      <c r="T72" t="n">
        <v>2179.98</v>
      </c>
      <c r="U72" t="n">
        <v>0.8100000000000001</v>
      </c>
      <c r="V72" t="n">
        <v>0.88</v>
      </c>
      <c r="W72" t="n">
        <v>2.95</v>
      </c>
      <c r="X72" t="n">
        <v>0.13</v>
      </c>
      <c r="Y72" t="n">
        <v>1</v>
      </c>
      <c r="Z72" t="n">
        <v>10</v>
      </c>
      <c r="AA72" t="n">
        <v>429.6947452901632</v>
      </c>
      <c r="AB72" t="n">
        <v>587.927307300261</v>
      </c>
      <c r="AC72" t="n">
        <v>531.8163502526817</v>
      </c>
      <c r="AD72" t="n">
        <v>429694.7452901632</v>
      </c>
      <c r="AE72" t="n">
        <v>587927.307300261</v>
      </c>
      <c r="AF72" t="n">
        <v>2.308663430265595e-06</v>
      </c>
      <c r="AG72" t="n">
        <v>17.86458333333333</v>
      </c>
      <c r="AH72" t="n">
        <v>531816.3502526816</v>
      </c>
    </row>
    <row r="73">
      <c r="A73" t="n">
        <v>71</v>
      </c>
      <c r="B73" t="n">
        <v>130</v>
      </c>
      <c r="C73" t="inlineStr">
        <is>
          <t xml:space="preserve">CONCLUIDO	</t>
        </is>
      </c>
      <c r="D73" t="n">
        <v>7.2885</v>
      </c>
      <c r="E73" t="n">
        <v>13.72</v>
      </c>
      <c r="F73" t="n">
        <v>10.52</v>
      </c>
      <c r="G73" t="n">
        <v>78.93000000000001</v>
      </c>
      <c r="H73" t="n">
        <v>1.16</v>
      </c>
      <c r="I73" t="n">
        <v>8</v>
      </c>
      <c r="J73" t="n">
        <v>286.68</v>
      </c>
      <c r="K73" t="n">
        <v>59.19</v>
      </c>
      <c r="L73" t="n">
        <v>18.75</v>
      </c>
      <c r="M73" t="n">
        <v>6</v>
      </c>
      <c r="N73" t="n">
        <v>78.73999999999999</v>
      </c>
      <c r="O73" t="n">
        <v>35591.33</v>
      </c>
      <c r="P73" t="n">
        <v>173.34</v>
      </c>
      <c r="Q73" t="n">
        <v>197.78</v>
      </c>
      <c r="R73" t="n">
        <v>31.53</v>
      </c>
      <c r="S73" t="n">
        <v>25.4</v>
      </c>
      <c r="T73" t="n">
        <v>2223.34</v>
      </c>
      <c r="U73" t="n">
        <v>0.8100000000000001</v>
      </c>
      <c r="V73" t="n">
        <v>0.88</v>
      </c>
      <c r="W73" t="n">
        <v>2.95</v>
      </c>
      <c r="X73" t="n">
        <v>0.13</v>
      </c>
      <c r="Y73" t="n">
        <v>1</v>
      </c>
      <c r="Z73" t="n">
        <v>10</v>
      </c>
      <c r="AA73" t="n">
        <v>429.7720117445233</v>
      </c>
      <c r="AB73" t="n">
        <v>588.0330266718718</v>
      </c>
      <c r="AC73" t="n">
        <v>531.9119799158441</v>
      </c>
      <c r="AD73" t="n">
        <v>429772.0117445233</v>
      </c>
      <c r="AE73" t="n">
        <v>588033.0266718718</v>
      </c>
      <c r="AF73" t="n">
        <v>2.308726782856193e-06</v>
      </c>
      <c r="AG73" t="n">
        <v>17.86458333333333</v>
      </c>
      <c r="AH73" t="n">
        <v>531911.979915844</v>
      </c>
    </row>
    <row r="74">
      <c r="A74" t="n">
        <v>72</v>
      </c>
      <c r="B74" t="n">
        <v>130</v>
      </c>
      <c r="C74" t="inlineStr">
        <is>
          <t xml:space="preserve">CONCLUIDO	</t>
        </is>
      </c>
      <c r="D74" t="n">
        <v>7.288</v>
      </c>
      <c r="E74" t="n">
        <v>13.72</v>
      </c>
      <c r="F74" t="n">
        <v>10.53</v>
      </c>
      <c r="G74" t="n">
        <v>78.94</v>
      </c>
      <c r="H74" t="n">
        <v>1.18</v>
      </c>
      <c r="I74" t="n">
        <v>8</v>
      </c>
      <c r="J74" t="n">
        <v>287.18</v>
      </c>
      <c r="K74" t="n">
        <v>59.19</v>
      </c>
      <c r="L74" t="n">
        <v>19</v>
      </c>
      <c r="M74" t="n">
        <v>6</v>
      </c>
      <c r="N74" t="n">
        <v>78.98999999999999</v>
      </c>
      <c r="O74" t="n">
        <v>35653.4</v>
      </c>
      <c r="P74" t="n">
        <v>173.38</v>
      </c>
      <c r="Q74" t="n">
        <v>197.76</v>
      </c>
      <c r="R74" t="n">
        <v>31.58</v>
      </c>
      <c r="S74" t="n">
        <v>25.4</v>
      </c>
      <c r="T74" t="n">
        <v>2243.81</v>
      </c>
      <c r="U74" t="n">
        <v>0.8</v>
      </c>
      <c r="V74" t="n">
        <v>0.88</v>
      </c>
      <c r="W74" t="n">
        <v>2.95</v>
      </c>
      <c r="X74" t="n">
        <v>0.13</v>
      </c>
      <c r="Y74" t="n">
        <v>1</v>
      </c>
      <c r="Z74" t="n">
        <v>10</v>
      </c>
      <c r="AA74" t="n">
        <v>429.859629051194</v>
      </c>
      <c r="AB74" t="n">
        <v>588.1529085362614</v>
      </c>
      <c r="AC74" t="n">
        <v>532.0204204233515</v>
      </c>
      <c r="AD74" t="n">
        <v>429859.629051194</v>
      </c>
      <c r="AE74" t="n">
        <v>588152.9085362614</v>
      </c>
      <c r="AF74" t="n">
        <v>2.308568401379698e-06</v>
      </c>
      <c r="AG74" t="n">
        <v>17.86458333333333</v>
      </c>
      <c r="AH74" t="n">
        <v>532020.4204233516</v>
      </c>
    </row>
    <row r="75">
      <c r="A75" t="n">
        <v>73</v>
      </c>
      <c r="B75" t="n">
        <v>130</v>
      </c>
      <c r="C75" t="inlineStr">
        <is>
          <t xml:space="preserve">CONCLUIDO	</t>
        </is>
      </c>
      <c r="D75" t="n">
        <v>7.2901</v>
      </c>
      <c r="E75" t="n">
        <v>13.72</v>
      </c>
      <c r="F75" t="n">
        <v>10.52</v>
      </c>
      <c r="G75" t="n">
        <v>78.91</v>
      </c>
      <c r="H75" t="n">
        <v>1.19</v>
      </c>
      <c r="I75" t="n">
        <v>8</v>
      </c>
      <c r="J75" t="n">
        <v>287.69</v>
      </c>
      <c r="K75" t="n">
        <v>59.19</v>
      </c>
      <c r="L75" t="n">
        <v>19.25</v>
      </c>
      <c r="M75" t="n">
        <v>6</v>
      </c>
      <c r="N75" t="n">
        <v>79.23999999999999</v>
      </c>
      <c r="O75" t="n">
        <v>35715.58</v>
      </c>
      <c r="P75" t="n">
        <v>173.22</v>
      </c>
      <c r="Q75" t="n">
        <v>197.77</v>
      </c>
      <c r="R75" t="n">
        <v>31.46</v>
      </c>
      <c r="S75" t="n">
        <v>25.4</v>
      </c>
      <c r="T75" t="n">
        <v>2183.74</v>
      </c>
      <c r="U75" t="n">
        <v>0.8100000000000001</v>
      </c>
      <c r="V75" t="n">
        <v>0.88</v>
      </c>
      <c r="W75" t="n">
        <v>2.95</v>
      </c>
      <c r="X75" t="n">
        <v>0.13</v>
      </c>
      <c r="Y75" t="n">
        <v>1</v>
      </c>
      <c r="Z75" t="n">
        <v>10</v>
      </c>
      <c r="AA75" t="n">
        <v>429.6435046221989</v>
      </c>
      <c r="AB75" t="n">
        <v>587.8571975577736</v>
      </c>
      <c r="AC75" t="n">
        <v>531.7529316856176</v>
      </c>
      <c r="AD75" t="n">
        <v>429643.5046221989</v>
      </c>
      <c r="AE75" t="n">
        <v>587857.1975577736</v>
      </c>
      <c r="AF75" t="n">
        <v>2.309233603580974e-06</v>
      </c>
      <c r="AG75" t="n">
        <v>17.86458333333333</v>
      </c>
      <c r="AH75" t="n">
        <v>531752.9316856175</v>
      </c>
    </row>
    <row r="76">
      <c r="A76" t="n">
        <v>74</v>
      </c>
      <c r="B76" t="n">
        <v>130</v>
      </c>
      <c r="C76" t="inlineStr">
        <is>
          <t xml:space="preserve">CONCLUIDO	</t>
        </is>
      </c>
      <c r="D76" t="n">
        <v>7.2894</v>
      </c>
      <c r="E76" t="n">
        <v>13.72</v>
      </c>
      <c r="F76" t="n">
        <v>10.52</v>
      </c>
      <c r="G76" t="n">
        <v>78.92</v>
      </c>
      <c r="H76" t="n">
        <v>1.2</v>
      </c>
      <c r="I76" t="n">
        <v>8</v>
      </c>
      <c r="J76" t="n">
        <v>288.19</v>
      </c>
      <c r="K76" t="n">
        <v>59.19</v>
      </c>
      <c r="L76" t="n">
        <v>19.5</v>
      </c>
      <c r="M76" t="n">
        <v>6</v>
      </c>
      <c r="N76" t="n">
        <v>79.5</v>
      </c>
      <c r="O76" t="n">
        <v>35777.86</v>
      </c>
      <c r="P76" t="n">
        <v>173.2</v>
      </c>
      <c r="Q76" t="n">
        <v>197.79</v>
      </c>
      <c r="R76" t="n">
        <v>31.41</v>
      </c>
      <c r="S76" t="n">
        <v>25.4</v>
      </c>
      <c r="T76" t="n">
        <v>2158.76</v>
      </c>
      <c r="U76" t="n">
        <v>0.8100000000000001</v>
      </c>
      <c r="V76" t="n">
        <v>0.88</v>
      </c>
      <c r="W76" t="n">
        <v>2.95</v>
      </c>
      <c r="X76" t="n">
        <v>0.13</v>
      </c>
      <c r="Y76" t="n">
        <v>1</v>
      </c>
      <c r="Z76" t="n">
        <v>10</v>
      </c>
      <c r="AA76" t="n">
        <v>429.6455941047845</v>
      </c>
      <c r="AB76" t="n">
        <v>587.8600564800287</v>
      </c>
      <c r="AC76" t="n">
        <v>531.7555177563452</v>
      </c>
      <c r="AD76" t="n">
        <v>429645.5941047845</v>
      </c>
      <c r="AE76" t="n">
        <v>587860.0564800287</v>
      </c>
      <c r="AF76" t="n">
        <v>2.309011869513882e-06</v>
      </c>
      <c r="AG76" t="n">
        <v>17.86458333333333</v>
      </c>
      <c r="AH76" t="n">
        <v>531755.5177563452</v>
      </c>
    </row>
    <row r="77">
      <c r="A77" t="n">
        <v>75</v>
      </c>
      <c r="B77" t="n">
        <v>130</v>
      </c>
      <c r="C77" t="inlineStr">
        <is>
          <t xml:space="preserve">CONCLUIDO	</t>
        </is>
      </c>
      <c r="D77" t="n">
        <v>7.2861</v>
      </c>
      <c r="E77" t="n">
        <v>13.72</v>
      </c>
      <c r="F77" t="n">
        <v>10.53</v>
      </c>
      <c r="G77" t="n">
        <v>78.95999999999999</v>
      </c>
      <c r="H77" t="n">
        <v>1.22</v>
      </c>
      <c r="I77" t="n">
        <v>8</v>
      </c>
      <c r="J77" t="n">
        <v>288.7</v>
      </c>
      <c r="K77" t="n">
        <v>59.19</v>
      </c>
      <c r="L77" t="n">
        <v>19.75</v>
      </c>
      <c r="M77" t="n">
        <v>6</v>
      </c>
      <c r="N77" t="n">
        <v>79.75</v>
      </c>
      <c r="O77" t="n">
        <v>35840.25</v>
      </c>
      <c r="P77" t="n">
        <v>173.27</v>
      </c>
      <c r="Q77" t="n">
        <v>197.75</v>
      </c>
      <c r="R77" t="n">
        <v>31.72</v>
      </c>
      <c r="S77" t="n">
        <v>25.4</v>
      </c>
      <c r="T77" t="n">
        <v>2317.33</v>
      </c>
      <c r="U77" t="n">
        <v>0.8</v>
      </c>
      <c r="V77" t="n">
        <v>0.88</v>
      </c>
      <c r="W77" t="n">
        <v>2.95</v>
      </c>
      <c r="X77" t="n">
        <v>0.14</v>
      </c>
      <c r="Y77" t="n">
        <v>1</v>
      </c>
      <c r="Z77" t="n">
        <v>10</v>
      </c>
      <c r="AA77" t="n">
        <v>429.8237466572546</v>
      </c>
      <c r="AB77" t="n">
        <v>588.1038126618541</v>
      </c>
      <c r="AC77" t="n">
        <v>531.9760101902912</v>
      </c>
      <c r="AD77" t="n">
        <v>429823.7466572546</v>
      </c>
      <c r="AE77" t="n">
        <v>588103.8126618541</v>
      </c>
      <c r="AF77" t="n">
        <v>2.307966551769021e-06</v>
      </c>
      <c r="AG77" t="n">
        <v>17.86458333333333</v>
      </c>
      <c r="AH77" t="n">
        <v>531976.0101902912</v>
      </c>
    </row>
    <row r="78">
      <c r="A78" t="n">
        <v>76</v>
      </c>
      <c r="B78" t="n">
        <v>130</v>
      </c>
      <c r="C78" t="inlineStr">
        <is>
          <t xml:space="preserve">CONCLUIDO	</t>
        </is>
      </c>
      <c r="D78" t="n">
        <v>7.2885</v>
      </c>
      <c r="E78" t="n">
        <v>13.72</v>
      </c>
      <c r="F78" t="n">
        <v>10.52</v>
      </c>
      <c r="G78" t="n">
        <v>78.93000000000001</v>
      </c>
      <c r="H78" t="n">
        <v>1.23</v>
      </c>
      <c r="I78" t="n">
        <v>8</v>
      </c>
      <c r="J78" t="n">
        <v>289.2</v>
      </c>
      <c r="K78" t="n">
        <v>59.19</v>
      </c>
      <c r="L78" t="n">
        <v>20</v>
      </c>
      <c r="M78" t="n">
        <v>6</v>
      </c>
      <c r="N78" t="n">
        <v>80.01000000000001</v>
      </c>
      <c r="O78" t="n">
        <v>35902.74</v>
      </c>
      <c r="P78" t="n">
        <v>173.03</v>
      </c>
      <c r="Q78" t="n">
        <v>197.75</v>
      </c>
      <c r="R78" t="n">
        <v>31.48</v>
      </c>
      <c r="S78" t="n">
        <v>25.4</v>
      </c>
      <c r="T78" t="n">
        <v>2194.24</v>
      </c>
      <c r="U78" t="n">
        <v>0.8100000000000001</v>
      </c>
      <c r="V78" t="n">
        <v>0.88</v>
      </c>
      <c r="W78" t="n">
        <v>2.95</v>
      </c>
      <c r="X78" t="n">
        <v>0.13</v>
      </c>
      <c r="Y78" t="n">
        <v>1</v>
      </c>
      <c r="Z78" t="n">
        <v>10</v>
      </c>
      <c r="AA78" t="n">
        <v>429.5405502427387</v>
      </c>
      <c r="AB78" t="n">
        <v>587.7163308337692</v>
      </c>
      <c r="AC78" t="n">
        <v>531.6255090840446</v>
      </c>
      <c r="AD78" t="n">
        <v>429540.5502427387</v>
      </c>
      <c r="AE78" t="n">
        <v>587716.3308337693</v>
      </c>
      <c r="AF78" t="n">
        <v>2.308726782856193e-06</v>
      </c>
      <c r="AG78" t="n">
        <v>17.86458333333333</v>
      </c>
      <c r="AH78" t="n">
        <v>531625.5090840446</v>
      </c>
    </row>
    <row r="79">
      <c r="A79" t="n">
        <v>77</v>
      </c>
      <c r="B79" t="n">
        <v>130</v>
      </c>
      <c r="C79" t="inlineStr">
        <is>
          <t xml:space="preserve">CONCLUIDO	</t>
        </is>
      </c>
      <c r="D79" t="n">
        <v>7.2895</v>
      </c>
      <c r="E79" t="n">
        <v>13.72</v>
      </c>
      <c r="F79" t="n">
        <v>10.52</v>
      </c>
      <c r="G79" t="n">
        <v>78.92</v>
      </c>
      <c r="H79" t="n">
        <v>1.24</v>
      </c>
      <c r="I79" t="n">
        <v>8</v>
      </c>
      <c r="J79" t="n">
        <v>289.71</v>
      </c>
      <c r="K79" t="n">
        <v>59.19</v>
      </c>
      <c r="L79" t="n">
        <v>20.25</v>
      </c>
      <c r="M79" t="n">
        <v>6</v>
      </c>
      <c r="N79" t="n">
        <v>80.27</v>
      </c>
      <c r="O79" t="n">
        <v>35965.33</v>
      </c>
      <c r="P79" t="n">
        <v>172.82</v>
      </c>
      <c r="Q79" t="n">
        <v>197.75</v>
      </c>
      <c r="R79" t="n">
        <v>31.54</v>
      </c>
      <c r="S79" t="n">
        <v>25.4</v>
      </c>
      <c r="T79" t="n">
        <v>2223.72</v>
      </c>
      <c r="U79" t="n">
        <v>0.8100000000000001</v>
      </c>
      <c r="V79" t="n">
        <v>0.88</v>
      </c>
      <c r="W79" t="n">
        <v>2.95</v>
      </c>
      <c r="X79" t="n">
        <v>0.13</v>
      </c>
      <c r="Y79" t="n">
        <v>1</v>
      </c>
      <c r="Z79" t="n">
        <v>10</v>
      </c>
      <c r="AA79" t="n">
        <v>429.3594745101337</v>
      </c>
      <c r="AB79" t="n">
        <v>587.4685750279218</v>
      </c>
      <c r="AC79" t="n">
        <v>531.4013987445798</v>
      </c>
      <c r="AD79" t="n">
        <v>429359.4745101337</v>
      </c>
      <c r="AE79" t="n">
        <v>587468.5750279218</v>
      </c>
      <c r="AF79" t="n">
        <v>2.309043545809181e-06</v>
      </c>
      <c r="AG79" t="n">
        <v>17.86458333333333</v>
      </c>
      <c r="AH79" t="n">
        <v>531401.3987445798</v>
      </c>
    </row>
    <row r="80">
      <c r="A80" t="n">
        <v>78</v>
      </c>
      <c r="B80" t="n">
        <v>130</v>
      </c>
      <c r="C80" t="inlineStr">
        <is>
          <t xml:space="preserve">CONCLUIDO	</t>
        </is>
      </c>
      <c r="D80" t="n">
        <v>7.2823</v>
      </c>
      <c r="E80" t="n">
        <v>13.73</v>
      </c>
      <c r="F80" t="n">
        <v>10.54</v>
      </c>
      <c r="G80" t="n">
        <v>79.02</v>
      </c>
      <c r="H80" t="n">
        <v>1.26</v>
      </c>
      <c r="I80" t="n">
        <v>8</v>
      </c>
      <c r="J80" t="n">
        <v>290.22</v>
      </c>
      <c r="K80" t="n">
        <v>59.19</v>
      </c>
      <c r="L80" t="n">
        <v>20.5</v>
      </c>
      <c r="M80" t="n">
        <v>6</v>
      </c>
      <c r="N80" t="n">
        <v>80.53</v>
      </c>
      <c r="O80" t="n">
        <v>36028.03</v>
      </c>
      <c r="P80" t="n">
        <v>172.84</v>
      </c>
      <c r="Q80" t="n">
        <v>197.81</v>
      </c>
      <c r="R80" t="n">
        <v>31.88</v>
      </c>
      <c r="S80" t="n">
        <v>25.4</v>
      </c>
      <c r="T80" t="n">
        <v>2397.79</v>
      </c>
      <c r="U80" t="n">
        <v>0.8</v>
      </c>
      <c r="V80" t="n">
        <v>0.88</v>
      </c>
      <c r="W80" t="n">
        <v>2.95</v>
      </c>
      <c r="X80" t="n">
        <v>0.15</v>
      </c>
      <c r="Y80" t="n">
        <v>1</v>
      </c>
      <c r="Z80" t="n">
        <v>10</v>
      </c>
      <c r="AA80" t="n">
        <v>429.6406118863147</v>
      </c>
      <c r="AB80" t="n">
        <v>587.8532395889184</v>
      </c>
      <c r="AC80" t="n">
        <v>531.7493514597548</v>
      </c>
      <c r="AD80" t="n">
        <v>429640.6118863148</v>
      </c>
      <c r="AE80" t="n">
        <v>587853.2395889184</v>
      </c>
      <c r="AF80" t="n">
        <v>2.306762852547664e-06</v>
      </c>
      <c r="AG80" t="n">
        <v>17.87760416666667</v>
      </c>
      <c r="AH80" t="n">
        <v>531749.3514597549</v>
      </c>
    </row>
    <row r="81">
      <c r="A81" t="n">
        <v>79</v>
      </c>
      <c r="B81" t="n">
        <v>130</v>
      </c>
      <c r="C81" t="inlineStr">
        <is>
          <t xml:space="preserve">CONCLUIDO	</t>
        </is>
      </c>
      <c r="D81" t="n">
        <v>7.3211</v>
      </c>
      <c r="E81" t="n">
        <v>13.66</v>
      </c>
      <c r="F81" t="n">
        <v>10.51</v>
      </c>
      <c r="G81" t="n">
        <v>90.09999999999999</v>
      </c>
      <c r="H81" t="n">
        <v>1.27</v>
      </c>
      <c r="I81" t="n">
        <v>7</v>
      </c>
      <c r="J81" t="n">
        <v>290.73</v>
      </c>
      <c r="K81" t="n">
        <v>59.19</v>
      </c>
      <c r="L81" t="n">
        <v>20.75</v>
      </c>
      <c r="M81" t="n">
        <v>5</v>
      </c>
      <c r="N81" t="n">
        <v>80.79000000000001</v>
      </c>
      <c r="O81" t="n">
        <v>36090.84</v>
      </c>
      <c r="P81" t="n">
        <v>172.62</v>
      </c>
      <c r="Q81" t="n">
        <v>197.76</v>
      </c>
      <c r="R81" t="n">
        <v>31.1</v>
      </c>
      <c r="S81" t="n">
        <v>25.4</v>
      </c>
      <c r="T81" t="n">
        <v>2013.44</v>
      </c>
      <c r="U81" t="n">
        <v>0.82</v>
      </c>
      <c r="V81" t="n">
        <v>0.89</v>
      </c>
      <c r="W81" t="n">
        <v>2.95</v>
      </c>
      <c r="X81" t="n">
        <v>0.12</v>
      </c>
      <c r="Y81" t="n">
        <v>1</v>
      </c>
      <c r="Z81" t="n">
        <v>10</v>
      </c>
      <c r="AA81" t="n">
        <v>419.6588863029684</v>
      </c>
      <c r="AB81" t="n">
        <v>574.1958022831303</v>
      </c>
      <c r="AC81" t="n">
        <v>519.3953608020977</v>
      </c>
      <c r="AD81" t="n">
        <v>419658.8863029684</v>
      </c>
      <c r="AE81" t="n">
        <v>574195.8022831304</v>
      </c>
      <c r="AF81" t="n">
        <v>2.319053255123616e-06</v>
      </c>
      <c r="AG81" t="n">
        <v>17.78645833333333</v>
      </c>
      <c r="AH81" t="n">
        <v>519395.3608020977</v>
      </c>
    </row>
    <row r="82">
      <c r="A82" t="n">
        <v>80</v>
      </c>
      <c r="B82" t="n">
        <v>130</v>
      </c>
      <c r="C82" t="inlineStr">
        <is>
          <t xml:space="preserve">CONCLUIDO	</t>
        </is>
      </c>
      <c r="D82" t="n">
        <v>7.3235</v>
      </c>
      <c r="E82" t="n">
        <v>13.65</v>
      </c>
      <c r="F82" t="n">
        <v>10.51</v>
      </c>
      <c r="G82" t="n">
        <v>90.06</v>
      </c>
      <c r="H82" t="n">
        <v>1.28</v>
      </c>
      <c r="I82" t="n">
        <v>7</v>
      </c>
      <c r="J82" t="n">
        <v>291.24</v>
      </c>
      <c r="K82" t="n">
        <v>59.19</v>
      </c>
      <c r="L82" t="n">
        <v>21</v>
      </c>
      <c r="M82" t="n">
        <v>5</v>
      </c>
      <c r="N82" t="n">
        <v>81.05</v>
      </c>
      <c r="O82" t="n">
        <v>36153.75</v>
      </c>
      <c r="P82" t="n">
        <v>172.86</v>
      </c>
      <c r="Q82" t="n">
        <v>197.77</v>
      </c>
      <c r="R82" t="n">
        <v>30.99</v>
      </c>
      <c r="S82" t="n">
        <v>25.4</v>
      </c>
      <c r="T82" t="n">
        <v>1956.42</v>
      </c>
      <c r="U82" t="n">
        <v>0.82</v>
      </c>
      <c r="V82" t="n">
        <v>0.89</v>
      </c>
      <c r="W82" t="n">
        <v>2.95</v>
      </c>
      <c r="X82" t="n">
        <v>0.12</v>
      </c>
      <c r="Y82" t="n">
        <v>1</v>
      </c>
      <c r="Z82" t="n">
        <v>10</v>
      </c>
      <c r="AA82" t="n">
        <v>419.779548126032</v>
      </c>
      <c r="AB82" t="n">
        <v>574.3608971126699</v>
      </c>
      <c r="AC82" t="n">
        <v>519.5446992128179</v>
      </c>
      <c r="AD82" t="n">
        <v>419779.5481260319</v>
      </c>
      <c r="AE82" t="n">
        <v>574360.8971126699</v>
      </c>
      <c r="AF82" t="n">
        <v>2.319813486210788e-06</v>
      </c>
      <c r="AG82" t="n">
        <v>17.7734375</v>
      </c>
      <c r="AH82" t="n">
        <v>519544.6992128179</v>
      </c>
    </row>
    <row r="83">
      <c r="A83" t="n">
        <v>81</v>
      </c>
      <c r="B83" t="n">
        <v>130</v>
      </c>
      <c r="C83" t="inlineStr">
        <is>
          <t xml:space="preserve">CONCLUIDO	</t>
        </is>
      </c>
      <c r="D83" t="n">
        <v>7.3198</v>
      </c>
      <c r="E83" t="n">
        <v>13.66</v>
      </c>
      <c r="F83" t="n">
        <v>10.51</v>
      </c>
      <c r="G83" t="n">
        <v>90.12</v>
      </c>
      <c r="H83" t="n">
        <v>1.3</v>
      </c>
      <c r="I83" t="n">
        <v>7</v>
      </c>
      <c r="J83" t="n">
        <v>291.75</v>
      </c>
      <c r="K83" t="n">
        <v>59.19</v>
      </c>
      <c r="L83" t="n">
        <v>21.25</v>
      </c>
      <c r="M83" t="n">
        <v>5</v>
      </c>
      <c r="N83" t="n">
        <v>81.31</v>
      </c>
      <c r="O83" t="n">
        <v>36216.77</v>
      </c>
      <c r="P83" t="n">
        <v>173.17</v>
      </c>
      <c r="Q83" t="n">
        <v>197.76</v>
      </c>
      <c r="R83" t="n">
        <v>31.34</v>
      </c>
      <c r="S83" t="n">
        <v>25.4</v>
      </c>
      <c r="T83" t="n">
        <v>2131.28</v>
      </c>
      <c r="U83" t="n">
        <v>0.8100000000000001</v>
      </c>
      <c r="V83" t="n">
        <v>0.88</v>
      </c>
      <c r="W83" t="n">
        <v>2.95</v>
      </c>
      <c r="X83" t="n">
        <v>0.12</v>
      </c>
      <c r="Y83" t="n">
        <v>1</v>
      </c>
      <c r="Z83" t="n">
        <v>10</v>
      </c>
      <c r="AA83" t="n">
        <v>420.099045725682</v>
      </c>
      <c r="AB83" t="n">
        <v>574.7980478237502</v>
      </c>
      <c r="AC83" t="n">
        <v>519.9401288735778</v>
      </c>
      <c r="AD83" t="n">
        <v>420099.045725682</v>
      </c>
      <c r="AE83" t="n">
        <v>574798.0478237502</v>
      </c>
      <c r="AF83" t="n">
        <v>2.31864146328473e-06</v>
      </c>
      <c r="AG83" t="n">
        <v>17.78645833333333</v>
      </c>
      <c r="AH83" t="n">
        <v>519940.1288735778</v>
      </c>
    </row>
    <row r="84">
      <c r="A84" t="n">
        <v>82</v>
      </c>
      <c r="B84" t="n">
        <v>130</v>
      </c>
      <c r="C84" t="inlineStr">
        <is>
          <t xml:space="preserve">CONCLUIDO	</t>
        </is>
      </c>
      <c r="D84" t="n">
        <v>7.3226</v>
      </c>
      <c r="E84" t="n">
        <v>13.66</v>
      </c>
      <c r="F84" t="n">
        <v>10.51</v>
      </c>
      <c r="G84" t="n">
        <v>90.08</v>
      </c>
      <c r="H84" t="n">
        <v>1.31</v>
      </c>
      <c r="I84" t="n">
        <v>7</v>
      </c>
      <c r="J84" t="n">
        <v>292.26</v>
      </c>
      <c r="K84" t="n">
        <v>59.19</v>
      </c>
      <c r="L84" t="n">
        <v>21.5</v>
      </c>
      <c r="M84" t="n">
        <v>5</v>
      </c>
      <c r="N84" t="n">
        <v>81.56999999999999</v>
      </c>
      <c r="O84" t="n">
        <v>36279.9</v>
      </c>
      <c r="P84" t="n">
        <v>173.16</v>
      </c>
      <c r="Q84" t="n">
        <v>197.75</v>
      </c>
      <c r="R84" t="n">
        <v>31.06</v>
      </c>
      <c r="S84" t="n">
        <v>25.4</v>
      </c>
      <c r="T84" t="n">
        <v>1991.32</v>
      </c>
      <c r="U84" t="n">
        <v>0.82</v>
      </c>
      <c r="V84" t="n">
        <v>0.89</v>
      </c>
      <c r="W84" t="n">
        <v>2.95</v>
      </c>
      <c r="X84" t="n">
        <v>0.12</v>
      </c>
      <c r="Y84" t="n">
        <v>1</v>
      </c>
      <c r="Z84" t="n">
        <v>10</v>
      </c>
      <c r="AA84" t="n">
        <v>420.024146678978</v>
      </c>
      <c r="AB84" t="n">
        <v>574.6955676437371</v>
      </c>
      <c r="AC84" t="n">
        <v>519.8474292581133</v>
      </c>
      <c r="AD84" t="n">
        <v>420024.146678978</v>
      </c>
      <c r="AE84" t="n">
        <v>574695.5676437372</v>
      </c>
      <c r="AF84" t="n">
        <v>2.319528399553098e-06</v>
      </c>
      <c r="AG84" t="n">
        <v>17.78645833333333</v>
      </c>
      <c r="AH84" t="n">
        <v>519847.4292581133</v>
      </c>
    </row>
    <row r="85">
      <c r="A85" t="n">
        <v>83</v>
      </c>
      <c r="B85" t="n">
        <v>130</v>
      </c>
      <c r="C85" t="inlineStr">
        <is>
          <t xml:space="preserve">CONCLUIDO	</t>
        </is>
      </c>
      <c r="D85" t="n">
        <v>7.326</v>
      </c>
      <c r="E85" t="n">
        <v>13.65</v>
      </c>
      <c r="F85" t="n">
        <v>10.5</v>
      </c>
      <c r="G85" t="n">
        <v>90.02</v>
      </c>
      <c r="H85" t="n">
        <v>1.32</v>
      </c>
      <c r="I85" t="n">
        <v>7</v>
      </c>
      <c r="J85" t="n">
        <v>292.77</v>
      </c>
      <c r="K85" t="n">
        <v>59.19</v>
      </c>
      <c r="L85" t="n">
        <v>21.75</v>
      </c>
      <c r="M85" t="n">
        <v>5</v>
      </c>
      <c r="N85" t="n">
        <v>81.83</v>
      </c>
      <c r="O85" t="n">
        <v>36343.13</v>
      </c>
      <c r="P85" t="n">
        <v>173.05</v>
      </c>
      <c r="Q85" t="n">
        <v>197.75</v>
      </c>
      <c r="R85" t="n">
        <v>30.86</v>
      </c>
      <c r="S85" t="n">
        <v>25.4</v>
      </c>
      <c r="T85" t="n">
        <v>1893.31</v>
      </c>
      <c r="U85" t="n">
        <v>0.82</v>
      </c>
      <c r="V85" t="n">
        <v>0.89</v>
      </c>
      <c r="W85" t="n">
        <v>2.95</v>
      </c>
      <c r="X85" t="n">
        <v>0.11</v>
      </c>
      <c r="Y85" t="n">
        <v>1</v>
      </c>
      <c r="Z85" t="n">
        <v>10</v>
      </c>
      <c r="AA85" t="n">
        <v>419.8152396922993</v>
      </c>
      <c r="AB85" t="n">
        <v>574.4097318882376</v>
      </c>
      <c r="AC85" t="n">
        <v>519.5888732659456</v>
      </c>
      <c r="AD85" t="n">
        <v>419815.2396922993</v>
      </c>
      <c r="AE85" t="n">
        <v>574409.7318882376</v>
      </c>
      <c r="AF85" t="n">
        <v>2.320605393593259e-06</v>
      </c>
      <c r="AG85" t="n">
        <v>17.7734375</v>
      </c>
      <c r="AH85" t="n">
        <v>519588.8732659456</v>
      </c>
    </row>
    <row r="86">
      <c r="A86" t="n">
        <v>84</v>
      </c>
      <c r="B86" t="n">
        <v>130</v>
      </c>
      <c r="C86" t="inlineStr">
        <is>
          <t xml:space="preserve">CONCLUIDO	</t>
        </is>
      </c>
      <c r="D86" t="n">
        <v>7.3247</v>
      </c>
      <c r="E86" t="n">
        <v>13.65</v>
      </c>
      <c r="F86" t="n">
        <v>10.51</v>
      </c>
      <c r="G86" t="n">
        <v>90.05</v>
      </c>
      <c r="H86" t="n">
        <v>1.34</v>
      </c>
      <c r="I86" t="n">
        <v>7</v>
      </c>
      <c r="J86" t="n">
        <v>293.29</v>
      </c>
      <c r="K86" t="n">
        <v>59.19</v>
      </c>
      <c r="L86" t="n">
        <v>22</v>
      </c>
      <c r="M86" t="n">
        <v>5</v>
      </c>
      <c r="N86" t="n">
        <v>82.09</v>
      </c>
      <c r="O86" t="n">
        <v>36406.47</v>
      </c>
      <c r="P86" t="n">
        <v>173.13</v>
      </c>
      <c r="Q86" t="n">
        <v>197.77</v>
      </c>
      <c r="R86" t="n">
        <v>30.95</v>
      </c>
      <c r="S86" t="n">
        <v>25.4</v>
      </c>
      <c r="T86" t="n">
        <v>1937.71</v>
      </c>
      <c r="U86" t="n">
        <v>0.82</v>
      </c>
      <c r="V86" t="n">
        <v>0.89</v>
      </c>
      <c r="W86" t="n">
        <v>2.95</v>
      </c>
      <c r="X86" t="n">
        <v>0.12</v>
      </c>
      <c r="Y86" t="n">
        <v>1</v>
      </c>
      <c r="Z86" t="n">
        <v>10</v>
      </c>
      <c r="AA86" t="n">
        <v>419.9512933745007</v>
      </c>
      <c r="AB86" t="n">
        <v>574.5958865384903</v>
      </c>
      <c r="AC86" t="n">
        <v>519.7572615776479</v>
      </c>
      <c r="AD86" t="n">
        <v>419951.2933745007</v>
      </c>
      <c r="AE86" t="n">
        <v>574595.8865384903</v>
      </c>
      <c r="AF86" t="n">
        <v>2.320193601754374e-06</v>
      </c>
      <c r="AG86" t="n">
        <v>17.7734375</v>
      </c>
      <c r="AH86" t="n">
        <v>519757.2615776479</v>
      </c>
    </row>
    <row r="87">
      <c r="A87" t="n">
        <v>85</v>
      </c>
      <c r="B87" t="n">
        <v>130</v>
      </c>
      <c r="C87" t="inlineStr">
        <is>
          <t xml:space="preserve">CONCLUIDO	</t>
        </is>
      </c>
      <c r="D87" t="n">
        <v>7.3212</v>
      </c>
      <c r="E87" t="n">
        <v>13.66</v>
      </c>
      <c r="F87" t="n">
        <v>10.51</v>
      </c>
      <c r="G87" t="n">
        <v>90.09999999999999</v>
      </c>
      <c r="H87" t="n">
        <v>1.35</v>
      </c>
      <c r="I87" t="n">
        <v>7</v>
      </c>
      <c r="J87" t="n">
        <v>293.8</v>
      </c>
      <c r="K87" t="n">
        <v>59.19</v>
      </c>
      <c r="L87" t="n">
        <v>22.25</v>
      </c>
      <c r="M87" t="n">
        <v>5</v>
      </c>
      <c r="N87" t="n">
        <v>82.36</v>
      </c>
      <c r="O87" t="n">
        <v>36469.92</v>
      </c>
      <c r="P87" t="n">
        <v>173.34</v>
      </c>
      <c r="Q87" t="n">
        <v>197.77</v>
      </c>
      <c r="R87" t="n">
        <v>31.2</v>
      </c>
      <c r="S87" t="n">
        <v>25.4</v>
      </c>
      <c r="T87" t="n">
        <v>2062</v>
      </c>
      <c r="U87" t="n">
        <v>0.8100000000000001</v>
      </c>
      <c r="V87" t="n">
        <v>0.89</v>
      </c>
      <c r="W87" t="n">
        <v>2.95</v>
      </c>
      <c r="X87" t="n">
        <v>0.12</v>
      </c>
      <c r="Y87" t="n">
        <v>1</v>
      </c>
      <c r="Z87" t="n">
        <v>10</v>
      </c>
      <c r="AA87" t="n">
        <v>420.1916691848854</v>
      </c>
      <c r="AB87" t="n">
        <v>574.9247793268912</v>
      </c>
      <c r="AC87" t="n">
        <v>520.0547652999276</v>
      </c>
      <c r="AD87" t="n">
        <v>420191.6691848855</v>
      </c>
      <c r="AE87" t="n">
        <v>574924.7793268912</v>
      </c>
      <c r="AF87" t="n">
        <v>2.319084931418915e-06</v>
      </c>
      <c r="AG87" t="n">
        <v>17.78645833333333</v>
      </c>
      <c r="AH87" t="n">
        <v>520054.7652999276</v>
      </c>
    </row>
    <row r="88">
      <c r="A88" t="n">
        <v>86</v>
      </c>
      <c r="B88" t="n">
        <v>130</v>
      </c>
      <c r="C88" t="inlineStr">
        <is>
          <t xml:space="preserve">CONCLUIDO	</t>
        </is>
      </c>
      <c r="D88" t="n">
        <v>7.318</v>
      </c>
      <c r="E88" t="n">
        <v>13.66</v>
      </c>
      <c r="F88" t="n">
        <v>10.52</v>
      </c>
      <c r="G88" t="n">
        <v>90.15000000000001</v>
      </c>
      <c r="H88" t="n">
        <v>1.36</v>
      </c>
      <c r="I88" t="n">
        <v>7</v>
      </c>
      <c r="J88" t="n">
        <v>294.32</v>
      </c>
      <c r="K88" t="n">
        <v>59.19</v>
      </c>
      <c r="L88" t="n">
        <v>22.5</v>
      </c>
      <c r="M88" t="n">
        <v>5</v>
      </c>
      <c r="N88" t="n">
        <v>82.62</v>
      </c>
      <c r="O88" t="n">
        <v>36533.49</v>
      </c>
      <c r="P88" t="n">
        <v>173.45</v>
      </c>
      <c r="Q88" t="n">
        <v>197.77</v>
      </c>
      <c r="R88" t="n">
        <v>31.3</v>
      </c>
      <c r="S88" t="n">
        <v>25.4</v>
      </c>
      <c r="T88" t="n">
        <v>2111.09</v>
      </c>
      <c r="U88" t="n">
        <v>0.8100000000000001</v>
      </c>
      <c r="V88" t="n">
        <v>0.88</v>
      </c>
      <c r="W88" t="n">
        <v>2.95</v>
      </c>
      <c r="X88" t="n">
        <v>0.13</v>
      </c>
      <c r="Y88" t="n">
        <v>1</v>
      </c>
      <c r="Z88" t="n">
        <v>10</v>
      </c>
      <c r="AA88" t="n">
        <v>420.3960577252124</v>
      </c>
      <c r="AB88" t="n">
        <v>575.2044327447525</v>
      </c>
      <c r="AC88" t="n">
        <v>520.3077289880844</v>
      </c>
      <c r="AD88" t="n">
        <v>420396.0577252124</v>
      </c>
      <c r="AE88" t="n">
        <v>575204.4327447525</v>
      </c>
      <c r="AF88" t="n">
        <v>2.318071289969352e-06</v>
      </c>
      <c r="AG88" t="n">
        <v>17.78645833333333</v>
      </c>
      <c r="AH88" t="n">
        <v>520307.7289880844</v>
      </c>
    </row>
    <row r="89">
      <c r="A89" t="n">
        <v>87</v>
      </c>
      <c r="B89" t="n">
        <v>130</v>
      </c>
      <c r="C89" t="inlineStr">
        <is>
          <t xml:space="preserve">CONCLUIDO	</t>
        </is>
      </c>
      <c r="D89" t="n">
        <v>7.3241</v>
      </c>
      <c r="E89" t="n">
        <v>13.65</v>
      </c>
      <c r="F89" t="n">
        <v>10.51</v>
      </c>
      <c r="G89" t="n">
        <v>90.05</v>
      </c>
      <c r="H89" t="n">
        <v>1.37</v>
      </c>
      <c r="I89" t="n">
        <v>7</v>
      </c>
      <c r="J89" t="n">
        <v>294.83</v>
      </c>
      <c r="K89" t="n">
        <v>59.19</v>
      </c>
      <c r="L89" t="n">
        <v>22.75</v>
      </c>
      <c r="M89" t="n">
        <v>5</v>
      </c>
      <c r="N89" t="n">
        <v>82.89</v>
      </c>
      <c r="O89" t="n">
        <v>36597.16</v>
      </c>
      <c r="P89" t="n">
        <v>173.11</v>
      </c>
      <c r="Q89" t="n">
        <v>197.85</v>
      </c>
      <c r="R89" t="n">
        <v>30.99</v>
      </c>
      <c r="S89" t="n">
        <v>25.4</v>
      </c>
      <c r="T89" t="n">
        <v>1958.5</v>
      </c>
      <c r="U89" t="n">
        <v>0.82</v>
      </c>
      <c r="V89" t="n">
        <v>0.89</v>
      </c>
      <c r="W89" t="n">
        <v>2.95</v>
      </c>
      <c r="X89" t="n">
        <v>0.12</v>
      </c>
      <c r="Y89" t="n">
        <v>1</v>
      </c>
      <c r="Z89" t="n">
        <v>10</v>
      </c>
      <c r="AA89" t="n">
        <v>419.9508751758988</v>
      </c>
      <c r="AB89" t="n">
        <v>574.5953143407137</v>
      </c>
      <c r="AC89" t="n">
        <v>519.7567439896239</v>
      </c>
      <c r="AD89" t="n">
        <v>419950.8751758988</v>
      </c>
      <c r="AE89" t="n">
        <v>574595.3143407137</v>
      </c>
      <c r="AF89" t="n">
        <v>2.320003543982581e-06</v>
      </c>
      <c r="AG89" t="n">
        <v>17.7734375</v>
      </c>
      <c r="AH89" t="n">
        <v>519756.743989624</v>
      </c>
    </row>
    <row r="90">
      <c r="A90" t="n">
        <v>88</v>
      </c>
      <c r="B90" t="n">
        <v>130</v>
      </c>
      <c r="C90" t="inlineStr">
        <is>
          <t xml:space="preserve">CONCLUIDO	</t>
        </is>
      </c>
      <c r="D90" t="n">
        <v>7.3233</v>
      </c>
      <c r="E90" t="n">
        <v>13.66</v>
      </c>
      <c r="F90" t="n">
        <v>10.51</v>
      </c>
      <c r="G90" t="n">
        <v>90.06999999999999</v>
      </c>
      <c r="H90" t="n">
        <v>1.39</v>
      </c>
      <c r="I90" t="n">
        <v>7</v>
      </c>
      <c r="J90" t="n">
        <v>295.35</v>
      </c>
      <c r="K90" t="n">
        <v>59.19</v>
      </c>
      <c r="L90" t="n">
        <v>23</v>
      </c>
      <c r="M90" t="n">
        <v>5</v>
      </c>
      <c r="N90" t="n">
        <v>83.16</v>
      </c>
      <c r="O90" t="n">
        <v>36660.94</v>
      </c>
      <c r="P90" t="n">
        <v>173.05</v>
      </c>
      <c r="Q90" t="n">
        <v>197.75</v>
      </c>
      <c r="R90" t="n">
        <v>31.06</v>
      </c>
      <c r="S90" t="n">
        <v>25.4</v>
      </c>
      <c r="T90" t="n">
        <v>1989.05</v>
      </c>
      <c r="U90" t="n">
        <v>0.82</v>
      </c>
      <c r="V90" t="n">
        <v>0.89</v>
      </c>
      <c r="W90" t="n">
        <v>2.95</v>
      </c>
      <c r="X90" t="n">
        <v>0.12</v>
      </c>
      <c r="Y90" t="n">
        <v>1</v>
      </c>
      <c r="Z90" t="n">
        <v>10</v>
      </c>
      <c r="AA90" t="n">
        <v>419.9255474059094</v>
      </c>
      <c r="AB90" t="n">
        <v>574.5606597684317</v>
      </c>
      <c r="AC90" t="n">
        <v>519.7253968010825</v>
      </c>
      <c r="AD90" t="n">
        <v>419925.5474059093</v>
      </c>
      <c r="AE90" t="n">
        <v>574560.6597684317</v>
      </c>
      <c r="AF90" t="n">
        <v>2.31975013362019e-06</v>
      </c>
      <c r="AG90" t="n">
        <v>17.78645833333333</v>
      </c>
      <c r="AH90" t="n">
        <v>519725.3968010825</v>
      </c>
    </row>
    <row r="91">
      <c r="A91" t="n">
        <v>89</v>
      </c>
      <c r="B91" t="n">
        <v>130</v>
      </c>
      <c r="C91" t="inlineStr">
        <is>
          <t xml:space="preserve">CONCLUIDO	</t>
        </is>
      </c>
      <c r="D91" t="n">
        <v>7.323</v>
      </c>
      <c r="E91" t="n">
        <v>13.66</v>
      </c>
      <c r="F91" t="n">
        <v>10.51</v>
      </c>
      <c r="G91" t="n">
        <v>90.06999999999999</v>
      </c>
      <c r="H91" t="n">
        <v>1.4</v>
      </c>
      <c r="I91" t="n">
        <v>7</v>
      </c>
      <c r="J91" t="n">
        <v>295.87</v>
      </c>
      <c r="K91" t="n">
        <v>59.19</v>
      </c>
      <c r="L91" t="n">
        <v>23.25</v>
      </c>
      <c r="M91" t="n">
        <v>5</v>
      </c>
      <c r="N91" t="n">
        <v>83.43000000000001</v>
      </c>
      <c r="O91" t="n">
        <v>36724.83</v>
      </c>
      <c r="P91" t="n">
        <v>172.91</v>
      </c>
      <c r="Q91" t="n">
        <v>197.75</v>
      </c>
      <c r="R91" t="n">
        <v>31.12</v>
      </c>
      <c r="S91" t="n">
        <v>25.4</v>
      </c>
      <c r="T91" t="n">
        <v>2022.11</v>
      </c>
      <c r="U91" t="n">
        <v>0.82</v>
      </c>
      <c r="V91" t="n">
        <v>0.89</v>
      </c>
      <c r="W91" t="n">
        <v>2.95</v>
      </c>
      <c r="X91" t="n">
        <v>0.12</v>
      </c>
      <c r="Y91" t="n">
        <v>1</v>
      </c>
      <c r="Z91" t="n">
        <v>10</v>
      </c>
      <c r="AA91" t="n">
        <v>419.8287300084375</v>
      </c>
      <c r="AB91" t="n">
        <v>574.4281899339287</v>
      </c>
      <c r="AC91" t="n">
        <v>519.6055697016619</v>
      </c>
      <c r="AD91" t="n">
        <v>419828.7300084375</v>
      </c>
      <c r="AE91" t="n">
        <v>574428.1899339287</v>
      </c>
      <c r="AF91" t="n">
        <v>2.319655104734294e-06</v>
      </c>
      <c r="AG91" t="n">
        <v>17.78645833333333</v>
      </c>
      <c r="AH91" t="n">
        <v>519605.5697016619</v>
      </c>
    </row>
    <row r="92">
      <c r="A92" t="n">
        <v>90</v>
      </c>
      <c r="B92" t="n">
        <v>130</v>
      </c>
      <c r="C92" t="inlineStr">
        <is>
          <t xml:space="preserve">CONCLUIDO	</t>
        </is>
      </c>
      <c r="D92" t="n">
        <v>7.3205</v>
      </c>
      <c r="E92" t="n">
        <v>13.66</v>
      </c>
      <c r="F92" t="n">
        <v>10.51</v>
      </c>
      <c r="G92" t="n">
        <v>90.11</v>
      </c>
      <c r="H92" t="n">
        <v>1.41</v>
      </c>
      <c r="I92" t="n">
        <v>7</v>
      </c>
      <c r="J92" t="n">
        <v>296.39</v>
      </c>
      <c r="K92" t="n">
        <v>59.19</v>
      </c>
      <c r="L92" t="n">
        <v>23.5</v>
      </c>
      <c r="M92" t="n">
        <v>5</v>
      </c>
      <c r="N92" t="n">
        <v>83.69</v>
      </c>
      <c r="O92" t="n">
        <v>36788.84</v>
      </c>
      <c r="P92" t="n">
        <v>172.89</v>
      </c>
      <c r="Q92" t="n">
        <v>197.76</v>
      </c>
      <c r="R92" t="n">
        <v>31.22</v>
      </c>
      <c r="S92" t="n">
        <v>25.4</v>
      </c>
      <c r="T92" t="n">
        <v>2069.78</v>
      </c>
      <c r="U92" t="n">
        <v>0.8100000000000001</v>
      </c>
      <c r="V92" t="n">
        <v>0.89</v>
      </c>
      <c r="W92" t="n">
        <v>2.95</v>
      </c>
      <c r="X92" t="n">
        <v>0.12</v>
      </c>
      <c r="Y92" t="n">
        <v>1</v>
      </c>
      <c r="Z92" t="n">
        <v>10</v>
      </c>
      <c r="AA92" t="n">
        <v>419.8740259261902</v>
      </c>
      <c r="AB92" t="n">
        <v>574.4901658069127</v>
      </c>
      <c r="AC92" t="n">
        <v>519.6616306843121</v>
      </c>
      <c r="AD92" t="n">
        <v>419874.0259261902</v>
      </c>
      <c r="AE92" t="n">
        <v>574490.1658069127</v>
      </c>
      <c r="AF92" t="n">
        <v>2.318863197351823e-06</v>
      </c>
      <c r="AG92" t="n">
        <v>17.78645833333333</v>
      </c>
      <c r="AH92" t="n">
        <v>519661.6306843121</v>
      </c>
    </row>
    <row r="93">
      <c r="A93" t="n">
        <v>91</v>
      </c>
      <c r="B93" t="n">
        <v>130</v>
      </c>
      <c r="C93" t="inlineStr">
        <is>
          <t xml:space="preserve">CONCLUIDO	</t>
        </is>
      </c>
      <c r="D93" t="n">
        <v>7.3203</v>
      </c>
      <c r="E93" t="n">
        <v>13.66</v>
      </c>
      <c r="F93" t="n">
        <v>10.51</v>
      </c>
      <c r="G93" t="n">
        <v>90.11</v>
      </c>
      <c r="H93" t="n">
        <v>1.42</v>
      </c>
      <c r="I93" t="n">
        <v>7</v>
      </c>
      <c r="J93" t="n">
        <v>296.91</v>
      </c>
      <c r="K93" t="n">
        <v>59.19</v>
      </c>
      <c r="L93" t="n">
        <v>23.75</v>
      </c>
      <c r="M93" t="n">
        <v>5</v>
      </c>
      <c r="N93" t="n">
        <v>83.95999999999999</v>
      </c>
      <c r="O93" t="n">
        <v>36852.96</v>
      </c>
      <c r="P93" t="n">
        <v>172.84</v>
      </c>
      <c r="Q93" t="n">
        <v>197.75</v>
      </c>
      <c r="R93" t="n">
        <v>31.35</v>
      </c>
      <c r="S93" t="n">
        <v>25.4</v>
      </c>
      <c r="T93" t="n">
        <v>2138.43</v>
      </c>
      <c r="U93" t="n">
        <v>0.8100000000000001</v>
      </c>
      <c r="V93" t="n">
        <v>0.89</v>
      </c>
      <c r="W93" t="n">
        <v>2.95</v>
      </c>
      <c r="X93" t="n">
        <v>0.12</v>
      </c>
      <c r="Y93" t="n">
        <v>1</v>
      </c>
      <c r="Z93" t="n">
        <v>10</v>
      </c>
      <c r="AA93" t="n">
        <v>419.8416700617878</v>
      </c>
      <c r="AB93" t="n">
        <v>574.4458950857974</v>
      </c>
      <c r="AC93" t="n">
        <v>519.6215850986857</v>
      </c>
      <c r="AD93" t="n">
        <v>419841.6700617878</v>
      </c>
      <c r="AE93" t="n">
        <v>574445.8950857974</v>
      </c>
      <c r="AF93" t="n">
        <v>2.318799844761225e-06</v>
      </c>
      <c r="AG93" t="n">
        <v>17.78645833333333</v>
      </c>
      <c r="AH93" t="n">
        <v>519621.5850986857</v>
      </c>
    </row>
    <row r="94">
      <c r="A94" t="n">
        <v>92</v>
      </c>
      <c r="B94" t="n">
        <v>130</v>
      </c>
      <c r="C94" t="inlineStr">
        <is>
          <t xml:space="preserve">CONCLUIDO	</t>
        </is>
      </c>
      <c r="D94" t="n">
        <v>7.3199</v>
      </c>
      <c r="E94" t="n">
        <v>13.66</v>
      </c>
      <c r="F94" t="n">
        <v>10.51</v>
      </c>
      <c r="G94" t="n">
        <v>90.12</v>
      </c>
      <c r="H94" t="n">
        <v>1.44</v>
      </c>
      <c r="I94" t="n">
        <v>7</v>
      </c>
      <c r="J94" t="n">
        <v>297.43</v>
      </c>
      <c r="K94" t="n">
        <v>59.19</v>
      </c>
      <c r="L94" t="n">
        <v>24</v>
      </c>
      <c r="M94" t="n">
        <v>5</v>
      </c>
      <c r="N94" t="n">
        <v>84.23999999999999</v>
      </c>
      <c r="O94" t="n">
        <v>36917.19</v>
      </c>
      <c r="P94" t="n">
        <v>172.71</v>
      </c>
      <c r="Q94" t="n">
        <v>197.75</v>
      </c>
      <c r="R94" t="n">
        <v>31.19</v>
      </c>
      <c r="S94" t="n">
        <v>25.4</v>
      </c>
      <c r="T94" t="n">
        <v>2053.95</v>
      </c>
      <c r="U94" t="n">
        <v>0.8100000000000001</v>
      </c>
      <c r="V94" t="n">
        <v>0.88</v>
      </c>
      <c r="W94" t="n">
        <v>2.95</v>
      </c>
      <c r="X94" t="n">
        <v>0.12</v>
      </c>
      <c r="Y94" t="n">
        <v>1</v>
      </c>
      <c r="Z94" t="n">
        <v>10</v>
      </c>
      <c r="AA94" t="n">
        <v>419.7546496150982</v>
      </c>
      <c r="AB94" t="n">
        <v>574.3268298715656</v>
      </c>
      <c r="AC94" t="n">
        <v>519.5138833013909</v>
      </c>
      <c r="AD94" t="n">
        <v>419754.6496150982</v>
      </c>
      <c r="AE94" t="n">
        <v>574326.8298715656</v>
      </c>
      <c r="AF94" t="n">
        <v>2.31867313958003e-06</v>
      </c>
      <c r="AG94" t="n">
        <v>17.78645833333333</v>
      </c>
      <c r="AH94" t="n">
        <v>519513.8833013909</v>
      </c>
    </row>
    <row r="95">
      <c r="A95" t="n">
        <v>93</v>
      </c>
      <c r="B95" t="n">
        <v>130</v>
      </c>
      <c r="C95" t="inlineStr">
        <is>
          <t xml:space="preserve">CONCLUIDO	</t>
        </is>
      </c>
      <c r="D95" t="n">
        <v>7.3212</v>
      </c>
      <c r="E95" t="n">
        <v>13.66</v>
      </c>
      <c r="F95" t="n">
        <v>10.51</v>
      </c>
      <c r="G95" t="n">
        <v>90.09999999999999</v>
      </c>
      <c r="H95" t="n">
        <v>1.45</v>
      </c>
      <c r="I95" t="n">
        <v>7</v>
      </c>
      <c r="J95" t="n">
        <v>297.95</v>
      </c>
      <c r="K95" t="n">
        <v>59.19</v>
      </c>
      <c r="L95" t="n">
        <v>24.25</v>
      </c>
      <c r="M95" t="n">
        <v>5</v>
      </c>
      <c r="N95" t="n">
        <v>84.51000000000001</v>
      </c>
      <c r="O95" t="n">
        <v>36981.53</v>
      </c>
      <c r="P95" t="n">
        <v>172.49</v>
      </c>
      <c r="Q95" t="n">
        <v>197.77</v>
      </c>
      <c r="R95" t="n">
        <v>31.23</v>
      </c>
      <c r="S95" t="n">
        <v>25.4</v>
      </c>
      <c r="T95" t="n">
        <v>2075.46</v>
      </c>
      <c r="U95" t="n">
        <v>0.8100000000000001</v>
      </c>
      <c r="V95" t="n">
        <v>0.89</v>
      </c>
      <c r="W95" t="n">
        <v>2.95</v>
      </c>
      <c r="X95" t="n">
        <v>0.12</v>
      </c>
      <c r="Y95" t="n">
        <v>1</v>
      </c>
      <c r="Z95" t="n">
        <v>10</v>
      </c>
      <c r="AA95" t="n">
        <v>419.5598513432865</v>
      </c>
      <c r="AB95" t="n">
        <v>574.0602982821794</v>
      </c>
      <c r="AC95" t="n">
        <v>519.2727891128164</v>
      </c>
      <c r="AD95" t="n">
        <v>419559.8513432865</v>
      </c>
      <c r="AE95" t="n">
        <v>574060.2982821794</v>
      </c>
      <c r="AF95" t="n">
        <v>2.319084931418915e-06</v>
      </c>
      <c r="AG95" t="n">
        <v>17.78645833333333</v>
      </c>
      <c r="AH95" t="n">
        <v>519272.7891128164</v>
      </c>
    </row>
    <row r="96">
      <c r="A96" t="n">
        <v>94</v>
      </c>
      <c r="B96" t="n">
        <v>130</v>
      </c>
      <c r="C96" t="inlineStr">
        <is>
          <t xml:space="preserve">CONCLUIDO	</t>
        </is>
      </c>
      <c r="D96" t="n">
        <v>7.3248</v>
      </c>
      <c r="E96" t="n">
        <v>13.65</v>
      </c>
      <c r="F96" t="n">
        <v>10.51</v>
      </c>
      <c r="G96" t="n">
        <v>90.04000000000001</v>
      </c>
      <c r="H96" t="n">
        <v>1.46</v>
      </c>
      <c r="I96" t="n">
        <v>7</v>
      </c>
      <c r="J96" t="n">
        <v>298.47</v>
      </c>
      <c r="K96" t="n">
        <v>59.19</v>
      </c>
      <c r="L96" t="n">
        <v>24.5</v>
      </c>
      <c r="M96" t="n">
        <v>5</v>
      </c>
      <c r="N96" t="n">
        <v>84.78</v>
      </c>
      <c r="O96" t="n">
        <v>37045.99</v>
      </c>
      <c r="P96" t="n">
        <v>172.17</v>
      </c>
      <c r="Q96" t="n">
        <v>197.75</v>
      </c>
      <c r="R96" t="n">
        <v>31.06</v>
      </c>
      <c r="S96" t="n">
        <v>25.4</v>
      </c>
      <c r="T96" t="n">
        <v>1991.67</v>
      </c>
      <c r="U96" t="n">
        <v>0.82</v>
      </c>
      <c r="V96" t="n">
        <v>0.89</v>
      </c>
      <c r="W96" t="n">
        <v>2.95</v>
      </c>
      <c r="X96" t="n">
        <v>0.12</v>
      </c>
      <c r="Y96" t="n">
        <v>1</v>
      </c>
      <c r="Z96" t="n">
        <v>10</v>
      </c>
      <c r="AA96" t="n">
        <v>419.2356547771182</v>
      </c>
      <c r="AB96" t="n">
        <v>573.6167182378051</v>
      </c>
      <c r="AC96" t="n">
        <v>518.8715437253087</v>
      </c>
      <c r="AD96" t="n">
        <v>419235.6547771182</v>
      </c>
      <c r="AE96" t="n">
        <v>573616.7182378051</v>
      </c>
      <c r="AF96" t="n">
        <v>2.320225278049673e-06</v>
      </c>
      <c r="AG96" t="n">
        <v>17.7734375</v>
      </c>
      <c r="AH96" t="n">
        <v>518871.5437253087</v>
      </c>
    </row>
    <row r="97">
      <c r="A97" t="n">
        <v>95</v>
      </c>
      <c r="B97" t="n">
        <v>130</v>
      </c>
      <c r="C97" t="inlineStr">
        <is>
          <t xml:space="preserve">CONCLUIDO	</t>
        </is>
      </c>
      <c r="D97" t="n">
        <v>7.36</v>
      </c>
      <c r="E97" t="n">
        <v>13.59</v>
      </c>
      <c r="F97" t="n">
        <v>10.49</v>
      </c>
      <c r="G97" t="n">
        <v>104.89</v>
      </c>
      <c r="H97" t="n">
        <v>1.47</v>
      </c>
      <c r="I97" t="n">
        <v>6</v>
      </c>
      <c r="J97" t="n">
        <v>299</v>
      </c>
      <c r="K97" t="n">
        <v>59.19</v>
      </c>
      <c r="L97" t="n">
        <v>24.75</v>
      </c>
      <c r="M97" t="n">
        <v>4</v>
      </c>
      <c r="N97" t="n">
        <v>85.05</v>
      </c>
      <c r="O97" t="n">
        <v>37110.57</v>
      </c>
      <c r="P97" t="n">
        <v>171.95</v>
      </c>
      <c r="Q97" t="n">
        <v>197.75</v>
      </c>
      <c r="R97" t="n">
        <v>30.48</v>
      </c>
      <c r="S97" t="n">
        <v>25.4</v>
      </c>
      <c r="T97" t="n">
        <v>1706.99</v>
      </c>
      <c r="U97" t="n">
        <v>0.83</v>
      </c>
      <c r="V97" t="n">
        <v>0.89</v>
      </c>
      <c r="W97" t="n">
        <v>2.95</v>
      </c>
      <c r="X97" t="n">
        <v>0.1</v>
      </c>
      <c r="Y97" t="n">
        <v>1</v>
      </c>
      <c r="Z97" t="n">
        <v>10</v>
      </c>
      <c r="AA97" t="n">
        <v>418.142996970808</v>
      </c>
      <c r="AB97" t="n">
        <v>572.121695622551</v>
      </c>
      <c r="AC97" t="n">
        <v>517.5192039701769</v>
      </c>
      <c r="AD97" t="n">
        <v>418142.996970808</v>
      </c>
      <c r="AE97" t="n">
        <v>572121.695622551</v>
      </c>
      <c r="AF97" t="n">
        <v>2.331375333994866e-06</v>
      </c>
      <c r="AG97" t="n">
        <v>17.6953125</v>
      </c>
      <c r="AH97" t="n">
        <v>517519.203970177</v>
      </c>
    </row>
    <row r="98">
      <c r="A98" t="n">
        <v>96</v>
      </c>
      <c r="B98" t="n">
        <v>130</v>
      </c>
      <c r="C98" t="inlineStr">
        <is>
          <t xml:space="preserve">CONCLUIDO	</t>
        </is>
      </c>
      <c r="D98" t="n">
        <v>7.3615</v>
      </c>
      <c r="E98" t="n">
        <v>13.58</v>
      </c>
      <c r="F98" t="n">
        <v>10.49</v>
      </c>
      <c r="G98" t="n">
        <v>104.86</v>
      </c>
      <c r="H98" t="n">
        <v>1.49</v>
      </c>
      <c r="I98" t="n">
        <v>6</v>
      </c>
      <c r="J98" t="n">
        <v>299.52</v>
      </c>
      <c r="K98" t="n">
        <v>59.19</v>
      </c>
      <c r="L98" t="n">
        <v>25</v>
      </c>
      <c r="M98" t="n">
        <v>4</v>
      </c>
      <c r="N98" t="n">
        <v>85.33</v>
      </c>
      <c r="O98" t="n">
        <v>37175.38</v>
      </c>
      <c r="P98" t="n">
        <v>171.94</v>
      </c>
      <c r="Q98" t="n">
        <v>197.77</v>
      </c>
      <c r="R98" t="n">
        <v>30.23</v>
      </c>
      <c r="S98" t="n">
        <v>25.4</v>
      </c>
      <c r="T98" t="n">
        <v>1582.82</v>
      </c>
      <c r="U98" t="n">
        <v>0.84</v>
      </c>
      <c r="V98" t="n">
        <v>0.89</v>
      </c>
      <c r="W98" t="n">
        <v>2.95</v>
      </c>
      <c r="X98" t="n">
        <v>0.1</v>
      </c>
      <c r="Y98" t="n">
        <v>1</v>
      </c>
      <c r="Z98" t="n">
        <v>10</v>
      </c>
      <c r="AA98" t="n">
        <v>418.1000508662829</v>
      </c>
      <c r="AB98" t="n">
        <v>572.0629348676913</v>
      </c>
      <c r="AC98" t="n">
        <v>517.4660512592899</v>
      </c>
      <c r="AD98" t="n">
        <v>418100.0508662828</v>
      </c>
      <c r="AE98" t="n">
        <v>572062.9348676912</v>
      </c>
      <c r="AF98" t="n">
        <v>2.331850478424348e-06</v>
      </c>
      <c r="AG98" t="n">
        <v>17.68229166666667</v>
      </c>
      <c r="AH98" t="n">
        <v>517466.0512592899</v>
      </c>
    </row>
    <row r="99">
      <c r="A99" t="n">
        <v>97</v>
      </c>
      <c r="B99" t="n">
        <v>130</v>
      </c>
      <c r="C99" t="inlineStr">
        <is>
          <t xml:space="preserve">CONCLUIDO	</t>
        </is>
      </c>
      <c r="D99" t="n">
        <v>7.3644</v>
      </c>
      <c r="E99" t="n">
        <v>13.58</v>
      </c>
      <c r="F99" t="n">
        <v>10.48</v>
      </c>
      <c r="G99" t="n">
        <v>104.81</v>
      </c>
      <c r="H99" t="n">
        <v>1.5</v>
      </c>
      <c r="I99" t="n">
        <v>6</v>
      </c>
      <c r="J99" t="n">
        <v>300.05</v>
      </c>
      <c r="K99" t="n">
        <v>59.19</v>
      </c>
      <c r="L99" t="n">
        <v>25.25</v>
      </c>
      <c r="M99" t="n">
        <v>4</v>
      </c>
      <c r="N99" t="n">
        <v>85.59999999999999</v>
      </c>
      <c r="O99" t="n">
        <v>37240.19</v>
      </c>
      <c r="P99" t="n">
        <v>172.06</v>
      </c>
      <c r="Q99" t="n">
        <v>197.75</v>
      </c>
      <c r="R99" t="n">
        <v>30.21</v>
      </c>
      <c r="S99" t="n">
        <v>25.4</v>
      </c>
      <c r="T99" t="n">
        <v>1570.86</v>
      </c>
      <c r="U99" t="n">
        <v>0.84</v>
      </c>
      <c r="V99" t="n">
        <v>0.89</v>
      </c>
      <c r="W99" t="n">
        <v>2.95</v>
      </c>
      <c r="X99" t="n">
        <v>0.09</v>
      </c>
      <c r="Y99" t="n">
        <v>1</v>
      </c>
      <c r="Z99" t="n">
        <v>10</v>
      </c>
      <c r="AA99" t="n">
        <v>418.0749247269686</v>
      </c>
      <c r="AB99" t="n">
        <v>572.0285561753944</v>
      </c>
      <c r="AC99" t="n">
        <v>517.434953621135</v>
      </c>
      <c r="AD99" t="n">
        <v>418074.9247269686</v>
      </c>
      <c r="AE99" t="n">
        <v>572028.5561753944</v>
      </c>
      <c r="AF99" t="n">
        <v>2.332769090988015e-06</v>
      </c>
      <c r="AG99" t="n">
        <v>17.68229166666667</v>
      </c>
      <c r="AH99" t="n">
        <v>517434.9536211351</v>
      </c>
    </row>
    <row r="100">
      <c r="A100" t="n">
        <v>98</v>
      </c>
      <c r="B100" t="n">
        <v>130</v>
      </c>
      <c r="C100" t="inlineStr">
        <is>
          <t xml:space="preserve">CONCLUIDO	</t>
        </is>
      </c>
      <c r="D100" t="n">
        <v>7.3596</v>
      </c>
      <c r="E100" t="n">
        <v>13.59</v>
      </c>
      <c r="F100" t="n">
        <v>10.49</v>
      </c>
      <c r="G100" t="n">
        <v>104.89</v>
      </c>
      <c r="H100" t="n">
        <v>1.51</v>
      </c>
      <c r="I100" t="n">
        <v>6</v>
      </c>
      <c r="J100" t="n">
        <v>300.57</v>
      </c>
      <c r="K100" t="n">
        <v>59.19</v>
      </c>
      <c r="L100" t="n">
        <v>25.5</v>
      </c>
      <c r="M100" t="n">
        <v>4</v>
      </c>
      <c r="N100" t="n">
        <v>85.88</v>
      </c>
      <c r="O100" t="n">
        <v>37305.12</v>
      </c>
      <c r="P100" t="n">
        <v>172.31</v>
      </c>
      <c r="Q100" t="n">
        <v>197.75</v>
      </c>
      <c r="R100" t="n">
        <v>30.38</v>
      </c>
      <c r="S100" t="n">
        <v>25.4</v>
      </c>
      <c r="T100" t="n">
        <v>1653.89</v>
      </c>
      <c r="U100" t="n">
        <v>0.84</v>
      </c>
      <c r="V100" t="n">
        <v>0.89</v>
      </c>
      <c r="W100" t="n">
        <v>2.95</v>
      </c>
      <c r="X100" t="n">
        <v>0.1</v>
      </c>
      <c r="Y100" t="n">
        <v>1</v>
      </c>
      <c r="Z100" t="n">
        <v>10</v>
      </c>
      <c r="AA100" t="n">
        <v>418.4186776138931</v>
      </c>
      <c r="AB100" t="n">
        <v>572.4988940405918</v>
      </c>
      <c r="AC100" t="n">
        <v>517.8604031006013</v>
      </c>
      <c r="AD100" t="n">
        <v>418418.6776138931</v>
      </c>
      <c r="AE100" t="n">
        <v>572498.8940405918</v>
      </c>
      <c r="AF100" t="n">
        <v>2.33124862881367e-06</v>
      </c>
      <c r="AG100" t="n">
        <v>17.6953125</v>
      </c>
      <c r="AH100" t="n">
        <v>517860.4031006013</v>
      </c>
    </row>
    <row r="101">
      <c r="A101" t="n">
        <v>99</v>
      </c>
      <c r="B101" t="n">
        <v>130</v>
      </c>
      <c r="C101" t="inlineStr">
        <is>
          <t xml:space="preserve">CONCLUIDO	</t>
        </is>
      </c>
      <c r="D101" t="n">
        <v>7.3617</v>
      </c>
      <c r="E101" t="n">
        <v>13.58</v>
      </c>
      <c r="F101" t="n">
        <v>10.49</v>
      </c>
      <c r="G101" t="n">
        <v>104.86</v>
      </c>
      <c r="H101" t="n">
        <v>1.52</v>
      </c>
      <c r="I101" t="n">
        <v>6</v>
      </c>
      <c r="J101" t="n">
        <v>301.1</v>
      </c>
      <c r="K101" t="n">
        <v>59.19</v>
      </c>
      <c r="L101" t="n">
        <v>25.75</v>
      </c>
      <c r="M101" t="n">
        <v>4</v>
      </c>
      <c r="N101" t="n">
        <v>86.16</v>
      </c>
      <c r="O101" t="n">
        <v>37370.16</v>
      </c>
      <c r="P101" t="n">
        <v>172.34</v>
      </c>
      <c r="Q101" t="n">
        <v>197.75</v>
      </c>
      <c r="R101" t="n">
        <v>30.35</v>
      </c>
      <c r="S101" t="n">
        <v>25.4</v>
      </c>
      <c r="T101" t="n">
        <v>1641.09</v>
      </c>
      <c r="U101" t="n">
        <v>0.84</v>
      </c>
      <c r="V101" t="n">
        <v>0.89</v>
      </c>
      <c r="W101" t="n">
        <v>2.95</v>
      </c>
      <c r="X101" t="n">
        <v>0.1</v>
      </c>
      <c r="Y101" t="n">
        <v>1</v>
      </c>
      <c r="Z101" t="n">
        <v>10</v>
      </c>
      <c r="AA101" t="n">
        <v>418.3910019954557</v>
      </c>
      <c r="AB101" t="n">
        <v>572.4610270384835</v>
      </c>
      <c r="AC101" t="n">
        <v>517.8261500720275</v>
      </c>
      <c r="AD101" t="n">
        <v>418391.0019954557</v>
      </c>
      <c r="AE101" t="n">
        <v>572461.0270384835</v>
      </c>
      <c r="AF101" t="n">
        <v>2.331913831014946e-06</v>
      </c>
      <c r="AG101" t="n">
        <v>17.68229166666667</v>
      </c>
      <c r="AH101" t="n">
        <v>517826.1500720276</v>
      </c>
    </row>
    <row r="102">
      <c r="A102" t="n">
        <v>100</v>
      </c>
      <c r="B102" t="n">
        <v>130</v>
      </c>
      <c r="C102" t="inlineStr">
        <is>
          <t xml:space="preserve">CONCLUIDO	</t>
        </is>
      </c>
      <c r="D102" t="n">
        <v>7.3644</v>
      </c>
      <c r="E102" t="n">
        <v>13.58</v>
      </c>
      <c r="F102" t="n">
        <v>10.48</v>
      </c>
      <c r="G102" t="n">
        <v>104.81</v>
      </c>
      <c r="H102" t="n">
        <v>1.54</v>
      </c>
      <c r="I102" t="n">
        <v>6</v>
      </c>
      <c r="J102" t="n">
        <v>301.63</v>
      </c>
      <c r="K102" t="n">
        <v>59.19</v>
      </c>
      <c r="L102" t="n">
        <v>26</v>
      </c>
      <c r="M102" t="n">
        <v>4</v>
      </c>
      <c r="N102" t="n">
        <v>86.44</v>
      </c>
      <c r="O102" t="n">
        <v>37435.32</v>
      </c>
      <c r="P102" t="n">
        <v>172.6</v>
      </c>
      <c r="Q102" t="n">
        <v>197.75</v>
      </c>
      <c r="R102" t="n">
        <v>30.28</v>
      </c>
      <c r="S102" t="n">
        <v>25.4</v>
      </c>
      <c r="T102" t="n">
        <v>1607.54</v>
      </c>
      <c r="U102" t="n">
        <v>0.84</v>
      </c>
      <c r="V102" t="n">
        <v>0.89</v>
      </c>
      <c r="W102" t="n">
        <v>2.95</v>
      </c>
      <c r="X102" t="n">
        <v>0.09</v>
      </c>
      <c r="Y102" t="n">
        <v>1</v>
      </c>
      <c r="Z102" t="n">
        <v>10</v>
      </c>
      <c r="AA102" t="n">
        <v>418.473960307078</v>
      </c>
      <c r="AB102" t="n">
        <v>572.5745342603075</v>
      </c>
      <c r="AC102" t="n">
        <v>517.9288243239091</v>
      </c>
      <c r="AD102" t="n">
        <v>418473.960307078</v>
      </c>
      <c r="AE102" t="n">
        <v>572574.5342603074</v>
      </c>
      <c r="AF102" t="n">
        <v>2.332769090988015e-06</v>
      </c>
      <c r="AG102" t="n">
        <v>17.68229166666667</v>
      </c>
      <c r="AH102" t="n">
        <v>517928.8243239091</v>
      </c>
    </row>
    <row r="103">
      <c r="A103" t="n">
        <v>101</v>
      </c>
      <c r="B103" t="n">
        <v>130</v>
      </c>
      <c r="C103" t="inlineStr">
        <is>
          <t xml:space="preserve">CONCLUIDO	</t>
        </is>
      </c>
      <c r="D103" t="n">
        <v>7.3574</v>
      </c>
      <c r="E103" t="n">
        <v>13.59</v>
      </c>
      <c r="F103" t="n">
        <v>10.49</v>
      </c>
      <c r="G103" t="n">
        <v>104.93</v>
      </c>
      <c r="H103" t="n">
        <v>1.55</v>
      </c>
      <c r="I103" t="n">
        <v>6</v>
      </c>
      <c r="J103" t="n">
        <v>302.16</v>
      </c>
      <c r="K103" t="n">
        <v>59.19</v>
      </c>
      <c r="L103" t="n">
        <v>26.25</v>
      </c>
      <c r="M103" t="n">
        <v>4</v>
      </c>
      <c r="N103" t="n">
        <v>86.72</v>
      </c>
      <c r="O103" t="n">
        <v>37500.6</v>
      </c>
      <c r="P103" t="n">
        <v>172.93</v>
      </c>
      <c r="Q103" t="n">
        <v>197.83</v>
      </c>
      <c r="R103" t="n">
        <v>30.51</v>
      </c>
      <c r="S103" t="n">
        <v>25.4</v>
      </c>
      <c r="T103" t="n">
        <v>1719.72</v>
      </c>
      <c r="U103" t="n">
        <v>0.83</v>
      </c>
      <c r="V103" t="n">
        <v>0.89</v>
      </c>
      <c r="W103" t="n">
        <v>2.95</v>
      </c>
      <c r="X103" t="n">
        <v>0.1</v>
      </c>
      <c r="Y103" t="n">
        <v>1</v>
      </c>
      <c r="Z103" t="n">
        <v>10</v>
      </c>
      <c r="AA103" t="n">
        <v>418.9295223118875</v>
      </c>
      <c r="AB103" t="n">
        <v>573.1978542932651</v>
      </c>
      <c r="AC103" t="n">
        <v>518.4926555677564</v>
      </c>
      <c r="AD103" t="n">
        <v>418929.5223118875</v>
      </c>
      <c r="AE103" t="n">
        <v>573197.8542932651</v>
      </c>
      <c r="AF103" t="n">
        <v>2.330551750317096e-06</v>
      </c>
      <c r="AG103" t="n">
        <v>17.6953125</v>
      </c>
      <c r="AH103" t="n">
        <v>518492.6555677564</v>
      </c>
    </row>
    <row r="104">
      <c r="A104" t="n">
        <v>102</v>
      </c>
      <c r="B104" t="n">
        <v>130</v>
      </c>
      <c r="C104" t="inlineStr">
        <is>
          <t xml:space="preserve">CONCLUIDO	</t>
        </is>
      </c>
      <c r="D104" t="n">
        <v>7.3612</v>
      </c>
      <c r="E104" t="n">
        <v>13.58</v>
      </c>
      <c r="F104" t="n">
        <v>10.49</v>
      </c>
      <c r="G104" t="n">
        <v>104.86</v>
      </c>
      <c r="H104" t="n">
        <v>1.56</v>
      </c>
      <c r="I104" t="n">
        <v>6</v>
      </c>
      <c r="J104" t="n">
        <v>302.69</v>
      </c>
      <c r="K104" t="n">
        <v>59.19</v>
      </c>
      <c r="L104" t="n">
        <v>26.5</v>
      </c>
      <c r="M104" t="n">
        <v>4</v>
      </c>
      <c r="N104" t="n">
        <v>87</v>
      </c>
      <c r="O104" t="n">
        <v>37566</v>
      </c>
      <c r="P104" t="n">
        <v>173.04</v>
      </c>
      <c r="Q104" t="n">
        <v>197.75</v>
      </c>
      <c r="R104" t="n">
        <v>30.43</v>
      </c>
      <c r="S104" t="n">
        <v>25.4</v>
      </c>
      <c r="T104" t="n">
        <v>1681.28</v>
      </c>
      <c r="U104" t="n">
        <v>0.83</v>
      </c>
      <c r="V104" t="n">
        <v>0.89</v>
      </c>
      <c r="W104" t="n">
        <v>2.95</v>
      </c>
      <c r="X104" t="n">
        <v>0.1</v>
      </c>
      <c r="Y104" t="n">
        <v>1</v>
      </c>
      <c r="Z104" t="n">
        <v>10</v>
      </c>
      <c r="AA104" t="n">
        <v>418.9203637462999</v>
      </c>
      <c r="AB104" t="n">
        <v>573.1853231397807</v>
      </c>
      <c r="AC104" t="n">
        <v>518.481320369973</v>
      </c>
      <c r="AD104" t="n">
        <v>418920.3637462999</v>
      </c>
      <c r="AE104" t="n">
        <v>573185.3231397808</v>
      </c>
      <c r="AF104" t="n">
        <v>2.331755449538452e-06</v>
      </c>
      <c r="AG104" t="n">
        <v>17.68229166666667</v>
      </c>
      <c r="AH104" t="n">
        <v>518481.320369973</v>
      </c>
    </row>
    <row r="105">
      <c r="A105" t="n">
        <v>103</v>
      </c>
      <c r="B105" t="n">
        <v>130</v>
      </c>
      <c r="C105" t="inlineStr">
        <is>
          <t xml:space="preserve">CONCLUIDO	</t>
        </is>
      </c>
      <c r="D105" t="n">
        <v>7.3617</v>
      </c>
      <c r="E105" t="n">
        <v>13.58</v>
      </c>
      <c r="F105" t="n">
        <v>10.49</v>
      </c>
      <c r="G105" t="n">
        <v>104.86</v>
      </c>
      <c r="H105" t="n">
        <v>1.57</v>
      </c>
      <c r="I105" t="n">
        <v>6</v>
      </c>
      <c r="J105" t="n">
        <v>303.22</v>
      </c>
      <c r="K105" t="n">
        <v>59.19</v>
      </c>
      <c r="L105" t="n">
        <v>26.75</v>
      </c>
      <c r="M105" t="n">
        <v>4</v>
      </c>
      <c r="N105" t="n">
        <v>87.28</v>
      </c>
      <c r="O105" t="n">
        <v>37631.52</v>
      </c>
      <c r="P105" t="n">
        <v>172.95</v>
      </c>
      <c r="Q105" t="n">
        <v>197.76</v>
      </c>
      <c r="R105" t="n">
        <v>30.3</v>
      </c>
      <c r="S105" t="n">
        <v>25.4</v>
      </c>
      <c r="T105" t="n">
        <v>1615.48</v>
      </c>
      <c r="U105" t="n">
        <v>0.84</v>
      </c>
      <c r="V105" t="n">
        <v>0.89</v>
      </c>
      <c r="W105" t="n">
        <v>2.95</v>
      </c>
      <c r="X105" t="n">
        <v>0.1</v>
      </c>
      <c r="Y105" t="n">
        <v>1</v>
      </c>
      <c r="Z105" t="n">
        <v>10</v>
      </c>
      <c r="AA105" t="n">
        <v>418.8419297330496</v>
      </c>
      <c r="AB105" t="n">
        <v>573.0780062625871</v>
      </c>
      <c r="AC105" t="n">
        <v>518.3842456649186</v>
      </c>
      <c r="AD105" t="n">
        <v>418841.9297330496</v>
      </c>
      <c r="AE105" t="n">
        <v>573078.0062625872</v>
      </c>
      <c r="AF105" t="n">
        <v>2.331913831014946e-06</v>
      </c>
      <c r="AG105" t="n">
        <v>17.68229166666667</v>
      </c>
      <c r="AH105" t="n">
        <v>518384.2456649186</v>
      </c>
    </row>
    <row r="106">
      <c r="A106" t="n">
        <v>104</v>
      </c>
      <c r="B106" t="n">
        <v>130</v>
      </c>
      <c r="C106" t="inlineStr">
        <is>
          <t xml:space="preserve">CONCLUIDO	</t>
        </is>
      </c>
      <c r="D106" t="n">
        <v>7.3639</v>
      </c>
      <c r="E106" t="n">
        <v>13.58</v>
      </c>
      <c r="F106" t="n">
        <v>10.48</v>
      </c>
      <c r="G106" t="n">
        <v>104.81</v>
      </c>
      <c r="H106" t="n">
        <v>1.58</v>
      </c>
      <c r="I106" t="n">
        <v>6</v>
      </c>
      <c r="J106" t="n">
        <v>303.75</v>
      </c>
      <c r="K106" t="n">
        <v>59.19</v>
      </c>
      <c r="L106" t="n">
        <v>27</v>
      </c>
      <c r="M106" t="n">
        <v>4</v>
      </c>
      <c r="N106" t="n">
        <v>87.56</v>
      </c>
      <c r="O106" t="n">
        <v>37697.16</v>
      </c>
      <c r="P106" t="n">
        <v>172.87</v>
      </c>
      <c r="Q106" t="n">
        <v>197.77</v>
      </c>
      <c r="R106" t="n">
        <v>30.15</v>
      </c>
      <c r="S106" t="n">
        <v>25.4</v>
      </c>
      <c r="T106" t="n">
        <v>1541.09</v>
      </c>
      <c r="U106" t="n">
        <v>0.84</v>
      </c>
      <c r="V106" t="n">
        <v>0.89</v>
      </c>
      <c r="W106" t="n">
        <v>2.95</v>
      </c>
      <c r="X106" t="n">
        <v>0.09</v>
      </c>
      <c r="Y106" t="n">
        <v>1</v>
      </c>
      <c r="Z106" t="n">
        <v>10</v>
      </c>
      <c r="AA106" t="n">
        <v>418.6853614689185</v>
      </c>
      <c r="AB106" t="n">
        <v>572.8637826562989</v>
      </c>
      <c r="AC106" t="n">
        <v>518.1904672589496</v>
      </c>
      <c r="AD106" t="n">
        <v>418685.3614689185</v>
      </c>
      <c r="AE106" t="n">
        <v>572863.782656299</v>
      </c>
      <c r="AF106" t="n">
        <v>2.33261070951152e-06</v>
      </c>
      <c r="AG106" t="n">
        <v>17.68229166666667</v>
      </c>
      <c r="AH106" t="n">
        <v>518190.4672589496</v>
      </c>
    </row>
    <row r="107">
      <c r="A107" t="n">
        <v>105</v>
      </c>
      <c r="B107" t="n">
        <v>130</v>
      </c>
      <c r="C107" t="inlineStr">
        <is>
          <t xml:space="preserve">CONCLUIDO	</t>
        </is>
      </c>
      <c r="D107" t="n">
        <v>7.3623</v>
      </c>
      <c r="E107" t="n">
        <v>13.58</v>
      </c>
      <c r="F107" t="n">
        <v>10.48</v>
      </c>
      <c r="G107" t="n">
        <v>104.84</v>
      </c>
      <c r="H107" t="n">
        <v>1.6</v>
      </c>
      <c r="I107" t="n">
        <v>6</v>
      </c>
      <c r="J107" t="n">
        <v>304.29</v>
      </c>
      <c r="K107" t="n">
        <v>59.19</v>
      </c>
      <c r="L107" t="n">
        <v>27.25</v>
      </c>
      <c r="M107" t="n">
        <v>4</v>
      </c>
      <c r="N107" t="n">
        <v>87.84</v>
      </c>
      <c r="O107" t="n">
        <v>37762.92</v>
      </c>
      <c r="P107" t="n">
        <v>173.07</v>
      </c>
      <c r="Q107" t="n">
        <v>197.76</v>
      </c>
      <c r="R107" t="n">
        <v>30.32</v>
      </c>
      <c r="S107" t="n">
        <v>25.4</v>
      </c>
      <c r="T107" t="n">
        <v>1627.48</v>
      </c>
      <c r="U107" t="n">
        <v>0.84</v>
      </c>
      <c r="V107" t="n">
        <v>0.89</v>
      </c>
      <c r="W107" t="n">
        <v>2.95</v>
      </c>
      <c r="X107" t="n">
        <v>0.09</v>
      </c>
      <c r="Y107" t="n">
        <v>1</v>
      </c>
      <c r="Z107" t="n">
        <v>10</v>
      </c>
      <c r="AA107" t="n">
        <v>418.8712322163163</v>
      </c>
      <c r="AB107" t="n">
        <v>573.1180992129271</v>
      </c>
      <c r="AC107" t="n">
        <v>518.4205122003489</v>
      </c>
      <c r="AD107" t="n">
        <v>418871.2322163163</v>
      </c>
      <c r="AE107" t="n">
        <v>573118.099212927</v>
      </c>
      <c r="AF107" t="n">
        <v>2.332103888786739e-06</v>
      </c>
      <c r="AG107" t="n">
        <v>17.68229166666667</v>
      </c>
      <c r="AH107" t="n">
        <v>518420.5122003489</v>
      </c>
    </row>
    <row r="108">
      <c r="A108" t="n">
        <v>106</v>
      </c>
      <c r="B108" t="n">
        <v>130</v>
      </c>
      <c r="C108" t="inlineStr">
        <is>
          <t xml:space="preserve">CONCLUIDO	</t>
        </is>
      </c>
      <c r="D108" t="n">
        <v>7.3615</v>
      </c>
      <c r="E108" t="n">
        <v>13.58</v>
      </c>
      <c r="F108" t="n">
        <v>10.49</v>
      </c>
      <c r="G108" t="n">
        <v>104.86</v>
      </c>
      <c r="H108" t="n">
        <v>1.61</v>
      </c>
      <c r="I108" t="n">
        <v>6</v>
      </c>
      <c r="J108" t="n">
        <v>304.82</v>
      </c>
      <c r="K108" t="n">
        <v>59.19</v>
      </c>
      <c r="L108" t="n">
        <v>27.5</v>
      </c>
      <c r="M108" t="n">
        <v>4</v>
      </c>
      <c r="N108" t="n">
        <v>88.13</v>
      </c>
      <c r="O108" t="n">
        <v>37828.81</v>
      </c>
      <c r="P108" t="n">
        <v>173.14</v>
      </c>
      <c r="Q108" t="n">
        <v>197.75</v>
      </c>
      <c r="R108" t="n">
        <v>30.37</v>
      </c>
      <c r="S108" t="n">
        <v>25.4</v>
      </c>
      <c r="T108" t="n">
        <v>1652.14</v>
      </c>
      <c r="U108" t="n">
        <v>0.84</v>
      </c>
      <c r="V108" t="n">
        <v>0.89</v>
      </c>
      <c r="W108" t="n">
        <v>2.95</v>
      </c>
      <c r="X108" t="n">
        <v>0.1</v>
      </c>
      <c r="Y108" t="n">
        <v>1</v>
      </c>
      <c r="Z108" t="n">
        <v>10</v>
      </c>
      <c r="AA108" t="n">
        <v>418.9871459257612</v>
      </c>
      <c r="AB108" t="n">
        <v>573.2766974639416</v>
      </c>
      <c r="AC108" t="n">
        <v>518.5639740568806</v>
      </c>
      <c r="AD108" t="n">
        <v>418987.1459257612</v>
      </c>
      <c r="AE108" t="n">
        <v>573276.6974639415</v>
      </c>
      <c r="AF108" t="n">
        <v>2.331850478424348e-06</v>
      </c>
      <c r="AG108" t="n">
        <v>17.68229166666667</v>
      </c>
      <c r="AH108" t="n">
        <v>518563.9740568806</v>
      </c>
    </row>
    <row r="109">
      <c r="A109" t="n">
        <v>107</v>
      </c>
      <c r="B109" t="n">
        <v>130</v>
      </c>
      <c r="C109" t="inlineStr">
        <is>
          <t xml:space="preserve">CONCLUIDO	</t>
        </is>
      </c>
      <c r="D109" t="n">
        <v>7.3627</v>
      </c>
      <c r="E109" t="n">
        <v>13.58</v>
      </c>
      <c r="F109" t="n">
        <v>10.48</v>
      </c>
      <c r="G109" t="n">
        <v>104.84</v>
      </c>
      <c r="H109" t="n">
        <v>1.62</v>
      </c>
      <c r="I109" t="n">
        <v>6</v>
      </c>
      <c r="J109" t="n">
        <v>305.36</v>
      </c>
      <c r="K109" t="n">
        <v>59.19</v>
      </c>
      <c r="L109" t="n">
        <v>27.75</v>
      </c>
      <c r="M109" t="n">
        <v>4</v>
      </c>
      <c r="N109" t="n">
        <v>88.41</v>
      </c>
      <c r="O109" t="n">
        <v>37894.82</v>
      </c>
      <c r="P109" t="n">
        <v>173.09</v>
      </c>
      <c r="Q109" t="n">
        <v>197.78</v>
      </c>
      <c r="R109" t="n">
        <v>30.27</v>
      </c>
      <c r="S109" t="n">
        <v>25.4</v>
      </c>
      <c r="T109" t="n">
        <v>1598.74</v>
      </c>
      <c r="U109" t="n">
        <v>0.84</v>
      </c>
      <c r="V109" t="n">
        <v>0.89</v>
      </c>
      <c r="W109" t="n">
        <v>2.95</v>
      </c>
      <c r="X109" t="n">
        <v>0.09</v>
      </c>
      <c r="Y109" t="n">
        <v>1</v>
      </c>
      <c r="Z109" t="n">
        <v>10</v>
      </c>
      <c r="AA109" t="n">
        <v>418.8764957338434</v>
      </c>
      <c r="AB109" t="n">
        <v>573.1253009898176</v>
      </c>
      <c r="AC109" t="n">
        <v>518.4270266497607</v>
      </c>
      <c r="AD109" t="n">
        <v>418876.4957338434</v>
      </c>
      <c r="AE109" t="n">
        <v>573125.3009898176</v>
      </c>
      <c r="AF109" t="n">
        <v>2.332230593967934e-06</v>
      </c>
      <c r="AG109" t="n">
        <v>17.68229166666667</v>
      </c>
      <c r="AH109" t="n">
        <v>518427.0266497607</v>
      </c>
    </row>
    <row r="110">
      <c r="A110" t="n">
        <v>108</v>
      </c>
      <c r="B110" t="n">
        <v>130</v>
      </c>
      <c r="C110" t="inlineStr">
        <is>
          <t xml:space="preserve">CONCLUIDO	</t>
        </is>
      </c>
      <c r="D110" t="n">
        <v>7.3596</v>
      </c>
      <c r="E110" t="n">
        <v>13.59</v>
      </c>
      <c r="F110" t="n">
        <v>10.49</v>
      </c>
      <c r="G110" t="n">
        <v>104.89</v>
      </c>
      <c r="H110" t="n">
        <v>1.63</v>
      </c>
      <c r="I110" t="n">
        <v>6</v>
      </c>
      <c r="J110" t="n">
        <v>305.89</v>
      </c>
      <c r="K110" t="n">
        <v>59.19</v>
      </c>
      <c r="L110" t="n">
        <v>28</v>
      </c>
      <c r="M110" t="n">
        <v>4</v>
      </c>
      <c r="N110" t="n">
        <v>88.7</v>
      </c>
      <c r="O110" t="n">
        <v>37960.95</v>
      </c>
      <c r="P110" t="n">
        <v>173.1</v>
      </c>
      <c r="Q110" t="n">
        <v>197.8</v>
      </c>
      <c r="R110" t="n">
        <v>30.41</v>
      </c>
      <c r="S110" t="n">
        <v>25.4</v>
      </c>
      <c r="T110" t="n">
        <v>1673.26</v>
      </c>
      <c r="U110" t="n">
        <v>0.84</v>
      </c>
      <c r="V110" t="n">
        <v>0.89</v>
      </c>
      <c r="W110" t="n">
        <v>2.95</v>
      </c>
      <c r="X110" t="n">
        <v>0.1</v>
      </c>
      <c r="Y110" t="n">
        <v>1</v>
      </c>
      <c r="Z110" t="n">
        <v>10</v>
      </c>
      <c r="AA110" t="n">
        <v>419.0028326315431</v>
      </c>
      <c r="AB110" t="n">
        <v>573.2981607068409</v>
      </c>
      <c r="AC110" t="n">
        <v>518.5833888780015</v>
      </c>
      <c r="AD110" t="n">
        <v>419002.8326315431</v>
      </c>
      <c r="AE110" t="n">
        <v>573298.1607068409</v>
      </c>
      <c r="AF110" t="n">
        <v>2.33124862881367e-06</v>
      </c>
      <c r="AG110" t="n">
        <v>17.6953125</v>
      </c>
      <c r="AH110" t="n">
        <v>518583.3888780015</v>
      </c>
    </row>
    <row r="111">
      <c r="A111" t="n">
        <v>109</v>
      </c>
      <c r="B111" t="n">
        <v>130</v>
      </c>
      <c r="C111" t="inlineStr">
        <is>
          <t xml:space="preserve">CONCLUIDO	</t>
        </is>
      </c>
      <c r="D111" t="n">
        <v>7.3617</v>
      </c>
      <c r="E111" t="n">
        <v>13.58</v>
      </c>
      <c r="F111" t="n">
        <v>10.49</v>
      </c>
      <c r="G111" t="n">
        <v>104.86</v>
      </c>
      <c r="H111" t="n">
        <v>1.64</v>
      </c>
      <c r="I111" t="n">
        <v>6</v>
      </c>
      <c r="J111" t="n">
        <v>306.43</v>
      </c>
      <c r="K111" t="n">
        <v>59.19</v>
      </c>
      <c r="L111" t="n">
        <v>28.25</v>
      </c>
      <c r="M111" t="n">
        <v>4</v>
      </c>
      <c r="N111" t="n">
        <v>88.98999999999999</v>
      </c>
      <c r="O111" t="n">
        <v>38027.2</v>
      </c>
      <c r="P111" t="n">
        <v>173.07</v>
      </c>
      <c r="Q111" t="n">
        <v>197.77</v>
      </c>
      <c r="R111" t="n">
        <v>30.43</v>
      </c>
      <c r="S111" t="n">
        <v>25.4</v>
      </c>
      <c r="T111" t="n">
        <v>1681.23</v>
      </c>
      <c r="U111" t="n">
        <v>0.83</v>
      </c>
      <c r="V111" t="n">
        <v>0.89</v>
      </c>
      <c r="W111" t="n">
        <v>2.95</v>
      </c>
      <c r="X111" t="n">
        <v>0.1</v>
      </c>
      <c r="Y111" t="n">
        <v>1</v>
      </c>
      <c r="Z111" t="n">
        <v>10</v>
      </c>
      <c r="AA111" t="n">
        <v>418.9306368289697</v>
      </c>
      <c r="AB111" t="n">
        <v>573.1993792247059</v>
      </c>
      <c r="AC111" t="n">
        <v>518.4940349618807</v>
      </c>
      <c r="AD111" t="n">
        <v>418930.6368289697</v>
      </c>
      <c r="AE111" t="n">
        <v>573199.379224706</v>
      </c>
      <c r="AF111" t="n">
        <v>2.331913831014946e-06</v>
      </c>
      <c r="AG111" t="n">
        <v>17.68229166666667</v>
      </c>
      <c r="AH111" t="n">
        <v>518494.0349618808</v>
      </c>
    </row>
    <row r="112">
      <c r="A112" t="n">
        <v>110</v>
      </c>
      <c r="B112" t="n">
        <v>130</v>
      </c>
      <c r="C112" t="inlineStr">
        <is>
          <t xml:space="preserve">CONCLUIDO	</t>
        </is>
      </c>
      <c r="D112" t="n">
        <v>7.3621</v>
      </c>
      <c r="E112" t="n">
        <v>13.58</v>
      </c>
      <c r="F112" t="n">
        <v>10.48</v>
      </c>
      <c r="G112" t="n">
        <v>104.85</v>
      </c>
      <c r="H112" t="n">
        <v>1.65</v>
      </c>
      <c r="I112" t="n">
        <v>6</v>
      </c>
      <c r="J112" t="n">
        <v>306.97</v>
      </c>
      <c r="K112" t="n">
        <v>59.19</v>
      </c>
      <c r="L112" t="n">
        <v>28.5</v>
      </c>
      <c r="M112" t="n">
        <v>4</v>
      </c>
      <c r="N112" t="n">
        <v>89.27</v>
      </c>
      <c r="O112" t="n">
        <v>38093.58</v>
      </c>
      <c r="P112" t="n">
        <v>173.04</v>
      </c>
      <c r="Q112" t="n">
        <v>197.75</v>
      </c>
      <c r="R112" t="n">
        <v>30.35</v>
      </c>
      <c r="S112" t="n">
        <v>25.4</v>
      </c>
      <c r="T112" t="n">
        <v>1639.99</v>
      </c>
      <c r="U112" t="n">
        <v>0.84</v>
      </c>
      <c r="V112" t="n">
        <v>0.89</v>
      </c>
      <c r="W112" t="n">
        <v>2.95</v>
      </c>
      <c r="X112" t="n">
        <v>0.1</v>
      </c>
      <c r="Y112" t="n">
        <v>1</v>
      </c>
      <c r="Z112" t="n">
        <v>10</v>
      </c>
      <c r="AA112" t="n">
        <v>418.8538165303589</v>
      </c>
      <c r="AB112" t="n">
        <v>573.0942703030743</v>
      </c>
      <c r="AC112" t="n">
        <v>518.3989574882083</v>
      </c>
      <c r="AD112" t="n">
        <v>418853.8165303589</v>
      </c>
      <c r="AE112" t="n">
        <v>573094.2703030743</v>
      </c>
      <c r="AF112" t="n">
        <v>2.332040536196141e-06</v>
      </c>
      <c r="AG112" t="n">
        <v>17.68229166666667</v>
      </c>
      <c r="AH112" t="n">
        <v>518398.9574882083</v>
      </c>
    </row>
    <row r="113">
      <c r="A113" t="n">
        <v>111</v>
      </c>
      <c r="B113" t="n">
        <v>130</v>
      </c>
      <c r="C113" t="inlineStr">
        <is>
          <t xml:space="preserve">CONCLUIDO	</t>
        </is>
      </c>
      <c r="D113" t="n">
        <v>7.3615</v>
      </c>
      <c r="E113" t="n">
        <v>13.58</v>
      </c>
      <c r="F113" t="n">
        <v>10.49</v>
      </c>
      <c r="G113" t="n">
        <v>104.86</v>
      </c>
      <c r="H113" t="n">
        <v>1.67</v>
      </c>
      <c r="I113" t="n">
        <v>6</v>
      </c>
      <c r="J113" t="n">
        <v>307.51</v>
      </c>
      <c r="K113" t="n">
        <v>59.19</v>
      </c>
      <c r="L113" t="n">
        <v>28.75</v>
      </c>
      <c r="M113" t="n">
        <v>4</v>
      </c>
      <c r="N113" t="n">
        <v>89.56</v>
      </c>
      <c r="O113" t="n">
        <v>38160.09</v>
      </c>
      <c r="P113" t="n">
        <v>172.94</v>
      </c>
      <c r="Q113" t="n">
        <v>197.75</v>
      </c>
      <c r="R113" t="n">
        <v>30.4</v>
      </c>
      <c r="S113" t="n">
        <v>25.4</v>
      </c>
      <c r="T113" t="n">
        <v>1666.24</v>
      </c>
      <c r="U113" t="n">
        <v>0.84</v>
      </c>
      <c r="V113" t="n">
        <v>0.89</v>
      </c>
      <c r="W113" t="n">
        <v>2.95</v>
      </c>
      <c r="X113" t="n">
        <v>0.1</v>
      </c>
      <c r="Y113" t="n">
        <v>1</v>
      </c>
      <c r="Z113" t="n">
        <v>10</v>
      </c>
      <c r="AA113" t="n">
        <v>418.8392967491815</v>
      </c>
      <c r="AB113" t="n">
        <v>573.0744036978998</v>
      </c>
      <c r="AC113" t="n">
        <v>518.3809869239487</v>
      </c>
      <c r="AD113" t="n">
        <v>418839.2967491815</v>
      </c>
      <c r="AE113" t="n">
        <v>573074.4036978998</v>
      </c>
      <c r="AF113" t="n">
        <v>2.331850478424348e-06</v>
      </c>
      <c r="AG113" t="n">
        <v>17.68229166666667</v>
      </c>
      <c r="AH113" t="n">
        <v>518380.9869239487</v>
      </c>
    </row>
    <row r="114">
      <c r="A114" t="n">
        <v>112</v>
      </c>
      <c r="B114" t="n">
        <v>130</v>
      </c>
      <c r="C114" t="inlineStr">
        <is>
          <t xml:space="preserve">CONCLUIDO	</t>
        </is>
      </c>
      <c r="D114" t="n">
        <v>7.3623</v>
      </c>
      <c r="E114" t="n">
        <v>13.58</v>
      </c>
      <c r="F114" t="n">
        <v>10.48</v>
      </c>
      <c r="G114" t="n">
        <v>104.84</v>
      </c>
      <c r="H114" t="n">
        <v>1.68</v>
      </c>
      <c r="I114" t="n">
        <v>6</v>
      </c>
      <c r="J114" t="n">
        <v>308.05</v>
      </c>
      <c r="K114" t="n">
        <v>59.19</v>
      </c>
      <c r="L114" t="n">
        <v>29</v>
      </c>
      <c r="M114" t="n">
        <v>4</v>
      </c>
      <c r="N114" t="n">
        <v>89.84999999999999</v>
      </c>
      <c r="O114" t="n">
        <v>38226.72</v>
      </c>
      <c r="P114" t="n">
        <v>172.82</v>
      </c>
      <c r="Q114" t="n">
        <v>197.77</v>
      </c>
      <c r="R114" t="n">
        <v>30.31</v>
      </c>
      <c r="S114" t="n">
        <v>25.4</v>
      </c>
      <c r="T114" t="n">
        <v>1620.34</v>
      </c>
      <c r="U114" t="n">
        <v>0.84</v>
      </c>
      <c r="V114" t="n">
        <v>0.89</v>
      </c>
      <c r="W114" t="n">
        <v>2.95</v>
      </c>
      <c r="X114" t="n">
        <v>0.09</v>
      </c>
      <c r="Y114" t="n">
        <v>1</v>
      </c>
      <c r="Z114" t="n">
        <v>10</v>
      </c>
      <c r="AA114" t="n">
        <v>418.6864408275193</v>
      </c>
      <c r="AB114" t="n">
        <v>572.8652594823544</v>
      </c>
      <c r="AC114" t="n">
        <v>518.1918031387992</v>
      </c>
      <c r="AD114" t="n">
        <v>418686.4408275193</v>
      </c>
      <c r="AE114" t="n">
        <v>572865.2594823544</v>
      </c>
      <c r="AF114" t="n">
        <v>2.332103888786739e-06</v>
      </c>
      <c r="AG114" t="n">
        <v>17.68229166666667</v>
      </c>
      <c r="AH114" t="n">
        <v>518191.8031387992</v>
      </c>
    </row>
    <row r="115">
      <c r="A115" t="n">
        <v>113</v>
      </c>
      <c r="B115" t="n">
        <v>130</v>
      </c>
      <c r="C115" t="inlineStr">
        <is>
          <t xml:space="preserve">CONCLUIDO	</t>
        </is>
      </c>
      <c r="D115" t="n">
        <v>7.3632</v>
      </c>
      <c r="E115" t="n">
        <v>13.58</v>
      </c>
      <c r="F115" t="n">
        <v>10.48</v>
      </c>
      <c r="G115" t="n">
        <v>104.83</v>
      </c>
      <c r="H115" t="n">
        <v>1.69</v>
      </c>
      <c r="I115" t="n">
        <v>6</v>
      </c>
      <c r="J115" t="n">
        <v>308.59</v>
      </c>
      <c r="K115" t="n">
        <v>59.19</v>
      </c>
      <c r="L115" t="n">
        <v>29.25</v>
      </c>
      <c r="M115" t="n">
        <v>4</v>
      </c>
      <c r="N115" t="n">
        <v>90.14</v>
      </c>
      <c r="O115" t="n">
        <v>38293.47</v>
      </c>
      <c r="P115" t="n">
        <v>172.71</v>
      </c>
      <c r="Q115" t="n">
        <v>197.78</v>
      </c>
      <c r="R115" t="n">
        <v>30.28</v>
      </c>
      <c r="S115" t="n">
        <v>25.4</v>
      </c>
      <c r="T115" t="n">
        <v>1605.85</v>
      </c>
      <c r="U115" t="n">
        <v>0.84</v>
      </c>
      <c r="V115" t="n">
        <v>0.89</v>
      </c>
      <c r="W115" t="n">
        <v>2.95</v>
      </c>
      <c r="X115" t="n">
        <v>0.09</v>
      </c>
      <c r="Y115" t="n">
        <v>1</v>
      </c>
      <c r="Z115" t="n">
        <v>10</v>
      </c>
      <c r="AA115" t="n">
        <v>418.5837488675683</v>
      </c>
      <c r="AB115" t="n">
        <v>572.7247518122999</v>
      </c>
      <c r="AC115" t="n">
        <v>518.0647053235709</v>
      </c>
      <c r="AD115" t="n">
        <v>418583.7488675683</v>
      </c>
      <c r="AE115" t="n">
        <v>572724.7518122999</v>
      </c>
      <c r="AF115" t="n">
        <v>2.332388975444429e-06</v>
      </c>
      <c r="AG115" t="n">
        <v>17.68229166666667</v>
      </c>
      <c r="AH115" t="n">
        <v>518064.7053235709</v>
      </c>
    </row>
    <row r="116">
      <c r="A116" t="n">
        <v>114</v>
      </c>
      <c r="B116" t="n">
        <v>130</v>
      </c>
      <c r="C116" t="inlineStr">
        <is>
          <t xml:space="preserve">CONCLUIDO	</t>
        </is>
      </c>
      <c r="D116" t="n">
        <v>7.3627</v>
      </c>
      <c r="E116" t="n">
        <v>13.58</v>
      </c>
      <c r="F116" t="n">
        <v>10.48</v>
      </c>
      <c r="G116" t="n">
        <v>104.84</v>
      </c>
      <c r="H116" t="n">
        <v>1.7</v>
      </c>
      <c r="I116" t="n">
        <v>6</v>
      </c>
      <c r="J116" t="n">
        <v>309.13</v>
      </c>
      <c r="K116" t="n">
        <v>59.19</v>
      </c>
      <c r="L116" t="n">
        <v>29.5</v>
      </c>
      <c r="M116" t="n">
        <v>4</v>
      </c>
      <c r="N116" t="n">
        <v>90.44</v>
      </c>
      <c r="O116" t="n">
        <v>38360.36</v>
      </c>
      <c r="P116" t="n">
        <v>172.63</v>
      </c>
      <c r="Q116" t="n">
        <v>197.8</v>
      </c>
      <c r="R116" t="n">
        <v>30.3</v>
      </c>
      <c r="S116" t="n">
        <v>25.4</v>
      </c>
      <c r="T116" t="n">
        <v>1618.17</v>
      </c>
      <c r="U116" t="n">
        <v>0.84</v>
      </c>
      <c r="V116" t="n">
        <v>0.89</v>
      </c>
      <c r="W116" t="n">
        <v>2.95</v>
      </c>
      <c r="X116" t="n">
        <v>0.09</v>
      </c>
      <c r="Y116" t="n">
        <v>1</v>
      </c>
      <c r="Z116" t="n">
        <v>10</v>
      </c>
      <c r="AA116" t="n">
        <v>418.5364980508194</v>
      </c>
      <c r="AB116" t="n">
        <v>572.6601011602651</v>
      </c>
      <c r="AC116" t="n">
        <v>518.0062248390285</v>
      </c>
      <c r="AD116" t="n">
        <v>418536.4980508194</v>
      </c>
      <c r="AE116" t="n">
        <v>572660.101160265</v>
      </c>
      <c r="AF116" t="n">
        <v>2.332230593967934e-06</v>
      </c>
      <c r="AG116" t="n">
        <v>17.68229166666667</v>
      </c>
      <c r="AH116" t="n">
        <v>518006.2248390286</v>
      </c>
    </row>
    <row r="117">
      <c r="A117" t="n">
        <v>115</v>
      </c>
      <c r="B117" t="n">
        <v>130</v>
      </c>
      <c r="C117" t="inlineStr">
        <is>
          <t xml:space="preserve">CONCLUIDO	</t>
        </is>
      </c>
      <c r="D117" t="n">
        <v>7.3611</v>
      </c>
      <c r="E117" t="n">
        <v>13.58</v>
      </c>
      <c r="F117" t="n">
        <v>10.49</v>
      </c>
      <c r="G117" t="n">
        <v>104.87</v>
      </c>
      <c r="H117" t="n">
        <v>1.71</v>
      </c>
      <c r="I117" t="n">
        <v>6</v>
      </c>
      <c r="J117" t="n">
        <v>309.67</v>
      </c>
      <c r="K117" t="n">
        <v>59.19</v>
      </c>
      <c r="L117" t="n">
        <v>29.75</v>
      </c>
      <c r="M117" t="n">
        <v>4</v>
      </c>
      <c r="N117" t="n">
        <v>90.73</v>
      </c>
      <c r="O117" t="n">
        <v>38427.37</v>
      </c>
      <c r="P117" t="n">
        <v>172.5</v>
      </c>
      <c r="Q117" t="n">
        <v>197.75</v>
      </c>
      <c r="R117" t="n">
        <v>30.39</v>
      </c>
      <c r="S117" t="n">
        <v>25.4</v>
      </c>
      <c r="T117" t="n">
        <v>1663.27</v>
      </c>
      <c r="U117" t="n">
        <v>0.84</v>
      </c>
      <c r="V117" t="n">
        <v>0.89</v>
      </c>
      <c r="W117" t="n">
        <v>2.95</v>
      </c>
      <c r="X117" t="n">
        <v>0.1</v>
      </c>
      <c r="Y117" t="n">
        <v>1</v>
      </c>
      <c r="Z117" t="n">
        <v>10</v>
      </c>
      <c r="AA117" t="n">
        <v>418.523530209832</v>
      </c>
      <c r="AB117" t="n">
        <v>572.6423579881251</v>
      </c>
      <c r="AC117" t="n">
        <v>517.9901750503351</v>
      </c>
      <c r="AD117" t="n">
        <v>418523.530209832</v>
      </c>
      <c r="AE117" t="n">
        <v>572642.3579881252</v>
      </c>
      <c r="AF117" t="n">
        <v>2.331723773243153e-06</v>
      </c>
      <c r="AG117" t="n">
        <v>17.68229166666667</v>
      </c>
      <c r="AH117" t="n">
        <v>517990.1750503351</v>
      </c>
    </row>
    <row r="118">
      <c r="A118" t="n">
        <v>116</v>
      </c>
      <c r="B118" t="n">
        <v>130</v>
      </c>
      <c r="C118" t="inlineStr">
        <is>
          <t xml:space="preserve">CONCLUIDO	</t>
        </is>
      </c>
      <c r="D118" t="n">
        <v>7.3636</v>
      </c>
      <c r="E118" t="n">
        <v>13.58</v>
      </c>
      <c r="F118" t="n">
        <v>10.48</v>
      </c>
      <c r="G118" t="n">
        <v>104.82</v>
      </c>
      <c r="H118" t="n">
        <v>1.72</v>
      </c>
      <c r="I118" t="n">
        <v>6</v>
      </c>
      <c r="J118" t="n">
        <v>310.22</v>
      </c>
      <c r="K118" t="n">
        <v>59.19</v>
      </c>
      <c r="L118" t="n">
        <v>30</v>
      </c>
      <c r="M118" t="n">
        <v>4</v>
      </c>
      <c r="N118" t="n">
        <v>91.02</v>
      </c>
      <c r="O118" t="n">
        <v>38494.52</v>
      </c>
      <c r="P118" t="n">
        <v>172.36</v>
      </c>
      <c r="Q118" t="n">
        <v>197.75</v>
      </c>
      <c r="R118" t="n">
        <v>30.29</v>
      </c>
      <c r="S118" t="n">
        <v>25.4</v>
      </c>
      <c r="T118" t="n">
        <v>1613.22</v>
      </c>
      <c r="U118" t="n">
        <v>0.84</v>
      </c>
      <c r="V118" t="n">
        <v>0.89</v>
      </c>
      <c r="W118" t="n">
        <v>2.95</v>
      </c>
      <c r="X118" t="n">
        <v>0.09</v>
      </c>
      <c r="Y118" t="n">
        <v>1</v>
      </c>
      <c r="Z118" t="n">
        <v>10</v>
      </c>
      <c r="AA118" t="n">
        <v>418.3155843860731</v>
      </c>
      <c r="AB118" t="n">
        <v>572.3578373381361</v>
      </c>
      <c r="AC118" t="n">
        <v>517.7328086518536</v>
      </c>
      <c r="AD118" t="n">
        <v>418315.5843860731</v>
      </c>
      <c r="AE118" t="n">
        <v>572357.837338136</v>
      </c>
      <c r="AF118" t="n">
        <v>2.332515680625624e-06</v>
      </c>
      <c r="AG118" t="n">
        <v>17.68229166666667</v>
      </c>
      <c r="AH118" t="n">
        <v>517732.8086518536</v>
      </c>
    </row>
    <row r="119">
      <c r="A119" t="n">
        <v>117</v>
      </c>
      <c r="B119" t="n">
        <v>130</v>
      </c>
      <c r="C119" t="inlineStr">
        <is>
          <t xml:space="preserve">CONCLUIDO	</t>
        </is>
      </c>
      <c r="D119" t="n">
        <v>7.3627</v>
      </c>
      <c r="E119" t="n">
        <v>13.58</v>
      </c>
      <c r="F119" t="n">
        <v>10.48</v>
      </c>
      <c r="G119" t="n">
        <v>104.84</v>
      </c>
      <c r="H119" t="n">
        <v>1.73</v>
      </c>
      <c r="I119" t="n">
        <v>6</v>
      </c>
      <c r="J119" t="n">
        <v>310.76</v>
      </c>
      <c r="K119" t="n">
        <v>59.19</v>
      </c>
      <c r="L119" t="n">
        <v>30.25</v>
      </c>
      <c r="M119" t="n">
        <v>4</v>
      </c>
      <c r="N119" t="n">
        <v>91.31999999999999</v>
      </c>
      <c r="O119" t="n">
        <v>38561.79</v>
      </c>
      <c r="P119" t="n">
        <v>172.16</v>
      </c>
      <c r="Q119" t="n">
        <v>197.77</v>
      </c>
      <c r="R119" t="n">
        <v>30.31</v>
      </c>
      <c r="S119" t="n">
        <v>25.4</v>
      </c>
      <c r="T119" t="n">
        <v>1620.66</v>
      </c>
      <c r="U119" t="n">
        <v>0.84</v>
      </c>
      <c r="V119" t="n">
        <v>0.89</v>
      </c>
      <c r="W119" t="n">
        <v>2.95</v>
      </c>
      <c r="X119" t="n">
        <v>0.09</v>
      </c>
      <c r="Y119" t="n">
        <v>1</v>
      </c>
      <c r="Z119" t="n">
        <v>10</v>
      </c>
      <c r="AA119" t="n">
        <v>418.1891091138165</v>
      </c>
      <c r="AB119" t="n">
        <v>572.1847882909395</v>
      </c>
      <c r="AC119" t="n">
        <v>517.5762751628457</v>
      </c>
      <c r="AD119" t="n">
        <v>418189.1091138165</v>
      </c>
      <c r="AE119" t="n">
        <v>572184.7882909395</v>
      </c>
      <c r="AF119" t="n">
        <v>2.332230593967934e-06</v>
      </c>
      <c r="AG119" t="n">
        <v>17.68229166666667</v>
      </c>
      <c r="AH119" t="n">
        <v>517576.2751628457</v>
      </c>
    </row>
    <row r="120">
      <c r="A120" t="n">
        <v>118</v>
      </c>
      <c r="B120" t="n">
        <v>130</v>
      </c>
      <c r="C120" t="inlineStr">
        <is>
          <t xml:space="preserve">CONCLUIDO	</t>
        </is>
      </c>
      <c r="D120" t="n">
        <v>7.3587</v>
      </c>
      <c r="E120" t="n">
        <v>13.59</v>
      </c>
      <c r="F120" t="n">
        <v>10.49</v>
      </c>
      <c r="G120" t="n">
        <v>104.91</v>
      </c>
      <c r="H120" t="n">
        <v>1.75</v>
      </c>
      <c r="I120" t="n">
        <v>6</v>
      </c>
      <c r="J120" t="n">
        <v>311.31</v>
      </c>
      <c r="K120" t="n">
        <v>59.19</v>
      </c>
      <c r="L120" t="n">
        <v>30.5</v>
      </c>
      <c r="M120" t="n">
        <v>4</v>
      </c>
      <c r="N120" t="n">
        <v>91.62</v>
      </c>
      <c r="O120" t="n">
        <v>38629.19</v>
      </c>
      <c r="P120" t="n">
        <v>172.01</v>
      </c>
      <c r="Q120" t="n">
        <v>197.75</v>
      </c>
      <c r="R120" t="n">
        <v>30.66</v>
      </c>
      <c r="S120" t="n">
        <v>25.4</v>
      </c>
      <c r="T120" t="n">
        <v>1796.69</v>
      </c>
      <c r="U120" t="n">
        <v>0.83</v>
      </c>
      <c r="V120" t="n">
        <v>0.89</v>
      </c>
      <c r="W120" t="n">
        <v>2.95</v>
      </c>
      <c r="X120" t="n">
        <v>0.1</v>
      </c>
      <c r="Y120" t="n">
        <v>1</v>
      </c>
      <c r="Z120" t="n">
        <v>10</v>
      </c>
      <c r="AA120" t="n">
        <v>418.2181934849256</v>
      </c>
      <c r="AB120" t="n">
        <v>572.2245828106029</v>
      </c>
      <c r="AC120" t="n">
        <v>517.6122717494042</v>
      </c>
      <c r="AD120" t="n">
        <v>418218.1934849255</v>
      </c>
      <c r="AE120" t="n">
        <v>572224.5828106028</v>
      </c>
      <c r="AF120" t="n">
        <v>2.330963542155981e-06</v>
      </c>
      <c r="AG120" t="n">
        <v>17.6953125</v>
      </c>
      <c r="AH120" t="n">
        <v>517612.2717494042</v>
      </c>
    </row>
    <row r="121">
      <c r="A121" t="n">
        <v>119</v>
      </c>
      <c r="B121" t="n">
        <v>130</v>
      </c>
      <c r="C121" t="inlineStr">
        <is>
          <t xml:space="preserve">CONCLUIDO	</t>
        </is>
      </c>
      <c r="D121" t="n">
        <v>7.3955</v>
      </c>
      <c r="E121" t="n">
        <v>13.52</v>
      </c>
      <c r="F121" t="n">
        <v>10.47</v>
      </c>
      <c r="G121" t="n">
        <v>125.67</v>
      </c>
      <c r="H121" t="n">
        <v>1.76</v>
      </c>
      <c r="I121" t="n">
        <v>5</v>
      </c>
      <c r="J121" t="n">
        <v>311.86</v>
      </c>
      <c r="K121" t="n">
        <v>59.19</v>
      </c>
      <c r="L121" t="n">
        <v>30.75</v>
      </c>
      <c r="M121" t="n">
        <v>3</v>
      </c>
      <c r="N121" t="n">
        <v>91.91</v>
      </c>
      <c r="O121" t="n">
        <v>38696.85</v>
      </c>
      <c r="P121" t="n">
        <v>171.61</v>
      </c>
      <c r="Q121" t="n">
        <v>197.75</v>
      </c>
      <c r="R121" t="n">
        <v>30.03</v>
      </c>
      <c r="S121" t="n">
        <v>25.4</v>
      </c>
      <c r="T121" t="n">
        <v>1484.44</v>
      </c>
      <c r="U121" t="n">
        <v>0.85</v>
      </c>
      <c r="V121" t="n">
        <v>0.89</v>
      </c>
      <c r="W121" t="n">
        <v>2.94</v>
      </c>
      <c r="X121" t="n">
        <v>0.08</v>
      </c>
      <c r="Y121" t="n">
        <v>1</v>
      </c>
      <c r="Z121" t="n">
        <v>10</v>
      </c>
      <c r="AA121" t="n">
        <v>416.9654051162673</v>
      </c>
      <c r="AB121" t="n">
        <v>570.5104624954823</v>
      </c>
      <c r="AC121" t="n">
        <v>516.061744671376</v>
      </c>
      <c r="AD121" t="n">
        <v>416965.4051162673</v>
      </c>
      <c r="AE121" t="n">
        <v>570510.4624954823</v>
      </c>
      <c r="AF121" t="n">
        <v>2.342620418825955e-06</v>
      </c>
      <c r="AG121" t="n">
        <v>17.60416666666667</v>
      </c>
      <c r="AH121" t="n">
        <v>516061.744671376</v>
      </c>
    </row>
    <row r="122">
      <c r="A122" t="n">
        <v>120</v>
      </c>
      <c r="B122" t="n">
        <v>130</v>
      </c>
      <c r="C122" t="inlineStr">
        <is>
          <t xml:space="preserve">CONCLUIDO	</t>
        </is>
      </c>
      <c r="D122" t="n">
        <v>7.3964</v>
      </c>
      <c r="E122" t="n">
        <v>13.52</v>
      </c>
      <c r="F122" t="n">
        <v>10.47</v>
      </c>
      <c r="G122" t="n">
        <v>125.65</v>
      </c>
      <c r="H122" t="n">
        <v>1.77</v>
      </c>
      <c r="I122" t="n">
        <v>5</v>
      </c>
      <c r="J122" t="n">
        <v>312.41</v>
      </c>
      <c r="K122" t="n">
        <v>59.19</v>
      </c>
      <c r="L122" t="n">
        <v>31</v>
      </c>
      <c r="M122" t="n">
        <v>3</v>
      </c>
      <c r="N122" t="n">
        <v>92.20999999999999</v>
      </c>
      <c r="O122" t="n">
        <v>38764.53</v>
      </c>
      <c r="P122" t="n">
        <v>171.86</v>
      </c>
      <c r="Q122" t="n">
        <v>197.76</v>
      </c>
      <c r="R122" t="n">
        <v>29.98</v>
      </c>
      <c r="S122" t="n">
        <v>25.4</v>
      </c>
      <c r="T122" t="n">
        <v>1460.07</v>
      </c>
      <c r="U122" t="n">
        <v>0.85</v>
      </c>
      <c r="V122" t="n">
        <v>0.89</v>
      </c>
      <c r="W122" t="n">
        <v>2.94</v>
      </c>
      <c r="X122" t="n">
        <v>0.08</v>
      </c>
      <c r="Y122" t="n">
        <v>1</v>
      </c>
      <c r="Z122" t="n">
        <v>10</v>
      </c>
      <c r="AA122" t="n">
        <v>417.1282563110017</v>
      </c>
      <c r="AB122" t="n">
        <v>570.7332826846057</v>
      </c>
      <c r="AC122" t="n">
        <v>516.2632992143793</v>
      </c>
      <c r="AD122" t="n">
        <v>417128.2563110017</v>
      </c>
      <c r="AE122" t="n">
        <v>570733.2826846057</v>
      </c>
      <c r="AF122" t="n">
        <v>2.342905505483645e-06</v>
      </c>
      <c r="AG122" t="n">
        <v>17.60416666666667</v>
      </c>
      <c r="AH122" t="n">
        <v>516263.2992143794</v>
      </c>
    </row>
    <row r="123">
      <c r="A123" t="n">
        <v>121</v>
      </c>
      <c r="B123" t="n">
        <v>130</v>
      </c>
      <c r="C123" t="inlineStr">
        <is>
          <t xml:space="preserve">CONCLUIDO	</t>
        </is>
      </c>
      <c r="D123" t="n">
        <v>7.394</v>
      </c>
      <c r="E123" t="n">
        <v>13.52</v>
      </c>
      <c r="F123" t="n">
        <v>10.47</v>
      </c>
      <c r="G123" t="n">
        <v>125.7</v>
      </c>
      <c r="H123" t="n">
        <v>1.78</v>
      </c>
      <c r="I123" t="n">
        <v>5</v>
      </c>
      <c r="J123" t="n">
        <v>312.96</v>
      </c>
      <c r="K123" t="n">
        <v>59.19</v>
      </c>
      <c r="L123" t="n">
        <v>31.25</v>
      </c>
      <c r="M123" t="n">
        <v>3</v>
      </c>
      <c r="N123" t="n">
        <v>92.51000000000001</v>
      </c>
      <c r="O123" t="n">
        <v>38832.33</v>
      </c>
      <c r="P123" t="n">
        <v>172.19</v>
      </c>
      <c r="Q123" t="n">
        <v>197.82</v>
      </c>
      <c r="R123" t="n">
        <v>30.06</v>
      </c>
      <c r="S123" t="n">
        <v>25.4</v>
      </c>
      <c r="T123" t="n">
        <v>1500.52</v>
      </c>
      <c r="U123" t="n">
        <v>0.84</v>
      </c>
      <c r="V123" t="n">
        <v>0.89</v>
      </c>
      <c r="W123" t="n">
        <v>2.95</v>
      </c>
      <c r="X123" t="n">
        <v>0.08</v>
      </c>
      <c r="Y123" t="n">
        <v>1</v>
      </c>
      <c r="Z123" t="n">
        <v>10</v>
      </c>
      <c r="AA123" t="n">
        <v>417.4274415977179</v>
      </c>
      <c r="AB123" t="n">
        <v>571.1426411930141</v>
      </c>
      <c r="AC123" t="n">
        <v>516.6335891212836</v>
      </c>
      <c r="AD123" t="n">
        <v>417427.4415977179</v>
      </c>
      <c r="AE123" t="n">
        <v>571142.6411930141</v>
      </c>
      <c r="AF123" t="n">
        <v>2.342145274396473e-06</v>
      </c>
      <c r="AG123" t="n">
        <v>17.60416666666667</v>
      </c>
      <c r="AH123" t="n">
        <v>516633.5891212837</v>
      </c>
    </row>
    <row r="124">
      <c r="A124" t="n">
        <v>122</v>
      </c>
      <c r="B124" t="n">
        <v>130</v>
      </c>
      <c r="C124" t="inlineStr">
        <is>
          <t xml:space="preserve">CONCLUIDO	</t>
        </is>
      </c>
      <c r="D124" t="n">
        <v>7.393</v>
      </c>
      <c r="E124" t="n">
        <v>13.53</v>
      </c>
      <c r="F124" t="n">
        <v>10.48</v>
      </c>
      <c r="G124" t="n">
        <v>125.72</v>
      </c>
      <c r="H124" t="n">
        <v>1.79</v>
      </c>
      <c r="I124" t="n">
        <v>5</v>
      </c>
      <c r="J124" t="n">
        <v>313.51</v>
      </c>
      <c r="K124" t="n">
        <v>59.19</v>
      </c>
      <c r="L124" t="n">
        <v>31.5</v>
      </c>
      <c r="M124" t="n">
        <v>3</v>
      </c>
      <c r="N124" t="n">
        <v>92.81</v>
      </c>
      <c r="O124" t="n">
        <v>38900.27</v>
      </c>
      <c r="P124" t="n">
        <v>172.41</v>
      </c>
      <c r="Q124" t="n">
        <v>197.75</v>
      </c>
      <c r="R124" t="n">
        <v>30.16</v>
      </c>
      <c r="S124" t="n">
        <v>25.4</v>
      </c>
      <c r="T124" t="n">
        <v>1553.53</v>
      </c>
      <c r="U124" t="n">
        <v>0.84</v>
      </c>
      <c r="V124" t="n">
        <v>0.89</v>
      </c>
      <c r="W124" t="n">
        <v>2.95</v>
      </c>
      <c r="X124" t="n">
        <v>0.09</v>
      </c>
      <c r="Y124" t="n">
        <v>1</v>
      </c>
      <c r="Z124" t="n">
        <v>10</v>
      </c>
      <c r="AA124" t="n">
        <v>417.6578205375158</v>
      </c>
      <c r="AB124" t="n">
        <v>571.457855822047</v>
      </c>
      <c r="AC124" t="n">
        <v>516.9187201085282</v>
      </c>
      <c r="AD124" t="n">
        <v>417657.8205375158</v>
      </c>
      <c r="AE124" t="n">
        <v>571457.855822047</v>
      </c>
      <c r="AF124" t="n">
        <v>2.341828511443484e-06</v>
      </c>
      <c r="AG124" t="n">
        <v>17.6171875</v>
      </c>
      <c r="AH124" t="n">
        <v>516918.7201085282</v>
      </c>
    </row>
    <row r="125">
      <c r="A125" t="n">
        <v>123</v>
      </c>
      <c r="B125" t="n">
        <v>130</v>
      </c>
      <c r="C125" t="inlineStr">
        <is>
          <t xml:space="preserve">CONCLUIDO	</t>
        </is>
      </c>
      <c r="D125" t="n">
        <v>7.3927</v>
      </c>
      <c r="E125" t="n">
        <v>13.53</v>
      </c>
      <c r="F125" t="n">
        <v>10.48</v>
      </c>
      <c r="G125" t="n">
        <v>125.73</v>
      </c>
      <c r="H125" t="n">
        <v>1.8</v>
      </c>
      <c r="I125" t="n">
        <v>5</v>
      </c>
      <c r="J125" t="n">
        <v>314.06</v>
      </c>
      <c r="K125" t="n">
        <v>59.19</v>
      </c>
      <c r="L125" t="n">
        <v>31.75</v>
      </c>
      <c r="M125" t="n">
        <v>3</v>
      </c>
      <c r="N125" t="n">
        <v>93.12</v>
      </c>
      <c r="O125" t="n">
        <v>38968.34</v>
      </c>
      <c r="P125" t="n">
        <v>172.62</v>
      </c>
      <c r="Q125" t="n">
        <v>197.75</v>
      </c>
      <c r="R125" t="n">
        <v>30.15</v>
      </c>
      <c r="S125" t="n">
        <v>25.4</v>
      </c>
      <c r="T125" t="n">
        <v>1547.87</v>
      </c>
      <c r="U125" t="n">
        <v>0.84</v>
      </c>
      <c r="V125" t="n">
        <v>0.89</v>
      </c>
      <c r="W125" t="n">
        <v>2.95</v>
      </c>
      <c r="X125" t="n">
        <v>0.09</v>
      </c>
      <c r="Y125" t="n">
        <v>1</v>
      </c>
      <c r="Z125" t="n">
        <v>10</v>
      </c>
      <c r="AA125" t="n">
        <v>417.8194680247248</v>
      </c>
      <c r="AB125" t="n">
        <v>571.6790290454303</v>
      </c>
      <c r="AC125" t="n">
        <v>517.1187848698902</v>
      </c>
      <c r="AD125" t="n">
        <v>417819.4680247247</v>
      </c>
      <c r="AE125" t="n">
        <v>571679.0290454302</v>
      </c>
      <c r="AF125" t="n">
        <v>2.341733482557587e-06</v>
      </c>
      <c r="AG125" t="n">
        <v>17.6171875</v>
      </c>
      <c r="AH125" t="n">
        <v>517118.7848698902</v>
      </c>
    </row>
    <row r="126">
      <c r="A126" t="n">
        <v>124</v>
      </c>
      <c r="B126" t="n">
        <v>130</v>
      </c>
      <c r="C126" t="inlineStr">
        <is>
          <t xml:space="preserve">CONCLUIDO	</t>
        </is>
      </c>
      <c r="D126" t="n">
        <v>7.3937</v>
      </c>
      <c r="E126" t="n">
        <v>13.52</v>
      </c>
      <c r="F126" t="n">
        <v>10.48</v>
      </c>
      <c r="G126" t="n">
        <v>125.71</v>
      </c>
      <c r="H126" t="n">
        <v>1.81</v>
      </c>
      <c r="I126" t="n">
        <v>5</v>
      </c>
      <c r="J126" t="n">
        <v>314.61</v>
      </c>
      <c r="K126" t="n">
        <v>59.19</v>
      </c>
      <c r="L126" t="n">
        <v>32</v>
      </c>
      <c r="M126" t="n">
        <v>3</v>
      </c>
      <c r="N126" t="n">
        <v>93.42</v>
      </c>
      <c r="O126" t="n">
        <v>39036.55</v>
      </c>
      <c r="P126" t="n">
        <v>172.72</v>
      </c>
      <c r="Q126" t="n">
        <v>197.75</v>
      </c>
      <c r="R126" t="n">
        <v>30.05</v>
      </c>
      <c r="S126" t="n">
        <v>25.4</v>
      </c>
      <c r="T126" t="n">
        <v>1497.11</v>
      </c>
      <c r="U126" t="n">
        <v>0.85</v>
      </c>
      <c r="V126" t="n">
        <v>0.89</v>
      </c>
      <c r="W126" t="n">
        <v>2.95</v>
      </c>
      <c r="X126" t="n">
        <v>0.09</v>
      </c>
      <c r="Y126" t="n">
        <v>1</v>
      </c>
      <c r="Z126" t="n">
        <v>10</v>
      </c>
      <c r="AA126" t="n">
        <v>417.869515219469</v>
      </c>
      <c r="AB126" t="n">
        <v>571.7475058252057</v>
      </c>
      <c r="AC126" t="n">
        <v>517.1807263219117</v>
      </c>
      <c r="AD126" t="n">
        <v>417869.515219469</v>
      </c>
      <c r="AE126" t="n">
        <v>571747.5058252057</v>
      </c>
      <c r="AF126" t="n">
        <v>2.342050245510576e-06</v>
      </c>
      <c r="AG126" t="n">
        <v>17.60416666666667</v>
      </c>
      <c r="AH126" t="n">
        <v>517180.7263219117</v>
      </c>
    </row>
    <row r="127">
      <c r="A127" t="n">
        <v>125</v>
      </c>
      <c r="B127" t="n">
        <v>130</v>
      </c>
      <c r="C127" t="inlineStr">
        <is>
          <t xml:space="preserve">CONCLUIDO	</t>
        </is>
      </c>
      <c r="D127" t="n">
        <v>7.3937</v>
      </c>
      <c r="E127" t="n">
        <v>13.52</v>
      </c>
      <c r="F127" t="n">
        <v>10.48</v>
      </c>
      <c r="G127" t="n">
        <v>125.71</v>
      </c>
      <c r="H127" t="n">
        <v>1.82</v>
      </c>
      <c r="I127" t="n">
        <v>5</v>
      </c>
      <c r="J127" t="n">
        <v>315.17</v>
      </c>
      <c r="K127" t="n">
        <v>59.19</v>
      </c>
      <c r="L127" t="n">
        <v>32.25</v>
      </c>
      <c r="M127" t="n">
        <v>3</v>
      </c>
      <c r="N127" t="n">
        <v>93.72</v>
      </c>
      <c r="O127" t="n">
        <v>39104.89</v>
      </c>
      <c r="P127" t="n">
        <v>172.88</v>
      </c>
      <c r="Q127" t="n">
        <v>197.75</v>
      </c>
      <c r="R127" t="n">
        <v>30</v>
      </c>
      <c r="S127" t="n">
        <v>25.4</v>
      </c>
      <c r="T127" t="n">
        <v>1470.51</v>
      </c>
      <c r="U127" t="n">
        <v>0.85</v>
      </c>
      <c r="V127" t="n">
        <v>0.89</v>
      </c>
      <c r="W127" t="n">
        <v>2.95</v>
      </c>
      <c r="X127" t="n">
        <v>0.09</v>
      </c>
      <c r="Y127" t="n">
        <v>1</v>
      </c>
      <c r="Z127" t="n">
        <v>10</v>
      </c>
      <c r="AA127" t="n">
        <v>417.9872794472187</v>
      </c>
      <c r="AB127" t="n">
        <v>571.9086360370039</v>
      </c>
      <c r="AC127" t="n">
        <v>517.3264784924436</v>
      </c>
      <c r="AD127" t="n">
        <v>417987.2794472188</v>
      </c>
      <c r="AE127" t="n">
        <v>571908.6360370039</v>
      </c>
      <c r="AF127" t="n">
        <v>2.342050245510576e-06</v>
      </c>
      <c r="AG127" t="n">
        <v>17.60416666666667</v>
      </c>
      <c r="AH127" t="n">
        <v>517326.4784924436</v>
      </c>
    </row>
    <row r="128">
      <c r="A128" t="n">
        <v>126</v>
      </c>
      <c r="B128" t="n">
        <v>130</v>
      </c>
      <c r="C128" t="inlineStr">
        <is>
          <t xml:space="preserve">CONCLUIDO	</t>
        </is>
      </c>
      <c r="D128" t="n">
        <v>7.3972</v>
      </c>
      <c r="E128" t="n">
        <v>13.52</v>
      </c>
      <c r="F128" t="n">
        <v>10.47</v>
      </c>
      <c r="G128" t="n">
        <v>125.63</v>
      </c>
      <c r="H128" t="n">
        <v>1.83</v>
      </c>
      <c r="I128" t="n">
        <v>5</v>
      </c>
      <c r="J128" t="n">
        <v>315.72</v>
      </c>
      <c r="K128" t="n">
        <v>59.19</v>
      </c>
      <c r="L128" t="n">
        <v>32.5</v>
      </c>
      <c r="M128" t="n">
        <v>3</v>
      </c>
      <c r="N128" t="n">
        <v>94.03</v>
      </c>
      <c r="O128" t="n">
        <v>39173.37</v>
      </c>
      <c r="P128" t="n">
        <v>172.82</v>
      </c>
      <c r="Q128" t="n">
        <v>197.75</v>
      </c>
      <c r="R128" t="n">
        <v>29.89</v>
      </c>
      <c r="S128" t="n">
        <v>25.4</v>
      </c>
      <c r="T128" t="n">
        <v>1414.19</v>
      </c>
      <c r="U128" t="n">
        <v>0.85</v>
      </c>
      <c r="V128" t="n">
        <v>0.89</v>
      </c>
      <c r="W128" t="n">
        <v>2.95</v>
      </c>
      <c r="X128" t="n">
        <v>0.08</v>
      </c>
      <c r="Y128" t="n">
        <v>1</v>
      </c>
      <c r="Z128" t="n">
        <v>10</v>
      </c>
      <c r="AA128" t="n">
        <v>417.8157466672607</v>
      </c>
      <c r="AB128" t="n">
        <v>571.6739373199731</v>
      </c>
      <c r="AC128" t="n">
        <v>517.1141790915646</v>
      </c>
      <c r="AD128" t="n">
        <v>417815.7466672607</v>
      </c>
      <c r="AE128" t="n">
        <v>571673.9373199731</v>
      </c>
      <c r="AF128" t="n">
        <v>2.343158915846035e-06</v>
      </c>
      <c r="AG128" t="n">
        <v>17.60416666666667</v>
      </c>
      <c r="AH128" t="n">
        <v>517114.1790915645</v>
      </c>
    </row>
    <row r="129">
      <c r="A129" t="n">
        <v>127</v>
      </c>
      <c r="B129" t="n">
        <v>130</v>
      </c>
      <c r="C129" t="inlineStr">
        <is>
          <t xml:space="preserve">CONCLUIDO	</t>
        </is>
      </c>
      <c r="D129" t="n">
        <v>7.3961</v>
      </c>
      <c r="E129" t="n">
        <v>13.52</v>
      </c>
      <c r="F129" t="n">
        <v>10.47</v>
      </c>
      <c r="G129" t="n">
        <v>125.65</v>
      </c>
      <c r="H129" t="n">
        <v>1.84</v>
      </c>
      <c r="I129" t="n">
        <v>5</v>
      </c>
      <c r="J129" t="n">
        <v>316.28</v>
      </c>
      <c r="K129" t="n">
        <v>59.19</v>
      </c>
      <c r="L129" t="n">
        <v>32.75</v>
      </c>
      <c r="M129" t="n">
        <v>3</v>
      </c>
      <c r="N129" t="n">
        <v>94.33</v>
      </c>
      <c r="O129" t="n">
        <v>39241.99</v>
      </c>
      <c r="P129" t="n">
        <v>173.09</v>
      </c>
      <c r="Q129" t="n">
        <v>197.75</v>
      </c>
      <c r="R129" t="n">
        <v>29.99</v>
      </c>
      <c r="S129" t="n">
        <v>25.4</v>
      </c>
      <c r="T129" t="n">
        <v>1466.38</v>
      </c>
      <c r="U129" t="n">
        <v>0.85</v>
      </c>
      <c r="V129" t="n">
        <v>0.89</v>
      </c>
      <c r="W129" t="n">
        <v>2.95</v>
      </c>
      <c r="X129" t="n">
        <v>0.08</v>
      </c>
      <c r="Y129" t="n">
        <v>1</v>
      </c>
      <c r="Z129" t="n">
        <v>10</v>
      </c>
      <c r="AA129" t="n">
        <v>418.0403113464555</v>
      </c>
      <c r="AB129" t="n">
        <v>571.9811966211419</v>
      </c>
      <c r="AC129" t="n">
        <v>517.3921139962708</v>
      </c>
      <c r="AD129" t="n">
        <v>418040.3113464555</v>
      </c>
      <c r="AE129" t="n">
        <v>571981.1966211419</v>
      </c>
      <c r="AF129" t="n">
        <v>2.342810476597748e-06</v>
      </c>
      <c r="AG129" t="n">
        <v>17.60416666666667</v>
      </c>
      <c r="AH129" t="n">
        <v>517392.1139962708</v>
      </c>
    </row>
    <row r="130">
      <c r="A130" t="n">
        <v>128</v>
      </c>
      <c r="B130" t="n">
        <v>130</v>
      </c>
      <c r="C130" t="inlineStr">
        <is>
          <t xml:space="preserve">CONCLUIDO	</t>
        </is>
      </c>
      <c r="D130" t="n">
        <v>7.3951</v>
      </c>
      <c r="E130" t="n">
        <v>13.52</v>
      </c>
      <c r="F130" t="n">
        <v>10.47</v>
      </c>
      <c r="G130" t="n">
        <v>125.68</v>
      </c>
      <c r="H130" t="n">
        <v>1.86</v>
      </c>
      <c r="I130" t="n">
        <v>5</v>
      </c>
      <c r="J130" t="n">
        <v>316.84</v>
      </c>
      <c r="K130" t="n">
        <v>59.19</v>
      </c>
      <c r="L130" t="n">
        <v>33</v>
      </c>
      <c r="M130" t="n">
        <v>3</v>
      </c>
      <c r="N130" t="n">
        <v>94.64</v>
      </c>
      <c r="O130" t="n">
        <v>39310.75</v>
      </c>
      <c r="P130" t="n">
        <v>173.27</v>
      </c>
      <c r="Q130" t="n">
        <v>197.75</v>
      </c>
      <c r="R130" t="n">
        <v>29.96</v>
      </c>
      <c r="S130" t="n">
        <v>25.4</v>
      </c>
      <c r="T130" t="n">
        <v>1449.61</v>
      </c>
      <c r="U130" t="n">
        <v>0.85</v>
      </c>
      <c r="V130" t="n">
        <v>0.89</v>
      </c>
      <c r="W130" t="n">
        <v>2.95</v>
      </c>
      <c r="X130" t="n">
        <v>0.08</v>
      </c>
      <c r="Y130" t="n">
        <v>1</v>
      </c>
      <c r="Z130" t="n">
        <v>10</v>
      </c>
      <c r="AA130" t="n">
        <v>418.1963518730595</v>
      </c>
      <c r="AB130" t="n">
        <v>572.1946981536637</v>
      </c>
      <c r="AC130" t="n">
        <v>517.58523924218</v>
      </c>
      <c r="AD130" t="n">
        <v>418196.3518730595</v>
      </c>
      <c r="AE130" t="n">
        <v>572194.6981536637</v>
      </c>
      <c r="AF130" t="n">
        <v>2.34249371364476e-06</v>
      </c>
      <c r="AG130" t="n">
        <v>17.60416666666667</v>
      </c>
      <c r="AH130" t="n">
        <v>517585.23924218</v>
      </c>
    </row>
    <row r="131">
      <c r="A131" t="n">
        <v>129</v>
      </c>
      <c r="B131" t="n">
        <v>130</v>
      </c>
      <c r="C131" t="inlineStr">
        <is>
          <t xml:space="preserve">CONCLUIDO	</t>
        </is>
      </c>
      <c r="D131" t="n">
        <v>7.3995</v>
      </c>
      <c r="E131" t="n">
        <v>13.51</v>
      </c>
      <c r="F131" t="n">
        <v>10.46</v>
      </c>
      <c r="G131" t="n">
        <v>125.58</v>
      </c>
      <c r="H131" t="n">
        <v>1.87</v>
      </c>
      <c r="I131" t="n">
        <v>5</v>
      </c>
      <c r="J131" t="n">
        <v>317.39</v>
      </c>
      <c r="K131" t="n">
        <v>59.19</v>
      </c>
      <c r="L131" t="n">
        <v>33.25</v>
      </c>
      <c r="M131" t="n">
        <v>3</v>
      </c>
      <c r="N131" t="n">
        <v>94.95</v>
      </c>
      <c r="O131" t="n">
        <v>39379.65</v>
      </c>
      <c r="P131" t="n">
        <v>173.21</v>
      </c>
      <c r="Q131" t="n">
        <v>197.75</v>
      </c>
      <c r="R131" t="n">
        <v>29.69</v>
      </c>
      <c r="S131" t="n">
        <v>25.4</v>
      </c>
      <c r="T131" t="n">
        <v>1313.57</v>
      </c>
      <c r="U131" t="n">
        <v>0.86</v>
      </c>
      <c r="V131" t="n">
        <v>0.89</v>
      </c>
      <c r="W131" t="n">
        <v>2.95</v>
      </c>
      <c r="X131" t="n">
        <v>0.08</v>
      </c>
      <c r="Y131" t="n">
        <v>1</v>
      </c>
      <c r="Z131" t="n">
        <v>10</v>
      </c>
      <c r="AA131" t="n">
        <v>418.003544392759</v>
      </c>
      <c r="AB131" t="n">
        <v>571.9308904530509</v>
      </c>
      <c r="AC131" t="n">
        <v>517.3466089782573</v>
      </c>
      <c r="AD131" t="n">
        <v>418003.544392759</v>
      </c>
      <c r="AE131" t="n">
        <v>571930.8904530508</v>
      </c>
      <c r="AF131" t="n">
        <v>2.343887470637909e-06</v>
      </c>
      <c r="AG131" t="n">
        <v>17.59114583333333</v>
      </c>
      <c r="AH131" t="n">
        <v>517346.6089782573</v>
      </c>
    </row>
    <row r="132">
      <c r="A132" t="n">
        <v>130</v>
      </c>
      <c r="B132" t="n">
        <v>130</v>
      </c>
      <c r="C132" t="inlineStr">
        <is>
          <t xml:space="preserve">CONCLUIDO	</t>
        </is>
      </c>
      <c r="D132" t="n">
        <v>7.3987</v>
      </c>
      <c r="E132" t="n">
        <v>13.52</v>
      </c>
      <c r="F132" t="n">
        <v>10.47</v>
      </c>
      <c r="G132" t="n">
        <v>125.6</v>
      </c>
      <c r="H132" t="n">
        <v>1.88</v>
      </c>
      <c r="I132" t="n">
        <v>5</v>
      </c>
      <c r="J132" t="n">
        <v>317.95</v>
      </c>
      <c r="K132" t="n">
        <v>59.19</v>
      </c>
      <c r="L132" t="n">
        <v>33.5</v>
      </c>
      <c r="M132" t="n">
        <v>3</v>
      </c>
      <c r="N132" t="n">
        <v>95.26000000000001</v>
      </c>
      <c r="O132" t="n">
        <v>39448.69</v>
      </c>
      <c r="P132" t="n">
        <v>173.33</v>
      </c>
      <c r="Q132" t="n">
        <v>197.75</v>
      </c>
      <c r="R132" t="n">
        <v>29.76</v>
      </c>
      <c r="S132" t="n">
        <v>25.4</v>
      </c>
      <c r="T132" t="n">
        <v>1349.3</v>
      </c>
      <c r="U132" t="n">
        <v>0.85</v>
      </c>
      <c r="V132" t="n">
        <v>0.89</v>
      </c>
      <c r="W132" t="n">
        <v>2.95</v>
      </c>
      <c r="X132" t="n">
        <v>0.08</v>
      </c>
      <c r="Y132" t="n">
        <v>1</v>
      </c>
      <c r="Z132" t="n">
        <v>10</v>
      </c>
      <c r="AA132" t="n">
        <v>418.1555579289435</v>
      </c>
      <c r="AB132" t="n">
        <v>572.1388820796224</v>
      </c>
      <c r="AC132" t="n">
        <v>517.5347501759068</v>
      </c>
      <c r="AD132" t="n">
        <v>418155.5579289435</v>
      </c>
      <c r="AE132" t="n">
        <v>572138.8820796224</v>
      </c>
      <c r="AF132" t="n">
        <v>2.343634060275518e-06</v>
      </c>
      <c r="AG132" t="n">
        <v>17.60416666666667</v>
      </c>
      <c r="AH132" t="n">
        <v>517534.7501759068</v>
      </c>
    </row>
    <row r="133">
      <c r="A133" t="n">
        <v>131</v>
      </c>
      <c r="B133" t="n">
        <v>130</v>
      </c>
      <c r="C133" t="inlineStr">
        <is>
          <t xml:space="preserve">CONCLUIDO	</t>
        </is>
      </c>
      <c r="D133" t="n">
        <v>7.3981</v>
      </c>
      <c r="E133" t="n">
        <v>13.52</v>
      </c>
      <c r="F133" t="n">
        <v>10.47</v>
      </c>
      <c r="G133" t="n">
        <v>125.61</v>
      </c>
      <c r="H133" t="n">
        <v>1.89</v>
      </c>
      <c r="I133" t="n">
        <v>5</v>
      </c>
      <c r="J133" t="n">
        <v>318.52</v>
      </c>
      <c r="K133" t="n">
        <v>59.19</v>
      </c>
      <c r="L133" t="n">
        <v>33.75</v>
      </c>
      <c r="M133" t="n">
        <v>3</v>
      </c>
      <c r="N133" t="n">
        <v>95.56999999999999</v>
      </c>
      <c r="O133" t="n">
        <v>39517.87</v>
      </c>
      <c r="P133" t="n">
        <v>173.43</v>
      </c>
      <c r="Q133" t="n">
        <v>197.78</v>
      </c>
      <c r="R133" t="n">
        <v>29.79</v>
      </c>
      <c r="S133" t="n">
        <v>25.4</v>
      </c>
      <c r="T133" t="n">
        <v>1366.56</v>
      </c>
      <c r="U133" t="n">
        <v>0.85</v>
      </c>
      <c r="V133" t="n">
        <v>0.89</v>
      </c>
      <c r="W133" t="n">
        <v>2.95</v>
      </c>
      <c r="X133" t="n">
        <v>0.08</v>
      </c>
      <c r="Y133" t="n">
        <v>1</v>
      </c>
      <c r="Z133" t="n">
        <v>10</v>
      </c>
      <c r="AA133" t="n">
        <v>418.2432689166819</v>
      </c>
      <c r="AB133" t="n">
        <v>572.2588921225818</v>
      </c>
      <c r="AC133" t="n">
        <v>517.6433066288013</v>
      </c>
      <c r="AD133" t="n">
        <v>418243.2689166819</v>
      </c>
      <c r="AE133" t="n">
        <v>572258.8921225817</v>
      </c>
      <c r="AF133" t="n">
        <v>2.343444002503725e-06</v>
      </c>
      <c r="AG133" t="n">
        <v>17.60416666666667</v>
      </c>
      <c r="AH133" t="n">
        <v>517643.3066288013</v>
      </c>
    </row>
    <row r="134">
      <c r="A134" t="n">
        <v>132</v>
      </c>
      <c r="B134" t="n">
        <v>130</v>
      </c>
      <c r="C134" t="inlineStr">
        <is>
          <t xml:space="preserve">CONCLUIDO	</t>
        </is>
      </c>
      <c r="D134" t="n">
        <v>7.3964</v>
      </c>
      <c r="E134" t="n">
        <v>13.52</v>
      </c>
      <c r="F134" t="n">
        <v>10.47</v>
      </c>
      <c r="G134" t="n">
        <v>125.65</v>
      </c>
      <c r="H134" t="n">
        <v>1.9</v>
      </c>
      <c r="I134" t="n">
        <v>5</v>
      </c>
      <c r="J134" t="n">
        <v>319.08</v>
      </c>
      <c r="K134" t="n">
        <v>59.19</v>
      </c>
      <c r="L134" t="n">
        <v>34</v>
      </c>
      <c r="M134" t="n">
        <v>3</v>
      </c>
      <c r="N134" t="n">
        <v>95.88</v>
      </c>
      <c r="O134" t="n">
        <v>39587.19</v>
      </c>
      <c r="P134" t="n">
        <v>173.56</v>
      </c>
      <c r="Q134" t="n">
        <v>197.75</v>
      </c>
      <c r="R134" t="n">
        <v>29.87</v>
      </c>
      <c r="S134" t="n">
        <v>25.4</v>
      </c>
      <c r="T134" t="n">
        <v>1403.74</v>
      </c>
      <c r="U134" t="n">
        <v>0.85</v>
      </c>
      <c r="V134" t="n">
        <v>0.89</v>
      </c>
      <c r="W134" t="n">
        <v>2.95</v>
      </c>
      <c r="X134" t="n">
        <v>0.08</v>
      </c>
      <c r="Y134" t="n">
        <v>1</v>
      </c>
      <c r="Z134" t="n">
        <v>10</v>
      </c>
      <c r="AA134" t="n">
        <v>418.379044473328</v>
      </c>
      <c r="AB134" t="n">
        <v>572.4446662291797</v>
      </c>
      <c r="AC134" t="n">
        <v>517.8113507154012</v>
      </c>
      <c r="AD134" t="n">
        <v>418379.0444733279</v>
      </c>
      <c r="AE134" t="n">
        <v>572444.6662291797</v>
      </c>
      <c r="AF134" t="n">
        <v>2.342905505483645e-06</v>
      </c>
      <c r="AG134" t="n">
        <v>17.60416666666667</v>
      </c>
      <c r="AH134" t="n">
        <v>517811.3507154012</v>
      </c>
    </row>
    <row r="135">
      <c r="A135" t="n">
        <v>133</v>
      </c>
      <c r="B135" t="n">
        <v>130</v>
      </c>
      <c r="C135" t="inlineStr">
        <is>
          <t xml:space="preserve">CONCLUIDO	</t>
        </is>
      </c>
      <c r="D135" t="n">
        <v>7.3952</v>
      </c>
      <c r="E135" t="n">
        <v>13.52</v>
      </c>
      <c r="F135" t="n">
        <v>10.47</v>
      </c>
      <c r="G135" t="n">
        <v>125.67</v>
      </c>
      <c r="H135" t="n">
        <v>1.91</v>
      </c>
      <c r="I135" t="n">
        <v>5</v>
      </c>
      <c r="J135" t="n">
        <v>319.64</v>
      </c>
      <c r="K135" t="n">
        <v>59.19</v>
      </c>
      <c r="L135" t="n">
        <v>34.25</v>
      </c>
      <c r="M135" t="n">
        <v>3</v>
      </c>
      <c r="N135" t="n">
        <v>96.2</v>
      </c>
      <c r="O135" t="n">
        <v>39656.65</v>
      </c>
      <c r="P135" t="n">
        <v>173.76</v>
      </c>
      <c r="Q135" t="n">
        <v>197.77</v>
      </c>
      <c r="R135" t="n">
        <v>29.91</v>
      </c>
      <c r="S135" t="n">
        <v>25.4</v>
      </c>
      <c r="T135" t="n">
        <v>1426.11</v>
      </c>
      <c r="U135" t="n">
        <v>0.85</v>
      </c>
      <c r="V135" t="n">
        <v>0.89</v>
      </c>
      <c r="W135" t="n">
        <v>2.95</v>
      </c>
      <c r="X135" t="n">
        <v>0.08</v>
      </c>
      <c r="Y135" t="n">
        <v>1</v>
      </c>
      <c r="Z135" t="n">
        <v>10</v>
      </c>
      <c r="AA135" t="n">
        <v>418.5545715044601</v>
      </c>
      <c r="AB135" t="n">
        <v>572.6848300568806</v>
      </c>
      <c r="AC135" t="n">
        <v>518.0285936444584</v>
      </c>
      <c r="AD135" t="n">
        <v>418554.5715044601</v>
      </c>
      <c r="AE135" t="n">
        <v>572684.8300568806</v>
      </c>
      <c r="AF135" t="n">
        <v>2.342525389940058e-06</v>
      </c>
      <c r="AG135" t="n">
        <v>17.60416666666667</v>
      </c>
      <c r="AH135" t="n">
        <v>518028.5936444585</v>
      </c>
    </row>
    <row r="136">
      <c r="A136" t="n">
        <v>134</v>
      </c>
      <c r="B136" t="n">
        <v>130</v>
      </c>
      <c r="C136" t="inlineStr">
        <is>
          <t xml:space="preserve">CONCLUIDO	</t>
        </is>
      </c>
      <c r="D136" t="n">
        <v>7.3974</v>
      </c>
      <c r="E136" t="n">
        <v>13.52</v>
      </c>
      <c r="F136" t="n">
        <v>10.47</v>
      </c>
      <c r="G136" t="n">
        <v>125.63</v>
      </c>
      <c r="H136" t="n">
        <v>1.92</v>
      </c>
      <c r="I136" t="n">
        <v>5</v>
      </c>
      <c r="J136" t="n">
        <v>320.21</v>
      </c>
      <c r="K136" t="n">
        <v>59.19</v>
      </c>
      <c r="L136" t="n">
        <v>34.5</v>
      </c>
      <c r="M136" t="n">
        <v>3</v>
      </c>
      <c r="N136" t="n">
        <v>96.51000000000001</v>
      </c>
      <c r="O136" t="n">
        <v>39726.26</v>
      </c>
      <c r="P136" t="n">
        <v>173.68</v>
      </c>
      <c r="Q136" t="n">
        <v>197.77</v>
      </c>
      <c r="R136" t="n">
        <v>29.92</v>
      </c>
      <c r="S136" t="n">
        <v>25.4</v>
      </c>
      <c r="T136" t="n">
        <v>1432.37</v>
      </c>
      <c r="U136" t="n">
        <v>0.85</v>
      </c>
      <c r="V136" t="n">
        <v>0.89</v>
      </c>
      <c r="W136" t="n">
        <v>2.94</v>
      </c>
      <c r="X136" t="n">
        <v>0.08</v>
      </c>
      <c r="Y136" t="n">
        <v>1</v>
      </c>
      <c r="Z136" t="n">
        <v>10</v>
      </c>
      <c r="AA136" t="n">
        <v>418.4437041562802</v>
      </c>
      <c r="AB136" t="n">
        <v>572.5331364599789</v>
      </c>
      <c r="AC136" t="n">
        <v>517.8913774715417</v>
      </c>
      <c r="AD136" t="n">
        <v>418443.7041562802</v>
      </c>
      <c r="AE136" t="n">
        <v>572533.1364599789</v>
      </c>
      <c r="AF136" t="n">
        <v>2.343222268436633e-06</v>
      </c>
      <c r="AG136" t="n">
        <v>17.60416666666667</v>
      </c>
      <c r="AH136" t="n">
        <v>517891.3774715416</v>
      </c>
    </row>
    <row r="137">
      <c r="A137" t="n">
        <v>135</v>
      </c>
      <c r="B137" t="n">
        <v>130</v>
      </c>
      <c r="C137" t="inlineStr">
        <is>
          <t xml:space="preserve">CONCLUIDO	</t>
        </is>
      </c>
      <c r="D137" t="n">
        <v>7.3963</v>
      </c>
      <c r="E137" t="n">
        <v>13.52</v>
      </c>
      <c r="F137" t="n">
        <v>10.47</v>
      </c>
      <c r="G137" t="n">
        <v>125.65</v>
      </c>
      <c r="H137" t="n">
        <v>1.93</v>
      </c>
      <c r="I137" t="n">
        <v>5</v>
      </c>
      <c r="J137" t="n">
        <v>320.77</v>
      </c>
      <c r="K137" t="n">
        <v>59.19</v>
      </c>
      <c r="L137" t="n">
        <v>34.75</v>
      </c>
      <c r="M137" t="n">
        <v>3</v>
      </c>
      <c r="N137" t="n">
        <v>96.83</v>
      </c>
      <c r="O137" t="n">
        <v>39796.01</v>
      </c>
      <c r="P137" t="n">
        <v>173.83</v>
      </c>
      <c r="Q137" t="n">
        <v>197.76</v>
      </c>
      <c r="R137" t="n">
        <v>29.91</v>
      </c>
      <c r="S137" t="n">
        <v>25.4</v>
      </c>
      <c r="T137" t="n">
        <v>1425.38</v>
      </c>
      <c r="U137" t="n">
        <v>0.85</v>
      </c>
      <c r="V137" t="n">
        <v>0.89</v>
      </c>
      <c r="W137" t="n">
        <v>2.95</v>
      </c>
      <c r="X137" t="n">
        <v>0.08</v>
      </c>
      <c r="Y137" t="n">
        <v>1</v>
      </c>
      <c r="Z137" t="n">
        <v>10</v>
      </c>
      <c r="AA137" t="n">
        <v>418.5800640320282</v>
      </c>
      <c r="AB137" t="n">
        <v>572.7197100577505</v>
      </c>
      <c r="AC137" t="n">
        <v>518.0601447469996</v>
      </c>
      <c r="AD137" t="n">
        <v>418580.0640320283</v>
      </c>
      <c r="AE137" t="n">
        <v>572719.7100577505</v>
      </c>
      <c r="AF137" t="n">
        <v>2.342873829188346e-06</v>
      </c>
      <c r="AG137" t="n">
        <v>17.60416666666667</v>
      </c>
      <c r="AH137" t="n">
        <v>518060.1447469996</v>
      </c>
    </row>
    <row r="138">
      <c r="A138" t="n">
        <v>136</v>
      </c>
      <c r="B138" t="n">
        <v>130</v>
      </c>
      <c r="C138" t="inlineStr">
        <is>
          <t xml:space="preserve">CONCLUIDO	</t>
        </is>
      </c>
      <c r="D138" t="n">
        <v>7.3963</v>
      </c>
      <c r="E138" t="n">
        <v>13.52</v>
      </c>
      <c r="F138" t="n">
        <v>10.47</v>
      </c>
      <c r="G138" t="n">
        <v>125.65</v>
      </c>
      <c r="H138" t="n">
        <v>1.94</v>
      </c>
      <c r="I138" t="n">
        <v>5</v>
      </c>
      <c r="J138" t="n">
        <v>321.34</v>
      </c>
      <c r="K138" t="n">
        <v>59.19</v>
      </c>
      <c r="L138" t="n">
        <v>35</v>
      </c>
      <c r="M138" t="n">
        <v>3</v>
      </c>
      <c r="N138" t="n">
        <v>97.14</v>
      </c>
      <c r="O138" t="n">
        <v>39865.91</v>
      </c>
      <c r="P138" t="n">
        <v>173.83</v>
      </c>
      <c r="Q138" t="n">
        <v>197.75</v>
      </c>
      <c r="R138" t="n">
        <v>29.88</v>
      </c>
      <c r="S138" t="n">
        <v>25.4</v>
      </c>
      <c r="T138" t="n">
        <v>1412.95</v>
      </c>
      <c r="U138" t="n">
        <v>0.85</v>
      </c>
      <c r="V138" t="n">
        <v>0.89</v>
      </c>
      <c r="W138" t="n">
        <v>2.95</v>
      </c>
      <c r="X138" t="n">
        <v>0.08</v>
      </c>
      <c r="Y138" t="n">
        <v>1</v>
      </c>
      <c r="Z138" t="n">
        <v>10</v>
      </c>
      <c r="AA138" t="n">
        <v>418.5800640320282</v>
      </c>
      <c r="AB138" t="n">
        <v>572.7197100577505</v>
      </c>
      <c r="AC138" t="n">
        <v>518.0601447469996</v>
      </c>
      <c r="AD138" t="n">
        <v>418580.0640320283</v>
      </c>
      <c r="AE138" t="n">
        <v>572719.7100577505</v>
      </c>
      <c r="AF138" t="n">
        <v>2.342873829188346e-06</v>
      </c>
      <c r="AG138" t="n">
        <v>17.60416666666667</v>
      </c>
      <c r="AH138" t="n">
        <v>518060.1447469996</v>
      </c>
    </row>
    <row r="139">
      <c r="A139" t="n">
        <v>137</v>
      </c>
      <c r="B139" t="n">
        <v>130</v>
      </c>
      <c r="C139" t="inlineStr">
        <is>
          <t xml:space="preserve">CONCLUIDO	</t>
        </is>
      </c>
      <c r="D139" t="n">
        <v>7.3969</v>
      </c>
      <c r="E139" t="n">
        <v>13.52</v>
      </c>
      <c r="F139" t="n">
        <v>10.47</v>
      </c>
      <c r="G139" t="n">
        <v>125.64</v>
      </c>
      <c r="H139" t="n">
        <v>1.95</v>
      </c>
      <c r="I139" t="n">
        <v>5</v>
      </c>
      <c r="J139" t="n">
        <v>321.91</v>
      </c>
      <c r="K139" t="n">
        <v>59.19</v>
      </c>
      <c r="L139" t="n">
        <v>35.25</v>
      </c>
      <c r="M139" t="n">
        <v>3</v>
      </c>
      <c r="N139" t="n">
        <v>97.45999999999999</v>
      </c>
      <c r="O139" t="n">
        <v>39935.96</v>
      </c>
      <c r="P139" t="n">
        <v>173.78</v>
      </c>
      <c r="Q139" t="n">
        <v>197.78</v>
      </c>
      <c r="R139" t="n">
        <v>29.84</v>
      </c>
      <c r="S139" t="n">
        <v>25.4</v>
      </c>
      <c r="T139" t="n">
        <v>1393.28</v>
      </c>
      <c r="U139" t="n">
        <v>0.85</v>
      </c>
      <c r="V139" t="n">
        <v>0.89</v>
      </c>
      <c r="W139" t="n">
        <v>2.95</v>
      </c>
      <c r="X139" t="n">
        <v>0.08</v>
      </c>
      <c r="Y139" t="n">
        <v>1</v>
      </c>
      <c r="Z139" t="n">
        <v>10</v>
      </c>
      <c r="AA139" t="n">
        <v>418.5290897815042</v>
      </c>
      <c r="AB139" t="n">
        <v>572.6499648393584</v>
      </c>
      <c r="AC139" t="n">
        <v>517.9970559143627</v>
      </c>
      <c r="AD139" t="n">
        <v>418529.0897815042</v>
      </c>
      <c r="AE139" t="n">
        <v>572649.9648393583</v>
      </c>
      <c r="AF139" t="n">
        <v>2.343063886960139e-06</v>
      </c>
      <c r="AG139" t="n">
        <v>17.60416666666667</v>
      </c>
      <c r="AH139" t="n">
        <v>517997.0559143627</v>
      </c>
    </row>
    <row r="140">
      <c r="A140" t="n">
        <v>138</v>
      </c>
      <c r="B140" t="n">
        <v>130</v>
      </c>
      <c r="C140" t="inlineStr">
        <is>
          <t xml:space="preserve">CONCLUIDO	</t>
        </is>
      </c>
      <c r="D140" t="n">
        <v>7.3978</v>
      </c>
      <c r="E140" t="n">
        <v>13.52</v>
      </c>
      <c r="F140" t="n">
        <v>10.47</v>
      </c>
      <c r="G140" t="n">
        <v>125.62</v>
      </c>
      <c r="H140" t="n">
        <v>1.96</v>
      </c>
      <c r="I140" t="n">
        <v>5</v>
      </c>
      <c r="J140" t="n">
        <v>322.47</v>
      </c>
      <c r="K140" t="n">
        <v>59.19</v>
      </c>
      <c r="L140" t="n">
        <v>35.5</v>
      </c>
      <c r="M140" t="n">
        <v>3</v>
      </c>
      <c r="N140" t="n">
        <v>97.78</v>
      </c>
      <c r="O140" t="n">
        <v>40006.15</v>
      </c>
      <c r="P140" t="n">
        <v>173.89</v>
      </c>
      <c r="Q140" t="n">
        <v>197.75</v>
      </c>
      <c r="R140" t="n">
        <v>29.8</v>
      </c>
      <c r="S140" t="n">
        <v>25.4</v>
      </c>
      <c r="T140" t="n">
        <v>1369.3</v>
      </c>
      <c r="U140" t="n">
        <v>0.85</v>
      </c>
      <c r="V140" t="n">
        <v>0.89</v>
      </c>
      <c r="W140" t="n">
        <v>2.95</v>
      </c>
      <c r="X140" t="n">
        <v>0.08</v>
      </c>
      <c r="Y140" t="n">
        <v>1</v>
      </c>
      <c r="Z140" t="n">
        <v>10</v>
      </c>
      <c r="AA140" t="n">
        <v>418.5887333324465</v>
      </c>
      <c r="AB140" t="n">
        <v>572.7315717770451</v>
      </c>
      <c r="AC140" t="n">
        <v>518.0708744004528</v>
      </c>
      <c r="AD140" t="n">
        <v>418588.7333324464</v>
      </c>
      <c r="AE140" t="n">
        <v>572731.5717770451</v>
      </c>
      <c r="AF140" t="n">
        <v>2.343348973617829e-06</v>
      </c>
      <c r="AG140" t="n">
        <v>17.60416666666667</v>
      </c>
      <c r="AH140" t="n">
        <v>518070.8744004528</v>
      </c>
    </row>
    <row r="141">
      <c r="A141" t="n">
        <v>139</v>
      </c>
      <c r="B141" t="n">
        <v>130</v>
      </c>
      <c r="C141" t="inlineStr">
        <is>
          <t xml:space="preserve">CONCLUIDO	</t>
        </is>
      </c>
      <c r="D141" t="n">
        <v>7.3995</v>
      </c>
      <c r="E141" t="n">
        <v>13.51</v>
      </c>
      <c r="F141" t="n">
        <v>10.46</v>
      </c>
      <c r="G141" t="n">
        <v>125.58</v>
      </c>
      <c r="H141" t="n">
        <v>1.97</v>
      </c>
      <c r="I141" t="n">
        <v>5</v>
      </c>
      <c r="J141" t="n">
        <v>323.04</v>
      </c>
      <c r="K141" t="n">
        <v>59.19</v>
      </c>
      <c r="L141" t="n">
        <v>35.75</v>
      </c>
      <c r="M141" t="n">
        <v>3</v>
      </c>
      <c r="N141" t="n">
        <v>98.09999999999999</v>
      </c>
      <c r="O141" t="n">
        <v>40076.49</v>
      </c>
      <c r="P141" t="n">
        <v>173.79</v>
      </c>
      <c r="Q141" t="n">
        <v>197.75</v>
      </c>
      <c r="R141" t="n">
        <v>29.75</v>
      </c>
      <c r="S141" t="n">
        <v>25.4</v>
      </c>
      <c r="T141" t="n">
        <v>1344.46</v>
      </c>
      <c r="U141" t="n">
        <v>0.85</v>
      </c>
      <c r="V141" t="n">
        <v>0.89</v>
      </c>
      <c r="W141" t="n">
        <v>2.95</v>
      </c>
      <c r="X141" t="n">
        <v>0.08</v>
      </c>
      <c r="Y141" t="n">
        <v>1</v>
      </c>
      <c r="Z141" t="n">
        <v>10</v>
      </c>
      <c r="AA141" t="n">
        <v>418.430105102109</v>
      </c>
      <c r="AB141" t="n">
        <v>572.5145296341138</v>
      </c>
      <c r="AC141" t="n">
        <v>517.8745464550224</v>
      </c>
      <c r="AD141" t="n">
        <v>418430.105102109</v>
      </c>
      <c r="AE141" t="n">
        <v>572514.5296341139</v>
      </c>
      <c r="AF141" t="n">
        <v>2.343887470637909e-06</v>
      </c>
      <c r="AG141" t="n">
        <v>17.59114583333333</v>
      </c>
      <c r="AH141" t="n">
        <v>517874.5464550224</v>
      </c>
    </row>
    <row r="142">
      <c r="A142" t="n">
        <v>140</v>
      </c>
      <c r="B142" t="n">
        <v>130</v>
      </c>
      <c r="C142" t="inlineStr">
        <is>
          <t xml:space="preserve">CONCLUIDO	</t>
        </is>
      </c>
      <c r="D142" t="n">
        <v>7.3981</v>
      </c>
      <c r="E142" t="n">
        <v>13.52</v>
      </c>
      <c r="F142" t="n">
        <v>10.47</v>
      </c>
      <c r="G142" t="n">
        <v>125.61</v>
      </c>
      <c r="H142" t="n">
        <v>1.98</v>
      </c>
      <c r="I142" t="n">
        <v>5</v>
      </c>
      <c r="J142" t="n">
        <v>323.62</v>
      </c>
      <c r="K142" t="n">
        <v>59.19</v>
      </c>
      <c r="L142" t="n">
        <v>36</v>
      </c>
      <c r="M142" t="n">
        <v>3</v>
      </c>
      <c r="N142" t="n">
        <v>98.42</v>
      </c>
      <c r="O142" t="n">
        <v>40147.11</v>
      </c>
      <c r="P142" t="n">
        <v>173.83</v>
      </c>
      <c r="Q142" t="n">
        <v>197.75</v>
      </c>
      <c r="R142" t="n">
        <v>29.8</v>
      </c>
      <c r="S142" t="n">
        <v>25.4</v>
      </c>
      <c r="T142" t="n">
        <v>1373.17</v>
      </c>
      <c r="U142" t="n">
        <v>0.85</v>
      </c>
      <c r="V142" t="n">
        <v>0.89</v>
      </c>
      <c r="W142" t="n">
        <v>2.95</v>
      </c>
      <c r="X142" t="n">
        <v>0.08</v>
      </c>
      <c r="Y142" t="n">
        <v>1</v>
      </c>
      <c r="Z142" t="n">
        <v>10</v>
      </c>
      <c r="AA142" t="n">
        <v>418.537504386165</v>
      </c>
      <c r="AB142" t="n">
        <v>572.6614780726813</v>
      </c>
      <c r="AC142" t="n">
        <v>518.0074703408563</v>
      </c>
      <c r="AD142" t="n">
        <v>418537.504386165</v>
      </c>
      <c r="AE142" t="n">
        <v>572661.4780726813</v>
      </c>
      <c r="AF142" t="n">
        <v>2.343444002503725e-06</v>
      </c>
      <c r="AG142" t="n">
        <v>17.60416666666667</v>
      </c>
      <c r="AH142" t="n">
        <v>518007.4703408564</v>
      </c>
    </row>
    <row r="143">
      <c r="A143" t="n">
        <v>141</v>
      </c>
      <c r="B143" t="n">
        <v>130</v>
      </c>
      <c r="C143" t="inlineStr">
        <is>
          <t xml:space="preserve">CONCLUIDO	</t>
        </is>
      </c>
      <c r="D143" t="n">
        <v>7.3983</v>
      </c>
      <c r="E143" t="n">
        <v>13.52</v>
      </c>
      <c r="F143" t="n">
        <v>10.47</v>
      </c>
      <c r="G143" t="n">
        <v>125.61</v>
      </c>
      <c r="H143" t="n">
        <v>1.99</v>
      </c>
      <c r="I143" t="n">
        <v>5</v>
      </c>
      <c r="J143" t="n">
        <v>324.19</v>
      </c>
      <c r="K143" t="n">
        <v>59.19</v>
      </c>
      <c r="L143" t="n">
        <v>36.25</v>
      </c>
      <c r="M143" t="n">
        <v>3</v>
      </c>
      <c r="N143" t="n">
        <v>98.75</v>
      </c>
      <c r="O143" t="n">
        <v>40217.75</v>
      </c>
      <c r="P143" t="n">
        <v>173.86</v>
      </c>
      <c r="Q143" t="n">
        <v>197.75</v>
      </c>
      <c r="R143" t="n">
        <v>29.82</v>
      </c>
      <c r="S143" t="n">
        <v>25.4</v>
      </c>
      <c r="T143" t="n">
        <v>1383.09</v>
      </c>
      <c r="U143" t="n">
        <v>0.85</v>
      </c>
      <c r="V143" t="n">
        <v>0.89</v>
      </c>
      <c r="W143" t="n">
        <v>2.95</v>
      </c>
      <c r="X143" t="n">
        <v>0.08</v>
      </c>
      <c r="Y143" t="n">
        <v>1</v>
      </c>
      <c r="Z143" t="n">
        <v>10</v>
      </c>
      <c r="AA143" t="n">
        <v>418.5548438786367</v>
      </c>
      <c r="AB143" t="n">
        <v>572.6852027312456</v>
      </c>
      <c r="AC143" t="n">
        <v>518.028930751305</v>
      </c>
      <c r="AD143" t="n">
        <v>418554.8438786367</v>
      </c>
      <c r="AE143" t="n">
        <v>572685.2027312455</v>
      </c>
      <c r="AF143" t="n">
        <v>2.343507355094323e-06</v>
      </c>
      <c r="AG143" t="n">
        <v>17.60416666666667</v>
      </c>
      <c r="AH143" t="n">
        <v>518028.930751305</v>
      </c>
    </row>
    <row r="144">
      <c r="A144" t="n">
        <v>142</v>
      </c>
      <c r="B144" t="n">
        <v>130</v>
      </c>
      <c r="C144" t="inlineStr">
        <is>
          <t xml:space="preserve">CONCLUIDO	</t>
        </is>
      </c>
      <c r="D144" t="n">
        <v>7.3995</v>
      </c>
      <c r="E144" t="n">
        <v>13.51</v>
      </c>
      <c r="F144" t="n">
        <v>10.46</v>
      </c>
      <c r="G144" t="n">
        <v>125.58</v>
      </c>
      <c r="H144" t="n">
        <v>2</v>
      </c>
      <c r="I144" t="n">
        <v>5</v>
      </c>
      <c r="J144" t="n">
        <v>324.76</v>
      </c>
      <c r="K144" t="n">
        <v>59.19</v>
      </c>
      <c r="L144" t="n">
        <v>36.5</v>
      </c>
      <c r="M144" t="n">
        <v>3</v>
      </c>
      <c r="N144" t="n">
        <v>99.06999999999999</v>
      </c>
      <c r="O144" t="n">
        <v>40288.55</v>
      </c>
      <c r="P144" t="n">
        <v>173.77</v>
      </c>
      <c r="Q144" t="n">
        <v>197.75</v>
      </c>
      <c r="R144" t="n">
        <v>29.71</v>
      </c>
      <c r="S144" t="n">
        <v>25.4</v>
      </c>
      <c r="T144" t="n">
        <v>1325.5</v>
      </c>
      <c r="U144" t="n">
        <v>0.85</v>
      </c>
      <c r="V144" t="n">
        <v>0.89</v>
      </c>
      <c r="W144" t="n">
        <v>2.95</v>
      </c>
      <c r="X144" t="n">
        <v>0.08</v>
      </c>
      <c r="Y144" t="n">
        <v>1</v>
      </c>
      <c r="Z144" t="n">
        <v>10</v>
      </c>
      <c r="AA144" t="n">
        <v>418.4153961121314</v>
      </c>
      <c r="AB144" t="n">
        <v>572.4944041451118</v>
      </c>
      <c r="AC144" t="n">
        <v>517.8563417144443</v>
      </c>
      <c r="AD144" t="n">
        <v>418415.3961121314</v>
      </c>
      <c r="AE144" t="n">
        <v>572494.4041451118</v>
      </c>
      <c r="AF144" t="n">
        <v>2.343887470637909e-06</v>
      </c>
      <c r="AG144" t="n">
        <v>17.59114583333333</v>
      </c>
      <c r="AH144" t="n">
        <v>517856.3417144443</v>
      </c>
    </row>
    <row r="145">
      <c r="A145" t="n">
        <v>143</v>
      </c>
      <c r="B145" t="n">
        <v>130</v>
      </c>
      <c r="C145" t="inlineStr">
        <is>
          <t xml:space="preserve">CONCLUIDO	</t>
        </is>
      </c>
      <c r="D145" t="n">
        <v>7.401</v>
      </c>
      <c r="E145" t="n">
        <v>13.51</v>
      </c>
      <c r="F145" t="n">
        <v>10.46</v>
      </c>
      <c r="G145" t="n">
        <v>125.55</v>
      </c>
      <c r="H145" t="n">
        <v>2.01</v>
      </c>
      <c r="I145" t="n">
        <v>5</v>
      </c>
      <c r="J145" t="n">
        <v>325.34</v>
      </c>
      <c r="K145" t="n">
        <v>59.19</v>
      </c>
      <c r="L145" t="n">
        <v>36.75</v>
      </c>
      <c r="M145" t="n">
        <v>3</v>
      </c>
      <c r="N145" t="n">
        <v>99.40000000000001</v>
      </c>
      <c r="O145" t="n">
        <v>40359.5</v>
      </c>
      <c r="P145" t="n">
        <v>173.63</v>
      </c>
      <c r="Q145" t="n">
        <v>197.75</v>
      </c>
      <c r="R145" t="n">
        <v>29.6</v>
      </c>
      <c r="S145" t="n">
        <v>25.4</v>
      </c>
      <c r="T145" t="n">
        <v>1270.09</v>
      </c>
      <c r="U145" t="n">
        <v>0.86</v>
      </c>
      <c r="V145" t="n">
        <v>0.89</v>
      </c>
      <c r="W145" t="n">
        <v>2.95</v>
      </c>
      <c r="X145" t="n">
        <v>0.07000000000000001</v>
      </c>
      <c r="Y145" t="n">
        <v>1</v>
      </c>
      <c r="Z145" t="n">
        <v>10</v>
      </c>
      <c r="AA145" t="n">
        <v>418.2770349500077</v>
      </c>
      <c r="AB145" t="n">
        <v>572.3050922990304</v>
      </c>
      <c r="AC145" t="n">
        <v>517.685097525252</v>
      </c>
      <c r="AD145" t="n">
        <v>418277.0349500077</v>
      </c>
      <c r="AE145" t="n">
        <v>572305.0922990304</v>
      </c>
      <c r="AF145" t="n">
        <v>2.344362615067392e-06</v>
      </c>
      <c r="AG145" t="n">
        <v>17.59114583333333</v>
      </c>
      <c r="AH145" t="n">
        <v>517685.097525252</v>
      </c>
    </row>
    <row r="146">
      <c r="A146" t="n">
        <v>144</v>
      </c>
      <c r="B146" t="n">
        <v>130</v>
      </c>
      <c r="C146" t="inlineStr">
        <is>
          <t xml:space="preserve">CONCLUIDO	</t>
        </is>
      </c>
      <c r="D146" t="n">
        <v>7.3998</v>
      </c>
      <c r="E146" t="n">
        <v>13.51</v>
      </c>
      <c r="F146" t="n">
        <v>10.46</v>
      </c>
      <c r="G146" t="n">
        <v>125.57</v>
      </c>
      <c r="H146" t="n">
        <v>2.02</v>
      </c>
      <c r="I146" t="n">
        <v>5</v>
      </c>
      <c r="J146" t="n">
        <v>325.92</v>
      </c>
      <c r="K146" t="n">
        <v>59.19</v>
      </c>
      <c r="L146" t="n">
        <v>37</v>
      </c>
      <c r="M146" t="n">
        <v>3</v>
      </c>
      <c r="N146" t="n">
        <v>99.72</v>
      </c>
      <c r="O146" t="n">
        <v>40430.6</v>
      </c>
      <c r="P146" t="n">
        <v>173.71</v>
      </c>
      <c r="Q146" t="n">
        <v>197.77</v>
      </c>
      <c r="R146" t="n">
        <v>29.7</v>
      </c>
      <c r="S146" t="n">
        <v>25.4</v>
      </c>
      <c r="T146" t="n">
        <v>1323.31</v>
      </c>
      <c r="U146" t="n">
        <v>0.86</v>
      </c>
      <c r="V146" t="n">
        <v>0.89</v>
      </c>
      <c r="W146" t="n">
        <v>2.95</v>
      </c>
      <c r="X146" t="n">
        <v>0.07000000000000001</v>
      </c>
      <c r="Y146" t="n">
        <v>1</v>
      </c>
      <c r="Z146" t="n">
        <v>10</v>
      </c>
      <c r="AA146" t="n">
        <v>418.3641859623548</v>
      </c>
      <c r="AB146" t="n">
        <v>572.424336158955</v>
      </c>
      <c r="AC146" t="n">
        <v>517.7929609185453</v>
      </c>
      <c r="AD146" t="n">
        <v>418364.1859623548</v>
      </c>
      <c r="AE146" t="n">
        <v>572424.336158955</v>
      </c>
      <c r="AF146" t="n">
        <v>2.343982499523805e-06</v>
      </c>
      <c r="AG146" t="n">
        <v>17.59114583333333</v>
      </c>
      <c r="AH146" t="n">
        <v>517792.9609185453</v>
      </c>
    </row>
    <row r="147">
      <c r="A147" t="n">
        <v>145</v>
      </c>
      <c r="B147" t="n">
        <v>130</v>
      </c>
      <c r="C147" t="inlineStr">
        <is>
          <t xml:space="preserve">CONCLUIDO	</t>
        </is>
      </c>
      <c r="D147" t="n">
        <v>7.4013</v>
      </c>
      <c r="E147" t="n">
        <v>13.51</v>
      </c>
      <c r="F147" t="n">
        <v>10.46</v>
      </c>
      <c r="G147" t="n">
        <v>125.54</v>
      </c>
      <c r="H147" t="n">
        <v>2.03</v>
      </c>
      <c r="I147" t="n">
        <v>5</v>
      </c>
      <c r="J147" t="n">
        <v>326.49</v>
      </c>
      <c r="K147" t="n">
        <v>59.19</v>
      </c>
      <c r="L147" t="n">
        <v>37.25</v>
      </c>
      <c r="M147" t="n">
        <v>3</v>
      </c>
      <c r="N147" t="n">
        <v>100.05</v>
      </c>
      <c r="O147" t="n">
        <v>40501.85</v>
      </c>
      <c r="P147" t="n">
        <v>173.64</v>
      </c>
      <c r="Q147" t="n">
        <v>197.75</v>
      </c>
      <c r="R147" t="n">
        <v>29.59</v>
      </c>
      <c r="S147" t="n">
        <v>25.4</v>
      </c>
      <c r="T147" t="n">
        <v>1265.24</v>
      </c>
      <c r="U147" t="n">
        <v>0.86</v>
      </c>
      <c r="V147" t="n">
        <v>0.89</v>
      </c>
      <c r="W147" t="n">
        <v>2.95</v>
      </c>
      <c r="X147" t="n">
        <v>0.07000000000000001</v>
      </c>
      <c r="Y147" t="n">
        <v>1</v>
      </c>
      <c r="Z147" t="n">
        <v>10</v>
      </c>
      <c r="AA147" t="n">
        <v>418.2773097316971</v>
      </c>
      <c r="AB147" t="n">
        <v>572.3054682674604</v>
      </c>
      <c r="AC147" t="n">
        <v>517.6854376117827</v>
      </c>
      <c r="AD147" t="n">
        <v>418277.3097316971</v>
      </c>
      <c r="AE147" t="n">
        <v>572305.4682674604</v>
      </c>
      <c r="AF147" t="n">
        <v>2.344457643953288e-06</v>
      </c>
      <c r="AG147" t="n">
        <v>17.59114583333333</v>
      </c>
      <c r="AH147" t="n">
        <v>517685.4376117827</v>
      </c>
    </row>
    <row r="148">
      <c r="A148" t="n">
        <v>146</v>
      </c>
      <c r="B148" t="n">
        <v>130</v>
      </c>
      <c r="C148" t="inlineStr">
        <is>
          <t xml:space="preserve">CONCLUIDO	</t>
        </is>
      </c>
      <c r="D148" t="n">
        <v>7.4047</v>
      </c>
      <c r="E148" t="n">
        <v>13.5</v>
      </c>
      <c r="F148" t="n">
        <v>10.46</v>
      </c>
      <c r="G148" t="n">
        <v>125.47</v>
      </c>
      <c r="H148" t="n">
        <v>2.04</v>
      </c>
      <c r="I148" t="n">
        <v>5</v>
      </c>
      <c r="J148" t="n">
        <v>327.07</v>
      </c>
      <c r="K148" t="n">
        <v>59.19</v>
      </c>
      <c r="L148" t="n">
        <v>37.5</v>
      </c>
      <c r="M148" t="n">
        <v>3</v>
      </c>
      <c r="N148" t="n">
        <v>100.38</v>
      </c>
      <c r="O148" t="n">
        <v>40573.27</v>
      </c>
      <c r="P148" t="n">
        <v>173.45</v>
      </c>
      <c r="Q148" t="n">
        <v>197.75</v>
      </c>
      <c r="R148" t="n">
        <v>29.44</v>
      </c>
      <c r="S148" t="n">
        <v>25.4</v>
      </c>
      <c r="T148" t="n">
        <v>1192.65</v>
      </c>
      <c r="U148" t="n">
        <v>0.86</v>
      </c>
      <c r="V148" t="n">
        <v>0.89</v>
      </c>
      <c r="W148" t="n">
        <v>2.94</v>
      </c>
      <c r="X148" t="n">
        <v>0.07000000000000001</v>
      </c>
      <c r="Y148" t="n">
        <v>1</v>
      </c>
      <c r="Z148" t="n">
        <v>10</v>
      </c>
      <c r="AA148" t="n">
        <v>418.057492683952</v>
      </c>
      <c r="AB148" t="n">
        <v>572.0047048850918</v>
      </c>
      <c r="AC148" t="n">
        <v>517.4133786645033</v>
      </c>
      <c r="AD148" t="n">
        <v>418057.492683952</v>
      </c>
      <c r="AE148" t="n">
        <v>572004.7048850917</v>
      </c>
      <c r="AF148" t="n">
        <v>2.345534637993449e-06</v>
      </c>
      <c r="AG148" t="n">
        <v>17.578125</v>
      </c>
      <c r="AH148" t="n">
        <v>517413.3786645033</v>
      </c>
    </row>
    <row r="149">
      <c r="A149" t="n">
        <v>147</v>
      </c>
      <c r="B149" t="n">
        <v>130</v>
      </c>
      <c r="C149" t="inlineStr">
        <is>
          <t xml:space="preserve">CONCLUIDO	</t>
        </is>
      </c>
      <c r="D149" t="n">
        <v>7.4015</v>
      </c>
      <c r="E149" t="n">
        <v>13.51</v>
      </c>
      <c r="F149" t="n">
        <v>10.46</v>
      </c>
      <c r="G149" t="n">
        <v>125.54</v>
      </c>
      <c r="H149" t="n">
        <v>2.05</v>
      </c>
      <c r="I149" t="n">
        <v>5</v>
      </c>
      <c r="J149" t="n">
        <v>327.65</v>
      </c>
      <c r="K149" t="n">
        <v>59.19</v>
      </c>
      <c r="L149" t="n">
        <v>37.75</v>
      </c>
      <c r="M149" t="n">
        <v>3</v>
      </c>
      <c r="N149" t="n">
        <v>100.71</v>
      </c>
      <c r="O149" t="n">
        <v>40644.83</v>
      </c>
      <c r="P149" t="n">
        <v>173.55</v>
      </c>
      <c r="Q149" t="n">
        <v>197.75</v>
      </c>
      <c r="R149" t="n">
        <v>29.58</v>
      </c>
      <c r="S149" t="n">
        <v>25.4</v>
      </c>
      <c r="T149" t="n">
        <v>1258.83</v>
      </c>
      <c r="U149" t="n">
        <v>0.86</v>
      </c>
      <c r="V149" t="n">
        <v>0.89</v>
      </c>
      <c r="W149" t="n">
        <v>2.95</v>
      </c>
      <c r="X149" t="n">
        <v>0.07000000000000001</v>
      </c>
      <c r="Y149" t="n">
        <v>1</v>
      </c>
      <c r="Z149" t="n">
        <v>10</v>
      </c>
      <c r="AA149" t="n">
        <v>418.2064186661088</v>
      </c>
      <c r="AB149" t="n">
        <v>572.2084719840294</v>
      </c>
      <c r="AC149" t="n">
        <v>517.5976985175073</v>
      </c>
      <c r="AD149" t="n">
        <v>418206.4186661089</v>
      </c>
      <c r="AE149" t="n">
        <v>572208.4719840294</v>
      </c>
      <c r="AF149" t="n">
        <v>2.344520996543886e-06</v>
      </c>
      <c r="AG149" t="n">
        <v>17.59114583333333</v>
      </c>
      <c r="AH149" t="n">
        <v>517597.6985175073</v>
      </c>
    </row>
    <row r="150">
      <c r="A150" t="n">
        <v>148</v>
      </c>
      <c r="B150" t="n">
        <v>130</v>
      </c>
      <c r="C150" t="inlineStr">
        <is>
          <t xml:space="preserve">CONCLUIDO	</t>
        </is>
      </c>
      <c r="D150" t="n">
        <v>7.4022</v>
      </c>
      <c r="E150" t="n">
        <v>13.51</v>
      </c>
      <c r="F150" t="n">
        <v>10.46</v>
      </c>
      <c r="G150" t="n">
        <v>125.52</v>
      </c>
      <c r="H150" t="n">
        <v>2.06</v>
      </c>
      <c r="I150" t="n">
        <v>5</v>
      </c>
      <c r="J150" t="n">
        <v>328.23</v>
      </c>
      <c r="K150" t="n">
        <v>59.19</v>
      </c>
      <c r="L150" t="n">
        <v>38</v>
      </c>
      <c r="M150" t="n">
        <v>3</v>
      </c>
      <c r="N150" t="n">
        <v>101.04</v>
      </c>
      <c r="O150" t="n">
        <v>40716.56</v>
      </c>
      <c r="P150" t="n">
        <v>173.43</v>
      </c>
      <c r="Q150" t="n">
        <v>197.76</v>
      </c>
      <c r="R150" t="n">
        <v>29.51</v>
      </c>
      <c r="S150" t="n">
        <v>25.4</v>
      </c>
      <c r="T150" t="n">
        <v>1225.14</v>
      </c>
      <c r="U150" t="n">
        <v>0.86</v>
      </c>
      <c r="V150" t="n">
        <v>0.89</v>
      </c>
      <c r="W150" t="n">
        <v>2.95</v>
      </c>
      <c r="X150" t="n">
        <v>0.07000000000000001</v>
      </c>
      <c r="Y150" t="n">
        <v>1</v>
      </c>
      <c r="Z150" t="n">
        <v>10</v>
      </c>
      <c r="AA150" t="n">
        <v>418.1016904457792</v>
      </c>
      <c r="AB150" t="n">
        <v>572.0651782126913</v>
      </c>
      <c r="AC150" t="n">
        <v>517.4680805025918</v>
      </c>
      <c r="AD150" t="n">
        <v>418101.6904457792</v>
      </c>
      <c r="AE150" t="n">
        <v>572065.1782126913</v>
      </c>
      <c r="AF150" t="n">
        <v>2.344742730610978e-06</v>
      </c>
      <c r="AG150" t="n">
        <v>17.59114583333333</v>
      </c>
      <c r="AH150" t="n">
        <v>517468.0805025917</v>
      </c>
    </row>
    <row r="151">
      <c r="A151" t="n">
        <v>149</v>
      </c>
      <c r="B151" t="n">
        <v>130</v>
      </c>
      <c r="C151" t="inlineStr">
        <is>
          <t xml:space="preserve">CONCLUIDO	</t>
        </is>
      </c>
      <c r="D151" t="n">
        <v>7.4001</v>
      </c>
      <c r="E151" t="n">
        <v>13.51</v>
      </c>
      <c r="F151" t="n">
        <v>10.46</v>
      </c>
      <c r="G151" t="n">
        <v>125.57</v>
      </c>
      <c r="H151" t="n">
        <v>2.07</v>
      </c>
      <c r="I151" t="n">
        <v>5</v>
      </c>
      <c r="J151" t="n">
        <v>328.82</v>
      </c>
      <c r="K151" t="n">
        <v>59.19</v>
      </c>
      <c r="L151" t="n">
        <v>38.25</v>
      </c>
      <c r="M151" t="n">
        <v>3</v>
      </c>
      <c r="N151" t="n">
        <v>101.37</v>
      </c>
      <c r="O151" t="n">
        <v>40788.44</v>
      </c>
      <c r="P151" t="n">
        <v>173.28</v>
      </c>
      <c r="Q151" t="n">
        <v>197.75</v>
      </c>
      <c r="R151" t="n">
        <v>29.68</v>
      </c>
      <c r="S151" t="n">
        <v>25.4</v>
      </c>
      <c r="T151" t="n">
        <v>1308.88</v>
      </c>
      <c r="U151" t="n">
        <v>0.86</v>
      </c>
      <c r="V151" t="n">
        <v>0.89</v>
      </c>
      <c r="W151" t="n">
        <v>2.95</v>
      </c>
      <c r="X151" t="n">
        <v>0.07000000000000001</v>
      </c>
      <c r="Y151" t="n">
        <v>1</v>
      </c>
      <c r="Z151" t="n">
        <v>10</v>
      </c>
      <c r="AA151" t="n">
        <v>418.0408857132975</v>
      </c>
      <c r="AB151" t="n">
        <v>571.9819824951945</v>
      </c>
      <c r="AC151" t="n">
        <v>517.3928248676068</v>
      </c>
      <c r="AD151" t="n">
        <v>418040.8857132975</v>
      </c>
      <c r="AE151" t="n">
        <v>571981.9824951945</v>
      </c>
      <c r="AF151" t="n">
        <v>2.344077528409702e-06</v>
      </c>
      <c r="AG151" t="n">
        <v>17.59114583333333</v>
      </c>
      <c r="AH151" t="n">
        <v>517392.8248676069</v>
      </c>
    </row>
    <row r="152">
      <c r="A152" t="n">
        <v>150</v>
      </c>
      <c r="B152" t="n">
        <v>130</v>
      </c>
      <c r="C152" t="inlineStr">
        <is>
          <t xml:space="preserve">CONCLUIDO	</t>
        </is>
      </c>
      <c r="D152" t="n">
        <v>7.4012</v>
      </c>
      <c r="E152" t="n">
        <v>13.51</v>
      </c>
      <c r="F152" t="n">
        <v>10.46</v>
      </c>
      <c r="G152" t="n">
        <v>125.54</v>
      </c>
      <c r="H152" t="n">
        <v>2.08</v>
      </c>
      <c r="I152" t="n">
        <v>5</v>
      </c>
      <c r="J152" t="n">
        <v>329.4</v>
      </c>
      <c r="K152" t="n">
        <v>59.19</v>
      </c>
      <c r="L152" t="n">
        <v>38.5</v>
      </c>
      <c r="M152" t="n">
        <v>3</v>
      </c>
      <c r="N152" t="n">
        <v>101.71</v>
      </c>
      <c r="O152" t="n">
        <v>40860.49</v>
      </c>
      <c r="P152" t="n">
        <v>173.11</v>
      </c>
      <c r="Q152" t="n">
        <v>197.77</v>
      </c>
      <c r="R152" t="n">
        <v>29.55</v>
      </c>
      <c r="S152" t="n">
        <v>25.4</v>
      </c>
      <c r="T152" t="n">
        <v>1248.16</v>
      </c>
      <c r="U152" t="n">
        <v>0.86</v>
      </c>
      <c r="V152" t="n">
        <v>0.89</v>
      </c>
      <c r="W152" t="n">
        <v>2.95</v>
      </c>
      <c r="X152" t="n">
        <v>0.07000000000000001</v>
      </c>
      <c r="Y152" t="n">
        <v>1</v>
      </c>
      <c r="Z152" t="n">
        <v>10</v>
      </c>
      <c r="AA152" t="n">
        <v>417.8899703725356</v>
      </c>
      <c r="AB152" t="n">
        <v>571.7754934680491</v>
      </c>
      <c r="AC152" t="n">
        <v>517.206042863403</v>
      </c>
      <c r="AD152" t="n">
        <v>417889.9703725356</v>
      </c>
      <c r="AE152" t="n">
        <v>571775.4934680491</v>
      </c>
      <c r="AF152" t="n">
        <v>2.344425967657989e-06</v>
      </c>
      <c r="AG152" t="n">
        <v>17.59114583333333</v>
      </c>
      <c r="AH152" t="n">
        <v>517206.042863403</v>
      </c>
    </row>
    <row r="153">
      <c r="A153" t="n">
        <v>151</v>
      </c>
      <c r="B153" t="n">
        <v>130</v>
      </c>
      <c r="C153" t="inlineStr">
        <is>
          <t xml:space="preserve">CONCLUIDO	</t>
        </is>
      </c>
      <c r="D153" t="n">
        <v>7.4016</v>
      </c>
      <c r="E153" t="n">
        <v>13.51</v>
      </c>
      <c r="F153" t="n">
        <v>10.46</v>
      </c>
      <c r="G153" t="n">
        <v>125.53</v>
      </c>
      <c r="H153" t="n">
        <v>2.09</v>
      </c>
      <c r="I153" t="n">
        <v>5</v>
      </c>
      <c r="J153" t="n">
        <v>329.99</v>
      </c>
      <c r="K153" t="n">
        <v>59.19</v>
      </c>
      <c r="L153" t="n">
        <v>38.75</v>
      </c>
      <c r="M153" t="n">
        <v>3</v>
      </c>
      <c r="N153" t="n">
        <v>102.04</v>
      </c>
      <c r="O153" t="n">
        <v>40932.69</v>
      </c>
      <c r="P153" t="n">
        <v>173</v>
      </c>
      <c r="Q153" t="n">
        <v>197.75</v>
      </c>
      <c r="R153" t="n">
        <v>29.58</v>
      </c>
      <c r="S153" t="n">
        <v>25.4</v>
      </c>
      <c r="T153" t="n">
        <v>1261.96</v>
      </c>
      <c r="U153" t="n">
        <v>0.86</v>
      </c>
      <c r="V153" t="n">
        <v>0.89</v>
      </c>
      <c r="W153" t="n">
        <v>2.95</v>
      </c>
      <c r="X153" t="n">
        <v>0.07000000000000001</v>
      </c>
      <c r="Y153" t="n">
        <v>1</v>
      </c>
      <c r="Z153" t="n">
        <v>10</v>
      </c>
      <c r="AA153" t="n">
        <v>417.7996779481313</v>
      </c>
      <c r="AB153" t="n">
        <v>571.6519513895585</v>
      </c>
      <c r="AC153" t="n">
        <v>517.0942914674912</v>
      </c>
      <c r="AD153" t="n">
        <v>417799.6779481313</v>
      </c>
      <c r="AE153" t="n">
        <v>571651.9513895585</v>
      </c>
      <c r="AF153" t="n">
        <v>2.344552672839185e-06</v>
      </c>
      <c r="AG153" t="n">
        <v>17.59114583333333</v>
      </c>
      <c r="AH153" t="n">
        <v>517094.2914674912</v>
      </c>
    </row>
    <row r="154">
      <c r="A154" t="n">
        <v>152</v>
      </c>
      <c r="B154" t="n">
        <v>130</v>
      </c>
      <c r="C154" t="inlineStr">
        <is>
          <t xml:space="preserve">CONCLUIDO	</t>
        </is>
      </c>
      <c r="D154" t="n">
        <v>7.3984</v>
      </c>
      <c r="E154" t="n">
        <v>13.52</v>
      </c>
      <c r="F154" t="n">
        <v>10.47</v>
      </c>
      <c r="G154" t="n">
        <v>125.6</v>
      </c>
      <c r="H154" t="n">
        <v>2.1</v>
      </c>
      <c r="I154" t="n">
        <v>5</v>
      </c>
      <c r="J154" t="n">
        <v>330.57</v>
      </c>
      <c r="K154" t="n">
        <v>59.19</v>
      </c>
      <c r="L154" t="n">
        <v>39</v>
      </c>
      <c r="M154" t="n">
        <v>3</v>
      </c>
      <c r="N154" t="n">
        <v>102.38</v>
      </c>
      <c r="O154" t="n">
        <v>41005.06</v>
      </c>
      <c r="P154" t="n">
        <v>173.02</v>
      </c>
      <c r="Q154" t="n">
        <v>197.76</v>
      </c>
      <c r="R154" t="n">
        <v>29.74</v>
      </c>
      <c r="S154" t="n">
        <v>25.4</v>
      </c>
      <c r="T154" t="n">
        <v>1343.18</v>
      </c>
      <c r="U154" t="n">
        <v>0.85</v>
      </c>
      <c r="V154" t="n">
        <v>0.89</v>
      </c>
      <c r="W154" t="n">
        <v>2.95</v>
      </c>
      <c r="X154" t="n">
        <v>0.08</v>
      </c>
      <c r="Y154" t="n">
        <v>1</v>
      </c>
      <c r="Z154" t="n">
        <v>10</v>
      </c>
      <c r="AA154" t="n">
        <v>417.9346104599081</v>
      </c>
      <c r="AB154" t="n">
        <v>571.8365720049737</v>
      </c>
      <c r="AC154" t="n">
        <v>517.2612921504879</v>
      </c>
      <c r="AD154" t="n">
        <v>417934.6104599081</v>
      </c>
      <c r="AE154" t="n">
        <v>571836.5720049738</v>
      </c>
      <c r="AF154" t="n">
        <v>2.343539031389621e-06</v>
      </c>
      <c r="AG154" t="n">
        <v>17.60416666666667</v>
      </c>
      <c r="AH154" t="n">
        <v>517261.2921504879</v>
      </c>
    </row>
    <row r="155">
      <c r="A155" t="n">
        <v>153</v>
      </c>
      <c r="B155" t="n">
        <v>130</v>
      </c>
      <c r="C155" t="inlineStr">
        <is>
          <t xml:space="preserve">CONCLUIDO	</t>
        </is>
      </c>
      <c r="D155" t="n">
        <v>7.3975</v>
      </c>
      <c r="E155" t="n">
        <v>13.52</v>
      </c>
      <c r="F155" t="n">
        <v>10.47</v>
      </c>
      <c r="G155" t="n">
        <v>125.62</v>
      </c>
      <c r="H155" t="n">
        <v>2.11</v>
      </c>
      <c r="I155" t="n">
        <v>5</v>
      </c>
      <c r="J155" t="n">
        <v>331.16</v>
      </c>
      <c r="K155" t="n">
        <v>59.19</v>
      </c>
      <c r="L155" t="n">
        <v>39.25</v>
      </c>
      <c r="M155" t="n">
        <v>3</v>
      </c>
      <c r="N155" t="n">
        <v>102.72</v>
      </c>
      <c r="O155" t="n">
        <v>41077.58</v>
      </c>
      <c r="P155" t="n">
        <v>173.03</v>
      </c>
      <c r="Q155" t="n">
        <v>197.75</v>
      </c>
      <c r="R155" t="n">
        <v>29.81</v>
      </c>
      <c r="S155" t="n">
        <v>25.4</v>
      </c>
      <c r="T155" t="n">
        <v>1375.45</v>
      </c>
      <c r="U155" t="n">
        <v>0.85</v>
      </c>
      <c r="V155" t="n">
        <v>0.89</v>
      </c>
      <c r="W155" t="n">
        <v>2.95</v>
      </c>
      <c r="X155" t="n">
        <v>0.08</v>
      </c>
      <c r="Y155" t="n">
        <v>1</v>
      </c>
      <c r="Z155" t="n">
        <v>10</v>
      </c>
      <c r="AA155" t="n">
        <v>417.963169964536</v>
      </c>
      <c r="AB155" t="n">
        <v>571.8756483791622</v>
      </c>
      <c r="AC155" t="n">
        <v>517.2966391303677</v>
      </c>
      <c r="AD155" t="n">
        <v>417963.169964536</v>
      </c>
      <c r="AE155" t="n">
        <v>571875.6483791622</v>
      </c>
      <c r="AF155" t="n">
        <v>2.343253944731932e-06</v>
      </c>
      <c r="AG155" t="n">
        <v>17.60416666666667</v>
      </c>
      <c r="AH155" t="n">
        <v>517296.6391303677</v>
      </c>
    </row>
    <row r="156">
      <c r="A156" t="n">
        <v>154</v>
      </c>
      <c r="B156" t="n">
        <v>130</v>
      </c>
      <c r="C156" t="inlineStr">
        <is>
          <t xml:space="preserve">CONCLUIDO	</t>
        </is>
      </c>
      <c r="D156" t="n">
        <v>7.3975</v>
      </c>
      <c r="E156" t="n">
        <v>13.52</v>
      </c>
      <c r="F156" t="n">
        <v>10.47</v>
      </c>
      <c r="G156" t="n">
        <v>125.62</v>
      </c>
      <c r="H156" t="n">
        <v>2.12</v>
      </c>
      <c r="I156" t="n">
        <v>5</v>
      </c>
      <c r="J156" t="n">
        <v>331.75</v>
      </c>
      <c r="K156" t="n">
        <v>59.19</v>
      </c>
      <c r="L156" t="n">
        <v>39.5</v>
      </c>
      <c r="M156" t="n">
        <v>3</v>
      </c>
      <c r="N156" t="n">
        <v>103.06</v>
      </c>
      <c r="O156" t="n">
        <v>41150.28</v>
      </c>
      <c r="P156" t="n">
        <v>173.05</v>
      </c>
      <c r="Q156" t="n">
        <v>197.75</v>
      </c>
      <c r="R156" t="n">
        <v>29.86</v>
      </c>
      <c r="S156" t="n">
        <v>25.4</v>
      </c>
      <c r="T156" t="n">
        <v>1400.27</v>
      </c>
      <c r="U156" t="n">
        <v>0.85</v>
      </c>
      <c r="V156" t="n">
        <v>0.89</v>
      </c>
      <c r="W156" t="n">
        <v>2.95</v>
      </c>
      <c r="X156" t="n">
        <v>0.08</v>
      </c>
      <c r="Y156" t="n">
        <v>1</v>
      </c>
      <c r="Z156" t="n">
        <v>10</v>
      </c>
      <c r="AA156" t="n">
        <v>417.9778829312598</v>
      </c>
      <c r="AB156" t="n">
        <v>571.8957793093239</v>
      </c>
      <c r="AC156" t="n">
        <v>517.3148487928087</v>
      </c>
      <c r="AD156" t="n">
        <v>417977.8829312598</v>
      </c>
      <c r="AE156" t="n">
        <v>571895.7793093239</v>
      </c>
      <c r="AF156" t="n">
        <v>2.343253944731932e-06</v>
      </c>
      <c r="AG156" t="n">
        <v>17.60416666666667</v>
      </c>
      <c r="AH156" t="n">
        <v>517314.8487928087</v>
      </c>
    </row>
    <row r="157">
      <c r="A157" t="n">
        <v>155</v>
      </c>
      <c r="B157" t="n">
        <v>130</v>
      </c>
      <c r="C157" t="inlineStr">
        <is>
          <t xml:space="preserve">CONCLUIDO	</t>
        </is>
      </c>
      <c r="D157" t="n">
        <v>7.3961</v>
      </c>
      <c r="E157" t="n">
        <v>13.52</v>
      </c>
      <c r="F157" t="n">
        <v>10.47</v>
      </c>
      <c r="G157" t="n">
        <v>125.65</v>
      </c>
      <c r="H157" t="n">
        <v>2.13</v>
      </c>
      <c r="I157" t="n">
        <v>5</v>
      </c>
      <c r="J157" t="n">
        <v>332.34</v>
      </c>
      <c r="K157" t="n">
        <v>59.19</v>
      </c>
      <c r="L157" t="n">
        <v>39.75</v>
      </c>
      <c r="M157" t="n">
        <v>3</v>
      </c>
      <c r="N157" t="n">
        <v>103.4</v>
      </c>
      <c r="O157" t="n">
        <v>41223.13</v>
      </c>
      <c r="P157" t="n">
        <v>173.08</v>
      </c>
      <c r="Q157" t="n">
        <v>197.75</v>
      </c>
      <c r="R157" t="n">
        <v>29.87</v>
      </c>
      <c r="S157" t="n">
        <v>25.4</v>
      </c>
      <c r="T157" t="n">
        <v>1408.42</v>
      </c>
      <c r="U157" t="n">
        <v>0.85</v>
      </c>
      <c r="V157" t="n">
        <v>0.89</v>
      </c>
      <c r="W157" t="n">
        <v>2.95</v>
      </c>
      <c r="X157" t="n">
        <v>0.08</v>
      </c>
      <c r="Y157" t="n">
        <v>1</v>
      </c>
      <c r="Z157" t="n">
        <v>10</v>
      </c>
      <c r="AA157" t="n">
        <v>418.0329534705926</v>
      </c>
      <c r="AB157" t="n">
        <v>571.9711292507798</v>
      </c>
      <c r="AC157" t="n">
        <v>517.3830074416064</v>
      </c>
      <c r="AD157" t="n">
        <v>418032.9534705926</v>
      </c>
      <c r="AE157" t="n">
        <v>571971.1292507797</v>
      </c>
      <c r="AF157" t="n">
        <v>2.342810476597748e-06</v>
      </c>
      <c r="AG157" t="n">
        <v>17.60416666666667</v>
      </c>
      <c r="AH157" t="n">
        <v>517383.0074416064</v>
      </c>
    </row>
    <row r="158">
      <c r="A158" t="n">
        <v>156</v>
      </c>
      <c r="B158" t="n">
        <v>130</v>
      </c>
      <c r="C158" t="inlineStr">
        <is>
          <t xml:space="preserve">CONCLUIDO	</t>
        </is>
      </c>
      <c r="D158" t="n">
        <v>7.3978</v>
      </c>
      <c r="E158" t="n">
        <v>13.52</v>
      </c>
      <c r="F158" t="n">
        <v>10.47</v>
      </c>
      <c r="G158" t="n">
        <v>125.62</v>
      </c>
      <c r="H158" t="n">
        <v>2.14</v>
      </c>
      <c r="I158" t="n">
        <v>5</v>
      </c>
      <c r="J158" t="n">
        <v>332.93</v>
      </c>
      <c r="K158" t="n">
        <v>59.19</v>
      </c>
      <c r="L158" t="n">
        <v>40</v>
      </c>
      <c r="M158" t="n">
        <v>3</v>
      </c>
      <c r="N158" t="n">
        <v>103.74</v>
      </c>
      <c r="O158" t="n">
        <v>41296.16</v>
      </c>
      <c r="P158" t="n">
        <v>172.88</v>
      </c>
      <c r="Q158" t="n">
        <v>197.77</v>
      </c>
      <c r="R158" t="n">
        <v>29.8</v>
      </c>
      <c r="S158" t="n">
        <v>25.4</v>
      </c>
      <c r="T158" t="n">
        <v>1370.66</v>
      </c>
      <c r="U158" t="n">
        <v>0.85</v>
      </c>
      <c r="V158" t="n">
        <v>0.89</v>
      </c>
      <c r="W158" t="n">
        <v>2.95</v>
      </c>
      <c r="X158" t="n">
        <v>0.08</v>
      </c>
      <c r="Y158" t="n">
        <v>1</v>
      </c>
      <c r="Z158" t="n">
        <v>10</v>
      </c>
      <c r="AA158" t="n">
        <v>417.8457586436703</v>
      </c>
      <c r="AB158" t="n">
        <v>571.7150010301317</v>
      </c>
      <c r="AC158" t="n">
        <v>517.1513237388588</v>
      </c>
      <c r="AD158" t="n">
        <v>417845.7586436702</v>
      </c>
      <c r="AE158" t="n">
        <v>571715.0010301317</v>
      </c>
      <c r="AF158" t="n">
        <v>2.343348973617829e-06</v>
      </c>
      <c r="AG158" t="n">
        <v>17.60416666666667</v>
      </c>
      <c r="AH158" t="n">
        <v>517151.3237388587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5.4913</v>
      </c>
      <c r="E2" t="n">
        <v>18.21</v>
      </c>
      <c r="F2" t="n">
        <v>12.6</v>
      </c>
      <c r="G2" t="n">
        <v>6.94</v>
      </c>
      <c r="H2" t="n">
        <v>0.12</v>
      </c>
      <c r="I2" t="n">
        <v>109</v>
      </c>
      <c r="J2" t="n">
        <v>150.44</v>
      </c>
      <c r="K2" t="n">
        <v>49.1</v>
      </c>
      <c r="L2" t="n">
        <v>1</v>
      </c>
      <c r="M2" t="n">
        <v>107</v>
      </c>
      <c r="N2" t="n">
        <v>25.34</v>
      </c>
      <c r="O2" t="n">
        <v>18787.76</v>
      </c>
      <c r="P2" t="n">
        <v>150.54</v>
      </c>
      <c r="Q2" t="n">
        <v>197.95</v>
      </c>
      <c r="R2" t="n">
        <v>96.2</v>
      </c>
      <c r="S2" t="n">
        <v>25.4</v>
      </c>
      <c r="T2" t="n">
        <v>34051.63</v>
      </c>
      <c r="U2" t="n">
        <v>0.26</v>
      </c>
      <c r="V2" t="n">
        <v>0.74</v>
      </c>
      <c r="W2" t="n">
        <v>3.11</v>
      </c>
      <c r="X2" t="n">
        <v>2.21</v>
      </c>
      <c r="Y2" t="n">
        <v>1</v>
      </c>
      <c r="Z2" t="n">
        <v>10</v>
      </c>
      <c r="AA2" t="n">
        <v>514.6552621094941</v>
      </c>
      <c r="AB2" t="n">
        <v>704.1740346059373</v>
      </c>
      <c r="AC2" t="n">
        <v>636.9686530576106</v>
      </c>
      <c r="AD2" t="n">
        <v>514655.2621094941</v>
      </c>
      <c r="AE2" t="n">
        <v>704174.0346059373</v>
      </c>
      <c r="AF2" t="n">
        <v>1.968259646257339e-06</v>
      </c>
      <c r="AG2" t="n">
        <v>23.7109375</v>
      </c>
      <c r="AH2" t="n">
        <v>636968.6530576106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5.9039</v>
      </c>
      <c r="E3" t="n">
        <v>16.94</v>
      </c>
      <c r="F3" t="n">
        <v>12.1</v>
      </c>
      <c r="G3" t="n">
        <v>8.640000000000001</v>
      </c>
      <c r="H3" t="n">
        <v>0.15</v>
      </c>
      <c r="I3" t="n">
        <v>84</v>
      </c>
      <c r="J3" t="n">
        <v>150.78</v>
      </c>
      <c r="K3" t="n">
        <v>49.1</v>
      </c>
      <c r="L3" t="n">
        <v>1.25</v>
      </c>
      <c r="M3" t="n">
        <v>82</v>
      </c>
      <c r="N3" t="n">
        <v>25.44</v>
      </c>
      <c r="O3" t="n">
        <v>18830.65</v>
      </c>
      <c r="P3" t="n">
        <v>144.3</v>
      </c>
      <c r="Q3" t="n">
        <v>197.99</v>
      </c>
      <c r="R3" t="n">
        <v>80.18000000000001</v>
      </c>
      <c r="S3" t="n">
        <v>25.4</v>
      </c>
      <c r="T3" t="n">
        <v>26165.72</v>
      </c>
      <c r="U3" t="n">
        <v>0.32</v>
      </c>
      <c r="V3" t="n">
        <v>0.77</v>
      </c>
      <c r="W3" t="n">
        <v>3.08</v>
      </c>
      <c r="X3" t="n">
        <v>1.7</v>
      </c>
      <c r="Y3" t="n">
        <v>1</v>
      </c>
      <c r="Z3" t="n">
        <v>10</v>
      </c>
      <c r="AA3" t="n">
        <v>475.0695176240788</v>
      </c>
      <c r="AB3" t="n">
        <v>650.0110726012002</v>
      </c>
      <c r="AC3" t="n">
        <v>587.9749281284111</v>
      </c>
      <c r="AD3" t="n">
        <v>475069.5176240788</v>
      </c>
      <c r="AE3" t="n">
        <v>650011.0726012002</v>
      </c>
      <c r="AF3" t="n">
        <v>2.116148840081348e-06</v>
      </c>
      <c r="AG3" t="n">
        <v>22.05729166666667</v>
      </c>
      <c r="AH3" t="n">
        <v>587974.9281284111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6.2079</v>
      </c>
      <c r="E4" t="n">
        <v>16.11</v>
      </c>
      <c r="F4" t="n">
        <v>11.75</v>
      </c>
      <c r="G4" t="n">
        <v>10.37</v>
      </c>
      <c r="H4" t="n">
        <v>0.18</v>
      </c>
      <c r="I4" t="n">
        <v>68</v>
      </c>
      <c r="J4" t="n">
        <v>151.13</v>
      </c>
      <c r="K4" t="n">
        <v>49.1</v>
      </c>
      <c r="L4" t="n">
        <v>1.5</v>
      </c>
      <c r="M4" t="n">
        <v>66</v>
      </c>
      <c r="N4" t="n">
        <v>25.54</v>
      </c>
      <c r="O4" t="n">
        <v>18873.58</v>
      </c>
      <c r="P4" t="n">
        <v>140.1</v>
      </c>
      <c r="Q4" t="n">
        <v>197.93</v>
      </c>
      <c r="R4" t="n">
        <v>69.48</v>
      </c>
      <c r="S4" t="n">
        <v>25.4</v>
      </c>
      <c r="T4" t="n">
        <v>20897.28</v>
      </c>
      <c r="U4" t="n">
        <v>0.37</v>
      </c>
      <c r="V4" t="n">
        <v>0.79</v>
      </c>
      <c r="W4" t="n">
        <v>3.06</v>
      </c>
      <c r="X4" t="n">
        <v>1.36</v>
      </c>
      <c r="Y4" t="n">
        <v>1</v>
      </c>
      <c r="Z4" t="n">
        <v>10</v>
      </c>
      <c r="AA4" t="n">
        <v>443.8160466906642</v>
      </c>
      <c r="AB4" t="n">
        <v>607.248694864276</v>
      </c>
      <c r="AC4" t="n">
        <v>549.2937317053247</v>
      </c>
      <c r="AD4" t="n">
        <v>443816.0466906641</v>
      </c>
      <c r="AE4" t="n">
        <v>607248.694864276</v>
      </c>
      <c r="AF4" t="n">
        <v>2.225112279059775e-06</v>
      </c>
      <c r="AG4" t="n">
        <v>20.9765625</v>
      </c>
      <c r="AH4" t="n">
        <v>549293.7317053247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6.412</v>
      </c>
      <c r="E5" t="n">
        <v>15.6</v>
      </c>
      <c r="F5" t="n">
        <v>11.55</v>
      </c>
      <c r="G5" t="n">
        <v>11.95</v>
      </c>
      <c r="H5" t="n">
        <v>0.2</v>
      </c>
      <c r="I5" t="n">
        <v>58</v>
      </c>
      <c r="J5" t="n">
        <v>151.48</v>
      </c>
      <c r="K5" t="n">
        <v>49.1</v>
      </c>
      <c r="L5" t="n">
        <v>1.75</v>
      </c>
      <c r="M5" t="n">
        <v>56</v>
      </c>
      <c r="N5" t="n">
        <v>25.64</v>
      </c>
      <c r="O5" t="n">
        <v>18916.54</v>
      </c>
      <c r="P5" t="n">
        <v>137.46</v>
      </c>
      <c r="Q5" t="n">
        <v>197.93</v>
      </c>
      <c r="R5" t="n">
        <v>63.39</v>
      </c>
      <c r="S5" t="n">
        <v>25.4</v>
      </c>
      <c r="T5" t="n">
        <v>17900.81</v>
      </c>
      <c r="U5" t="n">
        <v>0.4</v>
      </c>
      <c r="V5" t="n">
        <v>0.8100000000000001</v>
      </c>
      <c r="W5" t="n">
        <v>3.03</v>
      </c>
      <c r="X5" t="n">
        <v>1.15</v>
      </c>
      <c r="Y5" t="n">
        <v>1</v>
      </c>
      <c r="Z5" t="n">
        <v>10</v>
      </c>
      <c r="AA5" t="n">
        <v>426.8746081233763</v>
      </c>
      <c r="AB5" t="n">
        <v>584.0686712129922</v>
      </c>
      <c r="AC5" t="n">
        <v>528.3259769779521</v>
      </c>
      <c r="AD5" t="n">
        <v>426874.6081233763</v>
      </c>
      <c r="AE5" t="n">
        <v>584068.6712129922</v>
      </c>
      <c r="AF5" t="n">
        <v>2.298268324768645e-06</v>
      </c>
      <c r="AG5" t="n">
        <v>20.3125</v>
      </c>
      <c r="AH5" t="n">
        <v>528325.9769779521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6.5905</v>
      </c>
      <c r="E6" t="n">
        <v>15.17</v>
      </c>
      <c r="F6" t="n">
        <v>11.37</v>
      </c>
      <c r="G6" t="n">
        <v>13.64</v>
      </c>
      <c r="H6" t="n">
        <v>0.23</v>
      </c>
      <c r="I6" t="n">
        <v>50</v>
      </c>
      <c r="J6" t="n">
        <v>151.83</v>
      </c>
      <c r="K6" t="n">
        <v>49.1</v>
      </c>
      <c r="L6" t="n">
        <v>2</v>
      </c>
      <c r="M6" t="n">
        <v>48</v>
      </c>
      <c r="N6" t="n">
        <v>25.73</v>
      </c>
      <c r="O6" t="n">
        <v>18959.54</v>
      </c>
      <c r="P6" t="n">
        <v>135.16</v>
      </c>
      <c r="Q6" t="n">
        <v>197.87</v>
      </c>
      <c r="R6" t="n">
        <v>57.79</v>
      </c>
      <c r="S6" t="n">
        <v>25.4</v>
      </c>
      <c r="T6" t="n">
        <v>15140.81</v>
      </c>
      <c r="U6" t="n">
        <v>0.44</v>
      </c>
      <c r="V6" t="n">
        <v>0.82</v>
      </c>
      <c r="W6" t="n">
        <v>3.02</v>
      </c>
      <c r="X6" t="n">
        <v>0.98</v>
      </c>
      <c r="Y6" t="n">
        <v>1</v>
      </c>
      <c r="Z6" t="n">
        <v>10</v>
      </c>
      <c r="AA6" t="n">
        <v>411.4322907405022</v>
      </c>
      <c r="AB6" t="n">
        <v>562.9398113027823</v>
      </c>
      <c r="AC6" t="n">
        <v>509.2136258030314</v>
      </c>
      <c r="AD6" t="n">
        <v>411432.2907405022</v>
      </c>
      <c r="AE6" t="n">
        <v>562939.8113027824</v>
      </c>
      <c r="AF6" t="n">
        <v>2.362248501931964e-06</v>
      </c>
      <c r="AG6" t="n">
        <v>19.75260416666667</v>
      </c>
      <c r="AH6" t="n">
        <v>509213.6258030314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6.7231</v>
      </c>
      <c r="E7" t="n">
        <v>14.87</v>
      </c>
      <c r="F7" t="n">
        <v>11.25</v>
      </c>
      <c r="G7" t="n">
        <v>15.35</v>
      </c>
      <c r="H7" t="n">
        <v>0.26</v>
      </c>
      <c r="I7" t="n">
        <v>44</v>
      </c>
      <c r="J7" t="n">
        <v>152.18</v>
      </c>
      <c r="K7" t="n">
        <v>49.1</v>
      </c>
      <c r="L7" t="n">
        <v>2.25</v>
      </c>
      <c r="M7" t="n">
        <v>42</v>
      </c>
      <c r="N7" t="n">
        <v>25.83</v>
      </c>
      <c r="O7" t="n">
        <v>19002.56</v>
      </c>
      <c r="P7" t="n">
        <v>133.62</v>
      </c>
      <c r="Q7" t="n">
        <v>197.81</v>
      </c>
      <c r="R7" t="n">
        <v>53.97</v>
      </c>
      <c r="S7" t="n">
        <v>25.4</v>
      </c>
      <c r="T7" t="n">
        <v>13262.16</v>
      </c>
      <c r="U7" t="n">
        <v>0.47</v>
      </c>
      <c r="V7" t="n">
        <v>0.83</v>
      </c>
      <c r="W7" t="n">
        <v>3.01</v>
      </c>
      <c r="X7" t="n">
        <v>0.86</v>
      </c>
      <c r="Y7" t="n">
        <v>1</v>
      </c>
      <c r="Z7" t="n">
        <v>10</v>
      </c>
      <c r="AA7" t="n">
        <v>406.4336054467763</v>
      </c>
      <c r="AB7" t="n">
        <v>556.1003895574754</v>
      </c>
      <c r="AC7" t="n">
        <v>503.0269488699079</v>
      </c>
      <c r="AD7" t="n">
        <v>406433.6054467763</v>
      </c>
      <c r="AE7" t="n">
        <v>556100.3895574755</v>
      </c>
      <c r="AF7" t="n">
        <v>2.409776633539002e-06</v>
      </c>
      <c r="AG7" t="n">
        <v>19.36197916666667</v>
      </c>
      <c r="AH7" t="n">
        <v>503026.9488699079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6.8388</v>
      </c>
      <c r="E8" t="n">
        <v>14.62</v>
      </c>
      <c r="F8" t="n">
        <v>11.15</v>
      </c>
      <c r="G8" t="n">
        <v>17.16</v>
      </c>
      <c r="H8" t="n">
        <v>0.29</v>
      </c>
      <c r="I8" t="n">
        <v>39</v>
      </c>
      <c r="J8" t="n">
        <v>152.53</v>
      </c>
      <c r="K8" t="n">
        <v>49.1</v>
      </c>
      <c r="L8" t="n">
        <v>2.5</v>
      </c>
      <c r="M8" t="n">
        <v>37</v>
      </c>
      <c r="N8" t="n">
        <v>25.93</v>
      </c>
      <c r="O8" t="n">
        <v>19045.63</v>
      </c>
      <c r="P8" t="n">
        <v>132.31</v>
      </c>
      <c r="Q8" t="n">
        <v>197.83</v>
      </c>
      <c r="R8" t="n">
        <v>51.25</v>
      </c>
      <c r="S8" t="n">
        <v>25.4</v>
      </c>
      <c r="T8" t="n">
        <v>11924.19</v>
      </c>
      <c r="U8" t="n">
        <v>0.5</v>
      </c>
      <c r="V8" t="n">
        <v>0.83</v>
      </c>
      <c r="W8" t="n">
        <v>3</v>
      </c>
      <c r="X8" t="n">
        <v>0.76</v>
      </c>
      <c r="Y8" t="n">
        <v>1</v>
      </c>
      <c r="Z8" t="n">
        <v>10</v>
      </c>
      <c r="AA8" t="n">
        <v>394.2311347502305</v>
      </c>
      <c r="AB8" t="n">
        <v>539.4044308154481</v>
      </c>
      <c r="AC8" t="n">
        <v>487.9244289972944</v>
      </c>
      <c r="AD8" t="n">
        <v>394231.1347502305</v>
      </c>
      <c r="AE8" t="n">
        <v>539404.4308154481</v>
      </c>
      <c r="AF8" t="n">
        <v>2.451247258176515e-06</v>
      </c>
      <c r="AG8" t="n">
        <v>19.03645833333333</v>
      </c>
      <c r="AH8" t="n">
        <v>487924.4289972944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6.9065</v>
      </c>
      <c r="E9" t="n">
        <v>14.48</v>
      </c>
      <c r="F9" t="n">
        <v>11.1</v>
      </c>
      <c r="G9" t="n">
        <v>18.5</v>
      </c>
      <c r="H9" t="n">
        <v>0.32</v>
      </c>
      <c r="I9" t="n">
        <v>36</v>
      </c>
      <c r="J9" t="n">
        <v>152.88</v>
      </c>
      <c r="K9" t="n">
        <v>49.1</v>
      </c>
      <c r="L9" t="n">
        <v>2.75</v>
      </c>
      <c r="M9" t="n">
        <v>34</v>
      </c>
      <c r="N9" t="n">
        <v>26.03</v>
      </c>
      <c r="O9" t="n">
        <v>19088.72</v>
      </c>
      <c r="P9" t="n">
        <v>131.45</v>
      </c>
      <c r="Q9" t="n">
        <v>197.8</v>
      </c>
      <c r="R9" t="n">
        <v>49.27</v>
      </c>
      <c r="S9" t="n">
        <v>25.4</v>
      </c>
      <c r="T9" t="n">
        <v>10953.29</v>
      </c>
      <c r="U9" t="n">
        <v>0.52</v>
      </c>
      <c r="V9" t="n">
        <v>0.84</v>
      </c>
      <c r="W9" t="n">
        <v>3</v>
      </c>
      <c r="X9" t="n">
        <v>0.71</v>
      </c>
      <c r="Y9" t="n">
        <v>1</v>
      </c>
      <c r="Z9" t="n">
        <v>10</v>
      </c>
      <c r="AA9" t="n">
        <v>391.7329635289249</v>
      </c>
      <c r="AB9" t="n">
        <v>535.9863227389219</v>
      </c>
      <c r="AC9" t="n">
        <v>484.832540358247</v>
      </c>
      <c r="AD9" t="n">
        <v>391732.9635289249</v>
      </c>
      <c r="AE9" t="n">
        <v>535986.3227389219</v>
      </c>
      <c r="AF9" t="n">
        <v>2.475513129291118e-06</v>
      </c>
      <c r="AG9" t="n">
        <v>18.85416666666667</v>
      </c>
      <c r="AH9" t="n">
        <v>484832.540358247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6.9828</v>
      </c>
      <c r="E10" t="n">
        <v>14.32</v>
      </c>
      <c r="F10" t="n">
        <v>11.04</v>
      </c>
      <c r="G10" t="n">
        <v>20.07</v>
      </c>
      <c r="H10" t="n">
        <v>0.35</v>
      </c>
      <c r="I10" t="n">
        <v>33</v>
      </c>
      <c r="J10" t="n">
        <v>153.23</v>
      </c>
      <c r="K10" t="n">
        <v>49.1</v>
      </c>
      <c r="L10" t="n">
        <v>3</v>
      </c>
      <c r="M10" t="n">
        <v>31</v>
      </c>
      <c r="N10" t="n">
        <v>26.13</v>
      </c>
      <c r="O10" t="n">
        <v>19131.85</v>
      </c>
      <c r="P10" t="n">
        <v>130.58</v>
      </c>
      <c r="Q10" t="n">
        <v>197.82</v>
      </c>
      <c r="R10" t="n">
        <v>47.47</v>
      </c>
      <c r="S10" t="n">
        <v>25.4</v>
      </c>
      <c r="T10" t="n">
        <v>10066.54</v>
      </c>
      <c r="U10" t="n">
        <v>0.54</v>
      </c>
      <c r="V10" t="n">
        <v>0.84</v>
      </c>
      <c r="W10" t="n">
        <v>2.99</v>
      </c>
      <c r="X10" t="n">
        <v>0.64</v>
      </c>
      <c r="Y10" t="n">
        <v>1</v>
      </c>
      <c r="Z10" t="n">
        <v>10</v>
      </c>
      <c r="AA10" t="n">
        <v>389.2272504317496</v>
      </c>
      <c r="AB10" t="n">
        <v>532.5578955351067</v>
      </c>
      <c r="AC10" t="n">
        <v>481.731317434936</v>
      </c>
      <c r="AD10" t="n">
        <v>389227.2504317496</v>
      </c>
      <c r="AE10" t="n">
        <v>532557.8955351067</v>
      </c>
      <c r="AF10" t="n">
        <v>2.502861518745243e-06</v>
      </c>
      <c r="AG10" t="n">
        <v>18.64583333333333</v>
      </c>
      <c r="AH10" t="n">
        <v>481731.3174349361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7.0613</v>
      </c>
      <c r="E11" t="n">
        <v>14.16</v>
      </c>
      <c r="F11" t="n">
        <v>10.97</v>
      </c>
      <c r="G11" t="n">
        <v>21.94</v>
      </c>
      <c r="H11" t="n">
        <v>0.37</v>
      </c>
      <c r="I11" t="n">
        <v>30</v>
      </c>
      <c r="J11" t="n">
        <v>153.58</v>
      </c>
      <c r="K11" t="n">
        <v>49.1</v>
      </c>
      <c r="L11" t="n">
        <v>3.25</v>
      </c>
      <c r="M11" t="n">
        <v>28</v>
      </c>
      <c r="N11" t="n">
        <v>26.23</v>
      </c>
      <c r="O11" t="n">
        <v>19175.02</v>
      </c>
      <c r="P11" t="n">
        <v>129.58</v>
      </c>
      <c r="Q11" t="n">
        <v>197.86</v>
      </c>
      <c r="R11" t="n">
        <v>45.29</v>
      </c>
      <c r="S11" t="n">
        <v>25.4</v>
      </c>
      <c r="T11" t="n">
        <v>8992.290000000001</v>
      </c>
      <c r="U11" t="n">
        <v>0.5600000000000001</v>
      </c>
      <c r="V11" t="n">
        <v>0.85</v>
      </c>
      <c r="W11" t="n">
        <v>2.99</v>
      </c>
      <c r="X11" t="n">
        <v>0.58</v>
      </c>
      <c r="Y11" t="n">
        <v>1</v>
      </c>
      <c r="Z11" t="n">
        <v>10</v>
      </c>
      <c r="AA11" t="n">
        <v>378.235368105366</v>
      </c>
      <c r="AB11" t="n">
        <v>517.5183172085248</v>
      </c>
      <c r="AC11" t="n">
        <v>468.1270953556624</v>
      </c>
      <c r="AD11" t="n">
        <v>378235.368105366</v>
      </c>
      <c r="AE11" t="n">
        <v>517518.3172085248</v>
      </c>
      <c r="AF11" t="n">
        <v>2.530998459402501e-06</v>
      </c>
      <c r="AG11" t="n">
        <v>18.4375</v>
      </c>
      <c r="AH11" t="n">
        <v>468127.0953556624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7.1118</v>
      </c>
      <c r="E12" t="n">
        <v>14.06</v>
      </c>
      <c r="F12" t="n">
        <v>10.93</v>
      </c>
      <c r="G12" t="n">
        <v>23.42</v>
      </c>
      <c r="H12" t="n">
        <v>0.4</v>
      </c>
      <c r="I12" t="n">
        <v>28</v>
      </c>
      <c r="J12" t="n">
        <v>153.93</v>
      </c>
      <c r="K12" t="n">
        <v>49.1</v>
      </c>
      <c r="L12" t="n">
        <v>3.5</v>
      </c>
      <c r="M12" t="n">
        <v>26</v>
      </c>
      <c r="N12" t="n">
        <v>26.33</v>
      </c>
      <c r="O12" t="n">
        <v>19218.22</v>
      </c>
      <c r="P12" t="n">
        <v>128.96</v>
      </c>
      <c r="Q12" t="n">
        <v>197.84</v>
      </c>
      <c r="R12" t="n">
        <v>44.17</v>
      </c>
      <c r="S12" t="n">
        <v>25.4</v>
      </c>
      <c r="T12" t="n">
        <v>8440.700000000001</v>
      </c>
      <c r="U12" t="n">
        <v>0.58</v>
      </c>
      <c r="V12" t="n">
        <v>0.85</v>
      </c>
      <c r="W12" t="n">
        <v>2.98</v>
      </c>
      <c r="X12" t="n">
        <v>0.54</v>
      </c>
      <c r="Y12" t="n">
        <v>1</v>
      </c>
      <c r="Z12" t="n">
        <v>10</v>
      </c>
      <c r="AA12" t="n">
        <v>376.60862284623</v>
      </c>
      <c r="AB12" t="n">
        <v>515.2925325780392</v>
      </c>
      <c r="AC12" t="n">
        <v>466.113736486402</v>
      </c>
      <c r="AD12" t="n">
        <v>376608.62284623</v>
      </c>
      <c r="AE12" t="n">
        <v>515292.5325780392</v>
      </c>
      <c r="AF12" t="n">
        <v>2.549099293838062e-06</v>
      </c>
      <c r="AG12" t="n">
        <v>18.30729166666667</v>
      </c>
      <c r="AH12" t="n">
        <v>466113.736486402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7.1642</v>
      </c>
      <c r="E13" t="n">
        <v>13.96</v>
      </c>
      <c r="F13" t="n">
        <v>10.89</v>
      </c>
      <c r="G13" t="n">
        <v>25.12</v>
      </c>
      <c r="H13" t="n">
        <v>0.43</v>
      </c>
      <c r="I13" t="n">
        <v>26</v>
      </c>
      <c r="J13" t="n">
        <v>154.28</v>
      </c>
      <c r="K13" t="n">
        <v>49.1</v>
      </c>
      <c r="L13" t="n">
        <v>3.75</v>
      </c>
      <c r="M13" t="n">
        <v>24</v>
      </c>
      <c r="N13" t="n">
        <v>26.43</v>
      </c>
      <c r="O13" t="n">
        <v>19261.45</v>
      </c>
      <c r="P13" t="n">
        <v>128.23</v>
      </c>
      <c r="Q13" t="n">
        <v>197.86</v>
      </c>
      <c r="R13" t="n">
        <v>42.95</v>
      </c>
      <c r="S13" t="n">
        <v>25.4</v>
      </c>
      <c r="T13" t="n">
        <v>7839.22</v>
      </c>
      <c r="U13" t="n">
        <v>0.59</v>
      </c>
      <c r="V13" t="n">
        <v>0.85</v>
      </c>
      <c r="W13" t="n">
        <v>2.98</v>
      </c>
      <c r="X13" t="n">
        <v>0.5</v>
      </c>
      <c r="Y13" t="n">
        <v>1</v>
      </c>
      <c r="Z13" t="n">
        <v>10</v>
      </c>
      <c r="AA13" t="n">
        <v>374.8846697156886</v>
      </c>
      <c r="AB13" t="n">
        <v>512.9337438493878</v>
      </c>
      <c r="AC13" t="n">
        <v>463.9800672434324</v>
      </c>
      <c r="AD13" t="n">
        <v>374884.6697156886</v>
      </c>
      <c r="AE13" t="n">
        <v>512933.7438493879</v>
      </c>
      <c r="AF13" t="n">
        <v>2.567881149767237e-06</v>
      </c>
      <c r="AG13" t="n">
        <v>18.17708333333333</v>
      </c>
      <c r="AH13" t="n">
        <v>463980.0672434324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7.2202</v>
      </c>
      <c r="E14" t="n">
        <v>13.85</v>
      </c>
      <c r="F14" t="n">
        <v>10.84</v>
      </c>
      <c r="G14" t="n">
        <v>27.1</v>
      </c>
      <c r="H14" t="n">
        <v>0.46</v>
      </c>
      <c r="I14" t="n">
        <v>24</v>
      </c>
      <c r="J14" t="n">
        <v>154.63</v>
      </c>
      <c r="K14" t="n">
        <v>49.1</v>
      </c>
      <c r="L14" t="n">
        <v>4</v>
      </c>
      <c r="M14" t="n">
        <v>22</v>
      </c>
      <c r="N14" t="n">
        <v>26.53</v>
      </c>
      <c r="O14" t="n">
        <v>19304.72</v>
      </c>
      <c r="P14" t="n">
        <v>127.56</v>
      </c>
      <c r="Q14" t="n">
        <v>197.77</v>
      </c>
      <c r="R14" t="n">
        <v>41.28</v>
      </c>
      <c r="S14" t="n">
        <v>25.4</v>
      </c>
      <c r="T14" t="n">
        <v>7017.76</v>
      </c>
      <c r="U14" t="n">
        <v>0.62</v>
      </c>
      <c r="V14" t="n">
        <v>0.86</v>
      </c>
      <c r="W14" t="n">
        <v>2.98</v>
      </c>
      <c r="X14" t="n">
        <v>0.45</v>
      </c>
      <c r="Y14" t="n">
        <v>1</v>
      </c>
      <c r="Z14" t="n">
        <v>10</v>
      </c>
      <c r="AA14" t="n">
        <v>373.1262352458857</v>
      </c>
      <c r="AB14" t="n">
        <v>510.5277762311499</v>
      </c>
      <c r="AC14" t="n">
        <v>461.8037217978824</v>
      </c>
      <c r="AD14" t="n">
        <v>373126.2352458857</v>
      </c>
      <c r="AE14" t="n">
        <v>510527.7762311499</v>
      </c>
      <c r="AF14" t="n">
        <v>2.587953362210632e-06</v>
      </c>
      <c r="AG14" t="n">
        <v>18.03385416666667</v>
      </c>
      <c r="AH14" t="n">
        <v>461803.7217978823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7.2381</v>
      </c>
      <c r="E15" t="n">
        <v>13.82</v>
      </c>
      <c r="F15" t="n">
        <v>10.84</v>
      </c>
      <c r="G15" t="n">
        <v>28.27</v>
      </c>
      <c r="H15" t="n">
        <v>0.49</v>
      </c>
      <c r="I15" t="n">
        <v>23</v>
      </c>
      <c r="J15" t="n">
        <v>154.98</v>
      </c>
      <c r="K15" t="n">
        <v>49.1</v>
      </c>
      <c r="L15" t="n">
        <v>4.25</v>
      </c>
      <c r="M15" t="n">
        <v>21</v>
      </c>
      <c r="N15" t="n">
        <v>26.63</v>
      </c>
      <c r="O15" t="n">
        <v>19348.03</v>
      </c>
      <c r="P15" t="n">
        <v>127.36</v>
      </c>
      <c r="Q15" t="n">
        <v>197.78</v>
      </c>
      <c r="R15" t="n">
        <v>41.28</v>
      </c>
      <c r="S15" t="n">
        <v>25.4</v>
      </c>
      <c r="T15" t="n">
        <v>7019.99</v>
      </c>
      <c r="U15" t="n">
        <v>0.62</v>
      </c>
      <c r="V15" t="n">
        <v>0.86</v>
      </c>
      <c r="W15" t="n">
        <v>2.98</v>
      </c>
      <c r="X15" t="n">
        <v>0.45</v>
      </c>
      <c r="Y15" t="n">
        <v>1</v>
      </c>
      <c r="Z15" t="n">
        <v>10</v>
      </c>
      <c r="AA15" t="n">
        <v>372.4687118345254</v>
      </c>
      <c r="AB15" t="n">
        <v>509.6281236918413</v>
      </c>
      <c r="AC15" t="n">
        <v>460.989930834255</v>
      </c>
      <c r="AD15" t="n">
        <v>372468.7118345255</v>
      </c>
      <c r="AE15" t="n">
        <v>509628.1236918413</v>
      </c>
      <c r="AF15" t="n">
        <v>2.594369301545217e-06</v>
      </c>
      <c r="AG15" t="n">
        <v>17.99479166666667</v>
      </c>
      <c r="AH15" t="n">
        <v>460989.930834255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7.2701</v>
      </c>
      <c r="E16" t="n">
        <v>13.76</v>
      </c>
      <c r="F16" t="n">
        <v>10.81</v>
      </c>
      <c r="G16" t="n">
        <v>29.47</v>
      </c>
      <c r="H16" t="n">
        <v>0.51</v>
      </c>
      <c r="I16" t="n">
        <v>22</v>
      </c>
      <c r="J16" t="n">
        <v>155.33</v>
      </c>
      <c r="K16" t="n">
        <v>49.1</v>
      </c>
      <c r="L16" t="n">
        <v>4.5</v>
      </c>
      <c r="M16" t="n">
        <v>20</v>
      </c>
      <c r="N16" t="n">
        <v>26.74</v>
      </c>
      <c r="O16" t="n">
        <v>19391.36</v>
      </c>
      <c r="P16" t="n">
        <v>126.83</v>
      </c>
      <c r="Q16" t="n">
        <v>197.77</v>
      </c>
      <c r="R16" t="n">
        <v>40.33</v>
      </c>
      <c r="S16" t="n">
        <v>25.4</v>
      </c>
      <c r="T16" t="n">
        <v>6553.42</v>
      </c>
      <c r="U16" t="n">
        <v>0.63</v>
      </c>
      <c r="V16" t="n">
        <v>0.86</v>
      </c>
      <c r="W16" t="n">
        <v>2.97</v>
      </c>
      <c r="X16" t="n">
        <v>0.42</v>
      </c>
      <c r="Y16" t="n">
        <v>1</v>
      </c>
      <c r="Z16" t="n">
        <v>10</v>
      </c>
      <c r="AA16" t="n">
        <v>371.3653011798297</v>
      </c>
      <c r="AB16" t="n">
        <v>508.1183885550439</v>
      </c>
      <c r="AC16" t="n">
        <v>459.6242826999871</v>
      </c>
      <c r="AD16" t="n">
        <v>371365.3011798297</v>
      </c>
      <c r="AE16" t="n">
        <v>508118.3885550439</v>
      </c>
      <c r="AF16" t="n">
        <v>2.605839137227157e-06</v>
      </c>
      <c r="AG16" t="n">
        <v>17.91666666666667</v>
      </c>
      <c r="AH16" t="n">
        <v>459624.2826999871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7.3281</v>
      </c>
      <c r="E17" t="n">
        <v>13.65</v>
      </c>
      <c r="F17" t="n">
        <v>10.76</v>
      </c>
      <c r="G17" t="n">
        <v>32.28</v>
      </c>
      <c r="H17" t="n">
        <v>0.54</v>
      </c>
      <c r="I17" t="n">
        <v>20</v>
      </c>
      <c r="J17" t="n">
        <v>155.68</v>
      </c>
      <c r="K17" t="n">
        <v>49.1</v>
      </c>
      <c r="L17" t="n">
        <v>4.75</v>
      </c>
      <c r="M17" t="n">
        <v>18</v>
      </c>
      <c r="N17" t="n">
        <v>26.84</v>
      </c>
      <c r="O17" t="n">
        <v>19434.74</v>
      </c>
      <c r="P17" t="n">
        <v>126.01</v>
      </c>
      <c r="Q17" t="n">
        <v>197.77</v>
      </c>
      <c r="R17" t="n">
        <v>38.82</v>
      </c>
      <c r="S17" t="n">
        <v>25.4</v>
      </c>
      <c r="T17" t="n">
        <v>5806.14</v>
      </c>
      <c r="U17" t="n">
        <v>0.65</v>
      </c>
      <c r="V17" t="n">
        <v>0.86</v>
      </c>
      <c r="W17" t="n">
        <v>2.97</v>
      </c>
      <c r="X17" t="n">
        <v>0.37</v>
      </c>
      <c r="Y17" t="n">
        <v>1</v>
      </c>
      <c r="Z17" t="n">
        <v>10</v>
      </c>
      <c r="AA17" t="n">
        <v>361.3224234481533</v>
      </c>
      <c r="AB17" t="n">
        <v>494.3772801820685</v>
      </c>
      <c r="AC17" t="n">
        <v>447.1946064243617</v>
      </c>
      <c r="AD17" t="n">
        <v>361322.4234481533</v>
      </c>
      <c r="AE17" t="n">
        <v>494377.2801820685</v>
      </c>
      <c r="AF17" t="n">
        <v>2.626628214400672e-06</v>
      </c>
      <c r="AG17" t="n">
        <v>17.7734375</v>
      </c>
      <c r="AH17" t="n">
        <v>447194.6064243617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7.3523</v>
      </c>
      <c r="E18" t="n">
        <v>13.6</v>
      </c>
      <c r="F18" t="n">
        <v>10.74</v>
      </c>
      <c r="G18" t="n">
        <v>33.93</v>
      </c>
      <c r="H18" t="n">
        <v>0.57</v>
      </c>
      <c r="I18" t="n">
        <v>19</v>
      </c>
      <c r="J18" t="n">
        <v>156.03</v>
      </c>
      <c r="K18" t="n">
        <v>49.1</v>
      </c>
      <c r="L18" t="n">
        <v>5</v>
      </c>
      <c r="M18" t="n">
        <v>17</v>
      </c>
      <c r="N18" t="n">
        <v>26.94</v>
      </c>
      <c r="O18" t="n">
        <v>19478.15</v>
      </c>
      <c r="P18" t="n">
        <v>125.67</v>
      </c>
      <c r="Q18" t="n">
        <v>197.77</v>
      </c>
      <c r="R18" t="n">
        <v>38.44</v>
      </c>
      <c r="S18" t="n">
        <v>25.4</v>
      </c>
      <c r="T18" t="n">
        <v>5621.89</v>
      </c>
      <c r="U18" t="n">
        <v>0.66</v>
      </c>
      <c r="V18" t="n">
        <v>0.87</v>
      </c>
      <c r="W18" t="n">
        <v>2.97</v>
      </c>
      <c r="X18" t="n">
        <v>0.35</v>
      </c>
      <c r="Y18" t="n">
        <v>1</v>
      </c>
      <c r="Z18" t="n">
        <v>10</v>
      </c>
      <c r="AA18" t="n">
        <v>360.5617743474205</v>
      </c>
      <c r="AB18" t="n">
        <v>493.3365265249759</v>
      </c>
      <c r="AC18" t="n">
        <v>446.253180835595</v>
      </c>
      <c r="AD18" t="n">
        <v>360561.7743474204</v>
      </c>
      <c r="AE18" t="n">
        <v>493336.5265249758</v>
      </c>
      <c r="AF18" t="n">
        <v>2.635302277635138e-06</v>
      </c>
      <c r="AG18" t="n">
        <v>17.70833333333333</v>
      </c>
      <c r="AH18" t="n">
        <v>446253.180835595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7.3528</v>
      </c>
      <c r="E19" t="n">
        <v>13.6</v>
      </c>
      <c r="F19" t="n">
        <v>10.74</v>
      </c>
      <c r="G19" t="n">
        <v>33.93</v>
      </c>
      <c r="H19" t="n">
        <v>0.59</v>
      </c>
      <c r="I19" t="n">
        <v>19</v>
      </c>
      <c r="J19" t="n">
        <v>156.39</v>
      </c>
      <c r="K19" t="n">
        <v>49.1</v>
      </c>
      <c r="L19" t="n">
        <v>5.25</v>
      </c>
      <c r="M19" t="n">
        <v>17</v>
      </c>
      <c r="N19" t="n">
        <v>27.04</v>
      </c>
      <c r="O19" t="n">
        <v>19521.59</v>
      </c>
      <c r="P19" t="n">
        <v>125.56</v>
      </c>
      <c r="Q19" t="n">
        <v>197.79</v>
      </c>
      <c r="R19" t="n">
        <v>38.27</v>
      </c>
      <c r="S19" t="n">
        <v>25.4</v>
      </c>
      <c r="T19" t="n">
        <v>5533.7</v>
      </c>
      <c r="U19" t="n">
        <v>0.66</v>
      </c>
      <c r="V19" t="n">
        <v>0.87</v>
      </c>
      <c r="W19" t="n">
        <v>2.97</v>
      </c>
      <c r="X19" t="n">
        <v>0.35</v>
      </c>
      <c r="Y19" t="n">
        <v>1</v>
      </c>
      <c r="Z19" t="n">
        <v>10</v>
      </c>
      <c r="AA19" t="n">
        <v>360.4713925974845</v>
      </c>
      <c r="AB19" t="n">
        <v>493.2128622273521</v>
      </c>
      <c r="AC19" t="n">
        <v>446.1413188849725</v>
      </c>
      <c r="AD19" t="n">
        <v>360471.3925974845</v>
      </c>
      <c r="AE19" t="n">
        <v>493212.8622273521</v>
      </c>
      <c r="AF19" t="n">
        <v>2.635481493817669e-06</v>
      </c>
      <c r="AG19" t="n">
        <v>17.70833333333333</v>
      </c>
      <c r="AH19" t="n">
        <v>446141.3188849725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7.3745</v>
      </c>
      <c r="E20" t="n">
        <v>13.56</v>
      </c>
      <c r="F20" t="n">
        <v>10.73</v>
      </c>
      <c r="G20" t="n">
        <v>35.78</v>
      </c>
      <c r="H20" t="n">
        <v>0.62</v>
      </c>
      <c r="I20" t="n">
        <v>18</v>
      </c>
      <c r="J20" t="n">
        <v>156.74</v>
      </c>
      <c r="K20" t="n">
        <v>49.1</v>
      </c>
      <c r="L20" t="n">
        <v>5.5</v>
      </c>
      <c r="M20" t="n">
        <v>16</v>
      </c>
      <c r="N20" t="n">
        <v>27.14</v>
      </c>
      <c r="O20" t="n">
        <v>19565.07</v>
      </c>
      <c r="P20" t="n">
        <v>125.38</v>
      </c>
      <c r="Q20" t="n">
        <v>197.79</v>
      </c>
      <c r="R20" t="n">
        <v>37.89</v>
      </c>
      <c r="S20" t="n">
        <v>25.4</v>
      </c>
      <c r="T20" t="n">
        <v>5349.64</v>
      </c>
      <c r="U20" t="n">
        <v>0.67</v>
      </c>
      <c r="V20" t="n">
        <v>0.87</v>
      </c>
      <c r="W20" t="n">
        <v>2.97</v>
      </c>
      <c r="X20" t="n">
        <v>0.34</v>
      </c>
      <c r="Y20" t="n">
        <v>1</v>
      </c>
      <c r="Z20" t="n">
        <v>10</v>
      </c>
      <c r="AA20" t="n">
        <v>359.9146593112076</v>
      </c>
      <c r="AB20" t="n">
        <v>492.451115183729</v>
      </c>
      <c r="AC20" t="n">
        <v>445.4522719100741</v>
      </c>
      <c r="AD20" t="n">
        <v>359914.6593112077</v>
      </c>
      <c r="AE20" t="n">
        <v>492451.115183729</v>
      </c>
      <c r="AF20" t="n">
        <v>2.643259476139484e-06</v>
      </c>
      <c r="AG20" t="n">
        <v>17.65625</v>
      </c>
      <c r="AH20" t="n">
        <v>445452.2719100741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7.3974</v>
      </c>
      <c r="E21" t="n">
        <v>13.52</v>
      </c>
      <c r="F21" t="n">
        <v>10.72</v>
      </c>
      <c r="G21" t="n">
        <v>37.84</v>
      </c>
      <c r="H21" t="n">
        <v>0.65</v>
      </c>
      <c r="I21" t="n">
        <v>17</v>
      </c>
      <c r="J21" t="n">
        <v>157.09</v>
      </c>
      <c r="K21" t="n">
        <v>49.1</v>
      </c>
      <c r="L21" t="n">
        <v>5.75</v>
      </c>
      <c r="M21" t="n">
        <v>15</v>
      </c>
      <c r="N21" t="n">
        <v>27.25</v>
      </c>
      <c r="O21" t="n">
        <v>19608.58</v>
      </c>
      <c r="P21" t="n">
        <v>124.97</v>
      </c>
      <c r="Q21" t="n">
        <v>197.78</v>
      </c>
      <c r="R21" t="n">
        <v>37.79</v>
      </c>
      <c r="S21" t="n">
        <v>25.4</v>
      </c>
      <c r="T21" t="n">
        <v>5308.23</v>
      </c>
      <c r="U21" t="n">
        <v>0.67</v>
      </c>
      <c r="V21" t="n">
        <v>0.87</v>
      </c>
      <c r="W21" t="n">
        <v>2.97</v>
      </c>
      <c r="X21" t="n">
        <v>0.33</v>
      </c>
      <c r="Y21" t="n">
        <v>1</v>
      </c>
      <c r="Z21" t="n">
        <v>10</v>
      </c>
      <c r="AA21" t="n">
        <v>359.1707916263123</v>
      </c>
      <c r="AB21" t="n">
        <v>491.4333226001291</v>
      </c>
      <c r="AC21" t="n">
        <v>444.5316160221721</v>
      </c>
      <c r="AD21" t="n">
        <v>359170.7916263123</v>
      </c>
      <c r="AE21" t="n">
        <v>491433.3226001291</v>
      </c>
      <c r="AF21" t="n">
        <v>2.651467577299372e-06</v>
      </c>
      <c r="AG21" t="n">
        <v>17.60416666666667</v>
      </c>
      <c r="AH21" t="n">
        <v>444531.6160221721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7.4379</v>
      </c>
      <c r="E22" t="n">
        <v>13.44</v>
      </c>
      <c r="F22" t="n">
        <v>10.68</v>
      </c>
      <c r="G22" t="n">
        <v>40.05</v>
      </c>
      <c r="H22" t="n">
        <v>0.67</v>
      </c>
      <c r="I22" t="n">
        <v>16</v>
      </c>
      <c r="J22" t="n">
        <v>157.44</v>
      </c>
      <c r="K22" t="n">
        <v>49.1</v>
      </c>
      <c r="L22" t="n">
        <v>6</v>
      </c>
      <c r="M22" t="n">
        <v>14</v>
      </c>
      <c r="N22" t="n">
        <v>27.35</v>
      </c>
      <c r="O22" t="n">
        <v>19652.13</v>
      </c>
      <c r="P22" t="n">
        <v>124.33</v>
      </c>
      <c r="Q22" t="n">
        <v>197.8</v>
      </c>
      <c r="R22" t="n">
        <v>36.32</v>
      </c>
      <c r="S22" t="n">
        <v>25.4</v>
      </c>
      <c r="T22" t="n">
        <v>4576.36</v>
      </c>
      <c r="U22" t="n">
        <v>0.7</v>
      </c>
      <c r="V22" t="n">
        <v>0.87</v>
      </c>
      <c r="W22" t="n">
        <v>2.97</v>
      </c>
      <c r="X22" t="n">
        <v>0.29</v>
      </c>
      <c r="Y22" t="n">
        <v>1</v>
      </c>
      <c r="Z22" t="n">
        <v>10</v>
      </c>
      <c r="AA22" t="n">
        <v>357.6782799204861</v>
      </c>
      <c r="AB22" t="n">
        <v>489.3912022392483</v>
      </c>
      <c r="AC22" t="n">
        <v>442.6843927623999</v>
      </c>
      <c r="AD22" t="n">
        <v>357678.2799204861</v>
      </c>
      <c r="AE22" t="n">
        <v>489391.2022392483</v>
      </c>
      <c r="AF22" t="n">
        <v>2.665984088084327e-06</v>
      </c>
      <c r="AG22" t="n">
        <v>17.5</v>
      </c>
      <c r="AH22" t="n">
        <v>442684.3927623999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7.4294</v>
      </c>
      <c r="E23" t="n">
        <v>13.46</v>
      </c>
      <c r="F23" t="n">
        <v>10.69</v>
      </c>
      <c r="G23" t="n">
        <v>40.11</v>
      </c>
      <c r="H23" t="n">
        <v>0.7</v>
      </c>
      <c r="I23" t="n">
        <v>16</v>
      </c>
      <c r="J23" t="n">
        <v>157.8</v>
      </c>
      <c r="K23" t="n">
        <v>49.1</v>
      </c>
      <c r="L23" t="n">
        <v>6.25</v>
      </c>
      <c r="M23" t="n">
        <v>14</v>
      </c>
      <c r="N23" t="n">
        <v>27.45</v>
      </c>
      <c r="O23" t="n">
        <v>19695.71</v>
      </c>
      <c r="P23" t="n">
        <v>124.48</v>
      </c>
      <c r="Q23" t="n">
        <v>197.83</v>
      </c>
      <c r="R23" t="n">
        <v>36.81</v>
      </c>
      <c r="S23" t="n">
        <v>25.4</v>
      </c>
      <c r="T23" t="n">
        <v>4821.8</v>
      </c>
      <c r="U23" t="n">
        <v>0.6899999999999999</v>
      </c>
      <c r="V23" t="n">
        <v>0.87</v>
      </c>
      <c r="W23" t="n">
        <v>2.96</v>
      </c>
      <c r="X23" t="n">
        <v>0.3</v>
      </c>
      <c r="Y23" t="n">
        <v>1</v>
      </c>
      <c r="Z23" t="n">
        <v>10</v>
      </c>
      <c r="AA23" t="n">
        <v>358.1423499765744</v>
      </c>
      <c r="AB23" t="n">
        <v>490.0261633633142</v>
      </c>
      <c r="AC23" t="n">
        <v>443.2587540879585</v>
      </c>
      <c r="AD23" t="n">
        <v>358142.3499765744</v>
      </c>
      <c r="AE23" t="n">
        <v>490026.1633633142</v>
      </c>
      <c r="AF23" t="n">
        <v>2.662937412981312e-06</v>
      </c>
      <c r="AG23" t="n">
        <v>17.52604166666667</v>
      </c>
      <c r="AH23" t="n">
        <v>443258.7540879585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7.4577</v>
      </c>
      <c r="E24" t="n">
        <v>13.41</v>
      </c>
      <c r="F24" t="n">
        <v>10.67</v>
      </c>
      <c r="G24" t="n">
        <v>42.7</v>
      </c>
      <c r="H24" t="n">
        <v>0.73</v>
      </c>
      <c r="I24" t="n">
        <v>15</v>
      </c>
      <c r="J24" t="n">
        <v>158.15</v>
      </c>
      <c r="K24" t="n">
        <v>49.1</v>
      </c>
      <c r="L24" t="n">
        <v>6.5</v>
      </c>
      <c r="M24" t="n">
        <v>13</v>
      </c>
      <c r="N24" t="n">
        <v>27.56</v>
      </c>
      <c r="O24" t="n">
        <v>19739.33</v>
      </c>
      <c r="P24" t="n">
        <v>124.05</v>
      </c>
      <c r="Q24" t="n">
        <v>197.76</v>
      </c>
      <c r="R24" t="n">
        <v>36.24</v>
      </c>
      <c r="S24" t="n">
        <v>25.4</v>
      </c>
      <c r="T24" t="n">
        <v>4539.17</v>
      </c>
      <c r="U24" t="n">
        <v>0.7</v>
      </c>
      <c r="V24" t="n">
        <v>0.87</v>
      </c>
      <c r="W24" t="n">
        <v>2.96</v>
      </c>
      <c r="X24" t="n">
        <v>0.28</v>
      </c>
      <c r="Y24" t="n">
        <v>1</v>
      </c>
      <c r="Z24" t="n">
        <v>10</v>
      </c>
      <c r="AA24" t="n">
        <v>357.0953272622006</v>
      </c>
      <c r="AB24" t="n">
        <v>488.5935806941257</v>
      </c>
      <c r="AC24" t="n">
        <v>441.9628950980749</v>
      </c>
      <c r="AD24" t="n">
        <v>357095.3272622005</v>
      </c>
      <c r="AE24" t="n">
        <v>488593.5806941257</v>
      </c>
      <c r="AF24" t="n">
        <v>2.673081048912527e-06</v>
      </c>
      <c r="AG24" t="n">
        <v>17.4609375</v>
      </c>
      <c r="AH24" t="n">
        <v>441962.8950980749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7.4636</v>
      </c>
      <c r="E25" t="n">
        <v>13.4</v>
      </c>
      <c r="F25" t="n">
        <v>10.66</v>
      </c>
      <c r="G25" t="n">
        <v>42.65</v>
      </c>
      <c r="H25" t="n">
        <v>0.75</v>
      </c>
      <c r="I25" t="n">
        <v>15</v>
      </c>
      <c r="J25" t="n">
        <v>158.51</v>
      </c>
      <c r="K25" t="n">
        <v>49.1</v>
      </c>
      <c r="L25" t="n">
        <v>6.75</v>
      </c>
      <c r="M25" t="n">
        <v>13</v>
      </c>
      <c r="N25" t="n">
        <v>27.66</v>
      </c>
      <c r="O25" t="n">
        <v>19782.99</v>
      </c>
      <c r="P25" t="n">
        <v>123.64</v>
      </c>
      <c r="Q25" t="n">
        <v>197.77</v>
      </c>
      <c r="R25" t="n">
        <v>35.88</v>
      </c>
      <c r="S25" t="n">
        <v>25.4</v>
      </c>
      <c r="T25" t="n">
        <v>4360.49</v>
      </c>
      <c r="U25" t="n">
        <v>0.71</v>
      </c>
      <c r="V25" t="n">
        <v>0.87</v>
      </c>
      <c r="W25" t="n">
        <v>2.96</v>
      </c>
      <c r="X25" t="n">
        <v>0.27</v>
      </c>
      <c r="Y25" t="n">
        <v>1</v>
      </c>
      <c r="Z25" t="n">
        <v>10</v>
      </c>
      <c r="AA25" t="n">
        <v>356.659079125697</v>
      </c>
      <c r="AB25" t="n">
        <v>487.9966867478522</v>
      </c>
      <c r="AC25" t="n">
        <v>441.4229678722878</v>
      </c>
      <c r="AD25" t="n">
        <v>356659.079125697</v>
      </c>
      <c r="AE25" t="n">
        <v>487996.6867478521</v>
      </c>
      <c r="AF25" t="n">
        <v>2.675195799866385e-06</v>
      </c>
      <c r="AG25" t="n">
        <v>17.44791666666667</v>
      </c>
      <c r="AH25" t="n">
        <v>441422.9678722877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7.4913</v>
      </c>
      <c r="E26" t="n">
        <v>13.35</v>
      </c>
      <c r="F26" t="n">
        <v>10.64</v>
      </c>
      <c r="G26" t="n">
        <v>45.62</v>
      </c>
      <c r="H26" t="n">
        <v>0.78</v>
      </c>
      <c r="I26" t="n">
        <v>14</v>
      </c>
      <c r="J26" t="n">
        <v>158.86</v>
      </c>
      <c r="K26" t="n">
        <v>49.1</v>
      </c>
      <c r="L26" t="n">
        <v>7</v>
      </c>
      <c r="M26" t="n">
        <v>12</v>
      </c>
      <c r="N26" t="n">
        <v>27.77</v>
      </c>
      <c r="O26" t="n">
        <v>19826.68</v>
      </c>
      <c r="P26" t="n">
        <v>123.36</v>
      </c>
      <c r="Q26" t="n">
        <v>197.81</v>
      </c>
      <c r="R26" t="n">
        <v>35.32</v>
      </c>
      <c r="S26" t="n">
        <v>25.4</v>
      </c>
      <c r="T26" t="n">
        <v>4087.15</v>
      </c>
      <c r="U26" t="n">
        <v>0.72</v>
      </c>
      <c r="V26" t="n">
        <v>0.87</v>
      </c>
      <c r="W26" t="n">
        <v>2.96</v>
      </c>
      <c r="X26" t="n">
        <v>0.25</v>
      </c>
      <c r="Y26" t="n">
        <v>1</v>
      </c>
      <c r="Z26" t="n">
        <v>10</v>
      </c>
      <c r="AA26" t="n">
        <v>355.9107683749168</v>
      </c>
      <c r="AB26" t="n">
        <v>486.9728149654943</v>
      </c>
      <c r="AC26" t="n">
        <v>440.496812975825</v>
      </c>
      <c r="AD26" t="n">
        <v>355910.7683749167</v>
      </c>
      <c r="AE26" t="n">
        <v>486972.8149654943</v>
      </c>
      <c r="AF26" t="n">
        <v>2.685124376378564e-06</v>
      </c>
      <c r="AG26" t="n">
        <v>17.3828125</v>
      </c>
      <c r="AH26" t="n">
        <v>440496.812975825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7.4849</v>
      </c>
      <c r="E27" t="n">
        <v>13.36</v>
      </c>
      <c r="F27" t="n">
        <v>10.66</v>
      </c>
      <c r="G27" t="n">
        <v>45.67</v>
      </c>
      <c r="H27" t="n">
        <v>0.8100000000000001</v>
      </c>
      <c r="I27" t="n">
        <v>14</v>
      </c>
      <c r="J27" t="n">
        <v>159.22</v>
      </c>
      <c r="K27" t="n">
        <v>49.1</v>
      </c>
      <c r="L27" t="n">
        <v>7.25</v>
      </c>
      <c r="M27" t="n">
        <v>12</v>
      </c>
      <c r="N27" t="n">
        <v>27.87</v>
      </c>
      <c r="O27" t="n">
        <v>19870.53</v>
      </c>
      <c r="P27" t="n">
        <v>123.11</v>
      </c>
      <c r="Q27" t="n">
        <v>197.77</v>
      </c>
      <c r="R27" t="n">
        <v>35.73</v>
      </c>
      <c r="S27" t="n">
        <v>25.4</v>
      </c>
      <c r="T27" t="n">
        <v>4290.35</v>
      </c>
      <c r="U27" t="n">
        <v>0.71</v>
      </c>
      <c r="V27" t="n">
        <v>0.87</v>
      </c>
      <c r="W27" t="n">
        <v>2.96</v>
      </c>
      <c r="X27" t="n">
        <v>0.27</v>
      </c>
      <c r="Y27" t="n">
        <v>1</v>
      </c>
      <c r="Z27" t="n">
        <v>10</v>
      </c>
      <c r="AA27" t="n">
        <v>355.9090441407369</v>
      </c>
      <c r="AB27" t="n">
        <v>486.9704557922215</v>
      </c>
      <c r="AC27" t="n">
        <v>440.4946789587383</v>
      </c>
      <c r="AD27" t="n">
        <v>355909.0441407369</v>
      </c>
      <c r="AE27" t="n">
        <v>486970.4557922215</v>
      </c>
      <c r="AF27" t="n">
        <v>2.682830409242176e-06</v>
      </c>
      <c r="AG27" t="n">
        <v>17.39583333333333</v>
      </c>
      <c r="AH27" t="n">
        <v>440494.6789587383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7.5121</v>
      </c>
      <c r="E28" t="n">
        <v>13.31</v>
      </c>
      <c r="F28" t="n">
        <v>10.64</v>
      </c>
      <c r="G28" t="n">
        <v>49.1</v>
      </c>
      <c r="H28" t="n">
        <v>0.83</v>
      </c>
      <c r="I28" t="n">
        <v>13</v>
      </c>
      <c r="J28" t="n">
        <v>159.57</v>
      </c>
      <c r="K28" t="n">
        <v>49.1</v>
      </c>
      <c r="L28" t="n">
        <v>7.5</v>
      </c>
      <c r="M28" t="n">
        <v>11</v>
      </c>
      <c r="N28" t="n">
        <v>27.98</v>
      </c>
      <c r="O28" t="n">
        <v>19914.3</v>
      </c>
      <c r="P28" t="n">
        <v>123.08</v>
      </c>
      <c r="Q28" t="n">
        <v>197.78</v>
      </c>
      <c r="R28" t="n">
        <v>35.16</v>
      </c>
      <c r="S28" t="n">
        <v>25.4</v>
      </c>
      <c r="T28" t="n">
        <v>4009.82</v>
      </c>
      <c r="U28" t="n">
        <v>0.72</v>
      </c>
      <c r="V28" t="n">
        <v>0.87</v>
      </c>
      <c r="W28" t="n">
        <v>2.96</v>
      </c>
      <c r="X28" t="n">
        <v>0.25</v>
      </c>
      <c r="Y28" t="n">
        <v>1</v>
      </c>
      <c r="Z28" t="n">
        <v>10</v>
      </c>
      <c r="AA28" t="n">
        <v>355.3551574383584</v>
      </c>
      <c r="AB28" t="n">
        <v>486.2126035702707</v>
      </c>
      <c r="AC28" t="n">
        <v>439.8091550891983</v>
      </c>
      <c r="AD28" t="n">
        <v>355355.1574383585</v>
      </c>
      <c r="AE28" t="n">
        <v>486212.6035702707</v>
      </c>
      <c r="AF28" t="n">
        <v>2.692579769571825e-06</v>
      </c>
      <c r="AG28" t="n">
        <v>17.33072916666667</v>
      </c>
      <c r="AH28" t="n">
        <v>439809.1550891983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7.5221</v>
      </c>
      <c r="E29" t="n">
        <v>13.29</v>
      </c>
      <c r="F29" t="n">
        <v>10.62</v>
      </c>
      <c r="G29" t="n">
        <v>49.02</v>
      </c>
      <c r="H29" t="n">
        <v>0.86</v>
      </c>
      <c r="I29" t="n">
        <v>13</v>
      </c>
      <c r="J29" t="n">
        <v>159.92</v>
      </c>
      <c r="K29" t="n">
        <v>49.1</v>
      </c>
      <c r="L29" t="n">
        <v>7.75</v>
      </c>
      <c r="M29" t="n">
        <v>11</v>
      </c>
      <c r="N29" t="n">
        <v>28.08</v>
      </c>
      <c r="O29" t="n">
        <v>19958.1</v>
      </c>
      <c r="P29" t="n">
        <v>122.6</v>
      </c>
      <c r="Q29" t="n">
        <v>197.75</v>
      </c>
      <c r="R29" t="n">
        <v>34.64</v>
      </c>
      <c r="S29" t="n">
        <v>25.4</v>
      </c>
      <c r="T29" t="n">
        <v>3749.33</v>
      </c>
      <c r="U29" t="n">
        <v>0.73</v>
      </c>
      <c r="V29" t="n">
        <v>0.88</v>
      </c>
      <c r="W29" t="n">
        <v>2.96</v>
      </c>
      <c r="X29" t="n">
        <v>0.23</v>
      </c>
      <c r="Y29" t="n">
        <v>1</v>
      </c>
      <c r="Z29" t="n">
        <v>10</v>
      </c>
      <c r="AA29" t="n">
        <v>354.7685085567726</v>
      </c>
      <c r="AB29" t="n">
        <v>485.4099246893629</v>
      </c>
      <c r="AC29" t="n">
        <v>439.0830827541174</v>
      </c>
      <c r="AD29" t="n">
        <v>354768.5085567727</v>
      </c>
      <c r="AE29" t="n">
        <v>485409.9246893629</v>
      </c>
      <c r="AF29" t="n">
        <v>2.696164093222431e-06</v>
      </c>
      <c r="AG29" t="n">
        <v>17.3046875</v>
      </c>
      <c r="AH29" t="n">
        <v>439083.0827541174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7.5415</v>
      </c>
      <c r="E30" t="n">
        <v>13.26</v>
      </c>
      <c r="F30" t="n">
        <v>10.62</v>
      </c>
      <c r="G30" t="n">
        <v>53.08</v>
      </c>
      <c r="H30" t="n">
        <v>0.88</v>
      </c>
      <c r="I30" t="n">
        <v>12</v>
      </c>
      <c r="J30" t="n">
        <v>160.28</v>
      </c>
      <c r="K30" t="n">
        <v>49.1</v>
      </c>
      <c r="L30" t="n">
        <v>8</v>
      </c>
      <c r="M30" t="n">
        <v>10</v>
      </c>
      <c r="N30" t="n">
        <v>28.19</v>
      </c>
      <c r="O30" t="n">
        <v>20001.93</v>
      </c>
      <c r="P30" t="n">
        <v>122.23</v>
      </c>
      <c r="Q30" t="n">
        <v>197.78</v>
      </c>
      <c r="R30" t="n">
        <v>34.44</v>
      </c>
      <c r="S30" t="n">
        <v>25.4</v>
      </c>
      <c r="T30" t="n">
        <v>3658.22</v>
      </c>
      <c r="U30" t="n">
        <v>0.74</v>
      </c>
      <c r="V30" t="n">
        <v>0.88</v>
      </c>
      <c r="W30" t="n">
        <v>2.96</v>
      </c>
      <c r="X30" t="n">
        <v>0.23</v>
      </c>
      <c r="Y30" t="n">
        <v>1</v>
      </c>
      <c r="Z30" t="n">
        <v>10</v>
      </c>
      <c r="AA30" t="n">
        <v>354.1767095567889</v>
      </c>
      <c r="AB30" t="n">
        <v>484.6001991892558</v>
      </c>
      <c r="AC30" t="n">
        <v>438.3506363192837</v>
      </c>
      <c r="AD30" t="n">
        <v>354176.7095567889</v>
      </c>
      <c r="AE30" t="n">
        <v>484600.1991892558</v>
      </c>
      <c r="AF30" t="n">
        <v>2.703117681104607e-06</v>
      </c>
      <c r="AG30" t="n">
        <v>17.265625</v>
      </c>
      <c r="AH30" t="n">
        <v>438350.6363192837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7.5457</v>
      </c>
      <c r="E31" t="n">
        <v>13.25</v>
      </c>
      <c r="F31" t="n">
        <v>10.61</v>
      </c>
      <c r="G31" t="n">
        <v>53.05</v>
      </c>
      <c r="H31" t="n">
        <v>0.91</v>
      </c>
      <c r="I31" t="n">
        <v>12</v>
      </c>
      <c r="J31" t="n">
        <v>160.64</v>
      </c>
      <c r="K31" t="n">
        <v>49.1</v>
      </c>
      <c r="L31" t="n">
        <v>8.25</v>
      </c>
      <c r="M31" t="n">
        <v>10</v>
      </c>
      <c r="N31" t="n">
        <v>28.29</v>
      </c>
      <c r="O31" t="n">
        <v>20045.81</v>
      </c>
      <c r="P31" t="n">
        <v>122.13</v>
      </c>
      <c r="Q31" t="n">
        <v>197.76</v>
      </c>
      <c r="R31" t="n">
        <v>34.22</v>
      </c>
      <c r="S31" t="n">
        <v>25.4</v>
      </c>
      <c r="T31" t="n">
        <v>3545.01</v>
      </c>
      <c r="U31" t="n">
        <v>0.74</v>
      </c>
      <c r="V31" t="n">
        <v>0.88</v>
      </c>
      <c r="W31" t="n">
        <v>2.96</v>
      </c>
      <c r="X31" t="n">
        <v>0.22</v>
      </c>
      <c r="Y31" t="n">
        <v>1</v>
      </c>
      <c r="Z31" t="n">
        <v>10</v>
      </c>
      <c r="AA31" t="n">
        <v>353.9993752692242</v>
      </c>
      <c r="AB31" t="n">
        <v>484.3575625935732</v>
      </c>
      <c r="AC31" t="n">
        <v>438.1311566197504</v>
      </c>
      <c r="AD31" t="n">
        <v>353999.3752692242</v>
      </c>
      <c r="AE31" t="n">
        <v>484357.5625935732</v>
      </c>
      <c r="AF31" t="n">
        <v>2.704623097037861e-06</v>
      </c>
      <c r="AG31" t="n">
        <v>17.25260416666667</v>
      </c>
      <c r="AH31" t="n">
        <v>438131.1566197504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7.5437</v>
      </c>
      <c r="E32" t="n">
        <v>13.26</v>
      </c>
      <c r="F32" t="n">
        <v>10.61</v>
      </c>
      <c r="G32" t="n">
        <v>53.07</v>
      </c>
      <c r="H32" t="n">
        <v>0.9399999999999999</v>
      </c>
      <c r="I32" t="n">
        <v>12</v>
      </c>
      <c r="J32" t="n">
        <v>160.99</v>
      </c>
      <c r="K32" t="n">
        <v>49.1</v>
      </c>
      <c r="L32" t="n">
        <v>8.5</v>
      </c>
      <c r="M32" t="n">
        <v>10</v>
      </c>
      <c r="N32" t="n">
        <v>28.4</v>
      </c>
      <c r="O32" t="n">
        <v>20089.72</v>
      </c>
      <c r="P32" t="n">
        <v>121.79</v>
      </c>
      <c r="Q32" t="n">
        <v>197.77</v>
      </c>
      <c r="R32" t="n">
        <v>34.26</v>
      </c>
      <c r="S32" t="n">
        <v>25.4</v>
      </c>
      <c r="T32" t="n">
        <v>3564.23</v>
      </c>
      <c r="U32" t="n">
        <v>0.74</v>
      </c>
      <c r="V32" t="n">
        <v>0.88</v>
      </c>
      <c r="W32" t="n">
        <v>2.96</v>
      </c>
      <c r="X32" t="n">
        <v>0.22</v>
      </c>
      <c r="Y32" t="n">
        <v>1</v>
      </c>
      <c r="Z32" t="n">
        <v>10</v>
      </c>
      <c r="AA32" t="n">
        <v>353.7873737882177</v>
      </c>
      <c r="AB32" t="n">
        <v>484.0674928144148</v>
      </c>
      <c r="AC32" t="n">
        <v>437.8687706931994</v>
      </c>
      <c r="AD32" t="n">
        <v>353787.3737882177</v>
      </c>
      <c r="AE32" t="n">
        <v>484067.4928144148</v>
      </c>
      <c r="AF32" t="n">
        <v>2.70390623230774e-06</v>
      </c>
      <c r="AG32" t="n">
        <v>17.265625</v>
      </c>
      <c r="AH32" t="n">
        <v>437868.7706931994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7.5745</v>
      </c>
      <c r="E33" t="n">
        <v>13.2</v>
      </c>
      <c r="F33" t="n">
        <v>10.59</v>
      </c>
      <c r="G33" t="n">
        <v>57.76</v>
      </c>
      <c r="H33" t="n">
        <v>0.96</v>
      </c>
      <c r="I33" t="n">
        <v>11</v>
      </c>
      <c r="J33" t="n">
        <v>161.35</v>
      </c>
      <c r="K33" t="n">
        <v>49.1</v>
      </c>
      <c r="L33" t="n">
        <v>8.75</v>
      </c>
      <c r="M33" t="n">
        <v>9</v>
      </c>
      <c r="N33" t="n">
        <v>28.5</v>
      </c>
      <c r="O33" t="n">
        <v>20133.66</v>
      </c>
      <c r="P33" t="n">
        <v>121.28</v>
      </c>
      <c r="Q33" t="n">
        <v>197.78</v>
      </c>
      <c r="R33" t="n">
        <v>33.62</v>
      </c>
      <c r="S33" t="n">
        <v>25.4</v>
      </c>
      <c r="T33" t="n">
        <v>3251.12</v>
      </c>
      <c r="U33" t="n">
        <v>0.76</v>
      </c>
      <c r="V33" t="n">
        <v>0.88</v>
      </c>
      <c r="W33" t="n">
        <v>2.96</v>
      </c>
      <c r="X33" t="n">
        <v>0.2</v>
      </c>
      <c r="Y33" t="n">
        <v>1</v>
      </c>
      <c r="Z33" t="n">
        <v>10</v>
      </c>
      <c r="AA33" t="n">
        <v>352.8412648195661</v>
      </c>
      <c r="AB33" t="n">
        <v>482.7729847841239</v>
      </c>
      <c r="AC33" t="n">
        <v>436.697808692466</v>
      </c>
      <c r="AD33" t="n">
        <v>352841.2648195661</v>
      </c>
      <c r="AE33" t="n">
        <v>482772.984784124</v>
      </c>
      <c r="AF33" t="n">
        <v>2.714945949151607e-06</v>
      </c>
      <c r="AG33" t="n">
        <v>17.1875</v>
      </c>
      <c r="AH33" t="n">
        <v>436697.808692466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7.575</v>
      </c>
      <c r="E34" t="n">
        <v>13.2</v>
      </c>
      <c r="F34" t="n">
        <v>10.59</v>
      </c>
      <c r="G34" t="n">
        <v>57.76</v>
      </c>
      <c r="H34" t="n">
        <v>0.99</v>
      </c>
      <c r="I34" t="n">
        <v>11</v>
      </c>
      <c r="J34" t="n">
        <v>161.71</v>
      </c>
      <c r="K34" t="n">
        <v>49.1</v>
      </c>
      <c r="L34" t="n">
        <v>9</v>
      </c>
      <c r="M34" t="n">
        <v>9</v>
      </c>
      <c r="N34" t="n">
        <v>28.61</v>
      </c>
      <c r="O34" t="n">
        <v>20177.64</v>
      </c>
      <c r="P34" t="n">
        <v>121.15</v>
      </c>
      <c r="Q34" t="n">
        <v>197.75</v>
      </c>
      <c r="R34" t="n">
        <v>33.49</v>
      </c>
      <c r="S34" t="n">
        <v>25.4</v>
      </c>
      <c r="T34" t="n">
        <v>3186.9</v>
      </c>
      <c r="U34" t="n">
        <v>0.76</v>
      </c>
      <c r="V34" t="n">
        <v>0.88</v>
      </c>
      <c r="W34" t="n">
        <v>2.96</v>
      </c>
      <c r="X34" t="n">
        <v>0.2</v>
      </c>
      <c r="Y34" t="n">
        <v>1</v>
      </c>
      <c r="Z34" t="n">
        <v>10</v>
      </c>
      <c r="AA34" t="n">
        <v>352.7396644045688</v>
      </c>
      <c r="AB34" t="n">
        <v>482.6339706140306</v>
      </c>
      <c r="AC34" t="n">
        <v>436.5720618396589</v>
      </c>
      <c r="AD34" t="n">
        <v>352739.6644045688</v>
      </c>
      <c r="AE34" t="n">
        <v>482633.9706140306</v>
      </c>
      <c r="AF34" t="n">
        <v>2.715125165334137e-06</v>
      </c>
      <c r="AG34" t="n">
        <v>17.1875</v>
      </c>
      <c r="AH34" t="n">
        <v>436572.0618396589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7.5745</v>
      </c>
      <c r="E35" t="n">
        <v>13.2</v>
      </c>
      <c r="F35" t="n">
        <v>10.59</v>
      </c>
      <c r="G35" t="n">
        <v>57.76</v>
      </c>
      <c r="H35" t="n">
        <v>1.01</v>
      </c>
      <c r="I35" t="n">
        <v>11</v>
      </c>
      <c r="J35" t="n">
        <v>162.06</v>
      </c>
      <c r="K35" t="n">
        <v>49.1</v>
      </c>
      <c r="L35" t="n">
        <v>9.25</v>
      </c>
      <c r="M35" t="n">
        <v>9</v>
      </c>
      <c r="N35" t="n">
        <v>28.72</v>
      </c>
      <c r="O35" t="n">
        <v>20221.66</v>
      </c>
      <c r="P35" t="n">
        <v>121.25</v>
      </c>
      <c r="Q35" t="n">
        <v>197.81</v>
      </c>
      <c r="R35" t="n">
        <v>33.65</v>
      </c>
      <c r="S35" t="n">
        <v>25.4</v>
      </c>
      <c r="T35" t="n">
        <v>3264.69</v>
      </c>
      <c r="U35" t="n">
        <v>0.75</v>
      </c>
      <c r="V35" t="n">
        <v>0.88</v>
      </c>
      <c r="W35" t="n">
        <v>2.96</v>
      </c>
      <c r="X35" t="n">
        <v>0.2</v>
      </c>
      <c r="Y35" t="n">
        <v>1</v>
      </c>
      <c r="Z35" t="n">
        <v>10</v>
      </c>
      <c r="AA35" t="n">
        <v>352.8197110857212</v>
      </c>
      <c r="AB35" t="n">
        <v>482.7434940145936</v>
      </c>
      <c r="AC35" t="n">
        <v>436.6711324805891</v>
      </c>
      <c r="AD35" t="n">
        <v>352819.7110857212</v>
      </c>
      <c r="AE35" t="n">
        <v>482743.4940145936</v>
      </c>
      <c r="AF35" t="n">
        <v>2.714945949151607e-06</v>
      </c>
      <c r="AG35" t="n">
        <v>17.1875</v>
      </c>
      <c r="AH35" t="n">
        <v>436671.1324805891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7.5804</v>
      </c>
      <c r="E36" t="n">
        <v>13.19</v>
      </c>
      <c r="F36" t="n">
        <v>10.58</v>
      </c>
      <c r="G36" t="n">
        <v>57.71</v>
      </c>
      <c r="H36" t="n">
        <v>1.04</v>
      </c>
      <c r="I36" t="n">
        <v>11</v>
      </c>
      <c r="J36" t="n">
        <v>162.42</v>
      </c>
      <c r="K36" t="n">
        <v>49.1</v>
      </c>
      <c r="L36" t="n">
        <v>9.5</v>
      </c>
      <c r="M36" t="n">
        <v>9</v>
      </c>
      <c r="N36" t="n">
        <v>28.82</v>
      </c>
      <c r="O36" t="n">
        <v>20265.72</v>
      </c>
      <c r="P36" t="n">
        <v>120.74</v>
      </c>
      <c r="Q36" t="n">
        <v>197.81</v>
      </c>
      <c r="R36" t="n">
        <v>33.33</v>
      </c>
      <c r="S36" t="n">
        <v>25.4</v>
      </c>
      <c r="T36" t="n">
        <v>3105.4</v>
      </c>
      <c r="U36" t="n">
        <v>0.76</v>
      </c>
      <c r="V36" t="n">
        <v>0.88</v>
      </c>
      <c r="W36" t="n">
        <v>2.95</v>
      </c>
      <c r="X36" t="n">
        <v>0.19</v>
      </c>
      <c r="Y36" t="n">
        <v>1</v>
      </c>
      <c r="Z36" t="n">
        <v>10</v>
      </c>
      <c r="AA36" t="n">
        <v>352.3217226797184</v>
      </c>
      <c r="AB36" t="n">
        <v>482.0621243078028</v>
      </c>
      <c r="AC36" t="n">
        <v>436.054791742306</v>
      </c>
      <c r="AD36" t="n">
        <v>352321.7226797185</v>
      </c>
      <c r="AE36" t="n">
        <v>482062.1243078028</v>
      </c>
      <c r="AF36" t="n">
        <v>2.717060700105464e-06</v>
      </c>
      <c r="AG36" t="n">
        <v>17.17447916666667</v>
      </c>
      <c r="AH36" t="n">
        <v>436054.791742306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7.6047</v>
      </c>
      <c r="E37" t="n">
        <v>13.15</v>
      </c>
      <c r="F37" t="n">
        <v>10.57</v>
      </c>
      <c r="G37" t="n">
        <v>63.41</v>
      </c>
      <c r="H37" t="n">
        <v>1.06</v>
      </c>
      <c r="I37" t="n">
        <v>10</v>
      </c>
      <c r="J37" t="n">
        <v>162.78</v>
      </c>
      <c r="K37" t="n">
        <v>49.1</v>
      </c>
      <c r="L37" t="n">
        <v>9.75</v>
      </c>
      <c r="M37" t="n">
        <v>8</v>
      </c>
      <c r="N37" t="n">
        <v>28.93</v>
      </c>
      <c r="O37" t="n">
        <v>20309.81</v>
      </c>
      <c r="P37" t="n">
        <v>120.57</v>
      </c>
      <c r="Q37" t="n">
        <v>197.8</v>
      </c>
      <c r="R37" t="n">
        <v>32.83</v>
      </c>
      <c r="S37" t="n">
        <v>25.4</v>
      </c>
      <c r="T37" t="n">
        <v>2859.55</v>
      </c>
      <c r="U37" t="n">
        <v>0.77</v>
      </c>
      <c r="V37" t="n">
        <v>0.88</v>
      </c>
      <c r="W37" t="n">
        <v>2.96</v>
      </c>
      <c r="X37" t="n">
        <v>0.18</v>
      </c>
      <c r="Y37" t="n">
        <v>1</v>
      </c>
      <c r="Z37" t="n">
        <v>10</v>
      </c>
      <c r="AA37" t="n">
        <v>343.5816096044893</v>
      </c>
      <c r="AB37" t="n">
        <v>470.1035160116986</v>
      </c>
      <c r="AC37" t="n">
        <v>425.2374962379699</v>
      </c>
      <c r="AD37" t="n">
        <v>343581.6096044893</v>
      </c>
      <c r="AE37" t="n">
        <v>470103.5160116986</v>
      </c>
      <c r="AF37" t="n">
        <v>2.725770606576437e-06</v>
      </c>
      <c r="AG37" t="n">
        <v>17.12239583333333</v>
      </c>
      <c r="AH37" t="n">
        <v>425237.49623797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7.6105</v>
      </c>
      <c r="E38" t="n">
        <v>13.14</v>
      </c>
      <c r="F38" t="n">
        <v>10.56</v>
      </c>
      <c r="G38" t="n">
        <v>63.35</v>
      </c>
      <c r="H38" t="n">
        <v>1.09</v>
      </c>
      <c r="I38" t="n">
        <v>10</v>
      </c>
      <c r="J38" t="n">
        <v>163.13</v>
      </c>
      <c r="K38" t="n">
        <v>49.1</v>
      </c>
      <c r="L38" t="n">
        <v>10</v>
      </c>
      <c r="M38" t="n">
        <v>8</v>
      </c>
      <c r="N38" t="n">
        <v>29.04</v>
      </c>
      <c r="O38" t="n">
        <v>20353.94</v>
      </c>
      <c r="P38" t="n">
        <v>120.43</v>
      </c>
      <c r="Q38" t="n">
        <v>197.75</v>
      </c>
      <c r="R38" t="n">
        <v>32.52</v>
      </c>
      <c r="S38" t="n">
        <v>25.4</v>
      </c>
      <c r="T38" t="n">
        <v>2707.82</v>
      </c>
      <c r="U38" t="n">
        <v>0.78</v>
      </c>
      <c r="V38" t="n">
        <v>0.88</v>
      </c>
      <c r="W38" t="n">
        <v>2.96</v>
      </c>
      <c r="X38" t="n">
        <v>0.17</v>
      </c>
      <c r="Y38" t="n">
        <v>1</v>
      </c>
      <c r="Z38" t="n">
        <v>10</v>
      </c>
      <c r="AA38" t="n">
        <v>343.3525965980531</v>
      </c>
      <c r="AB38" t="n">
        <v>469.7901703129518</v>
      </c>
      <c r="AC38" t="n">
        <v>424.9540558129281</v>
      </c>
      <c r="AD38" t="n">
        <v>343352.5965980531</v>
      </c>
      <c r="AE38" t="n">
        <v>469790.1703129518</v>
      </c>
      <c r="AF38" t="n">
        <v>2.727849514293789e-06</v>
      </c>
      <c r="AG38" t="n">
        <v>17.109375</v>
      </c>
      <c r="AH38" t="n">
        <v>424954.0558129281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7.6068</v>
      </c>
      <c r="E39" t="n">
        <v>13.15</v>
      </c>
      <c r="F39" t="n">
        <v>10.56</v>
      </c>
      <c r="G39" t="n">
        <v>63.38</v>
      </c>
      <c r="H39" t="n">
        <v>1.11</v>
      </c>
      <c r="I39" t="n">
        <v>10</v>
      </c>
      <c r="J39" t="n">
        <v>163.49</v>
      </c>
      <c r="K39" t="n">
        <v>49.1</v>
      </c>
      <c r="L39" t="n">
        <v>10.25</v>
      </c>
      <c r="M39" t="n">
        <v>8</v>
      </c>
      <c r="N39" t="n">
        <v>29.15</v>
      </c>
      <c r="O39" t="n">
        <v>20398.1</v>
      </c>
      <c r="P39" t="n">
        <v>120.2</v>
      </c>
      <c r="Q39" t="n">
        <v>197.79</v>
      </c>
      <c r="R39" t="n">
        <v>32.85</v>
      </c>
      <c r="S39" t="n">
        <v>25.4</v>
      </c>
      <c r="T39" t="n">
        <v>2869.55</v>
      </c>
      <c r="U39" t="n">
        <v>0.77</v>
      </c>
      <c r="V39" t="n">
        <v>0.88</v>
      </c>
      <c r="W39" t="n">
        <v>2.95</v>
      </c>
      <c r="X39" t="n">
        <v>0.17</v>
      </c>
      <c r="Y39" t="n">
        <v>1</v>
      </c>
      <c r="Z39" t="n">
        <v>10</v>
      </c>
      <c r="AA39" t="n">
        <v>343.2478986342263</v>
      </c>
      <c r="AB39" t="n">
        <v>469.6469179398959</v>
      </c>
      <c r="AC39" t="n">
        <v>424.8244752453007</v>
      </c>
      <c r="AD39" t="n">
        <v>343247.8986342263</v>
      </c>
      <c r="AE39" t="n">
        <v>469646.9179398959</v>
      </c>
      <c r="AF39" t="n">
        <v>2.726523314543064e-06</v>
      </c>
      <c r="AG39" t="n">
        <v>17.12239583333333</v>
      </c>
      <c r="AH39" t="n">
        <v>424824.4752453007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7.6071</v>
      </c>
      <c r="E40" t="n">
        <v>13.15</v>
      </c>
      <c r="F40" t="n">
        <v>10.56</v>
      </c>
      <c r="G40" t="n">
        <v>63.38</v>
      </c>
      <c r="H40" t="n">
        <v>1.14</v>
      </c>
      <c r="I40" t="n">
        <v>10</v>
      </c>
      <c r="J40" t="n">
        <v>163.85</v>
      </c>
      <c r="K40" t="n">
        <v>49.1</v>
      </c>
      <c r="L40" t="n">
        <v>10.5</v>
      </c>
      <c r="M40" t="n">
        <v>8</v>
      </c>
      <c r="N40" t="n">
        <v>29.26</v>
      </c>
      <c r="O40" t="n">
        <v>20442.3</v>
      </c>
      <c r="P40" t="n">
        <v>119.93</v>
      </c>
      <c r="Q40" t="n">
        <v>197.79</v>
      </c>
      <c r="R40" t="n">
        <v>32.74</v>
      </c>
      <c r="S40" t="n">
        <v>25.4</v>
      </c>
      <c r="T40" t="n">
        <v>2814.32</v>
      </c>
      <c r="U40" t="n">
        <v>0.78</v>
      </c>
      <c r="V40" t="n">
        <v>0.88</v>
      </c>
      <c r="W40" t="n">
        <v>2.96</v>
      </c>
      <c r="X40" t="n">
        <v>0.17</v>
      </c>
      <c r="Y40" t="n">
        <v>1</v>
      </c>
      <c r="Z40" t="n">
        <v>10</v>
      </c>
      <c r="AA40" t="n">
        <v>343.0498983097286</v>
      </c>
      <c r="AB40" t="n">
        <v>469.3760051607603</v>
      </c>
      <c r="AC40" t="n">
        <v>424.5794180015773</v>
      </c>
      <c r="AD40" t="n">
        <v>343049.8983097286</v>
      </c>
      <c r="AE40" t="n">
        <v>469376.0051607603</v>
      </c>
      <c r="AF40" t="n">
        <v>2.726630844252583e-06</v>
      </c>
      <c r="AG40" t="n">
        <v>17.12239583333333</v>
      </c>
      <c r="AH40" t="n">
        <v>424579.4180015773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7.6333</v>
      </c>
      <c r="E41" t="n">
        <v>13.1</v>
      </c>
      <c r="F41" t="n">
        <v>10.55</v>
      </c>
      <c r="G41" t="n">
        <v>70.33</v>
      </c>
      <c r="H41" t="n">
        <v>1.16</v>
      </c>
      <c r="I41" t="n">
        <v>9</v>
      </c>
      <c r="J41" t="n">
        <v>164.21</v>
      </c>
      <c r="K41" t="n">
        <v>49.1</v>
      </c>
      <c r="L41" t="n">
        <v>10.75</v>
      </c>
      <c r="M41" t="n">
        <v>7</v>
      </c>
      <c r="N41" t="n">
        <v>29.36</v>
      </c>
      <c r="O41" t="n">
        <v>20486.54</v>
      </c>
      <c r="P41" t="n">
        <v>119.3</v>
      </c>
      <c r="Q41" t="n">
        <v>197.76</v>
      </c>
      <c r="R41" t="n">
        <v>32.21</v>
      </c>
      <c r="S41" t="n">
        <v>25.4</v>
      </c>
      <c r="T41" t="n">
        <v>2557.78</v>
      </c>
      <c r="U41" t="n">
        <v>0.79</v>
      </c>
      <c r="V41" t="n">
        <v>0.88</v>
      </c>
      <c r="W41" t="n">
        <v>2.96</v>
      </c>
      <c r="X41" t="n">
        <v>0.16</v>
      </c>
      <c r="Y41" t="n">
        <v>1</v>
      </c>
      <c r="Z41" t="n">
        <v>10</v>
      </c>
      <c r="AA41" t="n">
        <v>342.1446354458431</v>
      </c>
      <c r="AB41" t="n">
        <v>468.1373845730132</v>
      </c>
      <c r="AC41" t="n">
        <v>423.4590096243098</v>
      </c>
      <c r="AD41" t="n">
        <v>342144.6354458431</v>
      </c>
      <c r="AE41" t="n">
        <v>468137.3845730132</v>
      </c>
      <c r="AF41" t="n">
        <v>2.736021772217171e-06</v>
      </c>
      <c r="AG41" t="n">
        <v>17.05729166666667</v>
      </c>
      <c r="AH41" t="n">
        <v>423459.0096243098</v>
      </c>
    </row>
    <row r="42">
      <c r="A42" t="n">
        <v>40</v>
      </c>
      <c r="B42" t="n">
        <v>75</v>
      </c>
      <c r="C42" t="inlineStr">
        <is>
          <t xml:space="preserve">CONCLUIDO	</t>
        </is>
      </c>
      <c r="D42" t="n">
        <v>7.6304</v>
      </c>
      <c r="E42" t="n">
        <v>13.11</v>
      </c>
      <c r="F42" t="n">
        <v>10.55</v>
      </c>
      <c r="G42" t="n">
        <v>70.36</v>
      </c>
      <c r="H42" t="n">
        <v>1.18</v>
      </c>
      <c r="I42" t="n">
        <v>9</v>
      </c>
      <c r="J42" t="n">
        <v>164.57</v>
      </c>
      <c r="K42" t="n">
        <v>49.1</v>
      </c>
      <c r="L42" t="n">
        <v>11</v>
      </c>
      <c r="M42" t="n">
        <v>7</v>
      </c>
      <c r="N42" t="n">
        <v>29.47</v>
      </c>
      <c r="O42" t="n">
        <v>20530.82</v>
      </c>
      <c r="P42" t="n">
        <v>119.48</v>
      </c>
      <c r="Q42" t="n">
        <v>197.75</v>
      </c>
      <c r="R42" t="n">
        <v>32.59</v>
      </c>
      <c r="S42" t="n">
        <v>25.4</v>
      </c>
      <c r="T42" t="n">
        <v>2747.42</v>
      </c>
      <c r="U42" t="n">
        <v>0.78</v>
      </c>
      <c r="V42" t="n">
        <v>0.88</v>
      </c>
      <c r="W42" t="n">
        <v>2.95</v>
      </c>
      <c r="X42" t="n">
        <v>0.16</v>
      </c>
      <c r="Y42" t="n">
        <v>1</v>
      </c>
      <c r="Z42" t="n">
        <v>10</v>
      </c>
      <c r="AA42" t="n">
        <v>342.3193123279308</v>
      </c>
      <c r="AB42" t="n">
        <v>468.3763851892857</v>
      </c>
      <c r="AC42" t="n">
        <v>423.6752003572048</v>
      </c>
      <c r="AD42" t="n">
        <v>342319.3123279308</v>
      </c>
      <c r="AE42" t="n">
        <v>468376.3851892857</v>
      </c>
      <c r="AF42" t="n">
        <v>2.734982318358495e-06</v>
      </c>
      <c r="AG42" t="n">
        <v>17.0703125</v>
      </c>
      <c r="AH42" t="n">
        <v>423675.2003572048</v>
      </c>
    </row>
    <row r="43">
      <c r="A43" t="n">
        <v>41</v>
      </c>
      <c r="B43" t="n">
        <v>75</v>
      </c>
      <c r="C43" t="inlineStr">
        <is>
          <t xml:space="preserve">CONCLUIDO	</t>
        </is>
      </c>
      <c r="D43" t="n">
        <v>7.6333</v>
      </c>
      <c r="E43" t="n">
        <v>13.1</v>
      </c>
      <c r="F43" t="n">
        <v>10.55</v>
      </c>
      <c r="G43" t="n">
        <v>70.33</v>
      </c>
      <c r="H43" t="n">
        <v>1.21</v>
      </c>
      <c r="I43" t="n">
        <v>9</v>
      </c>
      <c r="J43" t="n">
        <v>164.93</v>
      </c>
      <c r="K43" t="n">
        <v>49.1</v>
      </c>
      <c r="L43" t="n">
        <v>11.25</v>
      </c>
      <c r="M43" t="n">
        <v>7</v>
      </c>
      <c r="N43" t="n">
        <v>29.58</v>
      </c>
      <c r="O43" t="n">
        <v>20575.13</v>
      </c>
      <c r="P43" t="n">
        <v>119.41</v>
      </c>
      <c r="Q43" t="n">
        <v>197.8</v>
      </c>
      <c r="R43" t="n">
        <v>32.38</v>
      </c>
      <c r="S43" t="n">
        <v>25.4</v>
      </c>
      <c r="T43" t="n">
        <v>2641.21</v>
      </c>
      <c r="U43" t="n">
        <v>0.78</v>
      </c>
      <c r="V43" t="n">
        <v>0.88</v>
      </c>
      <c r="W43" t="n">
        <v>2.95</v>
      </c>
      <c r="X43" t="n">
        <v>0.16</v>
      </c>
      <c r="Y43" t="n">
        <v>1</v>
      </c>
      <c r="Z43" t="n">
        <v>10</v>
      </c>
      <c r="AA43" t="n">
        <v>342.2230570252865</v>
      </c>
      <c r="AB43" t="n">
        <v>468.2446844377236</v>
      </c>
      <c r="AC43" t="n">
        <v>423.5560689405286</v>
      </c>
      <c r="AD43" t="n">
        <v>342223.0570252865</v>
      </c>
      <c r="AE43" t="n">
        <v>468244.6844377236</v>
      </c>
      <c r="AF43" t="n">
        <v>2.736021772217171e-06</v>
      </c>
      <c r="AG43" t="n">
        <v>17.05729166666667</v>
      </c>
      <c r="AH43" t="n">
        <v>423556.0689405286</v>
      </c>
    </row>
    <row r="44">
      <c r="A44" t="n">
        <v>42</v>
      </c>
      <c r="B44" t="n">
        <v>75</v>
      </c>
      <c r="C44" t="inlineStr">
        <is>
          <t xml:space="preserve">CONCLUIDO	</t>
        </is>
      </c>
      <c r="D44" t="n">
        <v>7.6368</v>
      </c>
      <c r="E44" t="n">
        <v>13.09</v>
      </c>
      <c r="F44" t="n">
        <v>10.54</v>
      </c>
      <c r="G44" t="n">
        <v>70.29000000000001</v>
      </c>
      <c r="H44" t="n">
        <v>1.23</v>
      </c>
      <c r="I44" t="n">
        <v>9</v>
      </c>
      <c r="J44" t="n">
        <v>165.29</v>
      </c>
      <c r="K44" t="n">
        <v>49.1</v>
      </c>
      <c r="L44" t="n">
        <v>11.5</v>
      </c>
      <c r="M44" t="n">
        <v>7</v>
      </c>
      <c r="N44" t="n">
        <v>29.69</v>
      </c>
      <c r="O44" t="n">
        <v>20619.48</v>
      </c>
      <c r="P44" t="n">
        <v>119.04</v>
      </c>
      <c r="Q44" t="n">
        <v>197.8</v>
      </c>
      <c r="R44" t="n">
        <v>32.12</v>
      </c>
      <c r="S44" t="n">
        <v>25.4</v>
      </c>
      <c r="T44" t="n">
        <v>2511.46</v>
      </c>
      <c r="U44" t="n">
        <v>0.79</v>
      </c>
      <c r="V44" t="n">
        <v>0.88</v>
      </c>
      <c r="W44" t="n">
        <v>2.95</v>
      </c>
      <c r="X44" t="n">
        <v>0.15</v>
      </c>
      <c r="Y44" t="n">
        <v>1</v>
      </c>
      <c r="Z44" t="n">
        <v>10</v>
      </c>
      <c r="AA44" t="n">
        <v>341.8686822878095</v>
      </c>
      <c r="AB44" t="n">
        <v>467.7598132879975</v>
      </c>
      <c r="AC44" t="n">
        <v>423.1174732128114</v>
      </c>
      <c r="AD44" t="n">
        <v>341868.6822878095</v>
      </c>
      <c r="AE44" t="n">
        <v>467759.8132879975</v>
      </c>
      <c r="AF44" t="n">
        <v>2.737276285494883e-06</v>
      </c>
      <c r="AG44" t="n">
        <v>17.04427083333333</v>
      </c>
      <c r="AH44" t="n">
        <v>423117.4732128114</v>
      </c>
    </row>
    <row r="45">
      <c r="A45" t="n">
        <v>43</v>
      </c>
      <c r="B45" t="n">
        <v>75</v>
      </c>
      <c r="C45" t="inlineStr">
        <is>
          <t xml:space="preserve">CONCLUIDO	</t>
        </is>
      </c>
      <c r="D45" t="n">
        <v>7.6313</v>
      </c>
      <c r="E45" t="n">
        <v>13.1</v>
      </c>
      <c r="F45" t="n">
        <v>10.55</v>
      </c>
      <c r="G45" t="n">
        <v>70.34999999999999</v>
      </c>
      <c r="H45" t="n">
        <v>1.26</v>
      </c>
      <c r="I45" t="n">
        <v>9</v>
      </c>
      <c r="J45" t="n">
        <v>165.65</v>
      </c>
      <c r="K45" t="n">
        <v>49.1</v>
      </c>
      <c r="L45" t="n">
        <v>11.75</v>
      </c>
      <c r="M45" t="n">
        <v>7</v>
      </c>
      <c r="N45" t="n">
        <v>29.8</v>
      </c>
      <c r="O45" t="n">
        <v>20663.87</v>
      </c>
      <c r="P45" t="n">
        <v>119</v>
      </c>
      <c r="Q45" t="n">
        <v>197.75</v>
      </c>
      <c r="R45" t="n">
        <v>32.48</v>
      </c>
      <c r="S45" t="n">
        <v>25.4</v>
      </c>
      <c r="T45" t="n">
        <v>2692.76</v>
      </c>
      <c r="U45" t="n">
        <v>0.78</v>
      </c>
      <c r="V45" t="n">
        <v>0.88</v>
      </c>
      <c r="W45" t="n">
        <v>2.95</v>
      </c>
      <c r="X45" t="n">
        <v>0.16</v>
      </c>
      <c r="Y45" t="n">
        <v>1</v>
      </c>
      <c r="Z45" t="n">
        <v>10</v>
      </c>
      <c r="AA45" t="n">
        <v>341.9626309301757</v>
      </c>
      <c r="AB45" t="n">
        <v>467.8883579652046</v>
      </c>
      <c r="AC45" t="n">
        <v>423.2337497664394</v>
      </c>
      <c r="AD45" t="n">
        <v>341962.6309301758</v>
      </c>
      <c r="AE45" t="n">
        <v>467888.3579652046</v>
      </c>
      <c r="AF45" t="n">
        <v>2.73530490748705e-06</v>
      </c>
      <c r="AG45" t="n">
        <v>17.05729166666667</v>
      </c>
      <c r="AH45" t="n">
        <v>423233.7497664394</v>
      </c>
    </row>
    <row r="46">
      <c r="A46" t="n">
        <v>44</v>
      </c>
      <c r="B46" t="n">
        <v>75</v>
      </c>
      <c r="C46" t="inlineStr">
        <is>
          <t xml:space="preserve">CONCLUIDO	</t>
        </is>
      </c>
      <c r="D46" t="n">
        <v>7.6344</v>
      </c>
      <c r="E46" t="n">
        <v>13.1</v>
      </c>
      <c r="F46" t="n">
        <v>10.55</v>
      </c>
      <c r="G46" t="n">
        <v>70.31</v>
      </c>
      <c r="H46" t="n">
        <v>1.28</v>
      </c>
      <c r="I46" t="n">
        <v>9</v>
      </c>
      <c r="J46" t="n">
        <v>166.01</v>
      </c>
      <c r="K46" t="n">
        <v>49.1</v>
      </c>
      <c r="L46" t="n">
        <v>12</v>
      </c>
      <c r="M46" t="n">
        <v>7</v>
      </c>
      <c r="N46" t="n">
        <v>29.91</v>
      </c>
      <c r="O46" t="n">
        <v>20708.3</v>
      </c>
      <c r="P46" t="n">
        <v>118.67</v>
      </c>
      <c r="Q46" t="n">
        <v>197.75</v>
      </c>
      <c r="R46" t="n">
        <v>32.2</v>
      </c>
      <c r="S46" t="n">
        <v>25.4</v>
      </c>
      <c r="T46" t="n">
        <v>2548.76</v>
      </c>
      <c r="U46" t="n">
        <v>0.79</v>
      </c>
      <c r="V46" t="n">
        <v>0.88</v>
      </c>
      <c r="W46" t="n">
        <v>2.96</v>
      </c>
      <c r="X46" t="n">
        <v>0.16</v>
      </c>
      <c r="Y46" t="n">
        <v>1</v>
      </c>
      <c r="Z46" t="n">
        <v>10</v>
      </c>
      <c r="AA46" t="n">
        <v>341.6780048032903</v>
      </c>
      <c r="AB46" t="n">
        <v>467.4989199415813</v>
      </c>
      <c r="AC46" t="n">
        <v>422.8814791612111</v>
      </c>
      <c r="AD46" t="n">
        <v>341678.0048032902</v>
      </c>
      <c r="AE46" t="n">
        <v>467498.9199415813</v>
      </c>
      <c r="AF46" t="n">
        <v>2.736416047818738e-06</v>
      </c>
      <c r="AG46" t="n">
        <v>17.05729166666667</v>
      </c>
      <c r="AH46" t="n">
        <v>422881.4791612111</v>
      </c>
    </row>
    <row r="47">
      <c r="A47" t="n">
        <v>45</v>
      </c>
      <c r="B47" t="n">
        <v>75</v>
      </c>
      <c r="C47" t="inlineStr">
        <is>
          <t xml:space="preserve">CONCLUIDO	</t>
        </is>
      </c>
      <c r="D47" t="n">
        <v>7.6656</v>
      </c>
      <c r="E47" t="n">
        <v>13.05</v>
      </c>
      <c r="F47" t="n">
        <v>10.52</v>
      </c>
      <c r="G47" t="n">
        <v>78.93000000000001</v>
      </c>
      <c r="H47" t="n">
        <v>1.3</v>
      </c>
      <c r="I47" t="n">
        <v>8</v>
      </c>
      <c r="J47" t="n">
        <v>166.37</v>
      </c>
      <c r="K47" t="n">
        <v>49.1</v>
      </c>
      <c r="L47" t="n">
        <v>12.25</v>
      </c>
      <c r="M47" t="n">
        <v>6</v>
      </c>
      <c r="N47" t="n">
        <v>30.02</v>
      </c>
      <c r="O47" t="n">
        <v>20752.76</v>
      </c>
      <c r="P47" t="n">
        <v>118.24</v>
      </c>
      <c r="Q47" t="n">
        <v>197.77</v>
      </c>
      <c r="R47" t="n">
        <v>31.53</v>
      </c>
      <c r="S47" t="n">
        <v>25.4</v>
      </c>
      <c r="T47" t="n">
        <v>2223.18</v>
      </c>
      <c r="U47" t="n">
        <v>0.8100000000000001</v>
      </c>
      <c r="V47" t="n">
        <v>0.88</v>
      </c>
      <c r="W47" t="n">
        <v>2.95</v>
      </c>
      <c r="X47" t="n">
        <v>0.13</v>
      </c>
      <c r="Y47" t="n">
        <v>1</v>
      </c>
      <c r="Z47" t="n">
        <v>10</v>
      </c>
      <c r="AA47" t="n">
        <v>340.6040524309604</v>
      </c>
      <c r="AB47" t="n">
        <v>466.0294909263249</v>
      </c>
      <c r="AC47" t="n">
        <v>421.5522903888142</v>
      </c>
      <c r="AD47" t="n">
        <v>340604.0524309604</v>
      </c>
      <c r="AE47" t="n">
        <v>466029.4909263249</v>
      </c>
      <c r="AF47" t="n">
        <v>2.747599137608629e-06</v>
      </c>
      <c r="AG47" t="n">
        <v>16.9921875</v>
      </c>
      <c r="AH47" t="n">
        <v>421552.2903888142</v>
      </c>
    </row>
    <row r="48">
      <c r="A48" t="n">
        <v>46</v>
      </c>
      <c r="B48" t="n">
        <v>75</v>
      </c>
      <c r="C48" t="inlineStr">
        <is>
          <t xml:space="preserve">CONCLUIDO	</t>
        </is>
      </c>
      <c r="D48" t="n">
        <v>7.6681</v>
      </c>
      <c r="E48" t="n">
        <v>13.04</v>
      </c>
      <c r="F48" t="n">
        <v>10.52</v>
      </c>
      <c r="G48" t="n">
        <v>78.90000000000001</v>
      </c>
      <c r="H48" t="n">
        <v>1.33</v>
      </c>
      <c r="I48" t="n">
        <v>8</v>
      </c>
      <c r="J48" t="n">
        <v>166.73</v>
      </c>
      <c r="K48" t="n">
        <v>49.1</v>
      </c>
      <c r="L48" t="n">
        <v>12.5</v>
      </c>
      <c r="M48" t="n">
        <v>6</v>
      </c>
      <c r="N48" t="n">
        <v>30.13</v>
      </c>
      <c r="O48" t="n">
        <v>20797.26</v>
      </c>
      <c r="P48" t="n">
        <v>118.23</v>
      </c>
      <c r="Q48" t="n">
        <v>197.77</v>
      </c>
      <c r="R48" t="n">
        <v>31.46</v>
      </c>
      <c r="S48" t="n">
        <v>25.4</v>
      </c>
      <c r="T48" t="n">
        <v>2186.18</v>
      </c>
      <c r="U48" t="n">
        <v>0.8100000000000001</v>
      </c>
      <c r="V48" t="n">
        <v>0.88</v>
      </c>
      <c r="W48" t="n">
        <v>2.95</v>
      </c>
      <c r="X48" t="n">
        <v>0.13</v>
      </c>
      <c r="Y48" t="n">
        <v>1</v>
      </c>
      <c r="Z48" t="n">
        <v>10</v>
      </c>
      <c r="AA48" t="n">
        <v>340.5576830244937</v>
      </c>
      <c r="AB48" t="n">
        <v>465.9660462587231</v>
      </c>
      <c r="AC48" t="n">
        <v>421.4949007912432</v>
      </c>
      <c r="AD48" t="n">
        <v>340557.6830244936</v>
      </c>
      <c r="AE48" t="n">
        <v>465966.0462587231</v>
      </c>
      <c r="AF48" t="n">
        <v>2.74849521852128e-06</v>
      </c>
      <c r="AG48" t="n">
        <v>16.97916666666667</v>
      </c>
      <c r="AH48" t="n">
        <v>421494.9007912432</v>
      </c>
    </row>
    <row r="49">
      <c r="A49" t="n">
        <v>47</v>
      </c>
      <c r="B49" t="n">
        <v>75</v>
      </c>
      <c r="C49" t="inlineStr">
        <is>
          <t xml:space="preserve">CONCLUIDO	</t>
        </is>
      </c>
      <c r="D49" t="n">
        <v>7.6643</v>
      </c>
      <c r="E49" t="n">
        <v>13.05</v>
      </c>
      <c r="F49" t="n">
        <v>10.53</v>
      </c>
      <c r="G49" t="n">
        <v>78.95</v>
      </c>
      <c r="H49" t="n">
        <v>1.35</v>
      </c>
      <c r="I49" t="n">
        <v>8</v>
      </c>
      <c r="J49" t="n">
        <v>167.09</v>
      </c>
      <c r="K49" t="n">
        <v>49.1</v>
      </c>
      <c r="L49" t="n">
        <v>12.75</v>
      </c>
      <c r="M49" t="n">
        <v>6</v>
      </c>
      <c r="N49" t="n">
        <v>30.25</v>
      </c>
      <c r="O49" t="n">
        <v>20841.8</v>
      </c>
      <c r="P49" t="n">
        <v>118.28</v>
      </c>
      <c r="Q49" t="n">
        <v>197.76</v>
      </c>
      <c r="R49" t="n">
        <v>31.53</v>
      </c>
      <c r="S49" t="n">
        <v>25.4</v>
      </c>
      <c r="T49" t="n">
        <v>2219.74</v>
      </c>
      <c r="U49" t="n">
        <v>0.8100000000000001</v>
      </c>
      <c r="V49" t="n">
        <v>0.88</v>
      </c>
      <c r="W49" t="n">
        <v>2.95</v>
      </c>
      <c r="X49" t="n">
        <v>0.14</v>
      </c>
      <c r="Y49" t="n">
        <v>1</v>
      </c>
      <c r="Z49" t="n">
        <v>10</v>
      </c>
      <c r="AA49" t="n">
        <v>340.6876040982801</v>
      </c>
      <c r="AB49" t="n">
        <v>466.1438100035911</v>
      </c>
      <c r="AC49" t="n">
        <v>421.6556990137939</v>
      </c>
      <c r="AD49" t="n">
        <v>340687.6040982801</v>
      </c>
      <c r="AE49" t="n">
        <v>466143.8100035911</v>
      </c>
      <c r="AF49" t="n">
        <v>2.74713317553405e-06</v>
      </c>
      <c r="AG49" t="n">
        <v>16.9921875</v>
      </c>
      <c r="AH49" t="n">
        <v>421655.6990137939</v>
      </c>
    </row>
    <row r="50">
      <c r="A50" t="n">
        <v>48</v>
      </c>
      <c r="B50" t="n">
        <v>75</v>
      </c>
      <c r="C50" t="inlineStr">
        <is>
          <t xml:space="preserve">CONCLUIDO	</t>
        </is>
      </c>
      <c r="D50" t="n">
        <v>7.6666</v>
      </c>
      <c r="E50" t="n">
        <v>13.04</v>
      </c>
      <c r="F50" t="n">
        <v>10.52</v>
      </c>
      <c r="G50" t="n">
        <v>78.92</v>
      </c>
      <c r="H50" t="n">
        <v>1.38</v>
      </c>
      <c r="I50" t="n">
        <v>8</v>
      </c>
      <c r="J50" t="n">
        <v>167.45</v>
      </c>
      <c r="K50" t="n">
        <v>49.1</v>
      </c>
      <c r="L50" t="n">
        <v>13</v>
      </c>
      <c r="M50" t="n">
        <v>6</v>
      </c>
      <c r="N50" t="n">
        <v>30.36</v>
      </c>
      <c r="O50" t="n">
        <v>20886.38</v>
      </c>
      <c r="P50" t="n">
        <v>118.03</v>
      </c>
      <c r="Q50" t="n">
        <v>197.75</v>
      </c>
      <c r="R50" t="n">
        <v>31.51</v>
      </c>
      <c r="S50" t="n">
        <v>25.4</v>
      </c>
      <c r="T50" t="n">
        <v>2211.65</v>
      </c>
      <c r="U50" t="n">
        <v>0.8100000000000001</v>
      </c>
      <c r="V50" t="n">
        <v>0.88</v>
      </c>
      <c r="W50" t="n">
        <v>2.95</v>
      </c>
      <c r="X50" t="n">
        <v>0.13</v>
      </c>
      <c r="Y50" t="n">
        <v>1</v>
      </c>
      <c r="Z50" t="n">
        <v>10</v>
      </c>
      <c r="AA50" t="n">
        <v>340.4392767072909</v>
      </c>
      <c r="AB50" t="n">
        <v>465.8040375118085</v>
      </c>
      <c r="AC50" t="n">
        <v>421.3483539317533</v>
      </c>
      <c r="AD50" t="n">
        <v>340439.2767072909</v>
      </c>
      <c r="AE50" t="n">
        <v>465804.0375118084</v>
      </c>
      <c r="AF50" t="n">
        <v>2.747957569973689e-06</v>
      </c>
      <c r="AG50" t="n">
        <v>16.97916666666667</v>
      </c>
      <c r="AH50" t="n">
        <v>421348.3539317533</v>
      </c>
    </row>
    <row r="51">
      <c r="A51" t="n">
        <v>49</v>
      </c>
      <c r="B51" t="n">
        <v>75</v>
      </c>
      <c r="C51" t="inlineStr">
        <is>
          <t xml:space="preserve">CONCLUIDO	</t>
        </is>
      </c>
      <c r="D51" t="n">
        <v>7.6681</v>
      </c>
      <c r="E51" t="n">
        <v>13.04</v>
      </c>
      <c r="F51" t="n">
        <v>10.52</v>
      </c>
      <c r="G51" t="n">
        <v>78.90000000000001</v>
      </c>
      <c r="H51" t="n">
        <v>1.4</v>
      </c>
      <c r="I51" t="n">
        <v>8</v>
      </c>
      <c r="J51" t="n">
        <v>167.81</v>
      </c>
      <c r="K51" t="n">
        <v>49.1</v>
      </c>
      <c r="L51" t="n">
        <v>13.25</v>
      </c>
      <c r="M51" t="n">
        <v>6</v>
      </c>
      <c r="N51" t="n">
        <v>30.47</v>
      </c>
      <c r="O51" t="n">
        <v>20930.99</v>
      </c>
      <c r="P51" t="n">
        <v>117.76</v>
      </c>
      <c r="Q51" t="n">
        <v>197.79</v>
      </c>
      <c r="R51" t="n">
        <v>31.38</v>
      </c>
      <c r="S51" t="n">
        <v>25.4</v>
      </c>
      <c r="T51" t="n">
        <v>2147.52</v>
      </c>
      <c r="U51" t="n">
        <v>0.8100000000000001</v>
      </c>
      <c r="V51" t="n">
        <v>0.88</v>
      </c>
      <c r="W51" t="n">
        <v>2.95</v>
      </c>
      <c r="X51" t="n">
        <v>0.13</v>
      </c>
      <c r="Y51" t="n">
        <v>1</v>
      </c>
      <c r="Z51" t="n">
        <v>10</v>
      </c>
      <c r="AA51" t="n">
        <v>340.2241296636257</v>
      </c>
      <c r="AB51" t="n">
        <v>465.5096638350481</v>
      </c>
      <c r="AC51" t="n">
        <v>421.0820748655469</v>
      </c>
      <c r="AD51" t="n">
        <v>340224.1296636257</v>
      </c>
      <c r="AE51" t="n">
        <v>465509.6638350481</v>
      </c>
      <c r="AF51" t="n">
        <v>2.74849521852128e-06</v>
      </c>
      <c r="AG51" t="n">
        <v>16.97916666666667</v>
      </c>
      <c r="AH51" t="n">
        <v>421082.0748655469</v>
      </c>
    </row>
    <row r="52">
      <c r="A52" t="n">
        <v>50</v>
      </c>
      <c r="B52" t="n">
        <v>75</v>
      </c>
      <c r="C52" t="inlineStr">
        <is>
          <t xml:space="preserve">CONCLUIDO	</t>
        </is>
      </c>
      <c r="D52" t="n">
        <v>7.6648</v>
      </c>
      <c r="E52" t="n">
        <v>13.05</v>
      </c>
      <c r="F52" t="n">
        <v>10.53</v>
      </c>
      <c r="G52" t="n">
        <v>78.94</v>
      </c>
      <c r="H52" t="n">
        <v>1.42</v>
      </c>
      <c r="I52" t="n">
        <v>8</v>
      </c>
      <c r="J52" t="n">
        <v>168.18</v>
      </c>
      <c r="K52" t="n">
        <v>49.1</v>
      </c>
      <c r="L52" t="n">
        <v>13.5</v>
      </c>
      <c r="M52" t="n">
        <v>6</v>
      </c>
      <c r="N52" t="n">
        <v>30.58</v>
      </c>
      <c r="O52" t="n">
        <v>20975.64</v>
      </c>
      <c r="P52" t="n">
        <v>117.72</v>
      </c>
      <c r="Q52" t="n">
        <v>197.78</v>
      </c>
      <c r="R52" t="n">
        <v>31.64</v>
      </c>
      <c r="S52" t="n">
        <v>25.4</v>
      </c>
      <c r="T52" t="n">
        <v>2274.57</v>
      </c>
      <c r="U52" t="n">
        <v>0.8</v>
      </c>
      <c r="V52" t="n">
        <v>0.88</v>
      </c>
      <c r="W52" t="n">
        <v>2.95</v>
      </c>
      <c r="X52" t="n">
        <v>0.14</v>
      </c>
      <c r="Y52" t="n">
        <v>1</v>
      </c>
      <c r="Z52" t="n">
        <v>10</v>
      </c>
      <c r="AA52" t="n">
        <v>340.2821443726065</v>
      </c>
      <c r="AB52" t="n">
        <v>465.5890421193039</v>
      </c>
      <c r="AC52" t="n">
        <v>421.1538773977615</v>
      </c>
      <c r="AD52" t="n">
        <v>340282.1443726065</v>
      </c>
      <c r="AE52" t="n">
        <v>465589.042119304</v>
      </c>
      <c r="AF52" t="n">
        <v>2.74731239171658e-06</v>
      </c>
      <c r="AG52" t="n">
        <v>16.9921875</v>
      </c>
      <c r="AH52" t="n">
        <v>421153.8773977615</v>
      </c>
    </row>
    <row r="53">
      <c r="A53" t="n">
        <v>51</v>
      </c>
      <c r="B53" t="n">
        <v>75</v>
      </c>
      <c r="C53" t="inlineStr">
        <is>
          <t xml:space="preserve">CONCLUIDO	</t>
        </is>
      </c>
      <c r="D53" t="n">
        <v>7.6633</v>
      </c>
      <c r="E53" t="n">
        <v>13.05</v>
      </c>
      <c r="F53" t="n">
        <v>10.53</v>
      </c>
      <c r="G53" t="n">
        <v>78.95999999999999</v>
      </c>
      <c r="H53" t="n">
        <v>1.45</v>
      </c>
      <c r="I53" t="n">
        <v>8</v>
      </c>
      <c r="J53" t="n">
        <v>168.54</v>
      </c>
      <c r="K53" t="n">
        <v>49.1</v>
      </c>
      <c r="L53" t="n">
        <v>13.75</v>
      </c>
      <c r="M53" t="n">
        <v>6</v>
      </c>
      <c r="N53" t="n">
        <v>30.69</v>
      </c>
      <c r="O53" t="n">
        <v>21020.34</v>
      </c>
      <c r="P53" t="n">
        <v>117.04</v>
      </c>
      <c r="Q53" t="n">
        <v>197.77</v>
      </c>
      <c r="R53" t="n">
        <v>31.65</v>
      </c>
      <c r="S53" t="n">
        <v>25.4</v>
      </c>
      <c r="T53" t="n">
        <v>2281.27</v>
      </c>
      <c r="U53" t="n">
        <v>0.8</v>
      </c>
      <c r="V53" t="n">
        <v>0.88</v>
      </c>
      <c r="W53" t="n">
        <v>2.95</v>
      </c>
      <c r="X53" t="n">
        <v>0.14</v>
      </c>
      <c r="Y53" t="n">
        <v>1</v>
      </c>
      <c r="Z53" t="n">
        <v>10</v>
      </c>
      <c r="AA53" t="n">
        <v>339.8227695221396</v>
      </c>
      <c r="AB53" t="n">
        <v>464.9605051827069</v>
      </c>
      <c r="AC53" t="n">
        <v>420.5853271442361</v>
      </c>
      <c r="AD53" t="n">
        <v>339822.7695221396</v>
      </c>
      <c r="AE53" t="n">
        <v>464960.5051827069</v>
      </c>
      <c r="AF53" t="n">
        <v>2.746774743168989e-06</v>
      </c>
      <c r="AG53" t="n">
        <v>16.9921875</v>
      </c>
      <c r="AH53" t="n">
        <v>420585.3271442361</v>
      </c>
    </row>
    <row r="54">
      <c r="A54" t="n">
        <v>52</v>
      </c>
      <c r="B54" t="n">
        <v>75</v>
      </c>
      <c r="C54" t="inlineStr">
        <is>
          <t xml:space="preserve">CONCLUIDO	</t>
        </is>
      </c>
      <c r="D54" t="n">
        <v>7.6931</v>
      </c>
      <c r="E54" t="n">
        <v>13</v>
      </c>
      <c r="F54" t="n">
        <v>10.51</v>
      </c>
      <c r="G54" t="n">
        <v>90.06999999999999</v>
      </c>
      <c r="H54" t="n">
        <v>1.47</v>
      </c>
      <c r="I54" t="n">
        <v>7</v>
      </c>
      <c r="J54" t="n">
        <v>168.9</v>
      </c>
      <c r="K54" t="n">
        <v>49.1</v>
      </c>
      <c r="L54" t="n">
        <v>14</v>
      </c>
      <c r="M54" t="n">
        <v>5</v>
      </c>
      <c r="N54" t="n">
        <v>30.81</v>
      </c>
      <c r="O54" t="n">
        <v>21065.06</v>
      </c>
      <c r="P54" t="n">
        <v>116.68</v>
      </c>
      <c r="Q54" t="n">
        <v>197.79</v>
      </c>
      <c r="R54" t="n">
        <v>31.09</v>
      </c>
      <c r="S54" t="n">
        <v>25.4</v>
      </c>
      <c r="T54" t="n">
        <v>2004.84</v>
      </c>
      <c r="U54" t="n">
        <v>0.82</v>
      </c>
      <c r="V54" t="n">
        <v>0.89</v>
      </c>
      <c r="W54" t="n">
        <v>2.95</v>
      </c>
      <c r="X54" t="n">
        <v>0.12</v>
      </c>
      <c r="Y54" t="n">
        <v>1</v>
      </c>
      <c r="Z54" t="n">
        <v>10</v>
      </c>
      <c r="AA54" t="n">
        <v>339.0353546910336</v>
      </c>
      <c r="AB54" t="n">
        <v>463.883129472497</v>
      </c>
      <c r="AC54" t="n">
        <v>419.6107746597024</v>
      </c>
      <c r="AD54" t="n">
        <v>339035.3546910336</v>
      </c>
      <c r="AE54" t="n">
        <v>463883.129472497</v>
      </c>
      <c r="AF54" t="n">
        <v>2.757456027647795e-06</v>
      </c>
      <c r="AG54" t="n">
        <v>16.92708333333333</v>
      </c>
      <c r="AH54" t="n">
        <v>419610.7746597024</v>
      </c>
    </row>
    <row r="55">
      <c r="A55" t="n">
        <v>53</v>
      </c>
      <c r="B55" t="n">
        <v>75</v>
      </c>
      <c r="C55" t="inlineStr">
        <is>
          <t xml:space="preserve">CONCLUIDO	</t>
        </is>
      </c>
      <c r="D55" t="n">
        <v>7.6917</v>
      </c>
      <c r="E55" t="n">
        <v>13</v>
      </c>
      <c r="F55" t="n">
        <v>10.51</v>
      </c>
      <c r="G55" t="n">
        <v>90.09</v>
      </c>
      <c r="H55" t="n">
        <v>1.49</v>
      </c>
      <c r="I55" t="n">
        <v>7</v>
      </c>
      <c r="J55" t="n">
        <v>169.26</v>
      </c>
      <c r="K55" t="n">
        <v>49.1</v>
      </c>
      <c r="L55" t="n">
        <v>14.25</v>
      </c>
      <c r="M55" t="n">
        <v>5</v>
      </c>
      <c r="N55" t="n">
        <v>30.92</v>
      </c>
      <c r="O55" t="n">
        <v>21109.83</v>
      </c>
      <c r="P55" t="n">
        <v>117.09</v>
      </c>
      <c r="Q55" t="n">
        <v>197.77</v>
      </c>
      <c r="R55" t="n">
        <v>31.12</v>
      </c>
      <c r="S55" t="n">
        <v>25.4</v>
      </c>
      <c r="T55" t="n">
        <v>2021.27</v>
      </c>
      <c r="U55" t="n">
        <v>0.82</v>
      </c>
      <c r="V55" t="n">
        <v>0.89</v>
      </c>
      <c r="W55" t="n">
        <v>2.95</v>
      </c>
      <c r="X55" t="n">
        <v>0.12</v>
      </c>
      <c r="Y55" t="n">
        <v>1</v>
      </c>
      <c r="Z55" t="n">
        <v>10</v>
      </c>
      <c r="AA55" t="n">
        <v>339.3470736095107</v>
      </c>
      <c r="AB55" t="n">
        <v>464.3096370488255</v>
      </c>
      <c r="AC55" t="n">
        <v>419.9965769515532</v>
      </c>
      <c r="AD55" t="n">
        <v>339347.0736095107</v>
      </c>
      <c r="AE55" t="n">
        <v>464309.6370488255</v>
      </c>
      <c r="AF55" t="n">
        <v>2.756954222336711e-06</v>
      </c>
      <c r="AG55" t="n">
        <v>16.92708333333333</v>
      </c>
      <c r="AH55" t="n">
        <v>419996.5769515532</v>
      </c>
    </row>
    <row r="56">
      <c r="A56" t="n">
        <v>54</v>
      </c>
      <c r="B56" t="n">
        <v>75</v>
      </c>
      <c r="C56" t="inlineStr">
        <is>
          <t xml:space="preserve">CONCLUIDO	</t>
        </is>
      </c>
      <c r="D56" t="n">
        <v>7.6933</v>
      </c>
      <c r="E56" t="n">
        <v>13</v>
      </c>
      <c r="F56" t="n">
        <v>10.51</v>
      </c>
      <c r="G56" t="n">
        <v>90.06999999999999</v>
      </c>
      <c r="H56" t="n">
        <v>1.52</v>
      </c>
      <c r="I56" t="n">
        <v>7</v>
      </c>
      <c r="J56" t="n">
        <v>169.63</v>
      </c>
      <c r="K56" t="n">
        <v>49.1</v>
      </c>
      <c r="L56" t="n">
        <v>14.5</v>
      </c>
      <c r="M56" t="n">
        <v>5</v>
      </c>
      <c r="N56" t="n">
        <v>31.03</v>
      </c>
      <c r="O56" t="n">
        <v>21154.64</v>
      </c>
      <c r="P56" t="n">
        <v>117.09</v>
      </c>
      <c r="Q56" t="n">
        <v>197.77</v>
      </c>
      <c r="R56" t="n">
        <v>31.09</v>
      </c>
      <c r="S56" t="n">
        <v>25.4</v>
      </c>
      <c r="T56" t="n">
        <v>2007.36</v>
      </c>
      <c r="U56" t="n">
        <v>0.82</v>
      </c>
      <c r="V56" t="n">
        <v>0.89</v>
      </c>
      <c r="W56" t="n">
        <v>2.95</v>
      </c>
      <c r="X56" t="n">
        <v>0.12</v>
      </c>
      <c r="Y56" t="n">
        <v>1</v>
      </c>
      <c r="Z56" t="n">
        <v>10</v>
      </c>
      <c r="AA56" t="n">
        <v>339.3222829401849</v>
      </c>
      <c r="AB56" t="n">
        <v>464.2757173613668</v>
      </c>
      <c r="AC56" t="n">
        <v>419.9658945114591</v>
      </c>
      <c r="AD56" t="n">
        <v>339322.2829401849</v>
      </c>
      <c r="AE56" t="n">
        <v>464275.7173613668</v>
      </c>
      <c r="AF56" t="n">
        <v>2.757527714120807e-06</v>
      </c>
      <c r="AG56" t="n">
        <v>16.92708333333333</v>
      </c>
      <c r="AH56" t="n">
        <v>419965.8945114591</v>
      </c>
    </row>
    <row r="57">
      <c r="A57" t="n">
        <v>55</v>
      </c>
      <c r="B57" t="n">
        <v>75</v>
      </c>
      <c r="C57" t="inlineStr">
        <is>
          <t xml:space="preserve">CONCLUIDO	</t>
        </is>
      </c>
      <c r="D57" t="n">
        <v>7.6967</v>
      </c>
      <c r="E57" t="n">
        <v>12.99</v>
      </c>
      <c r="F57" t="n">
        <v>10.5</v>
      </c>
      <c r="G57" t="n">
        <v>90.02</v>
      </c>
      <c r="H57" t="n">
        <v>1.54</v>
      </c>
      <c r="I57" t="n">
        <v>7</v>
      </c>
      <c r="J57" t="n">
        <v>169.99</v>
      </c>
      <c r="K57" t="n">
        <v>49.1</v>
      </c>
      <c r="L57" t="n">
        <v>14.75</v>
      </c>
      <c r="M57" t="n">
        <v>5</v>
      </c>
      <c r="N57" t="n">
        <v>31.15</v>
      </c>
      <c r="O57" t="n">
        <v>21199.48</v>
      </c>
      <c r="P57" t="n">
        <v>116.84</v>
      </c>
      <c r="Q57" t="n">
        <v>197.76</v>
      </c>
      <c r="R57" t="n">
        <v>30.89</v>
      </c>
      <c r="S57" t="n">
        <v>25.4</v>
      </c>
      <c r="T57" t="n">
        <v>1904.05</v>
      </c>
      <c r="U57" t="n">
        <v>0.82</v>
      </c>
      <c r="V57" t="n">
        <v>0.89</v>
      </c>
      <c r="W57" t="n">
        <v>2.95</v>
      </c>
      <c r="X57" t="n">
        <v>0.11</v>
      </c>
      <c r="Y57" t="n">
        <v>1</v>
      </c>
      <c r="Z57" t="n">
        <v>10</v>
      </c>
      <c r="AA57" t="n">
        <v>339.058302184656</v>
      </c>
      <c r="AB57" t="n">
        <v>463.9145272456431</v>
      </c>
      <c r="AC57" t="n">
        <v>419.6391758734465</v>
      </c>
      <c r="AD57" t="n">
        <v>339058.302184656</v>
      </c>
      <c r="AE57" t="n">
        <v>463914.5272456431</v>
      </c>
      <c r="AF57" t="n">
        <v>2.758746384162013e-06</v>
      </c>
      <c r="AG57" t="n">
        <v>16.9140625</v>
      </c>
      <c r="AH57" t="n">
        <v>419639.1758734465</v>
      </c>
    </row>
    <row r="58">
      <c r="A58" t="n">
        <v>56</v>
      </c>
      <c r="B58" t="n">
        <v>75</v>
      </c>
      <c r="C58" t="inlineStr">
        <is>
          <t xml:space="preserve">CONCLUIDO	</t>
        </is>
      </c>
      <c r="D58" t="n">
        <v>7.6918</v>
      </c>
      <c r="E58" t="n">
        <v>13</v>
      </c>
      <c r="F58" t="n">
        <v>10.51</v>
      </c>
      <c r="G58" t="n">
        <v>90.09</v>
      </c>
      <c r="H58" t="n">
        <v>1.56</v>
      </c>
      <c r="I58" t="n">
        <v>7</v>
      </c>
      <c r="J58" t="n">
        <v>170.35</v>
      </c>
      <c r="K58" t="n">
        <v>49.1</v>
      </c>
      <c r="L58" t="n">
        <v>15</v>
      </c>
      <c r="M58" t="n">
        <v>5</v>
      </c>
      <c r="N58" t="n">
        <v>31.26</v>
      </c>
      <c r="O58" t="n">
        <v>21244.37</v>
      </c>
      <c r="P58" t="n">
        <v>116.87</v>
      </c>
      <c r="Q58" t="n">
        <v>197.75</v>
      </c>
      <c r="R58" t="n">
        <v>31.16</v>
      </c>
      <c r="S58" t="n">
        <v>25.4</v>
      </c>
      <c r="T58" t="n">
        <v>2041.15</v>
      </c>
      <c r="U58" t="n">
        <v>0.82</v>
      </c>
      <c r="V58" t="n">
        <v>0.89</v>
      </c>
      <c r="W58" t="n">
        <v>2.95</v>
      </c>
      <c r="X58" t="n">
        <v>0.12</v>
      </c>
      <c r="Y58" t="n">
        <v>1</v>
      </c>
      <c r="Z58" t="n">
        <v>10</v>
      </c>
      <c r="AA58" t="n">
        <v>339.1898736025875</v>
      </c>
      <c r="AB58" t="n">
        <v>464.0945490641784</v>
      </c>
      <c r="AC58" t="n">
        <v>419.802016662283</v>
      </c>
      <c r="AD58" t="n">
        <v>339189.8736025875</v>
      </c>
      <c r="AE58" t="n">
        <v>464094.5490641784</v>
      </c>
      <c r="AF58" t="n">
        <v>2.756990065573217e-06</v>
      </c>
      <c r="AG58" t="n">
        <v>16.92708333333333</v>
      </c>
      <c r="AH58" t="n">
        <v>419802.016662283</v>
      </c>
    </row>
    <row r="59">
      <c r="A59" t="n">
        <v>57</v>
      </c>
      <c r="B59" t="n">
        <v>75</v>
      </c>
      <c r="C59" t="inlineStr">
        <is>
          <t xml:space="preserve">CONCLUIDO	</t>
        </is>
      </c>
      <c r="D59" t="n">
        <v>7.6958</v>
      </c>
      <c r="E59" t="n">
        <v>12.99</v>
      </c>
      <c r="F59" t="n">
        <v>10.5</v>
      </c>
      <c r="G59" t="n">
        <v>90.03</v>
      </c>
      <c r="H59" t="n">
        <v>1.58</v>
      </c>
      <c r="I59" t="n">
        <v>7</v>
      </c>
      <c r="J59" t="n">
        <v>170.72</v>
      </c>
      <c r="K59" t="n">
        <v>49.1</v>
      </c>
      <c r="L59" t="n">
        <v>15.25</v>
      </c>
      <c r="M59" t="n">
        <v>5</v>
      </c>
      <c r="N59" t="n">
        <v>31.37</v>
      </c>
      <c r="O59" t="n">
        <v>21289.29</v>
      </c>
      <c r="P59" t="n">
        <v>116.51</v>
      </c>
      <c r="Q59" t="n">
        <v>197.76</v>
      </c>
      <c r="R59" t="n">
        <v>30.96</v>
      </c>
      <c r="S59" t="n">
        <v>25.4</v>
      </c>
      <c r="T59" t="n">
        <v>1941.34</v>
      </c>
      <c r="U59" t="n">
        <v>0.82</v>
      </c>
      <c r="V59" t="n">
        <v>0.89</v>
      </c>
      <c r="W59" t="n">
        <v>2.95</v>
      </c>
      <c r="X59" t="n">
        <v>0.11</v>
      </c>
      <c r="Y59" t="n">
        <v>1</v>
      </c>
      <c r="Z59" t="n">
        <v>10</v>
      </c>
      <c r="AA59" t="n">
        <v>338.838854555469</v>
      </c>
      <c r="AB59" t="n">
        <v>463.6142693180435</v>
      </c>
      <c r="AC59" t="n">
        <v>419.3675741410422</v>
      </c>
      <c r="AD59" t="n">
        <v>338838.854555469</v>
      </c>
      <c r="AE59" t="n">
        <v>463614.2693180434</v>
      </c>
      <c r="AF59" t="n">
        <v>2.758423795033459e-06</v>
      </c>
      <c r="AG59" t="n">
        <v>16.9140625</v>
      </c>
      <c r="AH59" t="n">
        <v>419367.5741410422</v>
      </c>
    </row>
    <row r="60">
      <c r="A60" t="n">
        <v>58</v>
      </c>
      <c r="B60" t="n">
        <v>75</v>
      </c>
      <c r="C60" t="inlineStr">
        <is>
          <t xml:space="preserve">CONCLUIDO	</t>
        </is>
      </c>
      <c r="D60" t="n">
        <v>7.6889</v>
      </c>
      <c r="E60" t="n">
        <v>13.01</v>
      </c>
      <c r="F60" t="n">
        <v>10.52</v>
      </c>
      <c r="G60" t="n">
        <v>90.13</v>
      </c>
      <c r="H60" t="n">
        <v>1.61</v>
      </c>
      <c r="I60" t="n">
        <v>7</v>
      </c>
      <c r="J60" t="n">
        <v>171.08</v>
      </c>
      <c r="K60" t="n">
        <v>49.1</v>
      </c>
      <c r="L60" t="n">
        <v>15.5</v>
      </c>
      <c r="M60" t="n">
        <v>5</v>
      </c>
      <c r="N60" t="n">
        <v>31.49</v>
      </c>
      <c r="O60" t="n">
        <v>21334.25</v>
      </c>
      <c r="P60" t="n">
        <v>116.29</v>
      </c>
      <c r="Q60" t="n">
        <v>197.76</v>
      </c>
      <c r="R60" t="n">
        <v>31.2</v>
      </c>
      <c r="S60" t="n">
        <v>25.4</v>
      </c>
      <c r="T60" t="n">
        <v>2061.73</v>
      </c>
      <c r="U60" t="n">
        <v>0.8100000000000001</v>
      </c>
      <c r="V60" t="n">
        <v>0.88</v>
      </c>
      <c r="W60" t="n">
        <v>2.95</v>
      </c>
      <c r="X60" t="n">
        <v>0.13</v>
      </c>
      <c r="Y60" t="n">
        <v>1</v>
      </c>
      <c r="Z60" t="n">
        <v>10</v>
      </c>
      <c r="AA60" t="n">
        <v>338.8588747387916</v>
      </c>
      <c r="AB60" t="n">
        <v>463.6416618160935</v>
      </c>
      <c r="AC60" t="n">
        <v>419.3923523375241</v>
      </c>
      <c r="AD60" t="n">
        <v>338858.8747387916</v>
      </c>
      <c r="AE60" t="n">
        <v>463641.6618160935</v>
      </c>
      <c r="AF60" t="n">
        <v>2.755950611714541e-06</v>
      </c>
      <c r="AG60" t="n">
        <v>16.94010416666667</v>
      </c>
      <c r="AH60" t="n">
        <v>419392.3523375241</v>
      </c>
    </row>
    <row r="61">
      <c r="A61" t="n">
        <v>59</v>
      </c>
      <c r="B61" t="n">
        <v>75</v>
      </c>
      <c r="C61" t="inlineStr">
        <is>
          <t xml:space="preserve">CONCLUIDO	</t>
        </is>
      </c>
      <c r="D61" t="n">
        <v>7.688</v>
      </c>
      <c r="E61" t="n">
        <v>13.01</v>
      </c>
      <c r="F61" t="n">
        <v>10.52</v>
      </c>
      <c r="G61" t="n">
        <v>90.15000000000001</v>
      </c>
      <c r="H61" t="n">
        <v>1.63</v>
      </c>
      <c r="I61" t="n">
        <v>7</v>
      </c>
      <c r="J61" t="n">
        <v>171.45</v>
      </c>
      <c r="K61" t="n">
        <v>49.1</v>
      </c>
      <c r="L61" t="n">
        <v>15.75</v>
      </c>
      <c r="M61" t="n">
        <v>5</v>
      </c>
      <c r="N61" t="n">
        <v>31.6</v>
      </c>
      <c r="O61" t="n">
        <v>21379.25</v>
      </c>
      <c r="P61" t="n">
        <v>115.86</v>
      </c>
      <c r="Q61" t="n">
        <v>197.82</v>
      </c>
      <c r="R61" t="n">
        <v>31.36</v>
      </c>
      <c r="S61" t="n">
        <v>25.4</v>
      </c>
      <c r="T61" t="n">
        <v>2141.97</v>
      </c>
      <c r="U61" t="n">
        <v>0.8100000000000001</v>
      </c>
      <c r="V61" t="n">
        <v>0.88</v>
      </c>
      <c r="W61" t="n">
        <v>2.95</v>
      </c>
      <c r="X61" t="n">
        <v>0.13</v>
      </c>
      <c r="Y61" t="n">
        <v>1</v>
      </c>
      <c r="Z61" t="n">
        <v>10</v>
      </c>
      <c r="AA61" t="n">
        <v>338.5683960179156</v>
      </c>
      <c r="AB61" t="n">
        <v>463.2442160151743</v>
      </c>
      <c r="AC61" t="n">
        <v>419.0328382060259</v>
      </c>
      <c r="AD61" t="n">
        <v>338568.3960179156</v>
      </c>
      <c r="AE61" t="n">
        <v>463244.2160151743</v>
      </c>
      <c r="AF61" t="n">
        <v>2.755628022585986e-06</v>
      </c>
      <c r="AG61" t="n">
        <v>16.94010416666667</v>
      </c>
      <c r="AH61" t="n">
        <v>419032.8382060259</v>
      </c>
    </row>
    <row r="62">
      <c r="A62" t="n">
        <v>60</v>
      </c>
      <c r="B62" t="n">
        <v>75</v>
      </c>
      <c r="C62" t="inlineStr">
        <is>
          <t xml:space="preserve">CONCLUIDO	</t>
        </is>
      </c>
      <c r="D62" t="n">
        <v>7.6905</v>
      </c>
      <c r="E62" t="n">
        <v>13</v>
      </c>
      <c r="F62" t="n">
        <v>10.51</v>
      </c>
      <c r="G62" t="n">
        <v>90.11</v>
      </c>
      <c r="H62" t="n">
        <v>1.65</v>
      </c>
      <c r="I62" t="n">
        <v>7</v>
      </c>
      <c r="J62" t="n">
        <v>171.81</v>
      </c>
      <c r="K62" t="n">
        <v>49.1</v>
      </c>
      <c r="L62" t="n">
        <v>16</v>
      </c>
      <c r="M62" t="n">
        <v>5</v>
      </c>
      <c r="N62" t="n">
        <v>31.72</v>
      </c>
      <c r="O62" t="n">
        <v>21424.29</v>
      </c>
      <c r="P62" t="n">
        <v>115.53</v>
      </c>
      <c r="Q62" t="n">
        <v>197.8</v>
      </c>
      <c r="R62" t="n">
        <v>31.23</v>
      </c>
      <c r="S62" t="n">
        <v>25.4</v>
      </c>
      <c r="T62" t="n">
        <v>2074.09</v>
      </c>
      <c r="U62" t="n">
        <v>0.8100000000000001</v>
      </c>
      <c r="V62" t="n">
        <v>0.89</v>
      </c>
      <c r="W62" t="n">
        <v>2.95</v>
      </c>
      <c r="X62" t="n">
        <v>0.12</v>
      </c>
      <c r="Y62" t="n">
        <v>1</v>
      </c>
      <c r="Z62" t="n">
        <v>10</v>
      </c>
      <c r="AA62" t="n">
        <v>338.2617847697456</v>
      </c>
      <c r="AB62" t="n">
        <v>462.8246969786945</v>
      </c>
      <c r="AC62" t="n">
        <v>418.6533574775891</v>
      </c>
      <c r="AD62" t="n">
        <v>338261.7847697457</v>
      </c>
      <c r="AE62" t="n">
        <v>462824.6969786945</v>
      </c>
      <c r="AF62" t="n">
        <v>2.756524103498638e-06</v>
      </c>
      <c r="AG62" t="n">
        <v>16.92708333333333</v>
      </c>
      <c r="AH62" t="n">
        <v>418653.357477589</v>
      </c>
    </row>
    <row r="63">
      <c r="A63" t="n">
        <v>61</v>
      </c>
      <c r="B63" t="n">
        <v>75</v>
      </c>
      <c r="C63" t="inlineStr">
        <is>
          <t xml:space="preserve">CONCLUIDO	</t>
        </is>
      </c>
      <c r="D63" t="n">
        <v>7.6936</v>
      </c>
      <c r="E63" t="n">
        <v>13</v>
      </c>
      <c r="F63" t="n">
        <v>10.51</v>
      </c>
      <c r="G63" t="n">
        <v>90.06</v>
      </c>
      <c r="H63" t="n">
        <v>1.67</v>
      </c>
      <c r="I63" t="n">
        <v>7</v>
      </c>
      <c r="J63" t="n">
        <v>172.18</v>
      </c>
      <c r="K63" t="n">
        <v>49.1</v>
      </c>
      <c r="L63" t="n">
        <v>16.25</v>
      </c>
      <c r="M63" t="n">
        <v>5</v>
      </c>
      <c r="N63" t="n">
        <v>31.83</v>
      </c>
      <c r="O63" t="n">
        <v>21469.36</v>
      </c>
      <c r="P63" t="n">
        <v>115.02</v>
      </c>
      <c r="Q63" t="n">
        <v>197.75</v>
      </c>
      <c r="R63" t="n">
        <v>31.05</v>
      </c>
      <c r="S63" t="n">
        <v>25.4</v>
      </c>
      <c r="T63" t="n">
        <v>1984.93</v>
      </c>
      <c r="U63" t="n">
        <v>0.82</v>
      </c>
      <c r="V63" t="n">
        <v>0.89</v>
      </c>
      <c r="W63" t="n">
        <v>2.95</v>
      </c>
      <c r="X63" t="n">
        <v>0.12</v>
      </c>
      <c r="Y63" t="n">
        <v>1</v>
      </c>
      <c r="Z63" t="n">
        <v>10</v>
      </c>
      <c r="AA63" t="n">
        <v>337.8534507703342</v>
      </c>
      <c r="AB63" t="n">
        <v>462.2659963862751</v>
      </c>
      <c r="AC63" t="n">
        <v>418.147978485569</v>
      </c>
      <c r="AD63" t="n">
        <v>337853.4507703342</v>
      </c>
      <c r="AE63" t="n">
        <v>462265.9963862751</v>
      </c>
      <c r="AF63" t="n">
        <v>2.757635243830326e-06</v>
      </c>
      <c r="AG63" t="n">
        <v>16.92708333333333</v>
      </c>
      <c r="AH63" t="n">
        <v>418147.978485569</v>
      </c>
    </row>
    <row r="64">
      <c r="A64" t="n">
        <v>62</v>
      </c>
      <c r="B64" t="n">
        <v>75</v>
      </c>
      <c r="C64" t="inlineStr">
        <is>
          <t xml:space="preserve">CONCLUIDO	</t>
        </is>
      </c>
      <c r="D64" t="n">
        <v>7.7225</v>
      </c>
      <c r="E64" t="n">
        <v>12.95</v>
      </c>
      <c r="F64" t="n">
        <v>10.49</v>
      </c>
      <c r="G64" t="n">
        <v>104.89</v>
      </c>
      <c r="H64" t="n">
        <v>1.7</v>
      </c>
      <c r="I64" t="n">
        <v>6</v>
      </c>
      <c r="J64" t="n">
        <v>172.54</v>
      </c>
      <c r="K64" t="n">
        <v>49.1</v>
      </c>
      <c r="L64" t="n">
        <v>16.5</v>
      </c>
      <c r="M64" t="n">
        <v>4</v>
      </c>
      <c r="N64" t="n">
        <v>31.95</v>
      </c>
      <c r="O64" t="n">
        <v>21514.48</v>
      </c>
      <c r="P64" t="n">
        <v>114.56</v>
      </c>
      <c r="Q64" t="n">
        <v>197.75</v>
      </c>
      <c r="R64" t="n">
        <v>30.45</v>
      </c>
      <c r="S64" t="n">
        <v>25.4</v>
      </c>
      <c r="T64" t="n">
        <v>1691.87</v>
      </c>
      <c r="U64" t="n">
        <v>0.83</v>
      </c>
      <c r="V64" t="n">
        <v>0.89</v>
      </c>
      <c r="W64" t="n">
        <v>2.95</v>
      </c>
      <c r="X64" t="n">
        <v>0.1</v>
      </c>
      <c r="Y64" t="n">
        <v>1</v>
      </c>
      <c r="Z64" t="n">
        <v>10</v>
      </c>
      <c r="AA64" t="n">
        <v>337.0198820686252</v>
      </c>
      <c r="AB64" t="n">
        <v>461.1254709141413</v>
      </c>
      <c r="AC64" t="n">
        <v>417.116303163758</v>
      </c>
      <c r="AD64" t="n">
        <v>337019.8820686252</v>
      </c>
      <c r="AE64" t="n">
        <v>461125.4709141413</v>
      </c>
      <c r="AF64" t="n">
        <v>2.767993939180577e-06</v>
      </c>
      <c r="AG64" t="n">
        <v>16.86197916666667</v>
      </c>
      <c r="AH64" t="n">
        <v>417116.303163758</v>
      </c>
    </row>
    <row r="65">
      <c r="A65" t="n">
        <v>63</v>
      </c>
      <c r="B65" t="n">
        <v>75</v>
      </c>
      <c r="C65" t="inlineStr">
        <is>
          <t xml:space="preserve">CONCLUIDO	</t>
        </is>
      </c>
      <c r="D65" t="n">
        <v>7.728</v>
      </c>
      <c r="E65" t="n">
        <v>12.94</v>
      </c>
      <c r="F65" t="n">
        <v>10.48</v>
      </c>
      <c r="G65" t="n">
        <v>104.8</v>
      </c>
      <c r="H65" t="n">
        <v>1.72</v>
      </c>
      <c r="I65" t="n">
        <v>6</v>
      </c>
      <c r="J65" t="n">
        <v>172.91</v>
      </c>
      <c r="K65" t="n">
        <v>49.1</v>
      </c>
      <c r="L65" t="n">
        <v>16.75</v>
      </c>
      <c r="M65" t="n">
        <v>4</v>
      </c>
      <c r="N65" t="n">
        <v>32.07</v>
      </c>
      <c r="O65" t="n">
        <v>21559.64</v>
      </c>
      <c r="P65" t="n">
        <v>114.47</v>
      </c>
      <c r="Q65" t="n">
        <v>197.75</v>
      </c>
      <c r="R65" t="n">
        <v>30.19</v>
      </c>
      <c r="S65" t="n">
        <v>25.4</v>
      </c>
      <c r="T65" t="n">
        <v>1558.61</v>
      </c>
      <c r="U65" t="n">
        <v>0.84</v>
      </c>
      <c r="V65" t="n">
        <v>0.89</v>
      </c>
      <c r="W65" t="n">
        <v>2.95</v>
      </c>
      <c r="X65" t="n">
        <v>0.09</v>
      </c>
      <c r="Y65" t="n">
        <v>1</v>
      </c>
      <c r="Z65" t="n">
        <v>10</v>
      </c>
      <c r="AA65" t="n">
        <v>336.8388941359012</v>
      </c>
      <c r="AB65" t="n">
        <v>460.8778352399641</v>
      </c>
      <c r="AC65" t="n">
        <v>416.8923014907655</v>
      </c>
      <c r="AD65" t="n">
        <v>336838.8941359012</v>
      </c>
      <c r="AE65" t="n">
        <v>460877.8352399641</v>
      </c>
      <c r="AF65" t="n">
        <v>2.769965317188411e-06</v>
      </c>
      <c r="AG65" t="n">
        <v>16.84895833333333</v>
      </c>
      <c r="AH65" t="n">
        <v>416892.3014907655</v>
      </c>
    </row>
    <row r="66">
      <c r="A66" t="n">
        <v>64</v>
      </c>
      <c r="B66" t="n">
        <v>75</v>
      </c>
      <c r="C66" t="inlineStr">
        <is>
          <t xml:space="preserve">CONCLUIDO	</t>
        </is>
      </c>
      <c r="D66" t="n">
        <v>7.724</v>
      </c>
      <c r="E66" t="n">
        <v>12.95</v>
      </c>
      <c r="F66" t="n">
        <v>10.49</v>
      </c>
      <c r="G66" t="n">
        <v>104.87</v>
      </c>
      <c r="H66" t="n">
        <v>1.74</v>
      </c>
      <c r="I66" t="n">
        <v>6</v>
      </c>
      <c r="J66" t="n">
        <v>173.28</v>
      </c>
      <c r="K66" t="n">
        <v>49.1</v>
      </c>
      <c r="L66" t="n">
        <v>17</v>
      </c>
      <c r="M66" t="n">
        <v>4</v>
      </c>
      <c r="N66" t="n">
        <v>32.18</v>
      </c>
      <c r="O66" t="n">
        <v>21604.83</v>
      </c>
      <c r="P66" t="n">
        <v>114.53</v>
      </c>
      <c r="Q66" t="n">
        <v>197.76</v>
      </c>
      <c r="R66" t="n">
        <v>30.31</v>
      </c>
      <c r="S66" t="n">
        <v>25.4</v>
      </c>
      <c r="T66" t="n">
        <v>1622.83</v>
      </c>
      <c r="U66" t="n">
        <v>0.84</v>
      </c>
      <c r="V66" t="n">
        <v>0.89</v>
      </c>
      <c r="W66" t="n">
        <v>2.95</v>
      </c>
      <c r="X66" t="n">
        <v>0.1</v>
      </c>
      <c r="Y66" t="n">
        <v>1</v>
      </c>
      <c r="Z66" t="n">
        <v>10</v>
      </c>
      <c r="AA66" t="n">
        <v>336.9760485759401</v>
      </c>
      <c r="AB66" t="n">
        <v>461.0654959956522</v>
      </c>
      <c r="AC66" t="n">
        <v>417.0620521673142</v>
      </c>
      <c r="AD66" t="n">
        <v>336976.0485759401</v>
      </c>
      <c r="AE66" t="n">
        <v>461065.4959956522</v>
      </c>
      <c r="AF66" t="n">
        <v>2.768531587728169e-06</v>
      </c>
      <c r="AG66" t="n">
        <v>16.86197916666667</v>
      </c>
      <c r="AH66" t="n">
        <v>417062.0521673142</v>
      </c>
    </row>
    <row r="67">
      <c r="A67" t="n">
        <v>65</v>
      </c>
      <c r="B67" t="n">
        <v>75</v>
      </c>
      <c r="C67" t="inlineStr">
        <is>
          <t xml:space="preserve">CONCLUIDO	</t>
        </is>
      </c>
      <c r="D67" t="n">
        <v>7.7242</v>
      </c>
      <c r="E67" t="n">
        <v>12.95</v>
      </c>
      <c r="F67" t="n">
        <v>10.49</v>
      </c>
      <c r="G67" t="n">
        <v>104.87</v>
      </c>
      <c r="H67" t="n">
        <v>1.76</v>
      </c>
      <c r="I67" t="n">
        <v>6</v>
      </c>
      <c r="J67" t="n">
        <v>173.64</v>
      </c>
      <c r="K67" t="n">
        <v>49.1</v>
      </c>
      <c r="L67" t="n">
        <v>17.25</v>
      </c>
      <c r="M67" t="n">
        <v>4</v>
      </c>
      <c r="N67" t="n">
        <v>32.3</v>
      </c>
      <c r="O67" t="n">
        <v>21650.07</v>
      </c>
      <c r="P67" t="n">
        <v>114.82</v>
      </c>
      <c r="Q67" t="n">
        <v>197.75</v>
      </c>
      <c r="R67" t="n">
        <v>30.34</v>
      </c>
      <c r="S67" t="n">
        <v>25.4</v>
      </c>
      <c r="T67" t="n">
        <v>1636.25</v>
      </c>
      <c r="U67" t="n">
        <v>0.84</v>
      </c>
      <c r="V67" t="n">
        <v>0.89</v>
      </c>
      <c r="W67" t="n">
        <v>2.95</v>
      </c>
      <c r="X67" t="n">
        <v>0.1</v>
      </c>
      <c r="Y67" t="n">
        <v>1</v>
      </c>
      <c r="Z67" t="n">
        <v>10</v>
      </c>
      <c r="AA67" t="n">
        <v>337.1773382800368</v>
      </c>
      <c r="AB67" t="n">
        <v>461.3409094490724</v>
      </c>
      <c r="AC67" t="n">
        <v>417.3111805472851</v>
      </c>
      <c r="AD67" t="n">
        <v>337177.3382800368</v>
      </c>
      <c r="AE67" t="n">
        <v>461340.9094490724</v>
      </c>
      <c r="AF67" t="n">
        <v>2.768603274201181e-06</v>
      </c>
      <c r="AG67" t="n">
        <v>16.86197916666667</v>
      </c>
      <c r="AH67" t="n">
        <v>417311.1805472851</v>
      </c>
    </row>
    <row r="68">
      <c r="A68" t="n">
        <v>66</v>
      </c>
      <c r="B68" t="n">
        <v>75</v>
      </c>
      <c r="C68" t="inlineStr">
        <is>
          <t xml:space="preserve">CONCLUIDO	</t>
        </is>
      </c>
      <c r="D68" t="n">
        <v>7.7225</v>
      </c>
      <c r="E68" t="n">
        <v>12.95</v>
      </c>
      <c r="F68" t="n">
        <v>10.49</v>
      </c>
      <c r="G68" t="n">
        <v>104.89</v>
      </c>
      <c r="H68" t="n">
        <v>1.78</v>
      </c>
      <c r="I68" t="n">
        <v>6</v>
      </c>
      <c r="J68" t="n">
        <v>174.01</v>
      </c>
      <c r="K68" t="n">
        <v>49.1</v>
      </c>
      <c r="L68" t="n">
        <v>17.5</v>
      </c>
      <c r="M68" t="n">
        <v>4</v>
      </c>
      <c r="N68" t="n">
        <v>32.42</v>
      </c>
      <c r="O68" t="n">
        <v>21695.35</v>
      </c>
      <c r="P68" t="n">
        <v>115.05</v>
      </c>
      <c r="Q68" t="n">
        <v>197.78</v>
      </c>
      <c r="R68" t="n">
        <v>30.43</v>
      </c>
      <c r="S68" t="n">
        <v>25.4</v>
      </c>
      <c r="T68" t="n">
        <v>1678.62</v>
      </c>
      <c r="U68" t="n">
        <v>0.83</v>
      </c>
      <c r="V68" t="n">
        <v>0.89</v>
      </c>
      <c r="W68" t="n">
        <v>2.95</v>
      </c>
      <c r="X68" t="n">
        <v>0.1</v>
      </c>
      <c r="Y68" t="n">
        <v>1</v>
      </c>
      <c r="Z68" t="n">
        <v>10</v>
      </c>
      <c r="AA68" t="n">
        <v>337.365179536778</v>
      </c>
      <c r="AB68" t="n">
        <v>461.5979221435171</v>
      </c>
      <c r="AC68" t="n">
        <v>417.5436643108916</v>
      </c>
      <c r="AD68" t="n">
        <v>337365.179536778</v>
      </c>
      <c r="AE68" t="n">
        <v>461597.9221435171</v>
      </c>
      <c r="AF68" t="n">
        <v>2.767993939180577e-06</v>
      </c>
      <c r="AG68" t="n">
        <v>16.86197916666667</v>
      </c>
      <c r="AH68" t="n">
        <v>417543.6643108916</v>
      </c>
    </row>
    <row r="69">
      <c r="A69" t="n">
        <v>67</v>
      </c>
      <c r="B69" t="n">
        <v>75</v>
      </c>
      <c r="C69" t="inlineStr">
        <is>
          <t xml:space="preserve">CONCLUIDO	</t>
        </is>
      </c>
      <c r="D69" t="n">
        <v>7.7293</v>
      </c>
      <c r="E69" t="n">
        <v>12.94</v>
      </c>
      <c r="F69" t="n">
        <v>10.48</v>
      </c>
      <c r="G69" t="n">
        <v>104.78</v>
      </c>
      <c r="H69" t="n">
        <v>1.8</v>
      </c>
      <c r="I69" t="n">
        <v>6</v>
      </c>
      <c r="J69" t="n">
        <v>174.38</v>
      </c>
      <c r="K69" t="n">
        <v>49.1</v>
      </c>
      <c r="L69" t="n">
        <v>17.75</v>
      </c>
      <c r="M69" t="n">
        <v>4</v>
      </c>
      <c r="N69" t="n">
        <v>32.53</v>
      </c>
      <c r="O69" t="n">
        <v>21740.66</v>
      </c>
      <c r="P69" t="n">
        <v>114.53</v>
      </c>
      <c r="Q69" t="n">
        <v>197.75</v>
      </c>
      <c r="R69" t="n">
        <v>30.07</v>
      </c>
      <c r="S69" t="n">
        <v>25.4</v>
      </c>
      <c r="T69" t="n">
        <v>1500.8</v>
      </c>
      <c r="U69" t="n">
        <v>0.84</v>
      </c>
      <c r="V69" t="n">
        <v>0.89</v>
      </c>
      <c r="W69" t="n">
        <v>2.95</v>
      </c>
      <c r="X69" t="n">
        <v>0.09</v>
      </c>
      <c r="Y69" t="n">
        <v>1</v>
      </c>
      <c r="Z69" t="n">
        <v>10</v>
      </c>
      <c r="AA69" t="n">
        <v>336.8615115108989</v>
      </c>
      <c r="AB69" t="n">
        <v>460.9087813302442</v>
      </c>
      <c r="AC69" t="n">
        <v>416.9202941296224</v>
      </c>
      <c r="AD69" t="n">
        <v>336861.5115108989</v>
      </c>
      <c r="AE69" t="n">
        <v>460908.7813302442</v>
      </c>
      <c r="AF69" t="n">
        <v>2.77043127926299e-06</v>
      </c>
      <c r="AG69" t="n">
        <v>16.84895833333333</v>
      </c>
      <c r="AH69" t="n">
        <v>416920.2941296224</v>
      </c>
    </row>
    <row r="70">
      <c r="A70" t="n">
        <v>68</v>
      </c>
      <c r="B70" t="n">
        <v>75</v>
      </c>
      <c r="C70" t="inlineStr">
        <is>
          <t xml:space="preserve">CONCLUIDO	</t>
        </is>
      </c>
      <c r="D70" t="n">
        <v>7.7247</v>
      </c>
      <c r="E70" t="n">
        <v>12.95</v>
      </c>
      <c r="F70" t="n">
        <v>10.49</v>
      </c>
      <c r="G70" t="n">
        <v>104.86</v>
      </c>
      <c r="H70" t="n">
        <v>1.83</v>
      </c>
      <c r="I70" t="n">
        <v>6</v>
      </c>
      <c r="J70" t="n">
        <v>174.75</v>
      </c>
      <c r="K70" t="n">
        <v>49.1</v>
      </c>
      <c r="L70" t="n">
        <v>18</v>
      </c>
      <c r="M70" t="n">
        <v>4</v>
      </c>
      <c r="N70" t="n">
        <v>32.65</v>
      </c>
      <c r="O70" t="n">
        <v>21786.02</v>
      </c>
      <c r="P70" t="n">
        <v>114.66</v>
      </c>
      <c r="Q70" t="n">
        <v>197.77</v>
      </c>
      <c r="R70" t="n">
        <v>30.37</v>
      </c>
      <c r="S70" t="n">
        <v>25.4</v>
      </c>
      <c r="T70" t="n">
        <v>1649.26</v>
      </c>
      <c r="U70" t="n">
        <v>0.84</v>
      </c>
      <c r="V70" t="n">
        <v>0.89</v>
      </c>
      <c r="W70" t="n">
        <v>2.95</v>
      </c>
      <c r="X70" t="n">
        <v>0.1</v>
      </c>
      <c r="Y70" t="n">
        <v>1</v>
      </c>
      <c r="Z70" t="n">
        <v>10</v>
      </c>
      <c r="AA70" t="n">
        <v>337.0570450459113</v>
      </c>
      <c r="AB70" t="n">
        <v>461.1763189391788</v>
      </c>
      <c r="AC70" t="n">
        <v>417.1622983246517</v>
      </c>
      <c r="AD70" t="n">
        <v>337057.0450459113</v>
      </c>
      <c r="AE70" t="n">
        <v>461176.3189391788</v>
      </c>
      <c r="AF70" t="n">
        <v>2.768782490383711e-06</v>
      </c>
      <c r="AG70" t="n">
        <v>16.86197916666667</v>
      </c>
      <c r="AH70" t="n">
        <v>417162.2983246517</v>
      </c>
    </row>
    <row r="71">
      <c r="A71" t="n">
        <v>69</v>
      </c>
      <c r="B71" t="n">
        <v>75</v>
      </c>
      <c r="C71" t="inlineStr">
        <is>
          <t xml:space="preserve">CONCLUIDO	</t>
        </is>
      </c>
      <c r="D71" t="n">
        <v>7.725</v>
      </c>
      <c r="E71" t="n">
        <v>12.94</v>
      </c>
      <c r="F71" t="n">
        <v>10.49</v>
      </c>
      <c r="G71" t="n">
        <v>104.85</v>
      </c>
      <c r="H71" t="n">
        <v>1.85</v>
      </c>
      <c r="I71" t="n">
        <v>6</v>
      </c>
      <c r="J71" t="n">
        <v>175.11</v>
      </c>
      <c r="K71" t="n">
        <v>49.1</v>
      </c>
      <c r="L71" t="n">
        <v>18.25</v>
      </c>
      <c r="M71" t="n">
        <v>4</v>
      </c>
      <c r="N71" t="n">
        <v>32.77</v>
      </c>
      <c r="O71" t="n">
        <v>21831.41</v>
      </c>
      <c r="P71" t="n">
        <v>114.52</v>
      </c>
      <c r="Q71" t="n">
        <v>197.77</v>
      </c>
      <c r="R71" t="n">
        <v>30.23</v>
      </c>
      <c r="S71" t="n">
        <v>25.4</v>
      </c>
      <c r="T71" t="n">
        <v>1581.33</v>
      </c>
      <c r="U71" t="n">
        <v>0.84</v>
      </c>
      <c r="V71" t="n">
        <v>0.89</v>
      </c>
      <c r="W71" t="n">
        <v>2.95</v>
      </c>
      <c r="X71" t="n">
        <v>0.1</v>
      </c>
      <c r="Y71" t="n">
        <v>1</v>
      </c>
      <c r="Z71" t="n">
        <v>10</v>
      </c>
      <c r="AA71" t="n">
        <v>336.9538803111067</v>
      </c>
      <c r="AB71" t="n">
        <v>461.0351643977123</v>
      </c>
      <c r="AC71" t="n">
        <v>417.034615374511</v>
      </c>
      <c r="AD71" t="n">
        <v>336953.8803111067</v>
      </c>
      <c r="AE71" t="n">
        <v>461035.1643977123</v>
      </c>
      <c r="AF71" t="n">
        <v>2.768890020093229e-06</v>
      </c>
      <c r="AG71" t="n">
        <v>16.84895833333333</v>
      </c>
      <c r="AH71" t="n">
        <v>417034.615374511</v>
      </c>
    </row>
    <row r="72">
      <c r="A72" t="n">
        <v>70</v>
      </c>
      <c r="B72" t="n">
        <v>75</v>
      </c>
      <c r="C72" t="inlineStr">
        <is>
          <t xml:space="preserve">CONCLUIDO	</t>
        </is>
      </c>
      <c r="D72" t="n">
        <v>7.7242</v>
      </c>
      <c r="E72" t="n">
        <v>12.95</v>
      </c>
      <c r="F72" t="n">
        <v>10.49</v>
      </c>
      <c r="G72" t="n">
        <v>104.87</v>
      </c>
      <c r="H72" t="n">
        <v>1.87</v>
      </c>
      <c r="I72" t="n">
        <v>6</v>
      </c>
      <c r="J72" t="n">
        <v>175.48</v>
      </c>
      <c r="K72" t="n">
        <v>49.1</v>
      </c>
      <c r="L72" t="n">
        <v>18.5</v>
      </c>
      <c r="M72" t="n">
        <v>4</v>
      </c>
      <c r="N72" t="n">
        <v>32.89</v>
      </c>
      <c r="O72" t="n">
        <v>21876.85</v>
      </c>
      <c r="P72" t="n">
        <v>114.31</v>
      </c>
      <c r="Q72" t="n">
        <v>197.75</v>
      </c>
      <c r="R72" t="n">
        <v>30.43</v>
      </c>
      <c r="S72" t="n">
        <v>25.4</v>
      </c>
      <c r="T72" t="n">
        <v>1679.25</v>
      </c>
      <c r="U72" t="n">
        <v>0.83</v>
      </c>
      <c r="V72" t="n">
        <v>0.89</v>
      </c>
      <c r="W72" t="n">
        <v>2.95</v>
      </c>
      <c r="X72" t="n">
        <v>0.1</v>
      </c>
      <c r="Y72" t="n">
        <v>1</v>
      </c>
      <c r="Z72" t="n">
        <v>10</v>
      </c>
      <c r="AA72" t="n">
        <v>336.8180261352</v>
      </c>
      <c r="AB72" t="n">
        <v>460.8492827207735</v>
      </c>
      <c r="AC72" t="n">
        <v>416.8664739839327</v>
      </c>
      <c r="AD72" t="n">
        <v>336818.0261352</v>
      </c>
      <c r="AE72" t="n">
        <v>460849.2827207735</v>
      </c>
      <c r="AF72" t="n">
        <v>2.768603274201181e-06</v>
      </c>
      <c r="AG72" t="n">
        <v>16.86197916666667</v>
      </c>
      <c r="AH72" t="n">
        <v>416866.4739839327</v>
      </c>
    </row>
    <row r="73">
      <c r="A73" t="n">
        <v>71</v>
      </c>
      <c r="B73" t="n">
        <v>75</v>
      </c>
      <c r="C73" t="inlineStr">
        <is>
          <t xml:space="preserve">CONCLUIDO	</t>
        </is>
      </c>
      <c r="D73" t="n">
        <v>7.7248</v>
      </c>
      <c r="E73" t="n">
        <v>12.95</v>
      </c>
      <c r="F73" t="n">
        <v>10.49</v>
      </c>
      <c r="G73" t="n">
        <v>104.86</v>
      </c>
      <c r="H73" t="n">
        <v>1.89</v>
      </c>
      <c r="I73" t="n">
        <v>6</v>
      </c>
      <c r="J73" t="n">
        <v>175.85</v>
      </c>
      <c r="K73" t="n">
        <v>49.1</v>
      </c>
      <c r="L73" t="n">
        <v>18.75</v>
      </c>
      <c r="M73" t="n">
        <v>4</v>
      </c>
      <c r="N73" t="n">
        <v>33.01</v>
      </c>
      <c r="O73" t="n">
        <v>21922.32</v>
      </c>
      <c r="P73" t="n">
        <v>114.07</v>
      </c>
      <c r="Q73" t="n">
        <v>197.76</v>
      </c>
      <c r="R73" t="n">
        <v>30.36</v>
      </c>
      <c r="S73" t="n">
        <v>25.4</v>
      </c>
      <c r="T73" t="n">
        <v>1646.89</v>
      </c>
      <c r="U73" t="n">
        <v>0.84</v>
      </c>
      <c r="V73" t="n">
        <v>0.89</v>
      </c>
      <c r="W73" t="n">
        <v>2.95</v>
      </c>
      <c r="X73" t="n">
        <v>0.1</v>
      </c>
      <c r="Y73" t="n">
        <v>1</v>
      </c>
      <c r="Z73" t="n">
        <v>10</v>
      </c>
      <c r="AA73" t="n">
        <v>336.6398890444395</v>
      </c>
      <c r="AB73" t="n">
        <v>460.6055476943412</v>
      </c>
      <c r="AC73" t="n">
        <v>416.6460006863389</v>
      </c>
      <c r="AD73" t="n">
        <v>336639.8890444395</v>
      </c>
      <c r="AE73" t="n">
        <v>460605.5476943412</v>
      </c>
      <c r="AF73" t="n">
        <v>2.768818333620217e-06</v>
      </c>
      <c r="AG73" t="n">
        <v>16.86197916666667</v>
      </c>
      <c r="AH73" t="n">
        <v>416646.0006863389</v>
      </c>
    </row>
    <row r="74">
      <c r="A74" t="n">
        <v>72</v>
      </c>
      <c r="B74" t="n">
        <v>75</v>
      </c>
      <c r="C74" t="inlineStr">
        <is>
          <t xml:space="preserve">CONCLUIDO	</t>
        </is>
      </c>
      <c r="D74" t="n">
        <v>7.7248</v>
      </c>
      <c r="E74" t="n">
        <v>12.95</v>
      </c>
      <c r="F74" t="n">
        <v>10.49</v>
      </c>
      <c r="G74" t="n">
        <v>104.86</v>
      </c>
      <c r="H74" t="n">
        <v>1.91</v>
      </c>
      <c r="I74" t="n">
        <v>6</v>
      </c>
      <c r="J74" t="n">
        <v>176.22</v>
      </c>
      <c r="K74" t="n">
        <v>49.1</v>
      </c>
      <c r="L74" t="n">
        <v>19</v>
      </c>
      <c r="M74" t="n">
        <v>4</v>
      </c>
      <c r="N74" t="n">
        <v>33.13</v>
      </c>
      <c r="O74" t="n">
        <v>21967.84</v>
      </c>
      <c r="P74" t="n">
        <v>113.68</v>
      </c>
      <c r="Q74" t="n">
        <v>197.83</v>
      </c>
      <c r="R74" t="n">
        <v>30.29</v>
      </c>
      <c r="S74" t="n">
        <v>25.4</v>
      </c>
      <c r="T74" t="n">
        <v>1611.78</v>
      </c>
      <c r="U74" t="n">
        <v>0.84</v>
      </c>
      <c r="V74" t="n">
        <v>0.89</v>
      </c>
      <c r="W74" t="n">
        <v>2.95</v>
      </c>
      <c r="X74" t="n">
        <v>0.1</v>
      </c>
      <c r="Y74" t="n">
        <v>1</v>
      </c>
      <c r="Z74" t="n">
        <v>10</v>
      </c>
      <c r="AA74" t="n">
        <v>336.3651422754469</v>
      </c>
      <c r="AB74" t="n">
        <v>460.2296270440336</v>
      </c>
      <c r="AC74" t="n">
        <v>416.3059573752886</v>
      </c>
      <c r="AD74" t="n">
        <v>336365.1422754469</v>
      </c>
      <c r="AE74" t="n">
        <v>460229.6270440336</v>
      </c>
      <c r="AF74" t="n">
        <v>2.768818333620217e-06</v>
      </c>
      <c r="AG74" t="n">
        <v>16.86197916666667</v>
      </c>
      <c r="AH74" t="n">
        <v>416305.9573752886</v>
      </c>
    </row>
    <row r="75">
      <c r="A75" t="n">
        <v>73</v>
      </c>
      <c r="B75" t="n">
        <v>75</v>
      </c>
      <c r="C75" t="inlineStr">
        <is>
          <t xml:space="preserve">CONCLUIDO	</t>
        </is>
      </c>
      <c r="D75" t="n">
        <v>7.723</v>
      </c>
      <c r="E75" t="n">
        <v>12.95</v>
      </c>
      <c r="F75" t="n">
        <v>10.49</v>
      </c>
      <c r="G75" t="n">
        <v>104.89</v>
      </c>
      <c r="H75" t="n">
        <v>1.93</v>
      </c>
      <c r="I75" t="n">
        <v>6</v>
      </c>
      <c r="J75" t="n">
        <v>176.59</v>
      </c>
      <c r="K75" t="n">
        <v>49.1</v>
      </c>
      <c r="L75" t="n">
        <v>19.25</v>
      </c>
      <c r="M75" t="n">
        <v>4</v>
      </c>
      <c r="N75" t="n">
        <v>33.24</v>
      </c>
      <c r="O75" t="n">
        <v>22013.39</v>
      </c>
      <c r="P75" t="n">
        <v>113.3</v>
      </c>
      <c r="Q75" t="n">
        <v>197.78</v>
      </c>
      <c r="R75" t="n">
        <v>30.37</v>
      </c>
      <c r="S75" t="n">
        <v>25.4</v>
      </c>
      <c r="T75" t="n">
        <v>1650.04</v>
      </c>
      <c r="U75" t="n">
        <v>0.84</v>
      </c>
      <c r="V75" t="n">
        <v>0.89</v>
      </c>
      <c r="W75" t="n">
        <v>2.95</v>
      </c>
      <c r="X75" t="n">
        <v>0.1</v>
      </c>
      <c r="Y75" t="n">
        <v>1</v>
      </c>
      <c r="Z75" t="n">
        <v>10</v>
      </c>
      <c r="AA75" t="n">
        <v>336.1244651527638</v>
      </c>
      <c r="AB75" t="n">
        <v>459.9003219868533</v>
      </c>
      <c r="AC75" t="n">
        <v>416.0080807305831</v>
      </c>
      <c r="AD75" t="n">
        <v>336124.4651527638</v>
      </c>
      <c r="AE75" t="n">
        <v>459900.3219868533</v>
      </c>
      <c r="AF75" t="n">
        <v>2.768173155363108e-06</v>
      </c>
      <c r="AG75" t="n">
        <v>16.86197916666667</v>
      </c>
      <c r="AH75" t="n">
        <v>416008.0807305831</v>
      </c>
    </row>
    <row r="76">
      <c r="A76" t="n">
        <v>74</v>
      </c>
      <c r="B76" t="n">
        <v>75</v>
      </c>
      <c r="C76" t="inlineStr">
        <is>
          <t xml:space="preserve">CONCLUIDO	</t>
        </is>
      </c>
      <c r="D76" t="n">
        <v>7.7247</v>
      </c>
      <c r="E76" t="n">
        <v>12.95</v>
      </c>
      <c r="F76" t="n">
        <v>10.49</v>
      </c>
      <c r="G76" t="n">
        <v>104.86</v>
      </c>
      <c r="H76" t="n">
        <v>1.95</v>
      </c>
      <c r="I76" t="n">
        <v>6</v>
      </c>
      <c r="J76" t="n">
        <v>176.96</v>
      </c>
      <c r="K76" t="n">
        <v>49.1</v>
      </c>
      <c r="L76" t="n">
        <v>19.5</v>
      </c>
      <c r="M76" t="n">
        <v>4</v>
      </c>
      <c r="N76" t="n">
        <v>33.36</v>
      </c>
      <c r="O76" t="n">
        <v>22058.99</v>
      </c>
      <c r="P76" t="n">
        <v>112.91</v>
      </c>
      <c r="Q76" t="n">
        <v>197.75</v>
      </c>
      <c r="R76" t="n">
        <v>30.41</v>
      </c>
      <c r="S76" t="n">
        <v>25.4</v>
      </c>
      <c r="T76" t="n">
        <v>1670.82</v>
      </c>
      <c r="U76" t="n">
        <v>0.84</v>
      </c>
      <c r="V76" t="n">
        <v>0.89</v>
      </c>
      <c r="W76" t="n">
        <v>2.95</v>
      </c>
      <c r="X76" t="n">
        <v>0.1</v>
      </c>
      <c r="Y76" t="n">
        <v>1</v>
      </c>
      <c r="Z76" t="n">
        <v>10</v>
      </c>
      <c r="AA76" t="n">
        <v>335.8241910202303</v>
      </c>
      <c r="AB76" t="n">
        <v>459.4894736715612</v>
      </c>
      <c r="AC76" t="n">
        <v>415.6364432018732</v>
      </c>
      <c r="AD76" t="n">
        <v>335824.1910202303</v>
      </c>
      <c r="AE76" t="n">
        <v>459489.4736715612</v>
      </c>
      <c r="AF76" t="n">
        <v>2.768782490383711e-06</v>
      </c>
      <c r="AG76" t="n">
        <v>16.86197916666667</v>
      </c>
      <c r="AH76" t="n">
        <v>415636.4432018732</v>
      </c>
    </row>
    <row r="77">
      <c r="A77" t="n">
        <v>75</v>
      </c>
      <c r="B77" t="n">
        <v>75</v>
      </c>
      <c r="C77" t="inlineStr">
        <is>
          <t xml:space="preserve">CONCLUIDO	</t>
        </is>
      </c>
      <c r="D77" t="n">
        <v>7.7248</v>
      </c>
      <c r="E77" t="n">
        <v>12.95</v>
      </c>
      <c r="F77" t="n">
        <v>10.49</v>
      </c>
      <c r="G77" t="n">
        <v>104.86</v>
      </c>
      <c r="H77" t="n">
        <v>1.98</v>
      </c>
      <c r="I77" t="n">
        <v>6</v>
      </c>
      <c r="J77" t="n">
        <v>177.33</v>
      </c>
      <c r="K77" t="n">
        <v>49.1</v>
      </c>
      <c r="L77" t="n">
        <v>19.75</v>
      </c>
      <c r="M77" t="n">
        <v>4</v>
      </c>
      <c r="N77" t="n">
        <v>33.48</v>
      </c>
      <c r="O77" t="n">
        <v>22104.63</v>
      </c>
      <c r="P77" t="n">
        <v>112.33</v>
      </c>
      <c r="Q77" t="n">
        <v>197.77</v>
      </c>
      <c r="R77" t="n">
        <v>30.47</v>
      </c>
      <c r="S77" t="n">
        <v>25.4</v>
      </c>
      <c r="T77" t="n">
        <v>1702.46</v>
      </c>
      <c r="U77" t="n">
        <v>0.83</v>
      </c>
      <c r="V77" t="n">
        <v>0.89</v>
      </c>
      <c r="W77" t="n">
        <v>2.94</v>
      </c>
      <c r="X77" t="n">
        <v>0.1</v>
      </c>
      <c r="Y77" t="n">
        <v>1</v>
      </c>
      <c r="Z77" t="n">
        <v>10</v>
      </c>
      <c r="AA77" t="n">
        <v>335.4140957673957</v>
      </c>
      <c r="AB77" t="n">
        <v>458.9283632545072</v>
      </c>
      <c r="AC77" t="n">
        <v>415.1288843754995</v>
      </c>
      <c r="AD77" t="n">
        <v>335414.0957673957</v>
      </c>
      <c r="AE77" t="n">
        <v>458928.3632545072</v>
      </c>
      <c r="AF77" t="n">
        <v>2.768818333620217e-06</v>
      </c>
      <c r="AG77" t="n">
        <v>16.86197916666667</v>
      </c>
      <c r="AH77" t="n">
        <v>415128.8843754994</v>
      </c>
    </row>
    <row r="78">
      <c r="A78" t="n">
        <v>76</v>
      </c>
      <c r="B78" t="n">
        <v>75</v>
      </c>
      <c r="C78" t="inlineStr">
        <is>
          <t xml:space="preserve">CONCLUIDO	</t>
        </is>
      </c>
      <c r="D78" t="n">
        <v>7.7498</v>
      </c>
      <c r="E78" t="n">
        <v>12.9</v>
      </c>
      <c r="F78" t="n">
        <v>10.47</v>
      </c>
      <c r="G78" t="n">
        <v>125.69</v>
      </c>
      <c r="H78" t="n">
        <v>2</v>
      </c>
      <c r="I78" t="n">
        <v>5</v>
      </c>
      <c r="J78" t="n">
        <v>177.7</v>
      </c>
      <c r="K78" t="n">
        <v>49.1</v>
      </c>
      <c r="L78" t="n">
        <v>20</v>
      </c>
      <c r="M78" t="n">
        <v>3</v>
      </c>
      <c r="N78" t="n">
        <v>33.61</v>
      </c>
      <c r="O78" t="n">
        <v>22150.3</v>
      </c>
      <c r="P78" t="n">
        <v>111.7</v>
      </c>
      <c r="Q78" t="n">
        <v>197.76</v>
      </c>
      <c r="R78" t="n">
        <v>30</v>
      </c>
      <c r="S78" t="n">
        <v>25.4</v>
      </c>
      <c r="T78" t="n">
        <v>1473.37</v>
      </c>
      <c r="U78" t="n">
        <v>0.85</v>
      </c>
      <c r="V78" t="n">
        <v>0.89</v>
      </c>
      <c r="W78" t="n">
        <v>2.95</v>
      </c>
      <c r="X78" t="n">
        <v>0.08</v>
      </c>
      <c r="Y78" t="n">
        <v>1</v>
      </c>
      <c r="Z78" t="n">
        <v>10</v>
      </c>
      <c r="AA78" t="n">
        <v>334.531192531565</v>
      </c>
      <c r="AB78" t="n">
        <v>457.7203360963018</v>
      </c>
      <c r="AC78" t="n">
        <v>414.0361496337964</v>
      </c>
      <c r="AD78" t="n">
        <v>334531.192531565</v>
      </c>
      <c r="AE78" t="n">
        <v>457720.3360963018</v>
      </c>
      <c r="AF78" t="n">
        <v>2.777779142746732e-06</v>
      </c>
      <c r="AG78" t="n">
        <v>16.796875</v>
      </c>
      <c r="AH78" t="n">
        <v>414036.1496337964</v>
      </c>
    </row>
    <row r="79">
      <c r="A79" t="n">
        <v>77</v>
      </c>
      <c r="B79" t="n">
        <v>75</v>
      </c>
      <c r="C79" t="inlineStr">
        <is>
          <t xml:space="preserve">CONCLUIDO	</t>
        </is>
      </c>
      <c r="D79" t="n">
        <v>7.7498</v>
      </c>
      <c r="E79" t="n">
        <v>12.9</v>
      </c>
      <c r="F79" t="n">
        <v>10.47</v>
      </c>
      <c r="G79" t="n">
        <v>125.69</v>
      </c>
      <c r="H79" t="n">
        <v>2.02</v>
      </c>
      <c r="I79" t="n">
        <v>5</v>
      </c>
      <c r="J79" t="n">
        <v>178.07</v>
      </c>
      <c r="K79" t="n">
        <v>49.1</v>
      </c>
      <c r="L79" t="n">
        <v>20.25</v>
      </c>
      <c r="M79" t="n">
        <v>3</v>
      </c>
      <c r="N79" t="n">
        <v>33.73</v>
      </c>
      <c r="O79" t="n">
        <v>22196.02</v>
      </c>
      <c r="P79" t="n">
        <v>111.98</v>
      </c>
      <c r="Q79" t="n">
        <v>197.75</v>
      </c>
      <c r="R79" t="n">
        <v>30.07</v>
      </c>
      <c r="S79" t="n">
        <v>25.4</v>
      </c>
      <c r="T79" t="n">
        <v>1506.02</v>
      </c>
      <c r="U79" t="n">
        <v>0.84</v>
      </c>
      <c r="V79" t="n">
        <v>0.89</v>
      </c>
      <c r="W79" t="n">
        <v>2.95</v>
      </c>
      <c r="X79" t="n">
        <v>0.08</v>
      </c>
      <c r="Y79" t="n">
        <v>1</v>
      </c>
      <c r="Z79" t="n">
        <v>10</v>
      </c>
      <c r="AA79" t="n">
        <v>334.7278103021847</v>
      </c>
      <c r="AB79" t="n">
        <v>457.9893572042275</v>
      </c>
      <c r="AC79" t="n">
        <v>414.2794957447552</v>
      </c>
      <c r="AD79" t="n">
        <v>334727.8103021847</v>
      </c>
      <c r="AE79" t="n">
        <v>457989.3572042275</v>
      </c>
      <c r="AF79" t="n">
        <v>2.777779142746732e-06</v>
      </c>
      <c r="AG79" t="n">
        <v>16.796875</v>
      </c>
      <c r="AH79" t="n">
        <v>414279.4957447552</v>
      </c>
    </row>
    <row r="80">
      <c r="A80" t="n">
        <v>78</v>
      </c>
      <c r="B80" t="n">
        <v>75</v>
      </c>
      <c r="C80" t="inlineStr">
        <is>
          <t xml:space="preserve">CONCLUIDO	</t>
        </is>
      </c>
      <c r="D80" t="n">
        <v>7.7468</v>
      </c>
      <c r="E80" t="n">
        <v>12.91</v>
      </c>
      <c r="F80" t="n">
        <v>10.48</v>
      </c>
      <c r="G80" t="n">
        <v>125.75</v>
      </c>
      <c r="H80" t="n">
        <v>2.04</v>
      </c>
      <c r="I80" t="n">
        <v>5</v>
      </c>
      <c r="J80" t="n">
        <v>178.44</v>
      </c>
      <c r="K80" t="n">
        <v>49.1</v>
      </c>
      <c r="L80" t="n">
        <v>20.5</v>
      </c>
      <c r="M80" t="n">
        <v>3</v>
      </c>
      <c r="N80" t="n">
        <v>33.85</v>
      </c>
      <c r="O80" t="n">
        <v>22241.78</v>
      </c>
      <c r="P80" t="n">
        <v>112.21</v>
      </c>
      <c r="Q80" t="n">
        <v>197.75</v>
      </c>
      <c r="R80" t="n">
        <v>30.18</v>
      </c>
      <c r="S80" t="n">
        <v>25.4</v>
      </c>
      <c r="T80" t="n">
        <v>1563.51</v>
      </c>
      <c r="U80" t="n">
        <v>0.84</v>
      </c>
      <c r="V80" t="n">
        <v>0.89</v>
      </c>
      <c r="W80" t="n">
        <v>2.95</v>
      </c>
      <c r="X80" t="n">
        <v>0.09</v>
      </c>
      <c r="Y80" t="n">
        <v>1</v>
      </c>
      <c r="Z80" t="n">
        <v>10</v>
      </c>
      <c r="AA80" t="n">
        <v>334.9681014538878</v>
      </c>
      <c r="AB80" t="n">
        <v>458.3181341588851</v>
      </c>
      <c r="AC80" t="n">
        <v>414.5768946883016</v>
      </c>
      <c r="AD80" t="n">
        <v>334968.1014538878</v>
      </c>
      <c r="AE80" t="n">
        <v>458318.1341588851</v>
      </c>
      <c r="AF80" t="n">
        <v>2.776703845651551e-06</v>
      </c>
      <c r="AG80" t="n">
        <v>16.80989583333333</v>
      </c>
      <c r="AH80" t="n">
        <v>414576.8946883016</v>
      </c>
    </row>
    <row r="81">
      <c r="A81" t="n">
        <v>79</v>
      </c>
      <c r="B81" t="n">
        <v>75</v>
      </c>
      <c r="C81" t="inlineStr">
        <is>
          <t xml:space="preserve">CONCLUIDO	</t>
        </is>
      </c>
      <c r="D81" t="n">
        <v>7.7521</v>
      </c>
      <c r="E81" t="n">
        <v>12.9</v>
      </c>
      <c r="F81" t="n">
        <v>10.47</v>
      </c>
      <c r="G81" t="n">
        <v>125.65</v>
      </c>
      <c r="H81" t="n">
        <v>2.06</v>
      </c>
      <c r="I81" t="n">
        <v>5</v>
      </c>
      <c r="J81" t="n">
        <v>178.81</v>
      </c>
      <c r="K81" t="n">
        <v>49.1</v>
      </c>
      <c r="L81" t="n">
        <v>20.75</v>
      </c>
      <c r="M81" t="n">
        <v>3</v>
      </c>
      <c r="N81" t="n">
        <v>33.97</v>
      </c>
      <c r="O81" t="n">
        <v>22287.58</v>
      </c>
      <c r="P81" t="n">
        <v>112.13</v>
      </c>
      <c r="Q81" t="n">
        <v>197.77</v>
      </c>
      <c r="R81" t="n">
        <v>29.96</v>
      </c>
      <c r="S81" t="n">
        <v>25.4</v>
      </c>
      <c r="T81" t="n">
        <v>1450.39</v>
      </c>
      <c r="U81" t="n">
        <v>0.85</v>
      </c>
      <c r="V81" t="n">
        <v>0.89</v>
      </c>
      <c r="W81" t="n">
        <v>2.94</v>
      </c>
      <c r="X81" t="n">
        <v>0.08</v>
      </c>
      <c r="Y81" t="n">
        <v>1</v>
      </c>
      <c r="Z81" t="n">
        <v>10</v>
      </c>
      <c r="AA81" t="n">
        <v>334.7991142243071</v>
      </c>
      <c r="AB81" t="n">
        <v>458.0869183761826</v>
      </c>
      <c r="AC81" t="n">
        <v>414.3677458153867</v>
      </c>
      <c r="AD81" t="n">
        <v>334799.1142243071</v>
      </c>
      <c r="AE81" t="n">
        <v>458086.9183761826</v>
      </c>
      <c r="AF81" t="n">
        <v>2.778603537186372e-06</v>
      </c>
      <c r="AG81" t="n">
        <v>16.796875</v>
      </c>
      <c r="AH81" t="n">
        <v>414367.7458153868</v>
      </c>
    </row>
    <row r="82">
      <c r="A82" t="n">
        <v>80</v>
      </c>
      <c r="B82" t="n">
        <v>75</v>
      </c>
      <c r="C82" t="inlineStr">
        <is>
          <t xml:space="preserve">CONCLUIDO	</t>
        </is>
      </c>
      <c r="D82" t="n">
        <v>7.7518</v>
      </c>
      <c r="E82" t="n">
        <v>12.9</v>
      </c>
      <c r="F82" t="n">
        <v>10.47</v>
      </c>
      <c r="G82" t="n">
        <v>125.65</v>
      </c>
      <c r="H82" t="n">
        <v>2.08</v>
      </c>
      <c r="I82" t="n">
        <v>5</v>
      </c>
      <c r="J82" t="n">
        <v>179.18</v>
      </c>
      <c r="K82" t="n">
        <v>49.1</v>
      </c>
      <c r="L82" t="n">
        <v>21</v>
      </c>
      <c r="M82" t="n">
        <v>3</v>
      </c>
      <c r="N82" t="n">
        <v>34.09</v>
      </c>
      <c r="O82" t="n">
        <v>22333.43</v>
      </c>
      <c r="P82" t="n">
        <v>112.1</v>
      </c>
      <c r="Q82" t="n">
        <v>197.77</v>
      </c>
      <c r="R82" t="n">
        <v>29.91</v>
      </c>
      <c r="S82" t="n">
        <v>25.4</v>
      </c>
      <c r="T82" t="n">
        <v>1426.97</v>
      </c>
      <c r="U82" t="n">
        <v>0.85</v>
      </c>
      <c r="V82" t="n">
        <v>0.89</v>
      </c>
      <c r="W82" t="n">
        <v>2.95</v>
      </c>
      <c r="X82" t="n">
        <v>0.08</v>
      </c>
      <c r="Y82" t="n">
        <v>1</v>
      </c>
      <c r="Z82" t="n">
        <v>10</v>
      </c>
      <c r="AA82" t="n">
        <v>334.7824906324622</v>
      </c>
      <c r="AB82" t="n">
        <v>458.0641732444392</v>
      </c>
      <c r="AC82" t="n">
        <v>414.347171447094</v>
      </c>
      <c r="AD82" t="n">
        <v>334782.4906324622</v>
      </c>
      <c r="AE82" t="n">
        <v>458064.1732444392</v>
      </c>
      <c r="AF82" t="n">
        <v>2.778496007476853e-06</v>
      </c>
      <c r="AG82" t="n">
        <v>16.796875</v>
      </c>
      <c r="AH82" t="n">
        <v>414347.171447094</v>
      </c>
    </row>
    <row r="83">
      <c r="A83" t="n">
        <v>81</v>
      </c>
      <c r="B83" t="n">
        <v>75</v>
      </c>
      <c r="C83" t="inlineStr">
        <is>
          <t xml:space="preserve">CONCLUIDO	</t>
        </is>
      </c>
      <c r="D83" t="n">
        <v>7.7511</v>
      </c>
      <c r="E83" t="n">
        <v>12.9</v>
      </c>
      <c r="F83" t="n">
        <v>10.47</v>
      </c>
      <c r="G83" t="n">
        <v>125.67</v>
      </c>
      <c r="H83" t="n">
        <v>2.1</v>
      </c>
      <c r="I83" t="n">
        <v>5</v>
      </c>
      <c r="J83" t="n">
        <v>179.56</v>
      </c>
      <c r="K83" t="n">
        <v>49.1</v>
      </c>
      <c r="L83" t="n">
        <v>21.25</v>
      </c>
      <c r="M83" t="n">
        <v>3</v>
      </c>
      <c r="N83" t="n">
        <v>34.21</v>
      </c>
      <c r="O83" t="n">
        <v>22379.31</v>
      </c>
      <c r="P83" t="n">
        <v>112.26</v>
      </c>
      <c r="Q83" t="n">
        <v>197.77</v>
      </c>
      <c r="R83" t="n">
        <v>29.95</v>
      </c>
      <c r="S83" t="n">
        <v>25.4</v>
      </c>
      <c r="T83" t="n">
        <v>1444.37</v>
      </c>
      <c r="U83" t="n">
        <v>0.85</v>
      </c>
      <c r="V83" t="n">
        <v>0.89</v>
      </c>
      <c r="W83" t="n">
        <v>2.95</v>
      </c>
      <c r="X83" t="n">
        <v>0.08</v>
      </c>
      <c r="Y83" t="n">
        <v>1</v>
      </c>
      <c r="Z83" t="n">
        <v>10</v>
      </c>
      <c r="AA83" t="n">
        <v>334.9051776139578</v>
      </c>
      <c r="AB83" t="n">
        <v>458.2320389850892</v>
      </c>
      <c r="AC83" t="n">
        <v>414.4990163170574</v>
      </c>
      <c r="AD83" t="n">
        <v>334905.1776139578</v>
      </c>
      <c r="AE83" t="n">
        <v>458232.0389850892</v>
      </c>
      <c r="AF83" t="n">
        <v>2.778245104821311e-06</v>
      </c>
      <c r="AG83" t="n">
        <v>16.796875</v>
      </c>
      <c r="AH83" t="n">
        <v>414499.0163170574</v>
      </c>
    </row>
    <row r="84">
      <c r="A84" t="n">
        <v>82</v>
      </c>
      <c r="B84" t="n">
        <v>75</v>
      </c>
      <c r="C84" t="inlineStr">
        <is>
          <t xml:space="preserve">CONCLUIDO	</t>
        </is>
      </c>
      <c r="D84" t="n">
        <v>7.7548</v>
      </c>
      <c r="E84" t="n">
        <v>12.9</v>
      </c>
      <c r="F84" t="n">
        <v>10.47</v>
      </c>
      <c r="G84" t="n">
        <v>125.59</v>
      </c>
      <c r="H84" t="n">
        <v>2.12</v>
      </c>
      <c r="I84" t="n">
        <v>5</v>
      </c>
      <c r="J84" t="n">
        <v>179.93</v>
      </c>
      <c r="K84" t="n">
        <v>49.1</v>
      </c>
      <c r="L84" t="n">
        <v>21.5</v>
      </c>
      <c r="M84" t="n">
        <v>3</v>
      </c>
      <c r="N84" t="n">
        <v>34.33</v>
      </c>
      <c r="O84" t="n">
        <v>22425.23</v>
      </c>
      <c r="P84" t="n">
        <v>112.1</v>
      </c>
      <c r="Q84" t="n">
        <v>197.75</v>
      </c>
      <c r="R84" t="n">
        <v>29.75</v>
      </c>
      <c r="S84" t="n">
        <v>25.4</v>
      </c>
      <c r="T84" t="n">
        <v>1344.13</v>
      </c>
      <c r="U84" t="n">
        <v>0.85</v>
      </c>
      <c r="V84" t="n">
        <v>0.89</v>
      </c>
      <c r="W84" t="n">
        <v>2.95</v>
      </c>
      <c r="X84" t="n">
        <v>0.08</v>
      </c>
      <c r="Y84" t="n">
        <v>1</v>
      </c>
      <c r="Z84" t="n">
        <v>10</v>
      </c>
      <c r="AA84" t="n">
        <v>334.738142601994</v>
      </c>
      <c r="AB84" t="n">
        <v>458.0034943126555</v>
      </c>
      <c r="AC84" t="n">
        <v>414.2922836273964</v>
      </c>
      <c r="AD84" t="n">
        <v>334738.142601994</v>
      </c>
      <c r="AE84" t="n">
        <v>458003.4943126555</v>
      </c>
      <c r="AF84" t="n">
        <v>2.779571304572035e-06</v>
      </c>
      <c r="AG84" t="n">
        <v>16.796875</v>
      </c>
      <c r="AH84" t="n">
        <v>414292.2836273964</v>
      </c>
    </row>
    <row r="85">
      <c r="A85" t="n">
        <v>83</v>
      </c>
      <c r="B85" t="n">
        <v>75</v>
      </c>
      <c r="C85" t="inlineStr">
        <is>
          <t xml:space="preserve">CONCLUIDO	</t>
        </is>
      </c>
      <c r="D85" t="n">
        <v>7.7524</v>
      </c>
      <c r="E85" t="n">
        <v>12.9</v>
      </c>
      <c r="F85" t="n">
        <v>10.47</v>
      </c>
      <c r="G85" t="n">
        <v>125.64</v>
      </c>
      <c r="H85" t="n">
        <v>2.14</v>
      </c>
      <c r="I85" t="n">
        <v>5</v>
      </c>
      <c r="J85" t="n">
        <v>180.3</v>
      </c>
      <c r="K85" t="n">
        <v>49.1</v>
      </c>
      <c r="L85" t="n">
        <v>21.75</v>
      </c>
      <c r="M85" t="n">
        <v>3</v>
      </c>
      <c r="N85" t="n">
        <v>34.46</v>
      </c>
      <c r="O85" t="n">
        <v>22471.2</v>
      </c>
      <c r="P85" t="n">
        <v>112.09</v>
      </c>
      <c r="Q85" t="n">
        <v>197.75</v>
      </c>
      <c r="R85" t="n">
        <v>29.87</v>
      </c>
      <c r="S85" t="n">
        <v>25.4</v>
      </c>
      <c r="T85" t="n">
        <v>1406.36</v>
      </c>
      <c r="U85" t="n">
        <v>0.85</v>
      </c>
      <c r="V85" t="n">
        <v>0.89</v>
      </c>
      <c r="W85" t="n">
        <v>2.95</v>
      </c>
      <c r="X85" t="n">
        <v>0.08</v>
      </c>
      <c r="Y85" t="n">
        <v>1</v>
      </c>
      <c r="Z85" t="n">
        <v>10</v>
      </c>
      <c r="AA85" t="n">
        <v>334.7665985723254</v>
      </c>
      <c r="AB85" t="n">
        <v>458.0424290266518</v>
      </c>
      <c r="AC85" t="n">
        <v>414.327502466934</v>
      </c>
      <c r="AD85" t="n">
        <v>334766.5985723254</v>
      </c>
      <c r="AE85" t="n">
        <v>458042.4290266518</v>
      </c>
      <c r="AF85" t="n">
        <v>2.77871106689589e-06</v>
      </c>
      <c r="AG85" t="n">
        <v>16.796875</v>
      </c>
      <c r="AH85" t="n">
        <v>414327.502466934</v>
      </c>
    </row>
    <row r="86">
      <c r="A86" t="n">
        <v>84</v>
      </c>
      <c r="B86" t="n">
        <v>75</v>
      </c>
      <c r="C86" t="inlineStr">
        <is>
          <t xml:space="preserve">CONCLUIDO	</t>
        </is>
      </c>
      <c r="D86" t="n">
        <v>7.7533</v>
      </c>
      <c r="E86" t="n">
        <v>12.9</v>
      </c>
      <c r="F86" t="n">
        <v>10.47</v>
      </c>
      <c r="G86" t="n">
        <v>125.62</v>
      </c>
      <c r="H86" t="n">
        <v>2.16</v>
      </c>
      <c r="I86" t="n">
        <v>5</v>
      </c>
      <c r="J86" t="n">
        <v>180.67</v>
      </c>
      <c r="K86" t="n">
        <v>49.1</v>
      </c>
      <c r="L86" t="n">
        <v>22</v>
      </c>
      <c r="M86" t="n">
        <v>3</v>
      </c>
      <c r="N86" t="n">
        <v>34.58</v>
      </c>
      <c r="O86" t="n">
        <v>22517.21</v>
      </c>
      <c r="P86" t="n">
        <v>112.04</v>
      </c>
      <c r="Q86" t="n">
        <v>197.75</v>
      </c>
      <c r="R86" t="n">
        <v>29.88</v>
      </c>
      <c r="S86" t="n">
        <v>25.4</v>
      </c>
      <c r="T86" t="n">
        <v>1413.55</v>
      </c>
      <c r="U86" t="n">
        <v>0.85</v>
      </c>
      <c r="V86" t="n">
        <v>0.89</v>
      </c>
      <c r="W86" t="n">
        <v>2.95</v>
      </c>
      <c r="X86" t="n">
        <v>0.08</v>
      </c>
      <c r="Y86" t="n">
        <v>1</v>
      </c>
      <c r="Z86" t="n">
        <v>10</v>
      </c>
      <c r="AA86" t="n">
        <v>334.718198967319</v>
      </c>
      <c r="AB86" t="n">
        <v>457.9762065518422</v>
      </c>
      <c r="AC86" t="n">
        <v>414.2676001721764</v>
      </c>
      <c r="AD86" t="n">
        <v>334718.198967319</v>
      </c>
      <c r="AE86" t="n">
        <v>457976.2065518422</v>
      </c>
      <c r="AF86" t="n">
        <v>2.779033656024445e-06</v>
      </c>
      <c r="AG86" t="n">
        <v>16.796875</v>
      </c>
      <c r="AH86" t="n">
        <v>414267.6001721764</v>
      </c>
    </row>
    <row r="87">
      <c r="A87" t="n">
        <v>85</v>
      </c>
      <c r="B87" t="n">
        <v>75</v>
      </c>
      <c r="C87" t="inlineStr">
        <is>
          <t xml:space="preserve">CONCLUIDO	</t>
        </is>
      </c>
      <c r="D87" t="n">
        <v>7.7541</v>
      </c>
      <c r="E87" t="n">
        <v>12.9</v>
      </c>
      <c r="F87" t="n">
        <v>10.47</v>
      </c>
      <c r="G87" t="n">
        <v>125.61</v>
      </c>
      <c r="H87" t="n">
        <v>2.18</v>
      </c>
      <c r="I87" t="n">
        <v>5</v>
      </c>
      <c r="J87" t="n">
        <v>181.05</v>
      </c>
      <c r="K87" t="n">
        <v>49.1</v>
      </c>
      <c r="L87" t="n">
        <v>22.25</v>
      </c>
      <c r="M87" t="n">
        <v>3</v>
      </c>
      <c r="N87" t="n">
        <v>34.7</v>
      </c>
      <c r="O87" t="n">
        <v>22563.26</v>
      </c>
      <c r="P87" t="n">
        <v>111.79</v>
      </c>
      <c r="Q87" t="n">
        <v>197.75</v>
      </c>
      <c r="R87" t="n">
        <v>29.87</v>
      </c>
      <c r="S87" t="n">
        <v>25.4</v>
      </c>
      <c r="T87" t="n">
        <v>1406.02</v>
      </c>
      <c r="U87" t="n">
        <v>0.85</v>
      </c>
      <c r="V87" t="n">
        <v>0.89</v>
      </c>
      <c r="W87" t="n">
        <v>2.94</v>
      </c>
      <c r="X87" t="n">
        <v>0.08</v>
      </c>
      <c r="Y87" t="n">
        <v>1</v>
      </c>
      <c r="Z87" t="n">
        <v>10</v>
      </c>
      <c r="AA87" t="n">
        <v>334.530924161708</v>
      </c>
      <c r="AB87" t="n">
        <v>457.719968900824</v>
      </c>
      <c r="AC87" t="n">
        <v>414.0358174829396</v>
      </c>
      <c r="AD87" t="n">
        <v>334530.924161708</v>
      </c>
      <c r="AE87" t="n">
        <v>457719.968900824</v>
      </c>
      <c r="AF87" t="n">
        <v>2.779320401916493e-06</v>
      </c>
      <c r="AG87" t="n">
        <v>16.796875</v>
      </c>
      <c r="AH87" t="n">
        <v>414035.8174829396</v>
      </c>
    </row>
    <row r="88">
      <c r="A88" t="n">
        <v>86</v>
      </c>
      <c r="B88" t="n">
        <v>75</v>
      </c>
      <c r="C88" t="inlineStr">
        <is>
          <t xml:space="preserve">CONCLUIDO	</t>
        </is>
      </c>
      <c r="D88" t="n">
        <v>7.7523</v>
      </c>
      <c r="E88" t="n">
        <v>12.9</v>
      </c>
      <c r="F88" t="n">
        <v>10.47</v>
      </c>
      <c r="G88" t="n">
        <v>125.64</v>
      </c>
      <c r="H88" t="n">
        <v>2.2</v>
      </c>
      <c r="I88" t="n">
        <v>5</v>
      </c>
      <c r="J88" t="n">
        <v>181.42</v>
      </c>
      <c r="K88" t="n">
        <v>49.1</v>
      </c>
      <c r="L88" t="n">
        <v>22.5</v>
      </c>
      <c r="M88" t="n">
        <v>3</v>
      </c>
      <c r="N88" t="n">
        <v>34.83</v>
      </c>
      <c r="O88" t="n">
        <v>22609.35</v>
      </c>
      <c r="P88" t="n">
        <v>111.74</v>
      </c>
      <c r="Q88" t="n">
        <v>197.75</v>
      </c>
      <c r="R88" t="n">
        <v>29.88</v>
      </c>
      <c r="S88" t="n">
        <v>25.4</v>
      </c>
      <c r="T88" t="n">
        <v>1411.58</v>
      </c>
      <c r="U88" t="n">
        <v>0.85</v>
      </c>
      <c r="V88" t="n">
        <v>0.89</v>
      </c>
      <c r="W88" t="n">
        <v>2.95</v>
      </c>
      <c r="X88" t="n">
        <v>0.08</v>
      </c>
      <c r="Y88" t="n">
        <v>1</v>
      </c>
      <c r="Z88" t="n">
        <v>10</v>
      </c>
      <c r="AA88" t="n">
        <v>334.5223841562916</v>
      </c>
      <c r="AB88" t="n">
        <v>457.7082840886547</v>
      </c>
      <c r="AC88" t="n">
        <v>414.025247852844</v>
      </c>
      <c r="AD88" t="n">
        <v>334522.3841562916</v>
      </c>
      <c r="AE88" t="n">
        <v>457708.2840886547</v>
      </c>
      <c r="AF88" t="n">
        <v>2.778675223659384e-06</v>
      </c>
      <c r="AG88" t="n">
        <v>16.796875</v>
      </c>
      <c r="AH88" t="n">
        <v>414025.247852844</v>
      </c>
    </row>
    <row r="89">
      <c r="A89" t="n">
        <v>87</v>
      </c>
      <c r="B89" t="n">
        <v>75</v>
      </c>
      <c r="C89" t="inlineStr">
        <is>
          <t xml:space="preserve">CONCLUIDO	</t>
        </is>
      </c>
      <c r="D89" t="n">
        <v>7.7539</v>
      </c>
      <c r="E89" t="n">
        <v>12.9</v>
      </c>
      <c r="F89" t="n">
        <v>10.47</v>
      </c>
      <c r="G89" t="n">
        <v>125.61</v>
      </c>
      <c r="H89" t="n">
        <v>2.22</v>
      </c>
      <c r="I89" t="n">
        <v>5</v>
      </c>
      <c r="J89" t="n">
        <v>181.8</v>
      </c>
      <c r="K89" t="n">
        <v>49.1</v>
      </c>
      <c r="L89" t="n">
        <v>22.75</v>
      </c>
      <c r="M89" t="n">
        <v>3</v>
      </c>
      <c r="N89" t="n">
        <v>34.95</v>
      </c>
      <c r="O89" t="n">
        <v>22655.61</v>
      </c>
      <c r="P89" t="n">
        <v>111.5</v>
      </c>
      <c r="Q89" t="n">
        <v>197.75</v>
      </c>
      <c r="R89" t="n">
        <v>29.76</v>
      </c>
      <c r="S89" t="n">
        <v>25.4</v>
      </c>
      <c r="T89" t="n">
        <v>1349.94</v>
      </c>
      <c r="U89" t="n">
        <v>0.85</v>
      </c>
      <c r="V89" t="n">
        <v>0.89</v>
      </c>
      <c r="W89" t="n">
        <v>2.95</v>
      </c>
      <c r="X89" t="n">
        <v>0.08</v>
      </c>
      <c r="Y89" t="n">
        <v>1</v>
      </c>
      <c r="Z89" t="n">
        <v>10</v>
      </c>
      <c r="AA89" t="n">
        <v>334.3303423954657</v>
      </c>
      <c r="AB89" t="n">
        <v>457.4455240792082</v>
      </c>
      <c r="AC89" t="n">
        <v>413.7875652899131</v>
      </c>
      <c r="AD89" t="n">
        <v>334330.3423954656</v>
      </c>
      <c r="AE89" t="n">
        <v>457445.5240792081</v>
      </c>
      <c r="AF89" t="n">
        <v>2.77924871544348e-06</v>
      </c>
      <c r="AG89" t="n">
        <v>16.796875</v>
      </c>
      <c r="AH89" t="n">
        <v>413787.565289913</v>
      </c>
    </row>
    <row r="90">
      <c r="A90" t="n">
        <v>88</v>
      </c>
      <c r="B90" t="n">
        <v>75</v>
      </c>
      <c r="C90" t="inlineStr">
        <is>
          <t xml:space="preserve">CONCLUIDO	</t>
        </is>
      </c>
      <c r="D90" t="n">
        <v>7.7546</v>
      </c>
      <c r="E90" t="n">
        <v>12.9</v>
      </c>
      <c r="F90" t="n">
        <v>10.47</v>
      </c>
      <c r="G90" t="n">
        <v>125.6</v>
      </c>
      <c r="H90" t="n">
        <v>2.24</v>
      </c>
      <c r="I90" t="n">
        <v>5</v>
      </c>
      <c r="J90" t="n">
        <v>182.17</v>
      </c>
      <c r="K90" t="n">
        <v>49.1</v>
      </c>
      <c r="L90" t="n">
        <v>23</v>
      </c>
      <c r="M90" t="n">
        <v>3</v>
      </c>
      <c r="N90" t="n">
        <v>35.08</v>
      </c>
      <c r="O90" t="n">
        <v>22701.78</v>
      </c>
      <c r="P90" t="n">
        <v>111.23</v>
      </c>
      <c r="Q90" t="n">
        <v>197.75</v>
      </c>
      <c r="R90" t="n">
        <v>29.69</v>
      </c>
      <c r="S90" t="n">
        <v>25.4</v>
      </c>
      <c r="T90" t="n">
        <v>1317.46</v>
      </c>
      <c r="U90" t="n">
        <v>0.86</v>
      </c>
      <c r="V90" t="n">
        <v>0.89</v>
      </c>
      <c r="W90" t="n">
        <v>2.95</v>
      </c>
      <c r="X90" t="n">
        <v>0.08</v>
      </c>
      <c r="Y90" t="n">
        <v>1</v>
      </c>
      <c r="Z90" t="n">
        <v>10</v>
      </c>
      <c r="AA90" t="n">
        <v>334.1305567197543</v>
      </c>
      <c r="AB90" t="n">
        <v>457.172168503778</v>
      </c>
      <c r="AC90" t="n">
        <v>413.540298386945</v>
      </c>
      <c r="AD90" t="n">
        <v>334130.5567197544</v>
      </c>
      <c r="AE90" t="n">
        <v>457172.168503778</v>
      </c>
      <c r="AF90" t="n">
        <v>2.779499618099023e-06</v>
      </c>
      <c r="AG90" t="n">
        <v>16.796875</v>
      </c>
      <c r="AH90" t="n">
        <v>413540.298386945</v>
      </c>
    </row>
    <row r="91">
      <c r="A91" t="n">
        <v>89</v>
      </c>
      <c r="B91" t="n">
        <v>75</v>
      </c>
      <c r="C91" t="inlineStr">
        <is>
          <t xml:space="preserve">CONCLUIDO	</t>
        </is>
      </c>
      <c r="D91" t="n">
        <v>7.7568</v>
      </c>
      <c r="E91" t="n">
        <v>12.89</v>
      </c>
      <c r="F91" t="n">
        <v>10.46</v>
      </c>
      <c r="G91" t="n">
        <v>125.55</v>
      </c>
      <c r="H91" t="n">
        <v>2.26</v>
      </c>
      <c r="I91" t="n">
        <v>5</v>
      </c>
      <c r="J91" t="n">
        <v>182.55</v>
      </c>
      <c r="K91" t="n">
        <v>49.1</v>
      </c>
      <c r="L91" t="n">
        <v>23.25</v>
      </c>
      <c r="M91" t="n">
        <v>3</v>
      </c>
      <c r="N91" t="n">
        <v>35.2</v>
      </c>
      <c r="O91" t="n">
        <v>22748</v>
      </c>
      <c r="P91" t="n">
        <v>110.83</v>
      </c>
      <c r="Q91" t="n">
        <v>197.77</v>
      </c>
      <c r="R91" t="n">
        <v>29.6</v>
      </c>
      <c r="S91" t="n">
        <v>25.4</v>
      </c>
      <c r="T91" t="n">
        <v>1272.85</v>
      </c>
      <c r="U91" t="n">
        <v>0.86</v>
      </c>
      <c r="V91" t="n">
        <v>0.89</v>
      </c>
      <c r="W91" t="n">
        <v>2.95</v>
      </c>
      <c r="X91" t="n">
        <v>0.07000000000000001</v>
      </c>
      <c r="Y91" t="n">
        <v>1</v>
      </c>
      <c r="Z91" t="n">
        <v>10</v>
      </c>
      <c r="AA91" t="n">
        <v>333.7832948495244</v>
      </c>
      <c r="AB91" t="n">
        <v>456.6970294928169</v>
      </c>
      <c r="AC91" t="n">
        <v>413.1105059763283</v>
      </c>
      <c r="AD91" t="n">
        <v>333783.2948495244</v>
      </c>
      <c r="AE91" t="n">
        <v>456697.0294928169</v>
      </c>
      <c r="AF91" t="n">
        <v>2.780288169302156e-06</v>
      </c>
      <c r="AG91" t="n">
        <v>16.78385416666667</v>
      </c>
      <c r="AH91" t="n">
        <v>413110.5059763283</v>
      </c>
    </row>
    <row r="92">
      <c r="A92" t="n">
        <v>90</v>
      </c>
      <c r="B92" t="n">
        <v>75</v>
      </c>
      <c r="C92" t="inlineStr">
        <is>
          <t xml:space="preserve">CONCLUIDO	</t>
        </is>
      </c>
      <c r="D92" t="n">
        <v>7.7541</v>
      </c>
      <c r="E92" t="n">
        <v>12.9</v>
      </c>
      <c r="F92" t="n">
        <v>10.47</v>
      </c>
      <c r="G92" t="n">
        <v>125.61</v>
      </c>
      <c r="H92" t="n">
        <v>2.28</v>
      </c>
      <c r="I92" t="n">
        <v>5</v>
      </c>
      <c r="J92" t="n">
        <v>182.92</v>
      </c>
      <c r="K92" t="n">
        <v>49.1</v>
      </c>
      <c r="L92" t="n">
        <v>23.5</v>
      </c>
      <c r="M92" t="n">
        <v>3</v>
      </c>
      <c r="N92" t="n">
        <v>35.33</v>
      </c>
      <c r="O92" t="n">
        <v>22794.27</v>
      </c>
      <c r="P92" t="n">
        <v>110.7</v>
      </c>
      <c r="Q92" t="n">
        <v>197.75</v>
      </c>
      <c r="R92" t="n">
        <v>29.72</v>
      </c>
      <c r="S92" t="n">
        <v>25.4</v>
      </c>
      <c r="T92" t="n">
        <v>1328.56</v>
      </c>
      <c r="U92" t="n">
        <v>0.85</v>
      </c>
      <c r="V92" t="n">
        <v>0.89</v>
      </c>
      <c r="W92" t="n">
        <v>2.95</v>
      </c>
      <c r="X92" t="n">
        <v>0.08</v>
      </c>
      <c r="Y92" t="n">
        <v>1</v>
      </c>
      <c r="Z92" t="n">
        <v>10</v>
      </c>
      <c r="AA92" t="n">
        <v>333.765943720653</v>
      </c>
      <c r="AB92" t="n">
        <v>456.6732889128173</v>
      </c>
      <c r="AC92" t="n">
        <v>413.0890311639637</v>
      </c>
      <c r="AD92" t="n">
        <v>333765.943720653</v>
      </c>
      <c r="AE92" t="n">
        <v>456673.2889128173</v>
      </c>
      <c r="AF92" t="n">
        <v>2.779320401916493e-06</v>
      </c>
      <c r="AG92" t="n">
        <v>16.796875</v>
      </c>
      <c r="AH92" t="n">
        <v>413089.0311639637</v>
      </c>
    </row>
    <row r="93">
      <c r="A93" t="n">
        <v>91</v>
      </c>
      <c r="B93" t="n">
        <v>75</v>
      </c>
      <c r="C93" t="inlineStr">
        <is>
          <t xml:space="preserve">CONCLUIDO	</t>
        </is>
      </c>
      <c r="D93" t="n">
        <v>7.7576</v>
      </c>
      <c r="E93" t="n">
        <v>12.89</v>
      </c>
      <c r="F93" t="n">
        <v>10.46</v>
      </c>
      <c r="G93" t="n">
        <v>125.54</v>
      </c>
      <c r="H93" t="n">
        <v>2.3</v>
      </c>
      <c r="I93" t="n">
        <v>5</v>
      </c>
      <c r="J93" t="n">
        <v>183.3</v>
      </c>
      <c r="K93" t="n">
        <v>49.1</v>
      </c>
      <c r="L93" t="n">
        <v>23.75</v>
      </c>
      <c r="M93" t="n">
        <v>3</v>
      </c>
      <c r="N93" t="n">
        <v>35.45</v>
      </c>
      <c r="O93" t="n">
        <v>22840.57</v>
      </c>
      <c r="P93" t="n">
        <v>110.23</v>
      </c>
      <c r="Q93" t="n">
        <v>197.76</v>
      </c>
      <c r="R93" t="n">
        <v>29.59</v>
      </c>
      <c r="S93" t="n">
        <v>25.4</v>
      </c>
      <c r="T93" t="n">
        <v>1266.7</v>
      </c>
      <c r="U93" t="n">
        <v>0.86</v>
      </c>
      <c r="V93" t="n">
        <v>0.89</v>
      </c>
      <c r="W93" t="n">
        <v>2.95</v>
      </c>
      <c r="X93" t="n">
        <v>0.07000000000000001</v>
      </c>
      <c r="Y93" t="n">
        <v>1</v>
      </c>
      <c r="Z93" t="n">
        <v>10</v>
      </c>
      <c r="AA93" t="n">
        <v>333.3506758506938</v>
      </c>
      <c r="AB93" t="n">
        <v>456.1051010928135</v>
      </c>
      <c r="AC93" t="n">
        <v>412.5750703920445</v>
      </c>
      <c r="AD93" t="n">
        <v>333350.6758506938</v>
      </c>
      <c r="AE93" t="n">
        <v>456105.1010928135</v>
      </c>
      <c r="AF93" t="n">
        <v>2.780574915194205e-06</v>
      </c>
      <c r="AG93" t="n">
        <v>16.78385416666667</v>
      </c>
      <c r="AH93" t="n">
        <v>412575.0703920445</v>
      </c>
    </row>
    <row r="94">
      <c r="A94" t="n">
        <v>92</v>
      </c>
      <c r="B94" t="n">
        <v>75</v>
      </c>
      <c r="C94" t="inlineStr">
        <is>
          <t xml:space="preserve">CONCLUIDO	</t>
        </is>
      </c>
      <c r="D94" t="n">
        <v>7.7576</v>
      </c>
      <c r="E94" t="n">
        <v>12.89</v>
      </c>
      <c r="F94" t="n">
        <v>10.46</v>
      </c>
      <c r="G94" t="n">
        <v>125.54</v>
      </c>
      <c r="H94" t="n">
        <v>2.32</v>
      </c>
      <c r="I94" t="n">
        <v>5</v>
      </c>
      <c r="J94" t="n">
        <v>183.67</v>
      </c>
      <c r="K94" t="n">
        <v>49.1</v>
      </c>
      <c r="L94" t="n">
        <v>24</v>
      </c>
      <c r="M94" t="n">
        <v>3</v>
      </c>
      <c r="N94" t="n">
        <v>35.58</v>
      </c>
      <c r="O94" t="n">
        <v>22886.92</v>
      </c>
      <c r="P94" t="n">
        <v>109.59</v>
      </c>
      <c r="Q94" t="n">
        <v>197.76</v>
      </c>
      <c r="R94" t="n">
        <v>29.61</v>
      </c>
      <c r="S94" t="n">
        <v>25.4</v>
      </c>
      <c r="T94" t="n">
        <v>1276.95</v>
      </c>
      <c r="U94" t="n">
        <v>0.86</v>
      </c>
      <c r="V94" t="n">
        <v>0.89</v>
      </c>
      <c r="W94" t="n">
        <v>2.95</v>
      </c>
      <c r="X94" t="n">
        <v>0.07000000000000001</v>
      </c>
      <c r="Y94" t="n">
        <v>1</v>
      </c>
      <c r="Z94" t="n">
        <v>10</v>
      </c>
      <c r="AA94" t="n">
        <v>332.9017156719202</v>
      </c>
      <c r="AB94" t="n">
        <v>455.4908139694904</v>
      </c>
      <c r="AC94" t="n">
        <v>412.0194099696139</v>
      </c>
      <c r="AD94" t="n">
        <v>332901.7156719202</v>
      </c>
      <c r="AE94" t="n">
        <v>455490.8139694904</v>
      </c>
      <c r="AF94" t="n">
        <v>2.780574915194205e-06</v>
      </c>
      <c r="AG94" t="n">
        <v>16.78385416666667</v>
      </c>
      <c r="AH94" t="n">
        <v>412019.4099696139</v>
      </c>
    </row>
    <row r="95">
      <c r="A95" t="n">
        <v>93</v>
      </c>
      <c r="B95" t="n">
        <v>75</v>
      </c>
      <c r="C95" t="inlineStr">
        <is>
          <t xml:space="preserve">CONCLUIDO	</t>
        </is>
      </c>
      <c r="D95" t="n">
        <v>7.7554</v>
      </c>
      <c r="E95" t="n">
        <v>12.89</v>
      </c>
      <c r="F95" t="n">
        <v>10.46</v>
      </c>
      <c r="G95" t="n">
        <v>125.58</v>
      </c>
      <c r="H95" t="n">
        <v>2.34</v>
      </c>
      <c r="I95" t="n">
        <v>5</v>
      </c>
      <c r="J95" t="n">
        <v>184.05</v>
      </c>
      <c r="K95" t="n">
        <v>49.1</v>
      </c>
      <c r="L95" t="n">
        <v>24.25</v>
      </c>
      <c r="M95" t="n">
        <v>3</v>
      </c>
      <c r="N95" t="n">
        <v>35.7</v>
      </c>
      <c r="O95" t="n">
        <v>22933.31</v>
      </c>
      <c r="P95" t="n">
        <v>109.11</v>
      </c>
      <c r="Q95" t="n">
        <v>197.78</v>
      </c>
      <c r="R95" t="n">
        <v>29.68</v>
      </c>
      <c r="S95" t="n">
        <v>25.4</v>
      </c>
      <c r="T95" t="n">
        <v>1309.23</v>
      </c>
      <c r="U95" t="n">
        <v>0.86</v>
      </c>
      <c r="V95" t="n">
        <v>0.89</v>
      </c>
      <c r="W95" t="n">
        <v>2.95</v>
      </c>
      <c r="X95" t="n">
        <v>0.07000000000000001</v>
      </c>
      <c r="Y95" t="n">
        <v>1</v>
      </c>
      <c r="Z95" t="n">
        <v>10</v>
      </c>
      <c r="AA95" t="n">
        <v>332.5968858666029</v>
      </c>
      <c r="AB95" t="n">
        <v>455.0737323817133</v>
      </c>
      <c r="AC95" t="n">
        <v>411.6421340631966</v>
      </c>
      <c r="AD95" t="n">
        <v>332596.8858666029</v>
      </c>
      <c r="AE95" t="n">
        <v>455073.7323817133</v>
      </c>
      <c r="AF95" t="n">
        <v>2.779786363991072e-06</v>
      </c>
      <c r="AG95" t="n">
        <v>16.78385416666667</v>
      </c>
      <c r="AH95" t="n">
        <v>411642.1340631966</v>
      </c>
    </row>
    <row r="96">
      <c r="A96" t="n">
        <v>94</v>
      </c>
      <c r="B96" t="n">
        <v>75</v>
      </c>
      <c r="C96" t="inlineStr">
        <is>
          <t xml:space="preserve">CONCLUIDO	</t>
        </is>
      </c>
      <c r="D96" t="n">
        <v>7.7533</v>
      </c>
      <c r="E96" t="n">
        <v>12.9</v>
      </c>
      <c r="F96" t="n">
        <v>10.47</v>
      </c>
      <c r="G96" t="n">
        <v>125.62</v>
      </c>
      <c r="H96" t="n">
        <v>2.36</v>
      </c>
      <c r="I96" t="n">
        <v>5</v>
      </c>
      <c r="J96" t="n">
        <v>184.42</v>
      </c>
      <c r="K96" t="n">
        <v>49.1</v>
      </c>
      <c r="L96" t="n">
        <v>24.5</v>
      </c>
      <c r="M96" t="n">
        <v>3</v>
      </c>
      <c r="N96" t="n">
        <v>35.83</v>
      </c>
      <c r="O96" t="n">
        <v>22979.74</v>
      </c>
      <c r="P96" t="n">
        <v>109.02</v>
      </c>
      <c r="Q96" t="n">
        <v>197.78</v>
      </c>
      <c r="R96" t="n">
        <v>29.86</v>
      </c>
      <c r="S96" t="n">
        <v>25.4</v>
      </c>
      <c r="T96" t="n">
        <v>1402.56</v>
      </c>
      <c r="U96" t="n">
        <v>0.85</v>
      </c>
      <c r="V96" t="n">
        <v>0.89</v>
      </c>
      <c r="W96" t="n">
        <v>2.95</v>
      </c>
      <c r="X96" t="n">
        <v>0.08</v>
      </c>
      <c r="Y96" t="n">
        <v>1</v>
      </c>
      <c r="Z96" t="n">
        <v>10</v>
      </c>
      <c r="AA96" t="n">
        <v>332.5984931811099</v>
      </c>
      <c r="AB96" t="n">
        <v>455.0759315803315</v>
      </c>
      <c r="AC96" t="n">
        <v>411.6441233733853</v>
      </c>
      <c r="AD96" t="n">
        <v>332598.4931811099</v>
      </c>
      <c r="AE96" t="n">
        <v>455075.9315803315</v>
      </c>
      <c r="AF96" t="n">
        <v>2.779033656024445e-06</v>
      </c>
      <c r="AG96" t="n">
        <v>16.796875</v>
      </c>
      <c r="AH96" t="n">
        <v>411644.1233733853</v>
      </c>
    </row>
    <row r="97">
      <c r="A97" t="n">
        <v>95</v>
      </c>
      <c r="B97" t="n">
        <v>75</v>
      </c>
      <c r="C97" t="inlineStr">
        <is>
          <t xml:space="preserve">CONCLUIDO	</t>
        </is>
      </c>
      <c r="D97" t="n">
        <v>7.7539</v>
      </c>
      <c r="E97" t="n">
        <v>12.9</v>
      </c>
      <c r="F97" t="n">
        <v>10.47</v>
      </c>
      <c r="G97" t="n">
        <v>125.61</v>
      </c>
      <c r="H97" t="n">
        <v>2.38</v>
      </c>
      <c r="I97" t="n">
        <v>5</v>
      </c>
      <c r="J97" t="n">
        <v>184.8</v>
      </c>
      <c r="K97" t="n">
        <v>49.1</v>
      </c>
      <c r="L97" t="n">
        <v>24.75</v>
      </c>
      <c r="M97" t="n">
        <v>3</v>
      </c>
      <c r="N97" t="n">
        <v>35.96</v>
      </c>
      <c r="O97" t="n">
        <v>23026.22</v>
      </c>
      <c r="P97" t="n">
        <v>108.72</v>
      </c>
      <c r="Q97" t="n">
        <v>197.75</v>
      </c>
      <c r="R97" t="n">
        <v>29.81</v>
      </c>
      <c r="S97" t="n">
        <v>25.4</v>
      </c>
      <c r="T97" t="n">
        <v>1375.79</v>
      </c>
      <c r="U97" t="n">
        <v>0.85</v>
      </c>
      <c r="V97" t="n">
        <v>0.89</v>
      </c>
      <c r="W97" t="n">
        <v>2.95</v>
      </c>
      <c r="X97" t="n">
        <v>0.08</v>
      </c>
      <c r="Y97" t="n">
        <v>1</v>
      </c>
      <c r="Z97" t="n">
        <v>10</v>
      </c>
      <c r="AA97" t="n">
        <v>332.3792410379365</v>
      </c>
      <c r="AB97" t="n">
        <v>454.7759411253198</v>
      </c>
      <c r="AC97" t="n">
        <v>411.3727635863606</v>
      </c>
      <c r="AD97" t="n">
        <v>332379.2410379365</v>
      </c>
      <c r="AE97" t="n">
        <v>454775.9411253198</v>
      </c>
      <c r="AF97" t="n">
        <v>2.77924871544348e-06</v>
      </c>
      <c r="AG97" t="n">
        <v>16.796875</v>
      </c>
      <c r="AH97" t="n">
        <v>411372.7635863606</v>
      </c>
    </row>
    <row r="98">
      <c r="A98" t="n">
        <v>96</v>
      </c>
      <c r="B98" t="n">
        <v>75</v>
      </c>
      <c r="C98" t="inlineStr">
        <is>
          <t xml:space="preserve">CONCLUIDO	</t>
        </is>
      </c>
      <c r="D98" t="n">
        <v>7.7524</v>
      </c>
      <c r="E98" t="n">
        <v>12.9</v>
      </c>
      <c r="F98" t="n">
        <v>10.47</v>
      </c>
      <c r="G98" t="n">
        <v>125.64</v>
      </c>
      <c r="H98" t="n">
        <v>2.4</v>
      </c>
      <c r="I98" t="n">
        <v>5</v>
      </c>
      <c r="J98" t="n">
        <v>185.18</v>
      </c>
      <c r="K98" t="n">
        <v>49.1</v>
      </c>
      <c r="L98" t="n">
        <v>25</v>
      </c>
      <c r="M98" t="n">
        <v>3</v>
      </c>
      <c r="N98" t="n">
        <v>36.08</v>
      </c>
      <c r="O98" t="n">
        <v>23072.73</v>
      </c>
      <c r="P98" t="n">
        <v>108.15</v>
      </c>
      <c r="Q98" t="n">
        <v>197.76</v>
      </c>
      <c r="R98" t="n">
        <v>29.83</v>
      </c>
      <c r="S98" t="n">
        <v>25.4</v>
      </c>
      <c r="T98" t="n">
        <v>1384.21</v>
      </c>
      <c r="U98" t="n">
        <v>0.85</v>
      </c>
      <c r="V98" t="n">
        <v>0.89</v>
      </c>
      <c r="W98" t="n">
        <v>2.95</v>
      </c>
      <c r="X98" t="n">
        <v>0.08</v>
      </c>
      <c r="Y98" t="n">
        <v>1</v>
      </c>
      <c r="Z98" t="n">
        <v>10</v>
      </c>
      <c r="AA98" t="n">
        <v>332.0008335506784</v>
      </c>
      <c r="AB98" t="n">
        <v>454.258187307093</v>
      </c>
      <c r="AC98" t="n">
        <v>410.9044234658733</v>
      </c>
      <c r="AD98" t="n">
        <v>332000.8335506783</v>
      </c>
      <c r="AE98" t="n">
        <v>454258.187307093</v>
      </c>
      <c r="AF98" t="n">
        <v>2.77871106689589e-06</v>
      </c>
      <c r="AG98" t="n">
        <v>16.796875</v>
      </c>
      <c r="AH98" t="n">
        <v>410904.4234658733</v>
      </c>
    </row>
    <row r="99">
      <c r="A99" t="n">
        <v>97</v>
      </c>
      <c r="B99" t="n">
        <v>75</v>
      </c>
      <c r="C99" t="inlineStr">
        <is>
          <t xml:space="preserve">CONCLUIDO	</t>
        </is>
      </c>
      <c r="D99" t="n">
        <v>7.7563</v>
      </c>
      <c r="E99" t="n">
        <v>12.89</v>
      </c>
      <c r="F99" t="n">
        <v>10.46</v>
      </c>
      <c r="G99" t="n">
        <v>125.56</v>
      </c>
      <c r="H99" t="n">
        <v>2.41</v>
      </c>
      <c r="I99" t="n">
        <v>5</v>
      </c>
      <c r="J99" t="n">
        <v>185.56</v>
      </c>
      <c r="K99" t="n">
        <v>49.1</v>
      </c>
      <c r="L99" t="n">
        <v>25.25</v>
      </c>
      <c r="M99" t="n">
        <v>3</v>
      </c>
      <c r="N99" t="n">
        <v>36.21</v>
      </c>
      <c r="O99" t="n">
        <v>23119.3</v>
      </c>
      <c r="P99" t="n">
        <v>107.73</v>
      </c>
      <c r="Q99" t="n">
        <v>197.79</v>
      </c>
      <c r="R99" t="n">
        <v>29.73</v>
      </c>
      <c r="S99" t="n">
        <v>25.4</v>
      </c>
      <c r="T99" t="n">
        <v>1336.96</v>
      </c>
      <c r="U99" t="n">
        <v>0.85</v>
      </c>
      <c r="V99" t="n">
        <v>0.89</v>
      </c>
      <c r="W99" t="n">
        <v>2.94</v>
      </c>
      <c r="X99" t="n">
        <v>0.07000000000000001</v>
      </c>
      <c r="Y99" t="n">
        <v>1</v>
      </c>
      <c r="Z99" t="n">
        <v>10</v>
      </c>
      <c r="AA99" t="n">
        <v>331.6156049968433</v>
      </c>
      <c r="AB99" t="n">
        <v>453.7311006046516</v>
      </c>
      <c r="AC99" t="n">
        <v>410.4276411785422</v>
      </c>
      <c r="AD99" t="n">
        <v>331615.6049968433</v>
      </c>
      <c r="AE99" t="n">
        <v>453731.1006046516</v>
      </c>
      <c r="AF99" t="n">
        <v>2.780108953119627e-06</v>
      </c>
      <c r="AG99" t="n">
        <v>16.78385416666667</v>
      </c>
      <c r="AH99" t="n">
        <v>410427.6411785422</v>
      </c>
    </row>
    <row r="100">
      <c r="A100" t="n">
        <v>98</v>
      </c>
      <c r="B100" t="n">
        <v>75</v>
      </c>
      <c r="C100" t="inlineStr">
        <is>
          <t xml:space="preserve">CONCLUIDO	</t>
        </is>
      </c>
      <c r="D100" t="n">
        <v>7.7526</v>
      </c>
      <c r="E100" t="n">
        <v>12.9</v>
      </c>
      <c r="F100" t="n">
        <v>10.47</v>
      </c>
      <c r="G100" t="n">
        <v>125.64</v>
      </c>
      <c r="H100" t="n">
        <v>2.43</v>
      </c>
      <c r="I100" t="n">
        <v>5</v>
      </c>
      <c r="J100" t="n">
        <v>185.93</v>
      </c>
      <c r="K100" t="n">
        <v>49.1</v>
      </c>
      <c r="L100" t="n">
        <v>25.5</v>
      </c>
      <c r="M100" t="n">
        <v>3</v>
      </c>
      <c r="N100" t="n">
        <v>36.34</v>
      </c>
      <c r="O100" t="n">
        <v>23165.9</v>
      </c>
      <c r="P100" t="n">
        <v>107.45</v>
      </c>
      <c r="Q100" t="n">
        <v>197.76</v>
      </c>
      <c r="R100" t="n">
        <v>29.82</v>
      </c>
      <c r="S100" t="n">
        <v>25.4</v>
      </c>
      <c r="T100" t="n">
        <v>1379.53</v>
      </c>
      <c r="U100" t="n">
        <v>0.85</v>
      </c>
      <c r="V100" t="n">
        <v>0.89</v>
      </c>
      <c r="W100" t="n">
        <v>2.95</v>
      </c>
      <c r="X100" t="n">
        <v>0.08</v>
      </c>
      <c r="Y100" t="n">
        <v>1</v>
      </c>
      <c r="Z100" t="n">
        <v>10</v>
      </c>
      <c r="AA100" t="n">
        <v>331.5065810410816</v>
      </c>
      <c r="AB100" t="n">
        <v>453.581929218581</v>
      </c>
      <c r="AC100" t="n">
        <v>410.2927065001948</v>
      </c>
      <c r="AD100" t="n">
        <v>331506.5810410816</v>
      </c>
      <c r="AE100" t="n">
        <v>453581.9292185809</v>
      </c>
      <c r="AF100" t="n">
        <v>2.778782753368902e-06</v>
      </c>
      <c r="AG100" t="n">
        <v>16.796875</v>
      </c>
      <c r="AH100" t="n">
        <v>410292.7065001947</v>
      </c>
    </row>
    <row r="101">
      <c r="A101" t="n">
        <v>99</v>
      </c>
      <c r="B101" t="n">
        <v>75</v>
      </c>
      <c r="C101" t="inlineStr">
        <is>
          <t xml:space="preserve">CONCLUIDO	</t>
        </is>
      </c>
      <c r="D101" t="n">
        <v>7.789</v>
      </c>
      <c r="E101" t="n">
        <v>12.84</v>
      </c>
      <c r="F101" t="n">
        <v>10.44</v>
      </c>
      <c r="G101" t="n">
        <v>156.6</v>
      </c>
      <c r="H101" t="n">
        <v>2.45</v>
      </c>
      <c r="I101" t="n">
        <v>4</v>
      </c>
      <c r="J101" t="n">
        <v>186.31</v>
      </c>
      <c r="K101" t="n">
        <v>49.1</v>
      </c>
      <c r="L101" t="n">
        <v>25.75</v>
      </c>
      <c r="M101" t="n">
        <v>2</v>
      </c>
      <c r="N101" t="n">
        <v>36.47</v>
      </c>
      <c r="O101" t="n">
        <v>23212.55</v>
      </c>
      <c r="P101" t="n">
        <v>107.26</v>
      </c>
      <c r="Q101" t="n">
        <v>197.75</v>
      </c>
      <c r="R101" t="n">
        <v>28.97</v>
      </c>
      <c r="S101" t="n">
        <v>25.4</v>
      </c>
      <c r="T101" t="n">
        <v>961.09</v>
      </c>
      <c r="U101" t="n">
        <v>0.88</v>
      </c>
      <c r="V101" t="n">
        <v>0.89</v>
      </c>
      <c r="W101" t="n">
        <v>2.94</v>
      </c>
      <c r="X101" t="n">
        <v>0.05</v>
      </c>
      <c r="Y101" t="n">
        <v>1</v>
      </c>
      <c r="Z101" t="n">
        <v>10</v>
      </c>
      <c r="AA101" t="n">
        <v>330.7509284729247</v>
      </c>
      <c r="AB101" t="n">
        <v>452.5480120377902</v>
      </c>
      <c r="AC101" t="n">
        <v>409.3574649240268</v>
      </c>
      <c r="AD101" t="n">
        <v>330750.9284729247</v>
      </c>
      <c r="AE101" t="n">
        <v>452548.0120377902</v>
      </c>
      <c r="AF101" t="n">
        <v>2.791829691457108e-06</v>
      </c>
      <c r="AG101" t="n">
        <v>16.71875</v>
      </c>
      <c r="AH101" t="n">
        <v>409357.4649240267</v>
      </c>
    </row>
    <row r="102">
      <c r="A102" t="n">
        <v>100</v>
      </c>
      <c r="B102" t="n">
        <v>75</v>
      </c>
      <c r="C102" t="inlineStr">
        <is>
          <t xml:space="preserve">CONCLUIDO	</t>
        </is>
      </c>
      <c r="D102" t="n">
        <v>7.788</v>
      </c>
      <c r="E102" t="n">
        <v>12.84</v>
      </c>
      <c r="F102" t="n">
        <v>10.44</v>
      </c>
      <c r="G102" t="n">
        <v>156.62</v>
      </c>
      <c r="H102" t="n">
        <v>2.47</v>
      </c>
      <c r="I102" t="n">
        <v>4</v>
      </c>
      <c r="J102" t="n">
        <v>186.69</v>
      </c>
      <c r="K102" t="n">
        <v>49.1</v>
      </c>
      <c r="L102" t="n">
        <v>26</v>
      </c>
      <c r="M102" t="n">
        <v>2</v>
      </c>
      <c r="N102" t="n">
        <v>36.6</v>
      </c>
      <c r="O102" t="n">
        <v>23259.24</v>
      </c>
      <c r="P102" t="n">
        <v>107.35</v>
      </c>
      <c r="Q102" t="n">
        <v>197.75</v>
      </c>
      <c r="R102" t="n">
        <v>29.02</v>
      </c>
      <c r="S102" t="n">
        <v>25.4</v>
      </c>
      <c r="T102" t="n">
        <v>986.6900000000001</v>
      </c>
      <c r="U102" t="n">
        <v>0.88</v>
      </c>
      <c r="V102" t="n">
        <v>0.89</v>
      </c>
      <c r="W102" t="n">
        <v>2.94</v>
      </c>
      <c r="X102" t="n">
        <v>0.05</v>
      </c>
      <c r="Y102" t="n">
        <v>1</v>
      </c>
      <c r="Z102" t="n">
        <v>10</v>
      </c>
      <c r="AA102" t="n">
        <v>330.8280190495929</v>
      </c>
      <c r="AB102" t="n">
        <v>452.6534907657838</v>
      </c>
      <c r="AC102" t="n">
        <v>409.452876910261</v>
      </c>
      <c r="AD102" t="n">
        <v>330828.0190495928</v>
      </c>
      <c r="AE102" t="n">
        <v>452653.4907657838</v>
      </c>
      <c r="AF102" t="n">
        <v>2.791471259092048e-06</v>
      </c>
      <c r="AG102" t="n">
        <v>16.71875</v>
      </c>
      <c r="AH102" t="n">
        <v>409452.8769102609</v>
      </c>
    </row>
    <row r="103">
      <c r="A103" t="n">
        <v>101</v>
      </c>
      <c r="B103" t="n">
        <v>75</v>
      </c>
      <c r="C103" t="inlineStr">
        <is>
          <t xml:space="preserve">CONCLUIDO	</t>
        </is>
      </c>
      <c r="D103" t="n">
        <v>7.7865</v>
      </c>
      <c r="E103" t="n">
        <v>12.84</v>
      </c>
      <c r="F103" t="n">
        <v>10.44</v>
      </c>
      <c r="G103" t="n">
        <v>156.66</v>
      </c>
      <c r="H103" t="n">
        <v>2.49</v>
      </c>
      <c r="I103" t="n">
        <v>4</v>
      </c>
      <c r="J103" t="n">
        <v>187.07</v>
      </c>
      <c r="K103" t="n">
        <v>49.1</v>
      </c>
      <c r="L103" t="n">
        <v>26.25</v>
      </c>
      <c r="M103" t="n">
        <v>2</v>
      </c>
      <c r="N103" t="n">
        <v>36.72</v>
      </c>
      <c r="O103" t="n">
        <v>23305.98</v>
      </c>
      <c r="P103" t="n">
        <v>107.54</v>
      </c>
      <c r="Q103" t="n">
        <v>197.75</v>
      </c>
      <c r="R103" t="n">
        <v>29.08</v>
      </c>
      <c r="S103" t="n">
        <v>25.4</v>
      </c>
      <c r="T103" t="n">
        <v>1013.71</v>
      </c>
      <c r="U103" t="n">
        <v>0.87</v>
      </c>
      <c r="V103" t="n">
        <v>0.89</v>
      </c>
      <c r="W103" t="n">
        <v>2.94</v>
      </c>
      <c r="X103" t="n">
        <v>0.05</v>
      </c>
      <c r="Y103" t="n">
        <v>1</v>
      </c>
      <c r="Z103" t="n">
        <v>10</v>
      </c>
      <c r="AA103" t="n">
        <v>330.9821313559802</v>
      </c>
      <c r="AB103" t="n">
        <v>452.8643540223381</v>
      </c>
      <c r="AC103" t="n">
        <v>409.6436156735582</v>
      </c>
      <c r="AD103" t="n">
        <v>330982.1313559802</v>
      </c>
      <c r="AE103" t="n">
        <v>452864.3540223382</v>
      </c>
      <c r="AF103" t="n">
        <v>2.790933610544457e-06</v>
      </c>
      <c r="AG103" t="n">
        <v>16.71875</v>
      </c>
      <c r="AH103" t="n">
        <v>409643.6156735582</v>
      </c>
    </row>
    <row r="104">
      <c r="A104" t="n">
        <v>102</v>
      </c>
      <c r="B104" t="n">
        <v>75</v>
      </c>
      <c r="C104" t="inlineStr">
        <is>
          <t xml:space="preserve">CONCLUIDO	</t>
        </is>
      </c>
      <c r="D104" t="n">
        <v>7.7872</v>
      </c>
      <c r="E104" t="n">
        <v>12.84</v>
      </c>
      <c r="F104" t="n">
        <v>10.44</v>
      </c>
      <c r="G104" t="n">
        <v>156.65</v>
      </c>
      <c r="H104" t="n">
        <v>2.51</v>
      </c>
      <c r="I104" t="n">
        <v>4</v>
      </c>
      <c r="J104" t="n">
        <v>187.45</v>
      </c>
      <c r="K104" t="n">
        <v>49.1</v>
      </c>
      <c r="L104" t="n">
        <v>26.5</v>
      </c>
      <c r="M104" t="n">
        <v>2</v>
      </c>
      <c r="N104" t="n">
        <v>36.85</v>
      </c>
      <c r="O104" t="n">
        <v>23352.76</v>
      </c>
      <c r="P104" t="n">
        <v>107.7</v>
      </c>
      <c r="Q104" t="n">
        <v>197.75</v>
      </c>
      <c r="R104" t="n">
        <v>29.05</v>
      </c>
      <c r="S104" t="n">
        <v>25.4</v>
      </c>
      <c r="T104" t="n">
        <v>1001.47</v>
      </c>
      <c r="U104" t="n">
        <v>0.87</v>
      </c>
      <c r="V104" t="n">
        <v>0.89</v>
      </c>
      <c r="W104" t="n">
        <v>2.94</v>
      </c>
      <c r="X104" t="n">
        <v>0.05</v>
      </c>
      <c r="Y104" t="n">
        <v>1</v>
      </c>
      <c r="Z104" t="n">
        <v>10</v>
      </c>
      <c r="AA104" t="n">
        <v>331.0839815628132</v>
      </c>
      <c r="AB104" t="n">
        <v>453.0037099686409</v>
      </c>
      <c r="AC104" t="n">
        <v>409.7696716839331</v>
      </c>
      <c r="AD104" t="n">
        <v>331083.9815628132</v>
      </c>
      <c r="AE104" t="n">
        <v>453003.7099686409</v>
      </c>
      <c r="AF104" t="n">
        <v>2.791184513199999e-06</v>
      </c>
      <c r="AG104" t="n">
        <v>16.71875</v>
      </c>
      <c r="AH104" t="n">
        <v>409769.6716839331</v>
      </c>
    </row>
    <row r="105">
      <c r="A105" t="n">
        <v>103</v>
      </c>
      <c r="B105" t="n">
        <v>75</v>
      </c>
      <c r="C105" t="inlineStr">
        <is>
          <t xml:space="preserve">CONCLUIDO	</t>
        </is>
      </c>
      <c r="D105" t="n">
        <v>7.7843</v>
      </c>
      <c r="E105" t="n">
        <v>12.85</v>
      </c>
      <c r="F105" t="n">
        <v>10.45</v>
      </c>
      <c r="G105" t="n">
        <v>156.72</v>
      </c>
      <c r="H105" t="n">
        <v>2.53</v>
      </c>
      <c r="I105" t="n">
        <v>4</v>
      </c>
      <c r="J105" t="n">
        <v>187.83</v>
      </c>
      <c r="K105" t="n">
        <v>49.1</v>
      </c>
      <c r="L105" t="n">
        <v>26.75</v>
      </c>
      <c r="M105" t="n">
        <v>2</v>
      </c>
      <c r="N105" t="n">
        <v>36.98</v>
      </c>
      <c r="O105" t="n">
        <v>23399.58</v>
      </c>
      <c r="P105" t="n">
        <v>107.78</v>
      </c>
      <c r="Q105" t="n">
        <v>197.75</v>
      </c>
      <c r="R105" t="n">
        <v>29.14</v>
      </c>
      <c r="S105" t="n">
        <v>25.4</v>
      </c>
      <c r="T105" t="n">
        <v>1045.17</v>
      </c>
      <c r="U105" t="n">
        <v>0.87</v>
      </c>
      <c r="V105" t="n">
        <v>0.89</v>
      </c>
      <c r="W105" t="n">
        <v>2.95</v>
      </c>
      <c r="X105" t="n">
        <v>0.06</v>
      </c>
      <c r="Y105" t="n">
        <v>1</v>
      </c>
      <c r="Z105" t="n">
        <v>10</v>
      </c>
      <c r="AA105" t="n">
        <v>331.2154215642823</v>
      </c>
      <c r="AB105" t="n">
        <v>453.1835519773747</v>
      </c>
      <c r="AC105" t="n">
        <v>409.9323498237632</v>
      </c>
      <c r="AD105" t="n">
        <v>331215.4215642823</v>
      </c>
      <c r="AE105" t="n">
        <v>453183.5519773747</v>
      </c>
      <c r="AF105" t="n">
        <v>2.790145059341323e-06</v>
      </c>
      <c r="AG105" t="n">
        <v>16.73177083333333</v>
      </c>
      <c r="AH105" t="n">
        <v>409932.3498237632</v>
      </c>
    </row>
    <row r="106">
      <c r="A106" t="n">
        <v>104</v>
      </c>
      <c r="B106" t="n">
        <v>75</v>
      </c>
      <c r="C106" t="inlineStr">
        <is>
          <t xml:space="preserve">CONCLUIDO	</t>
        </is>
      </c>
      <c r="D106" t="n">
        <v>7.7841</v>
      </c>
      <c r="E106" t="n">
        <v>12.85</v>
      </c>
      <c r="F106" t="n">
        <v>10.45</v>
      </c>
      <c r="G106" t="n">
        <v>156.72</v>
      </c>
      <c r="H106" t="n">
        <v>2.55</v>
      </c>
      <c r="I106" t="n">
        <v>4</v>
      </c>
      <c r="J106" t="n">
        <v>188.21</v>
      </c>
      <c r="K106" t="n">
        <v>49.1</v>
      </c>
      <c r="L106" t="n">
        <v>27</v>
      </c>
      <c r="M106" t="n">
        <v>1</v>
      </c>
      <c r="N106" t="n">
        <v>37.11</v>
      </c>
      <c r="O106" t="n">
        <v>23446.45</v>
      </c>
      <c r="P106" t="n">
        <v>107.79</v>
      </c>
      <c r="Q106" t="n">
        <v>197.75</v>
      </c>
      <c r="R106" t="n">
        <v>29.17</v>
      </c>
      <c r="S106" t="n">
        <v>25.4</v>
      </c>
      <c r="T106" t="n">
        <v>1062.04</v>
      </c>
      <c r="U106" t="n">
        <v>0.87</v>
      </c>
      <c r="V106" t="n">
        <v>0.89</v>
      </c>
      <c r="W106" t="n">
        <v>2.95</v>
      </c>
      <c r="X106" t="n">
        <v>0.06</v>
      </c>
      <c r="Y106" t="n">
        <v>1</v>
      </c>
      <c r="Z106" t="n">
        <v>10</v>
      </c>
      <c r="AA106" t="n">
        <v>331.2252664419562</v>
      </c>
      <c r="AB106" t="n">
        <v>453.1970221733334</v>
      </c>
      <c r="AC106" t="n">
        <v>409.9445344431251</v>
      </c>
      <c r="AD106" t="n">
        <v>331225.2664419562</v>
      </c>
      <c r="AE106" t="n">
        <v>453197.0221733334</v>
      </c>
      <c r="AF106" t="n">
        <v>2.790073372868311e-06</v>
      </c>
      <c r="AG106" t="n">
        <v>16.73177083333333</v>
      </c>
      <c r="AH106" t="n">
        <v>409944.5344431251</v>
      </c>
    </row>
    <row r="107">
      <c r="A107" t="n">
        <v>105</v>
      </c>
      <c r="B107" t="n">
        <v>75</v>
      </c>
      <c r="C107" t="inlineStr">
        <is>
          <t xml:space="preserve">CONCLUIDO	</t>
        </is>
      </c>
      <c r="D107" t="n">
        <v>7.7831</v>
      </c>
      <c r="E107" t="n">
        <v>12.85</v>
      </c>
      <c r="F107" t="n">
        <v>10.45</v>
      </c>
      <c r="G107" t="n">
        <v>156.75</v>
      </c>
      <c r="H107" t="n">
        <v>2.56</v>
      </c>
      <c r="I107" t="n">
        <v>4</v>
      </c>
      <c r="J107" t="n">
        <v>188.59</v>
      </c>
      <c r="K107" t="n">
        <v>49.1</v>
      </c>
      <c r="L107" t="n">
        <v>27.25</v>
      </c>
      <c r="M107" t="n">
        <v>1</v>
      </c>
      <c r="N107" t="n">
        <v>37.24</v>
      </c>
      <c r="O107" t="n">
        <v>23493.36</v>
      </c>
      <c r="P107" t="n">
        <v>107.96</v>
      </c>
      <c r="Q107" t="n">
        <v>197.77</v>
      </c>
      <c r="R107" t="n">
        <v>29.26</v>
      </c>
      <c r="S107" t="n">
        <v>25.4</v>
      </c>
      <c r="T107" t="n">
        <v>1107.16</v>
      </c>
      <c r="U107" t="n">
        <v>0.87</v>
      </c>
      <c r="V107" t="n">
        <v>0.89</v>
      </c>
      <c r="W107" t="n">
        <v>2.94</v>
      </c>
      <c r="X107" t="n">
        <v>0.06</v>
      </c>
      <c r="Y107" t="n">
        <v>1</v>
      </c>
      <c r="Z107" t="n">
        <v>10</v>
      </c>
      <c r="AA107" t="n">
        <v>331.3584026517463</v>
      </c>
      <c r="AB107" t="n">
        <v>453.3791850091233</v>
      </c>
      <c r="AC107" t="n">
        <v>410.1093119135344</v>
      </c>
      <c r="AD107" t="n">
        <v>331358.4026517463</v>
      </c>
      <c r="AE107" t="n">
        <v>453379.1850091232</v>
      </c>
      <c r="AF107" t="n">
        <v>2.78971494050325e-06</v>
      </c>
      <c r="AG107" t="n">
        <v>16.73177083333333</v>
      </c>
      <c r="AH107" t="n">
        <v>410109.3119135344</v>
      </c>
    </row>
    <row r="108">
      <c r="A108" t="n">
        <v>106</v>
      </c>
      <c r="B108" t="n">
        <v>75</v>
      </c>
      <c r="C108" t="inlineStr">
        <is>
          <t xml:space="preserve">CONCLUIDO	</t>
        </is>
      </c>
      <c r="D108" t="n">
        <v>7.7838</v>
      </c>
      <c r="E108" t="n">
        <v>12.85</v>
      </c>
      <c r="F108" t="n">
        <v>10.45</v>
      </c>
      <c r="G108" t="n">
        <v>156.73</v>
      </c>
      <c r="H108" t="n">
        <v>2.58</v>
      </c>
      <c r="I108" t="n">
        <v>4</v>
      </c>
      <c r="J108" t="n">
        <v>188.97</v>
      </c>
      <c r="K108" t="n">
        <v>49.1</v>
      </c>
      <c r="L108" t="n">
        <v>27.5</v>
      </c>
      <c r="M108" t="n">
        <v>1</v>
      </c>
      <c r="N108" t="n">
        <v>37.37</v>
      </c>
      <c r="O108" t="n">
        <v>23540.32</v>
      </c>
      <c r="P108" t="n">
        <v>108.08</v>
      </c>
      <c r="Q108" t="n">
        <v>197.75</v>
      </c>
      <c r="R108" t="n">
        <v>29.19</v>
      </c>
      <c r="S108" t="n">
        <v>25.4</v>
      </c>
      <c r="T108" t="n">
        <v>1069.39</v>
      </c>
      <c r="U108" t="n">
        <v>0.87</v>
      </c>
      <c r="V108" t="n">
        <v>0.89</v>
      </c>
      <c r="W108" t="n">
        <v>2.95</v>
      </c>
      <c r="X108" t="n">
        <v>0.06</v>
      </c>
      <c r="Y108" t="n">
        <v>1</v>
      </c>
      <c r="Z108" t="n">
        <v>10</v>
      </c>
      <c r="AA108" t="n">
        <v>331.4322979468546</v>
      </c>
      <c r="AB108" t="n">
        <v>453.4802918119208</v>
      </c>
      <c r="AC108" t="n">
        <v>410.2007692249773</v>
      </c>
      <c r="AD108" t="n">
        <v>331432.2979468546</v>
      </c>
      <c r="AE108" t="n">
        <v>453480.2918119208</v>
      </c>
      <c r="AF108" t="n">
        <v>2.789965843158793e-06</v>
      </c>
      <c r="AG108" t="n">
        <v>16.73177083333333</v>
      </c>
      <c r="AH108" t="n">
        <v>410200.7692249772</v>
      </c>
    </row>
    <row r="109">
      <c r="A109" t="n">
        <v>107</v>
      </c>
      <c r="B109" t="n">
        <v>75</v>
      </c>
      <c r="C109" t="inlineStr">
        <is>
          <t xml:space="preserve">CONCLUIDO	</t>
        </is>
      </c>
      <c r="D109" t="n">
        <v>7.7826</v>
      </c>
      <c r="E109" t="n">
        <v>12.85</v>
      </c>
      <c r="F109" t="n">
        <v>10.45</v>
      </c>
      <c r="G109" t="n">
        <v>156.76</v>
      </c>
      <c r="H109" t="n">
        <v>2.6</v>
      </c>
      <c r="I109" t="n">
        <v>4</v>
      </c>
      <c r="J109" t="n">
        <v>189.35</v>
      </c>
      <c r="K109" t="n">
        <v>49.1</v>
      </c>
      <c r="L109" t="n">
        <v>27.75</v>
      </c>
      <c r="M109" t="n">
        <v>1</v>
      </c>
      <c r="N109" t="n">
        <v>37.51</v>
      </c>
      <c r="O109" t="n">
        <v>23587.32</v>
      </c>
      <c r="P109" t="n">
        <v>108.21</v>
      </c>
      <c r="Q109" t="n">
        <v>197.75</v>
      </c>
      <c r="R109" t="n">
        <v>29.29</v>
      </c>
      <c r="S109" t="n">
        <v>25.4</v>
      </c>
      <c r="T109" t="n">
        <v>1118.74</v>
      </c>
      <c r="U109" t="n">
        <v>0.87</v>
      </c>
      <c r="V109" t="n">
        <v>0.89</v>
      </c>
      <c r="W109" t="n">
        <v>2.94</v>
      </c>
      <c r="X109" t="n">
        <v>0.06</v>
      </c>
      <c r="Y109" t="n">
        <v>1</v>
      </c>
      <c r="Z109" t="n">
        <v>10</v>
      </c>
      <c r="AA109" t="n">
        <v>331.5403593177527</v>
      </c>
      <c r="AB109" t="n">
        <v>453.6281461469148</v>
      </c>
      <c r="AC109" t="n">
        <v>410.3345125497542</v>
      </c>
      <c r="AD109" t="n">
        <v>331540.3593177527</v>
      </c>
      <c r="AE109" t="n">
        <v>453628.1461469148</v>
      </c>
      <c r="AF109" t="n">
        <v>2.78953572432072e-06</v>
      </c>
      <c r="AG109" t="n">
        <v>16.73177083333333</v>
      </c>
      <c r="AH109" t="n">
        <v>410334.5125497542</v>
      </c>
    </row>
    <row r="110">
      <c r="A110" t="n">
        <v>108</v>
      </c>
      <c r="B110" t="n">
        <v>75</v>
      </c>
      <c r="C110" t="inlineStr">
        <is>
          <t xml:space="preserve">CONCLUIDO	</t>
        </is>
      </c>
      <c r="D110" t="n">
        <v>7.7828</v>
      </c>
      <c r="E110" t="n">
        <v>12.85</v>
      </c>
      <c r="F110" t="n">
        <v>10.45</v>
      </c>
      <c r="G110" t="n">
        <v>156.75</v>
      </c>
      <c r="H110" t="n">
        <v>2.62</v>
      </c>
      <c r="I110" t="n">
        <v>4</v>
      </c>
      <c r="J110" t="n">
        <v>189.73</v>
      </c>
      <c r="K110" t="n">
        <v>49.1</v>
      </c>
      <c r="L110" t="n">
        <v>28</v>
      </c>
      <c r="M110" t="n">
        <v>1</v>
      </c>
      <c r="N110" t="n">
        <v>37.64</v>
      </c>
      <c r="O110" t="n">
        <v>23634.36</v>
      </c>
      <c r="P110" t="n">
        <v>108.36</v>
      </c>
      <c r="Q110" t="n">
        <v>197.75</v>
      </c>
      <c r="R110" t="n">
        <v>29.31</v>
      </c>
      <c r="S110" t="n">
        <v>25.4</v>
      </c>
      <c r="T110" t="n">
        <v>1130.63</v>
      </c>
      <c r="U110" t="n">
        <v>0.87</v>
      </c>
      <c r="V110" t="n">
        <v>0.89</v>
      </c>
      <c r="W110" t="n">
        <v>2.94</v>
      </c>
      <c r="X110" t="n">
        <v>0.06</v>
      </c>
      <c r="Y110" t="n">
        <v>1</v>
      </c>
      <c r="Z110" t="n">
        <v>10</v>
      </c>
      <c r="AA110" t="n">
        <v>331.6423810671054</v>
      </c>
      <c r="AB110" t="n">
        <v>453.7677368052611</v>
      </c>
      <c r="AC110" t="n">
        <v>410.4607808715847</v>
      </c>
      <c r="AD110" t="n">
        <v>331642.3810671054</v>
      </c>
      <c r="AE110" t="n">
        <v>453767.7368052611</v>
      </c>
      <c r="AF110" t="n">
        <v>2.789607410793732e-06</v>
      </c>
      <c r="AG110" t="n">
        <v>16.73177083333333</v>
      </c>
      <c r="AH110" t="n">
        <v>410460.7808715847</v>
      </c>
    </row>
    <row r="111">
      <c r="A111" t="n">
        <v>109</v>
      </c>
      <c r="B111" t="n">
        <v>75</v>
      </c>
      <c r="C111" t="inlineStr">
        <is>
          <t xml:space="preserve">CONCLUIDO	</t>
        </is>
      </c>
      <c r="D111" t="n">
        <v>7.7841</v>
      </c>
      <c r="E111" t="n">
        <v>12.85</v>
      </c>
      <c r="F111" t="n">
        <v>10.45</v>
      </c>
      <c r="G111" t="n">
        <v>156.72</v>
      </c>
      <c r="H111" t="n">
        <v>2.64</v>
      </c>
      <c r="I111" t="n">
        <v>4</v>
      </c>
      <c r="J111" t="n">
        <v>190.11</v>
      </c>
      <c r="K111" t="n">
        <v>49.1</v>
      </c>
      <c r="L111" t="n">
        <v>28.25</v>
      </c>
      <c r="M111" t="n">
        <v>1</v>
      </c>
      <c r="N111" t="n">
        <v>37.77</v>
      </c>
      <c r="O111" t="n">
        <v>23681.45</v>
      </c>
      <c r="P111" t="n">
        <v>108.42</v>
      </c>
      <c r="Q111" t="n">
        <v>197.75</v>
      </c>
      <c r="R111" t="n">
        <v>29.23</v>
      </c>
      <c r="S111" t="n">
        <v>25.4</v>
      </c>
      <c r="T111" t="n">
        <v>1093.18</v>
      </c>
      <c r="U111" t="n">
        <v>0.87</v>
      </c>
      <c r="V111" t="n">
        <v>0.89</v>
      </c>
      <c r="W111" t="n">
        <v>2.94</v>
      </c>
      <c r="X111" t="n">
        <v>0.06</v>
      </c>
      <c r="Y111" t="n">
        <v>1</v>
      </c>
      <c r="Z111" t="n">
        <v>10</v>
      </c>
      <c r="AA111" t="n">
        <v>331.6657070705688</v>
      </c>
      <c r="AB111" t="n">
        <v>453.7996524722704</v>
      </c>
      <c r="AC111" t="n">
        <v>410.4896505521286</v>
      </c>
      <c r="AD111" t="n">
        <v>331665.7070705688</v>
      </c>
      <c r="AE111" t="n">
        <v>453799.6524722704</v>
      </c>
      <c r="AF111" t="n">
        <v>2.790073372868311e-06</v>
      </c>
      <c r="AG111" t="n">
        <v>16.73177083333333</v>
      </c>
      <c r="AH111" t="n">
        <v>410489.6505521286</v>
      </c>
    </row>
    <row r="112">
      <c r="A112" t="n">
        <v>110</v>
      </c>
      <c r="B112" t="n">
        <v>75</v>
      </c>
      <c r="C112" t="inlineStr">
        <is>
          <t xml:space="preserve">CONCLUIDO	</t>
        </is>
      </c>
      <c r="D112" t="n">
        <v>7.7831</v>
      </c>
      <c r="E112" t="n">
        <v>12.85</v>
      </c>
      <c r="F112" t="n">
        <v>10.45</v>
      </c>
      <c r="G112" t="n">
        <v>156.75</v>
      </c>
      <c r="H112" t="n">
        <v>2.66</v>
      </c>
      <c r="I112" t="n">
        <v>4</v>
      </c>
      <c r="J112" t="n">
        <v>190.5</v>
      </c>
      <c r="K112" t="n">
        <v>49.1</v>
      </c>
      <c r="L112" t="n">
        <v>28.5</v>
      </c>
      <c r="M112" t="n">
        <v>1</v>
      </c>
      <c r="N112" t="n">
        <v>37.9</v>
      </c>
      <c r="O112" t="n">
        <v>23728.59</v>
      </c>
      <c r="P112" t="n">
        <v>108.54</v>
      </c>
      <c r="Q112" t="n">
        <v>197.75</v>
      </c>
      <c r="R112" t="n">
        <v>29.19</v>
      </c>
      <c r="S112" t="n">
        <v>25.4</v>
      </c>
      <c r="T112" t="n">
        <v>1071.02</v>
      </c>
      <c r="U112" t="n">
        <v>0.87</v>
      </c>
      <c r="V112" t="n">
        <v>0.89</v>
      </c>
      <c r="W112" t="n">
        <v>2.95</v>
      </c>
      <c r="X112" t="n">
        <v>0.06</v>
      </c>
      <c r="Y112" t="n">
        <v>1</v>
      </c>
      <c r="Z112" t="n">
        <v>10</v>
      </c>
      <c r="AA112" t="n">
        <v>331.7639397730522</v>
      </c>
      <c r="AB112" t="n">
        <v>453.9340587895292</v>
      </c>
      <c r="AC112" t="n">
        <v>410.6112293191085</v>
      </c>
      <c r="AD112" t="n">
        <v>331763.9397730522</v>
      </c>
      <c r="AE112" t="n">
        <v>453934.0587895291</v>
      </c>
      <c r="AF112" t="n">
        <v>2.78971494050325e-06</v>
      </c>
      <c r="AG112" t="n">
        <v>16.73177083333333</v>
      </c>
      <c r="AH112" t="n">
        <v>410611.2293191085</v>
      </c>
    </row>
    <row r="113">
      <c r="A113" t="n">
        <v>111</v>
      </c>
      <c r="B113" t="n">
        <v>75</v>
      </c>
      <c r="C113" t="inlineStr">
        <is>
          <t xml:space="preserve">CONCLUIDO	</t>
        </is>
      </c>
      <c r="D113" t="n">
        <v>7.7828</v>
      </c>
      <c r="E113" t="n">
        <v>12.85</v>
      </c>
      <c r="F113" t="n">
        <v>10.45</v>
      </c>
      <c r="G113" t="n">
        <v>156.75</v>
      </c>
      <c r="H113" t="n">
        <v>2.67</v>
      </c>
      <c r="I113" t="n">
        <v>4</v>
      </c>
      <c r="J113" t="n">
        <v>190.88</v>
      </c>
      <c r="K113" t="n">
        <v>49.1</v>
      </c>
      <c r="L113" t="n">
        <v>28.75</v>
      </c>
      <c r="M113" t="n">
        <v>0</v>
      </c>
      <c r="N113" t="n">
        <v>38.03</v>
      </c>
      <c r="O113" t="n">
        <v>23775.77</v>
      </c>
      <c r="P113" t="n">
        <v>108.71</v>
      </c>
      <c r="Q113" t="n">
        <v>197.78</v>
      </c>
      <c r="R113" t="n">
        <v>29.23</v>
      </c>
      <c r="S113" t="n">
        <v>25.4</v>
      </c>
      <c r="T113" t="n">
        <v>1093.11</v>
      </c>
      <c r="U113" t="n">
        <v>0.87</v>
      </c>
      <c r="V113" t="n">
        <v>0.89</v>
      </c>
      <c r="W113" t="n">
        <v>2.95</v>
      </c>
      <c r="X113" t="n">
        <v>0.06</v>
      </c>
      <c r="Y113" t="n">
        <v>1</v>
      </c>
      <c r="Z113" t="n">
        <v>10</v>
      </c>
      <c r="AA113" t="n">
        <v>331.8871111768905</v>
      </c>
      <c r="AB113" t="n">
        <v>454.1025873381995</v>
      </c>
      <c r="AC113" t="n">
        <v>410.7636737396251</v>
      </c>
      <c r="AD113" t="n">
        <v>331887.1111768905</v>
      </c>
      <c r="AE113" t="n">
        <v>454102.5873381995</v>
      </c>
      <c r="AF113" t="n">
        <v>2.789607410793732e-06</v>
      </c>
      <c r="AG113" t="n">
        <v>16.73177083333333</v>
      </c>
      <c r="AH113" t="n">
        <v>410763.6737396251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4.9256</v>
      </c>
      <c r="E2" t="n">
        <v>20.3</v>
      </c>
      <c r="F2" t="n">
        <v>13.03</v>
      </c>
      <c r="G2" t="n">
        <v>6.06</v>
      </c>
      <c r="H2" t="n">
        <v>0.1</v>
      </c>
      <c r="I2" t="n">
        <v>129</v>
      </c>
      <c r="J2" t="n">
        <v>185.69</v>
      </c>
      <c r="K2" t="n">
        <v>53.44</v>
      </c>
      <c r="L2" t="n">
        <v>1</v>
      </c>
      <c r="M2" t="n">
        <v>127</v>
      </c>
      <c r="N2" t="n">
        <v>36.26</v>
      </c>
      <c r="O2" t="n">
        <v>23136.14</v>
      </c>
      <c r="P2" t="n">
        <v>178.18</v>
      </c>
      <c r="Q2" t="n">
        <v>198</v>
      </c>
      <c r="R2" t="n">
        <v>109.37</v>
      </c>
      <c r="S2" t="n">
        <v>25.4</v>
      </c>
      <c r="T2" t="n">
        <v>40537.91</v>
      </c>
      <c r="U2" t="n">
        <v>0.23</v>
      </c>
      <c r="V2" t="n">
        <v>0.71</v>
      </c>
      <c r="W2" t="n">
        <v>3.15</v>
      </c>
      <c r="X2" t="n">
        <v>2.63</v>
      </c>
      <c r="Y2" t="n">
        <v>1</v>
      </c>
      <c r="Z2" t="n">
        <v>10</v>
      </c>
      <c r="AA2" t="n">
        <v>629.65935681691</v>
      </c>
      <c r="AB2" t="n">
        <v>861.5277106072039</v>
      </c>
      <c r="AC2" t="n">
        <v>779.3047150685877</v>
      </c>
      <c r="AD2" t="n">
        <v>629659.35681691</v>
      </c>
      <c r="AE2" t="n">
        <v>861527.7106072039</v>
      </c>
      <c r="AF2" t="n">
        <v>1.67666488291909e-06</v>
      </c>
      <c r="AG2" t="n">
        <v>26.43229166666667</v>
      </c>
      <c r="AH2" t="n">
        <v>779304.7150685877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5.4097</v>
      </c>
      <c r="E3" t="n">
        <v>18.49</v>
      </c>
      <c r="F3" t="n">
        <v>12.37</v>
      </c>
      <c r="G3" t="n">
        <v>7.57</v>
      </c>
      <c r="H3" t="n">
        <v>0.12</v>
      </c>
      <c r="I3" t="n">
        <v>98</v>
      </c>
      <c r="J3" t="n">
        <v>186.07</v>
      </c>
      <c r="K3" t="n">
        <v>53.44</v>
      </c>
      <c r="L3" t="n">
        <v>1.25</v>
      </c>
      <c r="M3" t="n">
        <v>96</v>
      </c>
      <c r="N3" t="n">
        <v>36.39</v>
      </c>
      <c r="O3" t="n">
        <v>23182.76</v>
      </c>
      <c r="P3" t="n">
        <v>169.03</v>
      </c>
      <c r="Q3" t="n">
        <v>197.93</v>
      </c>
      <c r="R3" t="n">
        <v>88.90000000000001</v>
      </c>
      <c r="S3" t="n">
        <v>25.4</v>
      </c>
      <c r="T3" t="n">
        <v>30455.19</v>
      </c>
      <c r="U3" t="n">
        <v>0.29</v>
      </c>
      <c r="V3" t="n">
        <v>0.75</v>
      </c>
      <c r="W3" t="n">
        <v>3.1</v>
      </c>
      <c r="X3" t="n">
        <v>1.97</v>
      </c>
      <c r="Y3" t="n">
        <v>1</v>
      </c>
      <c r="Z3" t="n">
        <v>10</v>
      </c>
      <c r="AA3" t="n">
        <v>558.0103236364622</v>
      </c>
      <c r="AB3" t="n">
        <v>763.4943424774585</v>
      </c>
      <c r="AC3" t="n">
        <v>690.6275140024491</v>
      </c>
      <c r="AD3" t="n">
        <v>558010.3236364622</v>
      </c>
      <c r="AE3" t="n">
        <v>763494.3424774585</v>
      </c>
      <c r="AF3" t="n">
        <v>1.841451603282321e-06</v>
      </c>
      <c r="AG3" t="n">
        <v>24.07552083333333</v>
      </c>
      <c r="AH3" t="n">
        <v>690627.5140024491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5.7296</v>
      </c>
      <c r="E4" t="n">
        <v>17.45</v>
      </c>
      <c r="F4" t="n">
        <v>12.01</v>
      </c>
      <c r="G4" t="n">
        <v>9.01</v>
      </c>
      <c r="H4" t="n">
        <v>0.14</v>
      </c>
      <c r="I4" t="n">
        <v>80</v>
      </c>
      <c r="J4" t="n">
        <v>186.45</v>
      </c>
      <c r="K4" t="n">
        <v>53.44</v>
      </c>
      <c r="L4" t="n">
        <v>1.5</v>
      </c>
      <c r="M4" t="n">
        <v>78</v>
      </c>
      <c r="N4" t="n">
        <v>36.51</v>
      </c>
      <c r="O4" t="n">
        <v>23229.42</v>
      </c>
      <c r="P4" t="n">
        <v>163.99</v>
      </c>
      <c r="Q4" t="n">
        <v>197.87</v>
      </c>
      <c r="R4" t="n">
        <v>77.83</v>
      </c>
      <c r="S4" t="n">
        <v>25.4</v>
      </c>
      <c r="T4" t="n">
        <v>25012.1</v>
      </c>
      <c r="U4" t="n">
        <v>0.33</v>
      </c>
      <c r="V4" t="n">
        <v>0.78</v>
      </c>
      <c r="W4" t="n">
        <v>3.07</v>
      </c>
      <c r="X4" t="n">
        <v>1.61</v>
      </c>
      <c r="Y4" t="n">
        <v>1</v>
      </c>
      <c r="Z4" t="n">
        <v>10</v>
      </c>
      <c r="AA4" t="n">
        <v>520.8190418482743</v>
      </c>
      <c r="AB4" t="n">
        <v>712.6075899713069</v>
      </c>
      <c r="AC4" t="n">
        <v>644.5973217354787</v>
      </c>
      <c r="AD4" t="n">
        <v>520819.0418482744</v>
      </c>
      <c r="AE4" t="n">
        <v>712607.5899713069</v>
      </c>
      <c r="AF4" t="n">
        <v>1.950344955573578e-06</v>
      </c>
      <c r="AG4" t="n">
        <v>22.72135416666667</v>
      </c>
      <c r="AH4" t="n">
        <v>644597.3217354787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5.9842</v>
      </c>
      <c r="E5" t="n">
        <v>16.71</v>
      </c>
      <c r="F5" t="n">
        <v>11.75</v>
      </c>
      <c r="G5" t="n">
        <v>10.52</v>
      </c>
      <c r="H5" t="n">
        <v>0.17</v>
      </c>
      <c r="I5" t="n">
        <v>67</v>
      </c>
      <c r="J5" t="n">
        <v>186.83</v>
      </c>
      <c r="K5" t="n">
        <v>53.44</v>
      </c>
      <c r="L5" t="n">
        <v>1.75</v>
      </c>
      <c r="M5" t="n">
        <v>65</v>
      </c>
      <c r="N5" t="n">
        <v>36.64</v>
      </c>
      <c r="O5" t="n">
        <v>23276.13</v>
      </c>
      <c r="P5" t="n">
        <v>160.35</v>
      </c>
      <c r="Q5" t="n">
        <v>198.01</v>
      </c>
      <c r="R5" t="n">
        <v>69.31999999999999</v>
      </c>
      <c r="S5" t="n">
        <v>25.4</v>
      </c>
      <c r="T5" t="n">
        <v>20822.43</v>
      </c>
      <c r="U5" t="n">
        <v>0.37</v>
      </c>
      <c r="V5" t="n">
        <v>0.79</v>
      </c>
      <c r="W5" t="n">
        <v>3.06</v>
      </c>
      <c r="X5" t="n">
        <v>1.35</v>
      </c>
      <c r="Y5" t="n">
        <v>1</v>
      </c>
      <c r="Z5" t="n">
        <v>10</v>
      </c>
      <c r="AA5" t="n">
        <v>489.8361115575025</v>
      </c>
      <c r="AB5" t="n">
        <v>670.2153778770572</v>
      </c>
      <c r="AC5" t="n">
        <v>606.2509628656609</v>
      </c>
      <c r="AD5" t="n">
        <v>489836.1115575025</v>
      </c>
      <c r="AE5" t="n">
        <v>670215.3778770572</v>
      </c>
      <c r="AF5" t="n">
        <v>2.037010311914166e-06</v>
      </c>
      <c r="AG5" t="n">
        <v>21.7578125</v>
      </c>
      <c r="AH5" t="n">
        <v>606250.9628656609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6.1771</v>
      </c>
      <c r="E6" t="n">
        <v>16.19</v>
      </c>
      <c r="F6" t="n">
        <v>11.56</v>
      </c>
      <c r="G6" t="n">
        <v>11.96</v>
      </c>
      <c r="H6" t="n">
        <v>0.19</v>
      </c>
      <c r="I6" t="n">
        <v>58</v>
      </c>
      <c r="J6" t="n">
        <v>187.21</v>
      </c>
      <c r="K6" t="n">
        <v>53.44</v>
      </c>
      <c r="L6" t="n">
        <v>2</v>
      </c>
      <c r="M6" t="n">
        <v>56</v>
      </c>
      <c r="N6" t="n">
        <v>36.77</v>
      </c>
      <c r="O6" t="n">
        <v>23322.88</v>
      </c>
      <c r="P6" t="n">
        <v>157.71</v>
      </c>
      <c r="Q6" t="n">
        <v>197.91</v>
      </c>
      <c r="R6" t="n">
        <v>63.59</v>
      </c>
      <c r="S6" t="n">
        <v>25.4</v>
      </c>
      <c r="T6" t="n">
        <v>18002.43</v>
      </c>
      <c r="U6" t="n">
        <v>0.4</v>
      </c>
      <c r="V6" t="n">
        <v>0.8100000000000001</v>
      </c>
      <c r="W6" t="n">
        <v>3.04</v>
      </c>
      <c r="X6" t="n">
        <v>1.17</v>
      </c>
      <c r="Y6" t="n">
        <v>1</v>
      </c>
      <c r="Z6" t="n">
        <v>10</v>
      </c>
      <c r="AA6" t="n">
        <v>471.6795171550424</v>
      </c>
      <c r="AB6" t="n">
        <v>645.3727244031991</v>
      </c>
      <c r="AC6" t="n">
        <v>583.7792573724645</v>
      </c>
      <c r="AD6" t="n">
        <v>471679.5171550424</v>
      </c>
      <c r="AE6" t="n">
        <v>645372.724403199</v>
      </c>
      <c r="AF6" t="n">
        <v>2.102673105465224e-06</v>
      </c>
      <c r="AG6" t="n">
        <v>21.08072916666667</v>
      </c>
      <c r="AH6" t="n">
        <v>583779.2573724645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6.3406</v>
      </c>
      <c r="E7" t="n">
        <v>15.77</v>
      </c>
      <c r="F7" t="n">
        <v>11.4</v>
      </c>
      <c r="G7" t="n">
        <v>13.42</v>
      </c>
      <c r="H7" t="n">
        <v>0.21</v>
      </c>
      <c r="I7" t="n">
        <v>51</v>
      </c>
      <c r="J7" t="n">
        <v>187.59</v>
      </c>
      <c r="K7" t="n">
        <v>53.44</v>
      </c>
      <c r="L7" t="n">
        <v>2.25</v>
      </c>
      <c r="M7" t="n">
        <v>49</v>
      </c>
      <c r="N7" t="n">
        <v>36.9</v>
      </c>
      <c r="O7" t="n">
        <v>23369.68</v>
      </c>
      <c r="P7" t="n">
        <v>155.43</v>
      </c>
      <c r="Q7" t="n">
        <v>197.94</v>
      </c>
      <c r="R7" t="n">
        <v>58.7</v>
      </c>
      <c r="S7" t="n">
        <v>25.4</v>
      </c>
      <c r="T7" t="n">
        <v>15591.69</v>
      </c>
      <c r="U7" t="n">
        <v>0.43</v>
      </c>
      <c r="V7" t="n">
        <v>0.82</v>
      </c>
      <c r="W7" t="n">
        <v>3.02</v>
      </c>
      <c r="X7" t="n">
        <v>1.01</v>
      </c>
      <c r="Y7" t="n">
        <v>1</v>
      </c>
      <c r="Z7" t="n">
        <v>10</v>
      </c>
      <c r="AA7" t="n">
        <v>463.8181309782884</v>
      </c>
      <c r="AB7" t="n">
        <v>634.6164290162835</v>
      </c>
      <c r="AC7" t="n">
        <v>574.0495277207208</v>
      </c>
      <c r="AD7" t="n">
        <v>463818.1309782884</v>
      </c>
      <c r="AE7" t="n">
        <v>634616.4290162835</v>
      </c>
      <c r="AF7" t="n">
        <v>2.158328194866977e-06</v>
      </c>
      <c r="AG7" t="n">
        <v>20.53385416666667</v>
      </c>
      <c r="AH7" t="n">
        <v>574049.5277207207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6.487</v>
      </c>
      <c r="E8" t="n">
        <v>15.42</v>
      </c>
      <c r="F8" t="n">
        <v>11.27</v>
      </c>
      <c r="G8" t="n">
        <v>15.03</v>
      </c>
      <c r="H8" t="n">
        <v>0.24</v>
      </c>
      <c r="I8" t="n">
        <v>45</v>
      </c>
      <c r="J8" t="n">
        <v>187.97</v>
      </c>
      <c r="K8" t="n">
        <v>53.44</v>
      </c>
      <c r="L8" t="n">
        <v>2.5</v>
      </c>
      <c r="M8" t="n">
        <v>43</v>
      </c>
      <c r="N8" t="n">
        <v>37.03</v>
      </c>
      <c r="O8" t="n">
        <v>23416.52</v>
      </c>
      <c r="P8" t="n">
        <v>153.55</v>
      </c>
      <c r="Q8" t="n">
        <v>197.8</v>
      </c>
      <c r="R8" t="n">
        <v>54.56</v>
      </c>
      <c r="S8" t="n">
        <v>25.4</v>
      </c>
      <c r="T8" t="n">
        <v>13550.13</v>
      </c>
      <c r="U8" t="n">
        <v>0.47</v>
      </c>
      <c r="V8" t="n">
        <v>0.83</v>
      </c>
      <c r="W8" t="n">
        <v>3.02</v>
      </c>
      <c r="X8" t="n">
        <v>0.88</v>
      </c>
      <c r="Y8" t="n">
        <v>1</v>
      </c>
      <c r="Z8" t="n">
        <v>10</v>
      </c>
      <c r="AA8" t="n">
        <v>448.8741492162389</v>
      </c>
      <c r="AB8" t="n">
        <v>614.1694138875017</v>
      </c>
      <c r="AC8" t="n">
        <v>555.553947018264</v>
      </c>
      <c r="AD8" t="n">
        <v>448874.1492162389</v>
      </c>
      <c r="AE8" t="n">
        <v>614169.4138875017</v>
      </c>
      <c r="AF8" t="n">
        <v>2.208162476753316e-06</v>
      </c>
      <c r="AG8" t="n">
        <v>20.078125</v>
      </c>
      <c r="AH8" t="n">
        <v>555553.947018264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6.5829</v>
      </c>
      <c r="E9" t="n">
        <v>15.19</v>
      </c>
      <c r="F9" t="n">
        <v>11.2</v>
      </c>
      <c r="G9" t="n">
        <v>16.38</v>
      </c>
      <c r="H9" t="n">
        <v>0.26</v>
      </c>
      <c r="I9" t="n">
        <v>41</v>
      </c>
      <c r="J9" t="n">
        <v>188.35</v>
      </c>
      <c r="K9" t="n">
        <v>53.44</v>
      </c>
      <c r="L9" t="n">
        <v>2.75</v>
      </c>
      <c r="M9" t="n">
        <v>39</v>
      </c>
      <c r="N9" t="n">
        <v>37.16</v>
      </c>
      <c r="O9" t="n">
        <v>23463.4</v>
      </c>
      <c r="P9" t="n">
        <v>152.38</v>
      </c>
      <c r="Q9" t="n">
        <v>197.84</v>
      </c>
      <c r="R9" t="n">
        <v>52.44</v>
      </c>
      <c r="S9" t="n">
        <v>25.4</v>
      </c>
      <c r="T9" t="n">
        <v>12513.4</v>
      </c>
      <c r="U9" t="n">
        <v>0.48</v>
      </c>
      <c r="V9" t="n">
        <v>0.83</v>
      </c>
      <c r="W9" t="n">
        <v>3</v>
      </c>
      <c r="X9" t="n">
        <v>0.8</v>
      </c>
      <c r="Y9" t="n">
        <v>1</v>
      </c>
      <c r="Z9" t="n">
        <v>10</v>
      </c>
      <c r="AA9" t="n">
        <v>436.3963715362652</v>
      </c>
      <c r="AB9" t="n">
        <v>597.0967679850615</v>
      </c>
      <c r="AC9" t="n">
        <v>540.1106904791437</v>
      </c>
      <c r="AD9" t="n">
        <v>436396.3715362652</v>
      </c>
      <c r="AE9" t="n">
        <v>597096.7679850615</v>
      </c>
      <c r="AF9" t="n">
        <v>2.240806654573671e-06</v>
      </c>
      <c r="AG9" t="n">
        <v>19.77864583333333</v>
      </c>
      <c r="AH9" t="n">
        <v>540110.6904791438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6.6543</v>
      </c>
      <c r="E10" t="n">
        <v>15.03</v>
      </c>
      <c r="F10" t="n">
        <v>11.14</v>
      </c>
      <c r="G10" t="n">
        <v>17.6</v>
      </c>
      <c r="H10" t="n">
        <v>0.28</v>
      </c>
      <c r="I10" t="n">
        <v>38</v>
      </c>
      <c r="J10" t="n">
        <v>188.73</v>
      </c>
      <c r="K10" t="n">
        <v>53.44</v>
      </c>
      <c r="L10" t="n">
        <v>3</v>
      </c>
      <c r="M10" t="n">
        <v>36</v>
      </c>
      <c r="N10" t="n">
        <v>37.29</v>
      </c>
      <c r="O10" t="n">
        <v>23510.33</v>
      </c>
      <c r="P10" t="n">
        <v>151.63</v>
      </c>
      <c r="Q10" t="n">
        <v>197.89</v>
      </c>
      <c r="R10" t="n">
        <v>50.77</v>
      </c>
      <c r="S10" t="n">
        <v>25.4</v>
      </c>
      <c r="T10" t="n">
        <v>11689.83</v>
      </c>
      <c r="U10" t="n">
        <v>0.5</v>
      </c>
      <c r="V10" t="n">
        <v>0.84</v>
      </c>
      <c r="W10" t="n">
        <v>3</v>
      </c>
      <c r="X10" t="n">
        <v>0.75</v>
      </c>
      <c r="Y10" t="n">
        <v>1</v>
      </c>
      <c r="Z10" t="n">
        <v>10</v>
      </c>
      <c r="AA10" t="n">
        <v>433.6330762569885</v>
      </c>
      <c r="AB10" t="n">
        <v>593.3159054759712</v>
      </c>
      <c r="AC10" t="n">
        <v>536.6906681814472</v>
      </c>
      <c r="AD10" t="n">
        <v>433633.0762569886</v>
      </c>
      <c r="AE10" t="n">
        <v>593315.9054759713</v>
      </c>
      <c r="AF10" t="n">
        <v>2.265111078936272e-06</v>
      </c>
      <c r="AG10" t="n">
        <v>19.5703125</v>
      </c>
      <c r="AH10" t="n">
        <v>536690.6681814472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6.7374</v>
      </c>
      <c r="E11" t="n">
        <v>14.84</v>
      </c>
      <c r="F11" t="n">
        <v>11.07</v>
      </c>
      <c r="G11" t="n">
        <v>18.98</v>
      </c>
      <c r="H11" t="n">
        <v>0.3</v>
      </c>
      <c r="I11" t="n">
        <v>35</v>
      </c>
      <c r="J11" t="n">
        <v>189.11</v>
      </c>
      <c r="K11" t="n">
        <v>53.44</v>
      </c>
      <c r="L11" t="n">
        <v>3.25</v>
      </c>
      <c r="M11" t="n">
        <v>33</v>
      </c>
      <c r="N11" t="n">
        <v>37.42</v>
      </c>
      <c r="O11" t="n">
        <v>23557.3</v>
      </c>
      <c r="P11" t="n">
        <v>150.46</v>
      </c>
      <c r="Q11" t="n">
        <v>197.87</v>
      </c>
      <c r="R11" t="n">
        <v>48.62</v>
      </c>
      <c r="S11" t="n">
        <v>25.4</v>
      </c>
      <c r="T11" t="n">
        <v>10633.23</v>
      </c>
      <c r="U11" t="n">
        <v>0.52</v>
      </c>
      <c r="V11" t="n">
        <v>0.84</v>
      </c>
      <c r="W11" t="n">
        <v>2.99</v>
      </c>
      <c r="X11" t="n">
        <v>0.68</v>
      </c>
      <c r="Y11" t="n">
        <v>1</v>
      </c>
      <c r="Z11" t="n">
        <v>10</v>
      </c>
      <c r="AA11" t="n">
        <v>430.079424992962</v>
      </c>
      <c r="AB11" t="n">
        <v>588.453643040501</v>
      </c>
      <c r="AC11" t="n">
        <v>532.29245324859</v>
      </c>
      <c r="AD11" t="n">
        <v>430079.424992962</v>
      </c>
      <c r="AE11" t="n">
        <v>588453.643040501</v>
      </c>
      <c r="AF11" t="n">
        <v>2.293398161072575e-06</v>
      </c>
      <c r="AG11" t="n">
        <v>19.32291666666667</v>
      </c>
      <c r="AH11" t="n">
        <v>532292.45324859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6.8106</v>
      </c>
      <c r="E12" t="n">
        <v>14.68</v>
      </c>
      <c r="F12" t="n">
        <v>11.02</v>
      </c>
      <c r="G12" t="n">
        <v>20.67</v>
      </c>
      <c r="H12" t="n">
        <v>0.33</v>
      </c>
      <c r="I12" t="n">
        <v>32</v>
      </c>
      <c r="J12" t="n">
        <v>189.49</v>
      </c>
      <c r="K12" t="n">
        <v>53.44</v>
      </c>
      <c r="L12" t="n">
        <v>3.5</v>
      </c>
      <c r="M12" t="n">
        <v>30</v>
      </c>
      <c r="N12" t="n">
        <v>37.55</v>
      </c>
      <c r="O12" t="n">
        <v>23604.32</v>
      </c>
      <c r="P12" t="n">
        <v>149.71</v>
      </c>
      <c r="Q12" t="n">
        <v>197.82</v>
      </c>
      <c r="R12" t="n">
        <v>47.11</v>
      </c>
      <c r="S12" t="n">
        <v>25.4</v>
      </c>
      <c r="T12" t="n">
        <v>9892.280000000001</v>
      </c>
      <c r="U12" t="n">
        <v>0.54</v>
      </c>
      <c r="V12" t="n">
        <v>0.84</v>
      </c>
      <c r="W12" t="n">
        <v>2.99</v>
      </c>
      <c r="X12" t="n">
        <v>0.63</v>
      </c>
      <c r="Y12" t="n">
        <v>1</v>
      </c>
      <c r="Z12" t="n">
        <v>10</v>
      </c>
      <c r="AA12" t="n">
        <v>419.0308169311917</v>
      </c>
      <c r="AB12" t="n">
        <v>573.3364500602004</v>
      </c>
      <c r="AC12" t="n">
        <v>518.6180239492156</v>
      </c>
      <c r="AD12" t="n">
        <v>419030.8169311917</v>
      </c>
      <c r="AE12" t="n">
        <v>573336.4500602004</v>
      </c>
      <c r="AF12" t="n">
        <v>2.318315302015745e-06</v>
      </c>
      <c r="AG12" t="n">
        <v>19.11458333333333</v>
      </c>
      <c r="AH12" t="n">
        <v>518618.0239492157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6.8785</v>
      </c>
      <c r="E13" t="n">
        <v>14.54</v>
      </c>
      <c r="F13" t="n">
        <v>10.95</v>
      </c>
      <c r="G13" t="n">
        <v>21.91</v>
      </c>
      <c r="H13" t="n">
        <v>0.35</v>
      </c>
      <c r="I13" t="n">
        <v>30</v>
      </c>
      <c r="J13" t="n">
        <v>189.87</v>
      </c>
      <c r="K13" t="n">
        <v>53.44</v>
      </c>
      <c r="L13" t="n">
        <v>3.75</v>
      </c>
      <c r="M13" t="n">
        <v>28</v>
      </c>
      <c r="N13" t="n">
        <v>37.69</v>
      </c>
      <c r="O13" t="n">
        <v>23651.38</v>
      </c>
      <c r="P13" t="n">
        <v>148.61</v>
      </c>
      <c r="Q13" t="n">
        <v>197.81</v>
      </c>
      <c r="R13" t="n">
        <v>44.92</v>
      </c>
      <c r="S13" t="n">
        <v>25.4</v>
      </c>
      <c r="T13" t="n">
        <v>8807.08</v>
      </c>
      <c r="U13" t="n">
        <v>0.57</v>
      </c>
      <c r="V13" t="n">
        <v>0.85</v>
      </c>
      <c r="W13" t="n">
        <v>2.98</v>
      </c>
      <c r="X13" t="n">
        <v>0.5600000000000001</v>
      </c>
      <c r="Y13" t="n">
        <v>1</v>
      </c>
      <c r="Z13" t="n">
        <v>10</v>
      </c>
      <c r="AA13" t="n">
        <v>416.0436826059681</v>
      </c>
      <c r="AB13" t="n">
        <v>569.2493210933638</v>
      </c>
      <c r="AC13" t="n">
        <v>514.9209648346524</v>
      </c>
      <c r="AD13" t="n">
        <v>416043.6826059681</v>
      </c>
      <c r="AE13" t="n">
        <v>569249.3210933638</v>
      </c>
      <c r="AF13" t="n">
        <v>2.341428333027237e-06</v>
      </c>
      <c r="AG13" t="n">
        <v>18.93229166666667</v>
      </c>
      <c r="AH13" t="n">
        <v>514920.9648346524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6.922</v>
      </c>
      <c r="E14" t="n">
        <v>14.45</v>
      </c>
      <c r="F14" t="n">
        <v>10.94</v>
      </c>
      <c r="G14" t="n">
        <v>23.43</v>
      </c>
      <c r="H14" t="n">
        <v>0.37</v>
      </c>
      <c r="I14" t="n">
        <v>28</v>
      </c>
      <c r="J14" t="n">
        <v>190.25</v>
      </c>
      <c r="K14" t="n">
        <v>53.44</v>
      </c>
      <c r="L14" t="n">
        <v>4</v>
      </c>
      <c r="M14" t="n">
        <v>26</v>
      </c>
      <c r="N14" t="n">
        <v>37.82</v>
      </c>
      <c r="O14" t="n">
        <v>23698.48</v>
      </c>
      <c r="P14" t="n">
        <v>148.32</v>
      </c>
      <c r="Q14" t="n">
        <v>197.8</v>
      </c>
      <c r="R14" t="n">
        <v>44.29</v>
      </c>
      <c r="S14" t="n">
        <v>25.4</v>
      </c>
      <c r="T14" t="n">
        <v>8503.450000000001</v>
      </c>
      <c r="U14" t="n">
        <v>0.57</v>
      </c>
      <c r="V14" t="n">
        <v>0.85</v>
      </c>
      <c r="W14" t="n">
        <v>2.98</v>
      </c>
      <c r="X14" t="n">
        <v>0.54</v>
      </c>
      <c r="Y14" t="n">
        <v>1</v>
      </c>
      <c r="Z14" t="n">
        <v>10</v>
      </c>
      <c r="AA14" t="n">
        <v>414.7417015356198</v>
      </c>
      <c r="AB14" t="n">
        <v>567.4678931535622</v>
      </c>
      <c r="AC14" t="n">
        <v>513.3095538771757</v>
      </c>
      <c r="AD14" t="n">
        <v>414741.7015356198</v>
      </c>
      <c r="AE14" t="n">
        <v>567467.8931535622</v>
      </c>
      <c r="AF14" t="n">
        <v>2.356235650391006e-06</v>
      </c>
      <c r="AG14" t="n">
        <v>18.81510416666667</v>
      </c>
      <c r="AH14" t="n">
        <v>513309.5538771757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6.9708</v>
      </c>
      <c r="E15" t="n">
        <v>14.35</v>
      </c>
      <c r="F15" t="n">
        <v>10.91</v>
      </c>
      <c r="G15" t="n">
        <v>25.18</v>
      </c>
      <c r="H15" t="n">
        <v>0.4</v>
      </c>
      <c r="I15" t="n">
        <v>26</v>
      </c>
      <c r="J15" t="n">
        <v>190.63</v>
      </c>
      <c r="K15" t="n">
        <v>53.44</v>
      </c>
      <c r="L15" t="n">
        <v>4.25</v>
      </c>
      <c r="M15" t="n">
        <v>24</v>
      </c>
      <c r="N15" t="n">
        <v>37.95</v>
      </c>
      <c r="O15" t="n">
        <v>23745.63</v>
      </c>
      <c r="P15" t="n">
        <v>147.81</v>
      </c>
      <c r="Q15" t="n">
        <v>197.8</v>
      </c>
      <c r="R15" t="n">
        <v>43.42</v>
      </c>
      <c r="S15" t="n">
        <v>25.4</v>
      </c>
      <c r="T15" t="n">
        <v>8074.27</v>
      </c>
      <c r="U15" t="n">
        <v>0.58</v>
      </c>
      <c r="V15" t="n">
        <v>0.85</v>
      </c>
      <c r="W15" t="n">
        <v>2.98</v>
      </c>
      <c r="X15" t="n">
        <v>0.52</v>
      </c>
      <c r="Y15" t="n">
        <v>1</v>
      </c>
      <c r="Z15" t="n">
        <v>10</v>
      </c>
      <c r="AA15" t="n">
        <v>413.0773965522274</v>
      </c>
      <c r="AB15" t="n">
        <v>565.1907176513311</v>
      </c>
      <c r="AC15" t="n">
        <v>511.2497088088417</v>
      </c>
      <c r="AD15" t="n">
        <v>413077.3965522274</v>
      </c>
      <c r="AE15" t="n">
        <v>565190.7176513311</v>
      </c>
      <c r="AF15" t="n">
        <v>2.372847077686452e-06</v>
      </c>
      <c r="AG15" t="n">
        <v>18.68489583333333</v>
      </c>
      <c r="AH15" t="n">
        <v>511249.7088088416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7.0053</v>
      </c>
      <c r="E16" t="n">
        <v>14.28</v>
      </c>
      <c r="F16" t="n">
        <v>10.88</v>
      </c>
      <c r="G16" t="n">
        <v>26.1</v>
      </c>
      <c r="H16" t="n">
        <v>0.42</v>
      </c>
      <c r="I16" t="n">
        <v>25</v>
      </c>
      <c r="J16" t="n">
        <v>191.02</v>
      </c>
      <c r="K16" t="n">
        <v>53.44</v>
      </c>
      <c r="L16" t="n">
        <v>4.5</v>
      </c>
      <c r="M16" t="n">
        <v>23</v>
      </c>
      <c r="N16" t="n">
        <v>38.08</v>
      </c>
      <c r="O16" t="n">
        <v>23792.83</v>
      </c>
      <c r="P16" t="n">
        <v>147.31</v>
      </c>
      <c r="Q16" t="n">
        <v>197.8</v>
      </c>
      <c r="R16" t="n">
        <v>42.46</v>
      </c>
      <c r="S16" t="n">
        <v>25.4</v>
      </c>
      <c r="T16" t="n">
        <v>7602.35</v>
      </c>
      <c r="U16" t="n">
        <v>0.6</v>
      </c>
      <c r="V16" t="n">
        <v>0.86</v>
      </c>
      <c r="W16" t="n">
        <v>2.98</v>
      </c>
      <c r="X16" t="n">
        <v>0.48</v>
      </c>
      <c r="Y16" t="n">
        <v>1</v>
      </c>
      <c r="Z16" t="n">
        <v>10</v>
      </c>
      <c r="AA16" t="n">
        <v>411.7697189398027</v>
      </c>
      <c r="AB16" t="n">
        <v>563.4014954513467</v>
      </c>
      <c r="AC16" t="n">
        <v>509.6312474644348</v>
      </c>
      <c r="AD16" t="n">
        <v>411769.7189398027</v>
      </c>
      <c r="AE16" t="n">
        <v>563401.4954513467</v>
      </c>
      <c r="AF16" t="n">
        <v>2.384590812147373e-06</v>
      </c>
      <c r="AG16" t="n">
        <v>18.59375</v>
      </c>
      <c r="AH16" t="n">
        <v>509631.2474644348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7.0249</v>
      </c>
      <c r="E17" t="n">
        <v>14.24</v>
      </c>
      <c r="F17" t="n">
        <v>10.87</v>
      </c>
      <c r="G17" t="n">
        <v>27.18</v>
      </c>
      <c r="H17" t="n">
        <v>0.44</v>
      </c>
      <c r="I17" t="n">
        <v>24</v>
      </c>
      <c r="J17" t="n">
        <v>191.4</v>
      </c>
      <c r="K17" t="n">
        <v>53.44</v>
      </c>
      <c r="L17" t="n">
        <v>4.75</v>
      </c>
      <c r="M17" t="n">
        <v>22</v>
      </c>
      <c r="N17" t="n">
        <v>38.22</v>
      </c>
      <c r="O17" t="n">
        <v>23840.07</v>
      </c>
      <c r="P17" t="n">
        <v>147.01</v>
      </c>
      <c r="Q17" t="n">
        <v>197.79</v>
      </c>
      <c r="R17" t="n">
        <v>42.32</v>
      </c>
      <c r="S17" t="n">
        <v>25.4</v>
      </c>
      <c r="T17" t="n">
        <v>7538.26</v>
      </c>
      <c r="U17" t="n">
        <v>0.6</v>
      </c>
      <c r="V17" t="n">
        <v>0.86</v>
      </c>
      <c r="W17" t="n">
        <v>2.98</v>
      </c>
      <c r="X17" t="n">
        <v>0.48</v>
      </c>
      <c r="Y17" t="n">
        <v>1</v>
      </c>
      <c r="Z17" t="n">
        <v>10</v>
      </c>
      <c r="AA17" t="n">
        <v>411.049526608787</v>
      </c>
      <c r="AB17" t="n">
        <v>562.416096531408</v>
      </c>
      <c r="AC17" t="n">
        <v>508.7398936343988</v>
      </c>
      <c r="AD17" t="n">
        <v>411049.526608787</v>
      </c>
      <c r="AE17" t="n">
        <v>562416.096531408</v>
      </c>
      <c r="AF17" t="n">
        <v>2.391262614913576e-06</v>
      </c>
      <c r="AG17" t="n">
        <v>18.54166666666667</v>
      </c>
      <c r="AH17" t="n">
        <v>508739.8936343988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7.0943</v>
      </c>
      <c r="E18" t="n">
        <v>14.1</v>
      </c>
      <c r="F18" t="n">
        <v>10.81</v>
      </c>
      <c r="G18" t="n">
        <v>29.48</v>
      </c>
      <c r="H18" t="n">
        <v>0.46</v>
      </c>
      <c r="I18" t="n">
        <v>22</v>
      </c>
      <c r="J18" t="n">
        <v>191.78</v>
      </c>
      <c r="K18" t="n">
        <v>53.44</v>
      </c>
      <c r="L18" t="n">
        <v>5</v>
      </c>
      <c r="M18" t="n">
        <v>20</v>
      </c>
      <c r="N18" t="n">
        <v>38.35</v>
      </c>
      <c r="O18" t="n">
        <v>23887.36</v>
      </c>
      <c r="P18" t="n">
        <v>146.04</v>
      </c>
      <c r="Q18" t="n">
        <v>197.79</v>
      </c>
      <c r="R18" t="n">
        <v>40.37</v>
      </c>
      <c r="S18" t="n">
        <v>25.4</v>
      </c>
      <c r="T18" t="n">
        <v>6570.61</v>
      </c>
      <c r="U18" t="n">
        <v>0.63</v>
      </c>
      <c r="V18" t="n">
        <v>0.86</v>
      </c>
      <c r="W18" t="n">
        <v>2.97</v>
      </c>
      <c r="X18" t="n">
        <v>0.42</v>
      </c>
      <c r="Y18" t="n">
        <v>1</v>
      </c>
      <c r="Z18" t="n">
        <v>10</v>
      </c>
      <c r="AA18" t="n">
        <v>399.9188371165852</v>
      </c>
      <c r="AB18" t="n">
        <v>547.1865961168138</v>
      </c>
      <c r="AC18" t="n">
        <v>494.9638753646354</v>
      </c>
      <c r="AD18" t="n">
        <v>399918.8371165852</v>
      </c>
      <c r="AE18" t="n">
        <v>547186.5961168138</v>
      </c>
      <c r="AF18" t="n">
        <v>2.414886243075543e-06</v>
      </c>
      <c r="AG18" t="n">
        <v>18.359375</v>
      </c>
      <c r="AH18" t="n">
        <v>494963.8753646354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7.1181</v>
      </c>
      <c r="E19" t="n">
        <v>14.05</v>
      </c>
      <c r="F19" t="n">
        <v>10.8</v>
      </c>
      <c r="G19" t="n">
        <v>30.85</v>
      </c>
      <c r="H19" t="n">
        <v>0.48</v>
      </c>
      <c r="I19" t="n">
        <v>21</v>
      </c>
      <c r="J19" t="n">
        <v>192.17</v>
      </c>
      <c r="K19" t="n">
        <v>53.44</v>
      </c>
      <c r="L19" t="n">
        <v>5.25</v>
      </c>
      <c r="M19" t="n">
        <v>19</v>
      </c>
      <c r="N19" t="n">
        <v>38.48</v>
      </c>
      <c r="O19" t="n">
        <v>23934.69</v>
      </c>
      <c r="P19" t="n">
        <v>145.89</v>
      </c>
      <c r="Q19" t="n">
        <v>197.79</v>
      </c>
      <c r="R19" t="n">
        <v>40.15</v>
      </c>
      <c r="S19" t="n">
        <v>25.4</v>
      </c>
      <c r="T19" t="n">
        <v>6464.57</v>
      </c>
      <c r="U19" t="n">
        <v>0.63</v>
      </c>
      <c r="V19" t="n">
        <v>0.86</v>
      </c>
      <c r="W19" t="n">
        <v>2.97</v>
      </c>
      <c r="X19" t="n">
        <v>0.41</v>
      </c>
      <c r="Y19" t="n">
        <v>1</v>
      </c>
      <c r="Z19" t="n">
        <v>10</v>
      </c>
      <c r="AA19" t="n">
        <v>399.2393368720985</v>
      </c>
      <c r="AB19" t="n">
        <v>546.256873904872</v>
      </c>
      <c r="AC19" t="n">
        <v>494.122884535728</v>
      </c>
      <c r="AD19" t="n">
        <v>399239.3368720985</v>
      </c>
      <c r="AE19" t="n">
        <v>546256.873904872</v>
      </c>
      <c r="AF19" t="n">
        <v>2.422987717863077e-06</v>
      </c>
      <c r="AG19" t="n">
        <v>18.29427083333333</v>
      </c>
      <c r="AH19" t="n">
        <v>494122.884535728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7.1548</v>
      </c>
      <c r="E20" t="n">
        <v>13.98</v>
      </c>
      <c r="F20" t="n">
        <v>10.76</v>
      </c>
      <c r="G20" t="n">
        <v>32.29</v>
      </c>
      <c r="H20" t="n">
        <v>0.51</v>
      </c>
      <c r="I20" t="n">
        <v>20</v>
      </c>
      <c r="J20" t="n">
        <v>192.55</v>
      </c>
      <c r="K20" t="n">
        <v>53.44</v>
      </c>
      <c r="L20" t="n">
        <v>5.5</v>
      </c>
      <c r="M20" t="n">
        <v>18</v>
      </c>
      <c r="N20" t="n">
        <v>38.62</v>
      </c>
      <c r="O20" t="n">
        <v>23982.06</v>
      </c>
      <c r="P20" t="n">
        <v>145.26</v>
      </c>
      <c r="Q20" t="n">
        <v>197.83</v>
      </c>
      <c r="R20" t="n">
        <v>38.98</v>
      </c>
      <c r="S20" t="n">
        <v>25.4</v>
      </c>
      <c r="T20" t="n">
        <v>5888.48</v>
      </c>
      <c r="U20" t="n">
        <v>0.65</v>
      </c>
      <c r="V20" t="n">
        <v>0.86</v>
      </c>
      <c r="W20" t="n">
        <v>2.97</v>
      </c>
      <c r="X20" t="n">
        <v>0.37</v>
      </c>
      <c r="Y20" t="n">
        <v>1</v>
      </c>
      <c r="Z20" t="n">
        <v>10</v>
      </c>
      <c r="AA20" t="n">
        <v>397.7965865476831</v>
      </c>
      <c r="AB20" t="n">
        <v>544.2828392613546</v>
      </c>
      <c r="AC20" t="n">
        <v>492.337248988013</v>
      </c>
      <c r="AD20" t="n">
        <v>397796.5865476831</v>
      </c>
      <c r="AE20" t="n">
        <v>544282.8392613546</v>
      </c>
      <c r="AF20" t="n">
        <v>2.435480328144694e-06</v>
      </c>
      <c r="AG20" t="n">
        <v>18.203125</v>
      </c>
      <c r="AH20" t="n">
        <v>492337.248988013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7.1515</v>
      </c>
      <c r="E21" t="n">
        <v>13.98</v>
      </c>
      <c r="F21" t="n">
        <v>10.77</v>
      </c>
      <c r="G21" t="n">
        <v>32.31</v>
      </c>
      <c r="H21" t="n">
        <v>0.53</v>
      </c>
      <c r="I21" t="n">
        <v>20</v>
      </c>
      <c r="J21" t="n">
        <v>192.94</v>
      </c>
      <c r="K21" t="n">
        <v>53.44</v>
      </c>
      <c r="L21" t="n">
        <v>5.75</v>
      </c>
      <c r="M21" t="n">
        <v>18</v>
      </c>
      <c r="N21" t="n">
        <v>38.75</v>
      </c>
      <c r="O21" t="n">
        <v>24029.48</v>
      </c>
      <c r="P21" t="n">
        <v>145.2</v>
      </c>
      <c r="Q21" t="n">
        <v>197.84</v>
      </c>
      <c r="R21" t="n">
        <v>39.11</v>
      </c>
      <c r="S21" t="n">
        <v>25.4</v>
      </c>
      <c r="T21" t="n">
        <v>5951.51</v>
      </c>
      <c r="U21" t="n">
        <v>0.65</v>
      </c>
      <c r="V21" t="n">
        <v>0.86</v>
      </c>
      <c r="W21" t="n">
        <v>2.97</v>
      </c>
      <c r="X21" t="n">
        <v>0.38</v>
      </c>
      <c r="Y21" t="n">
        <v>1</v>
      </c>
      <c r="Z21" t="n">
        <v>10</v>
      </c>
      <c r="AA21" t="n">
        <v>397.8631548791954</v>
      </c>
      <c r="AB21" t="n">
        <v>544.3739209893172</v>
      </c>
      <c r="AC21" t="n">
        <v>492.4196380036927</v>
      </c>
      <c r="AD21" t="n">
        <v>397863.1548791954</v>
      </c>
      <c r="AE21" t="n">
        <v>544373.9209893172</v>
      </c>
      <c r="AF21" t="n">
        <v>2.434357014413649e-06</v>
      </c>
      <c r="AG21" t="n">
        <v>18.203125</v>
      </c>
      <c r="AH21" t="n">
        <v>492419.6380036927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7.1815</v>
      </c>
      <c r="E22" t="n">
        <v>13.92</v>
      </c>
      <c r="F22" t="n">
        <v>10.75</v>
      </c>
      <c r="G22" t="n">
        <v>33.94</v>
      </c>
      <c r="H22" t="n">
        <v>0.55</v>
      </c>
      <c r="I22" t="n">
        <v>19</v>
      </c>
      <c r="J22" t="n">
        <v>193.32</v>
      </c>
      <c r="K22" t="n">
        <v>53.44</v>
      </c>
      <c r="L22" t="n">
        <v>6</v>
      </c>
      <c r="M22" t="n">
        <v>17</v>
      </c>
      <c r="N22" t="n">
        <v>38.89</v>
      </c>
      <c r="O22" t="n">
        <v>24076.95</v>
      </c>
      <c r="P22" t="n">
        <v>144.94</v>
      </c>
      <c r="Q22" t="n">
        <v>197.79</v>
      </c>
      <c r="R22" t="n">
        <v>38.56</v>
      </c>
      <c r="S22" t="n">
        <v>25.4</v>
      </c>
      <c r="T22" t="n">
        <v>5681.69</v>
      </c>
      <c r="U22" t="n">
        <v>0.66</v>
      </c>
      <c r="V22" t="n">
        <v>0.87</v>
      </c>
      <c r="W22" t="n">
        <v>2.97</v>
      </c>
      <c r="X22" t="n">
        <v>0.36</v>
      </c>
      <c r="Y22" t="n">
        <v>1</v>
      </c>
      <c r="Z22" t="n">
        <v>10</v>
      </c>
      <c r="AA22" t="n">
        <v>396.9389049282228</v>
      </c>
      <c r="AB22" t="n">
        <v>543.1093214313665</v>
      </c>
      <c r="AC22" t="n">
        <v>491.2757300526762</v>
      </c>
      <c r="AD22" t="n">
        <v>396938.9049282228</v>
      </c>
      <c r="AE22" t="n">
        <v>543109.3214313665</v>
      </c>
      <c r="AF22" t="n">
        <v>2.444568957423145e-06</v>
      </c>
      <c r="AG22" t="n">
        <v>18.125</v>
      </c>
      <c r="AH22" t="n">
        <v>491275.7300526762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7.2118</v>
      </c>
      <c r="E23" t="n">
        <v>13.87</v>
      </c>
      <c r="F23" t="n">
        <v>10.73</v>
      </c>
      <c r="G23" t="n">
        <v>35.76</v>
      </c>
      <c r="H23" t="n">
        <v>0.57</v>
      </c>
      <c r="I23" t="n">
        <v>18</v>
      </c>
      <c r="J23" t="n">
        <v>193.71</v>
      </c>
      <c r="K23" t="n">
        <v>53.44</v>
      </c>
      <c r="L23" t="n">
        <v>6.25</v>
      </c>
      <c r="M23" t="n">
        <v>16</v>
      </c>
      <c r="N23" t="n">
        <v>39.02</v>
      </c>
      <c r="O23" t="n">
        <v>24124.47</v>
      </c>
      <c r="P23" t="n">
        <v>144.55</v>
      </c>
      <c r="Q23" t="n">
        <v>197.8</v>
      </c>
      <c r="R23" t="n">
        <v>37.87</v>
      </c>
      <c r="S23" t="n">
        <v>25.4</v>
      </c>
      <c r="T23" t="n">
        <v>5341.63</v>
      </c>
      <c r="U23" t="n">
        <v>0.67</v>
      </c>
      <c r="V23" t="n">
        <v>0.87</v>
      </c>
      <c r="W23" t="n">
        <v>2.97</v>
      </c>
      <c r="X23" t="n">
        <v>0.34</v>
      </c>
      <c r="Y23" t="n">
        <v>1</v>
      </c>
      <c r="Z23" t="n">
        <v>10</v>
      </c>
      <c r="AA23" t="n">
        <v>395.9178945650563</v>
      </c>
      <c r="AB23" t="n">
        <v>541.7123300086838</v>
      </c>
      <c r="AC23" t="n">
        <v>490.0120655306846</v>
      </c>
      <c r="AD23" t="n">
        <v>395917.8945650563</v>
      </c>
      <c r="AE23" t="n">
        <v>541712.3300086838</v>
      </c>
      <c r="AF23" t="n">
        <v>2.454883019862736e-06</v>
      </c>
      <c r="AG23" t="n">
        <v>18.05989583333333</v>
      </c>
      <c r="AH23" t="n">
        <v>490012.0655306846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7.2416</v>
      </c>
      <c r="E24" t="n">
        <v>13.81</v>
      </c>
      <c r="F24" t="n">
        <v>10.71</v>
      </c>
      <c r="G24" t="n">
        <v>37.79</v>
      </c>
      <c r="H24" t="n">
        <v>0.59</v>
      </c>
      <c r="I24" t="n">
        <v>17</v>
      </c>
      <c r="J24" t="n">
        <v>194.09</v>
      </c>
      <c r="K24" t="n">
        <v>53.44</v>
      </c>
      <c r="L24" t="n">
        <v>6.5</v>
      </c>
      <c r="M24" t="n">
        <v>15</v>
      </c>
      <c r="N24" t="n">
        <v>39.16</v>
      </c>
      <c r="O24" t="n">
        <v>24172.03</v>
      </c>
      <c r="P24" t="n">
        <v>143.95</v>
      </c>
      <c r="Q24" t="n">
        <v>197.82</v>
      </c>
      <c r="R24" t="n">
        <v>37.11</v>
      </c>
      <c r="S24" t="n">
        <v>25.4</v>
      </c>
      <c r="T24" t="n">
        <v>4966.74</v>
      </c>
      <c r="U24" t="n">
        <v>0.68</v>
      </c>
      <c r="V24" t="n">
        <v>0.87</v>
      </c>
      <c r="W24" t="n">
        <v>2.97</v>
      </c>
      <c r="X24" t="n">
        <v>0.32</v>
      </c>
      <c r="Y24" t="n">
        <v>1</v>
      </c>
      <c r="Z24" t="n">
        <v>10</v>
      </c>
      <c r="AA24" t="n">
        <v>394.5874918627807</v>
      </c>
      <c r="AB24" t="n">
        <v>539.8920143382054</v>
      </c>
      <c r="AC24" t="n">
        <v>488.3654782329677</v>
      </c>
      <c r="AD24" t="n">
        <v>394587.4918627806</v>
      </c>
      <c r="AE24" t="n">
        <v>539892.0143382055</v>
      </c>
      <c r="AF24" t="n">
        <v>2.465026883252168e-06</v>
      </c>
      <c r="AG24" t="n">
        <v>17.98177083333333</v>
      </c>
      <c r="AH24" t="n">
        <v>488365.4782329677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7.2353</v>
      </c>
      <c r="E25" t="n">
        <v>13.82</v>
      </c>
      <c r="F25" t="n">
        <v>10.72</v>
      </c>
      <c r="G25" t="n">
        <v>37.83</v>
      </c>
      <c r="H25" t="n">
        <v>0.62</v>
      </c>
      <c r="I25" t="n">
        <v>17</v>
      </c>
      <c r="J25" t="n">
        <v>194.48</v>
      </c>
      <c r="K25" t="n">
        <v>53.44</v>
      </c>
      <c r="L25" t="n">
        <v>6.75</v>
      </c>
      <c r="M25" t="n">
        <v>15</v>
      </c>
      <c r="N25" t="n">
        <v>39.29</v>
      </c>
      <c r="O25" t="n">
        <v>24219.63</v>
      </c>
      <c r="P25" t="n">
        <v>144.16</v>
      </c>
      <c r="Q25" t="n">
        <v>197.76</v>
      </c>
      <c r="R25" t="n">
        <v>37.67</v>
      </c>
      <c r="S25" t="n">
        <v>25.4</v>
      </c>
      <c r="T25" t="n">
        <v>5246.79</v>
      </c>
      <c r="U25" t="n">
        <v>0.67</v>
      </c>
      <c r="V25" t="n">
        <v>0.87</v>
      </c>
      <c r="W25" t="n">
        <v>2.97</v>
      </c>
      <c r="X25" t="n">
        <v>0.33</v>
      </c>
      <c r="Y25" t="n">
        <v>1</v>
      </c>
      <c r="Z25" t="n">
        <v>10</v>
      </c>
      <c r="AA25" t="n">
        <v>394.917784553491</v>
      </c>
      <c r="AB25" t="n">
        <v>540.3439353691205</v>
      </c>
      <c r="AC25" t="n">
        <v>488.7742685549673</v>
      </c>
      <c r="AD25" t="n">
        <v>394917.784553491</v>
      </c>
      <c r="AE25" t="n">
        <v>540343.9353691204</v>
      </c>
      <c r="AF25" t="n">
        <v>2.462882375220174e-06</v>
      </c>
      <c r="AG25" t="n">
        <v>17.99479166666667</v>
      </c>
      <c r="AH25" t="n">
        <v>488774.2685549672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7.2717</v>
      </c>
      <c r="E26" t="n">
        <v>13.75</v>
      </c>
      <c r="F26" t="n">
        <v>10.69</v>
      </c>
      <c r="G26" t="n">
        <v>40.08</v>
      </c>
      <c r="H26" t="n">
        <v>0.64</v>
      </c>
      <c r="I26" t="n">
        <v>16</v>
      </c>
      <c r="J26" t="n">
        <v>194.86</v>
      </c>
      <c r="K26" t="n">
        <v>53.44</v>
      </c>
      <c r="L26" t="n">
        <v>7</v>
      </c>
      <c r="M26" t="n">
        <v>14</v>
      </c>
      <c r="N26" t="n">
        <v>39.43</v>
      </c>
      <c r="O26" t="n">
        <v>24267.28</v>
      </c>
      <c r="P26" t="n">
        <v>143.63</v>
      </c>
      <c r="Q26" t="n">
        <v>197.77</v>
      </c>
      <c r="R26" t="n">
        <v>36.65</v>
      </c>
      <c r="S26" t="n">
        <v>25.4</v>
      </c>
      <c r="T26" t="n">
        <v>4742.61</v>
      </c>
      <c r="U26" t="n">
        <v>0.6899999999999999</v>
      </c>
      <c r="V26" t="n">
        <v>0.87</v>
      </c>
      <c r="W26" t="n">
        <v>2.96</v>
      </c>
      <c r="X26" t="n">
        <v>0.3</v>
      </c>
      <c r="Y26" t="n">
        <v>1</v>
      </c>
      <c r="Z26" t="n">
        <v>10</v>
      </c>
      <c r="AA26" t="n">
        <v>393.6405312992216</v>
      </c>
      <c r="AB26" t="n">
        <v>538.5963411181925</v>
      </c>
      <c r="AC26" t="n">
        <v>487.1934622465839</v>
      </c>
      <c r="AD26" t="n">
        <v>393640.5312992216</v>
      </c>
      <c r="AE26" t="n">
        <v>538596.3411181925</v>
      </c>
      <c r="AF26" t="n">
        <v>2.475272866071696e-06</v>
      </c>
      <c r="AG26" t="n">
        <v>17.90364583333333</v>
      </c>
      <c r="AH26" t="n">
        <v>487193.4622465839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7.2669</v>
      </c>
      <c r="E27" t="n">
        <v>13.76</v>
      </c>
      <c r="F27" t="n">
        <v>10.7</v>
      </c>
      <c r="G27" t="n">
        <v>40.11</v>
      </c>
      <c r="H27" t="n">
        <v>0.66</v>
      </c>
      <c r="I27" t="n">
        <v>16</v>
      </c>
      <c r="J27" t="n">
        <v>195.25</v>
      </c>
      <c r="K27" t="n">
        <v>53.44</v>
      </c>
      <c r="L27" t="n">
        <v>7.25</v>
      </c>
      <c r="M27" t="n">
        <v>14</v>
      </c>
      <c r="N27" t="n">
        <v>39.57</v>
      </c>
      <c r="O27" t="n">
        <v>24314.98</v>
      </c>
      <c r="P27" t="n">
        <v>143.7</v>
      </c>
      <c r="Q27" t="n">
        <v>197.77</v>
      </c>
      <c r="R27" t="n">
        <v>36.82</v>
      </c>
      <c r="S27" t="n">
        <v>25.4</v>
      </c>
      <c r="T27" t="n">
        <v>4826.24</v>
      </c>
      <c r="U27" t="n">
        <v>0.6899999999999999</v>
      </c>
      <c r="V27" t="n">
        <v>0.87</v>
      </c>
      <c r="W27" t="n">
        <v>2.97</v>
      </c>
      <c r="X27" t="n">
        <v>0.31</v>
      </c>
      <c r="Y27" t="n">
        <v>1</v>
      </c>
      <c r="Z27" t="n">
        <v>10</v>
      </c>
      <c r="AA27" t="n">
        <v>393.8326553591804</v>
      </c>
      <c r="AB27" t="n">
        <v>538.8592137329433</v>
      </c>
      <c r="AC27" t="n">
        <v>487.4312466679269</v>
      </c>
      <c r="AD27" t="n">
        <v>393832.6553591804</v>
      </c>
      <c r="AE27" t="n">
        <v>538859.2137329433</v>
      </c>
      <c r="AF27" t="n">
        <v>2.473638955190176e-06</v>
      </c>
      <c r="AG27" t="n">
        <v>17.91666666666667</v>
      </c>
      <c r="AH27" t="n">
        <v>487431.2466679269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7.2984</v>
      </c>
      <c r="E28" t="n">
        <v>13.7</v>
      </c>
      <c r="F28" t="n">
        <v>10.67</v>
      </c>
      <c r="G28" t="n">
        <v>42.7</v>
      </c>
      <c r="H28" t="n">
        <v>0.68</v>
      </c>
      <c r="I28" t="n">
        <v>15</v>
      </c>
      <c r="J28" t="n">
        <v>195.64</v>
      </c>
      <c r="K28" t="n">
        <v>53.44</v>
      </c>
      <c r="L28" t="n">
        <v>7.5</v>
      </c>
      <c r="M28" t="n">
        <v>13</v>
      </c>
      <c r="N28" t="n">
        <v>39.7</v>
      </c>
      <c r="O28" t="n">
        <v>24362.73</v>
      </c>
      <c r="P28" t="n">
        <v>143.31</v>
      </c>
      <c r="Q28" t="n">
        <v>197.76</v>
      </c>
      <c r="R28" t="n">
        <v>36.22</v>
      </c>
      <c r="S28" t="n">
        <v>25.4</v>
      </c>
      <c r="T28" t="n">
        <v>4529.78</v>
      </c>
      <c r="U28" t="n">
        <v>0.7</v>
      </c>
      <c r="V28" t="n">
        <v>0.87</v>
      </c>
      <c r="W28" t="n">
        <v>2.96</v>
      </c>
      <c r="X28" t="n">
        <v>0.28</v>
      </c>
      <c r="Y28" t="n">
        <v>1</v>
      </c>
      <c r="Z28" t="n">
        <v>10</v>
      </c>
      <c r="AA28" t="n">
        <v>392.7710611571003</v>
      </c>
      <c r="AB28" t="n">
        <v>537.4066937114266</v>
      </c>
      <c r="AC28" t="n">
        <v>486.1173531186391</v>
      </c>
      <c r="AD28" t="n">
        <v>392771.0611571003</v>
      </c>
      <c r="AE28" t="n">
        <v>537406.6937114266</v>
      </c>
      <c r="AF28" t="n">
        <v>2.484361495350147e-06</v>
      </c>
      <c r="AG28" t="n">
        <v>17.83854166666667</v>
      </c>
      <c r="AH28" t="n">
        <v>486117.3531186391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7.3046</v>
      </c>
      <c r="E29" t="n">
        <v>13.69</v>
      </c>
      <c r="F29" t="n">
        <v>10.66</v>
      </c>
      <c r="G29" t="n">
        <v>42.65</v>
      </c>
      <c r="H29" t="n">
        <v>0.7</v>
      </c>
      <c r="I29" t="n">
        <v>15</v>
      </c>
      <c r="J29" t="n">
        <v>196.03</v>
      </c>
      <c r="K29" t="n">
        <v>53.44</v>
      </c>
      <c r="L29" t="n">
        <v>7.75</v>
      </c>
      <c r="M29" t="n">
        <v>13</v>
      </c>
      <c r="N29" t="n">
        <v>39.84</v>
      </c>
      <c r="O29" t="n">
        <v>24410.52</v>
      </c>
      <c r="P29" t="n">
        <v>142.94</v>
      </c>
      <c r="Q29" t="n">
        <v>197.82</v>
      </c>
      <c r="R29" t="n">
        <v>35.84</v>
      </c>
      <c r="S29" t="n">
        <v>25.4</v>
      </c>
      <c r="T29" t="n">
        <v>4339.06</v>
      </c>
      <c r="U29" t="n">
        <v>0.71</v>
      </c>
      <c r="V29" t="n">
        <v>0.87</v>
      </c>
      <c r="W29" t="n">
        <v>2.96</v>
      </c>
      <c r="X29" t="n">
        <v>0.27</v>
      </c>
      <c r="Y29" t="n">
        <v>1</v>
      </c>
      <c r="Z29" t="n">
        <v>10</v>
      </c>
      <c r="AA29" t="n">
        <v>392.3283166552995</v>
      </c>
      <c r="AB29" t="n">
        <v>536.8009111515538</v>
      </c>
      <c r="AC29" t="n">
        <v>485.5693855960595</v>
      </c>
      <c r="AD29" t="n">
        <v>392328.3166552995</v>
      </c>
      <c r="AE29" t="n">
        <v>536800.9111515539</v>
      </c>
      <c r="AF29" t="n">
        <v>2.48647196357211e-06</v>
      </c>
      <c r="AG29" t="n">
        <v>17.82552083333333</v>
      </c>
      <c r="AH29" t="n">
        <v>485569.3855960595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7.3354</v>
      </c>
      <c r="E30" t="n">
        <v>13.63</v>
      </c>
      <c r="F30" t="n">
        <v>10.64</v>
      </c>
      <c r="G30" t="n">
        <v>45.61</v>
      </c>
      <c r="H30" t="n">
        <v>0.72</v>
      </c>
      <c r="I30" t="n">
        <v>14</v>
      </c>
      <c r="J30" t="n">
        <v>196.41</v>
      </c>
      <c r="K30" t="n">
        <v>53.44</v>
      </c>
      <c r="L30" t="n">
        <v>8</v>
      </c>
      <c r="M30" t="n">
        <v>12</v>
      </c>
      <c r="N30" t="n">
        <v>39.98</v>
      </c>
      <c r="O30" t="n">
        <v>24458.36</v>
      </c>
      <c r="P30" t="n">
        <v>142.65</v>
      </c>
      <c r="Q30" t="n">
        <v>197.75</v>
      </c>
      <c r="R30" t="n">
        <v>35.23</v>
      </c>
      <c r="S30" t="n">
        <v>25.4</v>
      </c>
      <c r="T30" t="n">
        <v>4038.57</v>
      </c>
      <c r="U30" t="n">
        <v>0.72</v>
      </c>
      <c r="V30" t="n">
        <v>0.87</v>
      </c>
      <c r="W30" t="n">
        <v>2.96</v>
      </c>
      <c r="X30" t="n">
        <v>0.25</v>
      </c>
      <c r="Y30" t="n">
        <v>1</v>
      </c>
      <c r="Z30" t="n">
        <v>10</v>
      </c>
      <c r="AA30" t="n">
        <v>382.9955539100337</v>
      </c>
      <c r="AB30" t="n">
        <v>524.0314134310474</v>
      </c>
      <c r="AC30" t="n">
        <v>474.0185908158955</v>
      </c>
      <c r="AD30" t="n">
        <v>382995.5539100337</v>
      </c>
      <c r="AE30" t="n">
        <v>524031.4134310475</v>
      </c>
      <c r="AF30" t="n">
        <v>2.496956225061859e-06</v>
      </c>
      <c r="AG30" t="n">
        <v>17.74739583333333</v>
      </c>
      <c r="AH30" t="n">
        <v>474018.5908158955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7.3279</v>
      </c>
      <c r="E31" t="n">
        <v>13.65</v>
      </c>
      <c r="F31" t="n">
        <v>10.66</v>
      </c>
      <c r="G31" t="n">
        <v>45.67</v>
      </c>
      <c r="H31" t="n">
        <v>0.74</v>
      </c>
      <c r="I31" t="n">
        <v>14</v>
      </c>
      <c r="J31" t="n">
        <v>196.8</v>
      </c>
      <c r="K31" t="n">
        <v>53.44</v>
      </c>
      <c r="L31" t="n">
        <v>8.25</v>
      </c>
      <c r="M31" t="n">
        <v>12</v>
      </c>
      <c r="N31" t="n">
        <v>40.12</v>
      </c>
      <c r="O31" t="n">
        <v>24506.24</v>
      </c>
      <c r="P31" t="n">
        <v>142.66</v>
      </c>
      <c r="Q31" t="n">
        <v>197.82</v>
      </c>
      <c r="R31" t="n">
        <v>35.61</v>
      </c>
      <c r="S31" t="n">
        <v>25.4</v>
      </c>
      <c r="T31" t="n">
        <v>4230.95</v>
      </c>
      <c r="U31" t="n">
        <v>0.71</v>
      </c>
      <c r="V31" t="n">
        <v>0.87</v>
      </c>
      <c r="W31" t="n">
        <v>2.96</v>
      </c>
      <c r="X31" t="n">
        <v>0.27</v>
      </c>
      <c r="Y31" t="n">
        <v>1</v>
      </c>
      <c r="Z31" t="n">
        <v>10</v>
      </c>
      <c r="AA31" t="n">
        <v>383.2346392029208</v>
      </c>
      <c r="AB31" t="n">
        <v>524.3585404764743</v>
      </c>
      <c r="AC31" t="n">
        <v>474.3144973152325</v>
      </c>
      <c r="AD31" t="n">
        <v>383234.6392029208</v>
      </c>
      <c r="AE31" t="n">
        <v>524358.5404764743</v>
      </c>
      <c r="AF31" t="n">
        <v>2.494403239309484e-06</v>
      </c>
      <c r="AG31" t="n">
        <v>17.7734375</v>
      </c>
      <c r="AH31" t="n">
        <v>474314.4973152325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7.3581</v>
      </c>
      <c r="E32" t="n">
        <v>13.59</v>
      </c>
      <c r="F32" t="n">
        <v>10.64</v>
      </c>
      <c r="G32" t="n">
        <v>49.1</v>
      </c>
      <c r="H32" t="n">
        <v>0.77</v>
      </c>
      <c r="I32" t="n">
        <v>13</v>
      </c>
      <c r="J32" t="n">
        <v>197.19</v>
      </c>
      <c r="K32" t="n">
        <v>53.44</v>
      </c>
      <c r="L32" t="n">
        <v>8.5</v>
      </c>
      <c r="M32" t="n">
        <v>11</v>
      </c>
      <c r="N32" t="n">
        <v>40.26</v>
      </c>
      <c r="O32" t="n">
        <v>24554.18</v>
      </c>
      <c r="P32" t="n">
        <v>142.18</v>
      </c>
      <c r="Q32" t="n">
        <v>197.77</v>
      </c>
      <c r="R32" t="n">
        <v>35.18</v>
      </c>
      <c r="S32" t="n">
        <v>25.4</v>
      </c>
      <c r="T32" t="n">
        <v>4019.36</v>
      </c>
      <c r="U32" t="n">
        <v>0.72</v>
      </c>
      <c r="V32" t="n">
        <v>0.87</v>
      </c>
      <c r="W32" t="n">
        <v>2.96</v>
      </c>
      <c r="X32" t="n">
        <v>0.25</v>
      </c>
      <c r="Y32" t="n">
        <v>1</v>
      </c>
      <c r="Z32" t="n">
        <v>10</v>
      </c>
      <c r="AA32" t="n">
        <v>382.1904785180058</v>
      </c>
      <c r="AB32" t="n">
        <v>522.9298737622552</v>
      </c>
      <c r="AC32" t="n">
        <v>473.0221805470722</v>
      </c>
      <c r="AD32" t="n">
        <v>382190.4785180058</v>
      </c>
      <c r="AE32" t="n">
        <v>522929.8737622552</v>
      </c>
      <c r="AF32" t="n">
        <v>2.504683261939044e-06</v>
      </c>
      <c r="AG32" t="n">
        <v>17.6953125</v>
      </c>
      <c r="AH32" t="n">
        <v>473022.1805470722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7.3556</v>
      </c>
      <c r="E33" t="n">
        <v>13.6</v>
      </c>
      <c r="F33" t="n">
        <v>10.64</v>
      </c>
      <c r="G33" t="n">
        <v>49.12</v>
      </c>
      <c r="H33" t="n">
        <v>0.79</v>
      </c>
      <c r="I33" t="n">
        <v>13</v>
      </c>
      <c r="J33" t="n">
        <v>197.58</v>
      </c>
      <c r="K33" t="n">
        <v>53.44</v>
      </c>
      <c r="L33" t="n">
        <v>8.75</v>
      </c>
      <c r="M33" t="n">
        <v>11</v>
      </c>
      <c r="N33" t="n">
        <v>40.39</v>
      </c>
      <c r="O33" t="n">
        <v>24602.15</v>
      </c>
      <c r="P33" t="n">
        <v>142.47</v>
      </c>
      <c r="Q33" t="n">
        <v>197.82</v>
      </c>
      <c r="R33" t="n">
        <v>35.36</v>
      </c>
      <c r="S33" t="n">
        <v>25.4</v>
      </c>
      <c r="T33" t="n">
        <v>4108.92</v>
      </c>
      <c r="U33" t="n">
        <v>0.72</v>
      </c>
      <c r="V33" t="n">
        <v>0.87</v>
      </c>
      <c r="W33" t="n">
        <v>2.96</v>
      </c>
      <c r="X33" t="n">
        <v>0.25</v>
      </c>
      <c r="Y33" t="n">
        <v>1</v>
      </c>
      <c r="Z33" t="n">
        <v>10</v>
      </c>
      <c r="AA33" t="n">
        <v>382.4551573578433</v>
      </c>
      <c r="AB33" t="n">
        <v>523.2920190277273</v>
      </c>
      <c r="AC33" t="n">
        <v>473.3497631766817</v>
      </c>
      <c r="AD33" t="n">
        <v>382455.1573578434</v>
      </c>
      <c r="AE33" t="n">
        <v>523292.0190277272</v>
      </c>
      <c r="AF33" t="n">
        <v>2.503832266688252e-06</v>
      </c>
      <c r="AG33" t="n">
        <v>17.70833333333333</v>
      </c>
      <c r="AH33" t="n">
        <v>473349.7631766817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7.3641</v>
      </c>
      <c r="E34" t="n">
        <v>13.58</v>
      </c>
      <c r="F34" t="n">
        <v>10.63</v>
      </c>
      <c r="G34" t="n">
        <v>49.05</v>
      </c>
      <c r="H34" t="n">
        <v>0.8100000000000001</v>
      </c>
      <c r="I34" t="n">
        <v>13</v>
      </c>
      <c r="J34" t="n">
        <v>197.97</v>
      </c>
      <c r="K34" t="n">
        <v>53.44</v>
      </c>
      <c r="L34" t="n">
        <v>9</v>
      </c>
      <c r="M34" t="n">
        <v>11</v>
      </c>
      <c r="N34" t="n">
        <v>40.53</v>
      </c>
      <c r="O34" t="n">
        <v>24650.18</v>
      </c>
      <c r="P34" t="n">
        <v>142.01</v>
      </c>
      <c r="Q34" t="n">
        <v>197.77</v>
      </c>
      <c r="R34" t="n">
        <v>34.73</v>
      </c>
      <c r="S34" t="n">
        <v>25.4</v>
      </c>
      <c r="T34" t="n">
        <v>3797.37</v>
      </c>
      <c r="U34" t="n">
        <v>0.73</v>
      </c>
      <c r="V34" t="n">
        <v>0.88</v>
      </c>
      <c r="W34" t="n">
        <v>2.96</v>
      </c>
      <c r="X34" t="n">
        <v>0.24</v>
      </c>
      <c r="Y34" t="n">
        <v>1</v>
      </c>
      <c r="Z34" t="n">
        <v>10</v>
      </c>
      <c r="AA34" t="n">
        <v>381.9049400257795</v>
      </c>
      <c r="AB34" t="n">
        <v>522.5391874001219</v>
      </c>
      <c r="AC34" t="n">
        <v>472.6687807430092</v>
      </c>
      <c r="AD34" t="n">
        <v>381904.9400257795</v>
      </c>
      <c r="AE34" t="n">
        <v>522539.1874001219</v>
      </c>
      <c r="AF34" t="n">
        <v>2.506725650540943e-06</v>
      </c>
      <c r="AG34" t="n">
        <v>17.68229166666667</v>
      </c>
      <c r="AH34" t="n">
        <v>472668.7807430092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7.3883</v>
      </c>
      <c r="E35" t="n">
        <v>13.54</v>
      </c>
      <c r="F35" t="n">
        <v>10.62</v>
      </c>
      <c r="G35" t="n">
        <v>53.1</v>
      </c>
      <c r="H35" t="n">
        <v>0.83</v>
      </c>
      <c r="I35" t="n">
        <v>12</v>
      </c>
      <c r="J35" t="n">
        <v>198.36</v>
      </c>
      <c r="K35" t="n">
        <v>53.44</v>
      </c>
      <c r="L35" t="n">
        <v>9.25</v>
      </c>
      <c r="M35" t="n">
        <v>10</v>
      </c>
      <c r="N35" t="n">
        <v>40.67</v>
      </c>
      <c r="O35" t="n">
        <v>24698.26</v>
      </c>
      <c r="P35" t="n">
        <v>141.65</v>
      </c>
      <c r="Q35" t="n">
        <v>197.77</v>
      </c>
      <c r="R35" t="n">
        <v>34.46</v>
      </c>
      <c r="S35" t="n">
        <v>25.4</v>
      </c>
      <c r="T35" t="n">
        <v>3663.9</v>
      </c>
      <c r="U35" t="n">
        <v>0.74</v>
      </c>
      <c r="V35" t="n">
        <v>0.88</v>
      </c>
      <c r="W35" t="n">
        <v>2.96</v>
      </c>
      <c r="X35" t="n">
        <v>0.23</v>
      </c>
      <c r="Y35" t="n">
        <v>1</v>
      </c>
      <c r="Z35" t="n">
        <v>10</v>
      </c>
      <c r="AA35" t="n">
        <v>381.1180257194815</v>
      </c>
      <c r="AB35" t="n">
        <v>521.462496530036</v>
      </c>
      <c r="AC35" t="n">
        <v>471.6948477384191</v>
      </c>
      <c r="AD35" t="n">
        <v>381118.0257194815</v>
      </c>
      <c r="AE35" t="n">
        <v>521462.496530036</v>
      </c>
      <c r="AF35" t="n">
        <v>2.514963284568603e-06</v>
      </c>
      <c r="AG35" t="n">
        <v>17.63020833333333</v>
      </c>
      <c r="AH35" t="n">
        <v>471694.8477384191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7.3952</v>
      </c>
      <c r="E36" t="n">
        <v>13.52</v>
      </c>
      <c r="F36" t="n">
        <v>10.61</v>
      </c>
      <c r="G36" t="n">
        <v>53.03</v>
      </c>
      <c r="H36" t="n">
        <v>0.85</v>
      </c>
      <c r="I36" t="n">
        <v>12</v>
      </c>
      <c r="J36" t="n">
        <v>198.75</v>
      </c>
      <c r="K36" t="n">
        <v>53.44</v>
      </c>
      <c r="L36" t="n">
        <v>9.5</v>
      </c>
      <c r="M36" t="n">
        <v>10</v>
      </c>
      <c r="N36" t="n">
        <v>40.81</v>
      </c>
      <c r="O36" t="n">
        <v>24746.38</v>
      </c>
      <c r="P36" t="n">
        <v>141.48</v>
      </c>
      <c r="Q36" t="n">
        <v>197.8</v>
      </c>
      <c r="R36" t="n">
        <v>34.27</v>
      </c>
      <c r="S36" t="n">
        <v>25.4</v>
      </c>
      <c r="T36" t="n">
        <v>3573.33</v>
      </c>
      <c r="U36" t="n">
        <v>0.74</v>
      </c>
      <c r="V36" t="n">
        <v>0.88</v>
      </c>
      <c r="W36" t="n">
        <v>2.95</v>
      </c>
      <c r="X36" t="n">
        <v>0.22</v>
      </c>
      <c r="Y36" t="n">
        <v>1</v>
      </c>
      <c r="Z36" t="n">
        <v>10</v>
      </c>
      <c r="AA36" t="n">
        <v>380.8167400998018</v>
      </c>
      <c r="AB36" t="n">
        <v>521.0502642534069</v>
      </c>
      <c r="AC36" t="n">
        <v>471.3219583316998</v>
      </c>
      <c r="AD36" t="n">
        <v>380816.7400998019</v>
      </c>
      <c r="AE36" t="n">
        <v>521050.2642534069</v>
      </c>
      <c r="AF36" t="n">
        <v>2.517312031460787e-06</v>
      </c>
      <c r="AG36" t="n">
        <v>17.60416666666667</v>
      </c>
      <c r="AH36" t="n">
        <v>471321.9583316998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7.392</v>
      </c>
      <c r="E37" t="n">
        <v>13.53</v>
      </c>
      <c r="F37" t="n">
        <v>10.61</v>
      </c>
      <c r="G37" t="n">
        <v>53.06</v>
      </c>
      <c r="H37" t="n">
        <v>0.87</v>
      </c>
      <c r="I37" t="n">
        <v>12</v>
      </c>
      <c r="J37" t="n">
        <v>199.14</v>
      </c>
      <c r="K37" t="n">
        <v>53.44</v>
      </c>
      <c r="L37" t="n">
        <v>9.75</v>
      </c>
      <c r="M37" t="n">
        <v>10</v>
      </c>
      <c r="N37" t="n">
        <v>40.95</v>
      </c>
      <c r="O37" t="n">
        <v>24794.55</v>
      </c>
      <c r="P37" t="n">
        <v>141.48</v>
      </c>
      <c r="Q37" t="n">
        <v>197.75</v>
      </c>
      <c r="R37" t="n">
        <v>34.25</v>
      </c>
      <c r="S37" t="n">
        <v>25.4</v>
      </c>
      <c r="T37" t="n">
        <v>3562.05</v>
      </c>
      <c r="U37" t="n">
        <v>0.74</v>
      </c>
      <c r="V37" t="n">
        <v>0.88</v>
      </c>
      <c r="W37" t="n">
        <v>2.96</v>
      </c>
      <c r="X37" t="n">
        <v>0.22</v>
      </c>
      <c r="Y37" t="n">
        <v>1</v>
      </c>
      <c r="Z37" t="n">
        <v>10</v>
      </c>
      <c r="AA37" t="n">
        <v>380.8799902026323</v>
      </c>
      <c r="AB37" t="n">
        <v>521.136805834497</v>
      </c>
      <c r="AC37" t="n">
        <v>471.4002405057526</v>
      </c>
      <c r="AD37" t="n">
        <v>380879.9902026323</v>
      </c>
      <c r="AE37" t="n">
        <v>521136.805834497</v>
      </c>
      <c r="AF37" t="n">
        <v>2.516222757539774e-06</v>
      </c>
      <c r="AG37" t="n">
        <v>17.6171875</v>
      </c>
      <c r="AH37" t="n">
        <v>471400.2405057526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7.3928</v>
      </c>
      <c r="E38" t="n">
        <v>13.53</v>
      </c>
      <c r="F38" t="n">
        <v>10.61</v>
      </c>
      <c r="G38" t="n">
        <v>53.06</v>
      </c>
      <c r="H38" t="n">
        <v>0.89</v>
      </c>
      <c r="I38" t="n">
        <v>12</v>
      </c>
      <c r="J38" t="n">
        <v>199.53</v>
      </c>
      <c r="K38" t="n">
        <v>53.44</v>
      </c>
      <c r="L38" t="n">
        <v>10</v>
      </c>
      <c r="M38" t="n">
        <v>10</v>
      </c>
      <c r="N38" t="n">
        <v>41.1</v>
      </c>
      <c r="O38" t="n">
        <v>24842.77</v>
      </c>
      <c r="P38" t="n">
        <v>141.06</v>
      </c>
      <c r="Q38" t="n">
        <v>197.76</v>
      </c>
      <c r="R38" t="n">
        <v>34.31</v>
      </c>
      <c r="S38" t="n">
        <v>25.4</v>
      </c>
      <c r="T38" t="n">
        <v>3593.24</v>
      </c>
      <c r="U38" t="n">
        <v>0.74</v>
      </c>
      <c r="V38" t="n">
        <v>0.88</v>
      </c>
      <c r="W38" t="n">
        <v>2.96</v>
      </c>
      <c r="X38" t="n">
        <v>0.22</v>
      </c>
      <c r="Y38" t="n">
        <v>1</v>
      </c>
      <c r="Z38" t="n">
        <v>10</v>
      </c>
      <c r="AA38" t="n">
        <v>380.5550038120583</v>
      </c>
      <c r="AB38" t="n">
        <v>520.692145117526</v>
      </c>
      <c r="AC38" t="n">
        <v>470.9980175835241</v>
      </c>
      <c r="AD38" t="n">
        <v>380555.0038120582</v>
      </c>
      <c r="AE38" t="n">
        <v>520692.1451175261</v>
      </c>
      <c r="AF38" t="n">
        <v>2.516495076020028e-06</v>
      </c>
      <c r="AG38" t="n">
        <v>17.6171875</v>
      </c>
      <c r="AH38" t="n">
        <v>470998.0175835241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7.4305</v>
      </c>
      <c r="E39" t="n">
        <v>13.46</v>
      </c>
      <c r="F39" t="n">
        <v>10.58</v>
      </c>
      <c r="G39" t="n">
        <v>57.71</v>
      </c>
      <c r="H39" t="n">
        <v>0.91</v>
      </c>
      <c r="I39" t="n">
        <v>11</v>
      </c>
      <c r="J39" t="n">
        <v>199.92</v>
      </c>
      <c r="K39" t="n">
        <v>53.44</v>
      </c>
      <c r="L39" t="n">
        <v>10.25</v>
      </c>
      <c r="M39" t="n">
        <v>9</v>
      </c>
      <c r="N39" t="n">
        <v>41.24</v>
      </c>
      <c r="O39" t="n">
        <v>24891.03</v>
      </c>
      <c r="P39" t="n">
        <v>140.59</v>
      </c>
      <c r="Q39" t="n">
        <v>197.79</v>
      </c>
      <c r="R39" t="n">
        <v>33.26</v>
      </c>
      <c r="S39" t="n">
        <v>25.4</v>
      </c>
      <c r="T39" t="n">
        <v>3071.59</v>
      </c>
      <c r="U39" t="n">
        <v>0.76</v>
      </c>
      <c r="V39" t="n">
        <v>0.88</v>
      </c>
      <c r="W39" t="n">
        <v>2.96</v>
      </c>
      <c r="X39" t="n">
        <v>0.19</v>
      </c>
      <c r="Y39" t="n">
        <v>1</v>
      </c>
      <c r="Z39" t="n">
        <v>10</v>
      </c>
      <c r="AA39" t="n">
        <v>379.3526282829471</v>
      </c>
      <c r="AB39" t="n">
        <v>519.0470018735315</v>
      </c>
      <c r="AC39" t="n">
        <v>469.5098845017634</v>
      </c>
      <c r="AD39" t="n">
        <v>379352.6282829471</v>
      </c>
      <c r="AE39" t="n">
        <v>519047.0018735315</v>
      </c>
      <c r="AF39" t="n">
        <v>2.529328084401961e-06</v>
      </c>
      <c r="AG39" t="n">
        <v>17.52604166666667</v>
      </c>
      <c r="AH39" t="n">
        <v>469509.8845017634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7.4262</v>
      </c>
      <c r="E40" t="n">
        <v>13.47</v>
      </c>
      <c r="F40" t="n">
        <v>10.59</v>
      </c>
      <c r="G40" t="n">
        <v>57.75</v>
      </c>
      <c r="H40" t="n">
        <v>0.93</v>
      </c>
      <c r="I40" t="n">
        <v>11</v>
      </c>
      <c r="J40" t="n">
        <v>200.31</v>
      </c>
      <c r="K40" t="n">
        <v>53.44</v>
      </c>
      <c r="L40" t="n">
        <v>10.5</v>
      </c>
      <c r="M40" t="n">
        <v>9</v>
      </c>
      <c r="N40" t="n">
        <v>41.38</v>
      </c>
      <c r="O40" t="n">
        <v>24939.35</v>
      </c>
      <c r="P40" t="n">
        <v>140.64</v>
      </c>
      <c r="Q40" t="n">
        <v>197.76</v>
      </c>
      <c r="R40" t="n">
        <v>33.43</v>
      </c>
      <c r="S40" t="n">
        <v>25.4</v>
      </c>
      <c r="T40" t="n">
        <v>3155.16</v>
      </c>
      <c r="U40" t="n">
        <v>0.76</v>
      </c>
      <c r="V40" t="n">
        <v>0.88</v>
      </c>
      <c r="W40" t="n">
        <v>2.96</v>
      </c>
      <c r="X40" t="n">
        <v>0.2</v>
      </c>
      <c r="Y40" t="n">
        <v>1</v>
      </c>
      <c r="Z40" t="n">
        <v>10</v>
      </c>
      <c r="AA40" t="n">
        <v>379.5124378379594</v>
      </c>
      <c r="AB40" t="n">
        <v>519.2656603569992</v>
      </c>
      <c r="AC40" t="n">
        <v>469.707674526458</v>
      </c>
      <c r="AD40" t="n">
        <v>379512.4378379594</v>
      </c>
      <c r="AE40" t="n">
        <v>519265.6603569993</v>
      </c>
      <c r="AF40" t="n">
        <v>2.527864372570599e-06</v>
      </c>
      <c r="AG40" t="n">
        <v>17.5390625</v>
      </c>
      <c r="AH40" t="n">
        <v>469707.674526458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7.4242</v>
      </c>
      <c r="E41" t="n">
        <v>13.47</v>
      </c>
      <c r="F41" t="n">
        <v>10.59</v>
      </c>
      <c r="G41" t="n">
        <v>57.77</v>
      </c>
      <c r="H41" t="n">
        <v>0.95</v>
      </c>
      <c r="I41" t="n">
        <v>11</v>
      </c>
      <c r="J41" t="n">
        <v>200.71</v>
      </c>
      <c r="K41" t="n">
        <v>53.44</v>
      </c>
      <c r="L41" t="n">
        <v>10.75</v>
      </c>
      <c r="M41" t="n">
        <v>9</v>
      </c>
      <c r="N41" t="n">
        <v>41.52</v>
      </c>
      <c r="O41" t="n">
        <v>24987.71</v>
      </c>
      <c r="P41" t="n">
        <v>140.83</v>
      </c>
      <c r="Q41" t="n">
        <v>197.76</v>
      </c>
      <c r="R41" t="n">
        <v>33.65</v>
      </c>
      <c r="S41" t="n">
        <v>25.4</v>
      </c>
      <c r="T41" t="n">
        <v>3265.57</v>
      </c>
      <c r="U41" t="n">
        <v>0.75</v>
      </c>
      <c r="V41" t="n">
        <v>0.88</v>
      </c>
      <c r="W41" t="n">
        <v>2.96</v>
      </c>
      <c r="X41" t="n">
        <v>0.2</v>
      </c>
      <c r="Y41" t="n">
        <v>1</v>
      </c>
      <c r="Z41" t="n">
        <v>10</v>
      </c>
      <c r="AA41" t="n">
        <v>379.6907168442193</v>
      </c>
      <c r="AB41" t="n">
        <v>519.5095895584786</v>
      </c>
      <c r="AC41" t="n">
        <v>469.9283234673051</v>
      </c>
      <c r="AD41" t="n">
        <v>379690.7168442192</v>
      </c>
      <c r="AE41" t="n">
        <v>519509.5895584787</v>
      </c>
      <c r="AF41" t="n">
        <v>2.527183576369966e-06</v>
      </c>
      <c r="AG41" t="n">
        <v>17.5390625</v>
      </c>
      <c r="AH41" t="n">
        <v>469928.3234673051</v>
      </c>
    </row>
    <row r="42">
      <c r="A42" t="n">
        <v>40</v>
      </c>
      <c r="B42" t="n">
        <v>95</v>
      </c>
      <c r="C42" t="inlineStr">
        <is>
          <t xml:space="preserve">CONCLUIDO	</t>
        </is>
      </c>
      <c r="D42" t="n">
        <v>7.4293</v>
      </c>
      <c r="E42" t="n">
        <v>13.46</v>
      </c>
      <c r="F42" t="n">
        <v>10.58</v>
      </c>
      <c r="G42" t="n">
        <v>57.72</v>
      </c>
      <c r="H42" t="n">
        <v>0.97</v>
      </c>
      <c r="I42" t="n">
        <v>11</v>
      </c>
      <c r="J42" t="n">
        <v>201.1</v>
      </c>
      <c r="K42" t="n">
        <v>53.44</v>
      </c>
      <c r="L42" t="n">
        <v>11</v>
      </c>
      <c r="M42" t="n">
        <v>9</v>
      </c>
      <c r="N42" t="n">
        <v>41.66</v>
      </c>
      <c r="O42" t="n">
        <v>25036.12</v>
      </c>
      <c r="P42" t="n">
        <v>140.37</v>
      </c>
      <c r="Q42" t="n">
        <v>197.79</v>
      </c>
      <c r="R42" t="n">
        <v>33.25</v>
      </c>
      <c r="S42" t="n">
        <v>25.4</v>
      </c>
      <c r="T42" t="n">
        <v>3064.47</v>
      </c>
      <c r="U42" t="n">
        <v>0.76</v>
      </c>
      <c r="V42" t="n">
        <v>0.88</v>
      </c>
      <c r="W42" t="n">
        <v>2.96</v>
      </c>
      <c r="X42" t="n">
        <v>0.19</v>
      </c>
      <c r="Y42" t="n">
        <v>1</v>
      </c>
      <c r="Z42" t="n">
        <v>10</v>
      </c>
      <c r="AA42" t="n">
        <v>379.2148416093889</v>
      </c>
      <c r="AB42" t="n">
        <v>518.8584760680502</v>
      </c>
      <c r="AC42" t="n">
        <v>469.3393513345596</v>
      </c>
      <c r="AD42" t="n">
        <v>379214.8416093889</v>
      </c>
      <c r="AE42" t="n">
        <v>518858.4760680503</v>
      </c>
      <c r="AF42" t="n">
        <v>2.528919606681581e-06</v>
      </c>
      <c r="AG42" t="n">
        <v>17.52604166666667</v>
      </c>
      <c r="AH42" t="n">
        <v>469339.3513345596</v>
      </c>
    </row>
    <row r="43">
      <c r="A43" t="n">
        <v>41</v>
      </c>
      <c r="B43" t="n">
        <v>95</v>
      </c>
      <c r="C43" t="inlineStr">
        <is>
          <t xml:space="preserve">CONCLUIDO	</t>
        </is>
      </c>
      <c r="D43" t="n">
        <v>7.4597</v>
      </c>
      <c r="E43" t="n">
        <v>13.41</v>
      </c>
      <c r="F43" t="n">
        <v>10.56</v>
      </c>
      <c r="G43" t="n">
        <v>63.39</v>
      </c>
      <c r="H43" t="n">
        <v>0.99</v>
      </c>
      <c r="I43" t="n">
        <v>10</v>
      </c>
      <c r="J43" t="n">
        <v>201.49</v>
      </c>
      <c r="K43" t="n">
        <v>53.44</v>
      </c>
      <c r="L43" t="n">
        <v>11.25</v>
      </c>
      <c r="M43" t="n">
        <v>8</v>
      </c>
      <c r="N43" t="n">
        <v>41.81</v>
      </c>
      <c r="O43" t="n">
        <v>25084.58</v>
      </c>
      <c r="P43" t="n">
        <v>140.15</v>
      </c>
      <c r="Q43" t="n">
        <v>197.79</v>
      </c>
      <c r="R43" t="n">
        <v>32.78</v>
      </c>
      <c r="S43" t="n">
        <v>25.4</v>
      </c>
      <c r="T43" t="n">
        <v>2837.45</v>
      </c>
      <c r="U43" t="n">
        <v>0.77</v>
      </c>
      <c r="V43" t="n">
        <v>0.88</v>
      </c>
      <c r="W43" t="n">
        <v>2.95</v>
      </c>
      <c r="X43" t="n">
        <v>0.17</v>
      </c>
      <c r="Y43" t="n">
        <v>1</v>
      </c>
      <c r="Z43" t="n">
        <v>10</v>
      </c>
      <c r="AA43" t="n">
        <v>378.2163833030889</v>
      </c>
      <c r="AB43" t="n">
        <v>517.4923413644989</v>
      </c>
      <c r="AC43" t="n">
        <v>468.1035986097331</v>
      </c>
      <c r="AD43" t="n">
        <v>378216.383303089</v>
      </c>
      <c r="AE43" t="n">
        <v>517492.3413644989</v>
      </c>
      <c r="AF43" t="n">
        <v>2.539267708931203e-06</v>
      </c>
      <c r="AG43" t="n">
        <v>17.4609375</v>
      </c>
      <c r="AH43" t="n">
        <v>468103.598609733</v>
      </c>
    </row>
    <row r="44">
      <c r="A44" t="n">
        <v>42</v>
      </c>
      <c r="B44" t="n">
        <v>95</v>
      </c>
      <c r="C44" t="inlineStr">
        <is>
          <t xml:space="preserve">CONCLUIDO	</t>
        </is>
      </c>
      <c r="D44" t="n">
        <v>7.4607</v>
      </c>
      <c r="E44" t="n">
        <v>13.4</v>
      </c>
      <c r="F44" t="n">
        <v>10.56</v>
      </c>
      <c r="G44" t="n">
        <v>63.38</v>
      </c>
      <c r="H44" t="n">
        <v>1.01</v>
      </c>
      <c r="I44" t="n">
        <v>10</v>
      </c>
      <c r="J44" t="n">
        <v>201.88</v>
      </c>
      <c r="K44" t="n">
        <v>53.44</v>
      </c>
      <c r="L44" t="n">
        <v>11.5</v>
      </c>
      <c r="M44" t="n">
        <v>8</v>
      </c>
      <c r="N44" t="n">
        <v>41.95</v>
      </c>
      <c r="O44" t="n">
        <v>25133.09</v>
      </c>
      <c r="P44" t="n">
        <v>140.23</v>
      </c>
      <c r="Q44" t="n">
        <v>197.75</v>
      </c>
      <c r="R44" t="n">
        <v>32.69</v>
      </c>
      <c r="S44" t="n">
        <v>25.4</v>
      </c>
      <c r="T44" t="n">
        <v>2793.44</v>
      </c>
      <c r="U44" t="n">
        <v>0.78</v>
      </c>
      <c r="V44" t="n">
        <v>0.88</v>
      </c>
      <c r="W44" t="n">
        <v>2.96</v>
      </c>
      <c r="X44" t="n">
        <v>0.17</v>
      </c>
      <c r="Y44" t="n">
        <v>1</v>
      </c>
      <c r="Z44" t="n">
        <v>10</v>
      </c>
      <c r="AA44" t="n">
        <v>378.2554786577359</v>
      </c>
      <c r="AB44" t="n">
        <v>517.5458333534922</v>
      </c>
      <c r="AC44" t="n">
        <v>468.1519853983733</v>
      </c>
      <c r="AD44" t="n">
        <v>378255.4786577359</v>
      </c>
      <c r="AE44" t="n">
        <v>517545.8333534921</v>
      </c>
      <c r="AF44" t="n">
        <v>2.53960810703152e-06</v>
      </c>
      <c r="AG44" t="n">
        <v>17.44791666666667</v>
      </c>
      <c r="AH44" t="n">
        <v>468151.9853983733</v>
      </c>
    </row>
    <row r="45">
      <c r="A45" t="n">
        <v>43</v>
      </c>
      <c r="B45" t="n">
        <v>95</v>
      </c>
      <c r="C45" t="inlineStr">
        <is>
          <t xml:space="preserve">CONCLUIDO	</t>
        </is>
      </c>
      <c r="D45" t="n">
        <v>7.4613</v>
      </c>
      <c r="E45" t="n">
        <v>13.4</v>
      </c>
      <c r="F45" t="n">
        <v>10.56</v>
      </c>
      <c r="G45" t="n">
        <v>63.37</v>
      </c>
      <c r="H45" t="n">
        <v>1.03</v>
      </c>
      <c r="I45" t="n">
        <v>10</v>
      </c>
      <c r="J45" t="n">
        <v>202.28</v>
      </c>
      <c r="K45" t="n">
        <v>53.44</v>
      </c>
      <c r="L45" t="n">
        <v>11.75</v>
      </c>
      <c r="M45" t="n">
        <v>8</v>
      </c>
      <c r="N45" t="n">
        <v>42.09</v>
      </c>
      <c r="O45" t="n">
        <v>25181.64</v>
      </c>
      <c r="P45" t="n">
        <v>140.07</v>
      </c>
      <c r="Q45" t="n">
        <v>197.79</v>
      </c>
      <c r="R45" t="n">
        <v>32.67</v>
      </c>
      <c r="S45" t="n">
        <v>25.4</v>
      </c>
      <c r="T45" t="n">
        <v>2782.92</v>
      </c>
      <c r="U45" t="n">
        <v>0.78</v>
      </c>
      <c r="V45" t="n">
        <v>0.88</v>
      </c>
      <c r="W45" t="n">
        <v>2.95</v>
      </c>
      <c r="X45" t="n">
        <v>0.17</v>
      </c>
      <c r="Y45" t="n">
        <v>1</v>
      </c>
      <c r="Z45" t="n">
        <v>10</v>
      </c>
      <c r="AA45" t="n">
        <v>378.1272243841252</v>
      </c>
      <c r="AB45" t="n">
        <v>517.3703501981588</v>
      </c>
      <c r="AC45" t="n">
        <v>467.9932501090928</v>
      </c>
      <c r="AD45" t="n">
        <v>378127.2243841251</v>
      </c>
      <c r="AE45" t="n">
        <v>517370.3501981588</v>
      </c>
      <c r="AF45" t="n">
        <v>2.539812345891709e-06</v>
      </c>
      <c r="AG45" t="n">
        <v>17.44791666666667</v>
      </c>
      <c r="AH45" t="n">
        <v>467993.2501090928</v>
      </c>
    </row>
    <row r="46">
      <c r="A46" t="n">
        <v>44</v>
      </c>
      <c r="B46" t="n">
        <v>95</v>
      </c>
      <c r="C46" t="inlineStr">
        <is>
          <t xml:space="preserve">CONCLUIDO	</t>
        </is>
      </c>
      <c r="D46" t="n">
        <v>7.4624</v>
      </c>
      <c r="E46" t="n">
        <v>13.4</v>
      </c>
      <c r="F46" t="n">
        <v>10.56</v>
      </c>
      <c r="G46" t="n">
        <v>63.36</v>
      </c>
      <c r="H46" t="n">
        <v>1.05</v>
      </c>
      <c r="I46" t="n">
        <v>10</v>
      </c>
      <c r="J46" t="n">
        <v>202.67</v>
      </c>
      <c r="K46" t="n">
        <v>53.44</v>
      </c>
      <c r="L46" t="n">
        <v>12</v>
      </c>
      <c r="M46" t="n">
        <v>8</v>
      </c>
      <c r="N46" t="n">
        <v>42.24</v>
      </c>
      <c r="O46" t="n">
        <v>25230.25</v>
      </c>
      <c r="P46" t="n">
        <v>139.87</v>
      </c>
      <c r="Q46" t="n">
        <v>197.79</v>
      </c>
      <c r="R46" t="n">
        <v>32.75</v>
      </c>
      <c r="S46" t="n">
        <v>25.4</v>
      </c>
      <c r="T46" t="n">
        <v>2823.34</v>
      </c>
      <c r="U46" t="n">
        <v>0.78</v>
      </c>
      <c r="V46" t="n">
        <v>0.88</v>
      </c>
      <c r="W46" t="n">
        <v>2.95</v>
      </c>
      <c r="X46" t="n">
        <v>0.17</v>
      </c>
      <c r="Y46" t="n">
        <v>1</v>
      </c>
      <c r="Z46" t="n">
        <v>10</v>
      </c>
      <c r="AA46" t="n">
        <v>377.9602084899333</v>
      </c>
      <c r="AB46" t="n">
        <v>517.1418316835043</v>
      </c>
      <c r="AC46" t="n">
        <v>467.7865410807492</v>
      </c>
      <c r="AD46" t="n">
        <v>377960.2084899333</v>
      </c>
      <c r="AE46" t="n">
        <v>517141.8316835043</v>
      </c>
      <c r="AF46" t="n">
        <v>2.540186783802057e-06</v>
      </c>
      <c r="AG46" t="n">
        <v>17.44791666666667</v>
      </c>
      <c r="AH46" t="n">
        <v>467786.5410807492</v>
      </c>
    </row>
    <row r="47">
      <c r="A47" t="n">
        <v>45</v>
      </c>
      <c r="B47" t="n">
        <v>95</v>
      </c>
      <c r="C47" t="inlineStr">
        <is>
          <t xml:space="preserve">CONCLUIDO	</t>
        </is>
      </c>
      <c r="D47" t="n">
        <v>7.4608</v>
      </c>
      <c r="E47" t="n">
        <v>13.4</v>
      </c>
      <c r="F47" t="n">
        <v>10.56</v>
      </c>
      <c r="G47" t="n">
        <v>63.38</v>
      </c>
      <c r="H47" t="n">
        <v>1.07</v>
      </c>
      <c r="I47" t="n">
        <v>10</v>
      </c>
      <c r="J47" t="n">
        <v>203.07</v>
      </c>
      <c r="K47" t="n">
        <v>53.44</v>
      </c>
      <c r="L47" t="n">
        <v>12.25</v>
      </c>
      <c r="M47" t="n">
        <v>8</v>
      </c>
      <c r="N47" t="n">
        <v>42.38</v>
      </c>
      <c r="O47" t="n">
        <v>25279.03</v>
      </c>
      <c r="P47" t="n">
        <v>139.64</v>
      </c>
      <c r="Q47" t="n">
        <v>197.77</v>
      </c>
      <c r="R47" t="n">
        <v>32.74</v>
      </c>
      <c r="S47" t="n">
        <v>25.4</v>
      </c>
      <c r="T47" t="n">
        <v>2817.36</v>
      </c>
      <c r="U47" t="n">
        <v>0.78</v>
      </c>
      <c r="V47" t="n">
        <v>0.88</v>
      </c>
      <c r="W47" t="n">
        <v>2.95</v>
      </c>
      <c r="X47" t="n">
        <v>0.17</v>
      </c>
      <c r="Y47" t="n">
        <v>1</v>
      </c>
      <c r="Z47" t="n">
        <v>10</v>
      </c>
      <c r="AA47" t="n">
        <v>377.8232023252601</v>
      </c>
      <c r="AB47" t="n">
        <v>516.954373804713</v>
      </c>
      <c r="AC47" t="n">
        <v>467.616973918811</v>
      </c>
      <c r="AD47" t="n">
        <v>377823.2023252601</v>
      </c>
      <c r="AE47" t="n">
        <v>516954.373804713</v>
      </c>
      <c r="AF47" t="n">
        <v>2.539642146841551e-06</v>
      </c>
      <c r="AG47" t="n">
        <v>17.44791666666667</v>
      </c>
      <c r="AH47" t="n">
        <v>467616.973918811</v>
      </c>
    </row>
    <row r="48">
      <c r="A48" t="n">
        <v>46</v>
      </c>
      <c r="B48" t="n">
        <v>95</v>
      </c>
      <c r="C48" t="inlineStr">
        <is>
          <t xml:space="preserve">CONCLUIDO	</t>
        </is>
      </c>
      <c r="D48" t="n">
        <v>7.4916</v>
      </c>
      <c r="E48" t="n">
        <v>13.35</v>
      </c>
      <c r="F48" t="n">
        <v>10.54</v>
      </c>
      <c r="G48" t="n">
        <v>70.3</v>
      </c>
      <c r="H48" t="n">
        <v>1.09</v>
      </c>
      <c r="I48" t="n">
        <v>9</v>
      </c>
      <c r="J48" t="n">
        <v>203.46</v>
      </c>
      <c r="K48" t="n">
        <v>53.44</v>
      </c>
      <c r="L48" t="n">
        <v>12.5</v>
      </c>
      <c r="M48" t="n">
        <v>7</v>
      </c>
      <c r="N48" t="n">
        <v>42.53</v>
      </c>
      <c r="O48" t="n">
        <v>25327.74</v>
      </c>
      <c r="P48" t="n">
        <v>138.95</v>
      </c>
      <c r="Q48" t="n">
        <v>197.85</v>
      </c>
      <c r="R48" t="n">
        <v>32.17</v>
      </c>
      <c r="S48" t="n">
        <v>25.4</v>
      </c>
      <c r="T48" t="n">
        <v>2535.54</v>
      </c>
      <c r="U48" t="n">
        <v>0.79</v>
      </c>
      <c r="V48" t="n">
        <v>0.88</v>
      </c>
      <c r="W48" t="n">
        <v>2.95</v>
      </c>
      <c r="X48" t="n">
        <v>0.15</v>
      </c>
      <c r="Y48" t="n">
        <v>1</v>
      </c>
      <c r="Z48" t="n">
        <v>10</v>
      </c>
      <c r="AA48" t="n">
        <v>376.6547540097245</v>
      </c>
      <c r="AB48" t="n">
        <v>515.3556512710957</v>
      </c>
      <c r="AC48" t="n">
        <v>466.1708312199809</v>
      </c>
      <c r="AD48" t="n">
        <v>376654.7540097245</v>
      </c>
      <c r="AE48" t="n">
        <v>515355.6512710956</v>
      </c>
      <c r="AF48" t="n">
        <v>2.5501264083313e-06</v>
      </c>
      <c r="AG48" t="n">
        <v>17.3828125</v>
      </c>
      <c r="AH48" t="n">
        <v>466170.8312199808</v>
      </c>
    </row>
    <row r="49">
      <c r="A49" t="n">
        <v>47</v>
      </c>
      <c r="B49" t="n">
        <v>95</v>
      </c>
      <c r="C49" t="inlineStr">
        <is>
          <t xml:space="preserve">CONCLUIDO	</t>
        </is>
      </c>
      <c r="D49" t="n">
        <v>7.4836</v>
      </c>
      <c r="E49" t="n">
        <v>13.36</v>
      </c>
      <c r="F49" t="n">
        <v>10.56</v>
      </c>
      <c r="G49" t="n">
        <v>70.39</v>
      </c>
      <c r="H49" t="n">
        <v>1.11</v>
      </c>
      <c r="I49" t="n">
        <v>9</v>
      </c>
      <c r="J49" t="n">
        <v>203.86</v>
      </c>
      <c r="K49" t="n">
        <v>53.44</v>
      </c>
      <c r="L49" t="n">
        <v>12.75</v>
      </c>
      <c r="M49" t="n">
        <v>7</v>
      </c>
      <c r="N49" t="n">
        <v>42.67</v>
      </c>
      <c r="O49" t="n">
        <v>25376.49</v>
      </c>
      <c r="P49" t="n">
        <v>139.34</v>
      </c>
      <c r="Q49" t="n">
        <v>197.75</v>
      </c>
      <c r="R49" t="n">
        <v>32.68</v>
      </c>
      <c r="S49" t="n">
        <v>25.4</v>
      </c>
      <c r="T49" t="n">
        <v>2788.76</v>
      </c>
      <c r="U49" t="n">
        <v>0.78</v>
      </c>
      <c r="V49" t="n">
        <v>0.88</v>
      </c>
      <c r="W49" t="n">
        <v>2.95</v>
      </c>
      <c r="X49" t="n">
        <v>0.17</v>
      </c>
      <c r="Y49" t="n">
        <v>1</v>
      </c>
      <c r="Z49" t="n">
        <v>10</v>
      </c>
      <c r="AA49" t="n">
        <v>377.1685066137211</v>
      </c>
      <c r="AB49" t="n">
        <v>516.058590249049</v>
      </c>
      <c r="AC49" t="n">
        <v>466.8066826884593</v>
      </c>
      <c r="AD49" t="n">
        <v>377168.5066137211</v>
      </c>
      <c r="AE49" t="n">
        <v>516058.590249049</v>
      </c>
      <c r="AF49" t="n">
        <v>2.547403223528768e-06</v>
      </c>
      <c r="AG49" t="n">
        <v>17.39583333333333</v>
      </c>
      <c r="AH49" t="n">
        <v>466806.6826884593</v>
      </c>
    </row>
    <row r="50">
      <c r="A50" t="n">
        <v>48</v>
      </c>
      <c r="B50" t="n">
        <v>95</v>
      </c>
      <c r="C50" t="inlineStr">
        <is>
          <t xml:space="preserve">CONCLUIDO	</t>
        </is>
      </c>
      <c r="D50" t="n">
        <v>7.488</v>
      </c>
      <c r="E50" t="n">
        <v>13.35</v>
      </c>
      <c r="F50" t="n">
        <v>10.55</v>
      </c>
      <c r="G50" t="n">
        <v>70.34</v>
      </c>
      <c r="H50" t="n">
        <v>1.13</v>
      </c>
      <c r="I50" t="n">
        <v>9</v>
      </c>
      <c r="J50" t="n">
        <v>204.25</v>
      </c>
      <c r="K50" t="n">
        <v>53.44</v>
      </c>
      <c r="L50" t="n">
        <v>13</v>
      </c>
      <c r="M50" t="n">
        <v>7</v>
      </c>
      <c r="N50" t="n">
        <v>42.82</v>
      </c>
      <c r="O50" t="n">
        <v>25425.3</v>
      </c>
      <c r="P50" t="n">
        <v>139.2</v>
      </c>
      <c r="Q50" t="n">
        <v>197.76</v>
      </c>
      <c r="R50" t="n">
        <v>32.35</v>
      </c>
      <c r="S50" t="n">
        <v>25.4</v>
      </c>
      <c r="T50" t="n">
        <v>2626</v>
      </c>
      <c r="U50" t="n">
        <v>0.79</v>
      </c>
      <c r="V50" t="n">
        <v>0.88</v>
      </c>
      <c r="W50" t="n">
        <v>2.95</v>
      </c>
      <c r="X50" t="n">
        <v>0.16</v>
      </c>
      <c r="Y50" t="n">
        <v>1</v>
      </c>
      <c r="Z50" t="n">
        <v>10</v>
      </c>
      <c r="AA50" t="n">
        <v>376.9438593352264</v>
      </c>
      <c r="AB50" t="n">
        <v>515.7512179318741</v>
      </c>
      <c r="AC50" t="n">
        <v>466.5286455538358</v>
      </c>
      <c r="AD50" t="n">
        <v>376943.8593352264</v>
      </c>
      <c r="AE50" t="n">
        <v>515751.217931874</v>
      </c>
      <c r="AF50" t="n">
        <v>2.548900975170161e-06</v>
      </c>
      <c r="AG50" t="n">
        <v>17.3828125</v>
      </c>
      <c r="AH50" t="n">
        <v>466528.6455538358</v>
      </c>
    </row>
    <row r="51">
      <c r="A51" t="n">
        <v>49</v>
      </c>
      <c r="B51" t="n">
        <v>95</v>
      </c>
      <c r="C51" t="inlineStr">
        <is>
          <t xml:space="preserve">CONCLUIDO	</t>
        </is>
      </c>
      <c r="D51" t="n">
        <v>7.4877</v>
      </c>
      <c r="E51" t="n">
        <v>13.36</v>
      </c>
      <c r="F51" t="n">
        <v>10.55</v>
      </c>
      <c r="G51" t="n">
        <v>70.34</v>
      </c>
      <c r="H51" t="n">
        <v>1.15</v>
      </c>
      <c r="I51" t="n">
        <v>9</v>
      </c>
      <c r="J51" t="n">
        <v>204.65</v>
      </c>
      <c r="K51" t="n">
        <v>53.44</v>
      </c>
      <c r="L51" t="n">
        <v>13.25</v>
      </c>
      <c r="M51" t="n">
        <v>7</v>
      </c>
      <c r="N51" t="n">
        <v>42.96</v>
      </c>
      <c r="O51" t="n">
        <v>25474.16</v>
      </c>
      <c r="P51" t="n">
        <v>139.22</v>
      </c>
      <c r="Q51" t="n">
        <v>197.77</v>
      </c>
      <c r="R51" t="n">
        <v>32.47</v>
      </c>
      <c r="S51" t="n">
        <v>25.4</v>
      </c>
      <c r="T51" t="n">
        <v>2685.19</v>
      </c>
      <c r="U51" t="n">
        <v>0.78</v>
      </c>
      <c r="V51" t="n">
        <v>0.88</v>
      </c>
      <c r="W51" t="n">
        <v>2.95</v>
      </c>
      <c r="X51" t="n">
        <v>0.16</v>
      </c>
      <c r="Y51" t="n">
        <v>1</v>
      </c>
      <c r="Z51" t="n">
        <v>10</v>
      </c>
      <c r="AA51" t="n">
        <v>376.9641006384344</v>
      </c>
      <c r="AB51" t="n">
        <v>515.7789129759067</v>
      </c>
      <c r="AC51" t="n">
        <v>466.5536974217362</v>
      </c>
      <c r="AD51" t="n">
        <v>376964.1006384345</v>
      </c>
      <c r="AE51" t="n">
        <v>515778.9129759066</v>
      </c>
      <c r="AF51" t="n">
        <v>2.548798855740066e-06</v>
      </c>
      <c r="AG51" t="n">
        <v>17.39583333333333</v>
      </c>
      <c r="AH51" t="n">
        <v>466553.6974217362</v>
      </c>
    </row>
    <row r="52">
      <c r="A52" t="n">
        <v>50</v>
      </c>
      <c r="B52" t="n">
        <v>95</v>
      </c>
      <c r="C52" t="inlineStr">
        <is>
          <t xml:space="preserve">CONCLUIDO	</t>
        </is>
      </c>
      <c r="D52" t="n">
        <v>7.4866</v>
      </c>
      <c r="E52" t="n">
        <v>13.36</v>
      </c>
      <c r="F52" t="n">
        <v>10.55</v>
      </c>
      <c r="G52" t="n">
        <v>70.36</v>
      </c>
      <c r="H52" t="n">
        <v>1.17</v>
      </c>
      <c r="I52" t="n">
        <v>9</v>
      </c>
      <c r="J52" t="n">
        <v>205.05</v>
      </c>
      <c r="K52" t="n">
        <v>53.44</v>
      </c>
      <c r="L52" t="n">
        <v>13.5</v>
      </c>
      <c r="M52" t="n">
        <v>7</v>
      </c>
      <c r="N52" t="n">
        <v>43.11</v>
      </c>
      <c r="O52" t="n">
        <v>25523.06</v>
      </c>
      <c r="P52" t="n">
        <v>139.02</v>
      </c>
      <c r="Q52" t="n">
        <v>197.75</v>
      </c>
      <c r="R52" t="n">
        <v>32.38</v>
      </c>
      <c r="S52" t="n">
        <v>25.4</v>
      </c>
      <c r="T52" t="n">
        <v>2642.59</v>
      </c>
      <c r="U52" t="n">
        <v>0.78</v>
      </c>
      <c r="V52" t="n">
        <v>0.88</v>
      </c>
      <c r="W52" t="n">
        <v>2.96</v>
      </c>
      <c r="X52" t="n">
        <v>0.16</v>
      </c>
      <c r="Y52" t="n">
        <v>1</v>
      </c>
      <c r="Z52" t="n">
        <v>10</v>
      </c>
      <c r="AA52" t="n">
        <v>376.8396484900512</v>
      </c>
      <c r="AB52" t="n">
        <v>515.6086320560473</v>
      </c>
      <c r="AC52" t="n">
        <v>466.3996678738774</v>
      </c>
      <c r="AD52" t="n">
        <v>376839.6484900512</v>
      </c>
      <c r="AE52" t="n">
        <v>515608.6320560473</v>
      </c>
      <c r="AF52" t="n">
        <v>2.548424417829717e-06</v>
      </c>
      <c r="AG52" t="n">
        <v>17.39583333333333</v>
      </c>
      <c r="AH52" t="n">
        <v>466399.6678738774</v>
      </c>
    </row>
    <row r="53">
      <c r="A53" t="n">
        <v>51</v>
      </c>
      <c r="B53" t="n">
        <v>95</v>
      </c>
      <c r="C53" t="inlineStr">
        <is>
          <t xml:space="preserve">CONCLUIDO	</t>
        </is>
      </c>
      <c r="D53" t="n">
        <v>7.4874</v>
      </c>
      <c r="E53" t="n">
        <v>13.36</v>
      </c>
      <c r="F53" t="n">
        <v>10.55</v>
      </c>
      <c r="G53" t="n">
        <v>70.34999999999999</v>
      </c>
      <c r="H53" t="n">
        <v>1.19</v>
      </c>
      <c r="I53" t="n">
        <v>9</v>
      </c>
      <c r="J53" t="n">
        <v>205.44</v>
      </c>
      <c r="K53" t="n">
        <v>53.44</v>
      </c>
      <c r="L53" t="n">
        <v>13.75</v>
      </c>
      <c r="M53" t="n">
        <v>7</v>
      </c>
      <c r="N53" t="n">
        <v>43.26</v>
      </c>
      <c r="O53" t="n">
        <v>25572.02</v>
      </c>
      <c r="P53" t="n">
        <v>138.95</v>
      </c>
      <c r="Q53" t="n">
        <v>197.75</v>
      </c>
      <c r="R53" t="n">
        <v>32.51</v>
      </c>
      <c r="S53" t="n">
        <v>25.4</v>
      </c>
      <c r="T53" t="n">
        <v>2708.38</v>
      </c>
      <c r="U53" t="n">
        <v>0.78</v>
      </c>
      <c r="V53" t="n">
        <v>0.88</v>
      </c>
      <c r="W53" t="n">
        <v>2.95</v>
      </c>
      <c r="X53" t="n">
        <v>0.16</v>
      </c>
      <c r="Y53" t="n">
        <v>1</v>
      </c>
      <c r="Z53" t="n">
        <v>10</v>
      </c>
      <c r="AA53" t="n">
        <v>376.7735670612253</v>
      </c>
      <c r="AB53" t="n">
        <v>515.518216529821</v>
      </c>
      <c r="AC53" t="n">
        <v>466.3178814785752</v>
      </c>
      <c r="AD53" t="n">
        <v>376773.5670612253</v>
      </c>
      <c r="AE53" t="n">
        <v>515518.2165298209</v>
      </c>
      <c r="AF53" t="n">
        <v>2.548696736309971e-06</v>
      </c>
      <c r="AG53" t="n">
        <v>17.39583333333333</v>
      </c>
      <c r="AH53" t="n">
        <v>466317.8814785752</v>
      </c>
    </row>
    <row r="54">
      <c r="A54" t="n">
        <v>52</v>
      </c>
      <c r="B54" t="n">
        <v>95</v>
      </c>
      <c r="C54" t="inlineStr">
        <is>
          <t xml:space="preserve">CONCLUIDO	</t>
        </is>
      </c>
      <c r="D54" t="n">
        <v>7.4903</v>
      </c>
      <c r="E54" t="n">
        <v>13.35</v>
      </c>
      <c r="F54" t="n">
        <v>10.55</v>
      </c>
      <c r="G54" t="n">
        <v>70.31</v>
      </c>
      <c r="H54" t="n">
        <v>1.21</v>
      </c>
      <c r="I54" t="n">
        <v>9</v>
      </c>
      <c r="J54" t="n">
        <v>205.84</v>
      </c>
      <c r="K54" t="n">
        <v>53.44</v>
      </c>
      <c r="L54" t="n">
        <v>14</v>
      </c>
      <c r="M54" t="n">
        <v>7</v>
      </c>
      <c r="N54" t="n">
        <v>43.4</v>
      </c>
      <c r="O54" t="n">
        <v>25621.03</v>
      </c>
      <c r="P54" t="n">
        <v>138.66</v>
      </c>
      <c r="Q54" t="n">
        <v>197.75</v>
      </c>
      <c r="R54" t="n">
        <v>32.28</v>
      </c>
      <c r="S54" t="n">
        <v>25.4</v>
      </c>
      <c r="T54" t="n">
        <v>2590.68</v>
      </c>
      <c r="U54" t="n">
        <v>0.79</v>
      </c>
      <c r="V54" t="n">
        <v>0.88</v>
      </c>
      <c r="W54" t="n">
        <v>2.95</v>
      </c>
      <c r="X54" t="n">
        <v>0.16</v>
      </c>
      <c r="Y54" t="n">
        <v>1</v>
      </c>
      <c r="Z54" t="n">
        <v>10</v>
      </c>
      <c r="AA54" t="n">
        <v>376.5078033483101</v>
      </c>
      <c r="AB54" t="n">
        <v>515.1545868931428</v>
      </c>
      <c r="AC54" t="n">
        <v>465.9889561440642</v>
      </c>
      <c r="AD54" t="n">
        <v>376507.8033483101</v>
      </c>
      <c r="AE54" t="n">
        <v>515154.5868931428</v>
      </c>
      <c r="AF54" t="n">
        <v>2.549683890800889e-06</v>
      </c>
      <c r="AG54" t="n">
        <v>17.3828125</v>
      </c>
      <c r="AH54" t="n">
        <v>465988.9561440642</v>
      </c>
    </row>
    <row r="55">
      <c r="A55" t="n">
        <v>53</v>
      </c>
      <c r="B55" t="n">
        <v>95</v>
      </c>
      <c r="C55" t="inlineStr">
        <is>
          <t xml:space="preserve">CONCLUIDO	</t>
        </is>
      </c>
      <c r="D55" t="n">
        <v>7.5251</v>
      </c>
      <c r="E55" t="n">
        <v>13.29</v>
      </c>
      <c r="F55" t="n">
        <v>10.52</v>
      </c>
      <c r="G55" t="n">
        <v>78.92</v>
      </c>
      <c r="H55" t="n">
        <v>1.23</v>
      </c>
      <c r="I55" t="n">
        <v>8</v>
      </c>
      <c r="J55" t="n">
        <v>206.24</v>
      </c>
      <c r="K55" t="n">
        <v>53.44</v>
      </c>
      <c r="L55" t="n">
        <v>14.25</v>
      </c>
      <c r="M55" t="n">
        <v>6</v>
      </c>
      <c r="N55" t="n">
        <v>43.55</v>
      </c>
      <c r="O55" t="n">
        <v>25670.09</v>
      </c>
      <c r="P55" t="n">
        <v>138.21</v>
      </c>
      <c r="Q55" t="n">
        <v>197.79</v>
      </c>
      <c r="R55" t="n">
        <v>31.49</v>
      </c>
      <c r="S55" t="n">
        <v>25.4</v>
      </c>
      <c r="T55" t="n">
        <v>2201.55</v>
      </c>
      <c r="U55" t="n">
        <v>0.8100000000000001</v>
      </c>
      <c r="V55" t="n">
        <v>0.88</v>
      </c>
      <c r="W55" t="n">
        <v>2.95</v>
      </c>
      <c r="X55" t="n">
        <v>0.13</v>
      </c>
      <c r="Y55" t="n">
        <v>1</v>
      </c>
      <c r="Z55" t="n">
        <v>10</v>
      </c>
      <c r="AA55" t="n">
        <v>375.4091398320064</v>
      </c>
      <c r="AB55" t="n">
        <v>513.6513470005225</v>
      </c>
      <c r="AC55" t="n">
        <v>464.6291833569852</v>
      </c>
      <c r="AD55" t="n">
        <v>375409.1398320064</v>
      </c>
      <c r="AE55" t="n">
        <v>513651.3470005225</v>
      </c>
      <c r="AF55" t="n">
        <v>2.561529744691904e-06</v>
      </c>
      <c r="AG55" t="n">
        <v>17.3046875</v>
      </c>
      <c r="AH55" t="n">
        <v>464629.1833569852</v>
      </c>
    </row>
    <row r="56">
      <c r="A56" t="n">
        <v>54</v>
      </c>
      <c r="B56" t="n">
        <v>95</v>
      </c>
      <c r="C56" t="inlineStr">
        <is>
          <t xml:space="preserve">CONCLUIDO	</t>
        </is>
      </c>
      <c r="D56" t="n">
        <v>7.5254</v>
      </c>
      <c r="E56" t="n">
        <v>13.29</v>
      </c>
      <c r="F56" t="n">
        <v>10.52</v>
      </c>
      <c r="G56" t="n">
        <v>78.91</v>
      </c>
      <c r="H56" t="n">
        <v>1.25</v>
      </c>
      <c r="I56" t="n">
        <v>8</v>
      </c>
      <c r="J56" t="n">
        <v>206.64</v>
      </c>
      <c r="K56" t="n">
        <v>53.44</v>
      </c>
      <c r="L56" t="n">
        <v>14.5</v>
      </c>
      <c r="M56" t="n">
        <v>6</v>
      </c>
      <c r="N56" t="n">
        <v>43.7</v>
      </c>
      <c r="O56" t="n">
        <v>25719.19</v>
      </c>
      <c r="P56" t="n">
        <v>138.17</v>
      </c>
      <c r="Q56" t="n">
        <v>197.76</v>
      </c>
      <c r="R56" t="n">
        <v>31.51</v>
      </c>
      <c r="S56" t="n">
        <v>25.4</v>
      </c>
      <c r="T56" t="n">
        <v>2212.05</v>
      </c>
      <c r="U56" t="n">
        <v>0.8100000000000001</v>
      </c>
      <c r="V56" t="n">
        <v>0.88</v>
      </c>
      <c r="W56" t="n">
        <v>2.95</v>
      </c>
      <c r="X56" t="n">
        <v>0.13</v>
      </c>
      <c r="Y56" t="n">
        <v>1</v>
      </c>
      <c r="Z56" t="n">
        <v>10</v>
      </c>
      <c r="AA56" t="n">
        <v>375.3745982047813</v>
      </c>
      <c r="AB56" t="n">
        <v>513.6040856222841</v>
      </c>
      <c r="AC56" t="n">
        <v>464.5864325383541</v>
      </c>
      <c r="AD56" t="n">
        <v>375374.5982047813</v>
      </c>
      <c r="AE56" t="n">
        <v>513604.0856222841</v>
      </c>
      <c r="AF56" t="n">
        <v>2.561631864121999e-06</v>
      </c>
      <c r="AG56" t="n">
        <v>17.3046875</v>
      </c>
      <c r="AH56" t="n">
        <v>464586.4325383541</v>
      </c>
    </row>
    <row r="57">
      <c r="A57" t="n">
        <v>55</v>
      </c>
      <c r="B57" t="n">
        <v>95</v>
      </c>
      <c r="C57" t="inlineStr">
        <is>
          <t xml:space="preserve">CONCLUIDO	</t>
        </is>
      </c>
      <c r="D57" t="n">
        <v>7.5229</v>
      </c>
      <c r="E57" t="n">
        <v>13.29</v>
      </c>
      <c r="F57" t="n">
        <v>10.53</v>
      </c>
      <c r="G57" t="n">
        <v>78.95</v>
      </c>
      <c r="H57" t="n">
        <v>1.27</v>
      </c>
      <c r="I57" t="n">
        <v>8</v>
      </c>
      <c r="J57" t="n">
        <v>207.03</v>
      </c>
      <c r="K57" t="n">
        <v>53.44</v>
      </c>
      <c r="L57" t="n">
        <v>14.75</v>
      </c>
      <c r="M57" t="n">
        <v>6</v>
      </c>
      <c r="N57" t="n">
        <v>43.85</v>
      </c>
      <c r="O57" t="n">
        <v>25768.35</v>
      </c>
      <c r="P57" t="n">
        <v>138.27</v>
      </c>
      <c r="Q57" t="n">
        <v>197.75</v>
      </c>
      <c r="R57" t="n">
        <v>31.46</v>
      </c>
      <c r="S57" t="n">
        <v>25.4</v>
      </c>
      <c r="T57" t="n">
        <v>2186.73</v>
      </c>
      <c r="U57" t="n">
        <v>0.8100000000000001</v>
      </c>
      <c r="V57" t="n">
        <v>0.88</v>
      </c>
      <c r="W57" t="n">
        <v>2.96</v>
      </c>
      <c r="X57" t="n">
        <v>0.14</v>
      </c>
      <c r="Y57" t="n">
        <v>1</v>
      </c>
      <c r="Z57" t="n">
        <v>10</v>
      </c>
      <c r="AA57" t="n">
        <v>375.5326487603897</v>
      </c>
      <c r="AB57" t="n">
        <v>513.8203373651661</v>
      </c>
      <c r="AC57" t="n">
        <v>464.7820455184067</v>
      </c>
      <c r="AD57" t="n">
        <v>375532.6487603898</v>
      </c>
      <c r="AE57" t="n">
        <v>513820.3373651661</v>
      </c>
      <c r="AF57" t="n">
        <v>2.560780868871207e-06</v>
      </c>
      <c r="AG57" t="n">
        <v>17.3046875</v>
      </c>
      <c r="AH57" t="n">
        <v>464782.0455184067</v>
      </c>
    </row>
    <row r="58">
      <c r="A58" t="n">
        <v>56</v>
      </c>
      <c r="B58" t="n">
        <v>95</v>
      </c>
      <c r="C58" t="inlineStr">
        <is>
          <t xml:space="preserve">CONCLUIDO	</t>
        </is>
      </c>
      <c r="D58" t="n">
        <v>7.5227</v>
      </c>
      <c r="E58" t="n">
        <v>13.29</v>
      </c>
      <c r="F58" t="n">
        <v>10.53</v>
      </c>
      <c r="G58" t="n">
        <v>78.95</v>
      </c>
      <c r="H58" t="n">
        <v>1.28</v>
      </c>
      <c r="I58" t="n">
        <v>8</v>
      </c>
      <c r="J58" t="n">
        <v>207.43</v>
      </c>
      <c r="K58" t="n">
        <v>53.44</v>
      </c>
      <c r="L58" t="n">
        <v>15</v>
      </c>
      <c r="M58" t="n">
        <v>6</v>
      </c>
      <c r="N58" t="n">
        <v>44</v>
      </c>
      <c r="O58" t="n">
        <v>25817.56</v>
      </c>
      <c r="P58" t="n">
        <v>138.31</v>
      </c>
      <c r="Q58" t="n">
        <v>197.77</v>
      </c>
      <c r="R58" t="n">
        <v>31.49</v>
      </c>
      <c r="S58" t="n">
        <v>25.4</v>
      </c>
      <c r="T58" t="n">
        <v>2202.26</v>
      </c>
      <c r="U58" t="n">
        <v>0.8100000000000001</v>
      </c>
      <c r="V58" t="n">
        <v>0.88</v>
      </c>
      <c r="W58" t="n">
        <v>2.95</v>
      </c>
      <c r="X58" t="n">
        <v>0.14</v>
      </c>
      <c r="Y58" t="n">
        <v>1</v>
      </c>
      <c r="Z58" t="n">
        <v>10</v>
      </c>
      <c r="AA58" t="n">
        <v>375.5653334600798</v>
      </c>
      <c r="AB58" t="n">
        <v>513.8650580132293</v>
      </c>
      <c r="AC58" t="n">
        <v>464.8224980905844</v>
      </c>
      <c r="AD58" t="n">
        <v>375565.3334600799</v>
      </c>
      <c r="AE58" t="n">
        <v>513865.0580132292</v>
      </c>
      <c r="AF58" t="n">
        <v>2.560712789251144e-06</v>
      </c>
      <c r="AG58" t="n">
        <v>17.3046875</v>
      </c>
      <c r="AH58" t="n">
        <v>464822.4980905844</v>
      </c>
    </row>
    <row r="59">
      <c r="A59" t="n">
        <v>57</v>
      </c>
      <c r="B59" t="n">
        <v>95</v>
      </c>
      <c r="C59" t="inlineStr">
        <is>
          <t xml:space="preserve">CONCLUIDO	</t>
        </is>
      </c>
      <c r="D59" t="n">
        <v>7.5248</v>
      </c>
      <c r="E59" t="n">
        <v>13.29</v>
      </c>
      <c r="F59" t="n">
        <v>10.52</v>
      </c>
      <c r="G59" t="n">
        <v>78.92</v>
      </c>
      <c r="H59" t="n">
        <v>1.3</v>
      </c>
      <c r="I59" t="n">
        <v>8</v>
      </c>
      <c r="J59" t="n">
        <v>207.83</v>
      </c>
      <c r="K59" t="n">
        <v>53.44</v>
      </c>
      <c r="L59" t="n">
        <v>15.25</v>
      </c>
      <c r="M59" t="n">
        <v>6</v>
      </c>
      <c r="N59" t="n">
        <v>44.15</v>
      </c>
      <c r="O59" t="n">
        <v>25866.82</v>
      </c>
      <c r="P59" t="n">
        <v>138.1</v>
      </c>
      <c r="Q59" t="n">
        <v>197.75</v>
      </c>
      <c r="R59" t="n">
        <v>31.51</v>
      </c>
      <c r="S59" t="n">
        <v>25.4</v>
      </c>
      <c r="T59" t="n">
        <v>2209.42</v>
      </c>
      <c r="U59" t="n">
        <v>0.8100000000000001</v>
      </c>
      <c r="V59" t="n">
        <v>0.88</v>
      </c>
      <c r="W59" t="n">
        <v>2.95</v>
      </c>
      <c r="X59" t="n">
        <v>0.13</v>
      </c>
      <c r="Y59" t="n">
        <v>1</v>
      </c>
      <c r="Z59" t="n">
        <v>10</v>
      </c>
      <c r="AA59" t="n">
        <v>375.3352037508449</v>
      </c>
      <c r="AB59" t="n">
        <v>513.5501843924477</v>
      </c>
      <c r="AC59" t="n">
        <v>464.5376755662423</v>
      </c>
      <c r="AD59" t="n">
        <v>375335.2037508449</v>
      </c>
      <c r="AE59" t="n">
        <v>513550.1843924477</v>
      </c>
      <c r="AF59" t="n">
        <v>2.561427625261809e-06</v>
      </c>
      <c r="AG59" t="n">
        <v>17.3046875</v>
      </c>
      <c r="AH59" t="n">
        <v>464537.6755662423</v>
      </c>
    </row>
    <row r="60">
      <c r="A60" t="n">
        <v>58</v>
      </c>
      <c r="B60" t="n">
        <v>95</v>
      </c>
      <c r="C60" t="inlineStr">
        <is>
          <t xml:space="preserve">CONCLUIDO	</t>
        </is>
      </c>
      <c r="D60" t="n">
        <v>7.5257</v>
      </c>
      <c r="E60" t="n">
        <v>13.29</v>
      </c>
      <c r="F60" t="n">
        <v>10.52</v>
      </c>
      <c r="G60" t="n">
        <v>78.91</v>
      </c>
      <c r="H60" t="n">
        <v>1.32</v>
      </c>
      <c r="I60" t="n">
        <v>8</v>
      </c>
      <c r="J60" t="n">
        <v>208.23</v>
      </c>
      <c r="K60" t="n">
        <v>53.44</v>
      </c>
      <c r="L60" t="n">
        <v>15.5</v>
      </c>
      <c r="M60" t="n">
        <v>6</v>
      </c>
      <c r="N60" t="n">
        <v>44.3</v>
      </c>
      <c r="O60" t="n">
        <v>25916.13</v>
      </c>
      <c r="P60" t="n">
        <v>137.95</v>
      </c>
      <c r="Q60" t="n">
        <v>197.77</v>
      </c>
      <c r="R60" t="n">
        <v>31.44</v>
      </c>
      <c r="S60" t="n">
        <v>25.4</v>
      </c>
      <c r="T60" t="n">
        <v>2178.1</v>
      </c>
      <c r="U60" t="n">
        <v>0.8100000000000001</v>
      </c>
      <c r="V60" t="n">
        <v>0.88</v>
      </c>
      <c r="W60" t="n">
        <v>2.95</v>
      </c>
      <c r="X60" t="n">
        <v>0.13</v>
      </c>
      <c r="Y60" t="n">
        <v>1</v>
      </c>
      <c r="Z60" t="n">
        <v>10</v>
      </c>
      <c r="AA60" t="n">
        <v>375.2098983441591</v>
      </c>
      <c r="AB60" t="n">
        <v>513.3787360069359</v>
      </c>
      <c r="AC60" t="n">
        <v>464.3825899740144</v>
      </c>
      <c r="AD60" t="n">
        <v>375209.8983441591</v>
      </c>
      <c r="AE60" t="n">
        <v>513378.7360069359</v>
      </c>
      <c r="AF60" t="n">
        <v>2.561733983552094e-06</v>
      </c>
      <c r="AG60" t="n">
        <v>17.3046875</v>
      </c>
      <c r="AH60" t="n">
        <v>464382.5899740144</v>
      </c>
    </row>
    <row r="61">
      <c r="A61" t="n">
        <v>59</v>
      </c>
      <c r="B61" t="n">
        <v>95</v>
      </c>
      <c r="C61" t="inlineStr">
        <is>
          <t xml:space="preserve">CONCLUIDO	</t>
        </is>
      </c>
      <c r="D61" t="n">
        <v>7.5219</v>
      </c>
      <c r="E61" t="n">
        <v>13.29</v>
      </c>
      <c r="F61" t="n">
        <v>10.53</v>
      </c>
      <c r="G61" t="n">
        <v>78.95999999999999</v>
      </c>
      <c r="H61" t="n">
        <v>1.34</v>
      </c>
      <c r="I61" t="n">
        <v>8</v>
      </c>
      <c r="J61" t="n">
        <v>208.63</v>
      </c>
      <c r="K61" t="n">
        <v>53.44</v>
      </c>
      <c r="L61" t="n">
        <v>15.75</v>
      </c>
      <c r="M61" t="n">
        <v>6</v>
      </c>
      <c r="N61" t="n">
        <v>44.45</v>
      </c>
      <c r="O61" t="n">
        <v>25965.5</v>
      </c>
      <c r="P61" t="n">
        <v>137.98</v>
      </c>
      <c r="Q61" t="n">
        <v>197.78</v>
      </c>
      <c r="R61" t="n">
        <v>31.68</v>
      </c>
      <c r="S61" t="n">
        <v>25.4</v>
      </c>
      <c r="T61" t="n">
        <v>2297.31</v>
      </c>
      <c r="U61" t="n">
        <v>0.8</v>
      </c>
      <c r="V61" t="n">
        <v>0.88</v>
      </c>
      <c r="W61" t="n">
        <v>2.95</v>
      </c>
      <c r="X61" t="n">
        <v>0.14</v>
      </c>
      <c r="Y61" t="n">
        <v>1</v>
      </c>
      <c r="Z61" t="n">
        <v>10</v>
      </c>
      <c r="AA61" t="n">
        <v>375.3415835048003</v>
      </c>
      <c r="AB61" t="n">
        <v>513.5589134532644</v>
      </c>
      <c r="AC61" t="n">
        <v>464.5455715377461</v>
      </c>
      <c r="AD61" t="n">
        <v>375341.5835048003</v>
      </c>
      <c r="AE61" t="n">
        <v>513558.9134532644</v>
      </c>
      <c r="AF61" t="n">
        <v>2.560440470770891e-06</v>
      </c>
      <c r="AG61" t="n">
        <v>17.3046875</v>
      </c>
      <c r="AH61" t="n">
        <v>464545.5715377461</v>
      </c>
    </row>
    <row r="62">
      <c r="A62" t="n">
        <v>60</v>
      </c>
      <c r="B62" t="n">
        <v>95</v>
      </c>
      <c r="C62" t="inlineStr">
        <is>
          <t xml:space="preserve">CONCLUIDO	</t>
        </is>
      </c>
      <c r="D62" t="n">
        <v>7.5241</v>
      </c>
      <c r="E62" t="n">
        <v>13.29</v>
      </c>
      <c r="F62" t="n">
        <v>10.52</v>
      </c>
      <c r="G62" t="n">
        <v>78.93000000000001</v>
      </c>
      <c r="H62" t="n">
        <v>1.36</v>
      </c>
      <c r="I62" t="n">
        <v>8</v>
      </c>
      <c r="J62" t="n">
        <v>209.03</v>
      </c>
      <c r="K62" t="n">
        <v>53.44</v>
      </c>
      <c r="L62" t="n">
        <v>16</v>
      </c>
      <c r="M62" t="n">
        <v>6</v>
      </c>
      <c r="N62" t="n">
        <v>44.6</v>
      </c>
      <c r="O62" t="n">
        <v>26014.91</v>
      </c>
      <c r="P62" t="n">
        <v>137.49</v>
      </c>
      <c r="Q62" t="n">
        <v>197.78</v>
      </c>
      <c r="R62" t="n">
        <v>31.41</v>
      </c>
      <c r="S62" t="n">
        <v>25.4</v>
      </c>
      <c r="T62" t="n">
        <v>2163.3</v>
      </c>
      <c r="U62" t="n">
        <v>0.8100000000000001</v>
      </c>
      <c r="V62" t="n">
        <v>0.88</v>
      </c>
      <c r="W62" t="n">
        <v>2.95</v>
      </c>
      <c r="X62" t="n">
        <v>0.13</v>
      </c>
      <c r="Y62" t="n">
        <v>1</v>
      </c>
      <c r="Z62" t="n">
        <v>10</v>
      </c>
      <c r="AA62" t="n">
        <v>374.9071077698675</v>
      </c>
      <c r="AB62" t="n">
        <v>512.9644445850128</v>
      </c>
      <c r="AC62" t="n">
        <v>464.007837943938</v>
      </c>
      <c r="AD62" t="n">
        <v>374907.1077698675</v>
      </c>
      <c r="AE62" t="n">
        <v>512964.4445850127</v>
      </c>
      <c r="AF62" t="n">
        <v>2.561189346591588e-06</v>
      </c>
      <c r="AG62" t="n">
        <v>17.3046875</v>
      </c>
      <c r="AH62" t="n">
        <v>464007.837943938</v>
      </c>
    </row>
    <row r="63">
      <c r="A63" t="n">
        <v>61</v>
      </c>
      <c r="B63" t="n">
        <v>95</v>
      </c>
      <c r="C63" t="inlineStr">
        <is>
          <t xml:space="preserve">CONCLUIDO	</t>
        </is>
      </c>
      <c r="D63" t="n">
        <v>7.5193</v>
      </c>
      <c r="E63" t="n">
        <v>13.3</v>
      </c>
      <c r="F63" t="n">
        <v>10.53</v>
      </c>
      <c r="G63" t="n">
        <v>79</v>
      </c>
      <c r="H63" t="n">
        <v>1.38</v>
      </c>
      <c r="I63" t="n">
        <v>8</v>
      </c>
      <c r="J63" t="n">
        <v>209.43</v>
      </c>
      <c r="K63" t="n">
        <v>53.44</v>
      </c>
      <c r="L63" t="n">
        <v>16.25</v>
      </c>
      <c r="M63" t="n">
        <v>6</v>
      </c>
      <c r="N63" t="n">
        <v>44.75</v>
      </c>
      <c r="O63" t="n">
        <v>26064.38</v>
      </c>
      <c r="P63" t="n">
        <v>137.29</v>
      </c>
      <c r="Q63" t="n">
        <v>197.77</v>
      </c>
      <c r="R63" t="n">
        <v>31.83</v>
      </c>
      <c r="S63" t="n">
        <v>25.4</v>
      </c>
      <c r="T63" t="n">
        <v>2372.15</v>
      </c>
      <c r="U63" t="n">
        <v>0.8</v>
      </c>
      <c r="V63" t="n">
        <v>0.88</v>
      </c>
      <c r="W63" t="n">
        <v>2.95</v>
      </c>
      <c r="X63" t="n">
        <v>0.14</v>
      </c>
      <c r="Y63" t="n">
        <v>1</v>
      </c>
      <c r="Z63" t="n">
        <v>10</v>
      </c>
      <c r="AA63" t="n">
        <v>374.8908948554543</v>
      </c>
      <c r="AB63" t="n">
        <v>512.9422613602493</v>
      </c>
      <c r="AC63" t="n">
        <v>463.9877718550116</v>
      </c>
      <c r="AD63" t="n">
        <v>374890.8948554543</v>
      </c>
      <c r="AE63" t="n">
        <v>512942.2613602492</v>
      </c>
      <c r="AF63" t="n">
        <v>2.559555435710068e-06</v>
      </c>
      <c r="AG63" t="n">
        <v>17.31770833333333</v>
      </c>
      <c r="AH63" t="n">
        <v>463987.7718550116</v>
      </c>
    </row>
    <row r="64">
      <c r="A64" t="n">
        <v>62</v>
      </c>
      <c r="B64" t="n">
        <v>95</v>
      </c>
      <c r="C64" t="inlineStr">
        <is>
          <t xml:space="preserve">CONCLUIDO	</t>
        </is>
      </c>
      <c r="D64" t="n">
        <v>7.5554</v>
      </c>
      <c r="E64" t="n">
        <v>13.24</v>
      </c>
      <c r="F64" t="n">
        <v>10.51</v>
      </c>
      <c r="G64" t="n">
        <v>90.05</v>
      </c>
      <c r="H64" t="n">
        <v>1.4</v>
      </c>
      <c r="I64" t="n">
        <v>7</v>
      </c>
      <c r="J64" t="n">
        <v>209.84</v>
      </c>
      <c r="K64" t="n">
        <v>53.44</v>
      </c>
      <c r="L64" t="n">
        <v>16.5</v>
      </c>
      <c r="M64" t="n">
        <v>5</v>
      </c>
      <c r="N64" t="n">
        <v>44.9</v>
      </c>
      <c r="O64" t="n">
        <v>26113.9</v>
      </c>
      <c r="P64" t="n">
        <v>137.07</v>
      </c>
      <c r="Q64" t="n">
        <v>197.75</v>
      </c>
      <c r="R64" t="n">
        <v>31.03</v>
      </c>
      <c r="S64" t="n">
        <v>25.4</v>
      </c>
      <c r="T64" t="n">
        <v>1975.94</v>
      </c>
      <c r="U64" t="n">
        <v>0.82</v>
      </c>
      <c r="V64" t="n">
        <v>0.89</v>
      </c>
      <c r="W64" t="n">
        <v>2.95</v>
      </c>
      <c r="X64" t="n">
        <v>0.12</v>
      </c>
      <c r="Y64" t="n">
        <v>1</v>
      </c>
      <c r="Z64" t="n">
        <v>10</v>
      </c>
      <c r="AA64" t="n">
        <v>373.9843406065799</v>
      </c>
      <c r="AB64" t="n">
        <v>511.7018738425885</v>
      </c>
      <c r="AC64" t="n">
        <v>462.8657651811416</v>
      </c>
      <c r="AD64" t="n">
        <v>373984.3406065799</v>
      </c>
      <c r="AE64" t="n">
        <v>511701.8738425885</v>
      </c>
      <c r="AF64" t="n">
        <v>2.571843807131495e-06</v>
      </c>
      <c r="AG64" t="n">
        <v>17.23958333333333</v>
      </c>
      <c r="AH64" t="n">
        <v>462865.7651811416</v>
      </c>
    </row>
    <row r="65">
      <c r="A65" t="n">
        <v>63</v>
      </c>
      <c r="B65" t="n">
        <v>95</v>
      </c>
      <c r="C65" t="inlineStr">
        <is>
          <t xml:space="preserve">CONCLUIDO	</t>
        </is>
      </c>
      <c r="D65" t="n">
        <v>7.5524</v>
      </c>
      <c r="E65" t="n">
        <v>13.24</v>
      </c>
      <c r="F65" t="n">
        <v>10.51</v>
      </c>
      <c r="G65" t="n">
        <v>90.09999999999999</v>
      </c>
      <c r="H65" t="n">
        <v>1.42</v>
      </c>
      <c r="I65" t="n">
        <v>7</v>
      </c>
      <c r="J65" t="n">
        <v>210.24</v>
      </c>
      <c r="K65" t="n">
        <v>53.44</v>
      </c>
      <c r="L65" t="n">
        <v>16.75</v>
      </c>
      <c r="M65" t="n">
        <v>5</v>
      </c>
      <c r="N65" t="n">
        <v>45.05</v>
      </c>
      <c r="O65" t="n">
        <v>26163.47</v>
      </c>
      <c r="P65" t="n">
        <v>137.41</v>
      </c>
      <c r="Q65" t="n">
        <v>197.77</v>
      </c>
      <c r="R65" t="n">
        <v>31.11</v>
      </c>
      <c r="S65" t="n">
        <v>25.4</v>
      </c>
      <c r="T65" t="n">
        <v>2014.42</v>
      </c>
      <c r="U65" t="n">
        <v>0.82</v>
      </c>
      <c r="V65" t="n">
        <v>0.89</v>
      </c>
      <c r="W65" t="n">
        <v>2.95</v>
      </c>
      <c r="X65" t="n">
        <v>0.12</v>
      </c>
      <c r="Y65" t="n">
        <v>1</v>
      </c>
      <c r="Z65" t="n">
        <v>10</v>
      </c>
      <c r="AA65" t="n">
        <v>374.2847224326885</v>
      </c>
      <c r="AB65" t="n">
        <v>512.1128695089811</v>
      </c>
      <c r="AC65" t="n">
        <v>463.2375359979698</v>
      </c>
      <c r="AD65" t="n">
        <v>374284.7224326885</v>
      </c>
      <c r="AE65" t="n">
        <v>512112.8695089812</v>
      </c>
      <c r="AF65" t="n">
        <v>2.570822612830545e-06</v>
      </c>
      <c r="AG65" t="n">
        <v>17.23958333333333</v>
      </c>
      <c r="AH65" t="n">
        <v>463237.5359979698</v>
      </c>
    </row>
    <row r="66">
      <c r="A66" t="n">
        <v>64</v>
      </c>
      <c r="B66" t="n">
        <v>95</v>
      </c>
      <c r="C66" t="inlineStr">
        <is>
          <t xml:space="preserve">CONCLUIDO	</t>
        </is>
      </c>
      <c r="D66" t="n">
        <v>7.553</v>
      </c>
      <c r="E66" t="n">
        <v>13.24</v>
      </c>
      <c r="F66" t="n">
        <v>10.51</v>
      </c>
      <c r="G66" t="n">
        <v>90.09</v>
      </c>
      <c r="H66" t="n">
        <v>1.43</v>
      </c>
      <c r="I66" t="n">
        <v>7</v>
      </c>
      <c r="J66" t="n">
        <v>210.64</v>
      </c>
      <c r="K66" t="n">
        <v>53.44</v>
      </c>
      <c r="L66" t="n">
        <v>17</v>
      </c>
      <c r="M66" t="n">
        <v>5</v>
      </c>
      <c r="N66" t="n">
        <v>45.21</v>
      </c>
      <c r="O66" t="n">
        <v>26213.09</v>
      </c>
      <c r="P66" t="n">
        <v>137.44</v>
      </c>
      <c r="Q66" t="n">
        <v>197.75</v>
      </c>
      <c r="R66" t="n">
        <v>31.09</v>
      </c>
      <c r="S66" t="n">
        <v>25.4</v>
      </c>
      <c r="T66" t="n">
        <v>2005.13</v>
      </c>
      <c r="U66" t="n">
        <v>0.82</v>
      </c>
      <c r="V66" t="n">
        <v>0.89</v>
      </c>
      <c r="W66" t="n">
        <v>2.95</v>
      </c>
      <c r="X66" t="n">
        <v>0.12</v>
      </c>
      <c r="Y66" t="n">
        <v>1</v>
      </c>
      <c r="Z66" t="n">
        <v>10</v>
      </c>
      <c r="AA66" t="n">
        <v>374.2952362642476</v>
      </c>
      <c r="AB66" t="n">
        <v>512.1272549971578</v>
      </c>
      <c r="AC66" t="n">
        <v>463.250548555345</v>
      </c>
      <c r="AD66" t="n">
        <v>374295.2362642476</v>
      </c>
      <c r="AE66" t="n">
        <v>512127.2549971578</v>
      </c>
      <c r="AF66" t="n">
        <v>2.571026851690735e-06</v>
      </c>
      <c r="AG66" t="n">
        <v>17.23958333333333</v>
      </c>
      <c r="AH66" t="n">
        <v>463250.548555345</v>
      </c>
    </row>
    <row r="67">
      <c r="A67" t="n">
        <v>65</v>
      </c>
      <c r="B67" t="n">
        <v>95</v>
      </c>
      <c r="C67" t="inlineStr">
        <is>
          <t xml:space="preserve">CONCLUIDO	</t>
        </is>
      </c>
      <c r="D67" t="n">
        <v>7.5586</v>
      </c>
      <c r="E67" t="n">
        <v>13.23</v>
      </c>
      <c r="F67" t="n">
        <v>10.5</v>
      </c>
      <c r="G67" t="n">
        <v>90.01000000000001</v>
      </c>
      <c r="H67" t="n">
        <v>1.45</v>
      </c>
      <c r="I67" t="n">
        <v>7</v>
      </c>
      <c r="J67" t="n">
        <v>211.04</v>
      </c>
      <c r="K67" t="n">
        <v>53.44</v>
      </c>
      <c r="L67" t="n">
        <v>17.25</v>
      </c>
      <c r="M67" t="n">
        <v>5</v>
      </c>
      <c r="N67" t="n">
        <v>45.36</v>
      </c>
      <c r="O67" t="n">
        <v>26262.77</v>
      </c>
      <c r="P67" t="n">
        <v>137.24</v>
      </c>
      <c r="Q67" t="n">
        <v>197.76</v>
      </c>
      <c r="R67" t="n">
        <v>30.84</v>
      </c>
      <c r="S67" t="n">
        <v>25.4</v>
      </c>
      <c r="T67" t="n">
        <v>1883.54</v>
      </c>
      <c r="U67" t="n">
        <v>0.82</v>
      </c>
      <c r="V67" t="n">
        <v>0.89</v>
      </c>
      <c r="W67" t="n">
        <v>2.95</v>
      </c>
      <c r="X67" t="n">
        <v>0.11</v>
      </c>
      <c r="Y67" t="n">
        <v>1</v>
      </c>
      <c r="Z67" t="n">
        <v>10</v>
      </c>
      <c r="AA67" t="n">
        <v>374.0089739753406</v>
      </c>
      <c r="AB67" t="n">
        <v>511.7355783044744</v>
      </c>
      <c r="AC67" t="n">
        <v>462.8962529364896</v>
      </c>
      <c r="AD67" t="n">
        <v>374008.9739753406</v>
      </c>
      <c r="AE67" t="n">
        <v>511735.5783044744</v>
      </c>
      <c r="AF67" t="n">
        <v>2.572933081052508e-06</v>
      </c>
      <c r="AG67" t="n">
        <v>17.2265625</v>
      </c>
      <c r="AH67" t="n">
        <v>462896.2529364896</v>
      </c>
    </row>
    <row r="68">
      <c r="A68" t="n">
        <v>66</v>
      </c>
      <c r="B68" t="n">
        <v>95</v>
      </c>
      <c r="C68" t="inlineStr">
        <is>
          <t xml:space="preserve">CONCLUIDO	</t>
        </is>
      </c>
      <c r="D68" t="n">
        <v>7.553</v>
      </c>
      <c r="E68" t="n">
        <v>13.24</v>
      </c>
      <c r="F68" t="n">
        <v>10.51</v>
      </c>
      <c r="G68" t="n">
        <v>90.09</v>
      </c>
      <c r="H68" t="n">
        <v>1.47</v>
      </c>
      <c r="I68" t="n">
        <v>7</v>
      </c>
      <c r="J68" t="n">
        <v>211.45</v>
      </c>
      <c r="K68" t="n">
        <v>53.44</v>
      </c>
      <c r="L68" t="n">
        <v>17.5</v>
      </c>
      <c r="M68" t="n">
        <v>5</v>
      </c>
      <c r="N68" t="n">
        <v>45.51</v>
      </c>
      <c r="O68" t="n">
        <v>26312.5</v>
      </c>
      <c r="P68" t="n">
        <v>137.33</v>
      </c>
      <c r="Q68" t="n">
        <v>197.75</v>
      </c>
      <c r="R68" t="n">
        <v>31.11</v>
      </c>
      <c r="S68" t="n">
        <v>25.4</v>
      </c>
      <c r="T68" t="n">
        <v>2016.93</v>
      </c>
      <c r="U68" t="n">
        <v>0.82</v>
      </c>
      <c r="V68" t="n">
        <v>0.89</v>
      </c>
      <c r="W68" t="n">
        <v>2.95</v>
      </c>
      <c r="X68" t="n">
        <v>0.12</v>
      </c>
      <c r="Y68" t="n">
        <v>1</v>
      </c>
      <c r="Z68" t="n">
        <v>10</v>
      </c>
      <c r="AA68" t="n">
        <v>374.2159809428699</v>
      </c>
      <c r="AB68" t="n">
        <v>512.0188143699509</v>
      </c>
      <c r="AC68" t="n">
        <v>463.1524573494013</v>
      </c>
      <c r="AD68" t="n">
        <v>374215.9809428699</v>
      </c>
      <c r="AE68" t="n">
        <v>512018.8143699509</v>
      </c>
      <c r="AF68" t="n">
        <v>2.571026851690735e-06</v>
      </c>
      <c r="AG68" t="n">
        <v>17.23958333333333</v>
      </c>
      <c r="AH68" t="n">
        <v>463152.4573494013</v>
      </c>
    </row>
    <row r="69">
      <c r="A69" t="n">
        <v>67</v>
      </c>
      <c r="B69" t="n">
        <v>95</v>
      </c>
      <c r="C69" t="inlineStr">
        <is>
          <t xml:space="preserve">CONCLUIDO	</t>
        </is>
      </c>
      <c r="D69" t="n">
        <v>7.5516</v>
      </c>
      <c r="E69" t="n">
        <v>13.24</v>
      </c>
      <c r="F69" t="n">
        <v>10.51</v>
      </c>
      <c r="G69" t="n">
        <v>90.11</v>
      </c>
      <c r="H69" t="n">
        <v>1.49</v>
      </c>
      <c r="I69" t="n">
        <v>7</v>
      </c>
      <c r="J69" t="n">
        <v>211.85</v>
      </c>
      <c r="K69" t="n">
        <v>53.44</v>
      </c>
      <c r="L69" t="n">
        <v>17.75</v>
      </c>
      <c r="M69" t="n">
        <v>5</v>
      </c>
      <c r="N69" t="n">
        <v>45.67</v>
      </c>
      <c r="O69" t="n">
        <v>26362.28</v>
      </c>
      <c r="P69" t="n">
        <v>137.33</v>
      </c>
      <c r="Q69" t="n">
        <v>197.76</v>
      </c>
      <c r="R69" t="n">
        <v>31.29</v>
      </c>
      <c r="S69" t="n">
        <v>25.4</v>
      </c>
      <c r="T69" t="n">
        <v>2107.04</v>
      </c>
      <c r="U69" t="n">
        <v>0.8100000000000001</v>
      </c>
      <c r="V69" t="n">
        <v>0.89</v>
      </c>
      <c r="W69" t="n">
        <v>2.95</v>
      </c>
      <c r="X69" t="n">
        <v>0.12</v>
      </c>
      <c r="Y69" t="n">
        <v>1</v>
      </c>
      <c r="Z69" t="n">
        <v>10</v>
      </c>
      <c r="AA69" t="n">
        <v>374.2418759318543</v>
      </c>
      <c r="AB69" t="n">
        <v>512.0542450362857</v>
      </c>
      <c r="AC69" t="n">
        <v>463.1845065626684</v>
      </c>
      <c r="AD69" t="n">
        <v>374241.8759318544</v>
      </c>
      <c r="AE69" t="n">
        <v>512054.2450362857</v>
      </c>
      <c r="AF69" t="n">
        <v>2.570550294350292e-06</v>
      </c>
      <c r="AG69" t="n">
        <v>17.23958333333333</v>
      </c>
      <c r="AH69" t="n">
        <v>463184.5065626684</v>
      </c>
    </row>
    <row r="70">
      <c r="A70" t="n">
        <v>68</v>
      </c>
      <c r="B70" t="n">
        <v>95</v>
      </c>
      <c r="C70" t="inlineStr">
        <is>
          <t xml:space="preserve">CONCLUIDO	</t>
        </is>
      </c>
      <c r="D70" t="n">
        <v>7.5556</v>
      </c>
      <c r="E70" t="n">
        <v>13.24</v>
      </c>
      <c r="F70" t="n">
        <v>10.51</v>
      </c>
      <c r="G70" t="n">
        <v>90.05</v>
      </c>
      <c r="H70" t="n">
        <v>1.51</v>
      </c>
      <c r="I70" t="n">
        <v>7</v>
      </c>
      <c r="J70" t="n">
        <v>212.25</v>
      </c>
      <c r="K70" t="n">
        <v>53.44</v>
      </c>
      <c r="L70" t="n">
        <v>18</v>
      </c>
      <c r="M70" t="n">
        <v>5</v>
      </c>
      <c r="N70" t="n">
        <v>45.82</v>
      </c>
      <c r="O70" t="n">
        <v>26412.11</v>
      </c>
      <c r="P70" t="n">
        <v>137.05</v>
      </c>
      <c r="Q70" t="n">
        <v>197.75</v>
      </c>
      <c r="R70" t="n">
        <v>31.02</v>
      </c>
      <c r="S70" t="n">
        <v>25.4</v>
      </c>
      <c r="T70" t="n">
        <v>1971.84</v>
      </c>
      <c r="U70" t="n">
        <v>0.82</v>
      </c>
      <c r="V70" t="n">
        <v>0.89</v>
      </c>
      <c r="W70" t="n">
        <v>2.95</v>
      </c>
      <c r="X70" t="n">
        <v>0.12</v>
      </c>
      <c r="Y70" t="n">
        <v>1</v>
      </c>
      <c r="Z70" t="n">
        <v>10</v>
      </c>
      <c r="AA70" t="n">
        <v>373.9662443127862</v>
      </c>
      <c r="AB70" t="n">
        <v>511.6771136950677</v>
      </c>
      <c r="AC70" t="n">
        <v>462.8433681073491</v>
      </c>
      <c r="AD70" t="n">
        <v>373966.2443127861</v>
      </c>
      <c r="AE70" t="n">
        <v>511677.1136950677</v>
      </c>
      <c r="AF70" t="n">
        <v>2.571911886751558e-06</v>
      </c>
      <c r="AG70" t="n">
        <v>17.23958333333333</v>
      </c>
      <c r="AH70" t="n">
        <v>462843.3681073491</v>
      </c>
    </row>
    <row r="71">
      <c r="A71" t="n">
        <v>69</v>
      </c>
      <c r="B71" t="n">
        <v>95</v>
      </c>
      <c r="C71" t="inlineStr">
        <is>
          <t xml:space="preserve">CONCLUIDO	</t>
        </is>
      </c>
      <c r="D71" t="n">
        <v>7.5519</v>
      </c>
      <c r="E71" t="n">
        <v>13.24</v>
      </c>
      <c r="F71" t="n">
        <v>10.51</v>
      </c>
      <c r="G71" t="n">
        <v>90.11</v>
      </c>
      <c r="H71" t="n">
        <v>1.52</v>
      </c>
      <c r="I71" t="n">
        <v>7</v>
      </c>
      <c r="J71" t="n">
        <v>212.66</v>
      </c>
      <c r="K71" t="n">
        <v>53.44</v>
      </c>
      <c r="L71" t="n">
        <v>18.25</v>
      </c>
      <c r="M71" t="n">
        <v>5</v>
      </c>
      <c r="N71" t="n">
        <v>45.97</v>
      </c>
      <c r="O71" t="n">
        <v>26462</v>
      </c>
      <c r="P71" t="n">
        <v>136.81</v>
      </c>
      <c r="Q71" t="n">
        <v>197.75</v>
      </c>
      <c r="R71" t="n">
        <v>31.23</v>
      </c>
      <c r="S71" t="n">
        <v>25.4</v>
      </c>
      <c r="T71" t="n">
        <v>2074.51</v>
      </c>
      <c r="U71" t="n">
        <v>0.8100000000000001</v>
      </c>
      <c r="V71" t="n">
        <v>0.89</v>
      </c>
      <c r="W71" t="n">
        <v>2.95</v>
      </c>
      <c r="X71" t="n">
        <v>0.12</v>
      </c>
      <c r="Y71" t="n">
        <v>1</v>
      </c>
      <c r="Z71" t="n">
        <v>10</v>
      </c>
      <c r="AA71" t="n">
        <v>373.8616101054412</v>
      </c>
      <c r="AB71" t="n">
        <v>511.5339485564429</v>
      </c>
      <c r="AC71" t="n">
        <v>462.713866448621</v>
      </c>
      <c r="AD71" t="n">
        <v>373861.6101054412</v>
      </c>
      <c r="AE71" t="n">
        <v>511533.9485564429</v>
      </c>
      <c r="AF71" t="n">
        <v>2.570652413780387e-06</v>
      </c>
      <c r="AG71" t="n">
        <v>17.23958333333333</v>
      </c>
      <c r="AH71" t="n">
        <v>462713.866448621</v>
      </c>
    </row>
    <row r="72">
      <c r="A72" t="n">
        <v>70</v>
      </c>
      <c r="B72" t="n">
        <v>95</v>
      </c>
      <c r="C72" t="inlineStr">
        <is>
          <t xml:space="preserve">CONCLUIDO	</t>
        </is>
      </c>
      <c r="D72" t="n">
        <v>7.5526</v>
      </c>
      <c r="E72" t="n">
        <v>13.24</v>
      </c>
      <c r="F72" t="n">
        <v>10.51</v>
      </c>
      <c r="G72" t="n">
        <v>90.09999999999999</v>
      </c>
      <c r="H72" t="n">
        <v>1.54</v>
      </c>
      <c r="I72" t="n">
        <v>7</v>
      </c>
      <c r="J72" t="n">
        <v>213.06</v>
      </c>
      <c r="K72" t="n">
        <v>53.44</v>
      </c>
      <c r="L72" t="n">
        <v>18.5</v>
      </c>
      <c r="M72" t="n">
        <v>5</v>
      </c>
      <c r="N72" t="n">
        <v>46.13</v>
      </c>
      <c r="O72" t="n">
        <v>26511.94</v>
      </c>
      <c r="P72" t="n">
        <v>136.56</v>
      </c>
      <c r="Q72" t="n">
        <v>197.77</v>
      </c>
      <c r="R72" t="n">
        <v>31.16</v>
      </c>
      <c r="S72" t="n">
        <v>25.4</v>
      </c>
      <c r="T72" t="n">
        <v>2042.51</v>
      </c>
      <c r="U72" t="n">
        <v>0.8100000000000001</v>
      </c>
      <c r="V72" t="n">
        <v>0.89</v>
      </c>
      <c r="W72" t="n">
        <v>2.95</v>
      </c>
      <c r="X72" t="n">
        <v>0.12</v>
      </c>
      <c r="Y72" t="n">
        <v>1</v>
      </c>
      <c r="Z72" t="n">
        <v>10</v>
      </c>
      <c r="AA72" t="n">
        <v>373.6685618993187</v>
      </c>
      <c r="AB72" t="n">
        <v>511.2698114841403</v>
      </c>
      <c r="AC72" t="n">
        <v>462.4749382477803</v>
      </c>
      <c r="AD72" t="n">
        <v>373668.5618993187</v>
      </c>
      <c r="AE72" t="n">
        <v>511269.8114841403</v>
      </c>
      <c r="AF72" t="n">
        <v>2.570890692450608e-06</v>
      </c>
      <c r="AG72" t="n">
        <v>17.23958333333333</v>
      </c>
      <c r="AH72" t="n">
        <v>462474.9382477803</v>
      </c>
    </row>
    <row r="73">
      <c r="A73" t="n">
        <v>71</v>
      </c>
      <c r="B73" t="n">
        <v>95</v>
      </c>
      <c r="C73" t="inlineStr">
        <is>
          <t xml:space="preserve">CONCLUIDO	</t>
        </is>
      </c>
      <c r="D73" t="n">
        <v>7.5507</v>
      </c>
      <c r="E73" t="n">
        <v>13.24</v>
      </c>
      <c r="F73" t="n">
        <v>10.51</v>
      </c>
      <c r="G73" t="n">
        <v>90.13</v>
      </c>
      <c r="H73" t="n">
        <v>1.56</v>
      </c>
      <c r="I73" t="n">
        <v>7</v>
      </c>
      <c r="J73" t="n">
        <v>213.47</v>
      </c>
      <c r="K73" t="n">
        <v>53.44</v>
      </c>
      <c r="L73" t="n">
        <v>18.75</v>
      </c>
      <c r="M73" t="n">
        <v>5</v>
      </c>
      <c r="N73" t="n">
        <v>46.28</v>
      </c>
      <c r="O73" t="n">
        <v>26561.93</v>
      </c>
      <c r="P73" t="n">
        <v>136.38</v>
      </c>
      <c r="Q73" t="n">
        <v>197.77</v>
      </c>
      <c r="R73" t="n">
        <v>31.33</v>
      </c>
      <c r="S73" t="n">
        <v>25.4</v>
      </c>
      <c r="T73" t="n">
        <v>2126.02</v>
      </c>
      <c r="U73" t="n">
        <v>0.8100000000000001</v>
      </c>
      <c r="V73" t="n">
        <v>0.88</v>
      </c>
      <c r="W73" t="n">
        <v>2.95</v>
      </c>
      <c r="X73" t="n">
        <v>0.12</v>
      </c>
      <c r="Y73" t="n">
        <v>1</v>
      </c>
      <c r="Z73" t="n">
        <v>10</v>
      </c>
      <c r="AA73" t="n">
        <v>373.5738415086092</v>
      </c>
      <c r="AB73" t="n">
        <v>511.1402108668029</v>
      </c>
      <c r="AC73" t="n">
        <v>462.357706531466</v>
      </c>
      <c r="AD73" t="n">
        <v>373573.8415086092</v>
      </c>
      <c r="AE73" t="n">
        <v>511140.2108668029</v>
      </c>
      <c r="AF73" t="n">
        <v>2.570243936060007e-06</v>
      </c>
      <c r="AG73" t="n">
        <v>17.23958333333333</v>
      </c>
      <c r="AH73" t="n">
        <v>462357.706531466</v>
      </c>
    </row>
    <row r="74">
      <c r="A74" t="n">
        <v>72</v>
      </c>
      <c r="B74" t="n">
        <v>95</v>
      </c>
      <c r="C74" t="inlineStr">
        <is>
          <t xml:space="preserve">CONCLUIDO	</t>
        </is>
      </c>
      <c r="D74" t="n">
        <v>7.5526</v>
      </c>
      <c r="E74" t="n">
        <v>13.24</v>
      </c>
      <c r="F74" t="n">
        <v>10.51</v>
      </c>
      <c r="G74" t="n">
        <v>90.09999999999999</v>
      </c>
      <c r="H74" t="n">
        <v>1.58</v>
      </c>
      <c r="I74" t="n">
        <v>7</v>
      </c>
      <c r="J74" t="n">
        <v>213.87</v>
      </c>
      <c r="K74" t="n">
        <v>53.44</v>
      </c>
      <c r="L74" t="n">
        <v>19</v>
      </c>
      <c r="M74" t="n">
        <v>5</v>
      </c>
      <c r="N74" t="n">
        <v>46.44</v>
      </c>
      <c r="O74" t="n">
        <v>26611.98</v>
      </c>
      <c r="P74" t="n">
        <v>135.98</v>
      </c>
      <c r="Q74" t="n">
        <v>197.77</v>
      </c>
      <c r="R74" t="n">
        <v>31.19</v>
      </c>
      <c r="S74" t="n">
        <v>25.4</v>
      </c>
      <c r="T74" t="n">
        <v>2056.14</v>
      </c>
      <c r="U74" t="n">
        <v>0.8100000000000001</v>
      </c>
      <c r="V74" t="n">
        <v>0.89</v>
      </c>
      <c r="W74" t="n">
        <v>2.95</v>
      </c>
      <c r="X74" t="n">
        <v>0.12</v>
      </c>
      <c r="Y74" t="n">
        <v>1</v>
      </c>
      <c r="Z74" t="n">
        <v>10</v>
      </c>
      <c r="AA74" t="n">
        <v>373.2506480724463</v>
      </c>
      <c r="AB74" t="n">
        <v>510.6980033491567</v>
      </c>
      <c r="AC74" t="n">
        <v>461.9577026786619</v>
      </c>
      <c r="AD74" t="n">
        <v>373250.6480724463</v>
      </c>
      <c r="AE74" t="n">
        <v>510698.0033491567</v>
      </c>
      <c r="AF74" t="n">
        <v>2.570890692450608e-06</v>
      </c>
      <c r="AG74" t="n">
        <v>17.23958333333333</v>
      </c>
      <c r="AH74" t="n">
        <v>461957.7026786619</v>
      </c>
    </row>
    <row r="75">
      <c r="A75" t="n">
        <v>73</v>
      </c>
      <c r="B75" t="n">
        <v>95</v>
      </c>
      <c r="C75" t="inlineStr">
        <is>
          <t xml:space="preserve">CONCLUIDO	</t>
        </is>
      </c>
      <c r="D75" t="n">
        <v>7.5557</v>
      </c>
      <c r="E75" t="n">
        <v>13.24</v>
      </c>
      <c r="F75" t="n">
        <v>10.51</v>
      </c>
      <c r="G75" t="n">
        <v>90.05</v>
      </c>
      <c r="H75" t="n">
        <v>1.6</v>
      </c>
      <c r="I75" t="n">
        <v>7</v>
      </c>
      <c r="J75" t="n">
        <v>214.28</v>
      </c>
      <c r="K75" t="n">
        <v>53.44</v>
      </c>
      <c r="L75" t="n">
        <v>19.25</v>
      </c>
      <c r="M75" t="n">
        <v>5</v>
      </c>
      <c r="N75" t="n">
        <v>46.6</v>
      </c>
      <c r="O75" t="n">
        <v>26662.08</v>
      </c>
      <c r="P75" t="n">
        <v>135.61</v>
      </c>
      <c r="Q75" t="n">
        <v>197.75</v>
      </c>
      <c r="R75" t="n">
        <v>31.04</v>
      </c>
      <c r="S75" t="n">
        <v>25.4</v>
      </c>
      <c r="T75" t="n">
        <v>1981.52</v>
      </c>
      <c r="U75" t="n">
        <v>0.82</v>
      </c>
      <c r="V75" t="n">
        <v>0.89</v>
      </c>
      <c r="W75" t="n">
        <v>2.95</v>
      </c>
      <c r="X75" t="n">
        <v>0.12</v>
      </c>
      <c r="Y75" t="n">
        <v>1</v>
      </c>
      <c r="Z75" t="n">
        <v>10</v>
      </c>
      <c r="AA75" t="n">
        <v>372.9272455277873</v>
      </c>
      <c r="AB75" t="n">
        <v>510.2555097200409</v>
      </c>
      <c r="AC75" t="n">
        <v>461.5574400204652</v>
      </c>
      <c r="AD75" t="n">
        <v>372927.2455277873</v>
      </c>
      <c r="AE75" t="n">
        <v>510255.509720041</v>
      </c>
      <c r="AF75" t="n">
        <v>2.571945926561589e-06</v>
      </c>
      <c r="AG75" t="n">
        <v>17.23958333333333</v>
      </c>
      <c r="AH75" t="n">
        <v>461557.4400204652</v>
      </c>
    </row>
    <row r="76">
      <c r="A76" t="n">
        <v>74</v>
      </c>
      <c r="B76" t="n">
        <v>95</v>
      </c>
      <c r="C76" t="inlineStr">
        <is>
          <t xml:space="preserve">CONCLUIDO	</t>
        </is>
      </c>
      <c r="D76" t="n">
        <v>7.5869</v>
      </c>
      <c r="E76" t="n">
        <v>13.18</v>
      </c>
      <c r="F76" t="n">
        <v>10.49</v>
      </c>
      <c r="G76" t="n">
        <v>104.89</v>
      </c>
      <c r="H76" t="n">
        <v>1.61</v>
      </c>
      <c r="I76" t="n">
        <v>6</v>
      </c>
      <c r="J76" t="n">
        <v>214.69</v>
      </c>
      <c r="K76" t="n">
        <v>53.44</v>
      </c>
      <c r="L76" t="n">
        <v>19.5</v>
      </c>
      <c r="M76" t="n">
        <v>4</v>
      </c>
      <c r="N76" t="n">
        <v>46.75</v>
      </c>
      <c r="O76" t="n">
        <v>26712.23</v>
      </c>
      <c r="P76" t="n">
        <v>135.3</v>
      </c>
      <c r="Q76" t="n">
        <v>197.77</v>
      </c>
      <c r="R76" t="n">
        <v>30.47</v>
      </c>
      <c r="S76" t="n">
        <v>25.4</v>
      </c>
      <c r="T76" t="n">
        <v>1702.61</v>
      </c>
      <c r="U76" t="n">
        <v>0.83</v>
      </c>
      <c r="V76" t="n">
        <v>0.89</v>
      </c>
      <c r="W76" t="n">
        <v>2.95</v>
      </c>
      <c r="X76" t="n">
        <v>0.1</v>
      </c>
      <c r="Y76" t="n">
        <v>1</v>
      </c>
      <c r="Z76" t="n">
        <v>10</v>
      </c>
      <c r="AA76" t="n">
        <v>372.0586215562144</v>
      </c>
      <c r="AB76" t="n">
        <v>509.0670200811499</v>
      </c>
      <c r="AC76" t="n">
        <v>460.4823781646542</v>
      </c>
      <c r="AD76" t="n">
        <v>372058.6215562144</v>
      </c>
      <c r="AE76" t="n">
        <v>509067.0200811499</v>
      </c>
      <c r="AF76" t="n">
        <v>2.582566347291465e-06</v>
      </c>
      <c r="AG76" t="n">
        <v>17.16145833333333</v>
      </c>
      <c r="AH76" t="n">
        <v>460482.3781646542</v>
      </c>
    </row>
    <row r="77">
      <c r="A77" t="n">
        <v>75</v>
      </c>
      <c r="B77" t="n">
        <v>95</v>
      </c>
      <c r="C77" t="inlineStr">
        <is>
          <t xml:space="preserve">CONCLUIDO	</t>
        </is>
      </c>
      <c r="D77" t="n">
        <v>7.5901</v>
      </c>
      <c r="E77" t="n">
        <v>13.18</v>
      </c>
      <c r="F77" t="n">
        <v>10.48</v>
      </c>
      <c r="G77" t="n">
        <v>104.83</v>
      </c>
      <c r="H77" t="n">
        <v>1.63</v>
      </c>
      <c r="I77" t="n">
        <v>6</v>
      </c>
      <c r="J77" t="n">
        <v>215.09</v>
      </c>
      <c r="K77" t="n">
        <v>53.44</v>
      </c>
      <c r="L77" t="n">
        <v>19.75</v>
      </c>
      <c r="M77" t="n">
        <v>4</v>
      </c>
      <c r="N77" t="n">
        <v>46.91</v>
      </c>
      <c r="O77" t="n">
        <v>26762.44</v>
      </c>
      <c r="P77" t="n">
        <v>135.24</v>
      </c>
      <c r="Q77" t="n">
        <v>197.75</v>
      </c>
      <c r="R77" t="n">
        <v>30.22</v>
      </c>
      <c r="S77" t="n">
        <v>25.4</v>
      </c>
      <c r="T77" t="n">
        <v>1573.84</v>
      </c>
      <c r="U77" t="n">
        <v>0.84</v>
      </c>
      <c r="V77" t="n">
        <v>0.89</v>
      </c>
      <c r="W77" t="n">
        <v>2.95</v>
      </c>
      <c r="X77" t="n">
        <v>0.09</v>
      </c>
      <c r="Y77" t="n">
        <v>1</v>
      </c>
      <c r="Z77" t="n">
        <v>10</v>
      </c>
      <c r="AA77" t="n">
        <v>371.9190589169443</v>
      </c>
      <c r="AB77" t="n">
        <v>508.8760643210313</v>
      </c>
      <c r="AC77" t="n">
        <v>460.3096469542733</v>
      </c>
      <c r="AD77" t="n">
        <v>371919.0589169443</v>
      </c>
      <c r="AE77" t="n">
        <v>508876.0643210313</v>
      </c>
      <c r="AF77" t="n">
        <v>2.583655621212478e-06</v>
      </c>
      <c r="AG77" t="n">
        <v>17.16145833333333</v>
      </c>
      <c r="AH77" t="n">
        <v>460309.6469542733</v>
      </c>
    </row>
    <row r="78">
      <c r="A78" t="n">
        <v>76</v>
      </c>
      <c r="B78" t="n">
        <v>95</v>
      </c>
      <c r="C78" t="inlineStr">
        <is>
          <t xml:space="preserve">CONCLUIDO	</t>
        </is>
      </c>
      <c r="D78" t="n">
        <v>7.5869</v>
      </c>
      <c r="E78" t="n">
        <v>13.18</v>
      </c>
      <c r="F78" t="n">
        <v>10.49</v>
      </c>
      <c r="G78" t="n">
        <v>104.89</v>
      </c>
      <c r="H78" t="n">
        <v>1.65</v>
      </c>
      <c r="I78" t="n">
        <v>6</v>
      </c>
      <c r="J78" t="n">
        <v>215.5</v>
      </c>
      <c r="K78" t="n">
        <v>53.44</v>
      </c>
      <c r="L78" t="n">
        <v>20</v>
      </c>
      <c r="M78" t="n">
        <v>4</v>
      </c>
      <c r="N78" t="n">
        <v>47.07</v>
      </c>
      <c r="O78" t="n">
        <v>26812.71</v>
      </c>
      <c r="P78" t="n">
        <v>135.38</v>
      </c>
      <c r="Q78" t="n">
        <v>197.77</v>
      </c>
      <c r="R78" t="n">
        <v>30.38</v>
      </c>
      <c r="S78" t="n">
        <v>25.4</v>
      </c>
      <c r="T78" t="n">
        <v>1656.92</v>
      </c>
      <c r="U78" t="n">
        <v>0.84</v>
      </c>
      <c r="V78" t="n">
        <v>0.89</v>
      </c>
      <c r="W78" t="n">
        <v>2.95</v>
      </c>
      <c r="X78" t="n">
        <v>0.1</v>
      </c>
      <c r="Y78" t="n">
        <v>1</v>
      </c>
      <c r="Z78" t="n">
        <v>10</v>
      </c>
      <c r="AA78" t="n">
        <v>372.1160042402299</v>
      </c>
      <c r="AB78" t="n">
        <v>509.1455336009652</v>
      </c>
      <c r="AC78" t="n">
        <v>460.5533984643328</v>
      </c>
      <c r="AD78" t="n">
        <v>372116.0042402298</v>
      </c>
      <c r="AE78" t="n">
        <v>509145.5336009652</v>
      </c>
      <c r="AF78" t="n">
        <v>2.582566347291465e-06</v>
      </c>
      <c r="AG78" t="n">
        <v>17.16145833333333</v>
      </c>
      <c r="AH78" t="n">
        <v>460553.3984643327</v>
      </c>
    </row>
    <row r="79">
      <c r="A79" t="n">
        <v>77</v>
      </c>
      <c r="B79" t="n">
        <v>95</v>
      </c>
      <c r="C79" t="inlineStr">
        <is>
          <t xml:space="preserve">CONCLUIDO	</t>
        </is>
      </c>
      <c r="D79" t="n">
        <v>7.5884</v>
      </c>
      <c r="E79" t="n">
        <v>13.18</v>
      </c>
      <c r="F79" t="n">
        <v>10.49</v>
      </c>
      <c r="G79" t="n">
        <v>104.86</v>
      </c>
      <c r="H79" t="n">
        <v>1.67</v>
      </c>
      <c r="I79" t="n">
        <v>6</v>
      </c>
      <c r="J79" t="n">
        <v>215.91</v>
      </c>
      <c r="K79" t="n">
        <v>53.44</v>
      </c>
      <c r="L79" t="n">
        <v>20.25</v>
      </c>
      <c r="M79" t="n">
        <v>4</v>
      </c>
      <c r="N79" t="n">
        <v>47.23</v>
      </c>
      <c r="O79" t="n">
        <v>26863.02</v>
      </c>
      <c r="P79" t="n">
        <v>135.53</v>
      </c>
      <c r="Q79" t="n">
        <v>197.81</v>
      </c>
      <c r="R79" t="n">
        <v>30.35</v>
      </c>
      <c r="S79" t="n">
        <v>25.4</v>
      </c>
      <c r="T79" t="n">
        <v>1641.72</v>
      </c>
      <c r="U79" t="n">
        <v>0.84</v>
      </c>
      <c r="V79" t="n">
        <v>0.89</v>
      </c>
      <c r="W79" t="n">
        <v>2.95</v>
      </c>
      <c r="X79" t="n">
        <v>0.1</v>
      </c>
      <c r="Y79" t="n">
        <v>1</v>
      </c>
      <c r="Z79" t="n">
        <v>10</v>
      </c>
      <c r="AA79" t="n">
        <v>372.1963805243246</v>
      </c>
      <c r="AB79" t="n">
        <v>509.255507978815</v>
      </c>
      <c r="AC79" t="n">
        <v>460.6528770419105</v>
      </c>
      <c r="AD79" t="n">
        <v>372196.3805243246</v>
      </c>
      <c r="AE79" t="n">
        <v>509255.507978815</v>
      </c>
      <c r="AF79" t="n">
        <v>2.58307694444194e-06</v>
      </c>
      <c r="AG79" t="n">
        <v>17.16145833333333</v>
      </c>
      <c r="AH79" t="n">
        <v>460652.8770419105</v>
      </c>
    </row>
    <row r="80">
      <c r="A80" t="n">
        <v>78</v>
      </c>
      <c r="B80" t="n">
        <v>95</v>
      </c>
      <c r="C80" t="inlineStr">
        <is>
          <t xml:space="preserve">CONCLUIDO	</t>
        </is>
      </c>
      <c r="D80" t="n">
        <v>7.5889</v>
      </c>
      <c r="E80" t="n">
        <v>13.18</v>
      </c>
      <c r="F80" t="n">
        <v>10.49</v>
      </c>
      <c r="G80" t="n">
        <v>104.85</v>
      </c>
      <c r="H80" t="n">
        <v>1.68</v>
      </c>
      <c r="I80" t="n">
        <v>6</v>
      </c>
      <c r="J80" t="n">
        <v>216.32</v>
      </c>
      <c r="K80" t="n">
        <v>53.44</v>
      </c>
      <c r="L80" t="n">
        <v>20.5</v>
      </c>
      <c r="M80" t="n">
        <v>4</v>
      </c>
      <c r="N80" t="n">
        <v>47.38</v>
      </c>
      <c r="O80" t="n">
        <v>26913.4</v>
      </c>
      <c r="P80" t="n">
        <v>135.69</v>
      </c>
      <c r="Q80" t="n">
        <v>197.75</v>
      </c>
      <c r="R80" t="n">
        <v>30.4</v>
      </c>
      <c r="S80" t="n">
        <v>25.4</v>
      </c>
      <c r="T80" t="n">
        <v>1664.23</v>
      </c>
      <c r="U80" t="n">
        <v>0.84</v>
      </c>
      <c r="V80" t="n">
        <v>0.89</v>
      </c>
      <c r="W80" t="n">
        <v>2.95</v>
      </c>
      <c r="X80" t="n">
        <v>0.1</v>
      </c>
      <c r="Y80" t="n">
        <v>1</v>
      </c>
      <c r="Z80" t="n">
        <v>10</v>
      </c>
      <c r="AA80" t="n">
        <v>372.3020459548392</v>
      </c>
      <c r="AB80" t="n">
        <v>509.4000840824748</v>
      </c>
      <c r="AC80" t="n">
        <v>460.7836550051509</v>
      </c>
      <c r="AD80" t="n">
        <v>372302.0459548392</v>
      </c>
      <c r="AE80" t="n">
        <v>509400.0840824748</v>
      </c>
      <c r="AF80" t="n">
        <v>2.583247143492098e-06</v>
      </c>
      <c r="AG80" t="n">
        <v>17.16145833333333</v>
      </c>
      <c r="AH80" t="n">
        <v>460783.6550051509</v>
      </c>
    </row>
    <row r="81">
      <c r="A81" t="n">
        <v>79</v>
      </c>
      <c r="B81" t="n">
        <v>95</v>
      </c>
      <c r="C81" t="inlineStr">
        <is>
          <t xml:space="preserve">CONCLUIDO	</t>
        </is>
      </c>
      <c r="D81" t="n">
        <v>7.5869</v>
      </c>
      <c r="E81" t="n">
        <v>13.18</v>
      </c>
      <c r="F81" t="n">
        <v>10.49</v>
      </c>
      <c r="G81" t="n">
        <v>104.89</v>
      </c>
      <c r="H81" t="n">
        <v>1.7</v>
      </c>
      <c r="I81" t="n">
        <v>6</v>
      </c>
      <c r="J81" t="n">
        <v>216.73</v>
      </c>
      <c r="K81" t="n">
        <v>53.44</v>
      </c>
      <c r="L81" t="n">
        <v>20.75</v>
      </c>
      <c r="M81" t="n">
        <v>4</v>
      </c>
      <c r="N81" t="n">
        <v>47.54</v>
      </c>
      <c r="O81" t="n">
        <v>26963.82</v>
      </c>
      <c r="P81" t="n">
        <v>135.94</v>
      </c>
      <c r="Q81" t="n">
        <v>197.75</v>
      </c>
      <c r="R81" t="n">
        <v>30.43</v>
      </c>
      <c r="S81" t="n">
        <v>25.4</v>
      </c>
      <c r="T81" t="n">
        <v>1679.04</v>
      </c>
      <c r="U81" t="n">
        <v>0.83</v>
      </c>
      <c r="V81" t="n">
        <v>0.89</v>
      </c>
      <c r="W81" t="n">
        <v>2.95</v>
      </c>
      <c r="X81" t="n">
        <v>0.1</v>
      </c>
      <c r="Y81" t="n">
        <v>1</v>
      </c>
      <c r="Z81" t="n">
        <v>10</v>
      </c>
      <c r="AA81" t="n">
        <v>372.5176830283379</v>
      </c>
      <c r="AB81" t="n">
        <v>509.695128239672</v>
      </c>
      <c r="AC81" t="n">
        <v>461.0505405620823</v>
      </c>
      <c r="AD81" t="n">
        <v>372517.6830283379</v>
      </c>
      <c r="AE81" t="n">
        <v>509695.128239672</v>
      </c>
      <c r="AF81" t="n">
        <v>2.582566347291465e-06</v>
      </c>
      <c r="AG81" t="n">
        <v>17.16145833333333</v>
      </c>
      <c r="AH81" t="n">
        <v>461050.5405620823</v>
      </c>
    </row>
    <row r="82">
      <c r="A82" t="n">
        <v>80</v>
      </c>
      <c r="B82" t="n">
        <v>95</v>
      </c>
      <c r="C82" t="inlineStr">
        <is>
          <t xml:space="preserve">CONCLUIDO	</t>
        </is>
      </c>
      <c r="D82" t="n">
        <v>7.5953</v>
      </c>
      <c r="E82" t="n">
        <v>13.17</v>
      </c>
      <c r="F82" t="n">
        <v>10.47</v>
      </c>
      <c r="G82" t="n">
        <v>104.74</v>
      </c>
      <c r="H82" t="n">
        <v>1.72</v>
      </c>
      <c r="I82" t="n">
        <v>6</v>
      </c>
      <c r="J82" t="n">
        <v>217.14</v>
      </c>
      <c r="K82" t="n">
        <v>53.44</v>
      </c>
      <c r="L82" t="n">
        <v>21</v>
      </c>
      <c r="M82" t="n">
        <v>4</v>
      </c>
      <c r="N82" t="n">
        <v>47.7</v>
      </c>
      <c r="O82" t="n">
        <v>27014.3</v>
      </c>
      <c r="P82" t="n">
        <v>135.43</v>
      </c>
      <c r="Q82" t="n">
        <v>197.75</v>
      </c>
      <c r="R82" t="n">
        <v>30.03</v>
      </c>
      <c r="S82" t="n">
        <v>25.4</v>
      </c>
      <c r="T82" t="n">
        <v>1481.13</v>
      </c>
      <c r="U82" t="n">
        <v>0.85</v>
      </c>
      <c r="V82" t="n">
        <v>0.89</v>
      </c>
      <c r="W82" t="n">
        <v>2.95</v>
      </c>
      <c r="X82" t="n">
        <v>0.08</v>
      </c>
      <c r="Y82" t="n">
        <v>1</v>
      </c>
      <c r="Z82" t="n">
        <v>10</v>
      </c>
      <c r="AA82" t="n">
        <v>363.5112845217765</v>
      </c>
      <c r="AB82" t="n">
        <v>497.372176468735</v>
      </c>
      <c r="AC82" t="n">
        <v>449.9036740127921</v>
      </c>
      <c r="AD82" t="n">
        <v>363511.2845217765</v>
      </c>
      <c r="AE82" t="n">
        <v>497372.176468735</v>
      </c>
      <c r="AF82" t="n">
        <v>2.585425691334124e-06</v>
      </c>
      <c r="AG82" t="n">
        <v>17.1484375</v>
      </c>
      <c r="AH82" t="n">
        <v>449903.6740127921</v>
      </c>
    </row>
    <row r="83">
      <c r="A83" t="n">
        <v>81</v>
      </c>
      <c r="B83" t="n">
        <v>95</v>
      </c>
      <c r="C83" t="inlineStr">
        <is>
          <t xml:space="preserve">CONCLUIDO	</t>
        </is>
      </c>
      <c r="D83" t="n">
        <v>7.5922</v>
      </c>
      <c r="E83" t="n">
        <v>13.17</v>
      </c>
      <c r="F83" t="n">
        <v>10.48</v>
      </c>
      <c r="G83" t="n">
        <v>104.79</v>
      </c>
      <c r="H83" t="n">
        <v>1.74</v>
      </c>
      <c r="I83" t="n">
        <v>6</v>
      </c>
      <c r="J83" t="n">
        <v>217.55</v>
      </c>
      <c r="K83" t="n">
        <v>53.44</v>
      </c>
      <c r="L83" t="n">
        <v>21.25</v>
      </c>
      <c r="M83" t="n">
        <v>4</v>
      </c>
      <c r="N83" t="n">
        <v>47.86</v>
      </c>
      <c r="O83" t="n">
        <v>27064.84</v>
      </c>
      <c r="P83" t="n">
        <v>135.66</v>
      </c>
      <c r="Q83" t="n">
        <v>197.75</v>
      </c>
      <c r="R83" t="n">
        <v>30.23</v>
      </c>
      <c r="S83" t="n">
        <v>25.4</v>
      </c>
      <c r="T83" t="n">
        <v>1581.49</v>
      </c>
      <c r="U83" t="n">
        <v>0.84</v>
      </c>
      <c r="V83" t="n">
        <v>0.89</v>
      </c>
      <c r="W83" t="n">
        <v>2.95</v>
      </c>
      <c r="X83" t="n">
        <v>0.09</v>
      </c>
      <c r="Y83" t="n">
        <v>1</v>
      </c>
      <c r="Z83" t="n">
        <v>10</v>
      </c>
      <c r="AA83" t="n">
        <v>363.7707947626327</v>
      </c>
      <c r="AB83" t="n">
        <v>497.7272498290582</v>
      </c>
      <c r="AC83" t="n">
        <v>450.2248596699547</v>
      </c>
      <c r="AD83" t="n">
        <v>363770.7947626327</v>
      </c>
      <c r="AE83" t="n">
        <v>497727.2498290582</v>
      </c>
      <c r="AF83" t="n">
        <v>2.584370457223143e-06</v>
      </c>
      <c r="AG83" t="n">
        <v>17.1484375</v>
      </c>
      <c r="AH83" t="n">
        <v>450224.8596699547</v>
      </c>
    </row>
    <row r="84">
      <c r="A84" t="n">
        <v>82</v>
      </c>
      <c r="B84" t="n">
        <v>95</v>
      </c>
      <c r="C84" t="inlineStr">
        <is>
          <t xml:space="preserve">CONCLUIDO	</t>
        </is>
      </c>
      <c r="D84" t="n">
        <v>7.5897</v>
      </c>
      <c r="E84" t="n">
        <v>13.18</v>
      </c>
      <c r="F84" t="n">
        <v>10.48</v>
      </c>
      <c r="G84" t="n">
        <v>104.84</v>
      </c>
      <c r="H84" t="n">
        <v>1.75</v>
      </c>
      <c r="I84" t="n">
        <v>6</v>
      </c>
      <c r="J84" t="n">
        <v>217.96</v>
      </c>
      <c r="K84" t="n">
        <v>53.44</v>
      </c>
      <c r="L84" t="n">
        <v>21.5</v>
      </c>
      <c r="M84" t="n">
        <v>4</v>
      </c>
      <c r="N84" t="n">
        <v>48.02</v>
      </c>
      <c r="O84" t="n">
        <v>27115.43</v>
      </c>
      <c r="P84" t="n">
        <v>135.62</v>
      </c>
      <c r="Q84" t="n">
        <v>197.75</v>
      </c>
      <c r="R84" t="n">
        <v>30.35</v>
      </c>
      <c r="S84" t="n">
        <v>25.4</v>
      </c>
      <c r="T84" t="n">
        <v>1640.56</v>
      </c>
      <c r="U84" t="n">
        <v>0.84</v>
      </c>
      <c r="V84" t="n">
        <v>0.89</v>
      </c>
      <c r="W84" t="n">
        <v>2.95</v>
      </c>
      <c r="X84" t="n">
        <v>0.09</v>
      </c>
      <c r="Y84" t="n">
        <v>1</v>
      </c>
      <c r="Z84" t="n">
        <v>10</v>
      </c>
      <c r="AA84" t="n">
        <v>372.1987664831018</v>
      </c>
      <c r="AB84" t="n">
        <v>509.2587725528752</v>
      </c>
      <c r="AC84" t="n">
        <v>460.6558300496043</v>
      </c>
      <c r="AD84" t="n">
        <v>372198.7664831019</v>
      </c>
      <c r="AE84" t="n">
        <v>509258.7725528752</v>
      </c>
      <c r="AF84" t="n">
        <v>2.583519461972351e-06</v>
      </c>
      <c r="AG84" t="n">
        <v>17.16145833333333</v>
      </c>
      <c r="AH84" t="n">
        <v>460655.8300496043</v>
      </c>
    </row>
    <row r="85">
      <c r="A85" t="n">
        <v>83</v>
      </c>
      <c r="B85" t="n">
        <v>95</v>
      </c>
      <c r="C85" t="inlineStr">
        <is>
          <t xml:space="preserve">CONCLUIDO	</t>
        </is>
      </c>
      <c r="D85" t="n">
        <v>7.5871</v>
      </c>
      <c r="E85" t="n">
        <v>13.18</v>
      </c>
      <c r="F85" t="n">
        <v>10.49</v>
      </c>
      <c r="G85" t="n">
        <v>104.88</v>
      </c>
      <c r="H85" t="n">
        <v>1.77</v>
      </c>
      <c r="I85" t="n">
        <v>6</v>
      </c>
      <c r="J85" t="n">
        <v>218.37</v>
      </c>
      <c r="K85" t="n">
        <v>53.44</v>
      </c>
      <c r="L85" t="n">
        <v>21.75</v>
      </c>
      <c r="M85" t="n">
        <v>4</v>
      </c>
      <c r="N85" t="n">
        <v>48.18</v>
      </c>
      <c r="O85" t="n">
        <v>27166.08</v>
      </c>
      <c r="P85" t="n">
        <v>135.5</v>
      </c>
      <c r="Q85" t="n">
        <v>197.77</v>
      </c>
      <c r="R85" t="n">
        <v>30.41</v>
      </c>
      <c r="S85" t="n">
        <v>25.4</v>
      </c>
      <c r="T85" t="n">
        <v>1669.29</v>
      </c>
      <c r="U85" t="n">
        <v>0.84</v>
      </c>
      <c r="V85" t="n">
        <v>0.89</v>
      </c>
      <c r="W85" t="n">
        <v>2.95</v>
      </c>
      <c r="X85" t="n">
        <v>0.1</v>
      </c>
      <c r="Y85" t="n">
        <v>1</v>
      </c>
      <c r="Z85" t="n">
        <v>10</v>
      </c>
      <c r="AA85" t="n">
        <v>372.1984493785909</v>
      </c>
      <c r="AB85" t="n">
        <v>509.2583386764936</v>
      </c>
      <c r="AC85" t="n">
        <v>460.6554375817756</v>
      </c>
      <c r="AD85" t="n">
        <v>372198.4493785909</v>
      </c>
      <c r="AE85" t="n">
        <v>509258.3386764936</v>
      </c>
      <c r="AF85" t="n">
        <v>2.582634426911529e-06</v>
      </c>
      <c r="AG85" t="n">
        <v>17.16145833333333</v>
      </c>
      <c r="AH85" t="n">
        <v>460655.4375817756</v>
      </c>
    </row>
    <row r="86">
      <c r="A86" t="n">
        <v>84</v>
      </c>
      <c r="B86" t="n">
        <v>95</v>
      </c>
      <c r="C86" t="inlineStr">
        <is>
          <t xml:space="preserve">CONCLUIDO	</t>
        </is>
      </c>
      <c r="D86" t="n">
        <v>7.5877</v>
      </c>
      <c r="E86" t="n">
        <v>13.18</v>
      </c>
      <c r="F86" t="n">
        <v>10.49</v>
      </c>
      <c r="G86" t="n">
        <v>104.87</v>
      </c>
      <c r="H86" t="n">
        <v>1.79</v>
      </c>
      <c r="I86" t="n">
        <v>6</v>
      </c>
      <c r="J86" t="n">
        <v>218.78</v>
      </c>
      <c r="K86" t="n">
        <v>53.44</v>
      </c>
      <c r="L86" t="n">
        <v>22</v>
      </c>
      <c r="M86" t="n">
        <v>4</v>
      </c>
      <c r="N86" t="n">
        <v>48.34</v>
      </c>
      <c r="O86" t="n">
        <v>27216.79</v>
      </c>
      <c r="P86" t="n">
        <v>135.39</v>
      </c>
      <c r="Q86" t="n">
        <v>197.76</v>
      </c>
      <c r="R86" t="n">
        <v>30.41</v>
      </c>
      <c r="S86" t="n">
        <v>25.4</v>
      </c>
      <c r="T86" t="n">
        <v>1669.18</v>
      </c>
      <c r="U86" t="n">
        <v>0.84</v>
      </c>
      <c r="V86" t="n">
        <v>0.89</v>
      </c>
      <c r="W86" t="n">
        <v>2.95</v>
      </c>
      <c r="X86" t="n">
        <v>0.1</v>
      </c>
      <c r="Y86" t="n">
        <v>1</v>
      </c>
      <c r="Z86" t="n">
        <v>10</v>
      </c>
      <c r="AA86" t="n">
        <v>372.1086709917575</v>
      </c>
      <c r="AB86" t="n">
        <v>509.1354999268851</v>
      </c>
      <c r="AC86" t="n">
        <v>460.5443223900245</v>
      </c>
      <c r="AD86" t="n">
        <v>372108.6709917575</v>
      </c>
      <c r="AE86" t="n">
        <v>509135.4999268851</v>
      </c>
      <c r="AF86" t="n">
        <v>2.582838665771719e-06</v>
      </c>
      <c r="AG86" t="n">
        <v>17.16145833333333</v>
      </c>
      <c r="AH86" t="n">
        <v>460544.3223900246</v>
      </c>
    </row>
    <row r="87">
      <c r="A87" t="n">
        <v>85</v>
      </c>
      <c r="B87" t="n">
        <v>95</v>
      </c>
      <c r="C87" t="inlineStr">
        <is>
          <t xml:space="preserve">CONCLUIDO	</t>
        </is>
      </c>
      <c r="D87" t="n">
        <v>7.5873</v>
      </c>
      <c r="E87" t="n">
        <v>13.18</v>
      </c>
      <c r="F87" t="n">
        <v>10.49</v>
      </c>
      <c r="G87" t="n">
        <v>104.88</v>
      </c>
      <c r="H87" t="n">
        <v>1.8</v>
      </c>
      <c r="I87" t="n">
        <v>6</v>
      </c>
      <c r="J87" t="n">
        <v>219.19</v>
      </c>
      <c r="K87" t="n">
        <v>53.44</v>
      </c>
      <c r="L87" t="n">
        <v>22.25</v>
      </c>
      <c r="M87" t="n">
        <v>4</v>
      </c>
      <c r="N87" t="n">
        <v>48.51</v>
      </c>
      <c r="O87" t="n">
        <v>27267.55</v>
      </c>
      <c r="P87" t="n">
        <v>135.27</v>
      </c>
      <c r="Q87" t="n">
        <v>197.78</v>
      </c>
      <c r="R87" t="n">
        <v>30.38</v>
      </c>
      <c r="S87" t="n">
        <v>25.4</v>
      </c>
      <c r="T87" t="n">
        <v>1657.28</v>
      </c>
      <c r="U87" t="n">
        <v>0.84</v>
      </c>
      <c r="V87" t="n">
        <v>0.89</v>
      </c>
      <c r="W87" t="n">
        <v>2.95</v>
      </c>
      <c r="X87" t="n">
        <v>0.1</v>
      </c>
      <c r="Y87" t="n">
        <v>1</v>
      </c>
      <c r="Z87" t="n">
        <v>10</v>
      </c>
      <c r="AA87" t="n">
        <v>372.0298541631383</v>
      </c>
      <c r="AB87" t="n">
        <v>509.0276592648153</v>
      </c>
      <c r="AC87" t="n">
        <v>460.4467738893873</v>
      </c>
      <c r="AD87" t="n">
        <v>372029.8541631383</v>
      </c>
      <c r="AE87" t="n">
        <v>509027.6592648153</v>
      </c>
      <c r="AF87" t="n">
        <v>2.582702506531592e-06</v>
      </c>
      <c r="AG87" t="n">
        <v>17.16145833333333</v>
      </c>
      <c r="AH87" t="n">
        <v>460446.7738893873</v>
      </c>
    </row>
    <row r="88">
      <c r="A88" t="n">
        <v>86</v>
      </c>
      <c r="B88" t="n">
        <v>95</v>
      </c>
      <c r="C88" t="inlineStr">
        <is>
          <t xml:space="preserve">CONCLUIDO	</t>
        </is>
      </c>
      <c r="D88" t="n">
        <v>7.5852</v>
      </c>
      <c r="E88" t="n">
        <v>13.18</v>
      </c>
      <c r="F88" t="n">
        <v>10.49</v>
      </c>
      <c r="G88" t="n">
        <v>104.92</v>
      </c>
      <c r="H88" t="n">
        <v>1.82</v>
      </c>
      <c r="I88" t="n">
        <v>6</v>
      </c>
      <c r="J88" t="n">
        <v>219.6</v>
      </c>
      <c r="K88" t="n">
        <v>53.44</v>
      </c>
      <c r="L88" t="n">
        <v>22.5</v>
      </c>
      <c r="M88" t="n">
        <v>4</v>
      </c>
      <c r="N88" t="n">
        <v>48.67</v>
      </c>
      <c r="O88" t="n">
        <v>27318.36</v>
      </c>
      <c r="P88" t="n">
        <v>135.07</v>
      </c>
      <c r="Q88" t="n">
        <v>197.76</v>
      </c>
      <c r="R88" t="n">
        <v>30.46</v>
      </c>
      <c r="S88" t="n">
        <v>25.4</v>
      </c>
      <c r="T88" t="n">
        <v>1695.39</v>
      </c>
      <c r="U88" t="n">
        <v>0.83</v>
      </c>
      <c r="V88" t="n">
        <v>0.89</v>
      </c>
      <c r="W88" t="n">
        <v>2.95</v>
      </c>
      <c r="X88" t="n">
        <v>0.1</v>
      </c>
      <c r="Y88" t="n">
        <v>1</v>
      </c>
      <c r="Z88" t="n">
        <v>10</v>
      </c>
      <c r="AA88" t="n">
        <v>371.9244304852646</v>
      </c>
      <c r="AB88" t="n">
        <v>508.8834139377841</v>
      </c>
      <c r="AC88" t="n">
        <v>460.3162951339184</v>
      </c>
      <c r="AD88" t="n">
        <v>371924.4304852646</v>
      </c>
      <c r="AE88" t="n">
        <v>508883.4139377841</v>
      </c>
      <c r="AF88" t="n">
        <v>2.581987670520927e-06</v>
      </c>
      <c r="AG88" t="n">
        <v>17.16145833333333</v>
      </c>
      <c r="AH88" t="n">
        <v>460316.2951339184</v>
      </c>
    </row>
    <row r="89">
      <c r="A89" t="n">
        <v>87</v>
      </c>
      <c r="B89" t="n">
        <v>95</v>
      </c>
      <c r="C89" t="inlineStr">
        <is>
          <t xml:space="preserve">CONCLUIDO	</t>
        </is>
      </c>
      <c r="D89" t="n">
        <v>7.5911</v>
      </c>
      <c r="E89" t="n">
        <v>13.17</v>
      </c>
      <c r="F89" t="n">
        <v>10.48</v>
      </c>
      <c r="G89" t="n">
        <v>104.81</v>
      </c>
      <c r="H89" t="n">
        <v>1.84</v>
      </c>
      <c r="I89" t="n">
        <v>6</v>
      </c>
      <c r="J89" t="n">
        <v>220.01</v>
      </c>
      <c r="K89" t="n">
        <v>53.44</v>
      </c>
      <c r="L89" t="n">
        <v>22.75</v>
      </c>
      <c r="M89" t="n">
        <v>4</v>
      </c>
      <c r="N89" t="n">
        <v>48.83</v>
      </c>
      <c r="O89" t="n">
        <v>27369.23</v>
      </c>
      <c r="P89" t="n">
        <v>134.66</v>
      </c>
      <c r="Q89" t="n">
        <v>197.75</v>
      </c>
      <c r="R89" t="n">
        <v>30.25</v>
      </c>
      <c r="S89" t="n">
        <v>25.4</v>
      </c>
      <c r="T89" t="n">
        <v>1591.63</v>
      </c>
      <c r="U89" t="n">
        <v>0.84</v>
      </c>
      <c r="V89" t="n">
        <v>0.89</v>
      </c>
      <c r="W89" t="n">
        <v>2.95</v>
      </c>
      <c r="X89" t="n">
        <v>0.09</v>
      </c>
      <c r="Y89" t="n">
        <v>1</v>
      </c>
      <c r="Z89" t="n">
        <v>10</v>
      </c>
      <c r="AA89" t="n">
        <v>363.0738535420892</v>
      </c>
      <c r="AB89" t="n">
        <v>496.7736641042339</v>
      </c>
      <c r="AC89" t="n">
        <v>449.3622828283417</v>
      </c>
      <c r="AD89" t="n">
        <v>363073.8535420892</v>
      </c>
      <c r="AE89" t="n">
        <v>496773.664104234</v>
      </c>
      <c r="AF89" t="n">
        <v>2.583996019312795e-06</v>
      </c>
      <c r="AG89" t="n">
        <v>17.1484375</v>
      </c>
      <c r="AH89" t="n">
        <v>449362.2828283417</v>
      </c>
    </row>
    <row r="90">
      <c r="A90" t="n">
        <v>88</v>
      </c>
      <c r="B90" t="n">
        <v>95</v>
      </c>
      <c r="C90" t="inlineStr">
        <is>
          <t xml:space="preserve">CONCLUIDO	</t>
        </is>
      </c>
      <c r="D90" t="n">
        <v>7.5911</v>
      </c>
      <c r="E90" t="n">
        <v>13.17</v>
      </c>
      <c r="F90" t="n">
        <v>10.48</v>
      </c>
      <c r="G90" t="n">
        <v>104.81</v>
      </c>
      <c r="H90" t="n">
        <v>1.85</v>
      </c>
      <c r="I90" t="n">
        <v>6</v>
      </c>
      <c r="J90" t="n">
        <v>220.43</v>
      </c>
      <c r="K90" t="n">
        <v>53.44</v>
      </c>
      <c r="L90" t="n">
        <v>23</v>
      </c>
      <c r="M90" t="n">
        <v>4</v>
      </c>
      <c r="N90" t="n">
        <v>48.99</v>
      </c>
      <c r="O90" t="n">
        <v>27420.16</v>
      </c>
      <c r="P90" t="n">
        <v>134.4</v>
      </c>
      <c r="Q90" t="n">
        <v>197.75</v>
      </c>
      <c r="R90" t="n">
        <v>30.23</v>
      </c>
      <c r="S90" t="n">
        <v>25.4</v>
      </c>
      <c r="T90" t="n">
        <v>1578.66</v>
      </c>
      <c r="U90" t="n">
        <v>0.84</v>
      </c>
      <c r="V90" t="n">
        <v>0.89</v>
      </c>
      <c r="W90" t="n">
        <v>2.95</v>
      </c>
      <c r="X90" t="n">
        <v>0.09</v>
      </c>
      <c r="Y90" t="n">
        <v>1</v>
      </c>
      <c r="Z90" t="n">
        <v>10</v>
      </c>
      <c r="AA90" t="n">
        <v>362.8874630021925</v>
      </c>
      <c r="AB90" t="n">
        <v>496.5186363445772</v>
      </c>
      <c r="AC90" t="n">
        <v>449.1315945601328</v>
      </c>
      <c r="AD90" t="n">
        <v>362887.4630021926</v>
      </c>
      <c r="AE90" t="n">
        <v>496518.6363445772</v>
      </c>
      <c r="AF90" t="n">
        <v>2.583996019312795e-06</v>
      </c>
      <c r="AG90" t="n">
        <v>17.1484375</v>
      </c>
      <c r="AH90" t="n">
        <v>449131.5945601328</v>
      </c>
    </row>
    <row r="91">
      <c r="A91" t="n">
        <v>89</v>
      </c>
      <c r="B91" t="n">
        <v>95</v>
      </c>
      <c r="C91" t="inlineStr">
        <is>
          <t xml:space="preserve">CONCLUIDO	</t>
        </is>
      </c>
      <c r="D91" t="n">
        <v>7.589</v>
      </c>
      <c r="E91" t="n">
        <v>13.18</v>
      </c>
      <c r="F91" t="n">
        <v>10.48</v>
      </c>
      <c r="G91" t="n">
        <v>104.85</v>
      </c>
      <c r="H91" t="n">
        <v>1.87</v>
      </c>
      <c r="I91" t="n">
        <v>6</v>
      </c>
      <c r="J91" t="n">
        <v>220.84</v>
      </c>
      <c r="K91" t="n">
        <v>53.44</v>
      </c>
      <c r="L91" t="n">
        <v>23.25</v>
      </c>
      <c r="M91" t="n">
        <v>4</v>
      </c>
      <c r="N91" t="n">
        <v>49.16</v>
      </c>
      <c r="O91" t="n">
        <v>27471.15</v>
      </c>
      <c r="P91" t="n">
        <v>134.19</v>
      </c>
      <c r="Q91" t="n">
        <v>197.76</v>
      </c>
      <c r="R91" t="n">
        <v>30.38</v>
      </c>
      <c r="S91" t="n">
        <v>25.4</v>
      </c>
      <c r="T91" t="n">
        <v>1655.15</v>
      </c>
      <c r="U91" t="n">
        <v>0.84</v>
      </c>
      <c r="V91" t="n">
        <v>0.89</v>
      </c>
      <c r="W91" t="n">
        <v>2.95</v>
      </c>
      <c r="X91" t="n">
        <v>0.09</v>
      </c>
      <c r="Y91" t="n">
        <v>1</v>
      </c>
      <c r="Z91" t="n">
        <v>10</v>
      </c>
      <c r="AA91" t="n">
        <v>371.1860324599809</v>
      </c>
      <c r="AB91" t="n">
        <v>507.8731051837692</v>
      </c>
      <c r="AC91" t="n">
        <v>459.4024088294094</v>
      </c>
      <c r="AD91" t="n">
        <v>371186.0324599809</v>
      </c>
      <c r="AE91" t="n">
        <v>507873.1051837692</v>
      </c>
      <c r="AF91" t="n">
        <v>2.58328118330213e-06</v>
      </c>
      <c r="AG91" t="n">
        <v>17.16145833333333</v>
      </c>
      <c r="AH91" t="n">
        <v>459402.4088294094</v>
      </c>
    </row>
    <row r="92">
      <c r="A92" t="n">
        <v>90</v>
      </c>
      <c r="B92" t="n">
        <v>95</v>
      </c>
      <c r="C92" t="inlineStr">
        <is>
          <t xml:space="preserve">CONCLUIDO	</t>
        </is>
      </c>
      <c r="D92" t="n">
        <v>7.5884</v>
      </c>
      <c r="E92" t="n">
        <v>13.18</v>
      </c>
      <c r="F92" t="n">
        <v>10.49</v>
      </c>
      <c r="G92" t="n">
        <v>104.86</v>
      </c>
      <c r="H92" t="n">
        <v>1.89</v>
      </c>
      <c r="I92" t="n">
        <v>6</v>
      </c>
      <c r="J92" t="n">
        <v>221.25</v>
      </c>
      <c r="K92" t="n">
        <v>53.44</v>
      </c>
      <c r="L92" t="n">
        <v>23.5</v>
      </c>
      <c r="M92" t="n">
        <v>4</v>
      </c>
      <c r="N92" t="n">
        <v>49.32</v>
      </c>
      <c r="O92" t="n">
        <v>27522.19</v>
      </c>
      <c r="P92" t="n">
        <v>133.77</v>
      </c>
      <c r="Q92" t="n">
        <v>197.75</v>
      </c>
      <c r="R92" t="n">
        <v>30.41</v>
      </c>
      <c r="S92" t="n">
        <v>25.4</v>
      </c>
      <c r="T92" t="n">
        <v>1671.46</v>
      </c>
      <c r="U92" t="n">
        <v>0.84</v>
      </c>
      <c r="V92" t="n">
        <v>0.89</v>
      </c>
      <c r="W92" t="n">
        <v>2.95</v>
      </c>
      <c r="X92" t="n">
        <v>0.1</v>
      </c>
      <c r="Y92" t="n">
        <v>1</v>
      </c>
      <c r="Z92" t="n">
        <v>10</v>
      </c>
      <c r="AA92" t="n">
        <v>370.9342110185201</v>
      </c>
      <c r="AB92" t="n">
        <v>507.5285519779846</v>
      </c>
      <c r="AC92" t="n">
        <v>459.0907392980014</v>
      </c>
      <c r="AD92" t="n">
        <v>370934.2110185201</v>
      </c>
      <c r="AE92" t="n">
        <v>507528.5519779846</v>
      </c>
      <c r="AF92" t="n">
        <v>2.58307694444194e-06</v>
      </c>
      <c r="AG92" t="n">
        <v>17.16145833333333</v>
      </c>
      <c r="AH92" t="n">
        <v>459090.7392980015</v>
      </c>
    </row>
    <row r="93">
      <c r="A93" t="n">
        <v>91</v>
      </c>
      <c r="B93" t="n">
        <v>95</v>
      </c>
      <c r="C93" t="inlineStr">
        <is>
          <t xml:space="preserve">CONCLUIDO	</t>
        </is>
      </c>
      <c r="D93" t="n">
        <v>7.582</v>
      </c>
      <c r="E93" t="n">
        <v>13.19</v>
      </c>
      <c r="F93" t="n">
        <v>10.5</v>
      </c>
      <c r="G93" t="n">
        <v>104.97</v>
      </c>
      <c r="H93" t="n">
        <v>1.9</v>
      </c>
      <c r="I93" t="n">
        <v>6</v>
      </c>
      <c r="J93" t="n">
        <v>221.67</v>
      </c>
      <c r="K93" t="n">
        <v>53.44</v>
      </c>
      <c r="L93" t="n">
        <v>23.75</v>
      </c>
      <c r="M93" t="n">
        <v>4</v>
      </c>
      <c r="N93" t="n">
        <v>49.48</v>
      </c>
      <c r="O93" t="n">
        <v>27573.29</v>
      </c>
      <c r="P93" t="n">
        <v>133.39</v>
      </c>
      <c r="Q93" t="n">
        <v>197.75</v>
      </c>
      <c r="R93" t="n">
        <v>30.69</v>
      </c>
      <c r="S93" t="n">
        <v>25.4</v>
      </c>
      <c r="T93" t="n">
        <v>1811.59</v>
      </c>
      <c r="U93" t="n">
        <v>0.83</v>
      </c>
      <c r="V93" t="n">
        <v>0.89</v>
      </c>
      <c r="W93" t="n">
        <v>2.95</v>
      </c>
      <c r="X93" t="n">
        <v>0.11</v>
      </c>
      <c r="Y93" t="n">
        <v>1</v>
      </c>
      <c r="Z93" t="n">
        <v>10</v>
      </c>
      <c r="AA93" t="n">
        <v>370.8152056198451</v>
      </c>
      <c r="AB93" t="n">
        <v>507.3657235413698</v>
      </c>
      <c r="AC93" t="n">
        <v>458.943450978846</v>
      </c>
      <c r="AD93" t="n">
        <v>370815.2056198451</v>
      </c>
      <c r="AE93" t="n">
        <v>507365.7235413698</v>
      </c>
      <c r="AF93" t="n">
        <v>2.580898396599914e-06</v>
      </c>
      <c r="AG93" t="n">
        <v>17.17447916666667</v>
      </c>
      <c r="AH93" t="n">
        <v>458943.4509788461</v>
      </c>
    </row>
    <row r="94">
      <c r="A94" t="n">
        <v>92</v>
      </c>
      <c r="B94" t="n">
        <v>95</v>
      </c>
      <c r="C94" t="inlineStr">
        <is>
          <t xml:space="preserve">CONCLUIDO	</t>
        </is>
      </c>
      <c r="D94" t="n">
        <v>7.6181</v>
      </c>
      <c r="E94" t="n">
        <v>13.13</v>
      </c>
      <c r="F94" t="n">
        <v>10.47</v>
      </c>
      <c r="G94" t="n">
        <v>125.66</v>
      </c>
      <c r="H94" t="n">
        <v>1.92</v>
      </c>
      <c r="I94" t="n">
        <v>5</v>
      </c>
      <c r="J94" t="n">
        <v>222.08</v>
      </c>
      <c r="K94" t="n">
        <v>53.44</v>
      </c>
      <c r="L94" t="n">
        <v>24</v>
      </c>
      <c r="M94" t="n">
        <v>3</v>
      </c>
      <c r="N94" t="n">
        <v>49.65</v>
      </c>
      <c r="O94" t="n">
        <v>27624.44</v>
      </c>
      <c r="P94" t="n">
        <v>133.25</v>
      </c>
      <c r="Q94" t="n">
        <v>197.76</v>
      </c>
      <c r="R94" t="n">
        <v>29.99</v>
      </c>
      <c r="S94" t="n">
        <v>25.4</v>
      </c>
      <c r="T94" t="n">
        <v>1464.23</v>
      </c>
      <c r="U94" t="n">
        <v>0.85</v>
      </c>
      <c r="V94" t="n">
        <v>0.89</v>
      </c>
      <c r="W94" t="n">
        <v>2.95</v>
      </c>
      <c r="X94" t="n">
        <v>0.08</v>
      </c>
      <c r="Y94" t="n">
        <v>1</v>
      </c>
      <c r="Z94" t="n">
        <v>10</v>
      </c>
      <c r="AA94" t="n">
        <v>361.5428371195872</v>
      </c>
      <c r="AB94" t="n">
        <v>494.6788598912893</v>
      </c>
      <c r="AC94" t="n">
        <v>447.4674037894043</v>
      </c>
      <c r="AD94" t="n">
        <v>361542.8371195872</v>
      </c>
      <c r="AE94" t="n">
        <v>494678.8598912893</v>
      </c>
      <c r="AF94" t="n">
        <v>2.593186768021341e-06</v>
      </c>
      <c r="AG94" t="n">
        <v>17.09635416666667</v>
      </c>
      <c r="AH94" t="n">
        <v>447467.4037894043</v>
      </c>
    </row>
    <row r="95">
      <c r="A95" t="n">
        <v>93</v>
      </c>
      <c r="B95" t="n">
        <v>95</v>
      </c>
      <c r="C95" t="inlineStr">
        <is>
          <t xml:space="preserve">CONCLUIDO	</t>
        </is>
      </c>
      <c r="D95" t="n">
        <v>7.6152</v>
      </c>
      <c r="E95" t="n">
        <v>13.13</v>
      </c>
      <c r="F95" t="n">
        <v>10.48</v>
      </c>
      <c r="G95" t="n">
        <v>125.72</v>
      </c>
      <c r="H95" t="n">
        <v>1.94</v>
      </c>
      <c r="I95" t="n">
        <v>5</v>
      </c>
      <c r="J95" t="n">
        <v>222.5</v>
      </c>
      <c r="K95" t="n">
        <v>53.44</v>
      </c>
      <c r="L95" t="n">
        <v>24.25</v>
      </c>
      <c r="M95" t="n">
        <v>3</v>
      </c>
      <c r="N95" t="n">
        <v>49.81</v>
      </c>
      <c r="O95" t="n">
        <v>27675.78</v>
      </c>
      <c r="P95" t="n">
        <v>133.56</v>
      </c>
      <c r="Q95" t="n">
        <v>197.75</v>
      </c>
      <c r="R95" t="n">
        <v>30.18</v>
      </c>
      <c r="S95" t="n">
        <v>25.4</v>
      </c>
      <c r="T95" t="n">
        <v>1560.44</v>
      </c>
      <c r="U95" t="n">
        <v>0.84</v>
      </c>
      <c r="V95" t="n">
        <v>0.89</v>
      </c>
      <c r="W95" t="n">
        <v>2.94</v>
      </c>
      <c r="X95" t="n">
        <v>0.09</v>
      </c>
      <c r="Y95" t="n">
        <v>1</v>
      </c>
      <c r="Z95" t="n">
        <v>10</v>
      </c>
      <c r="AA95" t="n">
        <v>361.8543752277114</v>
      </c>
      <c r="AB95" t="n">
        <v>495.105120074916</v>
      </c>
      <c r="AC95" t="n">
        <v>447.8529822993656</v>
      </c>
      <c r="AD95" t="n">
        <v>361854.3752277114</v>
      </c>
      <c r="AE95" t="n">
        <v>495105.120074916</v>
      </c>
      <c r="AF95" t="n">
        <v>2.592199613530423e-06</v>
      </c>
      <c r="AG95" t="n">
        <v>17.09635416666667</v>
      </c>
      <c r="AH95" t="n">
        <v>447852.9822993656</v>
      </c>
    </row>
    <row r="96">
      <c r="A96" t="n">
        <v>94</v>
      </c>
      <c r="B96" t="n">
        <v>95</v>
      </c>
      <c r="C96" t="inlineStr">
        <is>
          <t xml:space="preserve">CONCLUIDO	</t>
        </is>
      </c>
      <c r="D96" t="n">
        <v>7.6134</v>
      </c>
      <c r="E96" t="n">
        <v>13.13</v>
      </c>
      <c r="F96" t="n">
        <v>10.48</v>
      </c>
      <c r="G96" t="n">
        <v>125.76</v>
      </c>
      <c r="H96" t="n">
        <v>1.95</v>
      </c>
      <c r="I96" t="n">
        <v>5</v>
      </c>
      <c r="J96" t="n">
        <v>222.92</v>
      </c>
      <c r="K96" t="n">
        <v>53.44</v>
      </c>
      <c r="L96" t="n">
        <v>24.5</v>
      </c>
      <c r="M96" t="n">
        <v>3</v>
      </c>
      <c r="N96" t="n">
        <v>49.98</v>
      </c>
      <c r="O96" t="n">
        <v>27727.05</v>
      </c>
      <c r="P96" t="n">
        <v>133.81</v>
      </c>
      <c r="Q96" t="n">
        <v>197.76</v>
      </c>
      <c r="R96" t="n">
        <v>30.18</v>
      </c>
      <c r="S96" t="n">
        <v>25.4</v>
      </c>
      <c r="T96" t="n">
        <v>1562.65</v>
      </c>
      <c r="U96" t="n">
        <v>0.84</v>
      </c>
      <c r="V96" t="n">
        <v>0.89</v>
      </c>
      <c r="W96" t="n">
        <v>2.95</v>
      </c>
      <c r="X96" t="n">
        <v>0.09</v>
      </c>
      <c r="Y96" t="n">
        <v>1</v>
      </c>
      <c r="Z96" t="n">
        <v>10</v>
      </c>
      <c r="AA96" t="n">
        <v>362.0651613078855</v>
      </c>
      <c r="AB96" t="n">
        <v>495.393526889036</v>
      </c>
      <c r="AC96" t="n">
        <v>448.1138639719275</v>
      </c>
      <c r="AD96" t="n">
        <v>362065.1613078855</v>
      </c>
      <c r="AE96" t="n">
        <v>495393.5268890359</v>
      </c>
      <c r="AF96" t="n">
        <v>2.591586896949854e-06</v>
      </c>
      <c r="AG96" t="n">
        <v>17.09635416666667</v>
      </c>
      <c r="AH96" t="n">
        <v>448113.8639719274</v>
      </c>
    </row>
    <row r="97">
      <c r="A97" t="n">
        <v>95</v>
      </c>
      <c r="B97" t="n">
        <v>95</v>
      </c>
      <c r="C97" t="inlineStr">
        <is>
          <t xml:space="preserve">CONCLUIDO	</t>
        </is>
      </c>
      <c r="D97" t="n">
        <v>7.6137</v>
      </c>
      <c r="E97" t="n">
        <v>13.13</v>
      </c>
      <c r="F97" t="n">
        <v>10.48</v>
      </c>
      <c r="G97" t="n">
        <v>125.75</v>
      </c>
      <c r="H97" t="n">
        <v>1.97</v>
      </c>
      <c r="I97" t="n">
        <v>5</v>
      </c>
      <c r="J97" t="n">
        <v>223.33</v>
      </c>
      <c r="K97" t="n">
        <v>53.44</v>
      </c>
      <c r="L97" t="n">
        <v>24.75</v>
      </c>
      <c r="M97" t="n">
        <v>3</v>
      </c>
      <c r="N97" t="n">
        <v>50.15</v>
      </c>
      <c r="O97" t="n">
        <v>27778.39</v>
      </c>
      <c r="P97" t="n">
        <v>133.79</v>
      </c>
      <c r="Q97" t="n">
        <v>197.76</v>
      </c>
      <c r="R97" t="n">
        <v>30.1</v>
      </c>
      <c r="S97" t="n">
        <v>25.4</v>
      </c>
      <c r="T97" t="n">
        <v>1520.72</v>
      </c>
      <c r="U97" t="n">
        <v>0.84</v>
      </c>
      <c r="V97" t="n">
        <v>0.89</v>
      </c>
      <c r="W97" t="n">
        <v>2.95</v>
      </c>
      <c r="X97" t="n">
        <v>0.09</v>
      </c>
      <c r="Y97" t="n">
        <v>1</v>
      </c>
      <c r="Z97" t="n">
        <v>10</v>
      </c>
      <c r="AA97" t="n">
        <v>362.0455098124664</v>
      </c>
      <c r="AB97" t="n">
        <v>495.3666388460406</v>
      </c>
      <c r="AC97" t="n">
        <v>448.089542086018</v>
      </c>
      <c r="AD97" t="n">
        <v>362045.5098124664</v>
      </c>
      <c r="AE97" t="n">
        <v>495366.6388460406</v>
      </c>
      <c r="AF97" t="n">
        <v>2.591689016379948e-06</v>
      </c>
      <c r="AG97" t="n">
        <v>17.09635416666667</v>
      </c>
      <c r="AH97" t="n">
        <v>448089.542086018</v>
      </c>
    </row>
    <row r="98">
      <c r="A98" t="n">
        <v>96</v>
      </c>
      <c r="B98" t="n">
        <v>95</v>
      </c>
      <c r="C98" t="inlineStr">
        <is>
          <t xml:space="preserve">CONCLUIDO	</t>
        </is>
      </c>
      <c r="D98" t="n">
        <v>7.6205</v>
      </c>
      <c r="E98" t="n">
        <v>13.12</v>
      </c>
      <c r="F98" t="n">
        <v>10.47</v>
      </c>
      <c r="G98" t="n">
        <v>125.61</v>
      </c>
      <c r="H98" t="n">
        <v>1.99</v>
      </c>
      <c r="I98" t="n">
        <v>5</v>
      </c>
      <c r="J98" t="n">
        <v>223.75</v>
      </c>
      <c r="K98" t="n">
        <v>53.44</v>
      </c>
      <c r="L98" t="n">
        <v>25</v>
      </c>
      <c r="M98" t="n">
        <v>3</v>
      </c>
      <c r="N98" t="n">
        <v>50.31</v>
      </c>
      <c r="O98" t="n">
        <v>27829.77</v>
      </c>
      <c r="P98" t="n">
        <v>133.71</v>
      </c>
      <c r="Q98" t="n">
        <v>197.76</v>
      </c>
      <c r="R98" t="n">
        <v>29.84</v>
      </c>
      <c r="S98" t="n">
        <v>25.4</v>
      </c>
      <c r="T98" t="n">
        <v>1391.47</v>
      </c>
      <c r="U98" t="n">
        <v>0.85</v>
      </c>
      <c r="V98" t="n">
        <v>0.89</v>
      </c>
      <c r="W98" t="n">
        <v>2.94</v>
      </c>
      <c r="X98" t="n">
        <v>0.08</v>
      </c>
      <c r="Y98" t="n">
        <v>1</v>
      </c>
      <c r="Z98" t="n">
        <v>10</v>
      </c>
      <c r="AA98" t="n">
        <v>361.8286849201492</v>
      </c>
      <c r="AB98" t="n">
        <v>495.0699694627331</v>
      </c>
      <c r="AC98" t="n">
        <v>447.8211864122753</v>
      </c>
      <c r="AD98" t="n">
        <v>361828.6849201492</v>
      </c>
      <c r="AE98" t="n">
        <v>495069.9694627331</v>
      </c>
      <c r="AF98" t="n">
        <v>2.594003723462101e-06</v>
      </c>
      <c r="AG98" t="n">
        <v>17.08333333333333</v>
      </c>
      <c r="AH98" t="n">
        <v>447821.1864122752</v>
      </c>
    </row>
    <row r="99">
      <c r="A99" t="n">
        <v>97</v>
      </c>
      <c r="B99" t="n">
        <v>95</v>
      </c>
      <c r="C99" t="inlineStr">
        <is>
          <t xml:space="preserve">CONCLUIDO	</t>
        </is>
      </c>
      <c r="D99" t="n">
        <v>7.6174</v>
      </c>
      <c r="E99" t="n">
        <v>13.13</v>
      </c>
      <c r="F99" t="n">
        <v>10.47</v>
      </c>
      <c r="G99" t="n">
        <v>125.68</v>
      </c>
      <c r="H99" t="n">
        <v>2</v>
      </c>
      <c r="I99" t="n">
        <v>5</v>
      </c>
      <c r="J99" t="n">
        <v>224.17</v>
      </c>
      <c r="K99" t="n">
        <v>53.44</v>
      </c>
      <c r="L99" t="n">
        <v>25.25</v>
      </c>
      <c r="M99" t="n">
        <v>3</v>
      </c>
      <c r="N99" t="n">
        <v>50.48</v>
      </c>
      <c r="O99" t="n">
        <v>27881.22</v>
      </c>
      <c r="P99" t="n">
        <v>133.93</v>
      </c>
      <c r="Q99" t="n">
        <v>197.76</v>
      </c>
      <c r="R99" t="n">
        <v>30.02</v>
      </c>
      <c r="S99" t="n">
        <v>25.4</v>
      </c>
      <c r="T99" t="n">
        <v>1480.14</v>
      </c>
      <c r="U99" t="n">
        <v>0.85</v>
      </c>
      <c r="V99" t="n">
        <v>0.89</v>
      </c>
      <c r="W99" t="n">
        <v>2.95</v>
      </c>
      <c r="X99" t="n">
        <v>0.08</v>
      </c>
      <c r="Y99" t="n">
        <v>1</v>
      </c>
      <c r="Z99" t="n">
        <v>10</v>
      </c>
      <c r="AA99" t="n">
        <v>362.041080988061</v>
      </c>
      <c r="AB99" t="n">
        <v>495.3605791331033</v>
      </c>
      <c r="AC99" t="n">
        <v>448.0840607035785</v>
      </c>
      <c r="AD99" t="n">
        <v>362041.080988061</v>
      </c>
      <c r="AE99" t="n">
        <v>495360.5791331033</v>
      </c>
      <c r="AF99" t="n">
        <v>2.59294848935112e-06</v>
      </c>
      <c r="AG99" t="n">
        <v>17.09635416666667</v>
      </c>
      <c r="AH99" t="n">
        <v>448084.0607035785</v>
      </c>
    </row>
    <row r="100">
      <c r="A100" t="n">
        <v>98</v>
      </c>
      <c r="B100" t="n">
        <v>95</v>
      </c>
      <c r="C100" t="inlineStr">
        <is>
          <t xml:space="preserve">CONCLUIDO	</t>
        </is>
      </c>
      <c r="D100" t="n">
        <v>7.6192</v>
      </c>
      <c r="E100" t="n">
        <v>13.12</v>
      </c>
      <c r="F100" t="n">
        <v>10.47</v>
      </c>
      <c r="G100" t="n">
        <v>125.64</v>
      </c>
      <c r="H100" t="n">
        <v>2.02</v>
      </c>
      <c r="I100" t="n">
        <v>5</v>
      </c>
      <c r="J100" t="n">
        <v>224.58</v>
      </c>
      <c r="K100" t="n">
        <v>53.44</v>
      </c>
      <c r="L100" t="n">
        <v>25.5</v>
      </c>
      <c r="M100" t="n">
        <v>3</v>
      </c>
      <c r="N100" t="n">
        <v>50.65</v>
      </c>
      <c r="O100" t="n">
        <v>27932.73</v>
      </c>
      <c r="P100" t="n">
        <v>133.94</v>
      </c>
      <c r="Q100" t="n">
        <v>197.75</v>
      </c>
      <c r="R100" t="n">
        <v>29.88</v>
      </c>
      <c r="S100" t="n">
        <v>25.4</v>
      </c>
      <c r="T100" t="n">
        <v>1411.33</v>
      </c>
      <c r="U100" t="n">
        <v>0.85</v>
      </c>
      <c r="V100" t="n">
        <v>0.89</v>
      </c>
      <c r="W100" t="n">
        <v>2.95</v>
      </c>
      <c r="X100" t="n">
        <v>0.08</v>
      </c>
      <c r="Y100" t="n">
        <v>1</v>
      </c>
      <c r="Z100" t="n">
        <v>10</v>
      </c>
      <c r="AA100" t="n">
        <v>362.0161143792625</v>
      </c>
      <c r="AB100" t="n">
        <v>495.3264187174961</v>
      </c>
      <c r="AC100" t="n">
        <v>448.0531605100924</v>
      </c>
      <c r="AD100" t="n">
        <v>362016.1143792626</v>
      </c>
      <c r="AE100" t="n">
        <v>495326.4187174961</v>
      </c>
      <c r="AF100" t="n">
        <v>2.593561205931689e-06</v>
      </c>
      <c r="AG100" t="n">
        <v>17.08333333333333</v>
      </c>
      <c r="AH100" t="n">
        <v>448053.1605100924</v>
      </c>
    </row>
    <row r="101">
      <c r="A101" t="n">
        <v>99</v>
      </c>
      <c r="B101" t="n">
        <v>95</v>
      </c>
      <c r="C101" t="inlineStr">
        <is>
          <t xml:space="preserve">CONCLUIDO	</t>
        </is>
      </c>
      <c r="D101" t="n">
        <v>7.6211</v>
      </c>
      <c r="E101" t="n">
        <v>13.12</v>
      </c>
      <c r="F101" t="n">
        <v>10.47</v>
      </c>
      <c r="G101" t="n">
        <v>125.6</v>
      </c>
      <c r="H101" t="n">
        <v>2.03</v>
      </c>
      <c r="I101" t="n">
        <v>5</v>
      </c>
      <c r="J101" t="n">
        <v>225</v>
      </c>
      <c r="K101" t="n">
        <v>53.44</v>
      </c>
      <c r="L101" t="n">
        <v>25.75</v>
      </c>
      <c r="M101" t="n">
        <v>3</v>
      </c>
      <c r="N101" t="n">
        <v>50.82</v>
      </c>
      <c r="O101" t="n">
        <v>27984.29</v>
      </c>
      <c r="P101" t="n">
        <v>133.85</v>
      </c>
      <c r="Q101" t="n">
        <v>197.75</v>
      </c>
      <c r="R101" t="n">
        <v>29.77</v>
      </c>
      <c r="S101" t="n">
        <v>25.4</v>
      </c>
      <c r="T101" t="n">
        <v>1356.44</v>
      </c>
      <c r="U101" t="n">
        <v>0.85</v>
      </c>
      <c r="V101" t="n">
        <v>0.89</v>
      </c>
      <c r="W101" t="n">
        <v>2.95</v>
      </c>
      <c r="X101" t="n">
        <v>0.08</v>
      </c>
      <c r="Y101" t="n">
        <v>1</v>
      </c>
      <c r="Z101" t="n">
        <v>10</v>
      </c>
      <c r="AA101" t="n">
        <v>361.9179703574927</v>
      </c>
      <c r="AB101" t="n">
        <v>495.192133737102</v>
      </c>
      <c r="AC101" t="n">
        <v>447.931691499757</v>
      </c>
      <c r="AD101" t="n">
        <v>361917.9703574927</v>
      </c>
      <c r="AE101" t="n">
        <v>495192.133737102</v>
      </c>
      <c r="AF101" t="n">
        <v>2.59420796232229e-06</v>
      </c>
      <c r="AG101" t="n">
        <v>17.08333333333333</v>
      </c>
      <c r="AH101" t="n">
        <v>447931.691499757</v>
      </c>
    </row>
    <row r="102">
      <c r="A102" t="n">
        <v>100</v>
      </c>
      <c r="B102" t="n">
        <v>95</v>
      </c>
      <c r="C102" t="inlineStr">
        <is>
          <t xml:space="preserve">CONCLUIDO	</t>
        </is>
      </c>
      <c r="D102" t="n">
        <v>7.6197</v>
      </c>
      <c r="E102" t="n">
        <v>13.12</v>
      </c>
      <c r="F102" t="n">
        <v>10.47</v>
      </c>
      <c r="G102" t="n">
        <v>125.63</v>
      </c>
      <c r="H102" t="n">
        <v>2.05</v>
      </c>
      <c r="I102" t="n">
        <v>5</v>
      </c>
      <c r="J102" t="n">
        <v>225.42</v>
      </c>
      <c r="K102" t="n">
        <v>53.44</v>
      </c>
      <c r="L102" t="n">
        <v>26</v>
      </c>
      <c r="M102" t="n">
        <v>3</v>
      </c>
      <c r="N102" t="n">
        <v>50.98</v>
      </c>
      <c r="O102" t="n">
        <v>28035.92</v>
      </c>
      <c r="P102" t="n">
        <v>133.95</v>
      </c>
      <c r="Q102" t="n">
        <v>197.76</v>
      </c>
      <c r="R102" t="n">
        <v>29.82</v>
      </c>
      <c r="S102" t="n">
        <v>25.4</v>
      </c>
      <c r="T102" t="n">
        <v>1383.37</v>
      </c>
      <c r="U102" t="n">
        <v>0.85</v>
      </c>
      <c r="V102" t="n">
        <v>0.89</v>
      </c>
      <c r="W102" t="n">
        <v>2.95</v>
      </c>
      <c r="X102" t="n">
        <v>0.08</v>
      </c>
      <c r="Y102" t="n">
        <v>1</v>
      </c>
      <c r="Z102" t="n">
        <v>10</v>
      </c>
      <c r="AA102" t="n">
        <v>362.014339385091</v>
      </c>
      <c r="AB102" t="n">
        <v>495.3239900921633</v>
      </c>
      <c r="AC102" t="n">
        <v>448.0509636693528</v>
      </c>
      <c r="AD102" t="n">
        <v>362014.339385091</v>
      </c>
      <c r="AE102" t="n">
        <v>495323.9900921633</v>
      </c>
      <c r="AF102" t="n">
        <v>2.593731404981847e-06</v>
      </c>
      <c r="AG102" t="n">
        <v>17.08333333333333</v>
      </c>
      <c r="AH102" t="n">
        <v>448050.9636693528</v>
      </c>
    </row>
    <row r="103">
      <c r="A103" t="n">
        <v>101</v>
      </c>
      <c r="B103" t="n">
        <v>95</v>
      </c>
      <c r="C103" t="inlineStr">
        <is>
          <t xml:space="preserve">CONCLUIDO	</t>
        </is>
      </c>
      <c r="D103" t="n">
        <v>7.6179</v>
      </c>
      <c r="E103" t="n">
        <v>13.13</v>
      </c>
      <c r="F103" t="n">
        <v>10.47</v>
      </c>
      <c r="G103" t="n">
        <v>125.67</v>
      </c>
      <c r="H103" t="n">
        <v>2.07</v>
      </c>
      <c r="I103" t="n">
        <v>5</v>
      </c>
      <c r="J103" t="n">
        <v>225.84</v>
      </c>
      <c r="K103" t="n">
        <v>53.44</v>
      </c>
      <c r="L103" t="n">
        <v>26.25</v>
      </c>
      <c r="M103" t="n">
        <v>3</v>
      </c>
      <c r="N103" t="n">
        <v>51.15</v>
      </c>
      <c r="O103" t="n">
        <v>28087.6</v>
      </c>
      <c r="P103" t="n">
        <v>134.03</v>
      </c>
      <c r="Q103" t="n">
        <v>197.75</v>
      </c>
      <c r="R103" t="n">
        <v>29.91</v>
      </c>
      <c r="S103" t="n">
        <v>25.4</v>
      </c>
      <c r="T103" t="n">
        <v>1424.38</v>
      </c>
      <c r="U103" t="n">
        <v>0.85</v>
      </c>
      <c r="V103" t="n">
        <v>0.89</v>
      </c>
      <c r="W103" t="n">
        <v>2.95</v>
      </c>
      <c r="X103" t="n">
        <v>0.08</v>
      </c>
      <c r="Y103" t="n">
        <v>1</v>
      </c>
      <c r="Z103" t="n">
        <v>10</v>
      </c>
      <c r="AA103" t="n">
        <v>362.1035967554815</v>
      </c>
      <c r="AB103" t="n">
        <v>495.4461159640891</v>
      </c>
      <c r="AC103" t="n">
        <v>448.1614340194668</v>
      </c>
      <c r="AD103" t="n">
        <v>362103.5967554816</v>
      </c>
      <c r="AE103" t="n">
        <v>495446.1159640891</v>
      </c>
      <c r="AF103" t="n">
        <v>2.593118688401277e-06</v>
      </c>
      <c r="AG103" t="n">
        <v>17.09635416666667</v>
      </c>
      <c r="AH103" t="n">
        <v>448161.4340194667</v>
      </c>
    </row>
    <row r="104">
      <c r="A104" t="n">
        <v>102</v>
      </c>
      <c r="B104" t="n">
        <v>95</v>
      </c>
      <c r="C104" t="inlineStr">
        <is>
          <t xml:space="preserve">CONCLUIDO	</t>
        </is>
      </c>
      <c r="D104" t="n">
        <v>7.6189</v>
      </c>
      <c r="E104" t="n">
        <v>13.13</v>
      </c>
      <c r="F104" t="n">
        <v>10.47</v>
      </c>
      <c r="G104" t="n">
        <v>125.65</v>
      </c>
      <c r="H104" t="n">
        <v>2.08</v>
      </c>
      <c r="I104" t="n">
        <v>5</v>
      </c>
      <c r="J104" t="n">
        <v>226.26</v>
      </c>
      <c r="K104" t="n">
        <v>53.44</v>
      </c>
      <c r="L104" t="n">
        <v>26.5</v>
      </c>
      <c r="M104" t="n">
        <v>3</v>
      </c>
      <c r="N104" t="n">
        <v>51.32</v>
      </c>
      <c r="O104" t="n">
        <v>28139.34</v>
      </c>
      <c r="P104" t="n">
        <v>133.91</v>
      </c>
      <c r="Q104" t="n">
        <v>197.75</v>
      </c>
      <c r="R104" t="n">
        <v>29.94</v>
      </c>
      <c r="S104" t="n">
        <v>25.4</v>
      </c>
      <c r="T104" t="n">
        <v>1439.1</v>
      </c>
      <c r="U104" t="n">
        <v>0.85</v>
      </c>
      <c r="V104" t="n">
        <v>0.89</v>
      </c>
      <c r="W104" t="n">
        <v>2.95</v>
      </c>
      <c r="X104" t="n">
        <v>0.08</v>
      </c>
      <c r="Y104" t="n">
        <v>1</v>
      </c>
      <c r="Z104" t="n">
        <v>10</v>
      </c>
      <c r="AA104" t="n">
        <v>362.0000369859703</v>
      </c>
      <c r="AB104" t="n">
        <v>495.3044209187092</v>
      </c>
      <c r="AC104" t="n">
        <v>448.0332621503477</v>
      </c>
      <c r="AD104" t="n">
        <v>362000.0369859703</v>
      </c>
      <c r="AE104" t="n">
        <v>495304.4209187092</v>
      </c>
      <c r="AF104" t="n">
        <v>2.593459086501595e-06</v>
      </c>
      <c r="AG104" t="n">
        <v>17.09635416666667</v>
      </c>
      <c r="AH104" t="n">
        <v>448033.2621503477</v>
      </c>
    </row>
    <row r="105">
      <c r="A105" t="n">
        <v>103</v>
      </c>
      <c r="B105" t="n">
        <v>95</v>
      </c>
      <c r="C105" t="inlineStr">
        <is>
          <t xml:space="preserve">CONCLUIDO	</t>
        </is>
      </c>
      <c r="D105" t="n">
        <v>7.6199</v>
      </c>
      <c r="E105" t="n">
        <v>13.12</v>
      </c>
      <c r="F105" t="n">
        <v>10.47</v>
      </c>
      <c r="G105" t="n">
        <v>125.63</v>
      </c>
      <c r="H105" t="n">
        <v>2.1</v>
      </c>
      <c r="I105" t="n">
        <v>5</v>
      </c>
      <c r="J105" t="n">
        <v>226.68</v>
      </c>
      <c r="K105" t="n">
        <v>53.44</v>
      </c>
      <c r="L105" t="n">
        <v>26.75</v>
      </c>
      <c r="M105" t="n">
        <v>3</v>
      </c>
      <c r="N105" t="n">
        <v>51.49</v>
      </c>
      <c r="O105" t="n">
        <v>28191.14</v>
      </c>
      <c r="P105" t="n">
        <v>133.81</v>
      </c>
      <c r="Q105" t="n">
        <v>197.75</v>
      </c>
      <c r="R105" t="n">
        <v>29.87</v>
      </c>
      <c r="S105" t="n">
        <v>25.4</v>
      </c>
      <c r="T105" t="n">
        <v>1407.98</v>
      </c>
      <c r="U105" t="n">
        <v>0.85</v>
      </c>
      <c r="V105" t="n">
        <v>0.89</v>
      </c>
      <c r="W105" t="n">
        <v>2.95</v>
      </c>
      <c r="X105" t="n">
        <v>0.08</v>
      </c>
      <c r="Y105" t="n">
        <v>1</v>
      </c>
      <c r="Z105" t="n">
        <v>10</v>
      </c>
      <c r="AA105" t="n">
        <v>361.9107879411246</v>
      </c>
      <c r="AB105" t="n">
        <v>495.1823064381613</v>
      </c>
      <c r="AC105" t="n">
        <v>447.9228021044345</v>
      </c>
      <c r="AD105" t="n">
        <v>361910.7879411246</v>
      </c>
      <c r="AE105" t="n">
        <v>495182.3064381614</v>
      </c>
      <c r="AF105" t="n">
        <v>2.593799484601911e-06</v>
      </c>
      <c r="AG105" t="n">
        <v>17.08333333333333</v>
      </c>
      <c r="AH105" t="n">
        <v>447922.8021044345</v>
      </c>
    </row>
    <row r="106">
      <c r="A106" t="n">
        <v>104</v>
      </c>
      <c r="B106" t="n">
        <v>95</v>
      </c>
      <c r="C106" t="inlineStr">
        <is>
          <t xml:space="preserve">CONCLUIDO	</t>
        </is>
      </c>
      <c r="D106" t="n">
        <v>7.6216</v>
      </c>
      <c r="E106" t="n">
        <v>13.12</v>
      </c>
      <c r="F106" t="n">
        <v>10.47</v>
      </c>
      <c r="G106" t="n">
        <v>125.59</v>
      </c>
      <c r="H106" t="n">
        <v>2.11</v>
      </c>
      <c r="I106" t="n">
        <v>5</v>
      </c>
      <c r="J106" t="n">
        <v>227.1</v>
      </c>
      <c r="K106" t="n">
        <v>53.44</v>
      </c>
      <c r="L106" t="n">
        <v>27</v>
      </c>
      <c r="M106" t="n">
        <v>3</v>
      </c>
      <c r="N106" t="n">
        <v>51.66</v>
      </c>
      <c r="O106" t="n">
        <v>28243</v>
      </c>
      <c r="P106" t="n">
        <v>133.72</v>
      </c>
      <c r="Q106" t="n">
        <v>197.75</v>
      </c>
      <c r="R106" t="n">
        <v>29.84</v>
      </c>
      <c r="S106" t="n">
        <v>25.4</v>
      </c>
      <c r="T106" t="n">
        <v>1392.63</v>
      </c>
      <c r="U106" t="n">
        <v>0.85</v>
      </c>
      <c r="V106" t="n">
        <v>0.89</v>
      </c>
      <c r="W106" t="n">
        <v>2.94</v>
      </c>
      <c r="X106" t="n">
        <v>0.08</v>
      </c>
      <c r="Y106" t="n">
        <v>1</v>
      </c>
      <c r="Z106" t="n">
        <v>10</v>
      </c>
      <c r="AA106" t="n">
        <v>361.8162397431267</v>
      </c>
      <c r="AB106" t="n">
        <v>495.0529414224884</v>
      </c>
      <c r="AC106" t="n">
        <v>447.8057835042925</v>
      </c>
      <c r="AD106" t="n">
        <v>361816.2397431267</v>
      </c>
      <c r="AE106" t="n">
        <v>495052.9414224884</v>
      </c>
      <c r="AF106" t="n">
        <v>2.594378161372449e-06</v>
      </c>
      <c r="AG106" t="n">
        <v>17.08333333333333</v>
      </c>
      <c r="AH106" t="n">
        <v>447805.7835042925</v>
      </c>
    </row>
    <row r="107">
      <c r="A107" t="n">
        <v>105</v>
      </c>
      <c r="B107" t="n">
        <v>95</v>
      </c>
      <c r="C107" t="inlineStr">
        <is>
          <t xml:space="preserve">CONCLUIDO	</t>
        </is>
      </c>
      <c r="D107" t="n">
        <v>7.619</v>
      </c>
      <c r="E107" t="n">
        <v>13.12</v>
      </c>
      <c r="F107" t="n">
        <v>10.47</v>
      </c>
      <c r="G107" t="n">
        <v>125.64</v>
      </c>
      <c r="H107" t="n">
        <v>2.13</v>
      </c>
      <c r="I107" t="n">
        <v>5</v>
      </c>
      <c r="J107" t="n">
        <v>227.52</v>
      </c>
      <c r="K107" t="n">
        <v>53.44</v>
      </c>
      <c r="L107" t="n">
        <v>27.25</v>
      </c>
      <c r="M107" t="n">
        <v>3</v>
      </c>
      <c r="N107" t="n">
        <v>51.83</v>
      </c>
      <c r="O107" t="n">
        <v>28294.92</v>
      </c>
      <c r="P107" t="n">
        <v>133.68</v>
      </c>
      <c r="Q107" t="n">
        <v>197.75</v>
      </c>
      <c r="R107" t="n">
        <v>29.93</v>
      </c>
      <c r="S107" t="n">
        <v>25.4</v>
      </c>
      <c r="T107" t="n">
        <v>1435.29</v>
      </c>
      <c r="U107" t="n">
        <v>0.85</v>
      </c>
      <c r="V107" t="n">
        <v>0.89</v>
      </c>
      <c r="W107" t="n">
        <v>2.95</v>
      </c>
      <c r="X107" t="n">
        <v>0.08</v>
      </c>
      <c r="Y107" t="n">
        <v>1</v>
      </c>
      <c r="Z107" t="n">
        <v>10</v>
      </c>
      <c r="AA107" t="n">
        <v>361.8339734914944</v>
      </c>
      <c r="AB107" t="n">
        <v>495.0772055193628</v>
      </c>
      <c r="AC107" t="n">
        <v>447.8277318698161</v>
      </c>
      <c r="AD107" t="n">
        <v>361833.9734914944</v>
      </c>
      <c r="AE107" t="n">
        <v>495077.2055193629</v>
      </c>
      <c r="AF107" t="n">
        <v>2.593493126311626e-06</v>
      </c>
      <c r="AG107" t="n">
        <v>17.08333333333333</v>
      </c>
      <c r="AH107" t="n">
        <v>447827.7318698161</v>
      </c>
    </row>
    <row r="108">
      <c r="A108" t="n">
        <v>106</v>
      </c>
      <c r="B108" t="n">
        <v>95</v>
      </c>
      <c r="C108" t="inlineStr">
        <is>
          <t xml:space="preserve">CONCLUIDO	</t>
        </is>
      </c>
      <c r="D108" t="n">
        <v>7.621</v>
      </c>
      <c r="E108" t="n">
        <v>13.12</v>
      </c>
      <c r="F108" t="n">
        <v>10.47</v>
      </c>
      <c r="G108" t="n">
        <v>125.6</v>
      </c>
      <c r="H108" t="n">
        <v>2.14</v>
      </c>
      <c r="I108" t="n">
        <v>5</v>
      </c>
      <c r="J108" t="n">
        <v>227.94</v>
      </c>
      <c r="K108" t="n">
        <v>53.44</v>
      </c>
      <c r="L108" t="n">
        <v>27.5</v>
      </c>
      <c r="M108" t="n">
        <v>3</v>
      </c>
      <c r="N108" t="n">
        <v>52.01</v>
      </c>
      <c r="O108" t="n">
        <v>28346.9</v>
      </c>
      <c r="P108" t="n">
        <v>133.46</v>
      </c>
      <c r="Q108" t="n">
        <v>197.75</v>
      </c>
      <c r="R108" t="n">
        <v>29.79</v>
      </c>
      <c r="S108" t="n">
        <v>25.4</v>
      </c>
      <c r="T108" t="n">
        <v>1366.91</v>
      </c>
      <c r="U108" t="n">
        <v>0.85</v>
      </c>
      <c r="V108" t="n">
        <v>0.89</v>
      </c>
      <c r="W108" t="n">
        <v>2.95</v>
      </c>
      <c r="X108" t="n">
        <v>0.08</v>
      </c>
      <c r="Y108" t="n">
        <v>1</v>
      </c>
      <c r="Z108" t="n">
        <v>10</v>
      </c>
      <c r="AA108" t="n">
        <v>361.6412632647537</v>
      </c>
      <c r="AB108" t="n">
        <v>494.8135308853612</v>
      </c>
      <c r="AC108" t="n">
        <v>447.5892219728138</v>
      </c>
      <c r="AD108" t="n">
        <v>361641.2632647537</v>
      </c>
      <c r="AE108" t="n">
        <v>494813.5308853611</v>
      </c>
      <c r="AF108" t="n">
        <v>2.594173922512259e-06</v>
      </c>
      <c r="AG108" t="n">
        <v>17.08333333333333</v>
      </c>
      <c r="AH108" t="n">
        <v>447589.2219728138</v>
      </c>
    </row>
    <row r="109">
      <c r="A109" t="n">
        <v>107</v>
      </c>
      <c r="B109" t="n">
        <v>95</v>
      </c>
      <c r="C109" t="inlineStr">
        <is>
          <t xml:space="preserve">CONCLUIDO	</t>
        </is>
      </c>
      <c r="D109" t="n">
        <v>7.622</v>
      </c>
      <c r="E109" t="n">
        <v>13.12</v>
      </c>
      <c r="F109" t="n">
        <v>10.47</v>
      </c>
      <c r="G109" t="n">
        <v>125.58</v>
      </c>
      <c r="H109" t="n">
        <v>2.16</v>
      </c>
      <c r="I109" t="n">
        <v>5</v>
      </c>
      <c r="J109" t="n">
        <v>228.36</v>
      </c>
      <c r="K109" t="n">
        <v>53.44</v>
      </c>
      <c r="L109" t="n">
        <v>27.75</v>
      </c>
      <c r="M109" t="n">
        <v>3</v>
      </c>
      <c r="N109" t="n">
        <v>52.18</v>
      </c>
      <c r="O109" t="n">
        <v>28398.94</v>
      </c>
      <c r="P109" t="n">
        <v>133.32</v>
      </c>
      <c r="Q109" t="n">
        <v>197.75</v>
      </c>
      <c r="R109" t="n">
        <v>29.72</v>
      </c>
      <c r="S109" t="n">
        <v>25.4</v>
      </c>
      <c r="T109" t="n">
        <v>1330.81</v>
      </c>
      <c r="U109" t="n">
        <v>0.85</v>
      </c>
      <c r="V109" t="n">
        <v>0.89</v>
      </c>
      <c r="W109" t="n">
        <v>2.95</v>
      </c>
      <c r="X109" t="n">
        <v>0.08</v>
      </c>
      <c r="Y109" t="n">
        <v>1</v>
      </c>
      <c r="Z109" t="n">
        <v>10</v>
      </c>
      <c r="AA109" t="n">
        <v>361.523526664678</v>
      </c>
      <c r="AB109" t="n">
        <v>494.6524384749653</v>
      </c>
      <c r="AC109" t="n">
        <v>447.4435039959716</v>
      </c>
      <c r="AD109" t="n">
        <v>361523.526664678</v>
      </c>
      <c r="AE109" t="n">
        <v>494652.4384749653</v>
      </c>
      <c r="AF109" t="n">
        <v>2.594514320612575e-06</v>
      </c>
      <c r="AG109" t="n">
        <v>17.08333333333333</v>
      </c>
      <c r="AH109" t="n">
        <v>447443.5039959716</v>
      </c>
    </row>
    <row r="110">
      <c r="A110" t="n">
        <v>108</v>
      </c>
      <c r="B110" t="n">
        <v>95</v>
      </c>
      <c r="C110" t="inlineStr">
        <is>
          <t xml:space="preserve">CONCLUIDO	</t>
        </is>
      </c>
      <c r="D110" t="n">
        <v>7.6232</v>
      </c>
      <c r="E110" t="n">
        <v>13.12</v>
      </c>
      <c r="F110" t="n">
        <v>10.46</v>
      </c>
      <c r="G110" t="n">
        <v>125.56</v>
      </c>
      <c r="H110" t="n">
        <v>2.18</v>
      </c>
      <c r="I110" t="n">
        <v>5</v>
      </c>
      <c r="J110" t="n">
        <v>228.79</v>
      </c>
      <c r="K110" t="n">
        <v>53.44</v>
      </c>
      <c r="L110" t="n">
        <v>28</v>
      </c>
      <c r="M110" t="n">
        <v>3</v>
      </c>
      <c r="N110" t="n">
        <v>52.35</v>
      </c>
      <c r="O110" t="n">
        <v>28451.04</v>
      </c>
      <c r="P110" t="n">
        <v>133.02</v>
      </c>
      <c r="Q110" t="n">
        <v>197.76</v>
      </c>
      <c r="R110" t="n">
        <v>29.62</v>
      </c>
      <c r="S110" t="n">
        <v>25.4</v>
      </c>
      <c r="T110" t="n">
        <v>1280.76</v>
      </c>
      <c r="U110" t="n">
        <v>0.86</v>
      </c>
      <c r="V110" t="n">
        <v>0.89</v>
      </c>
      <c r="W110" t="n">
        <v>2.95</v>
      </c>
      <c r="X110" t="n">
        <v>0.07000000000000001</v>
      </c>
      <c r="Y110" t="n">
        <v>1</v>
      </c>
      <c r="Z110" t="n">
        <v>10</v>
      </c>
      <c r="AA110" t="n">
        <v>361.2496553922028</v>
      </c>
      <c r="AB110" t="n">
        <v>494.277715717617</v>
      </c>
      <c r="AC110" t="n">
        <v>447.1045442526578</v>
      </c>
      <c r="AD110" t="n">
        <v>361249.6553922028</v>
      </c>
      <c r="AE110" t="n">
        <v>494277.715717617</v>
      </c>
      <c r="AF110" t="n">
        <v>2.594922798332955e-06</v>
      </c>
      <c r="AG110" t="n">
        <v>17.08333333333333</v>
      </c>
      <c r="AH110" t="n">
        <v>447104.5442526579</v>
      </c>
    </row>
    <row r="111">
      <c r="A111" t="n">
        <v>109</v>
      </c>
      <c r="B111" t="n">
        <v>95</v>
      </c>
      <c r="C111" t="inlineStr">
        <is>
          <t xml:space="preserve">CONCLUIDO	</t>
        </is>
      </c>
      <c r="D111" t="n">
        <v>7.6223</v>
      </c>
      <c r="E111" t="n">
        <v>13.12</v>
      </c>
      <c r="F111" t="n">
        <v>10.46</v>
      </c>
      <c r="G111" t="n">
        <v>125.58</v>
      </c>
      <c r="H111" t="n">
        <v>2.19</v>
      </c>
      <c r="I111" t="n">
        <v>5</v>
      </c>
      <c r="J111" t="n">
        <v>229.21</v>
      </c>
      <c r="K111" t="n">
        <v>53.44</v>
      </c>
      <c r="L111" t="n">
        <v>28.25</v>
      </c>
      <c r="M111" t="n">
        <v>3</v>
      </c>
      <c r="N111" t="n">
        <v>52.52</v>
      </c>
      <c r="O111" t="n">
        <v>28503.21</v>
      </c>
      <c r="P111" t="n">
        <v>132.97</v>
      </c>
      <c r="Q111" t="n">
        <v>197.75</v>
      </c>
      <c r="R111" t="n">
        <v>29.72</v>
      </c>
      <c r="S111" t="n">
        <v>25.4</v>
      </c>
      <c r="T111" t="n">
        <v>1328.83</v>
      </c>
      <c r="U111" t="n">
        <v>0.85</v>
      </c>
      <c r="V111" t="n">
        <v>0.89</v>
      </c>
      <c r="W111" t="n">
        <v>2.95</v>
      </c>
      <c r="X111" t="n">
        <v>0.07000000000000001</v>
      </c>
      <c r="Y111" t="n">
        <v>1</v>
      </c>
      <c r="Z111" t="n">
        <v>10</v>
      </c>
      <c r="AA111" t="n">
        <v>361.2299123191578</v>
      </c>
      <c r="AB111" t="n">
        <v>494.2507023740739</v>
      </c>
      <c r="AC111" t="n">
        <v>447.080109024709</v>
      </c>
      <c r="AD111" t="n">
        <v>361229.9123191578</v>
      </c>
      <c r="AE111" t="n">
        <v>494250.7023740739</v>
      </c>
      <c r="AF111" t="n">
        <v>2.59461644004267e-06</v>
      </c>
      <c r="AG111" t="n">
        <v>17.08333333333333</v>
      </c>
      <c r="AH111" t="n">
        <v>447080.109024709</v>
      </c>
    </row>
    <row r="112">
      <c r="A112" t="n">
        <v>110</v>
      </c>
      <c r="B112" t="n">
        <v>95</v>
      </c>
      <c r="C112" t="inlineStr">
        <is>
          <t xml:space="preserve">CONCLUIDO	</t>
        </is>
      </c>
      <c r="D112" t="n">
        <v>7.6244</v>
      </c>
      <c r="E112" t="n">
        <v>13.12</v>
      </c>
      <c r="F112" t="n">
        <v>10.46</v>
      </c>
      <c r="G112" t="n">
        <v>125.53</v>
      </c>
      <c r="H112" t="n">
        <v>2.21</v>
      </c>
      <c r="I112" t="n">
        <v>5</v>
      </c>
      <c r="J112" t="n">
        <v>229.63</v>
      </c>
      <c r="K112" t="n">
        <v>53.44</v>
      </c>
      <c r="L112" t="n">
        <v>28.5</v>
      </c>
      <c r="M112" t="n">
        <v>3</v>
      </c>
      <c r="N112" t="n">
        <v>52.7</v>
      </c>
      <c r="O112" t="n">
        <v>28555.43</v>
      </c>
      <c r="P112" t="n">
        <v>132.63</v>
      </c>
      <c r="Q112" t="n">
        <v>197.75</v>
      </c>
      <c r="R112" t="n">
        <v>29.5</v>
      </c>
      <c r="S112" t="n">
        <v>25.4</v>
      </c>
      <c r="T112" t="n">
        <v>1220.84</v>
      </c>
      <c r="U112" t="n">
        <v>0.86</v>
      </c>
      <c r="V112" t="n">
        <v>0.89</v>
      </c>
      <c r="W112" t="n">
        <v>2.95</v>
      </c>
      <c r="X112" t="n">
        <v>0.07000000000000001</v>
      </c>
      <c r="Y112" t="n">
        <v>1</v>
      </c>
      <c r="Z112" t="n">
        <v>10</v>
      </c>
      <c r="AA112" t="n">
        <v>360.950023826263</v>
      </c>
      <c r="AB112" t="n">
        <v>493.8677465902865</v>
      </c>
      <c r="AC112" t="n">
        <v>446.7337020034445</v>
      </c>
      <c r="AD112" t="n">
        <v>360950.023826263</v>
      </c>
      <c r="AE112" t="n">
        <v>493867.7465902864</v>
      </c>
      <c r="AF112" t="n">
        <v>2.595331276053335e-06</v>
      </c>
      <c r="AG112" t="n">
        <v>17.08333333333333</v>
      </c>
      <c r="AH112" t="n">
        <v>446733.7020034445</v>
      </c>
    </row>
    <row r="113">
      <c r="A113" t="n">
        <v>111</v>
      </c>
      <c r="B113" t="n">
        <v>95</v>
      </c>
      <c r="C113" t="inlineStr">
        <is>
          <t xml:space="preserve">CONCLUIDO	</t>
        </is>
      </c>
      <c r="D113" t="n">
        <v>7.624</v>
      </c>
      <c r="E113" t="n">
        <v>13.12</v>
      </c>
      <c r="F113" t="n">
        <v>10.46</v>
      </c>
      <c r="G113" t="n">
        <v>125.54</v>
      </c>
      <c r="H113" t="n">
        <v>2.22</v>
      </c>
      <c r="I113" t="n">
        <v>5</v>
      </c>
      <c r="J113" t="n">
        <v>230.06</v>
      </c>
      <c r="K113" t="n">
        <v>53.44</v>
      </c>
      <c r="L113" t="n">
        <v>28.75</v>
      </c>
      <c r="M113" t="n">
        <v>3</v>
      </c>
      <c r="N113" t="n">
        <v>52.87</v>
      </c>
      <c r="O113" t="n">
        <v>28607.71</v>
      </c>
      <c r="P113" t="n">
        <v>132.53</v>
      </c>
      <c r="Q113" t="n">
        <v>197.78</v>
      </c>
      <c r="R113" t="n">
        <v>29.57</v>
      </c>
      <c r="S113" t="n">
        <v>25.4</v>
      </c>
      <c r="T113" t="n">
        <v>1255.88</v>
      </c>
      <c r="U113" t="n">
        <v>0.86</v>
      </c>
      <c r="V113" t="n">
        <v>0.89</v>
      </c>
      <c r="W113" t="n">
        <v>2.95</v>
      </c>
      <c r="X113" t="n">
        <v>0.07000000000000001</v>
      </c>
      <c r="Y113" t="n">
        <v>1</v>
      </c>
      <c r="Z113" t="n">
        <v>10</v>
      </c>
      <c r="AA113" t="n">
        <v>360.8857181224449</v>
      </c>
      <c r="AB113" t="n">
        <v>493.779760689355</v>
      </c>
      <c r="AC113" t="n">
        <v>446.6541133534089</v>
      </c>
      <c r="AD113" t="n">
        <v>360885.7181224449</v>
      </c>
      <c r="AE113" t="n">
        <v>493779.760689355</v>
      </c>
      <c r="AF113" t="n">
        <v>2.595195116813209e-06</v>
      </c>
      <c r="AG113" t="n">
        <v>17.08333333333333</v>
      </c>
      <c r="AH113" t="n">
        <v>446654.1133534089</v>
      </c>
    </row>
    <row r="114">
      <c r="A114" t="n">
        <v>112</v>
      </c>
      <c r="B114" t="n">
        <v>95</v>
      </c>
      <c r="C114" t="inlineStr">
        <is>
          <t xml:space="preserve">CONCLUIDO	</t>
        </is>
      </c>
      <c r="D114" t="n">
        <v>7.6237</v>
      </c>
      <c r="E114" t="n">
        <v>13.12</v>
      </c>
      <c r="F114" t="n">
        <v>10.46</v>
      </c>
      <c r="G114" t="n">
        <v>125.55</v>
      </c>
      <c r="H114" t="n">
        <v>2.24</v>
      </c>
      <c r="I114" t="n">
        <v>5</v>
      </c>
      <c r="J114" t="n">
        <v>230.48</v>
      </c>
      <c r="K114" t="n">
        <v>53.44</v>
      </c>
      <c r="L114" t="n">
        <v>29</v>
      </c>
      <c r="M114" t="n">
        <v>3</v>
      </c>
      <c r="N114" t="n">
        <v>53.05</v>
      </c>
      <c r="O114" t="n">
        <v>28660.06</v>
      </c>
      <c r="P114" t="n">
        <v>132.02</v>
      </c>
      <c r="Q114" t="n">
        <v>197.76</v>
      </c>
      <c r="R114" t="n">
        <v>29.62</v>
      </c>
      <c r="S114" t="n">
        <v>25.4</v>
      </c>
      <c r="T114" t="n">
        <v>1278.68</v>
      </c>
      <c r="U114" t="n">
        <v>0.86</v>
      </c>
      <c r="V114" t="n">
        <v>0.89</v>
      </c>
      <c r="W114" t="n">
        <v>2.95</v>
      </c>
      <c r="X114" t="n">
        <v>0.07000000000000001</v>
      </c>
      <c r="Y114" t="n">
        <v>1</v>
      </c>
      <c r="Z114" t="n">
        <v>10</v>
      </c>
      <c r="AA114" t="n">
        <v>360.5269722008097</v>
      </c>
      <c r="AB114" t="n">
        <v>493.2889086926206</v>
      </c>
      <c r="AC114" t="n">
        <v>446.2101075823278</v>
      </c>
      <c r="AD114" t="n">
        <v>360526.9722008097</v>
      </c>
      <c r="AE114" t="n">
        <v>493288.9086926206</v>
      </c>
      <c r="AF114" t="n">
        <v>2.595092997383114e-06</v>
      </c>
      <c r="AG114" t="n">
        <v>17.08333333333333</v>
      </c>
      <c r="AH114" t="n">
        <v>446210.1075823278</v>
      </c>
    </row>
    <row r="115">
      <c r="A115" t="n">
        <v>113</v>
      </c>
      <c r="B115" t="n">
        <v>95</v>
      </c>
      <c r="C115" t="inlineStr">
        <is>
          <t xml:space="preserve">CONCLUIDO	</t>
        </is>
      </c>
      <c r="D115" t="n">
        <v>7.6253</v>
      </c>
      <c r="E115" t="n">
        <v>13.11</v>
      </c>
      <c r="F115" t="n">
        <v>10.46</v>
      </c>
      <c r="G115" t="n">
        <v>125.51</v>
      </c>
      <c r="H115" t="n">
        <v>2.25</v>
      </c>
      <c r="I115" t="n">
        <v>5</v>
      </c>
      <c r="J115" t="n">
        <v>230.91</v>
      </c>
      <c r="K115" t="n">
        <v>53.44</v>
      </c>
      <c r="L115" t="n">
        <v>29.25</v>
      </c>
      <c r="M115" t="n">
        <v>3</v>
      </c>
      <c r="N115" t="n">
        <v>53.22</v>
      </c>
      <c r="O115" t="n">
        <v>28712.46</v>
      </c>
      <c r="P115" t="n">
        <v>131.59</v>
      </c>
      <c r="Q115" t="n">
        <v>197.75</v>
      </c>
      <c r="R115" t="n">
        <v>29.55</v>
      </c>
      <c r="S115" t="n">
        <v>25.4</v>
      </c>
      <c r="T115" t="n">
        <v>1243.72</v>
      </c>
      <c r="U115" t="n">
        <v>0.86</v>
      </c>
      <c r="V115" t="n">
        <v>0.89</v>
      </c>
      <c r="W115" t="n">
        <v>2.95</v>
      </c>
      <c r="X115" t="n">
        <v>0.07000000000000001</v>
      </c>
      <c r="Y115" t="n">
        <v>1</v>
      </c>
      <c r="Z115" t="n">
        <v>10</v>
      </c>
      <c r="AA115" t="n">
        <v>360.1918926650098</v>
      </c>
      <c r="AB115" t="n">
        <v>492.8304380890734</v>
      </c>
      <c r="AC115" t="n">
        <v>445.7953927697156</v>
      </c>
      <c r="AD115" t="n">
        <v>360191.8926650098</v>
      </c>
      <c r="AE115" t="n">
        <v>492830.4380890734</v>
      </c>
      <c r="AF115" t="n">
        <v>2.59563763434362e-06</v>
      </c>
      <c r="AG115" t="n">
        <v>17.0703125</v>
      </c>
      <c r="AH115" t="n">
        <v>445795.3927697156</v>
      </c>
    </row>
    <row r="116">
      <c r="A116" t="n">
        <v>114</v>
      </c>
      <c r="B116" t="n">
        <v>95</v>
      </c>
      <c r="C116" t="inlineStr">
        <is>
          <t xml:space="preserve">CONCLUIDO	</t>
        </is>
      </c>
      <c r="D116" t="n">
        <v>7.6216</v>
      </c>
      <c r="E116" t="n">
        <v>13.12</v>
      </c>
      <c r="F116" t="n">
        <v>10.47</v>
      </c>
      <c r="G116" t="n">
        <v>125.59</v>
      </c>
      <c r="H116" t="n">
        <v>2.27</v>
      </c>
      <c r="I116" t="n">
        <v>5</v>
      </c>
      <c r="J116" t="n">
        <v>231.33</v>
      </c>
      <c r="K116" t="n">
        <v>53.44</v>
      </c>
      <c r="L116" t="n">
        <v>29.5</v>
      </c>
      <c r="M116" t="n">
        <v>3</v>
      </c>
      <c r="N116" t="n">
        <v>53.4</v>
      </c>
      <c r="O116" t="n">
        <v>28764.93</v>
      </c>
      <c r="P116" t="n">
        <v>131.5</v>
      </c>
      <c r="Q116" t="n">
        <v>197.75</v>
      </c>
      <c r="R116" t="n">
        <v>29.73</v>
      </c>
      <c r="S116" t="n">
        <v>25.4</v>
      </c>
      <c r="T116" t="n">
        <v>1334.88</v>
      </c>
      <c r="U116" t="n">
        <v>0.85</v>
      </c>
      <c r="V116" t="n">
        <v>0.89</v>
      </c>
      <c r="W116" t="n">
        <v>2.95</v>
      </c>
      <c r="X116" t="n">
        <v>0.08</v>
      </c>
      <c r="Y116" t="n">
        <v>1</v>
      </c>
      <c r="Z116" t="n">
        <v>10</v>
      </c>
      <c r="AA116" t="n">
        <v>360.2311200807661</v>
      </c>
      <c r="AB116" t="n">
        <v>492.8841107699025</v>
      </c>
      <c r="AC116" t="n">
        <v>445.8439430052164</v>
      </c>
      <c r="AD116" t="n">
        <v>360231.120080766</v>
      </c>
      <c r="AE116" t="n">
        <v>492884.1107699025</v>
      </c>
      <c r="AF116" t="n">
        <v>2.594378161372449e-06</v>
      </c>
      <c r="AG116" t="n">
        <v>17.08333333333333</v>
      </c>
      <c r="AH116" t="n">
        <v>445843.9430052164</v>
      </c>
    </row>
    <row r="117">
      <c r="A117" t="n">
        <v>115</v>
      </c>
      <c r="B117" t="n">
        <v>95</v>
      </c>
      <c r="C117" t="inlineStr">
        <is>
          <t xml:space="preserve">CONCLUIDO	</t>
        </is>
      </c>
      <c r="D117" t="n">
        <v>7.6202</v>
      </c>
      <c r="E117" t="n">
        <v>13.12</v>
      </c>
      <c r="F117" t="n">
        <v>10.47</v>
      </c>
      <c r="G117" t="n">
        <v>125.62</v>
      </c>
      <c r="H117" t="n">
        <v>2.28</v>
      </c>
      <c r="I117" t="n">
        <v>5</v>
      </c>
      <c r="J117" t="n">
        <v>231.76</v>
      </c>
      <c r="K117" t="n">
        <v>53.44</v>
      </c>
      <c r="L117" t="n">
        <v>29.75</v>
      </c>
      <c r="M117" t="n">
        <v>3</v>
      </c>
      <c r="N117" t="n">
        <v>53.57</v>
      </c>
      <c r="O117" t="n">
        <v>28817.46</v>
      </c>
      <c r="P117" t="n">
        <v>131.41</v>
      </c>
      <c r="Q117" t="n">
        <v>197.75</v>
      </c>
      <c r="R117" t="n">
        <v>29.85</v>
      </c>
      <c r="S117" t="n">
        <v>25.4</v>
      </c>
      <c r="T117" t="n">
        <v>1398.43</v>
      </c>
      <c r="U117" t="n">
        <v>0.85</v>
      </c>
      <c r="V117" t="n">
        <v>0.89</v>
      </c>
      <c r="W117" t="n">
        <v>2.95</v>
      </c>
      <c r="X117" t="n">
        <v>0.08</v>
      </c>
      <c r="Y117" t="n">
        <v>1</v>
      </c>
      <c r="Z117" t="n">
        <v>10</v>
      </c>
      <c r="AA117" t="n">
        <v>360.1914845543337</v>
      </c>
      <c r="AB117" t="n">
        <v>492.8298796940418</v>
      </c>
      <c r="AC117" t="n">
        <v>445.7948876671221</v>
      </c>
      <c r="AD117" t="n">
        <v>360191.4845543337</v>
      </c>
      <c r="AE117" t="n">
        <v>492829.8796940418</v>
      </c>
      <c r="AF117" t="n">
        <v>2.593901604032005e-06</v>
      </c>
      <c r="AG117" t="n">
        <v>17.08333333333333</v>
      </c>
      <c r="AH117" t="n">
        <v>445794.8876671221</v>
      </c>
    </row>
    <row r="118">
      <c r="A118" t="n">
        <v>116</v>
      </c>
      <c r="B118" t="n">
        <v>95</v>
      </c>
      <c r="C118" t="inlineStr">
        <is>
          <t xml:space="preserve">CONCLUIDO	</t>
        </is>
      </c>
      <c r="D118" t="n">
        <v>7.6199</v>
      </c>
      <c r="E118" t="n">
        <v>13.12</v>
      </c>
      <c r="F118" t="n">
        <v>10.47</v>
      </c>
      <c r="G118" t="n">
        <v>125.63</v>
      </c>
      <c r="H118" t="n">
        <v>2.3</v>
      </c>
      <c r="I118" t="n">
        <v>5</v>
      </c>
      <c r="J118" t="n">
        <v>232.18</v>
      </c>
      <c r="K118" t="n">
        <v>53.44</v>
      </c>
      <c r="L118" t="n">
        <v>30</v>
      </c>
      <c r="M118" t="n">
        <v>3</v>
      </c>
      <c r="N118" t="n">
        <v>53.75</v>
      </c>
      <c r="O118" t="n">
        <v>28870.05</v>
      </c>
      <c r="P118" t="n">
        <v>131.31</v>
      </c>
      <c r="Q118" t="n">
        <v>197.75</v>
      </c>
      <c r="R118" t="n">
        <v>29.86</v>
      </c>
      <c r="S118" t="n">
        <v>25.4</v>
      </c>
      <c r="T118" t="n">
        <v>1401.96</v>
      </c>
      <c r="U118" t="n">
        <v>0.85</v>
      </c>
      <c r="V118" t="n">
        <v>0.89</v>
      </c>
      <c r="W118" t="n">
        <v>2.95</v>
      </c>
      <c r="X118" t="n">
        <v>0.08</v>
      </c>
      <c r="Y118" t="n">
        <v>1</v>
      </c>
      <c r="Z118" t="n">
        <v>10</v>
      </c>
      <c r="AA118" t="n">
        <v>360.1253450327667</v>
      </c>
      <c r="AB118" t="n">
        <v>492.7393846827641</v>
      </c>
      <c r="AC118" t="n">
        <v>445.7130293727101</v>
      </c>
      <c r="AD118" t="n">
        <v>360125.3450327667</v>
      </c>
      <c r="AE118" t="n">
        <v>492739.3846827641</v>
      </c>
      <c r="AF118" t="n">
        <v>2.593799484601911e-06</v>
      </c>
      <c r="AG118" t="n">
        <v>17.08333333333333</v>
      </c>
      <c r="AH118" t="n">
        <v>445713.0293727102</v>
      </c>
    </row>
    <row r="119">
      <c r="A119" t="n">
        <v>117</v>
      </c>
      <c r="B119" t="n">
        <v>95</v>
      </c>
      <c r="C119" t="inlineStr">
        <is>
          <t xml:space="preserve">CONCLUIDO	</t>
        </is>
      </c>
      <c r="D119" t="n">
        <v>7.6202</v>
      </c>
      <c r="E119" t="n">
        <v>13.12</v>
      </c>
      <c r="F119" t="n">
        <v>10.47</v>
      </c>
      <c r="G119" t="n">
        <v>125.62</v>
      </c>
      <c r="H119" t="n">
        <v>2.31</v>
      </c>
      <c r="I119" t="n">
        <v>5</v>
      </c>
      <c r="J119" t="n">
        <v>232.61</v>
      </c>
      <c r="K119" t="n">
        <v>53.44</v>
      </c>
      <c r="L119" t="n">
        <v>30.25</v>
      </c>
      <c r="M119" t="n">
        <v>3</v>
      </c>
      <c r="N119" t="n">
        <v>53.93</v>
      </c>
      <c r="O119" t="n">
        <v>28922.71</v>
      </c>
      <c r="P119" t="n">
        <v>130.88</v>
      </c>
      <c r="Q119" t="n">
        <v>197.75</v>
      </c>
      <c r="R119" t="n">
        <v>29.81</v>
      </c>
      <c r="S119" t="n">
        <v>25.4</v>
      </c>
      <c r="T119" t="n">
        <v>1376.38</v>
      </c>
      <c r="U119" t="n">
        <v>0.85</v>
      </c>
      <c r="V119" t="n">
        <v>0.89</v>
      </c>
      <c r="W119" t="n">
        <v>2.95</v>
      </c>
      <c r="X119" t="n">
        <v>0.08</v>
      </c>
      <c r="Y119" t="n">
        <v>1</v>
      </c>
      <c r="Z119" t="n">
        <v>10</v>
      </c>
      <c r="AA119" t="n">
        <v>359.8129855594926</v>
      </c>
      <c r="AB119" t="n">
        <v>492.3120006711031</v>
      </c>
      <c r="AC119" t="n">
        <v>445.3264342912849</v>
      </c>
      <c r="AD119" t="n">
        <v>359812.9855594926</v>
      </c>
      <c r="AE119" t="n">
        <v>492312.0006711031</v>
      </c>
      <c r="AF119" t="n">
        <v>2.593901604032005e-06</v>
      </c>
      <c r="AG119" t="n">
        <v>17.08333333333333</v>
      </c>
      <c r="AH119" t="n">
        <v>445326.4342912849</v>
      </c>
    </row>
    <row r="120">
      <c r="A120" t="n">
        <v>118</v>
      </c>
      <c r="B120" t="n">
        <v>95</v>
      </c>
      <c r="C120" t="inlineStr">
        <is>
          <t xml:space="preserve">CONCLUIDO	</t>
        </is>
      </c>
      <c r="D120" t="n">
        <v>7.6207</v>
      </c>
      <c r="E120" t="n">
        <v>13.12</v>
      </c>
      <c r="F120" t="n">
        <v>10.47</v>
      </c>
      <c r="G120" t="n">
        <v>125.61</v>
      </c>
      <c r="H120" t="n">
        <v>2.33</v>
      </c>
      <c r="I120" t="n">
        <v>5</v>
      </c>
      <c r="J120" t="n">
        <v>233.04</v>
      </c>
      <c r="K120" t="n">
        <v>53.44</v>
      </c>
      <c r="L120" t="n">
        <v>30.5</v>
      </c>
      <c r="M120" t="n">
        <v>3</v>
      </c>
      <c r="N120" t="n">
        <v>54.1</v>
      </c>
      <c r="O120" t="n">
        <v>28975.43</v>
      </c>
      <c r="P120" t="n">
        <v>130.51</v>
      </c>
      <c r="Q120" t="n">
        <v>197.75</v>
      </c>
      <c r="R120" t="n">
        <v>29.78</v>
      </c>
      <c r="S120" t="n">
        <v>25.4</v>
      </c>
      <c r="T120" t="n">
        <v>1361</v>
      </c>
      <c r="U120" t="n">
        <v>0.85</v>
      </c>
      <c r="V120" t="n">
        <v>0.89</v>
      </c>
      <c r="W120" t="n">
        <v>2.95</v>
      </c>
      <c r="X120" t="n">
        <v>0.08</v>
      </c>
      <c r="Y120" t="n">
        <v>1</v>
      </c>
      <c r="Z120" t="n">
        <v>10</v>
      </c>
      <c r="AA120" t="n">
        <v>359.5399965146379</v>
      </c>
      <c r="AB120" t="n">
        <v>491.9384850165063</v>
      </c>
      <c r="AC120" t="n">
        <v>444.9885664465303</v>
      </c>
      <c r="AD120" t="n">
        <v>359539.996514638</v>
      </c>
      <c r="AE120" t="n">
        <v>491938.4850165063</v>
      </c>
      <c r="AF120" t="n">
        <v>2.594071803082164e-06</v>
      </c>
      <c r="AG120" t="n">
        <v>17.08333333333333</v>
      </c>
      <c r="AH120" t="n">
        <v>444988.5664465303</v>
      </c>
    </row>
    <row r="121">
      <c r="A121" t="n">
        <v>119</v>
      </c>
      <c r="B121" t="n">
        <v>95</v>
      </c>
      <c r="C121" t="inlineStr">
        <is>
          <t xml:space="preserve">CONCLUIDO	</t>
        </is>
      </c>
      <c r="D121" t="n">
        <v>7.6211</v>
      </c>
      <c r="E121" t="n">
        <v>13.12</v>
      </c>
      <c r="F121" t="n">
        <v>10.47</v>
      </c>
      <c r="G121" t="n">
        <v>125.6</v>
      </c>
      <c r="H121" t="n">
        <v>2.34</v>
      </c>
      <c r="I121" t="n">
        <v>5</v>
      </c>
      <c r="J121" t="n">
        <v>233.47</v>
      </c>
      <c r="K121" t="n">
        <v>53.44</v>
      </c>
      <c r="L121" t="n">
        <v>30.75</v>
      </c>
      <c r="M121" t="n">
        <v>3</v>
      </c>
      <c r="N121" t="n">
        <v>54.28</v>
      </c>
      <c r="O121" t="n">
        <v>29028.21</v>
      </c>
      <c r="P121" t="n">
        <v>130.37</v>
      </c>
      <c r="Q121" t="n">
        <v>197.78</v>
      </c>
      <c r="R121" t="n">
        <v>29.77</v>
      </c>
      <c r="S121" t="n">
        <v>25.4</v>
      </c>
      <c r="T121" t="n">
        <v>1354.01</v>
      </c>
      <c r="U121" t="n">
        <v>0.85</v>
      </c>
      <c r="V121" t="n">
        <v>0.89</v>
      </c>
      <c r="W121" t="n">
        <v>2.95</v>
      </c>
      <c r="X121" t="n">
        <v>0.08</v>
      </c>
      <c r="Y121" t="n">
        <v>1</v>
      </c>
      <c r="Z121" t="n">
        <v>10</v>
      </c>
      <c r="AA121" t="n">
        <v>359.4330251641459</v>
      </c>
      <c r="AB121" t="n">
        <v>491.7921220955201</v>
      </c>
      <c r="AC121" t="n">
        <v>444.8561721973014</v>
      </c>
      <c r="AD121" t="n">
        <v>359433.0251641459</v>
      </c>
      <c r="AE121" t="n">
        <v>491792.1220955201</v>
      </c>
      <c r="AF121" t="n">
        <v>2.59420796232229e-06</v>
      </c>
      <c r="AG121" t="n">
        <v>17.08333333333333</v>
      </c>
      <c r="AH121" t="n">
        <v>444856.1721973013</v>
      </c>
    </row>
    <row r="122">
      <c r="A122" t="n">
        <v>120</v>
      </c>
      <c r="B122" t="n">
        <v>95</v>
      </c>
      <c r="C122" t="inlineStr">
        <is>
          <t xml:space="preserve">CONCLUIDO	</t>
        </is>
      </c>
      <c r="D122" t="n">
        <v>7.6555</v>
      </c>
      <c r="E122" t="n">
        <v>13.06</v>
      </c>
      <c r="F122" t="n">
        <v>10.45</v>
      </c>
      <c r="G122" t="n">
        <v>156.68</v>
      </c>
      <c r="H122" t="n">
        <v>2.36</v>
      </c>
      <c r="I122" t="n">
        <v>4</v>
      </c>
      <c r="J122" t="n">
        <v>233.89</v>
      </c>
      <c r="K122" t="n">
        <v>53.44</v>
      </c>
      <c r="L122" t="n">
        <v>31</v>
      </c>
      <c r="M122" t="n">
        <v>2</v>
      </c>
      <c r="N122" t="n">
        <v>54.46</v>
      </c>
      <c r="O122" t="n">
        <v>29081.05</v>
      </c>
      <c r="P122" t="n">
        <v>129.82</v>
      </c>
      <c r="Q122" t="n">
        <v>197.77</v>
      </c>
      <c r="R122" t="n">
        <v>29.08</v>
      </c>
      <c r="S122" t="n">
        <v>25.4</v>
      </c>
      <c r="T122" t="n">
        <v>1014.28</v>
      </c>
      <c r="U122" t="n">
        <v>0.87</v>
      </c>
      <c r="V122" t="n">
        <v>0.89</v>
      </c>
      <c r="W122" t="n">
        <v>2.95</v>
      </c>
      <c r="X122" t="n">
        <v>0.06</v>
      </c>
      <c r="Y122" t="n">
        <v>1</v>
      </c>
      <c r="Z122" t="n">
        <v>10</v>
      </c>
      <c r="AA122" t="n">
        <v>358.3665728694045</v>
      </c>
      <c r="AB122" t="n">
        <v>490.3329550173002</v>
      </c>
      <c r="AC122" t="n">
        <v>443.5362659770729</v>
      </c>
      <c r="AD122" t="n">
        <v>358366.5728694045</v>
      </c>
      <c r="AE122" t="n">
        <v>490332.9550173002</v>
      </c>
      <c r="AF122" t="n">
        <v>2.605917656973179e-06</v>
      </c>
      <c r="AG122" t="n">
        <v>17.00520833333333</v>
      </c>
      <c r="AH122" t="n">
        <v>443536.2659770729</v>
      </c>
    </row>
    <row r="123">
      <c r="A123" t="n">
        <v>121</v>
      </c>
      <c r="B123" t="n">
        <v>95</v>
      </c>
      <c r="C123" t="inlineStr">
        <is>
          <t xml:space="preserve">CONCLUIDO	</t>
        </is>
      </c>
      <c r="D123" t="n">
        <v>7.6583</v>
      </c>
      <c r="E123" t="n">
        <v>13.06</v>
      </c>
      <c r="F123" t="n">
        <v>10.44</v>
      </c>
      <c r="G123" t="n">
        <v>156.6</v>
      </c>
      <c r="H123" t="n">
        <v>2.37</v>
      </c>
      <c r="I123" t="n">
        <v>4</v>
      </c>
      <c r="J123" t="n">
        <v>234.32</v>
      </c>
      <c r="K123" t="n">
        <v>53.44</v>
      </c>
      <c r="L123" t="n">
        <v>31.25</v>
      </c>
      <c r="M123" t="n">
        <v>2</v>
      </c>
      <c r="N123" t="n">
        <v>54.64</v>
      </c>
      <c r="O123" t="n">
        <v>29133.96</v>
      </c>
      <c r="P123" t="n">
        <v>129.97</v>
      </c>
      <c r="Q123" t="n">
        <v>197.75</v>
      </c>
      <c r="R123" t="n">
        <v>28.99</v>
      </c>
      <c r="S123" t="n">
        <v>25.4</v>
      </c>
      <c r="T123" t="n">
        <v>969.0700000000001</v>
      </c>
      <c r="U123" t="n">
        <v>0.88</v>
      </c>
      <c r="V123" t="n">
        <v>0.89</v>
      </c>
      <c r="W123" t="n">
        <v>2.94</v>
      </c>
      <c r="X123" t="n">
        <v>0.05</v>
      </c>
      <c r="Y123" t="n">
        <v>1</v>
      </c>
      <c r="Z123" t="n">
        <v>10</v>
      </c>
      <c r="AA123" t="n">
        <v>358.3865918101277</v>
      </c>
      <c r="AB123" t="n">
        <v>490.360345815171</v>
      </c>
      <c r="AC123" t="n">
        <v>443.5610426356382</v>
      </c>
      <c r="AD123" t="n">
        <v>358386.5918101277</v>
      </c>
      <c r="AE123" t="n">
        <v>490360.345815171</v>
      </c>
      <c r="AF123" t="n">
        <v>2.606870771654065e-06</v>
      </c>
      <c r="AG123" t="n">
        <v>17.00520833333333</v>
      </c>
      <c r="AH123" t="n">
        <v>443561.0426356382</v>
      </c>
    </row>
    <row r="124">
      <c r="A124" t="n">
        <v>122</v>
      </c>
      <c r="B124" t="n">
        <v>95</v>
      </c>
      <c r="C124" t="inlineStr">
        <is>
          <t xml:space="preserve">CONCLUIDO	</t>
        </is>
      </c>
      <c r="D124" t="n">
        <v>7.6568</v>
      </c>
      <c r="E124" t="n">
        <v>13.06</v>
      </c>
      <c r="F124" t="n">
        <v>10.44</v>
      </c>
      <c r="G124" t="n">
        <v>156.64</v>
      </c>
      <c r="H124" t="n">
        <v>2.39</v>
      </c>
      <c r="I124" t="n">
        <v>4</v>
      </c>
      <c r="J124" t="n">
        <v>234.75</v>
      </c>
      <c r="K124" t="n">
        <v>53.44</v>
      </c>
      <c r="L124" t="n">
        <v>31.5</v>
      </c>
      <c r="M124" t="n">
        <v>2</v>
      </c>
      <c r="N124" t="n">
        <v>54.82</v>
      </c>
      <c r="O124" t="n">
        <v>29186.93</v>
      </c>
      <c r="P124" t="n">
        <v>130.11</v>
      </c>
      <c r="Q124" t="n">
        <v>197.75</v>
      </c>
      <c r="R124" t="n">
        <v>28.99</v>
      </c>
      <c r="S124" t="n">
        <v>25.4</v>
      </c>
      <c r="T124" t="n">
        <v>969.9400000000001</v>
      </c>
      <c r="U124" t="n">
        <v>0.88</v>
      </c>
      <c r="V124" t="n">
        <v>0.89</v>
      </c>
      <c r="W124" t="n">
        <v>2.95</v>
      </c>
      <c r="X124" t="n">
        <v>0.05</v>
      </c>
      <c r="Y124" t="n">
        <v>1</v>
      </c>
      <c r="Z124" t="n">
        <v>10</v>
      </c>
      <c r="AA124" t="n">
        <v>358.5120049646827</v>
      </c>
      <c r="AB124" t="n">
        <v>490.531941626071</v>
      </c>
      <c r="AC124" t="n">
        <v>443.7162615831821</v>
      </c>
      <c r="AD124" t="n">
        <v>358512.0049646827</v>
      </c>
      <c r="AE124" t="n">
        <v>490531.941626071</v>
      </c>
      <c r="AF124" t="n">
        <v>2.606360174503591e-06</v>
      </c>
      <c r="AG124" t="n">
        <v>17.00520833333333</v>
      </c>
      <c r="AH124" t="n">
        <v>443716.2615831821</v>
      </c>
    </row>
    <row r="125">
      <c r="A125" t="n">
        <v>123</v>
      </c>
      <c r="B125" t="n">
        <v>95</v>
      </c>
      <c r="C125" t="inlineStr">
        <is>
          <t xml:space="preserve">CONCLUIDO	</t>
        </is>
      </c>
      <c r="D125" t="n">
        <v>7.6565</v>
      </c>
      <c r="E125" t="n">
        <v>13.06</v>
      </c>
      <c r="F125" t="n">
        <v>10.44</v>
      </c>
      <c r="G125" t="n">
        <v>156.65</v>
      </c>
      <c r="H125" t="n">
        <v>2.4</v>
      </c>
      <c r="I125" t="n">
        <v>4</v>
      </c>
      <c r="J125" t="n">
        <v>235.18</v>
      </c>
      <c r="K125" t="n">
        <v>53.44</v>
      </c>
      <c r="L125" t="n">
        <v>31.75</v>
      </c>
      <c r="M125" t="n">
        <v>2</v>
      </c>
      <c r="N125" t="n">
        <v>55</v>
      </c>
      <c r="O125" t="n">
        <v>29239.96</v>
      </c>
      <c r="P125" t="n">
        <v>130.38</v>
      </c>
      <c r="Q125" t="n">
        <v>197.76</v>
      </c>
      <c r="R125" t="n">
        <v>29.07</v>
      </c>
      <c r="S125" t="n">
        <v>25.4</v>
      </c>
      <c r="T125" t="n">
        <v>1010.49</v>
      </c>
      <c r="U125" t="n">
        <v>0.87</v>
      </c>
      <c r="V125" t="n">
        <v>0.89</v>
      </c>
      <c r="W125" t="n">
        <v>2.94</v>
      </c>
      <c r="X125" t="n">
        <v>0.05</v>
      </c>
      <c r="Y125" t="n">
        <v>1</v>
      </c>
      <c r="Z125" t="n">
        <v>10</v>
      </c>
      <c r="AA125" t="n">
        <v>358.7090981907663</v>
      </c>
      <c r="AB125" t="n">
        <v>490.8016132731381</v>
      </c>
      <c r="AC125" t="n">
        <v>443.9601961467396</v>
      </c>
      <c r="AD125" t="n">
        <v>358709.0981907664</v>
      </c>
      <c r="AE125" t="n">
        <v>490801.6132731381</v>
      </c>
      <c r="AF125" t="n">
        <v>2.606258055073496e-06</v>
      </c>
      <c r="AG125" t="n">
        <v>17.00520833333333</v>
      </c>
      <c r="AH125" t="n">
        <v>443960.1961467396</v>
      </c>
    </row>
    <row r="126">
      <c r="A126" t="n">
        <v>124</v>
      </c>
      <c r="B126" t="n">
        <v>95</v>
      </c>
      <c r="C126" t="inlineStr">
        <is>
          <t xml:space="preserve">CONCLUIDO	</t>
        </is>
      </c>
      <c r="D126" t="n">
        <v>7.6562</v>
      </c>
      <c r="E126" t="n">
        <v>13.06</v>
      </c>
      <c r="F126" t="n">
        <v>10.44</v>
      </c>
      <c r="G126" t="n">
        <v>156.66</v>
      </c>
      <c r="H126" t="n">
        <v>2.41</v>
      </c>
      <c r="I126" t="n">
        <v>4</v>
      </c>
      <c r="J126" t="n">
        <v>235.61</v>
      </c>
      <c r="K126" t="n">
        <v>53.44</v>
      </c>
      <c r="L126" t="n">
        <v>32</v>
      </c>
      <c r="M126" t="n">
        <v>2</v>
      </c>
      <c r="N126" t="n">
        <v>55.18</v>
      </c>
      <c r="O126" t="n">
        <v>29293.06</v>
      </c>
      <c r="P126" t="n">
        <v>130.52</v>
      </c>
      <c r="Q126" t="n">
        <v>197.77</v>
      </c>
      <c r="R126" t="n">
        <v>29.03</v>
      </c>
      <c r="S126" t="n">
        <v>25.4</v>
      </c>
      <c r="T126" t="n">
        <v>990.29</v>
      </c>
      <c r="U126" t="n">
        <v>0.87</v>
      </c>
      <c r="V126" t="n">
        <v>0.89</v>
      </c>
      <c r="W126" t="n">
        <v>2.94</v>
      </c>
      <c r="X126" t="n">
        <v>0.05</v>
      </c>
      <c r="Y126" t="n">
        <v>1</v>
      </c>
      <c r="Z126" t="n">
        <v>10</v>
      </c>
      <c r="AA126" t="n">
        <v>358.8138040239177</v>
      </c>
      <c r="AB126" t="n">
        <v>490.9448764133511</v>
      </c>
      <c r="AC126" t="n">
        <v>444.0897864539218</v>
      </c>
      <c r="AD126" t="n">
        <v>358813.8040239176</v>
      </c>
      <c r="AE126" t="n">
        <v>490944.8764133511</v>
      </c>
      <c r="AF126" t="n">
        <v>2.606155935643401e-06</v>
      </c>
      <c r="AG126" t="n">
        <v>17.00520833333333</v>
      </c>
      <c r="AH126" t="n">
        <v>444089.7864539218</v>
      </c>
    </row>
    <row r="127">
      <c r="A127" t="n">
        <v>125</v>
      </c>
      <c r="B127" t="n">
        <v>95</v>
      </c>
      <c r="C127" t="inlineStr">
        <is>
          <t xml:space="preserve">CONCLUIDO	</t>
        </is>
      </c>
      <c r="D127" t="n">
        <v>7.656</v>
      </c>
      <c r="E127" t="n">
        <v>13.06</v>
      </c>
      <c r="F127" t="n">
        <v>10.44</v>
      </c>
      <c r="G127" t="n">
        <v>156.66</v>
      </c>
      <c r="H127" t="n">
        <v>2.43</v>
      </c>
      <c r="I127" t="n">
        <v>4</v>
      </c>
      <c r="J127" t="n">
        <v>236.04</v>
      </c>
      <c r="K127" t="n">
        <v>53.44</v>
      </c>
      <c r="L127" t="n">
        <v>32.25</v>
      </c>
      <c r="M127" t="n">
        <v>2</v>
      </c>
      <c r="N127" t="n">
        <v>55.36</v>
      </c>
      <c r="O127" t="n">
        <v>29346.22</v>
      </c>
      <c r="P127" t="n">
        <v>130.73</v>
      </c>
      <c r="Q127" t="n">
        <v>197.76</v>
      </c>
      <c r="R127" t="n">
        <v>29.04</v>
      </c>
      <c r="S127" t="n">
        <v>25.4</v>
      </c>
      <c r="T127" t="n">
        <v>993.75</v>
      </c>
      <c r="U127" t="n">
        <v>0.87</v>
      </c>
      <c r="V127" t="n">
        <v>0.89</v>
      </c>
      <c r="W127" t="n">
        <v>2.95</v>
      </c>
      <c r="X127" t="n">
        <v>0.05</v>
      </c>
      <c r="Y127" t="n">
        <v>1</v>
      </c>
      <c r="Z127" t="n">
        <v>10</v>
      </c>
      <c r="AA127" t="n">
        <v>358.9665402622266</v>
      </c>
      <c r="AB127" t="n">
        <v>491.1538568728528</v>
      </c>
      <c r="AC127" t="n">
        <v>444.2788221116745</v>
      </c>
      <c r="AD127" t="n">
        <v>358966.5402622266</v>
      </c>
      <c r="AE127" t="n">
        <v>491153.8568728528</v>
      </c>
      <c r="AF127" t="n">
        <v>2.606087856023337e-06</v>
      </c>
      <c r="AG127" t="n">
        <v>17.00520833333333</v>
      </c>
      <c r="AH127" t="n">
        <v>444278.8221116745</v>
      </c>
    </row>
    <row r="128">
      <c r="A128" t="n">
        <v>126</v>
      </c>
      <c r="B128" t="n">
        <v>95</v>
      </c>
      <c r="C128" t="inlineStr">
        <is>
          <t xml:space="preserve">CONCLUIDO	</t>
        </is>
      </c>
      <c r="D128" t="n">
        <v>7.6576</v>
      </c>
      <c r="E128" t="n">
        <v>13.06</v>
      </c>
      <c r="F128" t="n">
        <v>10.44</v>
      </c>
      <c r="G128" t="n">
        <v>156.62</v>
      </c>
      <c r="H128" t="n">
        <v>2.44</v>
      </c>
      <c r="I128" t="n">
        <v>4</v>
      </c>
      <c r="J128" t="n">
        <v>236.48</v>
      </c>
      <c r="K128" t="n">
        <v>53.44</v>
      </c>
      <c r="L128" t="n">
        <v>32.5</v>
      </c>
      <c r="M128" t="n">
        <v>2</v>
      </c>
      <c r="N128" t="n">
        <v>55.54</v>
      </c>
      <c r="O128" t="n">
        <v>29399.45</v>
      </c>
      <c r="P128" t="n">
        <v>130.82</v>
      </c>
      <c r="Q128" t="n">
        <v>197.75</v>
      </c>
      <c r="R128" t="n">
        <v>29.01</v>
      </c>
      <c r="S128" t="n">
        <v>25.4</v>
      </c>
      <c r="T128" t="n">
        <v>981.9</v>
      </c>
      <c r="U128" t="n">
        <v>0.88</v>
      </c>
      <c r="V128" t="n">
        <v>0.89</v>
      </c>
      <c r="W128" t="n">
        <v>2.94</v>
      </c>
      <c r="X128" t="n">
        <v>0.05</v>
      </c>
      <c r="Y128" t="n">
        <v>1</v>
      </c>
      <c r="Z128" t="n">
        <v>10</v>
      </c>
      <c r="AA128" t="n">
        <v>359.0027439241554</v>
      </c>
      <c r="AB128" t="n">
        <v>491.2033923202965</v>
      </c>
      <c r="AC128" t="n">
        <v>444.3236299655377</v>
      </c>
      <c r="AD128" t="n">
        <v>359002.7439241554</v>
      </c>
      <c r="AE128" t="n">
        <v>491203.3923202965</v>
      </c>
      <c r="AF128" t="n">
        <v>2.606632492983844e-06</v>
      </c>
      <c r="AG128" t="n">
        <v>17.00520833333333</v>
      </c>
      <c r="AH128" t="n">
        <v>444323.6299655377</v>
      </c>
    </row>
    <row r="129">
      <c r="A129" t="n">
        <v>127</v>
      </c>
      <c r="B129" t="n">
        <v>95</v>
      </c>
      <c r="C129" t="inlineStr">
        <is>
          <t xml:space="preserve">CONCLUIDO	</t>
        </is>
      </c>
      <c r="D129" t="n">
        <v>7.6553</v>
      </c>
      <c r="E129" t="n">
        <v>13.06</v>
      </c>
      <c r="F129" t="n">
        <v>10.45</v>
      </c>
      <c r="G129" t="n">
        <v>156.68</v>
      </c>
      <c r="H129" t="n">
        <v>2.46</v>
      </c>
      <c r="I129" t="n">
        <v>4</v>
      </c>
      <c r="J129" t="n">
        <v>236.91</v>
      </c>
      <c r="K129" t="n">
        <v>53.44</v>
      </c>
      <c r="L129" t="n">
        <v>32.75</v>
      </c>
      <c r="M129" t="n">
        <v>2</v>
      </c>
      <c r="N129" t="n">
        <v>55.72</v>
      </c>
      <c r="O129" t="n">
        <v>29452.74</v>
      </c>
      <c r="P129" t="n">
        <v>130.88</v>
      </c>
      <c r="Q129" t="n">
        <v>197.75</v>
      </c>
      <c r="R129" t="n">
        <v>29.05</v>
      </c>
      <c r="S129" t="n">
        <v>25.4</v>
      </c>
      <c r="T129" t="n">
        <v>1000.1</v>
      </c>
      <c r="U129" t="n">
        <v>0.87</v>
      </c>
      <c r="V129" t="n">
        <v>0.89</v>
      </c>
      <c r="W129" t="n">
        <v>2.95</v>
      </c>
      <c r="X129" t="n">
        <v>0.06</v>
      </c>
      <c r="Y129" t="n">
        <v>1</v>
      </c>
      <c r="Z129" t="n">
        <v>10</v>
      </c>
      <c r="AA129" t="n">
        <v>359.1235548265032</v>
      </c>
      <c r="AB129" t="n">
        <v>491.3686911266896</v>
      </c>
      <c r="AC129" t="n">
        <v>444.4731528858469</v>
      </c>
      <c r="AD129" t="n">
        <v>359123.5548265032</v>
      </c>
      <c r="AE129" t="n">
        <v>491368.6911266896</v>
      </c>
      <c r="AF129" t="n">
        <v>2.605849577353116e-06</v>
      </c>
      <c r="AG129" t="n">
        <v>17.00520833333333</v>
      </c>
      <c r="AH129" t="n">
        <v>444473.1528858469</v>
      </c>
    </row>
    <row r="130">
      <c r="A130" t="n">
        <v>128</v>
      </c>
      <c r="B130" t="n">
        <v>95</v>
      </c>
      <c r="C130" t="inlineStr">
        <is>
          <t xml:space="preserve">CONCLUIDO	</t>
        </is>
      </c>
      <c r="D130" t="n">
        <v>7.6526</v>
      </c>
      <c r="E130" t="n">
        <v>13.07</v>
      </c>
      <c r="F130" t="n">
        <v>10.45</v>
      </c>
      <c r="G130" t="n">
        <v>156.75</v>
      </c>
      <c r="H130" t="n">
        <v>2.47</v>
      </c>
      <c r="I130" t="n">
        <v>4</v>
      </c>
      <c r="J130" t="n">
        <v>237.34</v>
      </c>
      <c r="K130" t="n">
        <v>53.44</v>
      </c>
      <c r="L130" t="n">
        <v>33</v>
      </c>
      <c r="M130" t="n">
        <v>2</v>
      </c>
      <c r="N130" t="n">
        <v>55.91</v>
      </c>
      <c r="O130" t="n">
        <v>29506.09</v>
      </c>
      <c r="P130" t="n">
        <v>131.03</v>
      </c>
      <c r="Q130" t="n">
        <v>197.75</v>
      </c>
      <c r="R130" t="n">
        <v>29.22</v>
      </c>
      <c r="S130" t="n">
        <v>25.4</v>
      </c>
      <c r="T130" t="n">
        <v>1085.9</v>
      </c>
      <c r="U130" t="n">
        <v>0.87</v>
      </c>
      <c r="V130" t="n">
        <v>0.89</v>
      </c>
      <c r="W130" t="n">
        <v>2.95</v>
      </c>
      <c r="X130" t="n">
        <v>0.06</v>
      </c>
      <c r="Y130" t="n">
        <v>1</v>
      </c>
      <c r="Z130" t="n">
        <v>10</v>
      </c>
      <c r="AA130" t="n">
        <v>359.2771476213113</v>
      </c>
      <c r="AB130" t="n">
        <v>491.5788435645819</v>
      </c>
      <c r="AC130" t="n">
        <v>444.6632486700177</v>
      </c>
      <c r="AD130" t="n">
        <v>359277.1476213113</v>
      </c>
      <c r="AE130" t="n">
        <v>491578.8435645819</v>
      </c>
      <c r="AF130" t="n">
        <v>2.604930502482261e-06</v>
      </c>
      <c r="AG130" t="n">
        <v>17.01822916666667</v>
      </c>
      <c r="AH130" t="n">
        <v>444663.2486700176</v>
      </c>
    </row>
    <row r="131">
      <c r="A131" t="n">
        <v>129</v>
      </c>
      <c r="B131" t="n">
        <v>95</v>
      </c>
      <c r="C131" t="inlineStr">
        <is>
          <t xml:space="preserve">CONCLUIDO	</t>
        </is>
      </c>
      <c r="D131" t="n">
        <v>7.6534</v>
      </c>
      <c r="E131" t="n">
        <v>13.07</v>
      </c>
      <c r="F131" t="n">
        <v>10.45</v>
      </c>
      <c r="G131" t="n">
        <v>156.73</v>
      </c>
      <c r="H131" t="n">
        <v>2.49</v>
      </c>
      <c r="I131" t="n">
        <v>4</v>
      </c>
      <c r="J131" t="n">
        <v>237.77</v>
      </c>
      <c r="K131" t="n">
        <v>53.44</v>
      </c>
      <c r="L131" t="n">
        <v>33.25</v>
      </c>
      <c r="M131" t="n">
        <v>2</v>
      </c>
      <c r="N131" t="n">
        <v>56.09</v>
      </c>
      <c r="O131" t="n">
        <v>29559.51</v>
      </c>
      <c r="P131" t="n">
        <v>131.06</v>
      </c>
      <c r="Q131" t="n">
        <v>197.75</v>
      </c>
      <c r="R131" t="n">
        <v>29.19</v>
      </c>
      <c r="S131" t="n">
        <v>25.4</v>
      </c>
      <c r="T131" t="n">
        <v>1071.2</v>
      </c>
      <c r="U131" t="n">
        <v>0.87</v>
      </c>
      <c r="V131" t="n">
        <v>0.89</v>
      </c>
      <c r="W131" t="n">
        <v>2.95</v>
      </c>
      <c r="X131" t="n">
        <v>0.06</v>
      </c>
      <c r="Y131" t="n">
        <v>1</v>
      </c>
      <c r="Z131" t="n">
        <v>10</v>
      </c>
      <c r="AA131" t="n">
        <v>359.2845611520821</v>
      </c>
      <c r="AB131" t="n">
        <v>491.5889870844444</v>
      </c>
      <c r="AC131" t="n">
        <v>444.6724241065809</v>
      </c>
      <c r="AD131" t="n">
        <v>359284.5611520821</v>
      </c>
      <c r="AE131" t="n">
        <v>491588.9870844444</v>
      </c>
      <c r="AF131" t="n">
        <v>2.605202820962515e-06</v>
      </c>
      <c r="AG131" t="n">
        <v>17.01822916666667</v>
      </c>
      <c r="AH131" t="n">
        <v>444672.424106581</v>
      </c>
    </row>
    <row r="132">
      <c r="A132" t="n">
        <v>130</v>
      </c>
      <c r="B132" t="n">
        <v>95</v>
      </c>
      <c r="C132" t="inlineStr">
        <is>
          <t xml:space="preserve">CONCLUIDO	</t>
        </is>
      </c>
      <c r="D132" t="n">
        <v>7.6527</v>
      </c>
      <c r="E132" t="n">
        <v>13.07</v>
      </c>
      <c r="F132" t="n">
        <v>10.45</v>
      </c>
      <c r="G132" t="n">
        <v>156.75</v>
      </c>
      <c r="H132" t="n">
        <v>2.5</v>
      </c>
      <c r="I132" t="n">
        <v>4</v>
      </c>
      <c r="J132" t="n">
        <v>238.21</v>
      </c>
      <c r="K132" t="n">
        <v>53.44</v>
      </c>
      <c r="L132" t="n">
        <v>33.5</v>
      </c>
      <c r="M132" t="n">
        <v>2</v>
      </c>
      <c r="N132" t="n">
        <v>56.27</v>
      </c>
      <c r="O132" t="n">
        <v>29613</v>
      </c>
      <c r="P132" t="n">
        <v>131.05</v>
      </c>
      <c r="Q132" t="n">
        <v>197.75</v>
      </c>
      <c r="R132" t="n">
        <v>29.22</v>
      </c>
      <c r="S132" t="n">
        <v>25.4</v>
      </c>
      <c r="T132" t="n">
        <v>1085.07</v>
      </c>
      <c r="U132" t="n">
        <v>0.87</v>
      </c>
      <c r="V132" t="n">
        <v>0.89</v>
      </c>
      <c r="W132" t="n">
        <v>2.95</v>
      </c>
      <c r="X132" t="n">
        <v>0.06</v>
      </c>
      <c r="Y132" t="n">
        <v>1</v>
      </c>
      <c r="Z132" t="n">
        <v>10</v>
      </c>
      <c r="AA132" t="n">
        <v>359.2896300348729</v>
      </c>
      <c r="AB132" t="n">
        <v>491.5959225535022</v>
      </c>
      <c r="AC132" t="n">
        <v>444.6786976642059</v>
      </c>
      <c r="AD132" t="n">
        <v>359289.6300348729</v>
      </c>
      <c r="AE132" t="n">
        <v>491595.9225535022</v>
      </c>
      <c r="AF132" t="n">
        <v>2.604964542292293e-06</v>
      </c>
      <c r="AG132" t="n">
        <v>17.01822916666667</v>
      </c>
      <c r="AH132" t="n">
        <v>444678.6976642059</v>
      </c>
    </row>
    <row r="133">
      <c r="A133" t="n">
        <v>131</v>
      </c>
      <c r="B133" t="n">
        <v>95</v>
      </c>
      <c r="C133" t="inlineStr">
        <is>
          <t xml:space="preserve">CONCLUIDO	</t>
        </is>
      </c>
      <c r="D133" t="n">
        <v>7.6584</v>
      </c>
      <c r="E133" t="n">
        <v>13.06</v>
      </c>
      <c r="F133" t="n">
        <v>10.44</v>
      </c>
      <c r="G133" t="n">
        <v>156.6</v>
      </c>
      <c r="H133" t="n">
        <v>2.51</v>
      </c>
      <c r="I133" t="n">
        <v>4</v>
      </c>
      <c r="J133" t="n">
        <v>238.64</v>
      </c>
      <c r="K133" t="n">
        <v>53.44</v>
      </c>
      <c r="L133" t="n">
        <v>33.75</v>
      </c>
      <c r="M133" t="n">
        <v>2</v>
      </c>
      <c r="N133" t="n">
        <v>56.46</v>
      </c>
      <c r="O133" t="n">
        <v>29666.55</v>
      </c>
      <c r="P133" t="n">
        <v>130.88</v>
      </c>
      <c r="Q133" t="n">
        <v>197.75</v>
      </c>
      <c r="R133" t="n">
        <v>28.92</v>
      </c>
      <c r="S133" t="n">
        <v>25.4</v>
      </c>
      <c r="T133" t="n">
        <v>934.47</v>
      </c>
      <c r="U133" t="n">
        <v>0.88</v>
      </c>
      <c r="V133" t="n">
        <v>0.89</v>
      </c>
      <c r="W133" t="n">
        <v>2.94</v>
      </c>
      <c r="X133" t="n">
        <v>0.05</v>
      </c>
      <c r="Y133" t="n">
        <v>1</v>
      </c>
      <c r="Z133" t="n">
        <v>10</v>
      </c>
      <c r="AA133" t="n">
        <v>359.031498885553</v>
      </c>
      <c r="AB133" t="n">
        <v>491.24273612706</v>
      </c>
      <c r="AC133" t="n">
        <v>444.3592188546031</v>
      </c>
      <c r="AD133" t="n">
        <v>359031.498885553</v>
      </c>
      <c r="AE133" t="n">
        <v>491242.73612706</v>
      </c>
      <c r="AF133" t="n">
        <v>2.606904811464097e-06</v>
      </c>
      <c r="AG133" t="n">
        <v>17.00520833333333</v>
      </c>
      <c r="AH133" t="n">
        <v>444359.2188546031</v>
      </c>
    </row>
    <row r="134">
      <c r="A134" t="n">
        <v>132</v>
      </c>
      <c r="B134" t="n">
        <v>95</v>
      </c>
      <c r="C134" t="inlineStr">
        <is>
          <t xml:space="preserve">CONCLUIDO	</t>
        </is>
      </c>
      <c r="D134" t="n">
        <v>7.6579</v>
      </c>
      <c r="E134" t="n">
        <v>13.06</v>
      </c>
      <c r="F134" t="n">
        <v>10.44</v>
      </c>
      <c r="G134" t="n">
        <v>156.61</v>
      </c>
      <c r="H134" t="n">
        <v>2.53</v>
      </c>
      <c r="I134" t="n">
        <v>4</v>
      </c>
      <c r="J134" t="n">
        <v>239.08</v>
      </c>
      <c r="K134" t="n">
        <v>53.44</v>
      </c>
      <c r="L134" t="n">
        <v>34</v>
      </c>
      <c r="M134" t="n">
        <v>2</v>
      </c>
      <c r="N134" t="n">
        <v>56.64</v>
      </c>
      <c r="O134" t="n">
        <v>29720.17</v>
      </c>
      <c r="P134" t="n">
        <v>130.82</v>
      </c>
      <c r="Q134" t="n">
        <v>197.75</v>
      </c>
      <c r="R134" t="n">
        <v>28.98</v>
      </c>
      <c r="S134" t="n">
        <v>25.4</v>
      </c>
      <c r="T134" t="n">
        <v>964.65</v>
      </c>
      <c r="U134" t="n">
        <v>0.88</v>
      </c>
      <c r="V134" t="n">
        <v>0.89</v>
      </c>
      <c r="W134" t="n">
        <v>2.94</v>
      </c>
      <c r="X134" t="n">
        <v>0.05</v>
      </c>
      <c r="Y134" t="n">
        <v>1</v>
      </c>
      <c r="Z134" t="n">
        <v>10</v>
      </c>
      <c r="AA134" t="n">
        <v>358.9975384900131</v>
      </c>
      <c r="AB134" t="n">
        <v>491.1962700156554</v>
      </c>
      <c r="AC134" t="n">
        <v>444.3171874036553</v>
      </c>
      <c r="AD134" t="n">
        <v>358997.5384900131</v>
      </c>
      <c r="AE134" t="n">
        <v>491196.2700156554</v>
      </c>
      <c r="AF134" t="n">
        <v>2.606734612413938e-06</v>
      </c>
      <c r="AG134" t="n">
        <v>17.00520833333333</v>
      </c>
      <c r="AH134" t="n">
        <v>444317.1874036553</v>
      </c>
    </row>
    <row r="135">
      <c r="A135" t="n">
        <v>133</v>
      </c>
      <c r="B135" t="n">
        <v>95</v>
      </c>
      <c r="C135" t="inlineStr">
        <is>
          <t xml:space="preserve">CONCLUIDO	</t>
        </is>
      </c>
      <c r="D135" t="n">
        <v>7.6568</v>
      </c>
      <c r="E135" t="n">
        <v>13.06</v>
      </c>
      <c r="F135" t="n">
        <v>10.44</v>
      </c>
      <c r="G135" t="n">
        <v>156.64</v>
      </c>
      <c r="H135" t="n">
        <v>2.54</v>
      </c>
      <c r="I135" t="n">
        <v>4</v>
      </c>
      <c r="J135" t="n">
        <v>239.51</v>
      </c>
      <c r="K135" t="n">
        <v>53.44</v>
      </c>
      <c r="L135" t="n">
        <v>34.25</v>
      </c>
      <c r="M135" t="n">
        <v>2</v>
      </c>
      <c r="N135" t="n">
        <v>56.83</v>
      </c>
      <c r="O135" t="n">
        <v>29773.85</v>
      </c>
      <c r="P135" t="n">
        <v>130.87</v>
      </c>
      <c r="Q135" t="n">
        <v>197.75</v>
      </c>
      <c r="R135" t="n">
        <v>29.01</v>
      </c>
      <c r="S135" t="n">
        <v>25.4</v>
      </c>
      <c r="T135" t="n">
        <v>982.95</v>
      </c>
      <c r="U135" t="n">
        <v>0.88</v>
      </c>
      <c r="V135" t="n">
        <v>0.89</v>
      </c>
      <c r="W135" t="n">
        <v>2.94</v>
      </c>
      <c r="X135" t="n">
        <v>0.05</v>
      </c>
      <c r="Y135" t="n">
        <v>1</v>
      </c>
      <c r="Z135" t="n">
        <v>10</v>
      </c>
      <c r="AA135" t="n">
        <v>359.0521638444874</v>
      </c>
      <c r="AB135" t="n">
        <v>491.2710108355478</v>
      </c>
      <c r="AC135" t="n">
        <v>444.3847950645966</v>
      </c>
      <c r="AD135" t="n">
        <v>359052.1638444874</v>
      </c>
      <c r="AE135" t="n">
        <v>491271.0108355478</v>
      </c>
      <c r="AF135" t="n">
        <v>2.606360174503591e-06</v>
      </c>
      <c r="AG135" t="n">
        <v>17.00520833333333</v>
      </c>
      <c r="AH135" t="n">
        <v>444384.7950645966</v>
      </c>
    </row>
    <row r="136">
      <c r="A136" t="n">
        <v>134</v>
      </c>
      <c r="B136" t="n">
        <v>95</v>
      </c>
      <c r="C136" t="inlineStr">
        <is>
          <t xml:space="preserve">CONCLUIDO	</t>
        </is>
      </c>
      <c r="D136" t="n">
        <v>7.6558</v>
      </c>
      <c r="E136" t="n">
        <v>13.06</v>
      </c>
      <c r="F136" t="n">
        <v>10.44</v>
      </c>
      <c r="G136" t="n">
        <v>156.67</v>
      </c>
      <c r="H136" t="n">
        <v>2.56</v>
      </c>
      <c r="I136" t="n">
        <v>4</v>
      </c>
      <c r="J136" t="n">
        <v>239.95</v>
      </c>
      <c r="K136" t="n">
        <v>53.44</v>
      </c>
      <c r="L136" t="n">
        <v>34.5</v>
      </c>
      <c r="M136" t="n">
        <v>2</v>
      </c>
      <c r="N136" t="n">
        <v>57.01</v>
      </c>
      <c r="O136" t="n">
        <v>29827.61</v>
      </c>
      <c r="P136" t="n">
        <v>130.93</v>
      </c>
      <c r="Q136" t="n">
        <v>197.75</v>
      </c>
      <c r="R136" t="n">
        <v>29.05</v>
      </c>
      <c r="S136" t="n">
        <v>25.4</v>
      </c>
      <c r="T136" t="n">
        <v>998.66</v>
      </c>
      <c r="U136" t="n">
        <v>0.87</v>
      </c>
      <c r="V136" t="n">
        <v>0.89</v>
      </c>
      <c r="W136" t="n">
        <v>2.95</v>
      </c>
      <c r="X136" t="n">
        <v>0.05</v>
      </c>
      <c r="Y136" t="n">
        <v>1</v>
      </c>
      <c r="Z136" t="n">
        <v>10</v>
      </c>
      <c r="AA136" t="n">
        <v>359.1121761986503</v>
      </c>
      <c r="AB136" t="n">
        <v>491.3531223860716</v>
      </c>
      <c r="AC136" t="n">
        <v>444.4590700039826</v>
      </c>
      <c r="AD136" t="n">
        <v>359112.1761986503</v>
      </c>
      <c r="AE136" t="n">
        <v>491353.1223860716</v>
      </c>
      <c r="AF136" t="n">
        <v>2.606019776403274e-06</v>
      </c>
      <c r="AG136" t="n">
        <v>17.00520833333333</v>
      </c>
      <c r="AH136" t="n">
        <v>444459.0700039826</v>
      </c>
    </row>
    <row r="137">
      <c r="A137" t="n">
        <v>135</v>
      </c>
      <c r="B137" t="n">
        <v>95</v>
      </c>
      <c r="C137" t="inlineStr">
        <is>
          <t xml:space="preserve">CONCLUIDO	</t>
        </is>
      </c>
      <c r="D137" t="n">
        <v>7.6545</v>
      </c>
      <c r="E137" t="n">
        <v>13.06</v>
      </c>
      <c r="F137" t="n">
        <v>10.45</v>
      </c>
      <c r="G137" t="n">
        <v>156.7</v>
      </c>
      <c r="H137" t="n">
        <v>2.57</v>
      </c>
      <c r="I137" t="n">
        <v>4</v>
      </c>
      <c r="J137" t="n">
        <v>240.38</v>
      </c>
      <c r="K137" t="n">
        <v>53.44</v>
      </c>
      <c r="L137" t="n">
        <v>34.75</v>
      </c>
      <c r="M137" t="n">
        <v>2</v>
      </c>
      <c r="N137" t="n">
        <v>57.2</v>
      </c>
      <c r="O137" t="n">
        <v>29881.55</v>
      </c>
      <c r="P137" t="n">
        <v>130.89</v>
      </c>
      <c r="Q137" t="n">
        <v>197.76</v>
      </c>
      <c r="R137" t="n">
        <v>29.18</v>
      </c>
      <c r="S137" t="n">
        <v>25.4</v>
      </c>
      <c r="T137" t="n">
        <v>1067.53</v>
      </c>
      <c r="U137" t="n">
        <v>0.87</v>
      </c>
      <c r="V137" t="n">
        <v>0.89</v>
      </c>
      <c r="W137" t="n">
        <v>2.94</v>
      </c>
      <c r="X137" t="n">
        <v>0.06</v>
      </c>
      <c r="Y137" t="n">
        <v>1</v>
      </c>
      <c r="Z137" t="n">
        <v>10</v>
      </c>
      <c r="AA137" t="n">
        <v>359.144564265662</v>
      </c>
      <c r="AB137" t="n">
        <v>491.3974371682178</v>
      </c>
      <c r="AC137" t="n">
        <v>444.499155445517</v>
      </c>
      <c r="AD137" t="n">
        <v>359144.564265662</v>
      </c>
      <c r="AE137" t="n">
        <v>491397.4371682178</v>
      </c>
      <c r="AF137" t="n">
        <v>2.605577258872863e-06</v>
      </c>
      <c r="AG137" t="n">
        <v>17.00520833333333</v>
      </c>
      <c r="AH137" t="n">
        <v>444499.155445517</v>
      </c>
    </row>
    <row r="138">
      <c r="A138" t="n">
        <v>136</v>
      </c>
      <c r="B138" t="n">
        <v>95</v>
      </c>
      <c r="C138" t="inlineStr">
        <is>
          <t xml:space="preserve">CONCLUIDO	</t>
        </is>
      </c>
      <c r="D138" t="n">
        <v>7.6544</v>
      </c>
      <c r="E138" t="n">
        <v>13.06</v>
      </c>
      <c r="F138" t="n">
        <v>10.45</v>
      </c>
      <c r="G138" t="n">
        <v>156.7</v>
      </c>
      <c r="H138" t="n">
        <v>2.58</v>
      </c>
      <c r="I138" t="n">
        <v>4</v>
      </c>
      <c r="J138" t="n">
        <v>240.82</v>
      </c>
      <c r="K138" t="n">
        <v>53.44</v>
      </c>
      <c r="L138" t="n">
        <v>35</v>
      </c>
      <c r="M138" t="n">
        <v>2</v>
      </c>
      <c r="N138" t="n">
        <v>57.39</v>
      </c>
      <c r="O138" t="n">
        <v>29935.43</v>
      </c>
      <c r="P138" t="n">
        <v>130.92</v>
      </c>
      <c r="Q138" t="n">
        <v>197.77</v>
      </c>
      <c r="R138" t="n">
        <v>29.16</v>
      </c>
      <c r="S138" t="n">
        <v>25.4</v>
      </c>
      <c r="T138" t="n">
        <v>1057.28</v>
      </c>
      <c r="U138" t="n">
        <v>0.87</v>
      </c>
      <c r="V138" t="n">
        <v>0.89</v>
      </c>
      <c r="W138" t="n">
        <v>2.94</v>
      </c>
      <c r="X138" t="n">
        <v>0.06</v>
      </c>
      <c r="Y138" t="n">
        <v>1</v>
      </c>
      <c r="Z138" t="n">
        <v>10</v>
      </c>
      <c r="AA138" t="n">
        <v>359.1676308030457</v>
      </c>
      <c r="AB138" t="n">
        <v>491.4289978222898</v>
      </c>
      <c r="AC138" t="n">
        <v>444.5277039950601</v>
      </c>
      <c r="AD138" t="n">
        <v>359167.6308030456</v>
      </c>
      <c r="AE138" t="n">
        <v>491428.9978222898</v>
      </c>
      <c r="AF138" t="n">
        <v>2.605543219062831e-06</v>
      </c>
      <c r="AG138" t="n">
        <v>17.00520833333333</v>
      </c>
      <c r="AH138" t="n">
        <v>444527.7039950601</v>
      </c>
    </row>
    <row r="139">
      <c r="A139" t="n">
        <v>137</v>
      </c>
      <c r="B139" t="n">
        <v>95</v>
      </c>
      <c r="C139" t="inlineStr">
        <is>
          <t xml:space="preserve">CONCLUIDO	</t>
        </is>
      </c>
      <c r="D139" t="n">
        <v>7.6545</v>
      </c>
      <c r="E139" t="n">
        <v>13.06</v>
      </c>
      <c r="F139" t="n">
        <v>10.45</v>
      </c>
      <c r="G139" t="n">
        <v>156.7</v>
      </c>
      <c r="H139" t="n">
        <v>2.6</v>
      </c>
      <c r="I139" t="n">
        <v>4</v>
      </c>
      <c r="J139" t="n">
        <v>241.26</v>
      </c>
      <c r="K139" t="n">
        <v>53.44</v>
      </c>
      <c r="L139" t="n">
        <v>35.25</v>
      </c>
      <c r="M139" t="n">
        <v>2</v>
      </c>
      <c r="N139" t="n">
        <v>57.57</v>
      </c>
      <c r="O139" t="n">
        <v>29989.39</v>
      </c>
      <c r="P139" t="n">
        <v>130.87</v>
      </c>
      <c r="Q139" t="n">
        <v>197.75</v>
      </c>
      <c r="R139" t="n">
        <v>29.1</v>
      </c>
      <c r="S139" t="n">
        <v>25.4</v>
      </c>
      <c r="T139" t="n">
        <v>1026.24</v>
      </c>
      <c r="U139" t="n">
        <v>0.87</v>
      </c>
      <c r="V139" t="n">
        <v>0.89</v>
      </c>
      <c r="W139" t="n">
        <v>2.95</v>
      </c>
      <c r="X139" t="n">
        <v>0.06</v>
      </c>
      <c r="Y139" t="n">
        <v>1</v>
      </c>
      <c r="Z139" t="n">
        <v>10</v>
      </c>
      <c r="AA139" t="n">
        <v>359.1303452871084</v>
      </c>
      <c r="AB139" t="n">
        <v>491.3779821344636</v>
      </c>
      <c r="AC139" t="n">
        <v>444.481557172879</v>
      </c>
      <c r="AD139" t="n">
        <v>359130.3452871083</v>
      </c>
      <c r="AE139" t="n">
        <v>491377.9821344636</v>
      </c>
      <c r="AF139" t="n">
        <v>2.605577258872863e-06</v>
      </c>
      <c r="AG139" t="n">
        <v>17.00520833333333</v>
      </c>
      <c r="AH139" t="n">
        <v>444481.557172879</v>
      </c>
    </row>
    <row r="140">
      <c r="A140" t="n">
        <v>138</v>
      </c>
      <c r="B140" t="n">
        <v>95</v>
      </c>
      <c r="C140" t="inlineStr">
        <is>
          <t xml:space="preserve">CONCLUIDO	</t>
        </is>
      </c>
      <c r="D140" t="n">
        <v>7.6565</v>
      </c>
      <c r="E140" t="n">
        <v>13.06</v>
      </c>
      <c r="F140" t="n">
        <v>10.44</v>
      </c>
      <c r="G140" t="n">
        <v>156.65</v>
      </c>
      <c r="H140" t="n">
        <v>2.61</v>
      </c>
      <c r="I140" t="n">
        <v>4</v>
      </c>
      <c r="J140" t="n">
        <v>241.7</v>
      </c>
      <c r="K140" t="n">
        <v>53.44</v>
      </c>
      <c r="L140" t="n">
        <v>35.5</v>
      </c>
      <c r="M140" t="n">
        <v>2</v>
      </c>
      <c r="N140" t="n">
        <v>57.76</v>
      </c>
      <c r="O140" t="n">
        <v>30043.41</v>
      </c>
      <c r="P140" t="n">
        <v>130.77</v>
      </c>
      <c r="Q140" t="n">
        <v>197.76</v>
      </c>
      <c r="R140" t="n">
        <v>29.03</v>
      </c>
      <c r="S140" t="n">
        <v>25.4</v>
      </c>
      <c r="T140" t="n">
        <v>990.48</v>
      </c>
      <c r="U140" t="n">
        <v>0.87</v>
      </c>
      <c r="V140" t="n">
        <v>0.89</v>
      </c>
      <c r="W140" t="n">
        <v>2.94</v>
      </c>
      <c r="X140" t="n">
        <v>0.05</v>
      </c>
      <c r="Y140" t="n">
        <v>1</v>
      </c>
      <c r="Z140" t="n">
        <v>10</v>
      </c>
      <c r="AA140" t="n">
        <v>358.9862958451925</v>
      </c>
      <c r="AB140" t="n">
        <v>491.1808873330215</v>
      </c>
      <c r="AC140" t="n">
        <v>444.3032728226622</v>
      </c>
      <c r="AD140" t="n">
        <v>358986.2958451925</v>
      </c>
      <c r="AE140" t="n">
        <v>491180.8873330215</v>
      </c>
      <c r="AF140" t="n">
        <v>2.606258055073496e-06</v>
      </c>
      <c r="AG140" t="n">
        <v>17.00520833333333</v>
      </c>
      <c r="AH140" t="n">
        <v>444303.2728226622</v>
      </c>
    </row>
    <row r="141">
      <c r="A141" t="n">
        <v>139</v>
      </c>
      <c r="B141" t="n">
        <v>95</v>
      </c>
      <c r="C141" t="inlineStr">
        <is>
          <t xml:space="preserve">CONCLUIDO	</t>
        </is>
      </c>
      <c r="D141" t="n">
        <v>7.6568</v>
      </c>
      <c r="E141" t="n">
        <v>13.06</v>
      </c>
      <c r="F141" t="n">
        <v>10.44</v>
      </c>
      <c r="G141" t="n">
        <v>156.64</v>
      </c>
      <c r="H141" t="n">
        <v>2.63</v>
      </c>
      <c r="I141" t="n">
        <v>4</v>
      </c>
      <c r="J141" t="n">
        <v>242.14</v>
      </c>
      <c r="K141" t="n">
        <v>53.44</v>
      </c>
      <c r="L141" t="n">
        <v>35.75</v>
      </c>
      <c r="M141" t="n">
        <v>2</v>
      </c>
      <c r="N141" t="n">
        <v>57.95</v>
      </c>
      <c r="O141" t="n">
        <v>30097.5</v>
      </c>
      <c r="P141" t="n">
        <v>130.77</v>
      </c>
      <c r="Q141" t="n">
        <v>197.75</v>
      </c>
      <c r="R141" t="n">
        <v>29.07</v>
      </c>
      <c r="S141" t="n">
        <v>25.4</v>
      </c>
      <c r="T141" t="n">
        <v>1010</v>
      </c>
      <c r="U141" t="n">
        <v>0.87</v>
      </c>
      <c r="V141" t="n">
        <v>0.89</v>
      </c>
      <c r="W141" t="n">
        <v>2.94</v>
      </c>
      <c r="X141" t="n">
        <v>0.05</v>
      </c>
      <c r="Y141" t="n">
        <v>1</v>
      </c>
      <c r="Z141" t="n">
        <v>10</v>
      </c>
      <c r="AA141" t="n">
        <v>358.981090307671</v>
      </c>
      <c r="AB141" t="n">
        <v>491.1737648869325</v>
      </c>
      <c r="AC141" t="n">
        <v>444.2968301328315</v>
      </c>
      <c r="AD141" t="n">
        <v>358981.090307671</v>
      </c>
      <c r="AE141" t="n">
        <v>491173.7648869324</v>
      </c>
      <c r="AF141" t="n">
        <v>2.606360174503591e-06</v>
      </c>
      <c r="AG141" t="n">
        <v>17.00520833333333</v>
      </c>
      <c r="AH141" t="n">
        <v>444296.8301328315</v>
      </c>
    </row>
    <row r="142">
      <c r="A142" t="n">
        <v>140</v>
      </c>
      <c r="B142" t="n">
        <v>95</v>
      </c>
      <c r="C142" t="inlineStr">
        <is>
          <t xml:space="preserve">CONCLUIDO	</t>
        </is>
      </c>
      <c r="D142" t="n">
        <v>7.6558</v>
      </c>
      <c r="E142" t="n">
        <v>13.06</v>
      </c>
      <c r="F142" t="n">
        <v>10.44</v>
      </c>
      <c r="G142" t="n">
        <v>156.67</v>
      </c>
      <c r="H142" t="n">
        <v>2.64</v>
      </c>
      <c r="I142" t="n">
        <v>4</v>
      </c>
      <c r="J142" t="n">
        <v>242.57</v>
      </c>
      <c r="K142" t="n">
        <v>53.44</v>
      </c>
      <c r="L142" t="n">
        <v>36</v>
      </c>
      <c r="M142" t="n">
        <v>2</v>
      </c>
      <c r="N142" t="n">
        <v>58.14</v>
      </c>
      <c r="O142" t="n">
        <v>30151.65</v>
      </c>
      <c r="P142" t="n">
        <v>130.79</v>
      </c>
      <c r="Q142" t="n">
        <v>197.75</v>
      </c>
      <c r="R142" t="n">
        <v>29.06</v>
      </c>
      <c r="S142" t="n">
        <v>25.4</v>
      </c>
      <c r="T142" t="n">
        <v>1003.65</v>
      </c>
      <c r="U142" t="n">
        <v>0.87</v>
      </c>
      <c r="V142" t="n">
        <v>0.89</v>
      </c>
      <c r="W142" t="n">
        <v>2.95</v>
      </c>
      <c r="X142" t="n">
        <v>0.05</v>
      </c>
      <c r="Y142" t="n">
        <v>1</v>
      </c>
      <c r="Z142" t="n">
        <v>10</v>
      </c>
      <c r="AA142" t="n">
        <v>359.0126602500395</v>
      </c>
      <c r="AB142" t="n">
        <v>491.2169602748486</v>
      </c>
      <c r="AC142" t="n">
        <v>444.33590301355</v>
      </c>
      <c r="AD142" t="n">
        <v>359012.6602500395</v>
      </c>
      <c r="AE142" t="n">
        <v>491216.9602748486</v>
      </c>
      <c r="AF142" t="n">
        <v>2.606019776403274e-06</v>
      </c>
      <c r="AG142" t="n">
        <v>17.00520833333333</v>
      </c>
      <c r="AH142" t="n">
        <v>444335.90301355</v>
      </c>
    </row>
    <row r="143">
      <c r="A143" t="n">
        <v>141</v>
      </c>
      <c r="B143" t="n">
        <v>95</v>
      </c>
      <c r="C143" t="inlineStr">
        <is>
          <t xml:space="preserve">CONCLUIDO	</t>
        </is>
      </c>
      <c r="D143" t="n">
        <v>7.654</v>
      </c>
      <c r="E143" t="n">
        <v>13.06</v>
      </c>
      <c r="F143" t="n">
        <v>10.45</v>
      </c>
      <c r="G143" t="n">
        <v>156.71</v>
      </c>
      <c r="H143" t="n">
        <v>2.65</v>
      </c>
      <c r="I143" t="n">
        <v>4</v>
      </c>
      <c r="J143" t="n">
        <v>243.01</v>
      </c>
      <c r="K143" t="n">
        <v>53.44</v>
      </c>
      <c r="L143" t="n">
        <v>36.25</v>
      </c>
      <c r="M143" t="n">
        <v>2</v>
      </c>
      <c r="N143" t="n">
        <v>58.33</v>
      </c>
      <c r="O143" t="n">
        <v>30205.88</v>
      </c>
      <c r="P143" t="n">
        <v>130.7</v>
      </c>
      <c r="Q143" t="n">
        <v>197.75</v>
      </c>
      <c r="R143" t="n">
        <v>29.14</v>
      </c>
      <c r="S143" t="n">
        <v>25.4</v>
      </c>
      <c r="T143" t="n">
        <v>1048.37</v>
      </c>
      <c r="U143" t="n">
        <v>0.87</v>
      </c>
      <c r="V143" t="n">
        <v>0.89</v>
      </c>
      <c r="W143" t="n">
        <v>2.95</v>
      </c>
      <c r="X143" t="n">
        <v>0.06</v>
      </c>
      <c r="Y143" t="n">
        <v>1</v>
      </c>
      <c r="Z143" t="n">
        <v>10</v>
      </c>
      <c r="AA143" t="n">
        <v>359.0181645538747</v>
      </c>
      <c r="AB143" t="n">
        <v>491.2244915061887</v>
      </c>
      <c r="AC143" t="n">
        <v>444.3427154747412</v>
      </c>
      <c r="AD143" t="n">
        <v>359018.1645538747</v>
      </c>
      <c r="AE143" t="n">
        <v>491224.4915061886</v>
      </c>
      <c r="AF143" t="n">
        <v>2.605407059822704e-06</v>
      </c>
      <c r="AG143" t="n">
        <v>17.00520833333333</v>
      </c>
      <c r="AH143" t="n">
        <v>444342.7154747412</v>
      </c>
    </row>
    <row r="144">
      <c r="A144" t="n">
        <v>142</v>
      </c>
      <c r="B144" t="n">
        <v>95</v>
      </c>
      <c r="C144" t="inlineStr">
        <is>
          <t xml:space="preserve">CONCLUIDO	</t>
        </is>
      </c>
      <c r="D144" t="n">
        <v>7.6571</v>
      </c>
      <c r="E144" t="n">
        <v>13.06</v>
      </c>
      <c r="F144" t="n">
        <v>10.44</v>
      </c>
      <c r="G144" t="n">
        <v>156.63</v>
      </c>
      <c r="H144" t="n">
        <v>2.67</v>
      </c>
      <c r="I144" t="n">
        <v>4</v>
      </c>
      <c r="J144" t="n">
        <v>243.45</v>
      </c>
      <c r="K144" t="n">
        <v>53.44</v>
      </c>
      <c r="L144" t="n">
        <v>36.5</v>
      </c>
      <c r="M144" t="n">
        <v>2</v>
      </c>
      <c r="N144" t="n">
        <v>58.52</v>
      </c>
      <c r="O144" t="n">
        <v>30260.17</v>
      </c>
      <c r="P144" t="n">
        <v>130.46</v>
      </c>
      <c r="Q144" t="n">
        <v>197.75</v>
      </c>
      <c r="R144" t="n">
        <v>29.05</v>
      </c>
      <c r="S144" t="n">
        <v>25.4</v>
      </c>
      <c r="T144" t="n">
        <v>1003.26</v>
      </c>
      <c r="U144" t="n">
        <v>0.87</v>
      </c>
      <c r="V144" t="n">
        <v>0.89</v>
      </c>
      <c r="W144" t="n">
        <v>2.94</v>
      </c>
      <c r="X144" t="n">
        <v>0.05</v>
      </c>
      <c r="Y144" t="n">
        <v>1</v>
      </c>
      <c r="Z144" t="n">
        <v>10</v>
      </c>
      <c r="AA144" t="n">
        <v>358.755565846218</v>
      </c>
      <c r="AB144" t="n">
        <v>490.8651923693354</v>
      </c>
      <c r="AC144" t="n">
        <v>444.0177073432297</v>
      </c>
      <c r="AD144" t="n">
        <v>358755.565846218</v>
      </c>
      <c r="AE144" t="n">
        <v>490865.1923693354</v>
      </c>
      <c r="AF144" t="n">
        <v>2.606462293933686e-06</v>
      </c>
      <c r="AG144" t="n">
        <v>17.00520833333333</v>
      </c>
      <c r="AH144" t="n">
        <v>444017.7073432297</v>
      </c>
    </row>
    <row r="145">
      <c r="A145" t="n">
        <v>143</v>
      </c>
      <c r="B145" t="n">
        <v>95</v>
      </c>
      <c r="C145" t="inlineStr">
        <is>
          <t xml:space="preserve">CONCLUIDO	</t>
        </is>
      </c>
      <c r="D145" t="n">
        <v>7.6565</v>
      </c>
      <c r="E145" t="n">
        <v>13.06</v>
      </c>
      <c r="F145" t="n">
        <v>10.44</v>
      </c>
      <c r="G145" t="n">
        <v>156.65</v>
      </c>
      <c r="H145" t="n">
        <v>2.68</v>
      </c>
      <c r="I145" t="n">
        <v>4</v>
      </c>
      <c r="J145" t="n">
        <v>243.89</v>
      </c>
      <c r="K145" t="n">
        <v>53.44</v>
      </c>
      <c r="L145" t="n">
        <v>36.75</v>
      </c>
      <c r="M145" t="n">
        <v>2</v>
      </c>
      <c r="N145" t="n">
        <v>58.71</v>
      </c>
      <c r="O145" t="n">
        <v>30314.53</v>
      </c>
      <c r="P145" t="n">
        <v>130.28</v>
      </c>
      <c r="Q145" t="n">
        <v>197.75</v>
      </c>
      <c r="R145" t="n">
        <v>29</v>
      </c>
      <c r="S145" t="n">
        <v>25.4</v>
      </c>
      <c r="T145" t="n">
        <v>975.28</v>
      </c>
      <c r="U145" t="n">
        <v>0.88</v>
      </c>
      <c r="V145" t="n">
        <v>0.89</v>
      </c>
      <c r="W145" t="n">
        <v>2.95</v>
      </c>
      <c r="X145" t="n">
        <v>0.05</v>
      </c>
      <c r="Y145" t="n">
        <v>1</v>
      </c>
      <c r="Z145" t="n">
        <v>10</v>
      </c>
      <c r="AA145" t="n">
        <v>358.6380218691186</v>
      </c>
      <c r="AB145" t="n">
        <v>490.7043635141937</v>
      </c>
      <c r="AC145" t="n">
        <v>443.872227768298</v>
      </c>
      <c r="AD145" t="n">
        <v>358638.0218691186</v>
      </c>
      <c r="AE145" t="n">
        <v>490704.3635141937</v>
      </c>
      <c r="AF145" t="n">
        <v>2.606258055073496e-06</v>
      </c>
      <c r="AG145" t="n">
        <v>17.00520833333333</v>
      </c>
      <c r="AH145" t="n">
        <v>443872.227768298</v>
      </c>
    </row>
    <row r="146">
      <c r="A146" t="n">
        <v>144</v>
      </c>
      <c r="B146" t="n">
        <v>95</v>
      </c>
      <c r="C146" t="inlineStr">
        <is>
          <t xml:space="preserve">CONCLUIDO	</t>
        </is>
      </c>
      <c r="D146" t="n">
        <v>7.6573</v>
      </c>
      <c r="E146" t="n">
        <v>13.06</v>
      </c>
      <c r="F146" t="n">
        <v>10.44</v>
      </c>
      <c r="G146" t="n">
        <v>156.63</v>
      </c>
      <c r="H146" t="n">
        <v>2.69</v>
      </c>
      <c r="I146" t="n">
        <v>4</v>
      </c>
      <c r="J146" t="n">
        <v>244.34</v>
      </c>
      <c r="K146" t="n">
        <v>53.44</v>
      </c>
      <c r="L146" t="n">
        <v>37</v>
      </c>
      <c r="M146" t="n">
        <v>2</v>
      </c>
      <c r="N146" t="n">
        <v>58.9</v>
      </c>
      <c r="O146" t="n">
        <v>30368.96</v>
      </c>
      <c r="P146" t="n">
        <v>130.14</v>
      </c>
      <c r="Q146" t="n">
        <v>197.75</v>
      </c>
      <c r="R146" t="n">
        <v>29.01</v>
      </c>
      <c r="S146" t="n">
        <v>25.4</v>
      </c>
      <c r="T146" t="n">
        <v>982.08</v>
      </c>
      <c r="U146" t="n">
        <v>0.88</v>
      </c>
      <c r="V146" t="n">
        <v>0.89</v>
      </c>
      <c r="W146" t="n">
        <v>2.94</v>
      </c>
      <c r="X146" t="n">
        <v>0.05</v>
      </c>
      <c r="Y146" t="n">
        <v>1</v>
      </c>
      <c r="Z146" t="n">
        <v>10</v>
      </c>
      <c r="AA146" t="n">
        <v>358.5246812739506</v>
      </c>
      <c r="AB146" t="n">
        <v>490.5492859116507</v>
      </c>
      <c r="AC146" t="n">
        <v>443.7319505544889</v>
      </c>
      <c r="AD146" t="n">
        <v>358524.6812739506</v>
      </c>
      <c r="AE146" t="n">
        <v>490549.2859116507</v>
      </c>
      <c r="AF146" t="n">
        <v>2.606530373553749e-06</v>
      </c>
      <c r="AG146" t="n">
        <v>17.00520833333333</v>
      </c>
      <c r="AH146" t="n">
        <v>443731.9505544889</v>
      </c>
    </row>
    <row r="147">
      <c r="A147" t="n">
        <v>145</v>
      </c>
      <c r="B147" t="n">
        <v>95</v>
      </c>
      <c r="C147" t="inlineStr">
        <is>
          <t xml:space="preserve">CONCLUIDO	</t>
        </is>
      </c>
      <c r="D147" t="n">
        <v>7.656</v>
      </c>
      <c r="E147" t="n">
        <v>13.06</v>
      </c>
      <c r="F147" t="n">
        <v>10.44</v>
      </c>
      <c r="G147" t="n">
        <v>156.66</v>
      </c>
      <c r="H147" t="n">
        <v>2.71</v>
      </c>
      <c r="I147" t="n">
        <v>4</v>
      </c>
      <c r="J147" t="n">
        <v>244.78</v>
      </c>
      <c r="K147" t="n">
        <v>53.44</v>
      </c>
      <c r="L147" t="n">
        <v>37.25</v>
      </c>
      <c r="M147" t="n">
        <v>2</v>
      </c>
      <c r="N147" t="n">
        <v>59.09</v>
      </c>
      <c r="O147" t="n">
        <v>30423.46</v>
      </c>
      <c r="P147" t="n">
        <v>130.22</v>
      </c>
      <c r="Q147" t="n">
        <v>197.77</v>
      </c>
      <c r="R147" t="n">
        <v>29.05</v>
      </c>
      <c r="S147" t="n">
        <v>25.4</v>
      </c>
      <c r="T147" t="n">
        <v>1002.13</v>
      </c>
      <c r="U147" t="n">
        <v>0.87</v>
      </c>
      <c r="V147" t="n">
        <v>0.89</v>
      </c>
      <c r="W147" t="n">
        <v>2.94</v>
      </c>
      <c r="X147" t="n">
        <v>0.05</v>
      </c>
      <c r="Y147" t="n">
        <v>1</v>
      </c>
      <c r="Z147" t="n">
        <v>10</v>
      </c>
      <c r="AA147" t="n">
        <v>358.6040273482835</v>
      </c>
      <c r="AB147" t="n">
        <v>490.6578507110547</v>
      </c>
      <c r="AC147" t="n">
        <v>443.8301540818094</v>
      </c>
      <c r="AD147" t="n">
        <v>358604.0273482834</v>
      </c>
      <c r="AE147" t="n">
        <v>490657.8507110547</v>
      </c>
      <c r="AF147" t="n">
        <v>2.606087856023337e-06</v>
      </c>
      <c r="AG147" t="n">
        <v>17.00520833333333</v>
      </c>
      <c r="AH147" t="n">
        <v>443830.1540818095</v>
      </c>
    </row>
    <row r="148">
      <c r="A148" t="n">
        <v>146</v>
      </c>
      <c r="B148" t="n">
        <v>95</v>
      </c>
      <c r="C148" t="inlineStr">
        <is>
          <t xml:space="preserve">CONCLUIDO	</t>
        </is>
      </c>
      <c r="D148" t="n">
        <v>7.655</v>
      </c>
      <c r="E148" t="n">
        <v>13.06</v>
      </c>
      <c r="F148" t="n">
        <v>10.45</v>
      </c>
      <c r="G148" t="n">
        <v>156.69</v>
      </c>
      <c r="H148" t="n">
        <v>2.72</v>
      </c>
      <c r="I148" t="n">
        <v>4</v>
      </c>
      <c r="J148" t="n">
        <v>245.22</v>
      </c>
      <c r="K148" t="n">
        <v>53.44</v>
      </c>
      <c r="L148" t="n">
        <v>37.5</v>
      </c>
      <c r="M148" t="n">
        <v>2</v>
      </c>
      <c r="N148" t="n">
        <v>59.29</v>
      </c>
      <c r="O148" t="n">
        <v>30478.03</v>
      </c>
      <c r="P148" t="n">
        <v>130.19</v>
      </c>
      <c r="Q148" t="n">
        <v>197.75</v>
      </c>
      <c r="R148" t="n">
        <v>29.09</v>
      </c>
      <c r="S148" t="n">
        <v>25.4</v>
      </c>
      <c r="T148" t="n">
        <v>1021.53</v>
      </c>
      <c r="U148" t="n">
        <v>0.87</v>
      </c>
      <c r="V148" t="n">
        <v>0.89</v>
      </c>
      <c r="W148" t="n">
        <v>2.95</v>
      </c>
      <c r="X148" t="n">
        <v>0.06</v>
      </c>
      <c r="Y148" t="n">
        <v>1</v>
      </c>
      <c r="Z148" t="n">
        <v>10</v>
      </c>
      <c r="AA148" t="n">
        <v>358.6382442486047</v>
      </c>
      <c r="AB148" t="n">
        <v>490.7046677836174</v>
      </c>
      <c r="AC148" t="n">
        <v>443.8725029986749</v>
      </c>
      <c r="AD148" t="n">
        <v>358638.2442486048</v>
      </c>
      <c r="AE148" t="n">
        <v>490704.6677836174</v>
      </c>
      <c r="AF148" t="n">
        <v>2.605747457923021e-06</v>
      </c>
      <c r="AG148" t="n">
        <v>17.00520833333333</v>
      </c>
      <c r="AH148" t="n">
        <v>443872.5029986749</v>
      </c>
    </row>
    <row r="149">
      <c r="A149" t="n">
        <v>147</v>
      </c>
      <c r="B149" t="n">
        <v>95</v>
      </c>
      <c r="C149" t="inlineStr">
        <is>
          <t xml:space="preserve">CONCLUIDO	</t>
        </is>
      </c>
      <c r="D149" t="n">
        <v>7.6568</v>
      </c>
      <c r="E149" t="n">
        <v>13.06</v>
      </c>
      <c r="F149" t="n">
        <v>10.44</v>
      </c>
      <c r="G149" t="n">
        <v>156.64</v>
      </c>
      <c r="H149" t="n">
        <v>2.73</v>
      </c>
      <c r="I149" t="n">
        <v>4</v>
      </c>
      <c r="J149" t="n">
        <v>245.66</v>
      </c>
      <c r="K149" t="n">
        <v>53.44</v>
      </c>
      <c r="L149" t="n">
        <v>37.75</v>
      </c>
      <c r="M149" t="n">
        <v>2</v>
      </c>
      <c r="N149" t="n">
        <v>59.48</v>
      </c>
      <c r="O149" t="n">
        <v>30532.67</v>
      </c>
      <c r="P149" t="n">
        <v>130.2</v>
      </c>
      <c r="Q149" t="n">
        <v>197.76</v>
      </c>
      <c r="R149" t="n">
        <v>29.02</v>
      </c>
      <c r="S149" t="n">
        <v>25.4</v>
      </c>
      <c r="T149" t="n">
        <v>987.5</v>
      </c>
      <c r="U149" t="n">
        <v>0.88</v>
      </c>
      <c r="V149" t="n">
        <v>0.89</v>
      </c>
      <c r="W149" t="n">
        <v>2.94</v>
      </c>
      <c r="X149" t="n">
        <v>0.05</v>
      </c>
      <c r="Y149" t="n">
        <v>1</v>
      </c>
      <c r="Z149" t="n">
        <v>10</v>
      </c>
      <c r="AA149" t="n">
        <v>358.5759711478174</v>
      </c>
      <c r="AB149" t="n">
        <v>490.6194629798248</v>
      </c>
      <c r="AC149" t="n">
        <v>443.7954300217706</v>
      </c>
      <c r="AD149" t="n">
        <v>358575.9711478174</v>
      </c>
      <c r="AE149" t="n">
        <v>490619.4629798249</v>
      </c>
      <c r="AF149" t="n">
        <v>2.606360174503591e-06</v>
      </c>
      <c r="AG149" t="n">
        <v>17.00520833333333</v>
      </c>
      <c r="AH149" t="n">
        <v>443795.4300217706</v>
      </c>
    </row>
    <row r="150">
      <c r="A150" t="n">
        <v>148</v>
      </c>
      <c r="B150" t="n">
        <v>95</v>
      </c>
      <c r="C150" t="inlineStr">
        <is>
          <t xml:space="preserve">CONCLUIDO	</t>
        </is>
      </c>
      <c r="D150" t="n">
        <v>7.6583</v>
      </c>
      <c r="E150" t="n">
        <v>13.06</v>
      </c>
      <c r="F150" t="n">
        <v>10.44</v>
      </c>
      <c r="G150" t="n">
        <v>156.6</v>
      </c>
      <c r="H150" t="n">
        <v>2.75</v>
      </c>
      <c r="I150" t="n">
        <v>4</v>
      </c>
      <c r="J150" t="n">
        <v>246.11</v>
      </c>
      <c r="K150" t="n">
        <v>53.44</v>
      </c>
      <c r="L150" t="n">
        <v>38</v>
      </c>
      <c r="M150" t="n">
        <v>2</v>
      </c>
      <c r="N150" t="n">
        <v>59.67</v>
      </c>
      <c r="O150" t="n">
        <v>30587.38</v>
      </c>
      <c r="P150" t="n">
        <v>130.02</v>
      </c>
      <c r="Q150" t="n">
        <v>197.75</v>
      </c>
      <c r="R150" t="n">
        <v>28.94</v>
      </c>
      <c r="S150" t="n">
        <v>25.4</v>
      </c>
      <c r="T150" t="n">
        <v>946.23</v>
      </c>
      <c r="U150" t="n">
        <v>0.88</v>
      </c>
      <c r="V150" t="n">
        <v>0.89</v>
      </c>
      <c r="W150" t="n">
        <v>2.94</v>
      </c>
      <c r="X150" t="n">
        <v>0.05</v>
      </c>
      <c r="Y150" t="n">
        <v>1</v>
      </c>
      <c r="Z150" t="n">
        <v>10</v>
      </c>
      <c r="AA150" t="n">
        <v>358.4221216180939</v>
      </c>
      <c r="AB150" t="n">
        <v>490.408959265895</v>
      </c>
      <c r="AC150" t="n">
        <v>443.6050164868544</v>
      </c>
      <c r="AD150" t="n">
        <v>358422.1216180939</v>
      </c>
      <c r="AE150" t="n">
        <v>490408.959265895</v>
      </c>
      <c r="AF150" t="n">
        <v>2.606870771654065e-06</v>
      </c>
      <c r="AG150" t="n">
        <v>17.00520833333333</v>
      </c>
      <c r="AH150" t="n">
        <v>443605.0164868544</v>
      </c>
    </row>
    <row r="151">
      <c r="A151" t="n">
        <v>149</v>
      </c>
      <c r="B151" t="n">
        <v>95</v>
      </c>
      <c r="C151" t="inlineStr">
        <is>
          <t xml:space="preserve">CONCLUIDO	</t>
        </is>
      </c>
      <c r="D151" t="n">
        <v>7.6563</v>
      </c>
      <c r="E151" t="n">
        <v>13.06</v>
      </c>
      <c r="F151" t="n">
        <v>10.44</v>
      </c>
      <c r="G151" t="n">
        <v>156.65</v>
      </c>
      <c r="H151" t="n">
        <v>2.76</v>
      </c>
      <c r="I151" t="n">
        <v>4</v>
      </c>
      <c r="J151" t="n">
        <v>246.55</v>
      </c>
      <c r="K151" t="n">
        <v>53.44</v>
      </c>
      <c r="L151" t="n">
        <v>38.25</v>
      </c>
      <c r="M151" t="n">
        <v>2</v>
      </c>
      <c r="N151" t="n">
        <v>59.87</v>
      </c>
      <c r="O151" t="n">
        <v>30642.16</v>
      </c>
      <c r="P151" t="n">
        <v>130.01</v>
      </c>
      <c r="Q151" t="n">
        <v>197.75</v>
      </c>
      <c r="R151" t="n">
        <v>29.02</v>
      </c>
      <c r="S151" t="n">
        <v>25.4</v>
      </c>
      <c r="T151" t="n">
        <v>986.47</v>
      </c>
      <c r="U151" t="n">
        <v>0.88</v>
      </c>
      <c r="V151" t="n">
        <v>0.89</v>
      </c>
      <c r="W151" t="n">
        <v>2.95</v>
      </c>
      <c r="X151" t="n">
        <v>0.05</v>
      </c>
      <c r="Y151" t="n">
        <v>1</v>
      </c>
      <c r="Z151" t="n">
        <v>10</v>
      </c>
      <c r="AA151" t="n">
        <v>358.4495722749181</v>
      </c>
      <c r="AB151" t="n">
        <v>490.4465184655992</v>
      </c>
      <c r="AC151" t="n">
        <v>443.6389910892536</v>
      </c>
      <c r="AD151" t="n">
        <v>358449.5722749181</v>
      </c>
      <c r="AE151" t="n">
        <v>490446.5184655992</v>
      </c>
      <c r="AF151" t="n">
        <v>2.606189975453433e-06</v>
      </c>
      <c r="AG151" t="n">
        <v>17.00520833333333</v>
      </c>
      <c r="AH151" t="n">
        <v>443638.9910892536</v>
      </c>
    </row>
    <row r="152">
      <c r="A152" t="n">
        <v>150</v>
      </c>
      <c r="B152" t="n">
        <v>95</v>
      </c>
      <c r="C152" t="inlineStr">
        <is>
          <t xml:space="preserve">CONCLUIDO	</t>
        </is>
      </c>
      <c r="D152" t="n">
        <v>7.6544</v>
      </c>
      <c r="E152" t="n">
        <v>13.06</v>
      </c>
      <c r="F152" t="n">
        <v>10.45</v>
      </c>
      <c r="G152" t="n">
        <v>156.7</v>
      </c>
      <c r="H152" t="n">
        <v>2.77</v>
      </c>
      <c r="I152" t="n">
        <v>4</v>
      </c>
      <c r="J152" t="n">
        <v>247</v>
      </c>
      <c r="K152" t="n">
        <v>53.44</v>
      </c>
      <c r="L152" t="n">
        <v>38.5</v>
      </c>
      <c r="M152" t="n">
        <v>2</v>
      </c>
      <c r="N152" t="n">
        <v>60.06</v>
      </c>
      <c r="O152" t="n">
        <v>30697.01</v>
      </c>
      <c r="P152" t="n">
        <v>129.88</v>
      </c>
      <c r="Q152" t="n">
        <v>197.75</v>
      </c>
      <c r="R152" t="n">
        <v>29.11</v>
      </c>
      <c r="S152" t="n">
        <v>25.4</v>
      </c>
      <c r="T152" t="n">
        <v>1033.08</v>
      </c>
      <c r="U152" t="n">
        <v>0.87</v>
      </c>
      <c r="V152" t="n">
        <v>0.89</v>
      </c>
      <c r="W152" t="n">
        <v>2.95</v>
      </c>
      <c r="X152" t="n">
        <v>0.06</v>
      </c>
      <c r="Y152" t="n">
        <v>1</v>
      </c>
      <c r="Z152" t="n">
        <v>10</v>
      </c>
      <c r="AA152" t="n">
        <v>358.428234258622</v>
      </c>
      <c r="AB152" t="n">
        <v>490.4173228503359</v>
      </c>
      <c r="AC152" t="n">
        <v>443.6125818625347</v>
      </c>
      <c r="AD152" t="n">
        <v>358428.2342586219</v>
      </c>
      <c r="AE152" t="n">
        <v>490417.322850336</v>
      </c>
      <c r="AF152" t="n">
        <v>2.605543219062831e-06</v>
      </c>
      <c r="AG152" t="n">
        <v>17.00520833333333</v>
      </c>
      <c r="AH152" t="n">
        <v>443612.5818625347</v>
      </c>
    </row>
    <row r="153">
      <c r="A153" t="n">
        <v>151</v>
      </c>
      <c r="B153" t="n">
        <v>95</v>
      </c>
      <c r="C153" t="inlineStr">
        <is>
          <t xml:space="preserve">CONCLUIDO	</t>
        </is>
      </c>
      <c r="D153" t="n">
        <v>7.6592</v>
      </c>
      <c r="E153" t="n">
        <v>13.06</v>
      </c>
      <c r="F153" t="n">
        <v>10.44</v>
      </c>
      <c r="G153" t="n">
        <v>156.58</v>
      </c>
      <c r="H153" t="n">
        <v>2.79</v>
      </c>
      <c r="I153" t="n">
        <v>4</v>
      </c>
      <c r="J153" t="n">
        <v>247.44</v>
      </c>
      <c r="K153" t="n">
        <v>53.44</v>
      </c>
      <c r="L153" t="n">
        <v>38.75</v>
      </c>
      <c r="M153" t="n">
        <v>2</v>
      </c>
      <c r="N153" t="n">
        <v>60.26</v>
      </c>
      <c r="O153" t="n">
        <v>30751.93</v>
      </c>
      <c r="P153" t="n">
        <v>129.39</v>
      </c>
      <c r="Q153" t="n">
        <v>197.75</v>
      </c>
      <c r="R153" t="n">
        <v>28.84</v>
      </c>
      <c r="S153" t="n">
        <v>25.4</v>
      </c>
      <c r="T153" t="n">
        <v>896</v>
      </c>
      <c r="U153" t="n">
        <v>0.88</v>
      </c>
      <c r="V153" t="n">
        <v>0.89</v>
      </c>
      <c r="W153" t="n">
        <v>2.95</v>
      </c>
      <c r="X153" t="n">
        <v>0.05</v>
      </c>
      <c r="Y153" t="n">
        <v>1</v>
      </c>
      <c r="Z153" t="n">
        <v>10</v>
      </c>
      <c r="AA153" t="n">
        <v>357.9589532167641</v>
      </c>
      <c r="AB153" t="n">
        <v>489.7752318256478</v>
      </c>
      <c r="AC153" t="n">
        <v>443.0317711040624</v>
      </c>
      <c r="AD153" t="n">
        <v>357958.9532167641</v>
      </c>
      <c r="AE153" t="n">
        <v>489775.2318256478</v>
      </c>
      <c r="AF153" t="n">
        <v>2.60717712994435e-06</v>
      </c>
      <c r="AG153" t="n">
        <v>17.00520833333333</v>
      </c>
      <c r="AH153" t="n">
        <v>443031.7711040624</v>
      </c>
    </row>
    <row r="154">
      <c r="A154" t="n">
        <v>152</v>
      </c>
      <c r="B154" t="n">
        <v>95</v>
      </c>
      <c r="C154" t="inlineStr">
        <is>
          <t xml:space="preserve">CONCLUIDO	</t>
        </is>
      </c>
      <c r="D154" t="n">
        <v>7.6628</v>
      </c>
      <c r="E154" t="n">
        <v>13.05</v>
      </c>
      <c r="F154" t="n">
        <v>10.43</v>
      </c>
      <c r="G154" t="n">
        <v>156.49</v>
      </c>
      <c r="H154" t="n">
        <v>2.8</v>
      </c>
      <c r="I154" t="n">
        <v>4</v>
      </c>
      <c r="J154" t="n">
        <v>247.89</v>
      </c>
      <c r="K154" t="n">
        <v>53.44</v>
      </c>
      <c r="L154" t="n">
        <v>39</v>
      </c>
      <c r="M154" t="n">
        <v>2</v>
      </c>
      <c r="N154" t="n">
        <v>60.45</v>
      </c>
      <c r="O154" t="n">
        <v>30806.92</v>
      </c>
      <c r="P154" t="n">
        <v>128.93</v>
      </c>
      <c r="Q154" t="n">
        <v>197.75</v>
      </c>
      <c r="R154" t="n">
        <v>28.64</v>
      </c>
      <c r="S154" t="n">
        <v>25.4</v>
      </c>
      <c r="T154" t="n">
        <v>796.4400000000001</v>
      </c>
      <c r="U154" t="n">
        <v>0.89</v>
      </c>
      <c r="V154" t="n">
        <v>0.89</v>
      </c>
      <c r="W154" t="n">
        <v>2.95</v>
      </c>
      <c r="X154" t="n">
        <v>0.04</v>
      </c>
      <c r="Y154" t="n">
        <v>1</v>
      </c>
      <c r="Z154" t="n">
        <v>10</v>
      </c>
      <c r="AA154" t="n">
        <v>357.3615447320251</v>
      </c>
      <c r="AB154" t="n">
        <v>488.9578311810255</v>
      </c>
      <c r="AC154" t="n">
        <v>442.2923820297339</v>
      </c>
      <c r="AD154" t="n">
        <v>357361.5447320251</v>
      </c>
      <c r="AE154" t="n">
        <v>488957.8311810255</v>
      </c>
      <c r="AF154" t="n">
        <v>2.60840256310549e-06</v>
      </c>
      <c r="AG154" t="n">
        <v>16.9921875</v>
      </c>
      <c r="AH154" t="n">
        <v>442292.3820297339</v>
      </c>
    </row>
    <row r="155">
      <c r="A155" t="n">
        <v>153</v>
      </c>
      <c r="B155" t="n">
        <v>95</v>
      </c>
      <c r="C155" t="inlineStr">
        <is>
          <t xml:space="preserve">CONCLUIDO	</t>
        </is>
      </c>
      <c r="D155" t="n">
        <v>7.6615</v>
      </c>
      <c r="E155" t="n">
        <v>13.05</v>
      </c>
      <c r="F155" t="n">
        <v>10.43</v>
      </c>
      <c r="G155" t="n">
        <v>156.52</v>
      </c>
      <c r="H155" t="n">
        <v>2.81</v>
      </c>
      <c r="I155" t="n">
        <v>4</v>
      </c>
      <c r="J155" t="n">
        <v>248.33</v>
      </c>
      <c r="K155" t="n">
        <v>53.44</v>
      </c>
      <c r="L155" t="n">
        <v>39.25</v>
      </c>
      <c r="M155" t="n">
        <v>2</v>
      </c>
      <c r="N155" t="n">
        <v>60.65</v>
      </c>
      <c r="O155" t="n">
        <v>30861.98</v>
      </c>
      <c r="P155" t="n">
        <v>128.85</v>
      </c>
      <c r="Q155" t="n">
        <v>197.8</v>
      </c>
      <c r="R155" t="n">
        <v>28.67</v>
      </c>
      <c r="S155" t="n">
        <v>25.4</v>
      </c>
      <c r="T155" t="n">
        <v>809.41</v>
      </c>
      <c r="U155" t="n">
        <v>0.89</v>
      </c>
      <c r="V155" t="n">
        <v>0.89</v>
      </c>
      <c r="W155" t="n">
        <v>2.95</v>
      </c>
      <c r="X155" t="n">
        <v>0.04</v>
      </c>
      <c r="Y155" t="n">
        <v>1</v>
      </c>
      <c r="Z155" t="n">
        <v>10</v>
      </c>
      <c r="AA155" t="n">
        <v>357.3270175332697</v>
      </c>
      <c r="AB155" t="n">
        <v>488.9105895444559</v>
      </c>
      <c r="AC155" t="n">
        <v>442.2496490686543</v>
      </c>
      <c r="AD155" t="n">
        <v>357327.0175332697</v>
      </c>
      <c r="AE155" t="n">
        <v>488910.5895444559</v>
      </c>
      <c r="AF155" t="n">
        <v>2.607960045575078e-06</v>
      </c>
      <c r="AG155" t="n">
        <v>16.9921875</v>
      </c>
      <c r="AH155" t="n">
        <v>442249.6490686543</v>
      </c>
    </row>
    <row r="156">
      <c r="A156" t="n">
        <v>154</v>
      </c>
      <c r="B156" t="n">
        <v>95</v>
      </c>
      <c r="C156" t="inlineStr">
        <is>
          <t xml:space="preserve">CONCLUIDO	</t>
        </is>
      </c>
      <c r="D156" t="n">
        <v>7.661</v>
      </c>
      <c r="E156" t="n">
        <v>13.05</v>
      </c>
      <c r="F156" t="n">
        <v>10.44</v>
      </c>
      <c r="G156" t="n">
        <v>156.53</v>
      </c>
      <c r="H156" t="n">
        <v>2.82</v>
      </c>
      <c r="I156" t="n">
        <v>4</v>
      </c>
      <c r="J156" t="n">
        <v>248.78</v>
      </c>
      <c r="K156" t="n">
        <v>53.44</v>
      </c>
      <c r="L156" t="n">
        <v>39.5</v>
      </c>
      <c r="M156" t="n">
        <v>2</v>
      </c>
      <c r="N156" t="n">
        <v>60.85</v>
      </c>
      <c r="O156" t="n">
        <v>30917.12</v>
      </c>
      <c r="P156" t="n">
        <v>128.74</v>
      </c>
      <c r="Q156" t="n">
        <v>197.79</v>
      </c>
      <c r="R156" t="n">
        <v>28.76</v>
      </c>
      <c r="S156" t="n">
        <v>25.4</v>
      </c>
      <c r="T156" t="n">
        <v>853.77</v>
      </c>
      <c r="U156" t="n">
        <v>0.88</v>
      </c>
      <c r="V156" t="n">
        <v>0.89</v>
      </c>
      <c r="W156" t="n">
        <v>2.94</v>
      </c>
      <c r="X156" t="n">
        <v>0.05</v>
      </c>
      <c r="Y156" t="n">
        <v>1</v>
      </c>
      <c r="Z156" t="n">
        <v>10</v>
      </c>
      <c r="AA156" t="n">
        <v>357.2956615761561</v>
      </c>
      <c r="AB156" t="n">
        <v>488.8676869406059</v>
      </c>
      <c r="AC156" t="n">
        <v>442.2108410291016</v>
      </c>
      <c r="AD156" t="n">
        <v>357295.6615761561</v>
      </c>
      <c r="AE156" t="n">
        <v>488867.6869406059</v>
      </c>
      <c r="AF156" t="n">
        <v>2.60778984652492e-06</v>
      </c>
      <c r="AG156" t="n">
        <v>16.9921875</v>
      </c>
      <c r="AH156" t="n">
        <v>442210.8410291016</v>
      </c>
    </row>
    <row r="157">
      <c r="A157" t="n">
        <v>155</v>
      </c>
      <c r="B157" t="n">
        <v>95</v>
      </c>
      <c r="C157" t="inlineStr">
        <is>
          <t xml:space="preserve">CONCLUIDO	</t>
        </is>
      </c>
      <c r="D157" t="n">
        <v>7.6599</v>
      </c>
      <c r="E157" t="n">
        <v>13.06</v>
      </c>
      <c r="F157" t="n">
        <v>10.44</v>
      </c>
      <c r="G157" t="n">
        <v>156.56</v>
      </c>
      <c r="H157" t="n">
        <v>2.84</v>
      </c>
      <c r="I157" t="n">
        <v>4</v>
      </c>
      <c r="J157" t="n">
        <v>249.23</v>
      </c>
      <c r="K157" t="n">
        <v>53.44</v>
      </c>
      <c r="L157" t="n">
        <v>39.75</v>
      </c>
      <c r="M157" t="n">
        <v>2</v>
      </c>
      <c r="N157" t="n">
        <v>61.04</v>
      </c>
      <c r="O157" t="n">
        <v>30972.32</v>
      </c>
      <c r="P157" t="n">
        <v>128.59</v>
      </c>
      <c r="Q157" t="n">
        <v>197.75</v>
      </c>
      <c r="R157" t="n">
        <v>28.89</v>
      </c>
      <c r="S157" t="n">
        <v>25.4</v>
      </c>
      <c r="T157" t="n">
        <v>919.77</v>
      </c>
      <c r="U157" t="n">
        <v>0.88</v>
      </c>
      <c r="V157" t="n">
        <v>0.89</v>
      </c>
      <c r="W157" t="n">
        <v>2.94</v>
      </c>
      <c r="X157" t="n">
        <v>0.05</v>
      </c>
      <c r="Y157" t="n">
        <v>1</v>
      </c>
      <c r="Z157" t="n">
        <v>10</v>
      </c>
      <c r="AA157" t="n">
        <v>357.3785475779158</v>
      </c>
      <c r="AB157" t="n">
        <v>488.9810952248858</v>
      </c>
      <c r="AC157" t="n">
        <v>442.3134257858994</v>
      </c>
      <c r="AD157" t="n">
        <v>357378.5475779158</v>
      </c>
      <c r="AE157" t="n">
        <v>488981.0952248858</v>
      </c>
      <c r="AF157" t="n">
        <v>2.607415408614572e-06</v>
      </c>
      <c r="AG157" t="n">
        <v>17.00520833333333</v>
      </c>
      <c r="AH157" t="n">
        <v>442313.4257858994</v>
      </c>
    </row>
    <row r="158">
      <c r="A158" t="n">
        <v>156</v>
      </c>
      <c r="B158" t="n">
        <v>95</v>
      </c>
      <c r="C158" t="inlineStr">
        <is>
          <t xml:space="preserve">CONCLUIDO	</t>
        </is>
      </c>
      <c r="D158" t="n">
        <v>7.6604</v>
      </c>
      <c r="E158" t="n">
        <v>13.05</v>
      </c>
      <c r="F158" t="n">
        <v>10.44</v>
      </c>
      <c r="G158" t="n">
        <v>156.55</v>
      </c>
      <c r="H158" t="n">
        <v>2.85</v>
      </c>
      <c r="I158" t="n">
        <v>4</v>
      </c>
      <c r="J158" t="n">
        <v>249.68</v>
      </c>
      <c r="K158" t="n">
        <v>53.44</v>
      </c>
      <c r="L158" t="n">
        <v>40</v>
      </c>
      <c r="M158" t="n">
        <v>2</v>
      </c>
      <c r="N158" t="n">
        <v>61.24</v>
      </c>
      <c r="O158" t="n">
        <v>31027.6</v>
      </c>
      <c r="P158" t="n">
        <v>128.48</v>
      </c>
      <c r="Q158" t="n">
        <v>197.75</v>
      </c>
      <c r="R158" t="n">
        <v>28.79</v>
      </c>
      <c r="S158" t="n">
        <v>25.4</v>
      </c>
      <c r="T158" t="n">
        <v>871.26</v>
      </c>
      <c r="U158" t="n">
        <v>0.88</v>
      </c>
      <c r="V158" t="n">
        <v>0.89</v>
      </c>
      <c r="W158" t="n">
        <v>2.95</v>
      </c>
      <c r="X158" t="n">
        <v>0.05</v>
      </c>
      <c r="Y158" t="n">
        <v>1</v>
      </c>
      <c r="Z158" t="n">
        <v>10</v>
      </c>
      <c r="AA158" t="n">
        <v>357.1212443481706</v>
      </c>
      <c r="AB158" t="n">
        <v>488.629041594531</v>
      </c>
      <c r="AC158" t="n">
        <v>441.9949716599153</v>
      </c>
      <c r="AD158" t="n">
        <v>357121.2443481706</v>
      </c>
      <c r="AE158" t="n">
        <v>488629.041594531</v>
      </c>
      <c r="AF158" t="n">
        <v>2.60758560766473e-06</v>
      </c>
      <c r="AG158" t="n">
        <v>16.9921875</v>
      </c>
      <c r="AH158" t="n">
        <v>441994.9716599153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7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6.0936</v>
      </c>
      <c r="E2" t="n">
        <v>16.41</v>
      </c>
      <c r="F2" t="n">
        <v>12.2</v>
      </c>
      <c r="G2" t="n">
        <v>8.220000000000001</v>
      </c>
      <c r="H2" t="n">
        <v>0.15</v>
      </c>
      <c r="I2" t="n">
        <v>89</v>
      </c>
      <c r="J2" t="n">
        <v>116.05</v>
      </c>
      <c r="K2" t="n">
        <v>43.4</v>
      </c>
      <c r="L2" t="n">
        <v>1</v>
      </c>
      <c r="M2" t="n">
        <v>87</v>
      </c>
      <c r="N2" t="n">
        <v>16.65</v>
      </c>
      <c r="O2" t="n">
        <v>14546.17</v>
      </c>
      <c r="P2" t="n">
        <v>122.83</v>
      </c>
      <c r="Q2" t="n">
        <v>198.08</v>
      </c>
      <c r="R2" t="n">
        <v>83.37</v>
      </c>
      <c r="S2" t="n">
        <v>25.4</v>
      </c>
      <c r="T2" t="n">
        <v>27738.28</v>
      </c>
      <c r="U2" t="n">
        <v>0.3</v>
      </c>
      <c r="V2" t="n">
        <v>0.76</v>
      </c>
      <c r="W2" t="n">
        <v>3.09</v>
      </c>
      <c r="X2" t="n">
        <v>1.8</v>
      </c>
      <c r="Y2" t="n">
        <v>1</v>
      </c>
      <c r="Z2" t="n">
        <v>10</v>
      </c>
      <c r="AA2" t="n">
        <v>427.030821170198</v>
      </c>
      <c r="AB2" t="n">
        <v>584.2824087952869</v>
      </c>
      <c r="AC2" t="n">
        <v>528.5193157453751</v>
      </c>
      <c r="AD2" t="n">
        <v>427030.821170198</v>
      </c>
      <c r="AE2" t="n">
        <v>584282.4087952869</v>
      </c>
      <c r="AF2" t="n">
        <v>2.329192658348594e-06</v>
      </c>
      <c r="AG2" t="n">
        <v>21.3671875</v>
      </c>
      <c r="AH2" t="n">
        <v>528519.3157453751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6.4486</v>
      </c>
      <c r="E3" t="n">
        <v>15.51</v>
      </c>
      <c r="F3" t="n">
        <v>11.77</v>
      </c>
      <c r="G3" t="n">
        <v>10.24</v>
      </c>
      <c r="H3" t="n">
        <v>0.19</v>
      </c>
      <c r="I3" t="n">
        <v>69</v>
      </c>
      <c r="J3" t="n">
        <v>116.37</v>
      </c>
      <c r="K3" t="n">
        <v>43.4</v>
      </c>
      <c r="L3" t="n">
        <v>1.25</v>
      </c>
      <c r="M3" t="n">
        <v>67</v>
      </c>
      <c r="N3" t="n">
        <v>16.72</v>
      </c>
      <c r="O3" t="n">
        <v>14585.96</v>
      </c>
      <c r="P3" t="n">
        <v>118.3</v>
      </c>
      <c r="Q3" t="n">
        <v>197.92</v>
      </c>
      <c r="R3" t="n">
        <v>70.05</v>
      </c>
      <c r="S3" t="n">
        <v>25.4</v>
      </c>
      <c r="T3" t="n">
        <v>21178.13</v>
      </c>
      <c r="U3" t="n">
        <v>0.36</v>
      </c>
      <c r="V3" t="n">
        <v>0.79</v>
      </c>
      <c r="W3" t="n">
        <v>3.06</v>
      </c>
      <c r="X3" t="n">
        <v>1.38</v>
      </c>
      <c r="Y3" t="n">
        <v>1</v>
      </c>
      <c r="Z3" t="n">
        <v>10</v>
      </c>
      <c r="AA3" t="n">
        <v>396.8241935661786</v>
      </c>
      <c r="AB3" t="n">
        <v>542.9523682851095</v>
      </c>
      <c r="AC3" t="n">
        <v>491.1337562944127</v>
      </c>
      <c r="AD3" t="n">
        <v>396824.1935661786</v>
      </c>
      <c r="AE3" t="n">
        <v>542952.3682851095</v>
      </c>
      <c r="AF3" t="n">
        <v>2.464886401573247e-06</v>
      </c>
      <c r="AG3" t="n">
        <v>20.1953125</v>
      </c>
      <c r="AH3" t="n">
        <v>491133.7562944127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6.6695</v>
      </c>
      <c r="E4" t="n">
        <v>14.99</v>
      </c>
      <c r="F4" t="n">
        <v>11.55</v>
      </c>
      <c r="G4" t="n">
        <v>12.16</v>
      </c>
      <c r="H4" t="n">
        <v>0.23</v>
      </c>
      <c r="I4" t="n">
        <v>57</v>
      </c>
      <c r="J4" t="n">
        <v>116.69</v>
      </c>
      <c r="K4" t="n">
        <v>43.4</v>
      </c>
      <c r="L4" t="n">
        <v>1.5</v>
      </c>
      <c r="M4" t="n">
        <v>55</v>
      </c>
      <c r="N4" t="n">
        <v>16.79</v>
      </c>
      <c r="O4" t="n">
        <v>14625.77</v>
      </c>
      <c r="P4" t="n">
        <v>115.77</v>
      </c>
      <c r="Q4" t="n">
        <v>197.93</v>
      </c>
      <c r="R4" t="n">
        <v>63.32</v>
      </c>
      <c r="S4" t="n">
        <v>25.4</v>
      </c>
      <c r="T4" t="n">
        <v>17868.79</v>
      </c>
      <c r="U4" t="n">
        <v>0.4</v>
      </c>
      <c r="V4" t="n">
        <v>0.8100000000000001</v>
      </c>
      <c r="W4" t="n">
        <v>3.04</v>
      </c>
      <c r="X4" t="n">
        <v>1.15</v>
      </c>
      <c r="Y4" t="n">
        <v>1</v>
      </c>
      <c r="Z4" t="n">
        <v>10</v>
      </c>
      <c r="AA4" t="n">
        <v>381.1636360920748</v>
      </c>
      <c r="AB4" t="n">
        <v>521.5249026540058</v>
      </c>
      <c r="AC4" t="n">
        <v>471.7512979095048</v>
      </c>
      <c r="AD4" t="n">
        <v>381163.6360920748</v>
      </c>
      <c r="AE4" t="n">
        <v>521524.9026540058</v>
      </c>
      <c r="AF4" t="n">
        <v>2.549322311089659e-06</v>
      </c>
      <c r="AG4" t="n">
        <v>19.51822916666667</v>
      </c>
      <c r="AH4" t="n">
        <v>471751.2979095049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6.8633</v>
      </c>
      <c r="E5" t="n">
        <v>14.57</v>
      </c>
      <c r="F5" t="n">
        <v>11.34</v>
      </c>
      <c r="G5" t="n">
        <v>14.17</v>
      </c>
      <c r="H5" t="n">
        <v>0.26</v>
      </c>
      <c r="I5" t="n">
        <v>48</v>
      </c>
      <c r="J5" t="n">
        <v>117.01</v>
      </c>
      <c r="K5" t="n">
        <v>43.4</v>
      </c>
      <c r="L5" t="n">
        <v>1.75</v>
      </c>
      <c r="M5" t="n">
        <v>46</v>
      </c>
      <c r="N5" t="n">
        <v>16.86</v>
      </c>
      <c r="O5" t="n">
        <v>14665.62</v>
      </c>
      <c r="P5" t="n">
        <v>113.44</v>
      </c>
      <c r="Q5" t="n">
        <v>197.81</v>
      </c>
      <c r="R5" t="n">
        <v>56.62</v>
      </c>
      <c r="S5" t="n">
        <v>25.4</v>
      </c>
      <c r="T5" t="n">
        <v>14567.21</v>
      </c>
      <c r="U5" t="n">
        <v>0.45</v>
      </c>
      <c r="V5" t="n">
        <v>0.82</v>
      </c>
      <c r="W5" t="n">
        <v>3.02</v>
      </c>
      <c r="X5" t="n">
        <v>0.95</v>
      </c>
      <c r="Y5" t="n">
        <v>1</v>
      </c>
      <c r="Z5" t="n">
        <v>10</v>
      </c>
      <c r="AA5" t="n">
        <v>366.5159094257413</v>
      </c>
      <c r="AB5" t="n">
        <v>501.4832368170352</v>
      </c>
      <c r="AC5" t="n">
        <v>453.62238053136</v>
      </c>
      <c r="AD5" t="n">
        <v>366515.9094257413</v>
      </c>
      <c r="AE5" t="n">
        <v>501483.2368170352</v>
      </c>
      <c r="AF5" t="n">
        <v>2.623399627813428e-06</v>
      </c>
      <c r="AG5" t="n">
        <v>18.97135416666667</v>
      </c>
      <c r="AH5" t="n">
        <v>453622.38053136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7.008</v>
      </c>
      <c r="E6" t="n">
        <v>14.27</v>
      </c>
      <c r="F6" t="n">
        <v>11.21</v>
      </c>
      <c r="G6" t="n">
        <v>16.4</v>
      </c>
      <c r="H6" t="n">
        <v>0.3</v>
      </c>
      <c r="I6" t="n">
        <v>41</v>
      </c>
      <c r="J6" t="n">
        <v>117.34</v>
      </c>
      <c r="K6" t="n">
        <v>43.4</v>
      </c>
      <c r="L6" t="n">
        <v>2</v>
      </c>
      <c r="M6" t="n">
        <v>39</v>
      </c>
      <c r="N6" t="n">
        <v>16.94</v>
      </c>
      <c r="O6" t="n">
        <v>14705.49</v>
      </c>
      <c r="P6" t="n">
        <v>111.87</v>
      </c>
      <c r="Q6" t="n">
        <v>197.88</v>
      </c>
      <c r="R6" t="n">
        <v>52.5</v>
      </c>
      <c r="S6" t="n">
        <v>25.4</v>
      </c>
      <c r="T6" t="n">
        <v>12542.61</v>
      </c>
      <c r="U6" t="n">
        <v>0.48</v>
      </c>
      <c r="V6" t="n">
        <v>0.83</v>
      </c>
      <c r="W6" t="n">
        <v>3.01</v>
      </c>
      <c r="X6" t="n">
        <v>0.8100000000000001</v>
      </c>
      <c r="Y6" t="n">
        <v>1</v>
      </c>
      <c r="Z6" t="n">
        <v>10</v>
      </c>
      <c r="AA6" t="n">
        <v>362.202937744613</v>
      </c>
      <c r="AB6" t="n">
        <v>495.5820386880338</v>
      </c>
      <c r="AC6" t="n">
        <v>448.2843844694069</v>
      </c>
      <c r="AD6" t="n">
        <v>362202.937744613</v>
      </c>
      <c r="AE6" t="n">
        <v>495582.0386880338</v>
      </c>
      <c r="AF6" t="n">
        <v>2.678709162023589e-06</v>
      </c>
      <c r="AG6" t="n">
        <v>18.58072916666667</v>
      </c>
      <c r="AH6" t="n">
        <v>448284.3844694069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7.0999</v>
      </c>
      <c r="E7" t="n">
        <v>14.08</v>
      </c>
      <c r="F7" t="n">
        <v>11.12</v>
      </c>
      <c r="G7" t="n">
        <v>18.03</v>
      </c>
      <c r="H7" t="n">
        <v>0.34</v>
      </c>
      <c r="I7" t="n">
        <v>37</v>
      </c>
      <c r="J7" t="n">
        <v>117.66</v>
      </c>
      <c r="K7" t="n">
        <v>43.4</v>
      </c>
      <c r="L7" t="n">
        <v>2.25</v>
      </c>
      <c r="M7" t="n">
        <v>35</v>
      </c>
      <c r="N7" t="n">
        <v>17.01</v>
      </c>
      <c r="O7" t="n">
        <v>14745.39</v>
      </c>
      <c r="P7" t="n">
        <v>110.78</v>
      </c>
      <c r="Q7" t="n">
        <v>197.85</v>
      </c>
      <c r="R7" t="n">
        <v>49.91</v>
      </c>
      <c r="S7" t="n">
        <v>25.4</v>
      </c>
      <c r="T7" t="n">
        <v>11267.89</v>
      </c>
      <c r="U7" t="n">
        <v>0.51</v>
      </c>
      <c r="V7" t="n">
        <v>0.84</v>
      </c>
      <c r="W7" t="n">
        <v>3</v>
      </c>
      <c r="X7" t="n">
        <v>0.72</v>
      </c>
      <c r="Y7" t="n">
        <v>1</v>
      </c>
      <c r="Z7" t="n">
        <v>10</v>
      </c>
      <c r="AA7" t="n">
        <v>351.3635170885482</v>
      </c>
      <c r="AB7" t="n">
        <v>480.7510651449164</v>
      </c>
      <c r="AC7" t="n">
        <v>434.8688582258425</v>
      </c>
      <c r="AD7" t="n">
        <v>351363.5170885482</v>
      </c>
      <c r="AE7" t="n">
        <v>480751.0651449164</v>
      </c>
      <c r="AF7" t="n">
        <v>2.713836640903437e-06</v>
      </c>
      <c r="AG7" t="n">
        <v>18.33333333333333</v>
      </c>
      <c r="AH7" t="n">
        <v>434868.8582258425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7.1843</v>
      </c>
      <c r="E8" t="n">
        <v>13.92</v>
      </c>
      <c r="F8" t="n">
        <v>11.05</v>
      </c>
      <c r="G8" t="n">
        <v>20.08</v>
      </c>
      <c r="H8" t="n">
        <v>0.37</v>
      </c>
      <c r="I8" t="n">
        <v>33</v>
      </c>
      <c r="J8" t="n">
        <v>117.98</v>
      </c>
      <c r="K8" t="n">
        <v>43.4</v>
      </c>
      <c r="L8" t="n">
        <v>2.5</v>
      </c>
      <c r="M8" t="n">
        <v>31</v>
      </c>
      <c r="N8" t="n">
        <v>17.08</v>
      </c>
      <c r="O8" t="n">
        <v>14785.31</v>
      </c>
      <c r="P8" t="n">
        <v>109.84</v>
      </c>
      <c r="Q8" t="n">
        <v>197.88</v>
      </c>
      <c r="R8" t="n">
        <v>47.68</v>
      </c>
      <c r="S8" t="n">
        <v>25.4</v>
      </c>
      <c r="T8" t="n">
        <v>10172.41</v>
      </c>
      <c r="U8" t="n">
        <v>0.53</v>
      </c>
      <c r="V8" t="n">
        <v>0.84</v>
      </c>
      <c r="W8" t="n">
        <v>2.99</v>
      </c>
      <c r="X8" t="n">
        <v>0.65</v>
      </c>
      <c r="Y8" t="n">
        <v>1</v>
      </c>
      <c r="Z8" t="n">
        <v>10</v>
      </c>
      <c r="AA8" t="n">
        <v>348.9931650876855</v>
      </c>
      <c r="AB8" t="n">
        <v>477.5078449647861</v>
      </c>
      <c r="AC8" t="n">
        <v>431.9351664278157</v>
      </c>
      <c r="AD8" t="n">
        <v>348993.1650876855</v>
      </c>
      <c r="AE8" t="n">
        <v>477507.8449647861</v>
      </c>
      <c r="AF8" t="n">
        <v>2.746097350560227e-06</v>
      </c>
      <c r="AG8" t="n">
        <v>18.125</v>
      </c>
      <c r="AH8" t="n">
        <v>431935.1664278157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7.2673</v>
      </c>
      <c r="E9" t="n">
        <v>13.76</v>
      </c>
      <c r="F9" t="n">
        <v>10.96</v>
      </c>
      <c r="G9" t="n">
        <v>21.92</v>
      </c>
      <c r="H9" t="n">
        <v>0.41</v>
      </c>
      <c r="I9" t="n">
        <v>30</v>
      </c>
      <c r="J9" t="n">
        <v>118.31</v>
      </c>
      <c r="K9" t="n">
        <v>43.4</v>
      </c>
      <c r="L9" t="n">
        <v>2.75</v>
      </c>
      <c r="M9" t="n">
        <v>28</v>
      </c>
      <c r="N9" t="n">
        <v>17.16</v>
      </c>
      <c r="O9" t="n">
        <v>14825.26</v>
      </c>
      <c r="P9" t="n">
        <v>108.65</v>
      </c>
      <c r="Q9" t="n">
        <v>197.91</v>
      </c>
      <c r="R9" t="n">
        <v>45</v>
      </c>
      <c r="S9" t="n">
        <v>25.4</v>
      </c>
      <c r="T9" t="n">
        <v>8847.059999999999</v>
      </c>
      <c r="U9" t="n">
        <v>0.5600000000000001</v>
      </c>
      <c r="V9" t="n">
        <v>0.85</v>
      </c>
      <c r="W9" t="n">
        <v>2.99</v>
      </c>
      <c r="X9" t="n">
        <v>0.57</v>
      </c>
      <c r="Y9" t="n">
        <v>1</v>
      </c>
      <c r="Z9" t="n">
        <v>10</v>
      </c>
      <c r="AA9" t="n">
        <v>346.2779814976599</v>
      </c>
      <c r="AB9" t="n">
        <v>473.7928109914671</v>
      </c>
      <c r="AC9" t="n">
        <v>428.5746900828274</v>
      </c>
      <c r="AD9" t="n">
        <v>346277.9814976599</v>
      </c>
      <c r="AE9" t="n">
        <v>473792.8109914672</v>
      </c>
      <c r="AF9" t="n">
        <v>2.777822929962048e-06</v>
      </c>
      <c r="AG9" t="n">
        <v>17.91666666666667</v>
      </c>
      <c r="AH9" t="n">
        <v>428574.6900828274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7.3248</v>
      </c>
      <c r="E10" t="n">
        <v>13.65</v>
      </c>
      <c r="F10" t="n">
        <v>10.92</v>
      </c>
      <c r="G10" t="n">
        <v>24.27</v>
      </c>
      <c r="H10" t="n">
        <v>0.45</v>
      </c>
      <c r="I10" t="n">
        <v>27</v>
      </c>
      <c r="J10" t="n">
        <v>118.63</v>
      </c>
      <c r="K10" t="n">
        <v>43.4</v>
      </c>
      <c r="L10" t="n">
        <v>3</v>
      </c>
      <c r="M10" t="n">
        <v>25</v>
      </c>
      <c r="N10" t="n">
        <v>17.23</v>
      </c>
      <c r="O10" t="n">
        <v>14865.24</v>
      </c>
      <c r="P10" t="n">
        <v>108.11</v>
      </c>
      <c r="Q10" t="n">
        <v>197.83</v>
      </c>
      <c r="R10" t="n">
        <v>43.8</v>
      </c>
      <c r="S10" t="n">
        <v>25.4</v>
      </c>
      <c r="T10" t="n">
        <v>8260.860000000001</v>
      </c>
      <c r="U10" t="n">
        <v>0.58</v>
      </c>
      <c r="V10" t="n">
        <v>0.85</v>
      </c>
      <c r="W10" t="n">
        <v>2.99</v>
      </c>
      <c r="X10" t="n">
        <v>0.53</v>
      </c>
      <c r="Y10" t="n">
        <v>1</v>
      </c>
      <c r="Z10" t="n">
        <v>10</v>
      </c>
      <c r="AA10" t="n">
        <v>336.9067830239766</v>
      </c>
      <c r="AB10" t="n">
        <v>460.9707238116752</v>
      </c>
      <c r="AC10" t="n">
        <v>416.9763249075623</v>
      </c>
      <c r="AD10" t="n">
        <v>336906.7830239765</v>
      </c>
      <c r="AE10" t="n">
        <v>460970.7238116752</v>
      </c>
      <c r="AF10" t="n">
        <v>2.799801494005477e-06</v>
      </c>
      <c r="AG10" t="n">
        <v>17.7734375</v>
      </c>
      <c r="AH10" t="n">
        <v>416976.3249075623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7.3839</v>
      </c>
      <c r="E11" t="n">
        <v>13.54</v>
      </c>
      <c r="F11" t="n">
        <v>10.86</v>
      </c>
      <c r="G11" t="n">
        <v>26.07</v>
      </c>
      <c r="H11" t="n">
        <v>0.48</v>
      </c>
      <c r="I11" t="n">
        <v>25</v>
      </c>
      <c r="J11" t="n">
        <v>118.96</v>
      </c>
      <c r="K11" t="n">
        <v>43.4</v>
      </c>
      <c r="L11" t="n">
        <v>3.25</v>
      </c>
      <c r="M11" t="n">
        <v>23</v>
      </c>
      <c r="N11" t="n">
        <v>17.31</v>
      </c>
      <c r="O11" t="n">
        <v>14905.25</v>
      </c>
      <c r="P11" t="n">
        <v>107.23</v>
      </c>
      <c r="Q11" t="n">
        <v>197.77</v>
      </c>
      <c r="R11" t="n">
        <v>42.34</v>
      </c>
      <c r="S11" t="n">
        <v>25.4</v>
      </c>
      <c r="T11" t="n">
        <v>7543.18</v>
      </c>
      <c r="U11" t="n">
        <v>0.6</v>
      </c>
      <c r="V11" t="n">
        <v>0.86</v>
      </c>
      <c r="W11" t="n">
        <v>2.97</v>
      </c>
      <c r="X11" t="n">
        <v>0.47</v>
      </c>
      <c r="Y11" t="n">
        <v>1</v>
      </c>
      <c r="Z11" t="n">
        <v>10</v>
      </c>
      <c r="AA11" t="n">
        <v>335.1443788948026</v>
      </c>
      <c r="AB11" t="n">
        <v>458.5593247303567</v>
      </c>
      <c r="AC11" t="n">
        <v>414.7950663701451</v>
      </c>
      <c r="AD11" t="n">
        <v>335144.3788948026</v>
      </c>
      <c r="AE11" t="n">
        <v>458559.3247303567</v>
      </c>
      <c r="AF11" t="n">
        <v>2.822391635483159e-06</v>
      </c>
      <c r="AG11" t="n">
        <v>17.63020833333333</v>
      </c>
      <c r="AH11" t="n">
        <v>414795.0663701451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7.4248</v>
      </c>
      <c r="E12" t="n">
        <v>13.47</v>
      </c>
      <c r="F12" t="n">
        <v>10.83</v>
      </c>
      <c r="G12" t="n">
        <v>28.26</v>
      </c>
      <c r="H12" t="n">
        <v>0.52</v>
      </c>
      <c r="I12" t="n">
        <v>23</v>
      </c>
      <c r="J12" t="n">
        <v>119.28</v>
      </c>
      <c r="K12" t="n">
        <v>43.4</v>
      </c>
      <c r="L12" t="n">
        <v>3.5</v>
      </c>
      <c r="M12" t="n">
        <v>21</v>
      </c>
      <c r="N12" t="n">
        <v>17.38</v>
      </c>
      <c r="O12" t="n">
        <v>14945.29</v>
      </c>
      <c r="P12" t="n">
        <v>106.7</v>
      </c>
      <c r="Q12" t="n">
        <v>197.83</v>
      </c>
      <c r="R12" t="n">
        <v>41.09</v>
      </c>
      <c r="S12" t="n">
        <v>25.4</v>
      </c>
      <c r="T12" t="n">
        <v>6926.77</v>
      </c>
      <c r="U12" t="n">
        <v>0.62</v>
      </c>
      <c r="V12" t="n">
        <v>0.86</v>
      </c>
      <c r="W12" t="n">
        <v>2.98</v>
      </c>
      <c r="X12" t="n">
        <v>0.44</v>
      </c>
      <c r="Y12" t="n">
        <v>1</v>
      </c>
      <c r="Z12" t="n">
        <v>10</v>
      </c>
      <c r="AA12" t="n">
        <v>334.0354819053654</v>
      </c>
      <c r="AB12" t="n">
        <v>457.0420829483261</v>
      </c>
      <c r="AC12" t="n">
        <v>413.4226280143293</v>
      </c>
      <c r="AD12" t="n">
        <v>334035.4819053654</v>
      </c>
      <c r="AE12" t="n">
        <v>457042.0829483261</v>
      </c>
      <c r="AF12" t="n">
        <v>2.838025083646225e-06</v>
      </c>
      <c r="AG12" t="n">
        <v>17.5390625</v>
      </c>
      <c r="AH12" t="n">
        <v>413422.6280143293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7.4488</v>
      </c>
      <c r="E13" t="n">
        <v>13.42</v>
      </c>
      <c r="F13" t="n">
        <v>10.82</v>
      </c>
      <c r="G13" t="n">
        <v>29.5</v>
      </c>
      <c r="H13" t="n">
        <v>0.55</v>
      </c>
      <c r="I13" t="n">
        <v>22</v>
      </c>
      <c r="J13" t="n">
        <v>119.61</v>
      </c>
      <c r="K13" t="n">
        <v>43.4</v>
      </c>
      <c r="L13" t="n">
        <v>3.75</v>
      </c>
      <c r="M13" t="n">
        <v>20</v>
      </c>
      <c r="N13" t="n">
        <v>17.46</v>
      </c>
      <c r="O13" t="n">
        <v>14985.35</v>
      </c>
      <c r="P13" t="n">
        <v>106.29</v>
      </c>
      <c r="Q13" t="n">
        <v>197.83</v>
      </c>
      <c r="R13" t="n">
        <v>40.54</v>
      </c>
      <c r="S13" t="n">
        <v>25.4</v>
      </c>
      <c r="T13" t="n">
        <v>6658.52</v>
      </c>
      <c r="U13" t="n">
        <v>0.63</v>
      </c>
      <c r="V13" t="n">
        <v>0.86</v>
      </c>
      <c r="W13" t="n">
        <v>2.98</v>
      </c>
      <c r="X13" t="n">
        <v>0.42</v>
      </c>
      <c r="Y13" t="n">
        <v>1</v>
      </c>
      <c r="Z13" t="n">
        <v>10</v>
      </c>
      <c r="AA13" t="n">
        <v>333.1715046696854</v>
      </c>
      <c r="AB13" t="n">
        <v>455.8599511784833</v>
      </c>
      <c r="AC13" t="n">
        <v>412.3533172414679</v>
      </c>
      <c r="AD13" t="n">
        <v>333171.5046696854</v>
      </c>
      <c r="AE13" t="n">
        <v>455859.9511784833</v>
      </c>
      <c r="AF13" t="n">
        <v>2.847198745160005e-06</v>
      </c>
      <c r="AG13" t="n">
        <v>17.47395833333333</v>
      </c>
      <c r="AH13" t="n">
        <v>412353.3172414679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7.4988</v>
      </c>
      <c r="E14" t="n">
        <v>13.34</v>
      </c>
      <c r="F14" t="n">
        <v>10.77</v>
      </c>
      <c r="G14" t="n">
        <v>32.32</v>
      </c>
      <c r="H14" t="n">
        <v>0.59</v>
      </c>
      <c r="I14" t="n">
        <v>20</v>
      </c>
      <c r="J14" t="n">
        <v>119.93</v>
      </c>
      <c r="K14" t="n">
        <v>43.4</v>
      </c>
      <c r="L14" t="n">
        <v>4</v>
      </c>
      <c r="M14" t="n">
        <v>18</v>
      </c>
      <c r="N14" t="n">
        <v>17.53</v>
      </c>
      <c r="O14" t="n">
        <v>15025.44</v>
      </c>
      <c r="P14" t="n">
        <v>105.54</v>
      </c>
      <c r="Q14" t="n">
        <v>197.82</v>
      </c>
      <c r="R14" t="n">
        <v>38.95</v>
      </c>
      <c r="S14" t="n">
        <v>25.4</v>
      </c>
      <c r="T14" t="n">
        <v>5869.13</v>
      </c>
      <c r="U14" t="n">
        <v>0.65</v>
      </c>
      <c r="V14" t="n">
        <v>0.86</v>
      </c>
      <c r="W14" t="n">
        <v>2.98</v>
      </c>
      <c r="X14" t="n">
        <v>0.38</v>
      </c>
      <c r="Y14" t="n">
        <v>1</v>
      </c>
      <c r="Z14" t="n">
        <v>10</v>
      </c>
      <c r="AA14" t="n">
        <v>331.7254770638089</v>
      </c>
      <c r="AB14" t="n">
        <v>453.8814324138875</v>
      </c>
      <c r="AC14" t="n">
        <v>410.5636255308965</v>
      </c>
      <c r="AD14" t="n">
        <v>331725.4770638089</v>
      </c>
      <c r="AE14" t="n">
        <v>453881.4324138875</v>
      </c>
      <c r="AF14" t="n">
        <v>2.866310539980378e-06</v>
      </c>
      <c r="AG14" t="n">
        <v>17.36979166666667</v>
      </c>
      <c r="AH14" t="n">
        <v>410563.6255308965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7.5235</v>
      </c>
      <c r="E15" t="n">
        <v>13.29</v>
      </c>
      <c r="F15" t="n">
        <v>10.75</v>
      </c>
      <c r="G15" t="n">
        <v>33.96</v>
      </c>
      <c r="H15" t="n">
        <v>0.62</v>
      </c>
      <c r="I15" t="n">
        <v>19</v>
      </c>
      <c r="J15" t="n">
        <v>120.26</v>
      </c>
      <c r="K15" t="n">
        <v>43.4</v>
      </c>
      <c r="L15" t="n">
        <v>4.25</v>
      </c>
      <c r="M15" t="n">
        <v>17</v>
      </c>
      <c r="N15" t="n">
        <v>17.61</v>
      </c>
      <c r="O15" t="n">
        <v>15065.56</v>
      </c>
      <c r="P15" t="n">
        <v>105.18</v>
      </c>
      <c r="Q15" t="n">
        <v>197.77</v>
      </c>
      <c r="R15" t="n">
        <v>38.48</v>
      </c>
      <c r="S15" t="n">
        <v>25.4</v>
      </c>
      <c r="T15" t="n">
        <v>5640.5</v>
      </c>
      <c r="U15" t="n">
        <v>0.66</v>
      </c>
      <c r="V15" t="n">
        <v>0.87</v>
      </c>
      <c r="W15" t="n">
        <v>2.97</v>
      </c>
      <c r="X15" t="n">
        <v>0.36</v>
      </c>
      <c r="Y15" t="n">
        <v>1</v>
      </c>
      <c r="Z15" t="n">
        <v>10</v>
      </c>
      <c r="AA15" t="n">
        <v>331.0404950873317</v>
      </c>
      <c r="AB15" t="n">
        <v>452.9442098543993</v>
      </c>
      <c r="AC15" t="n">
        <v>409.7158501770858</v>
      </c>
      <c r="AD15" t="n">
        <v>331040.4950873317</v>
      </c>
      <c r="AE15" t="n">
        <v>452944.2098543993</v>
      </c>
      <c r="AF15" t="n">
        <v>2.875751766621643e-06</v>
      </c>
      <c r="AG15" t="n">
        <v>17.3046875</v>
      </c>
      <c r="AH15" t="n">
        <v>409715.8501770858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7.5513</v>
      </c>
      <c r="E16" t="n">
        <v>13.24</v>
      </c>
      <c r="F16" t="n">
        <v>10.73</v>
      </c>
      <c r="G16" t="n">
        <v>35.76</v>
      </c>
      <c r="H16" t="n">
        <v>0.66</v>
      </c>
      <c r="I16" t="n">
        <v>18</v>
      </c>
      <c r="J16" t="n">
        <v>120.58</v>
      </c>
      <c r="K16" t="n">
        <v>43.4</v>
      </c>
      <c r="L16" t="n">
        <v>4.5</v>
      </c>
      <c r="M16" t="n">
        <v>16</v>
      </c>
      <c r="N16" t="n">
        <v>17.68</v>
      </c>
      <c r="O16" t="n">
        <v>15105.7</v>
      </c>
      <c r="P16" t="n">
        <v>104.72</v>
      </c>
      <c r="Q16" t="n">
        <v>197.76</v>
      </c>
      <c r="R16" t="n">
        <v>37.75</v>
      </c>
      <c r="S16" t="n">
        <v>25.4</v>
      </c>
      <c r="T16" t="n">
        <v>5283.21</v>
      </c>
      <c r="U16" t="n">
        <v>0.67</v>
      </c>
      <c r="V16" t="n">
        <v>0.87</v>
      </c>
      <c r="W16" t="n">
        <v>2.97</v>
      </c>
      <c r="X16" t="n">
        <v>0.34</v>
      </c>
      <c r="Y16" t="n">
        <v>1</v>
      </c>
      <c r="Z16" t="n">
        <v>10</v>
      </c>
      <c r="AA16" t="n">
        <v>330.2432033719087</v>
      </c>
      <c r="AB16" t="n">
        <v>451.8533201553296</v>
      </c>
      <c r="AC16" t="n">
        <v>408.729073459822</v>
      </c>
      <c r="AD16" t="n">
        <v>330243.2033719087</v>
      </c>
      <c r="AE16" t="n">
        <v>451853.3201553297</v>
      </c>
      <c r="AF16" t="n">
        <v>2.886377924541771e-06</v>
      </c>
      <c r="AG16" t="n">
        <v>17.23958333333333</v>
      </c>
      <c r="AH16" t="n">
        <v>408729.073459822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7.5668</v>
      </c>
      <c r="E17" t="n">
        <v>13.22</v>
      </c>
      <c r="F17" t="n">
        <v>10.73</v>
      </c>
      <c r="G17" t="n">
        <v>37.85</v>
      </c>
      <c r="H17" t="n">
        <v>0.6899999999999999</v>
      </c>
      <c r="I17" t="n">
        <v>17</v>
      </c>
      <c r="J17" t="n">
        <v>120.91</v>
      </c>
      <c r="K17" t="n">
        <v>43.4</v>
      </c>
      <c r="L17" t="n">
        <v>4.75</v>
      </c>
      <c r="M17" t="n">
        <v>15</v>
      </c>
      <c r="N17" t="n">
        <v>17.76</v>
      </c>
      <c r="O17" t="n">
        <v>15145.88</v>
      </c>
      <c r="P17" t="n">
        <v>104.24</v>
      </c>
      <c r="Q17" t="n">
        <v>197.84</v>
      </c>
      <c r="R17" t="n">
        <v>37.89</v>
      </c>
      <c r="S17" t="n">
        <v>25.4</v>
      </c>
      <c r="T17" t="n">
        <v>5357.55</v>
      </c>
      <c r="U17" t="n">
        <v>0.67</v>
      </c>
      <c r="V17" t="n">
        <v>0.87</v>
      </c>
      <c r="W17" t="n">
        <v>2.96</v>
      </c>
      <c r="X17" t="n">
        <v>0.33</v>
      </c>
      <c r="Y17" t="n">
        <v>1</v>
      </c>
      <c r="Z17" t="n">
        <v>10</v>
      </c>
      <c r="AA17" t="n">
        <v>329.6750592113123</v>
      </c>
      <c r="AB17" t="n">
        <v>451.0759602500502</v>
      </c>
      <c r="AC17" t="n">
        <v>408.0259036928709</v>
      </c>
      <c r="AD17" t="n">
        <v>329675.0592113123</v>
      </c>
      <c r="AE17" t="n">
        <v>451075.9602500502</v>
      </c>
      <c r="AF17" t="n">
        <v>2.892302580936086e-06</v>
      </c>
      <c r="AG17" t="n">
        <v>17.21354166666667</v>
      </c>
      <c r="AH17" t="n">
        <v>408025.9036928709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7.6057</v>
      </c>
      <c r="E18" t="n">
        <v>13.15</v>
      </c>
      <c r="F18" t="n">
        <v>10.68</v>
      </c>
      <c r="G18" t="n">
        <v>40.06</v>
      </c>
      <c r="H18" t="n">
        <v>0.73</v>
      </c>
      <c r="I18" t="n">
        <v>16</v>
      </c>
      <c r="J18" t="n">
        <v>121.23</v>
      </c>
      <c r="K18" t="n">
        <v>43.4</v>
      </c>
      <c r="L18" t="n">
        <v>5</v>
      </c>
      <c r="M18" t="n">
        <v>14</v>
      </c>
      <c r="N18" t="n">
        <v>17.83</v>
      </c>
      <c r="O18" t="n">
        <v>15186.08</v>
      </c>
      <c r="P18" t="n">
        <v>103.67</v>
      </c>
      <c r="Q18" t="n">
        <v>197.82</v>
      </c>
      <c r="R18" t="n">
        <v>36.34</v>
      </c>
      <c r="S18" t="n">
        <v>25.4</v>
      </c>
      <c r="T18" t="n">
        <v>4583.75</v>
      </c>
      <c r="U18" t="n">
        <v>0.7</v>
      </c>
      <c r="V18" t="n">
        <v>0.87</v>
      </c>
      <c r="W18" t="n">
        <v>2.97</v>
      </c>
      <c r="X18" t="n">
        <v>0.29</v>
      </c>
      <c r="Y18" t="n">
        <v>1</v>
      </c>
      <c r="Z18" t="n">
        <v>10</v>
      </c>
      <c r="AA18" t="n">
        <v>320.6340093846428</v>
      </c>
      <c r="AB18" t="n">
        <v>438.7055970142329</v>
      </c>
      <c r="AC18" t="n">
        <v>396.8361505623662</v>
      </c>
      <c r="AD18" t="n">
        <v>320634.0093846428</v>
      </c>
      <c r="AE18" t="n">
        <v>438705.5970142329</v>
      </c>
      <c r="AF18" t="n">
        <v>2.907171557306337e-06</v>
      </c>
      <c r="AG18" t="n">
        <v>17.12239583333333</v>
      </c>
      <c r="AH18" t="n">
        <v>396836.1505623662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7.5986</v>
      </c>
      <c r="E19" t="n">
        <v>13.16</v>
      </c>
      <c r="F19" t="n">
        <v>10.69</v>
      </c>
      <c r="G19" t="n">
        <v>40.1</v>
      </c>
      <c r="H19" t="n">
        <v>0.76</v>
      </c>
      <c r="I19" t="n">
        <v>16</v>
      </c>
      <c r="J19" t="n">
        <v>121.56</v>
      </c>
      <c r="K19" t="n">
        <v>43.4</v>
      </c>
      <c r="L19" t="n">
        <v>5.25</v>
      </c>
      <c r="M19" t="n">
        <v>14</v>
      </c>
      <c r="N19" t="n">
        <v>17.91</v>
      </c>
      <c r="O19" t="n">
        <v>15226.31</v>
      </c>
      <c r="P19" t="n">
        <v>103.61</v>
      </c>
      <c r="Q19" t="n">
        <v>197.77</v>
      </c>
      <c r="R19" t="n">
        <v>36.81</v>
      </c>
      <c r="S19" t="n">
        <v>25.4</v>
      </c>
      <c r="T19" t="n">
        <v>4821.51</v>
      </c>
      <c r="U19" t="n">
        <v>0.6899999999999999</v>
      </c>
      <c r="V19" t="n">
        <v>0.87</v>
      </c>
      <c r="W19" t="n">
        <v>2.97</v>
      </c>
      <c r="X19" t="n">
        <v>0.3</v>
      </c>
      <c r="Y19" t="n">
        <v>1</v>
      </c>
      <c r="Z19" t="n">
        <v>10</v>
      </c>
      <c r="AA19" t="n">
        <v>320.7220559875271</v>
      </c>
      <c r="AB19" t="n">
        <v>438.8260662606412</v>
      </c>
      <c r="AC19" t="n">
        <v>396.945122392977</v>
      </c>
      <c r="AD19" t="n">
        <v>320722.0559875271</v>
      </c>
      <c r="AE19" t="n">
        <v>438826.0662606412</v>
      </c>
      <c r="AF19" t="n">
        <v>2.904457682441844e-06</v>
      </c>
      <c r="AG19" t="n">
        <v>17.13541666666667</v>
      </c>
      <c r="AH19" t="n">
        <v>396945.122392977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7.6316</v>
      </c>
      <c r="E20" t="n">
        <v>13.1</v>
      </c>
      <c r="F20" t="n">
        <v>10.66</v>
      </c>
      <c r="G20" t="n">
        <v>42.64</v>
      </c>
      <c r="H20" t="n">
        <v>0.8</v>
      </c>
      <c r="I20" t="n">
        <v>15</v>
      </c>
      <c r="J20" t="n">
        <v>121.89</v>
      </c>
      <c r="K20" t="n">
        <v>43.4</v>
      </c>
      <c r="L20" t="n">
        <v>5.5</v>
      </c>
      <c r="M20" t="n">
        <v>13</v>
      </c>
      <c r="N20" t="n">
        <v>17.99</v>
      </c>
      <c r="O20" t="n">
        <v>15266.56</v>
      </c>
      <c r="P20" t="n">
        <v>103</v>
      </c>
      <c r="Q20" t="n">
        <v>197.79</v>
      </c>
      <c r="R20" t="n">
        <v>35.71</v>
      </c>
      <c r="S20" t="n">
        <v>25.4</v>
      </c>
      <c r="T20" t="n">
        <v>4277.75</v>
      </c>
      <c r="U20" t="n">
        <v>0.71</v>
      </c>
      <c r="V20" t="n">
        <v>0.87</v>
      </c>
      <c r="W20" t="n">
        <v>2.96</v>
      </c>
      <c r="X20" t="n">
        <v>0.27</v>
      </c>
      <c r="Y20" t="n">
        <v>1</v>
      </c>
      <c r="Z20" t="n">
        <v>10</v>
      </c>
      <c r="AA20" t="n">
        <v>319.7310745149688</v>
      </c>
      <c r="AB20" t="n">
        <v>437.4701616908699</v>
      </c>
      <c r="AC20" t="n">
        <v>395.7186234523207</v>
      </c>
      <c r="AD20" t="n">
        <v>319731.0745149688</v>
      </c>
      <c r="AE20" t="n">
        <v>437470.16169087</v>
      </c>
      <c r="AF20" t="n">
        <v>2.917071467023291e-06</v>
      </c>
      <c r="AG20" t="n">
        <v>17.05729166666667</v>
      </c>
      <c r="AH20" t="n">
        <v>395718.6234523207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7.6534</v>
      </c>
      <c r="E21" t="n">
        <v>13.07</v>
      </c>
      <c r="F21" t="n">
        <v>10.65</v>
      </c>
      <c r="G21" t="n">
        <v>45.63</v>
      </c>
      <c r="H21" t="n">
        <v>0.83</v>
      </c>
      <c r="I21" t="n">
        <v>14</v>
      </c>
      <c r="J21" t="n">
        <v>122.21</v>
      </c>
      <c r="K21" t="n">
        <v>43.4</v>
      </c>
      <c r="L21" t="n">
        <v>5.75</v>
      </c>
      <c r="M21" t="n">
        <v>12</v>
      </c>
      <c r="N21" t="n">
        <v>18.06</v>
      </c>
      <c r="O21" t="n">
        <v>15306.85</v>
      </c>
      <c r="P21" t="n">
        <v>102.68</v>
      </c>
      <c r="Q21" t="n">
        <v>197.78</v>
      </c>
      <c r="R21" t="n">
        <v>35.27</v>
      </c>
      <c r="S21" t="n">
        <v>25.4</v>
      </c>
      <c r="T21" t="n">
        <v>4060.02</v>
      </c>
      <c r="U21" t="n">
        <v>0.72</v>
      </c>
      <c r="V21" t="n">
        <v>0.87</v>
      </c>
      <c r="W21" t="n">
        <v>2.96</v>
      </c>
      <c r="X21" t="n">
        <v>0.26</v>
      </c>
      <c r="Y21" t="n">
        <v>1</v>
      </c>
      <c r="Z21" t="n">
        <v>10</v>
      </c>
      <c r="AA21" t="n">
        <v>319.1702305651239</v>
      </c>
      <c r="AB21" t="n">
        <v>436.7027902560033</v>
      </c>
      <c r="AC21" t="n">
        <v>395.0244888701851</v>
      </c>
      <c r="AD21" t="n">
        <v>319170.2305651238</v>
      </c>
      <c r="AE21" t="n">
        <v>436702.7902560033</v>
      </c>
      <c r="AF21" t="n">
        <v>2.925404209564974e-06</v>
      </c>
      <c r="AG21" t="n">
        <v>17.01822916666667</v>
      </c>
      <c r="AH21" t="n">
        <v>395024.4888701851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7.6496</v>
      </c>
      <c r="E22" t="n">
        <v>13.07</v>
      </c>
      <c r="F22" t="n">
        <v>10.65</v>
      </c>
      <c r="G22" t="n">
        <v>45.66</v>
      </c>
      <c r="H22" t="n">
        <v>0.86</v>
      </c>
      <c r="I22" t="n">
        <v>14</v>
      </c>
      <c r="J22" t="n">
        <v>122.54</v>
      </c>
      <c r="K22" t="n">
        <v>43.4</v>
      </c>
      <c r="L22" t="n">
        <v>6</v>
      </c>
      <c r="M22" t="n">
        <v>12</v>
      </c>
      <c r="N22" t="n">
        <v>18.14</v>
      </c>
      <c r="O22" t="n">
        <v>15347.16</v>
      </c>
      <c r="P22" t="n">
        <v>102.28</v>
      </c>
      <c r="Q22" t="n">
        <v>197.76</v>
      </c>
      <c r="R22" t="n">
        <v>35.67</v>
      </c>
      <c r="S22" t="n">
        <v>25.4</v>
      </c>
      <c r="T22" t="n">
        <v>4261.33</v>
      </c>
      <c r="U22" t="n">
        <v>0.71</v>
      </c>
      <c r="V22" t="n">
        <v>0.87</v>
      </c>
      <c r="W22" t="n">
        <v>2.96</v>
      </c>
      <c r="X22" t="n">
        <v>0.26</v>
      </c>
      <c r="Y22" t="n">
        <v>1</v>
      </c>
      <c r="Z22" t="n">
        <v>10</v>
      </c>
      <c r="AA22" t="n">
        <v>318.9381681900496</v>
      </c>
      <c r="AB22" t="n">
        <v>436.3852722765573</v>
      </c>
      <c r="AC22" t="n">
        <v>394.7372743610582</v>
      </c>
      <c r="AD22" t="n">
        <v>318938.1681900496</v>
      </c>
      <c r="AE22" t="n">
        <v>436385.2722765573</v>
      </c>
      <c r="AF22" t="n">
        <v>2.923951713158626e-06</v>
      </c>
      <c r="AG22" t="n">
        <v>17.01822916666667</v>
      </c>
      <c r="AH22" t="n">
        <v>394737.2743610581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7.6743</v>
      </c>
      <c r="E23" t="n">
        <v>13.03</v>
      </c>
      <c r="F23" t="n">
        <v>10.64</v>
      </c>
      <c r="G23" t="n">
        <v>49.09</v>
      </c>
      <c r="H23" t="n">
        <v>0.9</v>
      </c>
      <c r="I23" t="n">
        <v>13</v>
      </c>
      <c r="J23" t="n">
        <v>122.87</v>
      </c>
      <c r="K23" t="n">
        <v>43.4</v>
      </c>
      <c r="L23" t="n">
        <v>6.25</v>
      </c>
      <c r="M23" t="n">
        <v>11</v>
      </c>
      <c r="N23" t="n">
        <v>18.22</v>
      </c>
      <c r="O23" t="n">
        <v>15387.5</v>
      </c>
      <c r="P23" t="n">
        <v>102.24</v>
      </c>
      <c r="Q23" t="n">
        <v>197.76</v>
      </c>
      <c r="R23" t="n">
        <v>35.2</v>
      </c>
      <c r="S23" t="n">
        <v>25.4</v>
      </c>
      <c r="T23" t="n">
        <v>4030.47</v>
      </c>
      <c r="U23" t="n">
        <v>0.72</v>
      </c>
      <c r="V23" t="n">
        <v>0.87</v>
      </c>
      <c r="W23" t="n">
        <v>2.96</v>
      </c>
      <c r="X23" t="n">
        <v>0.25</v>
      </c>
      <c r="Y23" t="n">
        <v>1</v>
      </c>
      <c r="Z23" t="n">
        <v>10</v>
      </c>
      <c r="AA23" t="n">
        <v>318.369215245352</v>
      </c>
      <c r="AB23" t="n">
        <v>435.6068057571895</v>
      </c>
      <c r="AC23" t="n">
        <v>394.0331035937143</v>
      </c>
      <c r="AD23" t="n">
        <v>318369.215245352</v>
      </c>
      <c r="AE23" t="n">
        <v>435606.8057571895</v>
      </c>
      <c r="AF23" t="n">
        <v>2.93339293979989e-06</v>
      </c>
      <c r="AG23" t="n">
        <v>16.96614583333333</v>
      </c>
      <c r="AH23" t="n">
        <v>394033.1035937142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7.6771</v>
      </c>
      <c r="E24" t="n">
        <v>13.03</v>
      </c>
      <c r="F24" t="n">
        <v>10.63</v>
      </c>
      <c r="G24" t="n">
        <v>49.07</v>
      </c>
      <c r="H24" t="n">
        <v>0.93</v>
      </c>
      <c r="I24" t="n">
        <v>13</v>
      </c>
      <c r="J24" t="n">
        <v>123.19</v>
      </c>
      <c r="K24" t="n">
        <v>43.4</v>
      </c>
      <c r="L24" t="n">
        <v>6.5</v>
      </c>
      <c r="M24" t="n">
        <v>11</v>
      </c>
      <c r="N24" t="n">
        <v>18.29</v>
      </c>
      <c r="O24" t="n">
        <v>15427.87</v>
      </c>
      <c r="P24" t="n">
        <v>101.73</v>
      </c>
      <c r="Q24" t="n">
        <v>197.75</v>
      </c>
      <c r="R24" t="n">
        <v>34.92</v>
      </c>
      <c r="S24" t="n">
        <v>25.4</v>
      </c>
      <c r="T24" t="n">
        <v>3891.89</v>
      </c>
      <c r="U24" t="n">
        <v>0.73</v>
      </c>
      <c r="V24" t="n">
        <v>0.88</v>
      </c>
      <c r="W24" t="n">
        <v>2.96</v>
      </c>
      <c r="X24" t="n">
        <v>0.24</v>
      </c>
      <c r="Y24" t="n">
        <v>1</v>
      </c>
      <c r="Z24" t="n">
        <v>10</v>
      </c>
      <c r="AA24" t="n">
        <v>317.938799044111</v>
      </c>
      <c r="AB24" t="n">
        <v>435.017891322029</v>
      </c>
      <c r="AC24" t="n">
        <v>393.5003943256988</v>
      </c>
      <c r="AD24" t="n">
        <v>317938.799044111</v>
      </c>
      <c r="AE24" t="n">
        <v>435017.8913220289</v>
      </c>
      <c r="AF24" t="n">
        <v>2.934463200309831e-06</v>
      </c>
      <c r="AG24" t="n">
        <v>16.96614583333333</v>
      </c>
      <c r="AH24" t="n">
        <v>393500.3943256988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7.702</v>
      </c>
      <c r="E25" t="n">
        <v>12.98</v>
      </c>
      <c r="F25" t="n">
        <v>10.61</v>
      </c>
      <c r="G25" t="n">
        <v>53.06</v>
      </c>
      <c r="H25" t="n">
        <v>0.96</v>
      </c>
      <c r="I25" t="n">
        <v>12</v>
      </c>
      <c r="J25" t="n">
        <v>123.52</v>
      </c>
      <c r="K25" t="n">
        <v>43.4</v>
      </c>
      <c r="L25" t="n">
        <v>6.75</v>
      </c>
      <c r="M25" t="n">
        <v>10</v>
      </c>
      <c r="N25" t="n">
        <v>18.37</v>
      </c>
      <c r="O25" t="n">
        <v>15468.27</v>
      </c>
      <c r="P25" t="n">
        <v>101.15</v>
      </c>
      <c r="Q25" t="n">
        <v>197.77</v>
      </c>
      <c r="R25" t="n">
        <v>34.25</v>
      </c>
      <c r="S25" t="n">
        <v>25.4</v>
      </c>
      <c r="T25" t="n">
        <v>3561.83</v>
      </c>
      <c r="U25" t="n">
        <v>0.74</v>
      </c>
      <c r="V25" t="n">
        <v>0.88</v>
      </c>
      <c r="W25" t="n">
        <v>2.96</v>
      </c>
      <c r="X25" t="n">
        <v>0.22</v>
      </c>
      <c r="Y25" t="n">
        <v>1</v>
      </c>
      <c r="Z25" t="n">
        <v>10</v>
      </c>
      <c r="AA25" t="n">
        <v>317.1297818095205</v>
      </c>
      <c r="AB25" t="n">
        <v>433.9109582503407</v>
      </c>
      <c r="AC25" t="n">
        <v>392.4991053927822</v>
      </c>
      <c r="AD25" t="n">
        <v>317129.7818095204</v>
      </c>
      <c r="AE25" t="n">
        <v>433910.9582503407</v>
      </c>
      <c r="AF25" t="n">
        <v>2.943980874130377e-06</v>
      </c>
      <c r="AG25" t="n">
        <v>16.90104166666667</v>
      </c>
      <c r="AH25" t="n">
        <v>392499.1053927821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7.7073</v>
      </c>
      <c r="E26" t="n">
        <v>12.97</v>
      </c>
      <c r="F26" t="n">
        <v>10.6</v>
      </c>
      <c r="G26" t="n">
        <v>53.02</v>
      </c>
      <c r="H26" t="n">
        <v>1</v>
      </c>
      <c r="I26" t="n">
        <v>12</v>
      </c>
      <c r="J26" t="n">
        <v>123.85</v>
      </c>
      <c r="K26" t="n">
        <v>43.4</v>
      </c>
      <c r="L26" t="n">
        <v>7</v>
      </c>
      <c r="M26" t="n">
        <v>10</v>
      </c>
      <c r="N26" t="n">
        <v>18.45</v>
      </c>
      <c r="O26" t="n">
        <v>15508.69</v>
      </c>
      <c r="P26" t="n">
        <v>100.78</v>
      </c>
      <c r="Q26" t="n">
        <v>197.76</v>
      </c>
      <c r="R26" t="n">
        <v>34.09</v>
      </c>
      <c r="S26" t="n">
        <v>25.4</v>
      </c>
      <c r="T26" t="n">
        <v>3478.91</v>
      </c>
      <c r="U26" t="n">
        <v>0.75</v>
      </c>
      <c r="V26" t="n">
        <v>0.88</v>
      </c>
      <c r="W26" t="n">
        <v>2.96</v>
      </c>
      <c r="X26" t="n">
        <v>0.21</v>
      </c>
      <c r="Y26" t="n">
        <v>1</v>
      </c>
      <c r="Z26" t="n">
        <v>10</v>
      </c>
      <c r="AA26" t="n">
        <v>316.7666794407522</v>
      </c>
      <c r="AB26" t="n">
        <v>433.4141455704462</v>
      </c>
      <c r="AC26" t="n">
        <v>392.0497078177758</v>
      </c>
      <c r="AD26" t="n">
        <v>316766.6794407523</v>
      </c>
      <c r="AE26" t="n">
        <v>433414.1455704462</v>
      </c>
      <c r="AF26" t="n">
        <v>2.946006724381337e-06</v>
      </c>
      <c r="AG26" t="n">
        <v>16.88802083333333</v>
      </c>
      <c r="AH26" t="n">
        <v>392049.7078177758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7.7378</v>
      </c>
      <c r="E27" t="n">
        <v>12.92</v>
      </c>
      <c r="F27" t="n">
        <v>10.58</v>
      </c>
      <c r="G27" t="n">
        <v>57.69</v>
      </c>
      <c r="H27" t="n">
        <v>1.03</v>
      </c>
      <c r="I27" t="n">
        <v>11</v>
      </c>
      <c r="J27" t="n">
        <v>124.18</v>
      </c>
      <c r="K27" t="n">
        <v>43.4</v>
      </c>
      <c r="L27" t="n">
        <v>7.25</v>
      </c>
      <c r="M27" t="n">
        <v>9</v>
      </c>
      <c r="N27" t="n">
        <v>18.53</v>
      </c>
      <c r="O27" t="n">
        <v>15549.15</v>
      </c>
      <c r="P27" t="n">
        <v>100.15</v>
      </c>
      <c r="Q27" t="n">
        <v>197.78</v>
      </c>
      <c r="R27" t="n">
        <v>33.26</v>
      </c>
      <c r="S27" t="n">
        <v>25.4</v>
      </c>
      <c r="T27" t="n">
        <v>3073.3</v>
      </c>
      <c r="U27" t="n">
        <v>0.76</v>
      </c>
      <c r="V27" t="n">
        <v>0.88</v>
      </c>
      <c r="W27" t="n">
        <v>2.95</v>
      </c>
      <c r="X27" t="n">
        <v>0.19</v>
      </c>
      <c r="Y27" t="n">
        <v>1</v>
      </c>
      <c r="Z27" t="n">
        <v>10</v>
      </c>
      <c r="AA27" t="n">
        <v>315.8551427574851</v>
      </c>
      <c r="AB27" t="n">
        <v>432.1669408662396</v>
      </c>
      <c r="AC27" t="n">
        <v>390.9215345800759</v>
      </c>
      <c r="AD27" t="n">
        <v>315855.142757485</v>
      </c>
      <c r="AE27" t="n">
        <v>432166.9408662396</v>
      </c>
      <c r="AF27" t="n">
        <v>2.957664919221765e-06</v>
      </c>
      <c r="AG27" t="n">
        <v>16.82291666666667</v>
      </c>
      <c r="AH27" t="n">
        <v>390921.5345800759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7.7356</v>
      </c>
      <c r="E28" t="n">
        <v>12.93</v>
      </c>
      <c r="F28" t="n">
        <v>10.58</v>
      </c>
      <c r="G28" t="n">
        <v>57.71</v>
      </c>
      <c r="H28" t="n">
        <v>1.06</v>
      </c>
      <c r="I28" t="n">
        <v>11</v>
      </c>
      <c r="J28" t="n">
        <v>124.51</v>
      </c>
      <c r="K28" t="n">
        <v>43.4</v>
      </c>
      <c r="L28" t="n">
        <v>7.5</v>
      </c>
      <c r="M28" t="n">
        <v>9</v>
      </c>
      <c r="N28" t="n">
        <v>18.61</v>
      </c>
      <c r="O28" t="n">
        <v>15589.63</v>
      </c>
      <c r="P28" t="n">
        <v>100.01</v>
      </c>
      <c r="Q28" t="n">
        <v>197.77</v>
      </c>
      <c r="R28" t="n">
        <v>33.24</v>
      </c>
      <c r="S28" t="n">
        <v>25.4</v>
      </c>
      <c r="T28" t="n">
        <v>3061.05</v>
      </c>
      <c r="U28" t="n">
        <v>0.76</v>
      </c>
      <c r="V28" t="n">
        <v>0.88</v>
      </c>
      <c r="W28" t="n">
        <v>2.96</v>
      </c>
      <c r="X28" t="n">
        <v>0.19</v>
      </c>
      <c r="Y28" t="n">
        <v>1</v>
      </c>
      <c r="Z28" t="n">
        <v>10</v>
      </c>
      <c r="AA28" t="n">
        <v>315.7858155743596</v>
      </c>
      <c r="AB28" t="n">
        <v>432.072084355788</v>
      </c>
      <c r="AC28" t="n">
        <v>390.8357310418498</v>
      </c>
      <c r="AD28" t="n">
        <v>315785.8155743596</v>
      </c>
      <c r="AE28" t="n">
        <v>432072.084355788</v>
      </c>
      <c r="AF28" t="n">
        <v>2.956824000249668e-06</v>
      </c>
      <c r="AG28" t="n">
        <v>16.8359375</v>
      </c>
      <c r="AH28" t="n">
        <v>390835.7310418498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7.7295</v>
      </c>
      <c r="E29" t="n">
        <v>12.94</v>
      </c>
      <c r="F29" t="n">
        <v>10.59</v>
      </c>
      <c r="G29" t="n">
        <v>57.77</v>
      </c>
      <c r="H29" t="n">
        <v>1.1</v>
      </c>
      <c r="I29" t="n">
        <v>11</v>
      </c>
      <c r="J29" t="n">
        <v>124.83</v>
      </c>
      <c r="K29" t="n">
        <v>43.4</v>
      </c>
      <c r="L29" t="n">
        <v>7.75</v>
      </c>
      <c r="M29" t="n">
        <v>9</v>
      </c>
      <c r="N29" t="n">
        <v>18.68</v>
      </c>
      <c r="O29" t="n">
        <v>15630.14</v>
      </c>
      <c r="P29" t="n">
        <v>100.04</v>
      </c>
      <c r="Q29" t="n">
        <v>197.76</v>
      </c>
      <c r="R29" t="n">
        <v>33.51</v>
      </c>
      <c r="S29" t="n">
        <v>25.4</v>
      </c>
      <c r="T29" t="n">
        <v>3195.95</v>
      </c>
      <c r="U29" t="n">
        <v>0.76</v>
      </c>
      <c r="V29" t="n">
        <v>0.88</v>
      </c>
      <c r="W29" t="n">
        <v>2.96</v>
      </c>
      <c r="X29" t="n">
        <v>0.2</v>
      </c>
      <c r="Y29" t="n">
        <v>1</v>
      </c>
      <c r="Z29" t="n">
        <v>10</v>
      </c>
      <c r="AA29" t="n">
        <v>315.9181819719284</v>
      </c>
      <c r="AB29" t="n">
        <v>432.2531939005349</v>
      </c>
      <c r="AC29" t="n">
        <v>390.9995557458349</v>
      </c>
      <c r="AD29" t="n">
        <v>315918.1819719284</v>
      </c>
      <c r="AE29" t="n">
        <v>432253.1939005349</v>
      </c>
      <c r="AF29" t="n">
        <v>2.954492361281583e-06</v>
      </c>
      <c r="AG29" t="n">
        <v>16.84895833333333</v>
      </c>
      <c r="AH29" t="n">
        <v>390999.555745835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7.7611</v>
      </c>
      <c r="E30" t="n">
        <v>12.88</v>
      </c>
      <c r="F30" t="n">
        <v>10.56</v>
      </c>
      <c r="G30" t="n">
        <v>63.37</v>
      </c>
      <c r="H30" t="n">
        <v>1.13</v>
      </c>
      <c r="I30" t="n">
        <v>10</v>
      </c>
      <c r="J30" t="n">
        <v>125.16</v>
      </c>
      <c r="K30" t="n">
        <v>43.4</v>
      </c>
      <c r="L30" t="n">
        <v>8</v>
      </c>
      <c r="M30" t="n">
        <v>8</v>
      </c>
      <c r="N30" t="n">
        <v>18.76</v>
      </c>
      <c r="O30" t="n">
        <v>15670.68</v>
      </c>
      <c r="P30" t="n">
        <v>99.47</v>
      </c>
      <c r="Q30" t="n">
        <v>197.78</v>
      </c>
      <c r="R30" t="n">
        <v>32.72</v>
      </c>
      <c r="S30" t="n">
        <v>25.4</v>
      </c>
      <c r="T30" t="n">
        <v>2805.8</v>
      </c>
      <c r="U30" t="n">
        <v>0.78</v>
      </c>
      <c r="V30" t="n">
        <v>0.88</v>
      </c>
      <c r="W30" t="n">
        <v>2.95</v>
      </c>
      <c r="X30" t="n">
        <v>0.17</v>
      </c>
      <c r="Y30" t="n">
        <v>1</v>
      </c>
      <c r="Z30" t="n">
        <v>10</v>
      </c>
      <c r="AA30" t="n">
        <v>315.0099918898946</v>
      </c>
      <c r="AB30" t="n">
        <v>431.0105681637776</v>
      </c>
      <c r="AC30" t="n">
        <v>389.8755244653576</v>
      </c>
      <c r="AD30" t="n">
        <v>315009.9918898946</v>
      </c>
      <c r="AE30" t="n">
        <v>431010.5681637776</v>
      </c>
      <c r="AF30" t="n">
        <v>2.966571015608059e-06</v>
      </c>
      <c r="AG30" t="n">
        <v>16.77083333333333</v>
      </c>
      <c r="AH30" t="n">
        <v>389875.5244653575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7.7621</v>
      </c>
      <c r="E31" t="n">
        <v>12.88</v>
      </c>
      <c r="F31" t="n">
        <v>10.56</v>
      </c>
      <c r="G31" t="n">
        <v>63.36</v>
      </c>
      <c r="H31" t="n">
        <v>1.16</v>
      </c>
      <c r="I31" t="n">
        <v>10</v>
      </c>
      <c r="J31" t="n">
        <v>125.49</v>
      </c>
      <c r="K31" t="n">
        <v>43.4</v>
      </c>
      <c r="L31" t="n">
        <v>8.25</v>
      </c>
      <c r="M31" t="n">
        <v>8</v>
      </c>
      <c r="N31" t="n">
        <v>18.84</v>
      </c>
      <c r="O31" t="n">
        <v>15711.24</v>
      </c>
      <c r="P31" t="n">
        <v>99.34</v>
      </c>
      <c r="Q31" t="n">
        <v>197.75</v>
      </c>
      <c r="R31" t="n">
        <v>32.62</v>
      </c>
      <c r="S31" t="n">
        <v>25.4</v>
      </c>
      <c r="T31" t="n">
        <v>2754.16</v>
      </c>
      <c r="U31" t="n">
        <v>0.78</v>
      </c>
      <c r="V31" t="n">
        <v>0.88</v>
      </c>
      <c r="W31" t="n">
        <v>2.96</v>
      </c>
      <c r="X31" t="n">
        <v>0.17</v>
      </c>
      <c r="Y31" t="n">
        <v>1</v>
      </c>
      <c r="Z31" t="n">
        <v>10</v>
      </c>
      <c r="AA31" t="n">
        <v>314.9057483299962</v>
      </c>
      <c r="AB31" t="n">
        <v>430.8679375262234</v>
      </c>
      <c r="AC31" t="n">
        <v>389.7465062956682</v>
      </c>
      <c r="AD31" t="n">
        <v>314905.7483299962</v>
      </c>
      <c r="AE31" t="n">
        <v>430867.9375262234</v>
      </c>
      <c r="AF31" t="n">
        <v>2.966953251504467e-06</v>
      </c>
      <c r="AG31" t="n">
        <v>16.77083333333333</v>
      </c>
      <c r="AH31" t="n">
        <v>389746.5062956682</v>
      </c>
    </row>
    <row r="32">
      <c r="A32" t="n">
        <v>30</v>
      </c>
      <c r="B32" t="n">
        <v>55</v>
      </c>
      <c r="C32" t="inlineStr">
        <is>
          <t xml:space="preserve">CONCLUIDO	</t>
        </is>
      </c>
      <c r="D32" t="n">
        <v>7.7568</v>
      </c>
      <c r="E32" t="n">
        <v>12.89</v>
      </c>
      <c r="F32" t="n">
        <v>10.57</v>
      </c>
      <c r="G32" t="n">
        <v>63.41</v>
      </c>
      <c r="H32" t="n">
        <v>1.19</v>
      </c>
      <c r="I32" t="n">
        <v>10</v>
      </c>
      <c r="J32" t="n">
        <v>125.82</v>
      </c>
      <c r="K32" t="n">
        <v>43.4</v>
      </c>
      <c r="L32" t="n">
        <v>8.5</v>
      </c>
      <c r="M32" t="n">
        <v>8</v>
      </c>
      <c r="N32" t="n">
        <v>18.92</v>
      </c>
      <c r="O32" t="n">
        <v>15751.84</v>
      </c>
      <c r="P32" t="n">
        <v>99.15000000000001</v>
      </c>
      <c r="Q32" t="n">
        <v>197.79</v>
      </c>
      <c r="R32" t="n">
        <v>32.86</v>
      </c>
      <c r="S32" t="n">
        <v>25.4</v>
      </c>
      <c r="T32" t="n">
        <v>2877.75</v>
      </c>
      <c r="U32" t="n">
        <v>0.77</v>
      </c>
      <c r="V32" t="n">
        <v>0.88</v>
      </c>
      <c r="W32" t="n">
        <v>2.96</v>
      </c>
      <c r="X32" t="n">
        <v>0.18</v>
      </c>
      <c r="Y32" t="n">
        <v>1</v>
      </c>
      <c r="Z32" t="n">
        <v>10</v>
      </c>
      <c r="AA32" t="n">
        <v>314.8721332711922</v>
      </c>
      <c r="AB32" t="n">
        <v>430.821943919776</v>
      </c>
      <c r="AC32" t="n">
        <v>389.7049022544677</v>
      </c>
      <c r="AD32" t="n">
        <v>314872.1332711923</v>
      </c>
      <c r="AE32" t="n">
        <v>430821.943919776</v>
      </c>
      <c r="AF32" t="n">
        <v>2.964927401253507e-06</v>
      </c>
      <c r="AG32" t="n">
        <v>16.78385416666667</v>
      </c>
      <c r="AH32" t="n">
        <v>389704.9022544677</v>
      </c>
    </row>
    <row r="33">
      <c r="A33" t="n">
        <v>31</v>
      </c>
      <c r="B33" t="n">
        <v>55</v>
      </c>
      <c r="C33" t="inlineStr">
        <is>
          <t xml:space="preserve">CONCLUIDO	</t>
        </is>
      </c>
      <c r="D33" t="n">
        <v>7.7601</v>
      </c>
      <c r="E33" t="n">
        <v>12.89</v>
      </c>
      <c r="F33" t="n">
        <v>10.56</v>
      </c>
      <c r="G33" t="n">
        <v>63.38</v>
      </c>
      <c r="H33" t="n">
        <v>1.22</v>
      </c>
      <c r="I33" t="n">
        <v>10</v>
      </c>
      <c r="J33" t="n">
        <v>126.15</v>
      </c>
      <c r="K33" t="n">
        <v>43.4</v>
      </c>
      <c r="L33" t="n">
        <v>8.75</v>
      </c>
      <c r="M33" t="n">
        <v>8</v>
      </c>
      <c r="N33" t="n">
        <v>19</v>
      </c>
      <c r="O33" t="n">
        <v>15792.46</v>
      </c>
      <c r="P33" t="n">
        <v>98.14</v>
      </c>
      <c r="Q33" t="n">
        <v>197.79</v>
      </c>
      <c r="R33" t="n">
        <v>32.74</v>
      </c>
      <c r="S33" t="n">
        <v>25.4</v>
      </c>
      <c r="T33" t="n">
        <v>2816.88</v>
      </c>
      <c r="U33" t="n">
        <v>0.78</v>
      </c>
      <c r="V33" t="n">
        <v>0.88</v>
      </c>
      <c r="W33" t="n">
        <v>2.95</v>
      </c>
      <c r="X33" t="n">
        <v>0.17</v>
      </c>
      <c r="Y33" t="n">
        <v>1</v>
      </c>
      <c r="Z33" t="n">
        <v>10</v>
      </c>
      <c r="AA33" t="n">
        <v>314.0904018625145</v>
      </c>
      <c r="AB33" t="n">
        <v>429.7523445188673</v>
      </c>
      <c r="AC33" t="n">
        <v>388.7373839191895</v>
      </c>
      <c r="AD33" t="n">
        <v>314090.4018625144</v>
      </c>
      <c r="AE33" t="n">
        <v>429752.3445188673</v>
      </c>
      <c r="AF33" t="n">
        <v>2.966188779711652e-06</v>
      </c>
      <c r="AG33" t="n">
        <v>16.78385416666667</v>
      </c>
      <c r="AH33" t="n">
        <v>388737.3839191896</v>
      </c>
    </row>
    <row r="34">
      <c r="A34" t="n">
        <v>32</v>
      </c>
      <c r="B34" t="n">
        <v>55</v>
      </c>
      <c r="C34" t="inlineStr">
        <is>
          <t xml:space="preserve">CONCLUIDO	</t>
        </is>
      </c>
      <c r="D34" t="n">
        <v>7.7754</v>
      </c>
      <c r="E34" t="n">
        <v>12.86</v>
      </c>
      <c r="F34" t="n">
        <v>10.56</v>
      </c>
      <c r="G34" t="n">
        <v>70.41</v>
      </c>
      <c r="H34" t="n">
        <v>1.26</v>
      </c>
      <c r="I34" t="n">
        <v>9</v>
      </c>
      <c r="J34" t="n">
        <v>126.48</v>
      </c>
      <c r="K34" t="n">
        <v>43.4</v>
      </c>
      <c r="L34" t="n">
        <v>9</v>
      </c>
      <c r="M34" t="n">
        <v>7</v>
      </c>
      <c r="N34" t="n">
        <v>19.08</v>
      </c>
      <c r="O34" t="n">
        <v>15833.12</v>
      </c>
      <c r="P34" t="n">
        <v>98.31</v>
      </c>
      <c r="Q34" t="n">
        <v>197.78</v>
      </c>
      <c r="R34" t="n">
        <v>32.65</v>
      </c>
      <c r="S34" t="n">
        <v>25.4</v>
      </c>
      <c r="T34" t="n">
        <v>2773.85</v>
      </c>
      <c r="U34" t="n">
        <v>0.78</v>
      </c>
      <c r="V34" t="n">
        <v>0.88</v>
      </c>
      <c r="W34" t="n">
        <v>2.96</v>
      </c>
      <c r="X34" t="n">
        <v>0.17</v>
      </c>
      <c r="Y34" t="n">
        <v>1</v>
      </c>
      <c r="Z34" t="n">
        <v>10</v>
      </c>
      <c r="AA34" t="n">
        <v>314.0110849847069</v>
      </c>
      <c r="AB34" t="n">
        <v>429.6438196674375</v>
      </c>
      <c r="AC34" t="n">
        <v>388.6392165272646</v>
      </c>
      <c r="AD34" t="n">
        <v>314011.0849847069</v>
      </c>
      <c r="AE34" t="n">
        <v>429643.8196674375</v>
      </c>
      <c r="AF34" t="n">
        <v>2.972036988926686e-06</v>
      </c>
      <c r="AG34" t="n">
        <v>16.74479166666667</v>
      </c>
      <c r="AH34" t="n">
        <v>388639.2165272646</v>
      </c>
    </row>
    <row r="35">
      <c r="A35" t="n">
        <v>33</v>
      </c>
      <c r="B35" t="n">
        <v>55</v>
      </c>
      <c r="C35" t="inlineStr">
        <is>
          <t xml:space="preserve">CONCLUIDO	</t>
        </is>
      </c>
      <c r="D35" t="n">
        <v>7.7814</v>
      </c>
      <c r="E35" t="n">
        <v>12.85</v>
      </c>
      <c r="F35" t="n">
        <v>10.55</v>
      </c>
      <c r="G35" t="n">
        <v>70.34999999999999</v>
      </c>
      <c r="H35" t="n">
        <v>1.29</v>
      </c>
      <c r="I35" t="n">
        <v>9</v>
      </c>
      <c r="J35" t="n">
        <v>126.81</v>
      </c>
      <c r="K35" t="n">
        <v>43.4</v>
      </c>
      <c r="L35" t="n">
        <v>9.25</v>
      </c>
      <c r="M35" t="n">
        <v>7</v>
      </c>
      <c r="N35" t="n">
        <v>19.16</v>
      </c>
      <c r="O35" t="n">
        <v>15873.8</v>
      </c>
      <c r="P35" t="n">
        <v>98.16</v>
      </c>
      <c r="Q35" t="n">
        <v>197.78</v>
      </c>
      <c r="R35" t="n">
        <v>32.42</v>
      </c>
      <c r="S35" t="n">
        <v>25.4</v>
      </c>
      <c r="T35" t="n">
        <v>2663.33</v>
      </c>
      <c r="U35" t="n">
        <v>0.78</v>
      </c>
      <c r="V35" t="n">
        <v>0.88</v>
      </c>
      <c r="W35" t="n">
        <v>2.95</v>
      </c>
      <c r="X35" t="n">
        <v>0.16</v>
      </c>
      <c r="Y35" t="n">
        <v>1</v>
      </c>
      <c r="Z35" t="n">
        <v>10</v>
      </c>
      <c r="AA35" t="n">
        <v>313.7983641761277</v>
      </c>
      <c r="AB35" t="n">
        <v>429.3527656725596</v>
      </c>
      <c r="AC35" t="n">
        <v>388.3759403171611</v>
      </c>
      <c r="AD35" t="n">
        <v>313798.3641761277</v>
      </c>
      <c r="AE35" t="n">
        <v>429352.7656725596</v>
      </c>
      <c r="AF35" t="n">
        <v>2.974330404305131e-06</v>
      </c>
      <c r="AG35" t="n">
        <v>16.73177083333333</v>
      </c>
      <c r="AH35" t="n">
        <v>388375.940317161</v>
      </c>
    </row>
    <row r="36">
      <c r="A36" t="n">
        <v>34</v>
      </c>
      <c r="B36" t="n">
        <v>55</v>
      </c>
      <c r="C36" t="inlineStr">
        <is>
          <t xml:space="preserve">CONCLUIDO	</t>
        </is>
      </c>
      <c r="D36" t="n">
        <v>7.7797</v>
      </c>
      <c r="E36" t="n">
        <v>12.85</v>
      </c>
      <c r="F36" t="n">
        <v>10.55</v>
      </c>
      <c r="G36" t="n">
        <v>70.36</v>
      </c>
      <c r="H36" t="n">
        <v>1.32</v>
      </c>
      <c r="I36" t="n">
        <v>9</v>
      </c>
      <c r="J36" t="n">
        <v>127.14</v>
      </c>
      <c r="K36" t="n">
        <v>43.4</v>
      </c>
      <c r="L36" t="n">
        <v>9.5</v>
      </c>
      <c r="M36" t="n">
        <v>7</v>
      </c>
      <c r="N36" t="n">
        <v>19.24</v>
      </c>
      <c r="O36" t="n">
        <v>15914.51</v>
      </c>
      <c r="P36" t="n">
        <v>97.77</v>
      </c>
      <c r="Q36" t="n">
        <v>197.79</v>
      </c>
      <c r="R36" t="n">
        <v>32.45</v>
      </c>
      <c r="S36" t="n">
        <v>25.4</v>
      </c>
      <c r="T36" t="n">
        <v>2675.54</v>
      </c>
      <c r="U36" t="n">
        <v>0.78</v>
      </c>
      <c r="V36" t="n">
        <v>0.88</v>
      </c>
      <c r="W36" t="n">
        <v>2.96</v>
      </c>
      <c r="X36" t="n">
        <v>0.16</v>
      </c>
      <c r="Y36" t="n">
        <v>1</v>
      </c>
      <c r="Z36" t="n">
        <v>10</v>
      </c>
      <c r="AA36" t="n">
        <v>313.5475134672524</v>
      </c>
      <c r="AB36" t="n">
        <v>429.0095406659241</v>
      </c>
      <c r="AC36" t="n">
        <v>388.0654722234395</v>
      </c>
      <c r="AD36" t="n">
        <v>313547.5134672524</v>
      </c>
      <c r="AE36" t="n">
        <v>429009.5406659241</v>
      </c>
      <c r="AF36" t="n">
        <v>2.973680603281238e-06</v>
      </c>
      <c r="AG36" t="n">
        <v>16.73177083333333</v>
      </c>
      <c r="AH36" t="n">
        <v>388065.4722234395</v>
      </c>
    </row>
    <row r="37">
      <c r="A37" t="n">
        <v>35</v>
      </c>
      <c r="B37" t="n">
        <v>55</v>
      </c>
      <c r="C37" t="inlineStr">
        <is>
          <t xml:space="preserve">CONCLUIDO	</t>
        </is>
      </c>
      <c r="D37" t="n">
        <v>7.7806</v>
      </c>
      <c r="E37" t="n">
        <v>12.85</v>
      </c>
      <c r="F37" t="n">
        <v>10.55</v>
      </c>
      <c r="G37" t="n">
        <v>70.36</v>
      </c>
      <c r="H37" t="n">
        <v>1.35</v>
      </c>
      <c r="I37" t="n">
        <v>9</v>
      </c>
      <c r="J37" t="n">
        <v>127.47</v>
      </c>
      <c r="K37" t="n">
        <v>43.4</v>
      </c>
      <c r="L37" t="n">
        <v>9.75</v>
      </c>
      <c r="M37" t="n">
        <v>7</v>
      </c>
      <c r="N37" t="n">
        <v>19.32</v>
      </c>
      <c r="O37" t="n">
        <v>15955.25</v>
      </c>
      <c r="P37" t="n">
        <v>97.52</v>
      </c>
      <c r="Q37" t="n">
        <v>197.75</v>
      </c>
      <c r="R37" t="n">
        <v>32.46</v>
      </c>
      <c r="S37" t="n">
        <v>25.4</v>
      </c>
      <c r="T37" t="n">
        <v>2680</v>
      </c>
      <c r="U37" t="n">
        <v>0.78</v>
      </c>
      <c r="V37" t="n">
        <v>0.88</v>
      </c>
      <c r="W37" t="n">
        <v>2.96</v>
      </c>
      <c r="X37" t="n">
        <v>0.16</v>
      </c>
      <c r="Y37" t="n">
        <v>1</v>
      </c>
      <c r="Z37" t="n">
        <v>10</v>
      </c>
      <c r="AA37" t="n">
        <v>313.3610627691721</v>
      </c>
      <c r="AB37" t="n">
        <v>428.7544305951864</v>
      </c>
      <c r="AC37" t="n">
        <v>387.8347094998039</v>
      </c>
      <c r="AD37" t="n">
        <v>313361.0627691721</v>
      </c>
      <c r="AE37" t="n">
        <v>428754.4305951864</v>
      </c>
      <c r="AF37" t="n">
        <v>2.974024615588005e-06</v>
      </c>
      <c r="AG37" t="n">
        <v>16.73177083333333</v>
      </c>
      <c r="AH37" t="n">
        <v>387834.7094998038</v>
      </c>
    </row>
    <row r="38">
      <c r="A38" t="n">
        <v>36</v>
      </c>
      <c r="B38" t="n">
        <v>55</v>
      </c>
      <c r="C38" t="inlineStr">
        <is>
          <t xml:space="preserve">CONCLUIDO	</t>
        </is>
      </c>
      <c r="D38" t="n">
        <v>7.8128</v>
      </c>
      <c r="E38" t="n">
        <v>12.8</v>
      </c>
      <c r="F38" t="n">
        <v>10.52</v>
      </c>
      <c r="G38" t="n">
        <v>78.93000000000001</v>
      </c>
      <c r="H38" t="n">
        <v>1.38</v>
      </c>
      <c r="I38" t="n">
        <v>8</v>
      </c>
      <c r="J38" t="n">
        <v>127.8</v>
      </c>
      <c r="K38" t="n">
        <v>43.4</v>
      </c>
      <c r="L38" t="n">
        <v>10</v>
      </c>
      <c r="M38" t="n">
        <v>6</v>
      </c>
      <c r="N38" t="n">
        <v>19.4</v>
      </c>
      <c r="O38" t="n">
        <v>15996.02</v>
      </c>
      <c r="P38" t="n">
        <v>96.84</v>
      </c>
      <c r="Q38" t="n">
        <v>197.75</v>
      </c>
      <c r="R38" t="n">
        <v>31.59</v>
      </c>
      <c r="S38" t="n">
        <v>25.4</v>
      </c>
      <c r="T38" t="n">
        <v>2248.73</v>
      </c>
      <c r="U38" t="n">
        <v>0.8</v>
      </c>
      <c r="V38" t="n">
        <v>0.88</v>
      </c>
      <c r="W38" t="n">
        <v>2.95</v>
      </c>
      <c r="X38" t="n">
        <v>0.13</v>
      </c>
      <c r="Y38" t="n">
        <v>1</v>
      </c>
      <c r="Z38" t="n">
        <v>10</v>
      </c>
      <c r="AA38" t="n">
        <v>312.3849221080382</v>
      </c>
      <c r="AB38" t="n">
        <v>427.4188318783363</v>
      </c>
      <c r="AC38" t="n">
        <v>386.6265784499652</v>
      </c>
      <c r="AD38" t="n">
        <v>312384.9221080382</v>
      </c>
      <c r="AE38" t="n">
        <v>427418.8318783363</v>
      </c>
      <c r="AF38" t="n">
        <v>2.986332611452326e-06</v>
      </c>
      <c r="AG38" t="n">
        <v>16.66666666666667</v>
      </c>
      <c r="AH38" t="n">
        <v>386626.5784499652</v>
      </c>
    </row>
    <row r="39">
      <c r="A39" t="n">
        <v>37</v>
      </c>
      <c r="B39" t="n">
        <v>55</v>
      </c>
      <c r="C39" t="inlineStr">
        <is>
          <t xml:space="preserve">CONCLUIDO	</t>
        </is>
      </c>
      <c r="D39" t="n">
        <v>7.8161</v>
      </c>
      <c r="E39" t="n">
        <v>12.79</v>
      </c>
      <c r="F39" t="n">
        <v>10.52</v>
      </c>
      <c r="G39" t="n">
        <v>78.89</v>
      </c>
      <c r="H39" t="n">
        <v>1.41</v>
      </c>
      <c r="I39" t="n">
        <v>8</v>
      </c>
      <c r="J39" t="n">
        <v>128.13</v>
      </c>
      <c r="K39" t="n">
        <v>43.4</v>
      </c>
      <c r="L39" t="n">
        <v>10.25</v>
      </c>
      <c r="M39" t="n">
        <v>6</v>
      </c>
      <c r="N39" t="n">
        <v>19.48</v>
      </c>
      <c r="O39" t="n">
        <v>16036.82</v>
      </c>
      <c r="P39" t="n">
        <v>96.67</v>
      </c>
      <c r="Q39" t="n">
        <v>197.75</v>
      </c>
      <c r="R39" t="n">
        <v>31.4</v>
      </c>
      <c r="S39" t="n">
        <v>25.4</v>
      </c>
      <c r="T39" t="n">
        <v>2155.16</v>
      </c>
      <c r="U39" t="n">
        <v>0.8100000000000001</v>
      </c>
      <c r="V39" t="n">
        <v>0.88</v>
      </c>
      <c r="W39" t="n">
        <v>2.95</v>
      </c>
      <c r="X39" t="n">
        <v>0.13</v>
      </c>
      <c r="Y39" t="n">
        <v>1</v>
      </c>
      <c r="Z39" t="n">
        <v>10</v>
      </c>
      <c r="AA39" t="n">
        <v>312.2247320528158</v>
      </c>
      <c r="AB39" t="n">
        <v>427.1996527776945</v>
      </c>
      <c r="AC39" t="n">
        <v>386.428317495069</v>
      </c>
      <c r="AD39" t="n">
        <v>312224.7320528158</v>
      </c>
      <c r="AE39" t="n">
        <v>427199.6527776945</v>
      </c>
      <c r="AF39" t="n">
        <v>2.98759398991047e-06</v>
      </c>
      <c r="AG39" t="n">
        <v>16.65364583333333</v>
      </c>
      <c r="AH39" t="n">
        <v>386428.317495069</v>
      </c>
    </row>
    <row r="40">
      <c r="A40" t="n">
        <v>38</v>
      </c>
      <c r="B40" t="n">
        <v>55</v>
      </c>
      <c r="C40" t="inlineStr">
        <is>
          <t xml:space="preserve">CONCLUIDO	</t>
        </is>
      </c>
      <c r="D40" t="n">
        <v>7.8127</v>
      </c>
      <c r="E40" t="n">
        <v>12.8</v>
      </c>
      <c r="F40" t="n">
        <v>10.52</v>
      </c>
      <c r="G40" t="n">
        <v>78.93000000000001</v>
      </c>
      <c r="H40" t="n">
        <v>1.44</v>
      </c>
      <c r="I40" t="n">
        <v>8</v>
      </c>
      <c r="J40" t="n">
        <v>128.46</v>
      </c>
      <c r="K40" t="n">
        <v>43.4</v>
      </c>
      <c r="L40" t="n">
        <v>10.5</v>
      </c>
      <c r="M40" t="n">
        <v>6</v>
      </c>
      <c r="N40" t="n">
        <v>19.56</v>
      </c>
      <c r="O40" t="n">
        <v>16077.65</v>
      </c>
      <c r="P40" t="n">
        <v>96.64</v>
      </c>
      <c r="Q40" t="n">
        <v>197.8</v>
      </c>
      <c r="R40" t="n">
        <v>31.62</v>
      </c>
      <c r="S40" t="n">
        <v>25.4</v>
      </c>
      <c r="T40" t="n">
        <v>2266.76</v>
      </c>
      <c r="U40" t="n">
        <v>0.8</v>
      </c>
      <c r="V40" t="n">
        <v>0.88</v>
      </c>
      <c r="W40" t="n">
        <v>2.95</v>
      </c>
      <c r="X40" t="n">
        <v>0.13</v>
      </c>
      <c r="Y40" t="n">
        <v>1</v>
      </c>
      <c r="Z40" t="n">
        <v>10</v>
      </c>
      <c r="AA40" t="n">
        <v>312.2468795890483</v>
      </c>
      <c r="AB40" t="n">
        <v>427.2299560138483</v>
      </c>
      <c r="AC40" t="n">
        <v>386.455728632895</v>
      </c>
      <c r="AD40" t="n">
        <v>312246.8795890483</v>
      </c>
      <c r="AE40" t="n">
        <v>427229.9560138483</v>
      </c>
      <c r="AF40" t="n">
        <v>2.986294387862685e-06</v>
      </c>
      <c r="AG40" t="n">
        <v>16.66666666666667</v>
      </c>
      <c r="AH40" t="n">
        <v>386455.728632895</v>
      </c>
    </row>
    <row r="41">
      <c r="A41" t="n">
        <v>39</v>
      </c>
      <c r="B41" t="n">
        <v>55</v>
      </c>
      <c r="C41" t="inlineStr">
        <is>
          <t xml:space="preserve">CONCLUIDO	</t>
        </is>
      </c>
      <c r="D41" t="n">
        <v>7.8159</v>
      </c>
      <c r="E41" t="n">
        <v>12.79</v>
      </c>
      <c r="F41" t="n">
        <v>10.52</v>
      </c>
      <c r="G41" t="n">
        <v>78.89</v>
      </c>
      <c r="H41" t="n">
        <v>1.47</v>
      </c>
      <c r="I41" t="n">
        <v>8</v>
      </c>
      <c r="J41" t="n">
        <v>128.79</v>
      </c>
      <c r="K41" t="n">
        <v>43.4</v>
      </c>
      <c r="L41" t="n">
        <v>10.75</v>
      </c>
      <c r="M41" t="n">
        <v>6</v>
      </c>
      <c r="N41" t="n">
        <v>19.64</v>
      </c>
      <c r="O41" t="n">
        <v>16118.5</v>
      </c>
      <c r="P41" t="n">
        <v>96.23</v>
      </c>
      <c r="Q41" t="n">
        <v>197.75</v>
      </c>
      <c r="R41" t="n">
        <v>31.44</v>
      </c>
      <c r="S41" t="n">
        <v>25.4</v>
      </c>
      <c r="T41" t="n">
        <v>2173.75</v>
      </c>
      <c r="U41" t="n">
        <v>0.8100000000000001</v>
      </c>
      <c r="V41" t="n">
        <v>0.88</v>
      </c>
      <c r="W41" t="n">
        <v>2.95</v>
      </c>
      <c r="X41" t="n">
        <v>0.13</v>
      </c>
      <c r="Y41" t="n">
        <v>1</v>
      </c>
      <c r="Z41" t="n">
        <v>10</v>
      </c>
      <c r="AA41" t="n">
        <v>311.9209052437582</v>
      </c>
      <c r="AB41" t="n">
        <v>426.7839435336492</v>
      </c>
      <c r="AC41" t="n">
        <v>386.0522829578237</v>
      </c>
      <c r="AD41" t="n">
        <v>311920.9052437582</v>
      </c>
      <c r="AE41" t="n">
        <v>426783.9435336492</v>
      </c>
      <c r="AF41" t="n">
        <v>2.987517542731189e-06</v>
      </c>
      <c r="AG41" t="n">
        <v>16.65364583333333</v>
      </c>
      <c r="AH41" t="n">
        <v>386052.2829578237</v>
      </c>
    </row>
    <row r="42">
      <c r="A42" t="n">
        <v>40</v>
      </c>
      <c r="B42" t="n">
        <v>55</v>
      </c>
      <c r="C42" t="inlineStr">
        <is>
          <t xml:space="preserve">CONCLUIDO	</t>
        </is>
      </c>
      <c r="D42" t="n">
        <v>7.8122</v>
      </c>
      <c r="E42" t="n">
        <v>12.8</v>
      </c>
      <c r="F42" t="n">
        <v>10.53</v>
      </c>
      <c r="G42" t="n">
        <v>78.94</v>
      </c>
      <c r="H42" t="n">
        <v>1.5</v>
      </c>
      <c r="I42" t="n">
        <v>8</v>
      </c>
      <c r="J42" t="n">
        <v>129.13</v>
      </c>
      <c r="K42" t="n">
        <v>43.4</v>
      </c>
      <c r="L42" t="n">
        <v>11</v>
      </c>
      <c r="M42" t="n">
        <v>6</v>
      </c>
      <c r="N42" t="n">
        <v>19.73</v>
      </c>
      <c r="O42" t="n">
        <v>16159.39</v>
      </c>
      <c r="P42" t="n">
        <v>96.09</v>
      </c>
      <c r="Q42" t="n">
        <v>197.75</v>
      </c>
      <c r="R42" t="n">
        <v>31.64</v>
      </c>
      <c r="S42" t="n">
        <v>25.4</v>
      </c>
      <c r="T42" t="n">
        <v>2277.82</v>
      </c>
      <c r="U42" t="n">
        <v>0.8</v>
      </c>
      <c r="V42" t="n">
        <v>0.88</v>
      </c>
      <c r="W42" t="n">
        <v>2.95</v>
      </c>
      <c r="X42" t="n">
        <v>0.14</v>
      </c>
      <c r="Y42" t="n">
        <v>1</v>
      </c>
      <c r="Z42" t="n">
        <v>10</v>
      </c>
      <c r="AA42" t="n">
        <v>311.9001383143865</v>
      </c>
      <c r="AB42" t="n">
        <v>426.7555293047106</v>
      </c>
      <c r="AC42" t="n">
        <v>386.0265805430153</v>
      </c>
      <c r="AD42" t="n">
        <v>311900.1383143865</v>
      </c>
      <c r="AE42" t="n">
        <v>426755.5293047106</v>
      </c>
      <c r="AF42" t="n">
        <v>2.986103269914481e-06</v>
      </c>
      <c r="AG42" t="n">
        <v>16.66666666666667</v>
      </c>
      <c r="AH42" t="n">
        <v>386026.5805430153</v>
      </c>
    </row>
    <row r="43">
      <c r="A43" t="n">
        <v>41</v>
      </c>
      <c r="B43" t="n">
        <v>55</v>
      </c>
      <c r="C43" t="inlineStr">
        <is>
          <t xml:space="preserve">CONCLUIDO	</t>
        </is>
      </c>
      <c r="D43" t="n">
        <v>7.8066</v>
      </c>
      <c r="E43" t="n">
        <v>12.81</v>
      </c>
      <c r="F43" t="n">
        <v>10.53</v>
      </c>
      <c r="G43" t="n">
        <v>79.01000000000001</v>
      </c>
      <c r="H43" t="n">
        <v>1.54</v>
      </c>
      <c r="I43" t="n">
        <v>8</v>
      </c>
      <c r="J43" t="n">
        <v>129.46</v>
      </c>
      <c r="K43" t="n">
        <v>43.4</v>
      </c>
      <c r="L43" t="n">
        <v>11.25</v>
      </c>
      <c r="M43" t="n">
        <v>6</v>
      </c>
      <c r="N43" t="n">
        <v>19.81</v>
      </c>
      <c r="O43" t="n">
        <v>16200.3</v>
      </c>
      <c r="P43" t="n">
        <v>95.31</v>
      </c>
      <c r="Q43" t="n">
        <v>197.78</v>
      </c>
      <c r="R43" t="n">
        <v>31.84</v>
      </c>
      <c r="S43" t="n">
        <v>25.4</v>
      </c>
      <c r="T43" t="n">
        <v>2374.87</v>
      </c>
      <c r="U43" t="n">
        <v>0.8</v>
      </c>
      <c r="V43" t="n">
        <v>0.88</v>
      </c>
      <c r="W43" t="n">
        <v>2.95</v>
      </c>
      <c r="X43" t="n">
        <v>0.14</v>
      </c>
      <c r="Y43" t="n">
        <v>1</v>
      </c>
      <c r="Z43" t="n">
        <v>10</v>
      </c>
      <c r="AA43" t="n">
        <v>311.427121295993</v>
      </c>
      <c r="AB43" t="n">
        <v>426.1083265521065</v>
      </c>
      <c r="AC43" t="n">
        <v>385.4411459127651</v>
      </c>
      <c r="AD43" t="n">
        <v>311427.121295993</v>
      </c>
      <c r="AE43" t="n">
        <v>426108.3265521065</v>
      </c>
      <c r="AF43" t="n">
        <v>2.983962748894599e-06</v>
      </c>
      <c r="AG43" t="n">
        <v>16.6796875</v>
      </c>
      <c r="AH43" t="n">
        <v>385441.1459127651</v>
      </c>
    </row>
    <row r="44">
      <c r="A44" t="n">
        <v>42</v>
      </c>
      <c r="B44" t="n">
        <v>55</v>
      </c>
      <c r="C44" t="inlineStr">
        <is>
          <t xml:space="preserve">CONCLUIDO	</t>
        </is>
      </c>
      <c r="D44" t="n">
        <v>7.8406</v>
      </c>
      <c r="E44" t="n">
        <v>12.75</v>
      </c>
      <c r="F44" t="n">
        <v>10.5</v>
      </c>
      <c r="G44" t="n">
        <v>90.02</v>
      </c>
      <c r="H44" t="n">
        <v>1.57</v>
      </c>
      <c r="I44" t="n">
        <v>7</v>
      </c>
      <c r="J44" t="n">
        <v>129.79</v>
      </c>
      <c r="K44" t="n">
        <v>43.4</v>
      </c>
      <c r="L44" t="n">
        <v>11.5</v>
      </c>
      <c r="M44" t="n">
        <v>5</v>
      </c>
      <c r="N44" t="n">
        <v>19.89</v>
      </c>
      <c r="O44" t="n">
        <v>16241.25</v>
      </c>
      <c r="P44" t="n">
        <v>95.20999999999999</v>
      </c>
      <c r="Q44" t="n">
        <v>197.8</v>
      </c>
      <c r="R44" t="n">
        <v>30.89</v>
      </c>
      <c r="S44" t="n">
        <v>25.4</v>
      </c>
      <c r="T44" t="n">
        <v>1905.12</v>
      </c>
      <c r="U44" t="n">
        <v>0.82</v>
      </c>
      <c r="V44" t="n">
        <v>0.89</v>
      </c>
      <c r="W44" t="n">
        <v>2.95</v>
      </c>
      <c r="X44" t="n">
        <v>0.11</v>
      </c>
      <c r="Y44" t="n">
        <v>1</v>
      </c>
      <c r="Z44" t="n">
        <v>10</v>
      </c>
      <c r="AA44" t="n">
        <v>310.8424232516323</v>
      </c>
      <c r="AB44" t="n">
        <v>425.308316892755</v>
      </c>
      <c r="AC44" t="n">
        <v>384.7174880524814</v>
      </c>
      <c r="AD44" t="n">
        <v>310842.4232516323</v>
      </c>
      <c r="AE44" t="n">
        <v>425308.316892755</v>
      </c>
      <c r="AF44" t="n">
        <v>2.996958769372454e-06</v>
      </c>
      <c r="AG44" t="n">
        <v>16.6015625</v>
      </c>
      <c r="AH44" t="n">
        <v>384717.4880524814</v>
      </c>
    </row>
    <row r="45">
      <c r="A45" t="n">
        <v>43</v>
      </c>
      <c r="B45" t="n">
        <v>55</v>
      </c>
      <c r="C45" t="inlineStr">
        <is>
          <t xml:space="preserve">CONCLUIDO	</t>
        </is>
      </c>
      <c r="D45" t="n">
        <v>7.8372</v>
      </c>
      <c r="E45" t="n">
        <v>12.76</v>
      </c>
      <c r="F45" t="n">
        <v>10.51</v>
      </c>
      <c r="G45" t="n">
        <v>90.06999999999999</v>
      </c>
      <c r="H45" t="n">
        <v>1.6</v>
      </c>
      <c r="I45" t="n">
        <v>7</v>
      </c>
      <c r="J45" t="n">
        <v>130.12</v>
      </c>
      <c r="K45" t="n">
        <v>43.4</v>
      </c>
      <c r="L45" t="n">
        <v>11.75</v>
      </c>
      <c r="M45" t="n">
        <v>5</v>
      </c>
      <c r="N45" t="n">
        <v>19.97</v>
      </c>
      <c r="O45" t="n">
        <v>16282.22</v>
      </c>
      <c r="P45" t="n">
        <v>95.33</v>
      </c>
      <c r="Q45" t="n">
        <v>197.76</v>
      </c>
      <c r="R45" t="n">
        <v>31.08</v>
      </c>
      <c r="S45" t="n">
        <v>25.4</v>
      </c>
      <c r="T45" t="n">
        <v>1999.19</v>
      </c>
      <c r="U45" t="n">
        <v>0.82</v>
      </c>
      <c r="V45" t="n">
        <v>0.89</v>
      </c>
      <c r="W45" t="n">
        <v>2.95</v>
      </c>
      <c r="X45" t="n">
        <v>0.12</v>
      </c>
      <c r="Y45" t="n">
        <v>1</v>
      </c>
      <c r="Z45" t="n">
        <v>10</v>
      </c>
      <c r="AA45" t="n">
        <v>310.9980177767455</v>
      </c>
      <c r="AB45" t="n">
        <v>425.5212081863609</v>
      </c>
      <c r="AC45" t="n">
        <v>384.9100612998205</v>
      </c>
      <c r="AD45" t="n">
        <v>310998.0177767455</v>
      </c>
      <c r="AE45" t="n">
        <v>425521.2081863609</v>
      </c>
      <c r="AF45" t="n">
        <v>2.995659167324668e-06</v>
      </c>
      <c r="AG45" t="n">
        <v>16.61458333333333</v>
      </c>
      <c r="AH45" t="n">
        <v>384910.0612998205</v>
      </c>
    </row>
    <row r="46">
      <c r="A46" t="n">
        <v>44</v>
      </c>
      <c r="B46" t="n">
        <v>55</v>
      </c>
      <c r="C46" t="inlineStr">
        <is>
          <t xml:space="preserve">CONCLUIDO	</t>
        </is>
      </c>
      <c r="D46" t="n">
        <v>7.837</v>
      </c>
      <c r="E46" t="n">
        <v>12.76</v>
      </c>
      <c r="F46" t="n">
        <v>10.51</v>
      </c>
      <c r="G46" t="n">
        <v>90.06999999999999</v>
      </c>
      <c r="H46" t="n">
        <v>1.63</v>
      </c>
      <c r="I46" t="n">
        <v>7</v>
      </c>
      <c r="J46" t="n">
        <v>130.45</v>
      </c>
      <c r="K46" t="n">
        <v>43.4</v>
      </c>
      <c r="L46" t="n">
        <v>12</v>
      </c>
      <c r="M46" t="n">
        <v>5</v>
      </c>
      <c r="N46" t="n">
        <v>20.05</v>
      </c>
      <c r="O46" t="n">
        <v>16323.22</v>
      </c>
      <c r="P46" t="n">
        <v>95.01000000000001</v>
      </c>
      <c r="Q46" t="n">
        <v>197.76</v>
      </c>
      <c r="R46" t="n">
        <v>31.02</v>
      </c>
      <c r="S46" t="n">
        <v>25.4</v>
      </c>
      <c r="T46" t="n">
        <v>1970.79</v>
      </c>
      <c r="U46" t="n">
        <v>0.82</v>
      </c>
      <c r="V46" t="n">
        <v>0.89</v>
      </c>
      <c r="W46" t="n">
        <v>2.95</v>
      </c>
      <c r="X46" t="n">
        <v>0.12</v>
      </c>
      <c r="Y46" t="n">
        <v>1</v>
      </c>
      <c r="Z46" t="n">
        <v>10</v>
      </c>
      <c r="AA46" t="n">
        <v>310.778304841728</v>
      </c>
      <c r="AB46" t="n">
        <v>425.2205872556193</v>
      </c>
      <c r="AC46" t="n">
        <v>384.6381312087847</v>
      </c>
      <c r="AD46" t="n">
        <v>310778.3048417279</v>
      </c>
      <c r="AE46" t="n">
        <v>425220.5872556193</v>
      </c>
      <c r="AF46" t="n">
        <v>2.995582720145386e-06</v>
      </c>
      <c r="AG46" t="n">
        <v>16.61458333333333</v>
      </c>
      <c r="AH46" t="n">
        <v>384638.1312087846</v>
      </c>
    </row>
    <row r="47">
      <c r="A47" t="n">
        <v>45</v>
      </c>
      <c r="B47" t="n">
        <v>55</v>
      </c>
      <c r="C47" t="inlineStr">
        <is>
          <t xml:space="preserve">CONCLUIDO	</t>
        </is>
      </c>
      <c r="D47" t="n">
        <v>7.8334</v>
      </c>
      <c r="E47" t="n">
        <v>12.77</v>
      </c>
      <c r="F47" t="n">
        <v>10.51</v>
      </c>
      <c r="G47" t="n">
        <v>90.12</v>
      </c>
      <c r="H47" t="n">
        <v>1.65</v>
      </c>
      <c r="I47" t="n">
        <v>7</v>
      </c>
      <c r="J47" t="n">
        <v>130.79</v>
      </c>
      <c r="K47" t="n">
        <v>43.4</v>
      </c>
      <c r="L47" t="n">
        <v>12.25</v>
      </c>
      <c r="M47" t="n">
        <v>5</v>
      </c>
      <c r="N47" t="n">
        <v>20.14</v>
      </c>
      <c r="O47" t="n">
        <v>16364.25</v>
      </c>
      <c r="P47" t="n">
        <v>94.98</v>
      </c>
      <c r="Q47" t="n">
        <v>197.75</v>
      </c>
      <c r="R47" t="n">
        <v>31.29</v>
      </c>
      <c r="S47" t="n">
        <v>25.4</v>
      </c>
      <c r="T47" t="n">
        <v>2105.05</v>
      </c>
      <c r="U47" t="n">
        <v>0.8100000000000001</v>
      </c>
      <c r="V47" t="n">
        <v>0.88</v>
      </c>
      <c r="W47" t="n">
        <v>2.95</v>
      </c>
      <c r="X47" t="n">
        <v>0.12</v>
      </c>
      <c r="Y47" t="n">
        <v>1</v>
      </c>
      <c r="Z47" t="n">
        <v>10</v>
      </c>
      <c r="AA47" t="n">
        <v>310.8022544333373</v>
      </c>
      <c r="AB47" t="n">
        <v>425.2533561434407</v>
      </c>
      <c r="AC47" t="n">
        <v>384.6677726799438</v>
      </c>
      <c r="AD47" t="n">
        <v>310802.2544333374</v>
      </c>
      <c r="AE47" t="n">
        <v>425253.3561434407</v>
      </c>
      <c r="AF47" t="n">
        <v>2.99420667091832e-06</v>
      </c>
      <c r="AG47" t="n">
        <v>16.62760416666667</v>
      </c>
      <c r="AH47" t="n">
        <v>384667.7726799438</v>
      </c>
    </row>
    <row r="48">
      <c r="A48" t="n">
        <v>46</v>
      </c>
      <c r="B48" t="n">
        <v>55</v>
      </c>
      <c r="C48" t="inlineStr">
        <is>
          <t xml:space="preserve">CONCLUIDO	</t>
        </is>
      </c>
      <c r="D48" t="n">
        <v>7.8361</v>
      </c>
      <c r="E48" t="n">
        <v>12.76</v>
      </c>
      <c r="F48" t="n">
        <v>10.51</v>
      </c>
      <c r="G48" t="n">
        <v>90.09</v>
      </c>
      <c r="H48" t="n">
        <v>1.68</v>
      </c>
      <c r="I48" t="n">
        <v>7</v>
      </c>
      <c r="J48" t="n">
        <v>131.12</v>
      </c>
      <c r="K48" t="n">
        <v>43.4</v>
      </c>
      <c r="L48" t="n">
        <v>12.5</v>
      </c>
      <c r="M48" t="n">
        <v>5</v>
      </c>
      <c r="N48" t="n">
        <v>20.22</v>
      </c>
      <c r="O48" t="n">
        <v>16405.32</v>
      </c>
      <c r="P48" t="n">
        <v>94.27</v>
      </c>
      <c r="Q48" t="n">
        <v>197.76</v>
      </c>
      <c r="R48" t="n">
        <v>31.18</v>
      </c>
      <c r="S48" t="n">
        <v>25.4</v>
      </c>
      <c r="T48" t="n">
        <v>2049.11</v>
      </c>
      <c r="U48" t="n">
        <v>0.8100000000000001</v>
      </c>
      <c r="V48" t="n">
        <v>0.89</v>
      </c>
      <c r="W48" t="n">
        <v>2.95</v>
      </c>
      <c r="X48" t="n">
        <v>0.12</v>
      </c>
      <c r="Y48" t="n">
        <v>1</v>
      </c>
      <c r="Z48" t="n">
        <v>10</v>
      </c>
      <c r="AA48" t="n">
        <v>310.2755888264182</v>
      </c>
      <c r="AB48" t="n">
        <v>424.5327490252071</v>
      </c>
      <c r="AC48" t="n">
        <v>384.015939293696</v>
      </c>
      <c r="AD48" t="n">
        <v>310275.5888264182</v>
      </c>
      <c r="AE48" t="n">
        <v>424532.7490252071</v>
      </c>
      <c r="AF48" t="n">
        <v>2.99523870783862e-06</v>
      </c>
      <c r="AG48" t="n">
        <v>16.61458333333333</v>
      </c>
      <c r="AH48" t="n">
        <v>384015.939293696</v>
      </c>
    </row>
    <row r="49">
      <c r="A49" t="n">
        <v>47</v>
      </c>
      <c r="B49" t="n">
        <v>55</v>
      </c>
      <c r="C49" t="inlineStr">
        <is>
          <t xml:space="preserve">CONCLUIDO	</t>
        </is>
      </c>
      <c r="D49" t="n">
        <v>7.8324</v>
      </c>
      <c r="E49" t="n">
        <v>12.77</v>
      </c>
      <c r="F49" t="n">
        <v>10.52</v>
      </c>
      <c r="G49" t="n">
        <v>90.14</v>
      </c>
      <c r="H49" t="n">
        <v>1.71</v>
      </c>
      <c r="I49" t="n">
        <v>7</v>
      </c>
      <c r="J49" t="n">
        <v>131.45</v>
      </c>
      <c r="K49" t="n">
        <v>43.4</v>
      </c>
      <c r="L49" t="n">
        <v>12.75</v>
      </c>
      <c r="M49" t="n">
        <v>5</v>
      </c>
      <c r="N49" t="n">
        <v>20.3</v>
      </c>
      <c r="O49" t="n">
        <v>16446.41</v>
      </c>
      <c r="P49" t="n">
        <v>93.83</v>
      </c>
      <c r="Q49" t="n">
        <v>197.76</v>
      </c>
      <c r="R49" t="n">
        <v>31.37</v>
      </c>
      <c r="S49" t="n">
        <v>25.4</v>
      </c>
      <c r="T49" t="n">
        <v>2147.77</v>
      </c>
      <c r="U49" t="n">
        <v>0.8100000000000001</v>
      </c>
      <c r="V49" t="n">
        <v>0.88</v>
      </c>
      <c r="W49" t="n">
        <v>2.95</v>
      </c>
      <c r="X49" t="n">
        <v>0.13</v>
      </c>
      <c r="Y49" t="n">
        <v>1</v>
      </c>
      <c r="Z49" t="n">
        <v>10</v>
      </c>
      <c r="AA49" t="n">
        <v>310.0456579436147</v>
      </c>
      <c r="AB49" t="n">
        <v>424.2181474475208</v>
      </c>
      <c r="AC49" t="n">
        <v>383.731362849038</v>
      </c>
      <c r="AD49" t="n">
        <v>310045.6579436147</v>
      </c>
      <c r="AE49" t="n">
        <v>424218.1474475208</v>
      </c>
      <c r="AF49" t="n">
        <v>2.993824435021912e-06</v>
      </c>
      <c r="AG49" t="n">
        <v>16.62760416666667</v>
      </c>
      <c r="AH49" t="n">
        <v>383731.362849038</v>
      </c>
    </row>
    <row r="50">
      <c r="A50" t="n">
        <v>48</v>
      </c>
      <c r="B50" t="n">
        <v>55</v>
      </c>
      <c r="C50" t="inlineStr">
        <is>
          <t xml:space="preserve">CONCLUIDO	</t>
        </is>
      </c>
      <c r="D50" t="n">
        <v>7.8322</v>
      </c>
      <c r="E50" t="n">
        <v>12.77</v>
      </c>
      <c r="F50" t="n">
        <v>10.52</v>
      </c>
      <c r="G50" t="n">
        <v>90.14</v>
      </c>
      <c r="H50" t="n">
        <v>1.74</v>
      </c>
      <c r="I50" t="n">
        <v>7</v>
      </c>
      <c r="J50" t="n">
        <v>131.79</v>
      </c>
      <c r="K50" t="n">
        <v>43.4</v>
      </c>
      <c r="L50" t="n">
        <v>13</v>
      </c>
      <c r="M50" t="n">
        <v>5</v>
      </c>
      <c r="N50" t="n">
        <v>20.39</v>
      </c>
      <c r="O50" t="n">
        <v>16487.53</v>
      </c>
      <c r="P50" t="n">
        <v>93.27</v>
      </c>
      <c r="Q50" t="n">
        <v>197.78</v>
      </c>
      <c r="R50" t="n">
        <v>31.26</v>
      </c>
      <c r="S50" t="n">
        <v>25.4</v>
      </c>
      <c r="T50" t="n">
        <v>2091.41</v>
      </c>
      <c r="U50" t="n">
        <v>0.8100000000000001</v>
      </c>
      <c r="V50" t="n">
        <v>0.88</v>
      </c>
      <c r="W50" t="n">
        <v>2.95</v>
      </c>
      <c r="X50" t="n">
        <v>0.13</v>
      </c>
      <c r="Y50" t="n">
        <v>1</v>
      </c>
      <c r="Z50" t="n">
        <v>10</v>
      </c>
      <c r="AA50" t="n">
        <v>309.6590295633679</v>
      </c>
      <c r="AB50" t="n">
        <v>423.6891454408268</v>
      </c>
      <c r="AC50" t="n">
        <v>383.2528480514038</v>
      </c>
      <c r="AD50" t="n">
        <v>309659.0295633679</v>
      </c>
      <c r="AE50" t="n">
        <v>423689.1454408268</v>
      </c>
      <c r="AF50" t="n">
        <v>2.993747987842631e-06</v>
      </c>
      <c r="AG50" t="n">
        <v>16.62760416666667</v>
      </c>
      <c r="AH50" t="n">
        <v>383252.8480514038</v>
      </c>
    </row>
    <row r="51">
      <c r="A51" t="n">
        <v>49</v>
      </c>
      <c r="B51" t="n">
        <v>55</v>
      </c>
      <c r="C51" t="inlineStr">
        <is>
          <t xml:space="preserve">CONCLUIDO	</t>
        </is>
      </c>
      <c r="D51" t="n">
        <v>7.8632</v>
      </c>
      <c r="E51" t="n">
        <v>12.72</v>
      </c>
      <c r="F51" t="n">
        <v>10.49</v>
      </c>
      <c r="G51" t="n">
        <v>104.9</v>
      </c>
      <c r="H51" t="n">
        <v>1.77</v>
      </c>
      <c r="I51" t="n">
        <v>6</v>
      </c>
      <c r="J51" t="n">
        <v>132.12</v>
      </c>
      <c r="K51" t="n">
        <v>43.4</v>
      </c>
      <c r="L51" t="n">
        <v>13.25</v>
      </c>
      <c r="M51" t="n">
        <v>4</v>
      </c>
      <c r="N51" t="n">
        <v>20.47</v>
      </c>
      <c r="O51" t="n">
        <v>16528.68</v>
      </c>
      <c r="P51" t="n">
        <v>92.44</v>
      </c>
      <c r="Q51" t="n">
        <v>197.76</v>
      </c>
      <c r="R51" t="n">
        <v>30.5</v>
      </c>
      <c r="S51" t="n">
        <v>25.4</v>
      </c>
      <c r="T51" t="n">
        <v>1716.65</v>
      </c>
      <c r="U51" t="n">
        <v>0.83</v>
      </c>
      <c r="V51" t="n">
        <v>0.89</v>
      </c>
      <c r="W51" t="n">
        <v>2.95</v>
      </c>
      <c r="X51" t="n">
        <v>0.1</v>
      </c>
      <c r="Y51" t="n">
        <v>1</v>
      </c>
      <c r="Z51" t="n">
        <v>10</v>
      </c>
      <c r="AA51" t="n">
        <v>308.6151965131061</v>
      </c>
      <c r="AB51" t="n">
        <v>422.2609270107945</v>
      </c>
      <c r="AC51" t="n">
        <v>381.9609367838168</v>
      </c>
      <c r="AD51" t="n">
        <v>308615.1965131061</v>
      </c>
      <c r="AE51" t="n">
        <v>422260.9270107945</v>
      </c>
      <c r="AF51" t="n">
        <v>3.005597300631263e-06</v>
      </c>
      <c r="AG51" t="n">
        <v>16.5625</v>
      </c>
      <c r="AH51" t="n">
        <v>381960.9367838168</v>
      </c>
    </row>
    <row r="52">
      <c r="A52" t="n">
        <v>50</v>
      </c>
      <c r="B52" t="n">
        <v>55</v>
      </c>
      <c r="C52" t="inlineStr">
        <is>
          <t xml:space="preserve">CONCLUIDO	</t>
        </is>
      </c>
      <c r="D52" t="n">
        <v>7.8699</v>
      </c>
      <c r="E52" t="n">
        <v>12.71</v>
      </c>
      <c r="F52" t="n">
        <v>10.48</v>
      </c>
      <c r="G52" t="n">
        <v>104.79</v>
      </c>
      <c r="H52" t="n">
        <v>1.8</v>
      </c>
      <c r="I52" t="n">
        <v>6</v>
      </c>
      <c r="J52" t="n">
        <v>132.45</v>
      </c>
      <c r="K52" t="n">
        <v>43.4</v>
      </c>
      <c r="L52" t="n">
        <v>13.5</v>
      </c>
      <c r="M52" t="n">
        <v>4</v>
      </c>
      <c r="N52" t="n">
        <v>20.55</v>
      </c>
      <c r="O52" t="n">
        <v>16569.86</v>
      </c>
      <c r="P52" t="n">
        <v>92.17</v>
      </c>
      <c r="Q52" t="n">
        <v>197.75</v>
      </c>
      <c r="R52" t="n">
        <v>30.2</v>
      </c>
      <c r="S52" t="n">
        <v>25.4</v>
      </c>
      <c r="T52" t="n">
        <v>1564.34</v>
      </c>
      <c r="U52" t="n">
        <v>0.84</v>
      </c>
      <c r="V52" t="n">
        <v>0.89</v>
      </c>
      <c r="W52" t="n">
        <v>2.95</v>
      </c>
      <c r="X52" t="n">
        <v>0.09</v>
      </c>
      <c r="Y52" t="n">
        <v>1</v>
      </c>
      <c r="Z52" t="n">
        <v>10</v>
      </c>
      <c r="AA52" t="n">
        <v>308.3175262674706</v>
      </c>
      <c r="AB52" t="n">
        <v>421.8536414484315</v>
      </c>
      <c r="AC52" t="n">
        <v>381.5925219838969</v>
      </c>
      <c r="AD52" t="n">
        <v>308317.5262674706</v>
      </c>
      <c r="AE52" t="n">
        <v>421853.6414484315</v>
      </c>
      <c r="AF52" t="n">
        <v>3.008158281137193e-06</v>
      </c>
      <c r="AG52" t="n">
        <v>16.54947916666667</v>
      </c>
      <c r="AH52" t="n">
        <v>381592.5219838968</v>
      </c>
    </row>
    <row r="53">
      <c r="A53" t="n">
        <v>51</v>
      </c>
      <c r="B53" t="n">
        <v>55</v>
      </c>
      <c r="C53" t="inlineStr">
        <is>
          <t xml:space="preserve">CONCLUIDO	</t>
        </is>
      </c>
      <c r="D53" t="n">
        <v>7.867</v>
      </c>
      <c r="E53" t="n">
        <v>12.71</v>
      </c>
      <c r="F53" t="n">
        <v>10.48</v>
      </c>
      <c r="G53" t="n">
        <v>104.84</v>
      </c>
      <c r="H53" t="n">
        <v>1.83</v>
      </c>
      <c r="I53" t="n">
        <v>6</v>
      </c>
      <c r="J53" t="n">
        <v>132.79</v>
      </c>
      <c r="K53" t="n">
        <v>43.4</v>
      </c>
      <c r="L53" t="n">
        <v>13.75</v>
      </c>
      <c r="M53" t="n">
        <v>4</v>
      </c>
      <c r="N53" t="n">
        <v>20.64</v>
      </c>
      <c r="O53" t="n">
        <v>16611.07</v>
      </c>
      <c r="P53" t="n">
        <v>92.45</v>
      </c>
      <c r="Q53" t="n">
        <v>197.75</v>
      </c>
      <c r="R53" t="n">
        <v>30.33</v>
      </c>
      <c r="S53" t="n">
        <v>25.4</v>
      </c>
      <c r="T53" t="n">
        <v>1630.48</v>
      </c>
      <c r="U53" t="n">
        <v>0.84</v>
      </c>
      <c r="V53" t="n">
        <v>0.89</v>
      </c>
      <c r="W53" t="n">
        <v>2.95</v>
      </c>
      <c r="X53" t="n">
        <v>0.09</v>
      </c>
      <c r="Y53" t="n">
        <v>1</v>
      </c>
      <c r="Z53" t="n">
        <v>10</v>
      </c>
      <c r="AA53" t="n">
        <v>308.5462352777581</v>
      </c>
      <c r="AB53" t="n">
        <v>422.1665712062363</v>
      </c>
      <c r="AC53" t="n">
        <v>381.8755861648163</v>
      </c>
      <c r="AD53" t="n">
        <v>308546.235277758</v>
      </c>
      <c r="AE53" t="n">
        <v>422166.5712062363</v>
      </c>
      <c r="AF53" t="n">
        <v>3.007049797037611e-06</v>
      </c>
      <c r="AG53" t="n">
        <v>16.54947916666667</v>
      </c>
      <c r="AH53" t="n">
        <v>381875.5861648163</v>
      </c>
    </row>
    <row r="54">
      <c r="A54" t="n">
        <v>52</v>
      </c>
      <c r="B54" t="n">
        <v>55</v>
      </c>
      <c r="C54" t="inlineStr">
        <is>
          <t xml:space="preserve">CONCLUIDO	</t>
        </is>
      </c>
      <c r="D54" t="n">
        <v>7.8652</v>
      </c>
      <c r="E54" t="n">
        <v>12.71</v>
      </c>
      <c r="F54" t="n">
        <v>10.49</v>
      </c>
      <c r="G54" t="n">
        <v>104.87</v>
      </c>
      <c r="H54" t="n">
        <v>1.86</v>
      </c>
      <c r="I54" t="n">
        <v>6</v>
      </c>
      <c r="J54" t="n">
        <v>133.12</v>
      </c>
      <c r="K54" t="n">
        <v>43.4</v>
      </c>
      <c r="L54" t="n">
        <v>14</v>
      </c>
      <c r="M54" t="n">
        <v>4</v>
      </c>
      <c r="N54" t="n">
        <v>20.72</v>
      </c>
      <c r="O54" t="n">
        <v>16652.31</v>
      </c>
      <c r="P54" t="n">
        <v>92.7</v>
      </c>
      <c r="Q54" t="n">
        <v>197.78</v>
      </c>
      <c r="R54" t="n">
        <v>30.4</v>
      </c>
      <c r="S54" t="n">
        <v>25.4</v>
      </c>
      <c r="T54" t="n">
        <v>1666.32</v>
      </c>
      <c r="U54" t="n">
        <v>0.84</v>
      </c>
      <c r="V54" t="n">
        <v>0.89</v>
      </c>
      <c r="W54" t="n">
        <v>2.95</v>
      </c>
      <c r="X54" t="n">
        <v>0.1</v>
      </c>
      <c r="Y54" t="n">
        <v>1</v>
      </c>
      <c r="Z54" t="n">
        <v>10</v>
      </c>
      <c r="AA54" t="n">
        <v>308.7708581838836</v>
      </c>
      <c r="AB54" t="n">
        <v>422.4739101760604</v>
      </c>
      <c r="AC54" t="n">
        <v>382.1535931347135</v>
      </c>
      <c r="AD54" t="n">
        <v>308770.8581838836</v>
      </c>
      <c r="AE54" t="n">
        <v>422473.9101760605</v>
      </c>
      <c r="AF54" t="n">
        <v>3.006361772424077e-06</v>
      </c>
      <c r="AG54" t="n">
        <v>16.54947916666667</v>
      </c>
      <c r="AH54" t="n">
        <v>382153.5931347135</v>
      </c>
    </row>
    <row r="55">
      <c r="A55" t="n">
        <v>53</v>
      </c>
      <c r="B55" t="n">
        <v>55</v>
      </c>
      <c r="C55" t="inlineStr">
        <is>
          <t xml:space="preserve">CONCLUIDO	</t>
        </is>
      </c>
      <c r="D55" t="n">
        <v>7.8707</v>
      </c>
      <c r="E55" t="n">
        <v>12.71</v>
      </c>
      <c r="F55" t="n">
        <v>10.48</v>
      </c>
      <c r="G55" t="n">
        <v>104.78</v>
      </c>
      <c r="H55" t="n">
        <v>1.89</v>
      </c>
      <c r="I55" t="n">
        <v>6</v>
      </c>
      <c r="J55" t="n">
        <v>133.46</v>
      </c>
      <c r="K55" t="n">
        <v>43.4</v>
      </c>
      <c r="L55" t="n">
        <v>14.25</v>
      </c>
      <c r="M55" t="n">
        <v>4</v>
      </c>
      <c r="N55" t="n">
        <v>20.81</v>
      </c>
      <c r="O55" t="n">
        <v>16693.59</v>
      </c>
      <c r="P55" t="n">
        <v>92.16</v>
      </c>
      <c r="Q55" t="n">
        <v>197.75</v>
      </c>
      <c r="R55" t="n">
        <v>30.11</v>
      </c>
      <c r="S55" t="n">
        <v>25.4</v>
      </c>
      <c r="T55" t="n">
        <v>1519.64</v>
      </c>
      <c r="U55" t="n">
        <v>0.84</v>
      </c>
      <c r="V55" t="n">
        <v>0.89</v>
      </c>
      <c r="W55" t="n">
        <v>2.95</v>
      </c>
      <c r="X55" t="n">
        <v>0.09</v>
      </c>
      <c r="Y55" t="n">
        <v>1</v>
      </c>
      <c r="Z55" t="n">
        <v>10</v>
      </c>
      <c r="AA55" t="n">
        <v>308.3009558136054</v>
      </c>
      <c r="AB55" t="n">
        <v>421.8309690224163</v>
      </c>
      <c r="AC55" t="n">
        <v>381.5720133823995</v>
      </c>
      <c r="AD55" t="n">
        <v>308300.9558136053</v>
      </c>
      <c r="AE55" t="n">
        <v>421830.9690224163</v>
      </c>
      <c r="AF55" t="n">
        <v>3.008464069854318e-06</v>
      </c>
      <c r="AG55" t="n">
        <v>16.54947916666667</v>
      </c>
      <c r="AH55" t="n">
        <v>381572.0133823995</v>
      </c>
    </row>
    <row r="56">
      <c r="A56" t="n">
        <v>54</v>
      </c>
      <c r="B56" t="n">
        <v>55</v>
      </c>
      <c r="C56" t="inlineStr">
        <is>
          <t xml:space="preserve">CONCLUIDO	</t>
        </is>
      </c>
      <c r="D56" t="n">
        <v>7.8671</v>
      </c>
      <c r="E56" t="n">
        <v>12.71</v>
      </c>
      <c r="F56" t="n">
        <v>10.48</v>
      </c>
      <c r="G56" t="n">
        <v>104.84</v>
      </c>
      <c r="H56" t="n">
        <v>1.92</v>
      </c>
      <c r="I56" t="n">
        <v>6</v>
      </c>
      <c r="J56" t="n">
        <v>133.79</v>
      </c>
      <c r="K56" t="n">
        <v>43.4</v>
      </c>
      <c r="L56" t="n">
        <v>14.5</v>
      </c>
      <c r="M56" t="n">
        <v>4</v>
      </c>
      <c r="N56" t="n">
        <v>20.89</v>
      </c>
      <c r="O56" t="n">
        <v>16734.89</v>
      </c>
      <c r="P56" t="n">
        <v>92.25</v>
      </c>
      <c r="Q56" t="n">
        <v>197.77</v>
      </c>
      <c r="R56" t="n">
        <v>30.38</v>
      </c>
      <c r="S56" t="n">
        <v>25.4</v>
      </c>
      <c r="T56" t="n">
        <v>1657.46</v>
      </c>
      <c r="U56" t="n">
        <v>0.84</v>
      </c>
      <c r="V56" t="n">
        <v>0.89</v>
      </c>
      <c r="W56" t="n">
        <v>2.95</v>
      </c>
      <c r="X56" t="n">
        <v>0.09</v>
      </c>
      <c r="Y56" t="n">
        <v>1</v>
      </c>
      <c r="Z56" t="n">
        <v>10</v>
      </c>
      <c r="AA56" t="n">
        <v>308.4066775283982</v>
      </c>
      <c r="AB56" t="n">
        <v>421.9756221367088</v>
      </c>
      <c r="AC56" t="n">
        <v>381.7028610064858</v>
      </c>
      <c r="AD56" t="n">
        <v>308406.6775283982</v>
      </c>
      <c r="AE56" t="n">
        <v>421975.6221367088</v>
      </c>
      <c r="AF56" t="n">
        <v>3.007088020627252e-06</v>
      </c>
      <c r="AG56" t="n">
        <v>16.54947916666667</v>
      </c>
      <c r="AH56" t="n">
        <v>381702.8610064858</v>
      </c>
    </row>
    <row r="57">
      <c r="A57" t="n">
        <v>55</v>
      </c>
      <c r="B57" t="n">
        <v>55</v>
      </c>
      <c r="C57" t="inlineStr">
        <is>
          <t xml:space="preserve">CONCLUIDO	</t>
        </is>
      </c>
      <c r="D57" t="n">
        <v>7.8647</v>
      </c>
      <c r="E57" t="n">
        <v>12.72</v>
      </c>
      <c r="F57" t="n">
        <v>10.49</v>
      </c>
      <c r="G57" t="n">
        <v>104.88</v>
      </c>
      <c r="H57" t="n">
        <v>1.94</v>
      </c>
      <c r="I57" t="n">
        <v>6</v>
      </c>
      <c r="J57" t="n">
        <v>134.13</v>
      </c>
      <c r="K57" t="n">
        <v>43.4</v>
      </c>
      <c r="L57" t="n">
        <v>14.75</v>
      </c>
      <c r="M57" t="n">
        <v>4</v>
      </c>
      <c r="N57" t="n">
        <v>20.98</v>
      </c>
      <c r="O57" t="n">
        <v>16776.22</v>
      </c>
      <c r="P57" t="n">
        <v>91.87</v>
      </c>
      <c r="Q57" t="n">
        <v>197.77</v>
      </c>
      <c r="R57" t="n">
        <v>30.42</v>
      </c>
      <c r="S57" t="n">
        <v>25.4</v>
      </c>
      <c r="T57" t="n">
        <v>1677.56</v>
      </c>
      <c r="U57" t="n">
        <v>0.83</v>
      </c>
      <c r="V57" t="n">
        <v>0.89</v>
      </c>
      <c r="W57" t="n">
        <v>2.95</v>
      </c>
      <c r="X57" t="n">
        <v>0.1</v>
      </c>
      <c r="Y57" t="n">
        <v>1</v>
      </c>
      <c r="Z57" t="n">
        <v>10</v>
      </c>
      <c r="AA57" t="n">
        <v>308.2026104419306</v>
      </c>
      <c r="AB57" t="n">
        <v>421.6964085461993</v>
      </c>
      <c r="AC57" t="n">
        <v>381.4502951691759</v>
      </c>
      <c r="AD57" t="n">
        <v>308202.6104419306</v>
      </c>
      <c r="AE57" t="n">
        <v>421696.4085461993</v>
      </c>
      <c r="AF57" t="n">
        <v>3.006170654475874e-06</v>
      </c>
      <c r="AG57" t="n">
        <v>16.5625</v>
      </c>
      <c r="AH57" t="n">
        <v>381450.2951691759</v>
      </c>
    </row>
    <row r="58">
      <c r="A58" t="n">
        <v>56</v>
      </c>
      <c r="B58" t="n">
        <v>55</v>
      </c>
      <c r="C58" t="inlineStr">
        <is>
          <t xml:space="preserve">CONCLUIDO	</t>
        </is>
      </c>
      <c r="D58" t="n">
        <v>7.8634</v>
      </c>
      <c r="E58" t="n">
        <v>12.72</v>
      </c>
      <c r="F58" t="n">
        <v>10.49</v>
      </c>
      <c r="G58" t="n">
        <v>104.9</v>
      </c>
      <c r="H58" t="n">
        <v>1.97</v>
      </c>
      <c r="I58" t="n">
        <v>6</v>
      </c>
      <c r="J58" t="n">
        <v>134.46</v>
      </c>
      <c r="K58" t="n">
        <v>43.4</v>
      </c>
      <c r="L58" t="n">
        <v>15</v>
      </c>
      <c r="M58" t="n">
        <v>4</v>
      </c>
      <c r="N58" t="n">
        <v>21.06</v>
      </c>
      <c r="O58" t="n">
        <v>16817.7</v>
      </c>
      <c r="P58" t="n">
        <v>91.59999999999999</v>
      </c>
      <c r="Q58" t="n">
        <v>197.75</v>
      </c>
      <c r="R58" t="n">
        <v>30.42</v>
      </c>
      <c r="S58" t="n">
        <v>25.4</v>
      </c>
      <c r="T58" t="n">
        <v>1678.01</v>
      </c>
      <c r="U58" t="n">
        <v>0.83</v>
      </c>
      <c r="V58" t="n">
        <v>0.89</v>
      </c>
      <c r="W58" t="n">
        <v>2.95</v>
      </c>
      <c r="X58" t="n">
        <v>0.1</v>
      </c>
      <c r="Y58" t="n">
        <v>1</v>
      </c>
      <c r="Z58" t="n">
        <v>10</v>
      </c>
      <c r="AA58" t="n">
        <v>308.0314407456663</v>
      </c>
      <c r="AB58" t="n">
        <v>421.4622066162966</v>
      </c>
      <c r="AC58" t="n">
        <v>381.2384451427586</v>
      </c>
      <c r="AD58" t="n">
        <v>308031.4407456663</v>
      </c>
      <c r="AE58" t="n">
        <v>421462.2066162965</v>
      </c>
      <c r="AF58" t="n">
        <v>3.005673747810544e-06</v>
      </c>
      <c r="AG58" t="n">
        <v>16.5625</v>
      </c>
      <c r="AH58" t="n">
        <v>381238.4451427585</v>
      </c>
    </row>
    <row r="59">
      <c r="A59" t="n">
        <v>57</v>
      </c>
      <c r="B59" t="n">
        <v>55</v>
      </c>
      <c r="C59" t="inlineStr">
        <is>
          <t xml:space="preserve">CONCLUIDO	</t>
        </is>
      </c>
      <c r="D59" t="n">
        <v>7.8685</v>
      </c>
      <c r="E59" t="n">
        <v>12.71</v>
      </c>
      <c r="F59" t="n">
        <v>10.48</v>
      </c>
      <c r="G59" t="n">
        <v>104.81</v>
      </c>
      <c r="H59" t="n">
        <v>2</v>
      </c>
      <c r="I59" t="n">
        <v>6</v>
      </c>
      <c r="J59" t="n">
        <v>134.8</v>
      </c>
      <c r="K59" t="n">
        <v>43.4</v>
      </c>
      <c r="L59" t="n">
        <v>15.25</v>
      </c>
      <c r="M59" t="n">
        <v>4</v>
      </c>
      <c r="N59" t="n">
        <v>21.15</v>
      </c>
      <c r="O59" t="n">
        <v>16859.1</v>
      </c>
      <c r="P59" t="n">
        <v>90.76000000000001</v>
      </c>
      <c r="Q59" t="n">
        <v>197.76</v>
      </c>
      <c r="R59" t="n">
        <v>30.24</v>
      </c>
      <c r="S59" t="n">
        <v>25.4</v>
      </c>
      <c r="T59" t="n">
        <v>1585.42</v>
      </c>
      <c r="U59" t="n">
        <v>0.84</v>
      </c>
      <c r="V59" t="n">
        <v>0.89</v>
      </c>
      <c r="W59" t="n">
        <v>2.95</v>
      </c>
      <c r="X59" t="n">
        <v>0.09</v>
      </c>
      <c r="Y59" t="n">
        <v>1</v>
      </c>
      <c r="Z59" t="n">
        <v>10</v>
      </c>
      <c r="AA59" t="n">
        <v>307.3592548078953</v>
      </c>
      <c r="AB59" t="n">
        <v>420.5424921614875</v>
      </c>
      <c r="AC59" t="n">
        <v>380.4065069446892</v>
      </c>
      <c r="AD59" t="n">
        <v>307359.2548078953</v>
      </c>
      <c r="AE59" t="n">
        <v>420542.4921614875</v>
      </c>
      <c r="AF59" t="n">
        <v>3.007623150882222e-06</v>
      </c>
      <c r="AG59" t="n">
        <v>16.54947916666667</v>
      </c>
      <c r="AH59" t="n">
        <v>380406.5069446891</v>
      </c>
    </row>
    <row r="60">
      <c r="A60" t="n">
        <v>58</v>
      </c>
      <c r="B60" t="n">
        <v>55</v>
      </c>
      <c r="C60" t="inlineStr">
        <is>
          <t xml:space="preserve">CONCLUIDO	</t>
        </is>
      </c>
      <c r="D60" t="n">
        <v>7.8647</v>
      </c>
      <c r="E60" t="n">
        <v>12.72</v>
      </c>
      <c r="F60" t="n">
        <v>10.49</v>
      </c>
      <c r="G60" t="n">
        <v>104.88</v>
      </c>
      <c r="H60" t="n">
        <v>2.03</v>
      </c>
      <c r="I60" t="n">
        <v>6</v>
      </c>
      <c r="J60" t="n">
        <v>135.13</v>
      </c>
      <c r="K60" t="n">
        <v>43.4</v>
      </c>
      <c r="L60" t="n">
        <v>15.5</v>
      </c>
      <c r="M60" t="n">
        <v>4</v>
      </c>
      <c r="N60" t="n">
        <v>21.23</v>
      </c>
      <c r="O60" t="n">
        <v>16900.52</v>
      </c>
      <c r="P60" t="n">
        <v>90.44</v>
      </c>
      <c r="Q60" t="n">
        <v>197.75</v>
      </c>
      <c r="R60" t="n">
        <v>30.43</v>
      </c>
      <c r="S60" t="n">
        <v>25.4</v>
      </c>
      <c r="T60" t="n">
        <v>1680.35</v>
      </c>
      <c r="U60" t="n">
        <v>0.83</v>
      </c>
      <c r="V60" t="n">
        <v>0.89</v>
      </c>
      <c r="W60" t="n">
        <v>2.95</v>
      </c>
      <c r="X60" t="n">
        <v>0.1</v>
      </c>
      <c r="Y60" t="n">
        <v>1</v>
      </c>
      <c r="Z60" t="n">
        <v>10</v>
      </c>
      <c r="AA60" t="n">
        <v>307.213125687172</v>
      </c>
      <c r="AB60" t="n">
        <v>420.342551851752</v>
      </c>
      <c r="AC60" t="n">
        <v>380.2256486574968</v>
      </c>
      <c r="AD60" t="n">
        <v>307213.1256871719</v>
      </c>
      <c r="AE60" t="n">
        <v>420342.551851752</v>
      </c>
      <c r="AF60" t="n">
        <v>3.006170654475874e-06</v>
      </c>
      <c r="AG60" t="n">
        <v>16.5625</v>
      </c>
      <c r="AH60" t="n">
        <v>380225.6486574968</v>
      </c>
    </row>
    <row r="61">
      <c r="A61" t="n">
        <v>59</v>
      </c>
      <c r="B61" t="n">
        <v>55</v>
      </c>
      <c r="C61" t="inlineStr">
        <is>
          <t xml:space="preserve">CONCLUIDO	</t>
        </is>
      </c>
      <c r="D61" t="n">
        <v>7.8637</v>
      </c>
      <c r="E61" t="n">
        <v>12.72</v>
      </c>
      <c r="F61" t="n">
        <v>10.49</v>
      </c>
      <c r="G61" t="n">
        <v>104.89</v>
      </c>
      <c r="H61" t="n">
        <v>2.06</v>
      </c>
      <c r="I61" t="n">
        <v>6</v>
      </c>
      <c r="J61" t="n">
        <v>135.47</v>
      </c>
      <c r="K61" t="n">
        <v>43.4</v>
      </c>
      <c r="L61" t="n">
        <v>15.75</v>
      </c>
      <c r="M61" t="n">
        <v>4</v>
      </c>
      <c r="N61" t="n">
        <v>21.32</v>
      </c>
      <c r="O61" t="n">
        <v>16941.98</v>
      </c>
      <c r="P61" t="n">
        <v>89.44</v>
      </c>
      <c r="Q61" t="n">
        <v>197.75</v>
      </c>
      <c r="R61" t="n">
        <v>30.5</v>
      </c>
      <c r="S61" t="n">
        <v>25.4</v>
      </c>
      <c r="T61" t="n">
        <v>1717.08</v>
      </c>
      <c r="U61" t="n">
        <v>0.83</v>
      </c>
      <c r="V61" t="n">
        <v>0.89</v>
      </c>
      <c r="W61" t="n">
        <v>2.95</v>
      </c>
      <c r="X61" t="n">
        <v>0.1</v>
      </c>
      <c r="Y61" t="n">
        <v>1</v>
      </c>
      <c r="Z61" t="n">
        <v>10</v>
      </c>
      <c r="AA61" t="n">
        <v>306.5330309339922</v>
      </c>
      <c r="AB61" t="n">
        <v>419.4120162067886</v>
      </c>
      <c r="AC61" t="n">
        <v>379.3839220284737</v>
      </c>
      <c r="AD61" t="n">
        <v>306533.0309339922</v>
      </c>
      <c r="AE61" t="n">
        <v>419412.0162067886</v>
      </c>
      <c r="AF61" t="n">
        <v>3.005788418579466e-06</v>
      </c>
      <c r="AG61" t="n">
        <v>16.5625</v>
      </c>
      <c r="AH61" t="n">
        <v>379383.9220284737</v>
      </c>
    </row>
    <row r="62">
      <c r="A62" t="n">
        <v>60</v>
      </c>
      <c r="B62" t="n">
        <v>55</v>
      </c>
      <c r="C62" t="inlineStr">
        <is>
          <t xml:space="preserve">CONCLUIDO	</t>
        </is>
      </c>
      <c r="D62" t="n">
        <v>7.8875</v>
      </c>
      <c r="E62" t="n">
        <v>12.68</v>
      </c>
      <c r="F62" t="n">
        <v>10.47</v>
      </c>
      <c r="G62" t="n">
        <v>125.7</v>
      </c>
      <c r="H62" t="n">
        <v>2.08</v>
      </c>
      <c r="I62" t="n">
        <v>5</v>
      </c>
      <c r="J62" t="n">
        <v>135.81</v>
      </c>
      <c r="K62" t="n">
        <v>43.4</v>
      </c>
      <c r="L62" t="n">
        <v>16</v>
      </c>
      <c r="M62" t="n">
        <v>3</v>
      </c>
      <c r="N62" t="n">
        <v>21.41</v>
      </c>
      <c r="O62" t="n">
        <v>16983.46</v>
      </c>
      <c r="P62" t="n">
        <v>89.06</v>
      </c>
      <c r="Q62" t="n">
        <v>197.77</v>
      </c>
      <c r="R62" t="n">
        <v>29.99</v>
      </c>
      <c r="S62" t="n">
        <v>25.4</v>
      </c>
      <c r="T62" t="n">
        <v>1466.46</v>
      </c>
      <c r="U62" t="n">
        <v>0.85</v>
      </c>
      <c r="V62" t="n">
        <v>0.89</v>
      </c>
      <c r="W62" t="n">
        <v>2.95</v>
      </c>
      <c r="X62" t="n">
        <v>0.08</v>
      </c>
      <c r="Y62" t="n">
        <v>1</v>
      </c>
      <c r="Z62" t="n">
        <v>10</v>
      </c>
      <c r="AA62" t="n">
        <v>305.9300367908932</v>
      </c>
      <c r="AB62" t="n">
        <v>418.5869730179763</v>
      </c>
      <c r="AC62" t="n">
        <v>378.6376198036463</v>
      </c>
      <c r="AD62" t="n">
        <v>305930.0367908932</v>
      </c>
      <c r="AE62" t="n">
        <v>418586.9730179763</v>
      </c>
      <c r="AF62" t="n">
        <v>3.014885632913964e-06</v>
      </c>
      <c r="AG62" t="n">
        <v>16.51041666666667</v>
      </c>
      <c r="AH62" t="n">
        <v>378637.6198036463</v>
      </c>
    </row>
    <row r="63">
      <c r="A63" t="n">
        <v>61</v>
      </c>
      <c r="B63" t="n">
        <v>55</v>
      </c>
      <c r="C63" t="inlineStr">
        <is>
          <t xml:space="preserve">CONCLUIDO	</t>
        </is>
      </c>
      <c r="D63" t="n">
        <v>7.8859</v>
      </c>
      <c r="E63" t="n">
        <v>12.68</v>
      </c>
      <c r="F63" t="n">
        <v>10.48</v>
      </c>
      <c r="G63" t="n">
        <v>125.73</v>
      </c>
      <c r="H63" t="n">
        <v>2.11</v>
      </c>
      <c r="I63" t="n">
        <v>5</v>
      </c>
      <c r="J63" t="n">
        <v>136.14</v>
      </c>
      <c r="K63" t="n">
        <v>43.4</v>
      </c>
      <c r="L63" t="n">
        <v>16.25</v>
      </c>
      <c r="M63" t="n">
        <v>2</v>
      </c>
      <c r="N63" t="n">
        <v>21.49</v>
      </c>
      <c r="O63" t="n">
        <v>17024.98</v>
      </c>
      <c r="P63" t="n">
        <v>89.3</v>
      </c>
      <c r="Q63" t="n">
        <v>197.77</v>
      </c>
      <c r="R63" t="n">
        <v>30.15</v>
      </c>
      <c r="S63" t="n">
        <v>25.4</v>
      </c>
      <c r="T63" t="n">
        <v>1545.22</v>
      </c>
      <c r="U63" t="n">
        <v>0.84</v>
      </c>
      <c r="V63" t="n">
        <v>0.89</v>
      </c>
      <c r="W63" t="n">
        <v>2.95</v>
      </c>
      <c r="X63" t="n">
        <v>0.09</v>
      </c>
      <c r="Y63" t="n">
        <v>1</v>
      </c>
      <c r="Z63" t="n">
        <v>10</v>
      </c>
      <c r="AA63" t="n">
        <v>306.1442231824041</v>
      </c>
      <c r="AB63" t="n">
        <v>418.8800322880783</v>
      </c>
      <c r="AC63" t="n">
        <v>378.902709908321</v>
      </c>
      <c r="AD63" t="n">
        <v>306144.2231824041</v>
      </c>
      <c r="AE63" t="n">
        <v>418880.0322880783</v>
      </c>
      <c r="AF63" t="n">
        <v>3.014274055479712e-06</v>
      </c>
      <c r="AG63" t="n">
        <v>16.51041666666667</v>
      </c>
      <c r="AH63" t="n">
        <v>378902.709908321</v>
      </c>
    </row>
    <row r="64">
      <c r="A64" t="n">
        <v>62</v>
      </c>
      <c r="B64" t="n">
        <v>55</v>
      </c>
      <c r="C64" t="inlineStr">
        <is>
          <t xml:space="preserve">CONCLUIDO	</t>
        </is>
      </c>
      <c r="D64" t="n">
        <v>7.8866</v>
      </c>
      <c r="E64" t="n">
        <v>12.68</v>
      </c>
      <c r="F64" t="n">
        <v>10.48</v>
      </c>
      <c r="G64" t="n">
        <v>125.71</v>
      </c>
      <c r="H64" t="n">
        <v>2.14</v>
      </c>
      <c r="I64" t="n">
        <v>5</v>
      </c>
      <c r="J64" t="n">
        <v>136.48</v>
      </c>
      <c r="K64" t="n">
        <v>43.4</v>
      </c>
      <c r="L64" t="n">
        <v>16.5</v>
      </c>
      <c r="M64" t="n">
        <v>2</v>
      </c>
      <c r="N64" t="n">
        <v>21.58</v>
      </c>
      <c r="O64" t="n">
        <v>17066.53</v>
      </c>
      <c r="P64" t="n">
        <v>89.42</v>
      </c>
      <c r="Q64" t="n">
        <v>197.75</v>
      </c>
      <c r="R64" t="n">
        <v>30.08</v>
      </c>
      <c r="S64" t="n">
        <v>25.4</v>
      </c>
      <c r="T64" t="n">
        <v>1510.85</v>
      </c>
      <c r="U64" t="n">
        <v>0.84</v>
      </c>
      <c r="V64" t="n">
        <v>0.89</v>
      </c>
      <c r="W64" t="n">
        <v>2.95</v>
      </c>
      <c r="X64" t="n">
        <v>0.09</v>
      </c>
      <c r="Y64" t="n">
        <v>1</v>
      </c>
      <c r="Z64" t="n">
        <v>10</v>
      </c>
      <c r="AA64" t="n">
        <v>306.2187870046245</v>
      </c>
      <c r="AB64" t="n">
        <v>418.9820537991639</v>
      </c>
      <c r="AC64" t="n">
        <v>378.9949946295766</v>
      </c>
      <c r="AD64" t="n">
        <v>306218.7870046244</v>
      </c>
      <c r="AE64" t="n">
        <v>418982.0537991638</v>
      </c>
      <c r="AF64" t="n">
        <v>3.014541620607197e-06</v>
      </c>
      <c r="AG64" t="n">
        <v>16.51041666666667</v>
      </c>
      <c r="AH64" t="n">
        <v>378994.9946295766</v>
      </c>
    </row>
    <row r="65">
      <c r="A65" t="n">
        <v>63</v>
      </c>
      <c r="B65" t="n">
        <v>55</v>
      </c>
      <c r="C65" t="inlineStr">
        <is>
          <t xml:space="preserve">CONCLUIDO	</t>
        </is>
      </c>
      <c r="D65" t="n">
        <v>7.887</v>
      </c>
      <c r="E65" t="n">
        <v>12.68</v>
      </c>
      <c r="F65" t="n">
        <v>10.48</v>
      </c>
      <c r="G65" t="n">
        <v>125.71</v>
      </c>
      <c r="H65" t="n">
        <v>2.16</v>
      </c>
      <c r="I65" t="n">
        <v>5</v>
      </c>
      <c r="J65" t="n">
        <v>136.82</v>
      </c>
      <c r="K65" t="n">
        <v>43.4</v>
      </c>
      <c r="L65" t="n">
        <v>16.75</v>
      </c>
      <c r="M65" t="n">
        <v>1</v>
      </c>
      <c r="N65" t="n">
        <v>21.67</v>
      </c>
      <c r="O65" t="n">
        <v>17108.1</v>
      </c>
      <c r="P65" t="n">
        <v>89.48999999999999</v>
      </c>
      <c r="Q65" t="n">
        <v>197.75</v>
      </c>
      <c r="R65" t="n">
        <v>29.98</v>
      </c>
      <c r="S65" t="n">
        <v>25.4</v>
      </c>
      <c r="T65" t="n">
        <v>1461.27</v>
      </c>
      <c r="U65" t="n">
        <v>0.85</v>
      </c>
      <c r="V65" t="n">
        <v>0.89</v>
      </c>
      <c r="W65" t="n">
        <v>2.95</v>
      </c>
      <c r="X65" t="n">
        <v>0.09</v>
      </c>
      <c r="Y65" t="n">
        <v>1</v>
      </c>
      <c r="Z65" t="n">
        <v>10</v>
      </c>
      <c r="AA65" t="n">
        <v>306.2623746618589</v>
      </c>
      <c r="AB65" t="n">
        <v>419.0416923547438</v>
      </c>
      <c r="AC65" t="n">
        <v>379.0489413651152</v>
      </c>
      <c r="AD65" t="n">
        <v>306262.3746618589</v>
      </c>
      <c r="AE65" t="n">
        <v>419041.6923547438</v>
      </c>
      <c r="AF65" t="n">
        <v>3.01469451496576e-06</v>
      </c>
      <c r="AG65" t="n">
        <v>16.51041666666667</v>
      </c>
      <c r="AH65" t="n">
        <v>379048.9413651152</v>
      </c>
    </row>
    <row r="66">
      <c r="A66" t="n">
        <v>64</v>
      </c>
      <c r="B66" t="n">
        <v>55</v>
      </c>
      <c r="C66" t="inlineStr">
        <is>
          <t xml:space="preserve">CONCLUIDO	</t>
        </is>
      </c>
      <c r="D66" t="n">
        <v>7.8873</v>
      </c>
      <c r="E66" t="n">
        <v>12.68</v>
      </c>
      <c r="F66" t="n">
        <v>10.47</v>
      </c>
      <c r="G66" t="n">
        <v>125.7</v>
      </c>
      <c r="H66" t="n">
        <v>2.19</v>
      </c>
      <c r="I66" t="n">
        <v>5</v>
      </c>
      <c r="J66" t="n">
        <v>137.15</v>
      </c>
      <c r="K66" t="n">
        <v>43.4</v>
      </c>
      <c r="L66" t="n">
        <v>17</v>
      </c>
      <c r="M66" t="n">
        <v>1</v>
      </c>
      <c r="N66" t="n">
        <v>21.75</v>
      </c>
      <c r="O66" t="n">
        <v>17149.71</v>
      </c>
      <c r="P66" t="n">
        <v>89.56</v>
      </c>
      <c r="Q66" t="n">
        <v>197.78</v>
      </c>
      <c r="R66" t="n">
        <v>29.91</v>
      </c>
      <c r="S66" t="n">
        <v>25.4</v>
      </c>
      <c r="T66" t="n">
        <v>1427.52</v>
      </c>
      <c r="U66" t="n">
        <v>0.85</v>
      </c>
      <c r="V66" t="n">
        <v>0.89</v>
      </c>
      <c r="W66" t="n">
        <v>2.95</v>
      </c>
      <c r="X66" t="n">
        <v>0.08</v>
      </c>
      <c r="Y66" t="n">
        <v>1</v>
      </c>
      <c r="Z66" t="n">
        <v>10</v>
      </c>
      <c r="AA66" t="n">
        <v>306.2773675830496</v>
      </c>
      <c r="AB66" t="n">
        <v>419.062206330958</v>
      </c>
      <c r="AC66" t="n">
        <v>379.067497516231</v>
      </c>
      <c r="AD66" t="n">
        <v>306277.3675830496</v>
      </c>
      <c r="AE66" t="n">
        <v>419062.2063309579</v>
      </c>
      <c r="AF66" t="n">
        <v>3.014809185734683e-06</v>
      </c>
      <c r="AG66" t="n">
        <v>16.51041666666667</v>
      </c>
      <c r="AH66" t="n">
        <v>379067.497516231</v>
      </c>
    </row>
    <row r="67">
      <c r="A67" t="n">
        <v>65</v>
      </c>
      <c r="B67" t="n">
        <v>55</v>
      </c>
      <c r="C67" t="inlineStr">
        <is>
          <t xml:space="preserve">CONCLUIDO	</t>
        </is>
      </c>
      <c r="D67" t="n">
        <v>7.8876</v>
      </c>
      <c r="E67" t="n">
        <v>12.68</v>
      </c>
      <c r="F67" t="n">
        <v>10.47</v>
      </c>
      <c r="G67" t="n">
        <v>125.69</v>
      </c>
      <c r="H67" t="n">
        <v>2.22</v>
      </c>
      <c r="I67" t="n">
        <v>5</v>
      </c>
      <c r="J67" t="n">
        <v>137.49</v>
      </c>
      <c r="K67" t="n">
        <v>43.4</v>
      </c>
      <c r="L67" t="n">
        <v>17.25</v>
      </c>
      <c r="M67" t="n">
        <v>1</v>
      </c>
      <c r="N67" t="n">
        <v>21.84</v>
      </c>
      <c r="O67" t="n">
        <v>17191.35</v>
      </c>
      <c r="P67" t="n">
        <v>89.67</v>
      </c>
      <c r="Q67" t="n">
        <v>197.75</v>
      </c>
      <c r="R67" t="n">
        <v>29.98</v>
      </c>
      <c r="S67" t="n">
        <v>25.4</v>
      </c>
      <c r="T67" t="n">
        <v>1462.93</v>
      </c>
      <c r="U67" t="n">
        <v>0.85</v>
      </c>
      <c r="V67" t="n">
        <v>0.89</v>
      </c>
      <c r="W67" t="n">
        <v>2.95</v>
      </c>
      <c r="X67" t="n">
        <v>0.08</v>
      </c>
      <c r="Y67" t="n">
        <v>1</v>
      </c>
      <c r="Z67" t="n">
        <v>10</v>
      </c>
      <c r="AA67" t="n">
        <v>306.3497250723852</v>
      </c>
      <c r="AB67" t="n">
        <v>419.1612090400539</v>
      </c>
      <c r="AC67" t="n">
        <v>379.1570515457221</v>
      </c>
      <c r="AD67" t="n">
        <v>306349.7250723852</v>
      </c>
      <c r="AE67" t="n">
        <v>419161.2090400539</v>
      </c>
      <c r="AF67" t="n">
        <v>3.014923856503605e-06</v>
      </c>
      <c r="AG67" t="n">
        <v>16.51041666666667</v>
      </c>
      <c r="AH67" t="n">
        <v>379157.0515457221</v>
      </c>
    </row>
    <row r="68">
      <c r="A68" t="n">
        <v>66</v>
      </c>
      <c r="B68" t="n">
        <v>55</v>
      </c>
      <c r="C68" t="inlineStr">
        <is>
          <t xml:space="preserve">CONCLUIDO	</t>
        </is>
      </c>
      <c r="D68" t="n">
        <v>7.8906</v>
      </c>
      <c r="E68" t="n">
        <v>12.67</v>
      </c>
      <c r="F68" t="n">
        <v>10.47</v>
      </c>
      <c r="G68" t="n">
        <v>125.64</v>
      </c>
      <c r="H68" t="n">
        <v>2.24</v>
      </c>
      <c r="I68" t="n">
        <v>5</v>
      </c>
      <c r="J68" t="n">
        <v>137.83</v>
      </c>
      <c r="K68" t="n">
        <v>43.4</v>
      </c>
      <c r="L68" t="n">
        <v>17.5</v>
      </c>
      <c r="M68" t="n">
        <v>1</v>
      </c>
      <c r="N68" t="n">
        <v>21.93</v>
      </c>
      <c r="O68" t="n">
        <v>17233.02</v>
      </c>
      <c r="P68" t="n">
        <v>89.52</v>
      </c>
      <c r="Q68" t="n">
        <v>197.75</v>
      </c>
      <c r="R68" t="n">
        <v>29.73</v>
      </c>
      <c r="S68" t="n">
        <v>25.4</v>
      </c>
      <c r="T68" t="n">
        <v>1336.62</v>
      </c>
      <c r="U68" t="n">
        <v>0.85</v>
      </c>
      <c r="V68" t="n">
        <v>0.89</v>
      </c>
      <c r="W68" t="n">
        <v>2.95</v>
      </c>
      <c r="X68" t="n">
        <v>0.08</v>
      </c>
      <c r="Y68" t="n">
        <v>1</v>
      </c>
      <c r="Z68" t="n">
        <v>10</v>
      </c>
      <c r="AA68" t="n">
        <v>298.1151824505764</v>
      </c>
      <c r="AB68" t="n">
        <v>407.8943445425139</v>
      </c>
      <c r="AC68" t="n">
        <v>368.9654807826837</v>
      </c>
      <c r="AD68" t="n">
        <v>298115.1824505763</v>
      </c>
      <c r="AE68" t="n">
        <v>407894.3445425139</v>
      </c>
      <c r="AF68" t="n">
        <v>3.016070564192827e-06</v>
      </c>
      <c r="AG68" t="n">
        <v>16.49739583333333</v>
      </c>
      <c r="AH68" t="n">
        <v>368965.4807826837</v>
      </c>
    </row>
    <row r="69">
      <c r="A69" t="n">
        <v>67</v>
      </c>
      <c r="B69" t="n">
        <v>55</v>
      </c>
      <c r="C69" t="inlineStr">
        <is>
          <t xml:space="preserve">CONCLUIDO	</t>
        </is>
      </c>
      <c r="D69" t="n">
        <v>7.8925</v>
      </c>
      <c r="E69" t="n">
        <v>12.67</v>
      </c>
      <c r="F69" t="n">
        <v>10.47</v>
      </c>
      <c r="G69" t="n">
        <v>125.6</v>
      </c>
      <c r="H69" t="n">
        <v>2.27</v>
      </c>
      <c r="I69" t="n">
        <v>5</v>
      </c>
      <c r="J69" t="n">
        <v>138.17</v>
      </c>
      <c r="K69" t="n">
        <v>43.4</v>
      </c>
      <c r="L69" t="n">
        <v>17.75</v>
      </c>
      <c r="M69" t="n">
        <v>1</v>
      </c>
      <c r="N69" t="n">
        <v>22.02</v>
      </c>
      <c r="O69" t="n">
        <v>17274.72</v>
      </c>
      <c r="P69" t="n">
        <v>89.72</v>
      </c>
      <c r="Q69" t="n">
        <v>197.77</v>
      </c>
      <c r="R69" t="n">
        <v>29.7</v>
      </c>
      <c r="S69" t="n">
        <v>25.4</v>
      </c>
      <c r="T69" t="n">
        <v>1323.03</v>
      </c>
      <c r="U69" t="n">
        <v>0.86</v>
      </c>
      <c r="V69" t="n">
        <v>0.89</v>
      </c>
      <c r="W69" t="n">
        <v>2.95</v>
      </c>
      <c r="X69" t="n">
        <v>0.08</v>
      </c>
      <c r="Y69" t="n">
        <v>1</v>
      </c>
      <c r="Z69" t="n">
        <v>10</v>
      </c>
      <c r="AA69" t="n">
        <v>298.2307213509176</v>
      </c>
      <c r="AB69" t="n">
        <v>408.0524299631774</v>
      </c>
      <c r="AC69" t="n">
        <v>369.1084787526733</v>
      </c>
      <c r="AD69" t="n">
        <v>298230.7213509177</v>
      </c>
      <c r="AE69" t="n">
        <v>408052.4299631774</v>
      </c>
      <c r="AF69" t="n">
        <v>3.016796812396002e-06</v>
      </c>
      <c r="AG69" t="n">
        <v>16.49739583333333</v>
      </c>
      <c r="AH69" t="n">
        <v>369108.4787526733</v>
      </c>
    </row>
    <row r="70">
      <c r="A70" t="n">
        <v>68</v>
      </c>
      <c r="B70" t="n">
        <v>55</v>
      </c>
      <c r="C70" t="inlineStr">
        <is>
          <t xml:space="preserve">CONCLUIDO	</t>
        </is>
      </c>
      <c r="D70" t="n">
        <v>7.8911</v>
      </c>
      <c r="E70" t="n">
        <v>12.67</v>
      </c>
      <c r="F70" t="n">
        <v>10.47</v>
      </c>
      <c r="G70" t="n">
        <v>125.63</v>
      </c>
      <c r="H70" t="n">
        <v>2.3</v>
      </c>
      <c r="I70" t="n">
        <v>5</v>
      </c>
      <c r="J70" t="n">
        <v>138.51</v>
      </c>
      <c r="K70" t="n">
        <v>43.4</v>
      </c>
      <c r="L70" t="n">
        <v>18</v>
      </c>
      <c r="M70" t="n">
        <v>0</v>
      </c>
      <c r="N70" t="n">
        <v>22.11</v>
      </c>
      <c r="O70" t="n">
        <v>17316.45</v>
      </c>
      <c r="P70" t="n">
        <v>89.89</v>
      </c>
      <c r="Q70" t="n">
        <v>197.75</v>
      </c>
      <c r="R70" t="n">
        <v>29.72</v>
      </c>
      <c r="S70" t="n">
        <v>25.4</v>
      </c>
      <c r="T70" t="n">
        <v>1332.3</v>
      </c>
      <c r="U70" t="n">
        <v>0.85</v>
      </c>
      <c r="V70" t="n">
        <v>0.89</v>
      </c>
      <c r="W70" t="n">
        <v>2.95</v>
      </c>
      <c r="X70" t="n">
        <v>0.08</v>
      </c>
      <c r="Y70" t="n">
        <v>1</v>
      </c>
      <c r="Z70" t="n">
        <v>10</v>
      </c>
      <c r="AA70" t="n">
        <v>298.3644603780315</v>
      </c>
      <c r="AB70" t="n">
        <v>408.235417600224</v>
      </c>
      <c r="AC70" t="n">
        <v>369.2740023064649</v>
      </c>
      <c r="AD70" t="n">
        <v>298364.4603780315</v>
      </c>
      <c r="AE70" t="n">
        <v>408235.417600224</v>
      </c>
      <c r="AF70" t="n">
        <v>3.016261682141031e-06</v>
      </c>
      <c r="AG70" t="n">
        <v>16.49739583333333</v>
      </c>
      <c r="AH70" t="n">
        <v>369274.0023064649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6.5941</v>
      </c>
      <c r="E2" t="n">
        <v>15.16</v>
      </c>
      <c r="F2" t="n">
        <v>11.85</v>
      </c>
      <c r="G2" t="n">
        <v>9.74</v>
      </c>
      <c r="H2" t="n">
        <v>0.2</v>
      </c>
      <c r="I2" t="n">
        <v>73</v>
      </c>
      <c r="J2" t="n">
        <v>89.87</v>
      </c>
      <c r="K2" t="n">
        <v>37.55</v>
      </c>
      <c r="L2" t="n">
        <v>1</v>
      </c>
      <c r="M2" t="n">
        <v>71</v>
      </c>
      <c r="N2" t="n">
        <v>11.32</v>
      </c>
      <c r="O2" t="n">
        <v>11317.98</v>
      </c>
      <c r="P2" t="n">
        <v>100.2</v>
      </c>
      <c r="Q2" t="n">
        <v>197.87</v>
      </c>
      <c r="R2" t="n">
        <v>72.38</v>
      </c>
      <c r="S2" t="n">
        <v>25.4</v>
      </c>
      <c r="T2" t="n">
        <v>22321.51</v>
      </c>
      <c r="U2" t="n">
        <v>0.35</v>
      </c>
      <c r="V2" t="n">
        <v>0.79</v>
      </c>
      <c r="W2" t="n">
        <v>3.06</v>
      </c>
      <c r="X2" t="n">
        <v>1.45</v>
      </c>
      <c r="Y2" t="n">
        <v>1</v>
      </c>
      <c r="Z2" t="n">
        <v>10</v>
      </c>
      <c r="AA2" t="n">
        <v>358.7124254919689</v>
      </c>
      <c r="AB2" t="n">
        <v>490.8061658334336</v>
      </c>
      <c r="AC2" t="n">
        <v>443.9643142170701</v>
      </c>
      <c r="AD2" t="n">
        <v>358712.4254919689</v>
      </c>
      <c r="AE2" t="n">
        <v>490806.1658334336</v>
      </c>
      <c r="AF2" t="n">
        <v>2.681584332800758e-06</v>
      </c>
      <c r="AG2" t="n">
        <v>19.73958333333333</v>
      </c>
      <c r="AH2" t="n">
        <v>443964.3142170701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6.8793</v>
      </c>
      <c r="E3" t="n">
        <v>14.54</v>
      </c>
      <c r="F3" t="n">
        <v>11.52</v>
      </c>
      <c r="G3" t="n">
        <v>12.13</v>
      </c>
      <c r="H3" t="n">
        <v>0.24</v>
      </c>
      <c r="I3" t="n">
        <v>57</v>
      </c>
      <c r="J3" t="n">
        <v>90.18000000000001</v>
      </c>
      <c r="K3" t="n">
        <v>37.55</v>
      </c>
      <c r="L3" t="n">
        <v>1.25</v>
      </c>
      <c r="M3" t="n">
        <v>55</v>
      </c>
      <c r="N3" t="n">
        <v>11.37</v>
      </c>
      <c r="O3" t="n">
        <v>11355.7</v>
      </c>
      <c r="P3" t="n">
        <v>97.08</v>
      </c>
      <c r="Q3" t="n">
        <v>197.88</v>
      </c>
      <c r="R3" t="n">
        <v>62.6</v>
      </c>
      <c r="S3" t="n">
        <v>25.4</v>
      </c>
      <c r="T3" t="n">
        <v>17509.13</v>
      </c>
      <c r="U3" t="n">
        <v>0.41</v>
      </c>
      <c r="V3" t="n">
        <v>0.8100000000000001</v>
      </c>
      <c r="W3" t="n">
        <v>3.02</v>
      </c>
      <c r="X3" t="n">
        <v>1.13</v>
      </c>
      <c r="Y3" t="n">
        <v>1</v>
      </c>
      <c r="Z3" t="n">
        <v>10</v>
      </c>
      <c r="AA3" t="n">
        <v>342.2583735450586</v>
      </c>
      <c r="AB3" t="n">
        <v>468.2930060581307</v>
      </c>
      <c r="AC3" t="n">
        <v>423.5997788133039</v>
      </c>
      <c r="AD3" t="n">
        <v>342258.3735450587</v>
      </c>
      <c r="AE3" t="n">
        <v>468293.0060581307</v>
      </c>
      <c r="AF3" t="n">
        <v>2.797564959681572e-06</v>
      </c>
      <c r="AG3" t="n">
        <v>18.93229166666667</v>
      </c>
      <c r="AH3" t="n">
        <v>423599.7788133039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7.0699</v>
      </c>
      <c r="E4" t="n">
        <v>14.14</v>
      </c>
      <c r="F4" t="n">
        <v>11.32</v>
      </c>
      <c r="G4" t="n">
        <v>14.45</v>
      </c>
      <c r="H4" t="n">
        <v>0.29</v>
      </c>
      <c r="I4" t="n">
        <v>47</v>
      </c>
      <c r="J4" t="n">
        <v>90.48</v>
      </c>
      <c r="K4" t="n">
        <v>37.55</v>
      </c>
      <c r="L4" t="n">
        <v>1.5</v>
      </c>
      <c r="M4" t="n">
        <v>45</v>
      </c>
      <c r="N4" t="n">
        <v>11.43</v>
      </c>
      <c r="O4" t="n">
        <v>11393.43</v>
      </c>
      <c r="P4" t="n">
        <v>95.06</v>
      </c>
      <c r="Q4" t="n">
        <v>197.89</v>
      </c>
      <c r="R4" t="n">
        <v>56.21</v>
      </c>
      <c r="S4" t="n">
        <v>25.4</v>
      </c>
      <c r="T4" t="n">
        <v>14365.47</v>
      </c>
      <c r="U4" t="n">
        <v>0.45</v>
      </c>
      <c r="V4" t="n">
        <v>0.82</v>
      </c>
      <c r="W4" t="n">
        <v>3.01</v>
      </c>
      <c r="X4" t="n">
        <v>0.92</v>
      </c>
      <c r="Y4" t="n">
        <v>1</v>
      </c>
      <c r="Z4" t="n">
        <v>10</v>
      </c>
      <c r="AA4" t="n">
        <v>329.2586283884775</v>
      </c>
      <c r="AB4" t="n">
        <v>450.5061812266163</v>
      </c>
      <c r="AC4" t="n">
        <v>407.5105035797437</v>
      </c>
      <c r="AD4" t="n">
        <v>329258.6283884775</v>
      </c>
      <c r="AE4" t="n">
        <v>450506.1812266163</v>
      </c>
      <c r="AF4" t="n">
        <v>2.87507515422394e-06</v>
      </c>
      <c r="AG4" t="n">
        <v>18.41145833333333</v>
      </c>
      <c r="AH4" t="n">
        <v>407510.5035797437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7.2159</v>
      </c>
      <c r="E5" t="n">
        <v>13.86</v>
      </c>
      <c r="F5" t="n">
        <v>11.16</v>
      </c>
      <c r="G5" t="n">
        <v>16.74</v>
      </c>
      <c r="H5" t="n">
        <v>0.34</v>
      </c>
      <c r="I5" t="n">
        <v>40</v>
      </c>
      <c r="J5" t="n">
        <v>90.79000000000001</v>
      </c>
      <c r="K5" t="n">
        <v>37.55</v>
      </c>
      <c r="L5" t="n">
        <v>1.75</v>
      </c>
      <c r="M5" t="n">
        <v>38</v>
      </c>
      <c r="N5" t="n">
        <v>11.49</v>
      </c>
      <c r="O5" t="n">
        <v>11431.19</v>
      </c>
      <c r="P5" t="n">
        <v>93.39</v>
      </c>
      <c r="Q5" t="n">
        <v>197.79</v>
      </c>
      <c r="R5" t="n">
        <v>51.62</v>
      </c>
      <c r="S5" t="n">
        <v>25.4</v>
      </c>
      <c r="T5" t="n">
        <v>12104.62</v>
      </c>
      <c r="U5" t="n">
        <v>0.49</v>
      </c>
      <c r="V5" t="n">
        <v>0.83</v>
      </c>
      <c r="W5" t="n">
        <v>3</v>
      </c>
      <c r="X5" t="n">
        <v>0.77</v>
      </c>
      <c r="Y5" t="n">
        <v>1</v>
      </c>
      <c r="Z5" t="n">
        <v>10</v>
      </c>
      <c r="AA5" t="n">
        <v>325.3918633233828</v>
      </c>
      <c r="AB5" t="n">
        <v>445.2155026749188</v>
      </c>
      <c r="AC5" t="n">
        <v>402.7247599635062</v>
      </c>
      <c r="AD5" t="n">
        <v>325391.8633233829</v>
      </c>
      <c r="AE5" t="n">
        <v>445215.5026749187</v>
      </c>
      <c r="AF5" t="n">
        <v>2.934448125909069e-06</v>
      </c>
      <c r="AG5" t="n">
        <v>18.046875</v>
      </c>
      <c r="AH5" t="n">
        <v>402724.7599635063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7.3377</v>
      </c>
      <c r="E6" t="n">
        <v>13.63</v>
      </c>
      <c r="F6" t="n">
        <v>11.05</v>
      </c>
      <c r="G6" t="n">
        <v>19.49</v>
      </c>
      <c r="H6" t="n">
        <v>0.39</v>
      </c>
      <c r="I6" t="n">
        <v>34</v>
      </c>
      <c r="J6" t="n">
        <v>91.09999999999999</v>
      </c>
      <c r="K6" t="n">
        <v>37.55</v>
      </c>
      <c r="L6" t="n">
        <v>2</v>
      </c>
      <c r="M6" t="n">
        <v>32</v>
      </c>
      <c r="N6" t="n">
        <v>11.54</v>
      </c>
      <c r="O6" t="n">
        <v>11468.97</v>
      </c>
      <c r="P6" t="n">
        <v>92.09999999999999</v>
      </c>
      <c r="Q6" t="n">
        <v>197.82</v>
      </c>
      <c r="R6" t="n">
        <v>47.58</v>
      </c>
      <c r="S6" t="n">
        <v>25.4</v>
      </c>
      <c r="T6" t="n">
        <v>10118.39</v>
      </c>
      <c r="U6" t="n">
        <v>0.53</v>
      </c>
      <c r="V6" t="n">
        <v>0.84</v>
      </c>
      <c r="W6" t="n">
        <v>3</v>
      </c>
      <c r="X6" t="n">
        <v>0.65</v>
      </c>
      <c r="Y6" t="n">
        <v>1</v>
      </c>
      <c r="Z6" t="n">
        <v>10</v>
      </c>
      <c r="AA6" t="n">
        <v>314.5682635467308</v>
      </c>
      <c r="AB6" t="n">
        <v>430.4061759569817</v>
      </c>
      <c r="AC6" t="n">
        <v>389.3288146025085</v>
      </c>
      <c r="AD6" t="n">
        <v>314568.2635467308</v>
      </c>
      <c r="AE6" t="n">
        <v>430406.1759569817</v>
      </c>
      <c r="AF6" t="n">
        <v>2.983979824205293e-06</v>
      </c>
      <c r="AG6" t="n">
        <v>17.74739583333333</v>
      </c>
      <c r="AH6" t="n">
        <v>389328.8146025086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7.4222</v>
      </c>
      <c r="E7" t="n">
        <v>13.47</v>
      </c>
      <c r="F7" t="n">
        <v>10.97</v>
      </c>
      <c r="G7" t="n">
        <v>21.93</v>
      </c>
      <c r="H7" t="n">
        <v>0.43</v>
      </c>
      <c r="I7" t="n">
        <v>30</v>
      </c>
      <c r="J7" t="n">
        <v>91.40000000000001</v>
      </c>
      <c r="K7" t="n">
        <v>37.55</v>
      </c>
      <c r="L7" t="n">
        <v>2.25</v>
      </c>
      <c r="M7" t="n">
        <v>28</v>
      </c>
      <c r="N7" t="n">
        <v>11.6</v>
      </c>
      <c r="O7" t="n">
        <v>11506.78</v>
      </c>
      <c r="P7" t="n">
        <v>91.09</v>
      </c>
      <c r="Q7" t="n">
        <v>197.83</v>
      </c>
      <c r="R7" t="n">
        <v>45.32</v>
      </c>
      <c r="S7" t="n">
        <v>25.4</v>
      </c>
      <c r="T7" t="n">
        <v>9007.139999999999</v>
      </c>
      <c r="U7" t="n">
        <v>0.5600000000000001</v>
      </c>
      <c r="V7" t="n">
        <v>0.85</v>
      </c>
      <c r="W7" t="n">
        <v>2.98</v>
      </c>
      <c r="X7" t="n">
        <v>0.57</v>
      </c>
      <c r="Y7" t="n">
        <v>1</v>
      </c>
      <c r="Z7" t="n">
        <v>10</v>
      </c>
      <c r="AA7" t="n">
        <v>312.4734931264173</v>
      </c>
      <c r="AB7" t="n">
        <v>427.5400186531603</v>
      </c>
      <c r="AC7" t="n">
        <v>386.7361993290868</v>
      </c>
      <c r="AD7" t="n">
        <v>312473.4931264173</v>
      </c>
      <c r="AE7" t="n">
        <v>427540.0186531603</v>
      </c>
      <c r="AF7" t="n">
        <v>3.018342948228535e-06</v>
      </c>
      <c r="AG7" t="n">
        <v>17.5390625</v>
      </c>
      <c r="AH7" t="n">
        <v>386736.1993290868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7.4813</v>
      </c>
      <c r="E8" t="n">
        <v>13.37</v>
      </c>
      <c r="F8" t="n">
        <v>10.92</v>
      </c>
      <c r="G8" t="n">
        <v>24.26</v>
      </c>
      <c r="H8" t="n">
        <v>0.48</v>
      </c>
      <c r="I8" t="n">
        <v>27</v>
      </c>
      <c r="J8" t="n">
        <v>91.70999999999999</v>
      </c>
      <c r="K8" t="n">
        <v>37.55</v>
      </c>
      <c r="L8" t="n">
        <v>2.5</v>
      </c>
      <c r="M8" t="n">
        <v>25</v>
      </c>
      <c r="N8" t="n">
        <v>11.66</v>
      </c>
      <c r="O8" t="n">
        <v>11544.61</v>
      </c>
      <c r="P8" t="n">
        <v>90.34</v>
      </c>
      <c r="Q8" t="n">
        <v>197.81</v>
      </c>
      <c r="R8" t="n">
        <v>43.72</v>
      </c>
      <c r="S8" t="n">
        <v>25.4</v>
      </c>
      <c r="T8" t="n">
        <v>8221.07</v>
      </c>
      <c r="U8" t="n">
        <v>0.58</v>
      </c>
      <c r="V8" t="n">
        <v>0.85</v>
      </c>
      <c r="W8" t="n">
        <v>2.98</v>
      </c>
      <c r="X8" t="n">
        <v>0.53</v>
      </c>
      <c r="Y8" t="n">
        <v>1</v>
      </c>
      <c r="Z8" t="n">
        <v>10</v>
      </c>
      <c r="AA8" t="n">
        <v>310.8506400181674</v>
      </c>
      <c r="AB8" t="n">
        <v>425.3195594352264</v>
      </c>
      <c r="AC8" t="n">
        <v>384.7276576224785</v>
      </c>
      <c r="AD8" t="n">
        <v>310850.6400181674</v>
      </c>
      <c r="AE8" t="n">
        <v>425319.5594352264</v>
      </c>
      <c r="AF8" t="n">
        <v>3.042376801835324e-06</v>
      </c>
      <c r="AG8" t="n">
        <v>17.40885416666667</v>
      </c>
      <c r="AH8" t="n">
        <v>384727.6576224785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7.5279</v>
      </c>
      <c r="E9" t="n">
        <v>13.28</v>
      </c>
      <c r="F9" t="n">
        <v>10.87</v>
      </c>
      <c r="G9" t="n">
        <v>26.09</v>
      </c>
      <c r="H9" t="n">
        <v>0.52</v>
      </c>
      <c r="I9" t="n">
        <v>25</v>
      </c>
      <c r="J9" t="n">
        <v>92.02</v>
      </c>
      <c r="K9" t="n">
        <v>37.55</v>
      </c>
      <c r="L9" t="n">
        <v>2.75</v>
      </c>
      <c r="M9" t="n">
        <v>23</v>
      </c>
      <c r="N9" t="n">
        <v>11.71</v>
      </c>
      <c r="O9" t="n">
        <v>11582.46</v>
      </c>
      <c r="P9" t="n">
        <v>89.61</v>
      </c>
      <c r="Q9" t="n">
        <v>197.78</v>
      </c>
      <c r="R9" t="n">
        <v>42.49</v>
      </c>
      <c r="S9" t="n">
        <v>25.4</v>
      </c>
      <c r="T9" t="n">
        <v>7617.38</v>
      </c>
      <c r="U9" t="n">
        <v>0.6</v>
      </c>
      <c r="V9" t="n">
        <v>0.86</v>
      </c>
      <c r="W9" t="n">
        <v>2.97</v>
      </c>
      <c r="X9" t="n">
        <v>0.48</v>
      </c>
      <c r="Y9" t="n">
        <v>1</v>
      </c>
      <c r="Z9" t="n">
        <v>10</v>
      </c>
      <c r="AA9" t="n">
        <v>309.5923946534203</v>
      </c>
      <c r="AB9" t="n">
        <v>423.5979726173117</v>
      </c>
      <c r="AC9" t="n">
        <v>383.1703766342033</v>
      </c>
      <c r="AD9" t="n">
        <v>309592.3946534203</v>
      </c>
      <c r="AE9" t="n">
        <v>423597.9726173117</v>
      </c>
      <c r="AF9" t="n">
        <v>3.06132735307181e-06</v>
      </c>
      <c r="AG9" t="n">
        <v>17.29166666666667</v>
      </c>
      <c r="AH9" t="n">
        <v>383170.3766342032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7.5786</v>
      </c>
      <c r="E10" t="n">
        <v>13.2</v>
      </c>
      <c r="F10" t="n">
        <v>10.82</v>
      </c>
      <c r="G10" t="n">
        <v>28.23</v>
      </c>
      <c r="H10" t="n">
        <v>0.57</v>
      </c>
      <c r="I10" t="n">
        <v>23</v>
      </c>
      <c r="J10" t="n">
        <v>92.31999999999999</v>
      </c>
      <c r="K10" t="n">
        <v>37.55</v>
      </c>
      <c r="L10" t="n">
        <v>3</v>
      </c>
      <c r="M10" t="n">
        <v>21</v>
      </c>
      <c r="N10" t="n">
        <v>11.77</v>
      </c>
      <c r="O10" t="n">
        <v>11620.34</v>
      </c>
      <c r="P10" t="n">
        <v>88.79000000000001</v>
      </c>
      <c r="Q10" t="n">
        <v>197.81</v>
      </c>
      <c r="R10" t="n">
        <v>40.94</v>
      </c>
      <c r="S10" t="n">
        <v>25.4</v>
      </c>
      <c r="T10" t="n">
        <v>6851.67</v>
      </c>
      <c r="U10" t="n">
        <v>0.62</v>
      </c>
      <c r="V10" t="n">
        <v>0.86</v>
      </c>
      <c r="W10" t="n">
        <v>2.97</v>
      </c>
      <c r="X10" t="n">
        <v>0.43</v>
      </c>
      <c r="Y10" t="n">
        <v>1</v>
      </c>
      <c r="Z10" t="n">
        <v>10</v>
      </c>
      <c r="AA10" t="n">
        <v>308.2345008907271</v>
      </c>
      <c r="AB10" t="n">
        <v>421.7400424651501</v>
      </c>
      <c r="AC10" t="n">
        <v>381.4897647281426</v>
      </c>
      <c r="AD10" t="n">
        <v>308234.5008907272</v>
      </c>
      <c r="AE10" t="n">
        <v>421740.0424651501</v>
      </c>
      <c r="AF10" t="n">
        <v>3.081945227485756e-06</v>
      </c>
      <c r="AG10" t="n">
        <v>17.1875</v>
      </c>
      <c r="AH10" t="n">
        <v>381489.7647281426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7.6195</v>
      </c>
      <c r="E11" t="n">
        <v>13.12</v>
      </c>
      <c r="F11" t="n">
        <v>10.79</v>
      </c>
      <c r="G11" t="n">
        <v>30.82</v>
      </c>
      <c r="H11" t="n">
        <v>0.62</v>
      </c>
      <c r="I11" t="n">
        <v>21</v>
      </c>
      <c r="J11" t="n">
        <v>92.63</v>
      </c>
      <c r="K11" t="n">
        <v>37.55</v>
      </c>
      <c r="L11" t="n">
        <v>3.25</v>
      </c>
      <c r="M11" t="n">
        <v>19</v>
      </c>
      <c r="N11" t="n">
        <v>11.83</v>
      </c>
      <c r="O11" t="n">
        <v>11658.24</v>
      </c>
      <c r="P11" t="n">
        <v>88.14</v>
      </c>
      <c r="Q11" t="n">
        <v>197.81</v>
      </c>
      <c r="R11" t="n">
        <v>39.75</v>
      </c>
      <c r="S11" t="n">
        <v>25.4</v>
      </c>
      <c r="T11" t="n">
        <v>6266.85</v>
      </c>
      <c r="U11" t="n">
        <v>0.64</v>
      </c>
      <c r="V11" t="n">
        <v>0.86</v>
      </c>
      <c r="W11" t="n">
        <v>2.97</v>
      </c>
      <c r="X11" t="n">
        <v>0.4</v>
      </c>
      <c r="Y11" t="n">
        <v>1</v>
      </c>
      <c r="Z11" t="n">
        <v>10</v>
      </c>
      <c r="AA11" t="n">
        <v>299.5009606958394</v>
      </c>
      <c r="AB11" t="n">
        <v>409.7904274739041</v>
      </c>
      <c r="AC11" t="n">
        <v>370.6806042202711</v>
      </c>
      <c r="AD11" t="n">
        <v>299500.9606958394</v>
      </c>
      <c r="AE11" t="n">
        <v>409790.4274739041</v>
      </c>
      <c r="AF11" t="n">
        <v>3.098577792841385e-06</v>
      </c>
      <c r="AG11" t="n">
        <v>17.08333333333333</v>
      </c>
      <c r="AH11" t="n">
        <v>370680.6042202711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7.6685</v>
      </c>
      <c r="E12" t="n">
        <v>13.04</v>
      </c>
      <c r="F12" t="n">
        <v>10.74</v>
      </c>
      <c r="G12" t="n">
        <v>33.92</v>
      </c>
      <c r="H12" t="n">
        <v>0.66</v>
      </c>
      <c r="I12" t="n">
        <v>19</v>
      </c>
      <c r="J12" t="n">
        <v>92.94</v>
      </c>
      <c r="K12" t="n">
        <v>37.55</v>
      </c>
      <c r="L12" t="n">
        <v>3.5</v>
      </c>
      <c r="M12" t="n">
        <v>17</v>
      </c>
      <c r="N12" t="n">
        <v>11.88</v>
      </c>
      <c r="O12" t="n">
        <v>11696.16</v>
      </c>
      <c r="P12" t="n">
        <v>87.45</v>
      </c>
      <c r="Q12" t="n">
        <v>197.8</v>
      </c>
      <c r="R12" t="n">
        <v>38.4</v>
      </c>
      <c r="S12" t="n">
        <v>25.4</v>
      </c>
      <c r="T12" t="n">
        <v>5599.24</v>
      </c>
      <c r="U12" t="n">
        <v>0.66</v>
      </c>
      <c r="V12" t="n">
        <v>0.87</v>
      </c>
      <c r="W12" t="n">
        <v>2.97</v>
      </c>
      <c r="X12" t="n">
        <v>0.35</v>
      </c>
      <c r="Y12" t="n">
        <v>1</v>
      </c>
      <c r="Z12" t="n">
        <v>10</v>
      </c>
      <c r="AA12" t="n">
        <v>298.1169796375486</v>
      </c>
      <c r="AB12" t="n">
        <v>407.8968035330156</v>
      </c>
      <c r="AC12" t="n">
        <v>368.9677050905832</v>
      </c>
      <c r="AD12" t="n">
        <v>298116.9796375486</v>
      </c>
      <c r="AE12" t="n">
        <v>407896.8035330156</v>
      </c>
      <c r="AF12" t="n">
        <v>3.11850433813297e-06</v>
      </c>
      <c r="AG12" t="n">
        <v>16.97916666666667</v>
      </c>
      <c r="AH12" t="n">
        <v>368967.7050905832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7.6874</v>
      </c>
      <c r="E13" t="n">
        <v>13.01</v>
      </c>
      <c r="F13" t="n">
        <v>10.73</v>
      </c>
      <c r="G13" t="n">
        <v>35.76</v>
      </c>
      <c r="H13" t="n">
        <v>0.71</v>
      </c>
      <c r="I13" t="n">
        <v>18</v>
      </c>
      <c r="J13" t="n">
        <v>93.23999999999999</v>
      </c>
      <c r="K13" t="n">
        <v>37.55</v>
      </c>
      <c r="L13" t="n">
        <v>3.75</v>
      </c>
      <c r="M13" t="n">
        <v>16</v>
      </c>
      <c r="N13" t="n">
        <v>11.94</v>
      </c>
      <c r="O13" t="n">
        <v>11734.1</v>
      </c>
      <c r="P13" t="n">
        <v>87.08</v>
      </c>
      <c r="Q13" t="n">
        <v>197.81</v>
      </c>
      <c r="R13" t="n">
        <v>37.88</v>
      </c>
      <c r="S13" t="n">
        <v>25.4</v>
      </c>
      <c r="T13" t="n">
        <v>5346.59</v>
      </c>
      <c r="U13" t="n">
        <v>0.67</v>
      </c>
      <c r="V13" t="n">
        <v>0.87</v>
      </c>
      <c r="W13" t="n">
        <v>2.97</v>
      </c>
      <c r="X13" t="n">
        <v>0.34</v>
      </c>
      <c r="Y13" t="n">
        <v>1</v>
      </c>
      <c r="Z13" t="n">
        <v>10</v>
      </c>
      <c r="AA13" t="n">
        <v>297.6045138063143</v>
      </c>
      <c r="AB13" t="n">
        <v>407.195625174324</v>
      </c>
      <c r="AC13" t="n">
        <v>368.3334462103351</v>
      </c>
      <c r="AD13" t="n">
        <v>297604.5138063143</v>
      </c>
      <c r="AE13" t="n">
        <v>407195.625174324</v>
      </c>
      <c r="AF13" t="n">
        <v>3.126190291316866e-06</v>
      </c>
      <c r="AG13" t="n">
        <v>16.94010416666667</v>
      </c>
      <c r="AH13" t="n">
        <v>368333.4462103351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7.6976</v>
      </c>
      <c r="E14" t="n">
        <v>12.99</v>
      </c>
      <c r="F14" t="n">
        <v>10.73</v>
      </c>
      <c r="G14" t="n">
        <v>37.87</v>
      </c>
      <c r="H14" t="n">
        <v>0.75</v>
      </c>
      <c r="I14" t="n">
        <v>17</v>
      </c>
      <c r="J14" t="n">
        <v>93.55</v>
      </c>
      <c r="K14" t="n">
        <v>37.55</v>
      </c>
      <c r="L14" t="n">
        <v>4</v>
      </c>
      <c r="M14" t="n">
        <v>15</v>
      </c>
      <c r="N14" t="n">
        <v>12</v>
      </c>
      <c r="O14" t="n">
        <v>11772.07</v>
      </c>
      <c r="P14" t="n">
        <v>86.58</v>
      </c>
      <c r="Q14" t="n">
        <v>197.76</v>
      </c>
      <c r="R14" t="n">
        <v>37.92</v>
      </c>
      <c r="S14" t="n">
        <v>25.4</v>
      </c>
      <c r="T14" t="n">
        <v>5372.53</v>
      </c>
      <c r="U14" t="n">
        <v>0.67</v>
      </c>
      <c r="V14" t="n">
        <v>0.87</v>
      </c>
      <c r="W14" t="n">
        <v>2.97</v>
      </c>
      <c r="X14" t="n">
        <v>0.34</v>
      </c>
      <c r="Y14" t="n">
        <v>1</v>
      </c>
      <c r="Z14" t="n">
        <v>10</v>
      </c>
      <c r="AA14" t="n">
        <v>297.1311530718375</v>
      </c>
      <c r="AB14" t="n">
        <v>406.5479521342111</v>
      </c>
      <c r="AC14" t="n">
        <v>367.7475861761557</v>
      </c>
      <c r="AD14" t="n">
        <v>297131.1530718375</v>
      </c>
      <c r="AE14" t="n">
        <v>406547.9521342111</v>
      </c>
      <c r="AF14" t="n">
        <v>3.130338266051033e-06</v>
      </c>
      <c r="AG14" t="n">
        <v>16.9140625</v>
      </c>
      <c r="AH14" t="n">
        <v>367747.5861761557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7.7313</v>
      </c>
      <c r="E15" t="n">
        <v>12.93</v>
      </c>
      <c r="F15" t="n">
        <v>10.69</v>
      </c>
      <c r="G15" t="n">
        <v>40.1</v>
      </c>
      <c r="H15" t="n">
        <v>0.8</v>
      </c>
      <c r="I15" t="n">
        <v>16</v>
      </c>
      <c r="J15" t="n">
        <v>93.86</v>
      </c>
      <c r="K15" t="n">
        <v>37.55</v>
      </c>
      <c r="L15" t="n">
        <v>4.25</v>
      </c>
      <c r="M15" t="n">
        <v>14</v>
      </c>
      <c r="N15" t="n">
        <v>12.06</v>
      </c>
      <c r="O15" t="n">
        <v>11810.06</v>
      </c>
      <c r="P15" t="n">
        <v>86.06</v>
      </c>
      <c r="Q15" t="n">
        <v>197.79</v>
      </c>
      <c r="R15" t="n">
        <v>36.74</v>
      </c>
      <c r="S15" t="n">
        <v>25.4</v>
      </c>
      <c r="T15" t="n">
        <v>4784.43</v>
      </c>
      <c r="U15" t="n">
        <v>0.6899999999999999</v>
      </c>
      <c r="V15" t="n">
        <v>0.87</v>
      </c>
      <c r="W15" t="n">
        <v>2.97</v>
      </c>
      <c r="X15" t="n">
        <v>0.3</v>
      </c>
      <c r="Y15" t="n">
        <v>1</v>
      </c>
      <c r="Z15" t="n">
        <v>10</v>
      </c>
      <c r="AA15" t="n">
        <v>296.2660228066446</v>
      </c>
      <c r="AB15" t="n">
        <v>405.3642427385204</v>
      </c>
      <c r="AC15" t="n">
        <v>366.6768483438432</v>
      </c>
      <c r="AD15" t="n">
        <v>296266.0228066446</v>
      </c>
      <c r="AE15" t="n">
        <v>405364.2427385204</v>
      </c>
      <c r="AF15" t="n">
        <v>3.144042849241368e-06</v>
      </c>
      <c r="AG15" t="n">
        <v>16.8359375</v>
      </c>
      <c r="AH15" t="n">
        <v>366676.8483438432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7.7544</v>
      </c>
      <c r="E16" t="n">
        <v>12.9</v>
      </c>
      <c r="F16" t="n">
        <v>10.67</v>
      </c>
      <c r="G16" t="n">
        <v>42.69</v>
      </c>
      <c r="H16" t="n">
        <v>0.84</v>
      </c>
      <c r="I16" t="n">
        <v>15</v>
      </c>
      <c r="J16" t="n">
        <v>94.17</v>
      </c>
      <c r="K16" t="n">
        <v>37.55</v>
      </c>
      <c r="L16" t="n">
        <v>4.5</v>
      </c>
      <c r="M16" t="n">
        <v>13</v>
      </c>
      <c r="N16" t="n">
        <v>12.12</v>
      </c>
      <c r="O16" t="n">
        <v>11848.08</v>
      </c>
      <c r="P16" t="n">
        <v>85.48999999999999</v>
      </c>
      <c r="Q16" t="n">
        <v>197.79</v>
      </c>
      <c r="R16" t="n">
        <v>36.06</v>
      </c>
      <c r="S16" t="n">
        <v>25.4</v>
      </c>
      <c r="T16" t="n">
        <v>4452.39</v>
      </c>
      <c r="U16" t="n">
        <v>0.7</v>
      </c>
      <c r="V16" t="n">
        <v>0.87</v>
      </c>
      <c r="W16" t="n">
        <v>2.96</v>
      </c>
      <c r="X16" t="n">
        <v>0.28</v>
      </c>
      <c r="Y16" t="n">
        <v>1</v>
      </c>
      <c r="Z16" t="n">
        <v>10</v>
      </c>
      <c r="AA16" t="n">
        <v>295.5472343727901</v>
      </c>
      <c r="AB16" t="n">
        <v>404.380764692613</v>
      </c>
      <c r="AC16" t="n">
        <v>365.7872320623171</v>
      </c>
      <c r="AD16" t="n">
        <v>295547.2343727901</v>
      </c>
      <c r="AE16" t="n">
        <v>404380.764692613</v>
      </c>
      <c r="AF16" t="n">
        <v>3.153436792021686e-06</v>
      </c>
      <c r="AG16" t="n">
        <v>16.796875</v>
      </c>
      <c r="AH16" t="n">
        <v>365787.2320623171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7.7816</v>
      </c>
      <c r="E17" t="n">
        <v>12.85</v>
      </c>
      <c r="F17" t="n">
        <v>10.65</v>
      </c>
      <c r="G17" t="n">
        <v>45.63</v>
      </c>
      <c r="H17" t="n">
        <v>0.88</v>
      </c>
      <c r="I17" t="n">
        <v>14</v>
      </c>
      <c r="J17" t="n">
        <v>94.48</v>
      </c>
      <c r="K17" t="n">
        <v>37.55</v>
      </c>
      <c r="L17" t="n">
        <v>4.75</v>
      </c>
      <c r="M17" t="n">
        <v>12</v>
      </c>
      <c r="N17" t="n">
        <v>12.17</v>
      </c>
      <c r="O17" t="n">
        <v>11886.12</v>
      </c>
      <c r="P17" t="n">
        <v>84.98</v>
      </c>
      <c r="Q17" t="n">
        <v>197.77</v>
      </c>
      <c r="R17" t="n">
        <v>35.28</v>
      </c>
      <c r="S17" t="n">
        <v>25.4</v>
      </c>
      <c r="T17" t="n">
        <v>4066.6</v>
      </c>
      <c r="U17" t="n">
        <v>0.72</v>
      </c>
      <c r="V17" t="n">
        <v>0.87</v>
      </c>
      <c r="W17" t="n">
        <v>2.96</v>
      </c>
      <c r="X17" t="n">
        <v>0.26</v>
      </c>
      <c r="Y17" t="n">
        <v>1</v>
      </c>
      <c r="Z17" t="n">
        <v>10</v>
      </c>
      <c r="AA17" t="n">
        <v>294.8284707612819</v>
      </c>
      <c r="AB17" t="n">
        <v>403.3973206097351</v>
      </c>
      <c r="AC17" t="n">
        <v>364.8976465024365</v>
      </c>
      <c r="AD17" t="n">
        <v>294828.470761282</v>
      </c>
      <c r="AE17" t="n">
        <v>403397.320609735</v>
      </c>
      <c r="AF17" t="n">
        <v>3.164498057979463e-06</v>
      </c>
      <c r="AG17" t="n">
        <v>16.73177083333333</v>
      </c>
      <c r="AH17" t="n">
        <v>364897.6465024365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7.7724</v>
      </c>
      <c r="E18" t="n">
        <v>12.87</v>
      </c>
      <c r="F18" t="n">
        <v>10.66</v>
      </c>
      <c r="G18" t="n">
        <v>45.69</v>
      </c>
      <c r="H18" t="n">
        <v>0.93</v>
      </c>
      <c r="I18" t="n">
        <v>14</v>
      </c>
      <c r="J18" t="n">
        <v>94.79000000000001</v>
      </c>
      <c r="K18" t="n">
        <v>37.55</v>
      </c>
      <c r="L18" t="n">
        <v>5</v>
      </c>
      <c r="M18" t="n">
        <v>12</v>
      </c>
      <c r="N18" t="n">
        <v>12.23</v>
      </c>
      <c r="O18" t="n">
        <v>11924.18</v>
      </c>
      <c r="P18" t="n">
        <v>84.5</v>
      </c>
      <c r="Q18" t="n">
        <v>197.76</v>
      </c>
      <c r="R18" t="n">
        <v>35.9</v>
      </c>
      <c r="S18" t="n">
        <v>25.4</v>
      </c>
      <c r="T18" t="n">
        <v>4374.97</v>
      </c>
      <c r="U18" t="n">
        <v>0.71</v>
      </c>
      <c r="V18" t="n">
        <v>0.87</v>
      </c>
      <c r="W18" t="n">
        <v>2.96</v>
      </c>
      <c r="X18" t="n">
        <v>0.27</v>
      </c>
      <c r="Y18" t="n">
        <v>1</v>
      </c>
      <c r="Z18" t="n">
        <v>10</v>
      </c>
      <c r="AA18" t="n">
        <v>294.6227570807001</v>
      </c>
      <c r="AB18" t="n">
        <v>403.1158540765159</v>
      </c>
      <c r="AC18" t="n">
        <v>364.643042740107</v>
      </c>
      <c r="AD18" t="n">
        <v>294622.7570807001</v>
      </c>
      <c r="AE18" t="n">
        <v>403115.8540765159</v>
      </c>
      <c r="AF18" t="n">
        <v>3.160756747434921e-06</v>
      </c>
      <c r="AG18" t="n">
        <v>16.7578125</v>
      </c>
      <c r="AH18" t="n">
        <v>364643.042740107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7.81</v>
      </c>
      <c r="E19" t="n">
        <v>12.8</v>
      </c>
      <c r="F19" t="n">
        <v>10.62</v>
      </c>
      <c r="G19" t="n">
        <v>49.01</v>
      </c>
      <c r="H19" t="n">
        <v>0.97</v>
      </c>
      <c r="I19" t="n">
        <v>13</v>
      </c>
      <c r="J19" t="n">
        <v>95.09</v>
      </c>
      <c r="K19" t="n">
        <v>37.55</v>
      </c>
      <c r="L19" t="n">
        <v>5.25</v>
      </c>
      <c r="M19" t="n">
        <v>11</v>
      </c>
      <c r="N19" t="n">
        <v>12.29</v>
      </c>
      <c r="O19" t="n">
        <v>11962.27</v>
      </c>
      <c r="P19" t="n">
        <v>84.11</v>
      </c>
      <c r="Q19" t="n">
        <v>197.83</v>
      </c>
      <c r="R19" t="n">
        <v>34.54</v>
      </c>
      <c r="S19" t="n">
        <v>25.4</v>
      </c>
      <c r="T19" t="n">
        <v>3700.32</v>
      </c>
      <c r="U19" t="n">
        <v>0.74</v>
      </c>
      <c r="V19" t="n">
        <v>0.88</v>
      </c>
      <c r="W19" t="n">
        <v>2.96</v>
      </c>
      <c r="X19" t="n">
        <v>0.23</v>
      </c>
      <c r="Y19" t="n">
        <v>1</v>
      </c>
      <c r="Z19" t="n">
        <v>10</v>
      </c>
      <c r="AA19" t="n">
        <v>293.8240648795164</v>
      </c>
      <c r="AB19" t="n">
        <v>402.0230481710433</v>
      </c>
      <c r="AC19" t="n">
        <v>363.65453269649</v>
      </c>
      <c r="AD19" t="n">
        <v>293824.0648795164</v>
      </c>
      <c r="AE19" t="n">
        <v>402023.0481710433</v>
      </c>
      <c r="AF19" t="n">
        <v>3.17604732096479e-06</v>
      </c>
      <c r="AG19" t="n">
        <v>16.66666666666667</v>
      </c>
      <c r="AH19" t="n">
        <v>363654.5326964901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7.8288</v>
      </c>
      <c r="E20" t="n">
        <v>12.77</v>
      </c>
      <c r="F20" t="n">
        <v>10.61</v>
      </c>
      <c r="G20" t="n">
        <v>53.03</v>
      </c>
      <c r="H20" t="n">
        <v>1.01</v>
      </c>
      <c r="I20" t="n">
        <v>12</v>
      </c>
      <c r="J20" t="n">
        <v>95.40000000000001</v>
      </c>
      <c r="K20" t="n">
        <v>37.55</v>
      </c>
      <c r="L20" t="n">
        <v>5.5</v>
      </c>
      <c r="M20" t="n">
        <v>10</v>
      </c>
      <c r="N20" t="n">
        <v>12.35</v>
      </c>
      <c r="O20" t="n">
        <v>12000.38</v>
      </c>
      <c r="P20" t="n">
        <v>83.48999999999999</v>
      </c>
      <c r="Q20" t="n">
        <v>197.78</v>
      </c>
      <c r="R20" t="n">
        <v>34.15</v>
      </c>
      <c r="S20" t="n">
        <v>25.4</v>
      </c>
      <c r="T20" t="n">
        <v>3509.99</v>
      </c>
      <c r="U20" t="n">
        <v>0.74</v>
      </c>
      <c r="V20" t="n">
        <v>0.88</v>
      </c>
      <c r="W20" t="n">
        <v>2.96</v>
      </c>
      <c r="X20" t="n">
        <v>0.22</v>
      </c>
      <c r="Y20" t="n">
        <v>1</v>
      </c>
      <c r="Z20" t="n">
        <v>10</v>
      </c>
      <c r="AA20" t="n">
        <v>293.1585459315986</v>
      </c>
      <c r="AB20" t="n">
        <v>401.1124557858782</v>
      </c>
      <c r="AC20" t="n">
        <v>362.8308459705408</v>
      </c>
      <c r="AD20" t="n">
        <v>293158.5459315986</v>
      </c>
      <c r="AE20" t="n">
        <v>401112.4557858782</v>
      </c>
      <c r="AF20" t="n">
        <v>3.183692607729724e-06</v>
      </c>
      <c r="AG20" t="n">
        <v>16.62760416666667</v>
      </c>
      <c r="AH20" t="n">
        <v>362830.8459705408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7.8281</v>
      </c>
      <c r="E21" t="n">
        <v>12.77</v>
      </c>
      <c r="F21" t="n">
        <v>10.61</v>
      </c>
      <c r="G21" t="n">
        <v>53.04</v>
      </c>
      <c r="H21" t="n">
        <v>1.06</v>
      </c>
      <c r="I21" t="n">
        <v>12</v>
      </c>
      <c r="J21" t="n">
        <v>95.70999999999999</v>
      </c>
      <c r="K21" t="n">
        <v>37.55</v>
      </c>
      <c r="L21" t="n">
        <v>5.75</v>
      </c>
      <c r="M21" t="n">
        <v>10</v>
      </c>
      <c r="N21" t="n">
        <v>12.41</v>
      </c>
      <c r="O21" t="n">
        <v>12038.51</v>
      </c>
      <c r="P21" t="n">
        <v>83</v>
      </c>
      <c r="Q21" t="n">
        <v>197.77</v>
      </c>
      <c r="R21" t="n">
        <v>34.13</v>
      </c>
      <c r="S21" t="n">
        <v>25.4</v>
      </c>
      <c r="T21" t="n">
        <v>3503.33</v>
      </c>
      <c r="U21" t="n">
        <v>0.74</v>
      </c>
      <c r="V21" t="n">
        <v>0.88</v>
      </c>
      <c r="W21" t="n">
        <v>2.96</v>
      </c>
      <c r="X21" t="n">
        <v>0.22</v>
      </c>
      <c r="Y21" t="n">
        <v>1</v>
      </c>
      <c r="Z21" t="n">
        <v>10</v>
      </c>
      <c r="AA21" t="n">
        <v>292.8255985943923</v>
      </c>
      <c r="AB21" t="n">
        <v>400.6569025505128</v>
      </c>
      <c r="AC21" t="n">
        <v>362.4187700965855</v>
      </c>
      <c r="AD21" t="n">
        <v>292825.5985943923</v>
      </c>
      <c r="AE21" t="n">
        <v>400656.9025505128</v>
      </c>
      <c r="AF21" t="n">
        <v>3.183407942796987e-06</v>
      </c>
      <c r="AG21" t="n">
        <v>16.62760416666667</v>
      </c>
      <c r="AH21" t="n">
        <v>362418.7700965855</v>
      </c>
    </row>
    <row r="22">
      <c r="A22" t="n">
        <v>20</v>
      </c>
      <c r="B22" t="n">
        <v>40</v>
      </c>
      <c r="C22" t="inlineStr">
        <is>
          <t xml:space="preserve">CONCLUIDO	</t>
        </is>
      </c>
      <c r="D22" t="n">
        <v>7.8527</v>
      </c>
      <c r="E22" t="n">
        <v>12.73</v>
      </c>
      <c r="F22" t="n">
        <v>10.59</v>
      </c>
      <c r="G22" t="n">
        <v>57.75</v>
      </c>
      <c r="H22" t="n">
        <v>1.1</v>
      </c>
      <c r="I22" t="n">
        <v>11</v>
      </c>
      <c r="J22" t="n">
        <v>96.02</v>
      </c>
      <c r="K22" t="n">
        <v>37.55</v>
      </c>
      <c r="L22" t="n">
        <v>6</v>
      </c>
      <c r="M22" t="n">
        <v>9</v>
      </c>
      <c r="N22" t="n">
        <v>12.47</v>
      </c>
      <c r="O22" t="n">
        <v>12076.67</v>
      </c>
      <c r="P22" t="n">
        <v>82.36</v>
      </c>
      <c r="Q22" t="n">
        <v>197.76</v>
      </c>
      <c r="R22" t="n">
        <v>33.38</v>
      </c>
      <c r="S22" t="n">
        <v>25.4</v>
      </c>
      <c r="T22" t="n">
        <v>3131.28</v>
      </c>
      <c r="U22" t="n">
        <v>0.76</v>
      </c>
      <c r="V22" t="n">
        <v>0.88</v>
      </c>
      <c r="W22" t="n">
        <v>2.96</v>
      </c>
      <c r="X22" t="n">
        <v>0.2</v>
      </c>
      <c r="Y22" t="n">
        <v>1</v>
      </c>
      <c r="Z22" t="n">
        <v>10</v>
      </c>
      <c r="AA22" t="n">
        <v>292.0610503118654</v>
      </c>
      <c r="AB22" t="n">
        <v>399.6108138608698</v>
      </c>
      <c r="AC22" t="n">
        <v>361.4725186432873</v>
      </c>
      <c r="AD22" t="n">
        <v>292061.0503118654</v>
      </c>
      <c r="AE22" t="n">
        <v>399610.8138608698</v>
      </c>
      <c r="AF22" t="n">
        <v>3.193411881861742e-06</v>
      </c>
      <c r="AG22" t="n">
        <v>16.57552083333333</v>
      </c>
      <c r="AH22" t="n">
        <v>361472.5186432874</v>
      </c>
    </row>
    <row r="23">
      <c r="A23" t="n">
        <v>21</v>
      </c>
      <c r="B23" t="n">
        <v>40</v>
      </c>
      <c r="C23" t="inlineStr">
        <is>
          <t xml:space="preserve">CONCLUIDO	</t>
        </is>
      </c>
      <c r="D23" t="n">
        <v>7.8503</v>
      </c>
      <c r="E23" t="n">
        <v>12.74</v>
      </c>
      <c r="F23" t="n">
        <v>10.59</v>
      </c>
      <c r="G23" t="n">
        <v>57.77</v>
      </c>
      <c r="H23" t="n">
        <v>1.14</v>
      </c>
      <c r="I23" t="n">
        <v>11</v>
      </c>
      <c r="J23" t="n">
        <v>96.33</v>
      </c>
      <c r="K23" t="n">
        <v>37.55</v>
      </c>
      <c r="L23" t="n">
        <v>6.25</v>
      </c>
      <c r="M23" t="n">
        <v>9</v>
      </c>
      <c r="N23" t="n">
        <v>12.53</v>
      </c>
      <c r="O23" t="n">
        <v>12114.85</v>
      </c>
      <c r="P23" t="n">
        <v>82.29000000000001</v>
      </c>
      <c r="Q23" t="n">
        <v>197.77</v>
      </c>
      <c r="R23" t="n">
        <v>33.63</v>
      </c>
      <c r="S23" t="n">
        <v>25.4</v>
      </c>
      <c r="T23" t="n">
        <v>3255.62</v>
      </c>
      <c r="U23" t="n">
        <v>0.76</v>
      </c>
      <c r="V23" t="n">
        <v>0.88</v>
      </c>
      <c r="W23" t="n">
        <v>2.96</v>
      </c>
      <c r="X23" t="n">
        <v>0.2</v>
      </c>
      <c r="Y23" t="n">
        <v>1</v>
      </c>
      <c r="Z23" t="n">
        <v>10</v>
      </c>
      <c r="AA23" t="n">
        <v>292.0384880060387</v>
      </c>
      <c r="AB23" t="n">
        <v>399.5799431186589</v>
      </c>
      <c r="AC23" t="n">
        <v>361.4445941613858</v>
      </c>
      <c r="AD23" t="n">
        <v>292038.4880060386</v>
      </c>
      <c r="AE23" t="n">
        <v>399579.9431186589</v>
      </c>
      <c r="AF23" t="n">
        <v>3.192435887806644e-06</v>
      </c>
      <c r="AG23" t="n">
        <v>16.58854166666667</v>
      </c>
      <c r="AH23" t="n">
        <v>361444.5941613858</v>
      </c>
    </row>
    <row r="24">
      <c r="A24" t="n">
        <v>22</v>
      </c>
      <c r="B24" t="n">
        <v>40</v>
      </c>
      <c r="C24" t="inlineStr">
        <is>
          <t xml:space="preserve">CONCLUIDO	</t>
        </is>
      </c>
      <c r="D24" t="n">
        <v>7.8785</v>
      </c>
      <c r="E24" t="n">
        <v>12.69</v>
      </c>
      <c r="F24" t="n">
        <v>10.56</v>
      </c>
      <c r="G24" t="n">
        <v>63.38</v>
      </c>
      <c r="H24" t="n">
        <v>1.18</v>
      </c>
      <c r="I24" t="n">
        <v>10</v>
      </c>
      <c r="J24" t="n">
        <v>96.64</v>
      </c>
      <c r="K24" t="n">
        <v>37.55</v>
      </c>
      <c r="L24" t="n">
        <v>6.5</v>
      </c>
      <c r="M24" t="n">
        <v>8</v>
      </c>
      <c r="N24" t="n">
        <v>12.59</v>
      </c>
      <c r="O24" t="n">
        <v>12153.06</v>
      </c>
      <c r="P24" t="n">
        <v>81.53</v>
      </c>
      <c r="Q24" t="n">
        <v>197.78</v>
      </c>
      <c r="R24" t="n">
        <v>32.77</v>
      </c>
      <c r="S24" t="n">
        <v>25.4</v>
      </c>
      <c r="T24" t="n">
        <v>2830.66</v>
      </c>
      <c r="U24" t="n">
        <v>0.78</v>
      </c>
      <c r="V24" t="n">
        <v>0.88</v>
      </c>
      <c r="W24" t="n">
        <v>2.95</v>
      </c>
      <c r="X24" t="n">
        <v>0.17</v>
      </c>
      <c r="Y24" t="n">
        <v>1</v>
      </c>
      <c r="Z24" t="n">
        <v>10</v>
      </c>
      <c r="AA24" t="n">
        <v>291.1310083067836</v>
      </c>
      <c r="AB24" t="n">
        <v>398.3382893589594</v>
      </c>
      <c r="AC24" t="n">
        <v>360.32144209384</v>
      </c>
      <c r="AD24" t="n">
        <v>291131.0083067836</v>
      </c>
      <c r="AE24" t="n">
        <v>398338.2893589594</v>
      </c>
      <c r="AF24" t="n">
        <v>3.203903817954046e-06</v>
      </c>
      <c r="AG24" t="n">
        <v>16.5234375</v>
      </c>
      <c r="AH24" t="n">
        <v>360321.44209384</v>
      </c>
    </row>
    <row r="25">
      <c r="A25" t="n">
        <v>23</v>
      </c>
      <c r="B25" t="n">
        <v>40</v>
      </c>
      <c r="C25" t="inlineStr">
        <is>
          <t xml:space="preserve">CONCLUIDO	</t>
        </is>
      </c>
      <c r="D25" t="n">
        <v>7.8811</v>
      </c>
      <c r="E25" t="n">
        <v>12.69</v>
      </c>
      <c r="F25" t="n">
        <v>10.56</v>
      </c>
      <c r="G25" t="n">
        <v>63.36</v>
      </c>
      <c r="H25" t="n">
        <v>1.22</v>
      </c>
      <c r="I25" t="n">
        <v>10</v>
      </c>
      <c r="J25" t="n">
        <v>96.95</v>
      </c>
      <c r="K25" t="n">
        <v>37.55</v>
      </c>
      <c r="L25" t="n">
        <v>6.75</v>
      </c>
      <c r="M25" t="n">
        <v>8</v>
      </c>
      <c r="N25" t="n">
        <v>12.65</v>
      </c>
      <c r="O25" t="n">
        <v>12191.28</v>
      </c>
      <c r="P25" t="n">
        <v>81.36</v>
      </c>
      <c r="Q25" t="n">
        <v>197.8</v>
      </c>
      <c r="R25" t="n">
        <v>32.63</v>
      </c>
      <c r="S25" t="n">
        <v>25.4</v>
      </c>
      <c r="T25" t="n">
        <v>2759.42</v>
      </c>
      <c r="U25" t="n">
        <v>0.78</v>
      </c>
      <c r="V25" t="n">
        <v>0.88</v>
      </c>
      <c r="W25" t="n">
        <v>2.95</v>
      </c>
      <c r="X25" t="n">
        <v>0.17</v>
      </c>
      <c r="Y25" t="n">
        <v>1</v>
      </c>
      <c r="Z25" t="n">
        <v>10</v>
      </c>
      <c r="AA25" t="n">
        <v>290.9859123476814</v>
      </c>
      <c r="AB25" t="n">
        <v>398.139762666534</v>
      </c>
      <c r="AC25" t="n">
        <v>360.1418625103056</v>
      </c>
      <c r="AD25" t="n">
        <v>290985.9123476815</v>
      </c>
      <c r="AE25" t="n">
        <v>398139.7626665339</v>
      </c>
      <c r="AF25" t="n">
        <v>3.204961144847069e-06</v>
      </c>
      <c r="AG25" t="n">
        <v>16.5234375</v>
      </c>
      <c r="AH25" t="n">
        <v>360141.8625103056</v>
      </c>
    </row>
    <row r="26">
      <c r="A26" t="n">
        <v>24</v>
      </c>
      <c r="B26" t="n">
        <v>40</v>
      </c>
      <c r="C26" t="inlineStr">
        <is>
          <t xml:space="preserve">CONCLUIDO	</t>
        </is>
      </c>
      <c r="D26" t="n">
        <v>7.8806</v>
      </c>
      <c r="E26" t="n">
        <v>12.69</v>
      </c>
      <c r="F26" t="n">
        <v>10.56</v>
      </c>
      <c r="G26" t="n">
        <v>63.36</v>
      </c>
      <c r="H26" t="n">
        <v>1.27</v>
      </c>
      <c r="I26" t="n">
        <v>10</v>
      </c>
      <c r="J26" t="n">
        <v>97.26000000000001</v>
      </c>
      <c r="K26" t="n">
        <v>37.55</v>
      </c>
      <c r="L26" t="n">
        <v>7</v>
      </c>
      <c r="M26" t="n">
        <v>8</v>
      </c>
      <c r="N26" t="n">
        <v>12.71</v>
      </c>
      <c r="O26" t="n">
        <v>12229.54</v>
      </c>
      <c r="P26" t="n">
        <v>80.81999999999999</v>
      </c>
      <c r="Q26" t="n">
        <v>197.76</v>
      </c>
      <c r="R26" t="n">
        <v>32.77</v>
      </c>
      <c r="S26" t="n">
        <v>25.4</v>
      </c>
      <c r="T26" t="n">
        <v>2830.64</v>
      </c>
      <c r="U26" t="n">
        <v>0.78</v>
      </c>
      <c r="V26" t="n">
        <v>0.88</v>
      </c>
      <c r="W26" t="n">
        <v>2.95</v>
      </c>
      <c r="X26" t="n">
        <v>0.17</v>
      </c>
      <c r="Y26" t="n">
        <v>1</v>
      </c>
      <c r="Z26" t="n">
        <v>10</v>
      </c>
      <c r="AA26" t="n">
        <v>290.6183345642002</v>
      </c>
      <c r="AB26" t="n">
        <v>397.6368265267874</v>
      </c>
      <c r="AC26" t="n">
        <v>359.6869258898612</v>
      </c>
      <c r="AD26" t="n">
        <v>290618.3345642001</v>
      </c>
      <c r="AE26" t="n">
        <v>397636.8265267874</v>
      </c>
      <c r="AF26" t="n">
        <v>3.204757812752256e-06</v>
      </c>
      <c r="AG26" t="n">
        <v>16.5234375</v>
      </c>
      <c r="AH26" t="n">
        <v>359686.9258898612</v>
      </c>
    </row>
    <row r="27">
      <c r="A27" t="n">
        <v>25</v>
      </c>
      <c r="B27" t="n">
        <v>40</v>
      </c>
      <c r="C27" t="inlineStr">
        <is>
          <t xml:space="preserve">CONCLUIDO	</t>
        </is>
      </c>
      <c r="D27" t="n">
        <v>7.8951</v>
      </c>
      <c r="E27" t="n">
        <v>12.67</v>
      </c>
      <c r="F27" t="n">
        <v>10.56</v>
      </c>
      <c r="G27" t="n">
        <v>70.37</v>
      </c>
      <c r="H27" t="n">
        <v>1.31</v>
      </c>
      <c r="I27" t="n">
        <v>9</v>
      </c>
      <c r="J27" t="n">
        <v>97.56999999999999</v>
      </c>
      <c r="K27" t="n">
        <v>37.55</v>
      </c>
      <c r="L27" t="n">
        <v>7.25</v>
      </c>
      <c r="M27" t="n">
        <v>7</v>
      </c>
      <c r="N27" t="n">
        <v>12.77</v>
      </c>
      <c r="O27" t="n">
        <v>12267.81</v>
      </c>
      <c r="P27" t="n">
        <v>80.06</v>
      </c>
      <c r="Q27" t="n">
        <v>197.76</v>
      </c>
      <c r="R27" t="n">
        <v>32.54</v>
      </c>
      <c r="S27" t="n">
        <v>25.4</v>
      </c>
      <c r="T27" t="n">
        <v>2721.86</v>
      </c>
      <c r="U27" t="n">
        <v>0.78</v>
      </c>
      <c r="V27" t="n">
        <v>0.88</v>
      </c>
      <c r="W27" t="n">
        <v>2.95</v>
      </c>
      <c r="X27" t="n">
        <v>0.17</v>
      </c>
      <c r="Y27" t="n">
        <v>1</v>
      </c>
      <c r="Z27" t="n">
        <v>10</v>
      </c>
      <c r="AA27" t="n">
        <v>282.0830577754678</v>
      </c>
      <c r="AB27" t="n">
        <v>385.9584842746075</v>
      </c>
      <c r="AC27" t="n">
        <v>349.123148231573</v>
      </c>
      <c r="AD27" t="n">
        <v>282083.0577754678</v>
      </c>
      <c r="AE27" t="n">
        <v>385958.4842746075</v>
      </c>
      <c r="AF27" t="n">
        <v>3.210654443501807e-06</v>
      </c>
      <c r="AG27" t="n">
        <v>16.49739583333333</v>
      </c>
      <c r="AH27" t="n">
        <v>349123.148231573</v>
      </c>
    </row>
    <row r="28">
      <c r="A28" t="n">
        <v>26</v>
      </c>
      <c r="B28" t="n">
        <v>40</v>
      </c>
      <c r="C28" t="inlineStr">
        <is>
          <t xml:space="preserve">CONCLUIDO	</t>
        </is>
      </c>
      <c r="D28" t="n">
        <v>7.8968</v>
      </c>
      <c r="E28" t="n">
        <v>12.66</v>
      </c>
      <c r="F28" t="n">
        <v>10.55</v>
      </c>
      <c r="G28" t="n">
        <v>70.36</v>
      </c>
      <c r="H28" t="n">
        <v>1.35</v>
      </c>
      <c r="I28" t="n">
        <v>9</v>
      </c>
      <c r="J28" t="n">
        <v>97.88</v>
      </c>
      <c r="K28" t="n">
        <v>37.55</v>
      </c>
      <c r="L28" t="n">
        <v>7.5</v>
      </c>
      <c r="M28" t="n">
        <v>7</v>
      </c>
      <c r="N28" t="n">
        <v>12.83</v>
      </c>
      <c r="O28" t="n">
        <v>12306.12</v>
      </c>
      <c r="P28" t="n">
        <v>80.02</v>
      </c>
      <c r="Q28" t="n">
        <v>197.77</v>
      </c>
      <c r="R28" t="n">
        <v>32.4</v>
      </c>
      <c r="S28" t="n">
        <v>25.4</v>
      </c>
      <c r="T28" t="n">
        <v>2649.55</v>
      </c>
      <c r="U28" t="n">
        <v>0.78</v>
      </c>
      <c r="V28" t="n">
        <v>0.88</v>
      </c>
      <c r="W28" t="n">
        <v>2.96</v>
      </c>
      <c r="X28" t="n">
        <v>0.16</v>
      </c>
      <c r="Y28" t="n">
        <v>1</v>
      </c>
      <c r="Z28" t="n">
        <v>10</v>
      </c>
      <c r="AA28" t="n">
        <v>282.0115174498814</v>
      </c>
      <c r="AB28" t="n">
        <v>385.8605996450037</v>
      </c>
      <c r="AC28" t="n">
        <v>349.0346055736367</v>
      </c>
      <c r="AD28" t="n">
        <v>282011.5174498814</v>
      </c>
      <c r="AE28" t="n">
        <v>385860.5996450037</v>
      </c>
      <c r="AF28" t="n">
        <v>3.211345772624168e-06</v>
      </c>
      <c r="AG28" t="n">
        <v>16.484375</v>
      </c>
      <c r="AH28" t="n">
        <v>349034.6055736367</v>
      </c>
    </row>
    <row r="29">
      <c r="A29" t="n">
        <v>27</v>
      </c>
      <c r="B29" t="n">
        <v>40</v>
      </c>
      <c r="C29" t="inlineStr">
        <is>
          <t xml:space="preserve">CONCLUIDO	</t>
        </is>
      </c>
      <c r="D29" t="n">
        <v>7.8992</v>
      </c>
      <c r="E29" t="n">
        <v>12.66</v>
      </c>
      <c r="F29" t="n">
        <v>10.55</v>
      </c>
      <c r="G29" t="n">
        <v>70.33</v>
      </c>
      <c r="H29" t="n">
        <v>1.39</v>
      </c>
      <c r="I29" t="n">
        <v>9</v>
      </c>
      <c r="J29" t="n">
        <v>98.19</v>
      </c>
      <c r="K29" t="n">
        <v>37.55</v>
      </c>
      <c r="L29" t="n">
        <v>7.75</v>
      </c>
      <c r="M29" t="n">
        <v>7</v>
      </c>
      <c r="N29" t="n">
        <v>12.89</v>
      </c>
      <c r="O29" t="n">
        <v>12344.44</v>
      </c>
      <c r="P29" t="n">
        <v>79.45999999999999</v>
      </c>
      <c r="Q29" t="n">
        <v>197.76</v>
      </c>
      <c r="R29" t="n">
        <v>32.42</v>
      </c>
      <c r="S29" t="n">
        <v>25.4</v>
      </c>
      <c r="T29" t="n">
        <v>2662.91</v>
      </c>
      <c r="U29" t="n">
        <v>0.78</v>
      </c>
      <c r="V29" t="n">
        <v>0.88</v>
      </c>
      <c r="W29" t="n">
        <v>2.95</v>
      </c>
      <c r="X29" t="n">
        <v>0.16</v>
      </c>
      <c r="Y29" t="n">
        <v>1</v>
      </c>
      <c r="Z29" t="n">
        <v>10</v>
      </c>
      <c r="AA29" t="n">
        <v>281.6005829761569</v>
      </c>
      <c r="AB29" t="n">
        <v>385.2983409689045</v>
      </c>
      <c r="AC29" t="n">
        <v>348.5260080764494</v>
      </c>
      <c r="AD29" t="n">
        <v>281600.5829761569</v>
      </c>
      <c r="AE29" t="n">
        <v>385298.3409689045</v>
      </c>
      <c r="AF29" t="n">
        <v>3.212321766679266e-06</v>
      </c>
      <c r="AG29" t="n">
        <v>16.484375</v>
      </c>
      <c r="AH29" t="n">
        <v>348526.0080764494</v>
      </c>
    </row>
    <row r="30">
      <c r="A30" t="n">
        <v>28</v>
      </c>
      <c r="B30" t="n">
        <v>40</v>
      </c>
      <c r="C30" t="inlineStr">
        <is>
          <t xml:space="preserve">CONCLUIDO	</t>
        </is>
      </c>
      <c r="D30" t="n">
        <v>7.8999</v>
      </c>
      <c r="E30" t="n">
        <v>12.66</v>
      </c>
      <c r="F30" t="n">
        <v>10.55</v>
      </c>
      <c r="G30" t="n">
        <v>70.31999999999999</v>
      </c>
      <c r="H30" t="n">
        <v>1.43</v>
      </c>
      <c r="I30" t="n">
        <v>9</v>
      </c>
      <c r="J30" t="n">
        <v>98.5</v>
      </c>
      <c r="K30" t="n">
        <v>37.55</v>
      </c>
      <c r="L30" t="n">
        <v>8</v>
      </c>
      <c r="M30" t="n">
        <v>7</v>
      </c>
      <c r="N30" t="n">
        <v>12.95</v>
      </c>
      <c r="O30" t="n">
        <v>12382.79</v>
      </c>
      <c r="P30" t="n">
        <v>78.88</v>
      </c>
      <c r="Q30" t="n">
        <v>197.79</v>
      </c>
      <c r="R30" t="n">
        <v>32.19</v>
      </c>
      <c r="S30" t="n">
        <v>25.4</v>
      </c>
      <c r="T30" t="n">
        <v>2544.42</v>
      </c>
      <c r="U30" t="n">
        <v>0.79</v>
      </c>
      <c r="V30" t="n">
        <v>0.88</v>
      </c>
      <c r="W30" t="n">
        <v>2.96</v>
      </c>
      <c r="X30" t="n">
        <v>0.16</v>
      </c>
      <c r="Y30" t="n">
        <v>1</v>
      </c>
      <c r="Z30" t="n">
        <v>10</v>
      </c>
      <c r="AA30" t="n">
        <v>281.1937473562211</v>
      </c>
      <c r="AB30" t="n">
        <v>384.7416905253875</v>
      </c>
      <c r="AC30" t="n">
        <v>348.0224835699978</v>
      </c>
      <c r="AD30" t="n">
        <v>281193.7473562211</v>
      </c>
      <c r="AE30" t="n">
        <v>384741.6905253875</v>
      </c>
      <c r="AF30" t="n">
        <v>3.212606431612003e-06</v>
      </c>
      <c r="AG30" t="n">
        <v>16.484375</v>
      </c>
      <c r="AH30" t="n">
        <v>348022.4835699978</v>
      </c>
    </row>
    <row r="31">
      <c r="A31" t="n">
        <v>29</v>
      </c>
      <c r="B31" t="n">
        <v>40</v>
      </c>
      <c r="C31" t="inlineStr">
        <is>
          <t xml:space="preserve">CONCLUIDO	</t>
        </is>
      </c>
      <c r="D31" t="n">
        <v>7.932</v>
      </c>
      <c r="E31" t="n">
        <v>12.61</v>
      </c>
      <c r="F31" t="n">
        <v>10.52</v>
      </c>
      <c r="G31" t="n">
        <v>78.87</v>
      </c>
      <c r="H31" t="n">
        <v>1.47</v>
      </c>
      <c r="I31" t="n">
        <v>8</v>
      </c>
      <c r="J31" t="n">
        <v>98.81999999999999</v>
      </c>
      <c r="K31" t="n">
        <v>37.55</v>
      </c>
      <c r="L31" t="n">
        <v>8.25</v>
      </c>
      <c r="M31" t="n">
        <v>6</v>
      </c>
      <c r="N31" t="n">
        <v>13.01</v>
      </c>
      <c r="O31" t="n">
        <v>12421.16</v>
      </c>
      <c r="P31" t="n">
        <v>78.48</v>
      </c>
      <c r="Q31" t="n">
        <v>197.75</v>
      </c>
      <c r="R31" t="n">
        <v>31.34</v>
      </c>
      <c r="S31" t="n">
        <v>25.4</v>
      </c>
      <c r="T31" t="n">
        <v>2124.63</v>
      </c>
      <c r="U31" t="n">
        <v>0.8100000000000001</v>
      </c>
      <c r="V31" t="n">
        <v>0.88</v>
      </c>
      <c r="W31" t="n">
        <v>2.95</v>
      </c>
      <c r="X31" t="n">
        <v>0.13</v>
      </c>
      <c r="Y31" t="n">
        <v>1</v>
      </c>
      <c r="Z31" t="n">
        <v>10</v>
      </c>
      <c r="AA31" t="n">
        <v>280.5097186090564</v>
      </c>
      <c r="AB31" t="n">
        <v>383.8057722162983</v>
      </c>
      <c r="AC31" t="n">
        <v>347.1758879907585</v>
      </c>
      <c r="AD31" t="n">
        <v>280509.7186090564</v>
      </c>
      <c r="AE31" t="n">
        <v>383805.7722162983</v>
      </c>
      <c r="AF31" t="n">
        <v>3.225660352098939e-06</v>
      </c>
      <c r="AG31" t="n">
        <v>16.41927083333333</v>
      </c>
      <c r="AH31" t="n">
        <v>347175.8879907585</v>
      </c>
    </row>
    <row r="32">
      <c r="A32" t="n">
        <v>30</v>
      </c>
      <c r="B32" t="n">
        <v>40</v>
      </c>
      <c r="C32" t="inlineStr">
        <is>
          <t xml:space="preserve">CONCLUIDO	</t>
        </is>
      </c>
      <c r="D32" t="n">
        <v>7.9232</v>
      </c>
      <c r="E32" t="n">
        <v>12.62</v>
      </c>
      <c r="F32" t="n">
        <v>10.53</v>
      </c>
      <c r="G32" t="n">
        <v>78.97</v>
      </c>
      <c r="H32" t="n">
        <v>1.51</v>
      </c>
      <c r="I32" t="n">
        <v>8</v>
      </c>
      <c r="J32" t="n">
        <v>99.13</v>
      </c>
      <c r="K32" t="n">
        <v>37.55</v>
      </c>
      <c r="L32" t="n">
        <v>8.5</v>
      </c>
      <c r="M32" t="n">
        <v>6</v>
      </c>
      <c r="N32" t="n">
        <v>13.07</v>
      </c>
      <c r="O32" t="n">
        <v>12459.56</v>
      </c>
      <c r="P32" t="n">
        <v>78.33</v>
      </c>
      <c r="Q32" t="n">
        <v>197.77</v>
      </c>
      <c r="R32" t="n">
        <v>31.62</v>
      </c>
      <c r="S32" t="n">
        <v>25.4</v>
      </c>
      <c r="T32" t="n">
        <v>2264.16</v>
      </c>
      <c r="U32" t="n">
        <v>0.8</v>
      </c>
      <c r="V32" t="n">
        <v>0.88</v>
      </c>
      <c r="W32" t="n">
        <v>2.95</v>
      </c>
      <c r="X32" t="n">
        <v>0.14</v>
      </c>
      <c r="Y32" t="n">
        <v>1</v>
      </c>
      <c r="Z32" t="n">
        <v>10</v>
      </c>
      <c r="AA32" t="n">
        <v>280.5229742708053</v>
      </c>
      <c r="AB32" t="n">
        <v>383.8239091975015</v>
      </c>
      <c r="AC32" t="n">
        <v>347.1922940039311</v>
      </c>
      <c r="AD32" t="n">
        <v>280522.9742708053</v>
      </c>
      <c r="AE32" t="n">
        <v>383823.9091975015</v>
      </c>
      <c r="AF32" t="n">
        <v>3.222081707230246e-06</v>
      </c>
      <c r="AG32" t="n">
        <v>16.43229166666667</v>
      </c>
      <c r="AH32" t="n">
        <v>347192.2940039311</v>
      </c>
    </row>
    <row r="33">
      <c r="A33" t="n">
        <v>31</v>
      </c>
      <c r="B33" t="n">
        <v>40</v>
      </c>
      <c r="C33" t="inlineStr">
        <is>
          <t xml:space="preserve">CONCLUIDO	</t>
        </is>
      </c>
      <c r="D33" t="n">
        <v>7.925</v>
      </c>
      <c r="E33" t="n">
        <v>12.62</v>
      </c>
      <c r="F33" t="n">
        <v>10.53</v>
      </c>
      <c r="G33" t="n">
        <v>78.95</v>
      </c>
      <c r="H33" t="n">
        <v>1.55</v>
      </c>
      <c r="I33" t="n">
        <v>8</v>
      </c>
      <c r="J33" t="n">
        <v>99.44</v>
      </c>
      <c r="K33" t="n">
        <v>37.55</v>
      </c>
      <c r="L33" t="n">
        <v>8.75</v>
      </c>
      <c r="M33" t="n">
        <v>6</v>
      </c>
      <c r="N33" t="n">
        <v>13.14</v>
      </c>
      <c r="O33" t="n">
        <v>12497.98</v>
      </c>
      <c r="P33" t="n">
        <v>77.83</v>
      </c>
      <c r="Q33" t="n">
        <v>197.76</v>
      </c>
      <c r="R33" t="n">
        <v>31.62</v>
      </c>
      <c r="S33" t="n">
        <v>25.4</v>
      </c>
      <c r="T33" t="n">
        <v>2264.16</v>
      </c>
      <c r="U33" t="n">
        <v>0.8</v>
      </c>
      <c r="V33" t="n">
        <v>0.88</v>
      </c>
      <c r="W33" t="n">
        <v>2.95</v>
      </c>
      <c r="X33" t="n">
        <v>0.14</v>
      </c>
      <c r="Y33" t="n">
        <v>1</v>
      </c>
      <c r="Z33" t="n">
        <v>10</v>
      </c>
      <c r="AA33" t="n">
        <v>280.1611802640207</v>
      </c>
      <c r="AB33" t="n">
        <v>383.3288866761938</v>
      </c>
      <c r="AC33" t="n">
        <v>346.7445157372886</v>
      </c>
      <c r="AD33" t="n">
        <v>280161.1802640207</v>
      </c>
      <c r="AE33" t="n">
        <v>383328.8866761938</v>
      </c>
      <c r="AF33" t="n">
        <v>3.22281370277157e-06</v>
      </c>
      <c r="AG33" t="n">
        <v>16.43229166666667</v>
      </c>
      <c r="AH33" t="n">
        <v>346744.5157372886</v>
      </c>
    </row>
    <row r="34">
      <c r="A34" t="n">
        <v>32</v>
      </c>
      <c r="B34" t="n">
        <v>40</v>
      </c>
      <c r="C34" t="inlineStr">
        <is>
          <t xml:space="preserve">CONCLUIDO	</t>
        </is>
      </c>
      <c r="D34" t="n">
        <v>7.9245</v>
      </c>
      <c r="E34" t="n">
        <v>12.62</v>
      </c>
      <c r="F34" t="n">
        <v>10.53</v>
      </c>
      <c r="G34" t="n">
        <v>78.95999999999999</v>
      </c>
      <c r="H34" t="n">
        <v>1.59</v>
      </c>
      <c r="I34" t="n">
        <v>8</v>
      </c>
      <c r="J34" t="n">
        <v>99.75</v>
      </c>
      <c r="K34" t="n">
        <v>37.55</v>
      </c>
      <c r="L34" t="n">
        <v>9</v>
      </c>
      <c r="M34" t="n">
        <v>6</v>
      </c>
      <c r="N34" t="n">
        <v>13.2</v>
      </c>
      <c r="O34" t="n">
        <v>12536.43</v>
      </c>
      <c r="P34" t="n">
        <v>76.88</v>
      </c>
      <c r="Q34" t="n">
        <v>197.77</v>
      </c>
      <c r="R34" t="n">
        <v>31.63</v>
      </c>
      <c r="S34" t="n">
        <v>25.4</v>
      </c>
      <c r="T34" t="n">
        <v>2271.47</v>
      </c>
      <c r="U34" t="n">
        <v>0.8</v>
      </c>
      <c r="V34" t="n">
        <v>0.88</v>
      </c>
      <c r="W34" t="n">
        <v>2.95</v>
      </c>
      <c r="X34" t="n">
        <v>0.14</v>
      </c>
      <c r="Y34" t="n">
        <v>1</v>
      </c>
      <c r="Z34" t="n">
        <v>10</v>
      </c>
      <c r="AA34" t="n">
        <v>279.5138940241625</v>
      </c>
      <c r="AB34" t="n">
        <v>382.4432410865663</v>
      </c>
      <c r="AC34" t="n">
        <v>345.9433949197237</v>
      </c>
      <c r="AD34" t="n">
        <v>279513.8940241626</v>
      </c>
      <c r="AE34" t="n">
        <v>382443.2410865664</v>
      </c>
      <c r="AF34" t="n">
        <v>3.222610370676757e-06</v>
      </c>
      <c r="AG34" t="n">
        <v>16.43229166666667</v>
      </c>
      <c r="AH34" t="n">
        <v>345943.3949197237</v>
      </c>
    </row>
    <row r="35">
      <c r="A35" t="n">
        <v>33</v>
      </c>
      <c r="B35" t="n">
        <v>40</v>
      </c>
      <c r="C35" t="inlineStr">
        <is>
          <t xml:space="preserve">CONCLUIDO	</t>
        </is>
      </c>
      <c r="D35" t="n">
        <v>7.9528</v>
      </c>
      <c r="E35" t="n">
        <v>12.57</v>
      </c>
      <c r="F35" t="n">
        <v>10.5</v>
      </c>
      <c r="G35" t="n">
        <v>90.02</v>
      </c>
      <c r="H35" t="n">
        <v>1.63</v>
      </c>
      <c r="I35" t="n">
        <v>7</v>
      </c>
      <c r="J35" t="n">
        <v>100.06</v>
      </c>
      <c r="K35" t="n">
        <v>37.55</v>
      </c>
      <c r="L35" t="n">
        <v>9.25</v>
      </c>
      <c r="M35" t="n">
        <v>5</v>
      </c>
      <c r="N35" t="n">
        <v>13.26</v>
      </c>
      <c r="O35" t="n">
        <v>12574.9</v>
      </c>
      <c r="P35" t="n">
        <v>76.81</v>
      </c>
      <c r="Q35" t="n">
        <v>197.78</v>
      </c>
      <c r="R35" t="n">
        <v>30.87</v>
      </c>
      <c r="S35" t="n">
        <v>25.4</v>
      </c>
      <c r="T35" t="n">
        <v>1894.09</v>
      </c>
      <c r="U35" t="n">
        <v>0.82</v>
      </c>
      <c r="V35" t="n">
        <v>0.89</v>
      </c>
      <c r="W35" t="n">
        <v>2.95</v>
      </c>
      <c r="X35" t="n">
        <v>0.11</v>
      </c>
      <c r="Y35" t="n">
        <v>1</v>
      </c>
      <c r="Z35" t="n">
        <v>10</v>
      </c>
      <c r="AA35" t="n">
        <v>279.1025853307875</v>
      </c>
      <c r="AB35" t="n">
        <v>381.8804703866317</v>
      </c>
      <c r="AC35" t="n">
        <v>345.4343342655372</v>
      </c>
      <c r="AD35" t="n">
        <v>279102.5853307875</v>
      </c>
      <c r="AE35" t="n">
        <v>381880.4703866317</v>
      </c>
      <c r="AF35" t="n">
        <v>3.234118967243122e-06</v>
      </c>
      <c r="AG35" t="n">
        <v>16.3671875</v>
      </c>
      <c r="AH35" t="n">
        <v>345434.3342655373</v>
      </c>
    </row>
    <row r="36">
      <c r="A36" t="n">
        <v>34</v>
      </c>
      <c r="B36" t="n">
        <v>40</v>
      </c>
      <c r="C36" t="inlineStr">
        <is>
          <t xml:space="preserve">CONCLUIDO	</t>
        </is>
      </c>
      <c r="D36" t="n">
        <v>7.9516</v>
      </c>
      <c r="E36" t="n">
        <v>12.58</v>
      </c>
      <c r="F36" t="n">
        <v>10.5</v>
      </c>
      <c r="G36" t="n">
        <v>90.03</v>
      </c>
      <c r="H36" t="n">
        <v>1.67</v>
      </c>
      <c r="I36" t="n">
        <v>7</v>
      </c>
      <c r="J36" t="n">
        <v>100.37</v>
      </c>
      <c r="K36" t="n">
        <v>37.55</v>
      </c>
      <c r="L36" t="n">
        <v>9.5</v>
      </c>
      <c r="M36" t="n">
        <v>5</v>
      </c>
      <c r="N36" t="n">
        <v>13.32</v>
      </c>
      <c r="O36" t="n">
        <v>12613.39</v>
      </c>
      <c r="P36" t="n">
        <v>76.69</v>
      </c>
      <c r="Q36" t="n">
        <v>197.75</v>
      </c>
      <c r="R36" t="n">
        <v>30.93</v>
      </c>
      <c r="S36" t="n">
        <v>25.4</v>
      </c>
      <c r="T36" t="n">
        <v>1924.8</v>
      </c>
      <c r="U36" t="n">
        <v>0.82</v>
      </c>
      <c r="V36" t="n">
        <v>0.89</v>
      </c>
      <c r="W36" t="n">
        <v>2.95</v>
      </c>
      <c r="X36" t="n">
        <v>0.11</v>
      </c>
      <c r="Y36" t="n">
        <v>1</v>
      </c>
      <c r="Z36" t="n">
        <v>10</v>
      </c>
      <c r="AA36" t="n">
        <v>279.032505428893</v>
      </c>
      <c r="AB36" t="n">
        <v>381.7845839731526</v>
      </c>
      <c r="AC36" t="n">
        <v>345.3475991167832</v>
      </c>
      <c r="AD36" t="n">
        <v>279032.505428893</v>
      </c>
      <c r="AE36" t="n">
        <v>381784.5839731526</v>
      </c>
      <c r="AF36" t="n">
        <v>3.233630970215573e-06</v>
      </c>
      <c r="AG36" t="n">
        <v>16.38020833333333</v>
      </c>
      <c r="AH36" t="n">
        <v>345347.5991167832</v>
      </c>
    </row>
    <row r="37">
      <c r="A37" t="n">
        <v>35</v>
      </c>
      <c r="B37" t="n">
        <v>40</v>
      </c>
      <c r="C37" t="inlineStr">
        <is>
          <t xml:space="preserve">CONCLUIDO	</t>
        </is>
      </c>
      <c r="D37" t="n">
        <v>7.9461</v>
      </c>
      <c r="E37" t="n">
        <v>12.58</v>
      </c>
      <c r="F37" t="n">
        <v>10.51</v>
      </c>
      <c r="G37" t="n">
        <v>90.11</v>
      </c>
      <c r="H37" t="n">
        <v>1.7</v>
      </c>
      <c r="I37" t="n">
        <v>7</v>
      </c>
      <c r="J37" t="n">
        <v>100.69</v>
      </c>
      <c r="K37" t="n">
        <v>37.55</v>
      </c>
      <c r="L37" t="n">
        <v>9.75</v>
      </c>
      <c r="M37" t="n">
        <v>5</v>
      </c>
      <c r="N37" t="n">
        <v>13.38</v>
      </c>
      <c r="O37" t="n">
        <v>12651.91</v>
      </c>
      <c r="P37" t="n">
        <v>76.40000000000001</v>
      </c>
      <c r="Q37" t="n">
        <v>197.75</v>
      </c>
      <c r="R37" t="n">
        <v>31.2</v>
      </c>
      <c r="S37" t="n">
        <v>25.4</v>
      </c>
      <c r="T37" t="n">
        <v>2060.42</v>
      </c>
      <c r="U37" t="n">
        <v>0.8100000000000001</v>
      </c>
      <c r="V37" t="n">
        <v>0.89</v>
      </c>
      <c r="W37" t="n">
        <v>2.95</v>
      </c>
      <c r="X37" t="n">
        <v>0.12</v>
      </c>
      <c r="Y37" t="n">
        <v>1</v>
      </c>
      <c r="Z37" t="n">
        <v>10</v>
      </c>
      <c r="AA37" t="n">
        <v>278.9150854023549</v>
      </c>
      <c r="AB37" t="n">
        <v>381.6239247126372</v>
      </c>
      <c r="AC37" t="n">
        <v>345.2022729506047</v>
      </c>
      <c r="AD37" t="n">
        <v>278915.0854023549</v>
      </c>
      <c r="AE37" t="n">
        <v>381623.9247126372</v>
      </c>
      <c r="AF37" t="n">
        <v>3.23139431717264e-06</v>
      </c>
      <c r="AG37" t="n">
        <v>16.38020833333333</v>
      </c>
      <c r="AH37" t="n">
        <v>345202.2729506047</v>
      </c>
    </row>
    <row r="38">
      <c r="A38" t="n">
        <v>36</v>
      </c>
      <c r="B38" t="n">
        <v>40</v>
      </c>
      <c r="C38" t="inlineStr">
        <is>
          <t xml:space="preserve">CONCLUIDO	</t>
        </is>
      </c>
      <c r="D38" t="n">
        <v>7.9444</v>
      </c>
      <c r="E38" t="n">
        <v>12.59</v>
      </c>
      <c r="F38" t="n">
        <v>10.52</v>
      </c>
      <c r="G38" t="n">
        <v>90.13</v>
      </c>
      <c r="H38" t="n">
        <v>1.74</v>
      </c>
      <c r="I38" t="n">
        <v>7</v>
      </c>
      <c r="J38" t="n">
        <v>101</v>
      </c>
      <c r="K38" t="n">
        <v>37.55</v>
      </c>
      <c r="L38" t="n">
        <v>10</v>
      </c>
      <c r="M38" t="n">
        <v>5</v>
      </c>
      <c r="N38" t="n">
        <v>13.45</v>
      </c>
      <c r="O38" t="n">
        <v>12690.46</v>
      </c>
      <c r="P38" t="n">
        <v>75.64</v>
      </c>
      <c r="Q38" t="n">
        <v>197.76</v>
      </c>
      <c r="R38" t="n">
        <v>31.22</v>
      </c>
      <c r="S38" t="n">
        <v>25.4</v>
      </c>
      <c r="T38" t="n">
        <v>2071.08</v>
      </c>
      <c r="U38" t="n">
        <v>0.8100000000000001</v>
      </c>
      <c r="V38" t="n">
        <v>0.88</v>
      </c>
      <c r="W38" t="n">
        <v>2.95</v>
      </c>
      <c r="X38" t="n">
        <v>0.12</v>
      </c>
      <c r="Y38" t="n">
        <v>1</v>
      </c>
      <c r="Z38" t="n">
        <v>10</v>
      </c>
      <c r="AA38" t="n">
        <v>278.4375146904685</v>
      </c>
      <c r="AB38" t="n">
        <v>380.9704913957013</v>
      </c>
      <c r="AC38" t="n">
        <v>344.6112023923377</v>
      </c>
      <c r="AD38" t="n">
        <v>278437.5146904685</v>
      </c>
      <c r="AE38" t="n">
        <v>380970.4913957014</v>
      </c>
      <c r="AF38" t="n">
        <v>3.230702988050279e-06</v>
      </c>
      <c r="AG38" t="n">
        <v>16.39322916666667</v>
      </c>
      <c r="AH38" t="n">
        <v>344611.2023923377</v>
      </c>
    </row>
    <row r="39">
      <c r="A39" t="n">
        <v>37</v>
      </c>
      <c r="B39" t="n">
        <v>40</v>
      </c>
      <c r="C39" t="inlineStr">
        <is>
          <t xml:space="preserve">CONCLUIDO	</t>
        </is>
      </c>
      <c r="D39" t="n">
        <v>7.9449</v>
      </c>
      <c r="E39" t="n">
        <v>12.59</v>
      </c>
      <c r="F39" t="n">
        <v>10.51</v>
      </c>
      <c r="G39" t="n">
        <v>90.12</v>
      </c>
      <c r="H39" t="n">
        <v>1.78</v>
      </c>
      <c r="I39" t="n">
        <v>7</v>
      </c>
      <c r="J39" t="n">
        <v>101.31</v>
      </c>
      <c r="K39" t="n">
        <v>37.55</v>
      </c>
      <c r="L39" t="n">
        <v>10.25</v>
      </c>
      <c r="M39" t="n">
        <v>4</v>
      </c>
      <c r="N39" t="n">
        <v>13.51</v>
      </c>
      <c r="O39" t="n">
        <v>12729.03</v>
      </c>
      <c r="P39" t="n">
        <v>75.08</v>
      </c>
      <c r="Q39" t="n">
        <v>197.8</v>
      </c>
      <c r="R39" t="n">
        <v>31.21</v>
      </c>
      <c r="S39" t="n">
        <v>25.4</v>
      </c>
      <c r="T39" t="n">
        <v>2063.57</v>
      </c>
      <c r="U39" t="n">
        <v>0.8100000000000001</v>
      </c>
      <c r="V39" t="n">
        <v>0.88</v>
      </c>
      <c r="W39" t="n">
        <v>2.95</v>
      </c>
      <c r="X39" t="n">
        <v>0.12</v>
      </c>
      <c r="Y39" t="n">
        <v>1</v>
      </c>
      <c r="Z39" t="n">
        <v>10</v>
      </c>
      <c r="AA39" t="n">
        <v>278.0229630813479</v>
      </c>
      <c r="AB39" t="n">
        <v>380.4032835953763</v>
      </c>
      <c r="AC39" t="n">
        <v>344.0981281083946</v>
      </c>
      <c r="AD39" t="n">
        <v>278022.9630813479</v>
      </c>
      <c r="AE39" t="n">
        <v>380403.2835953763</v>
      </c>
      <c r="AF39" t="n">
        <v>3.23090632014509e-06</v>
      </c>
      <c r="AG39" t="n">
        <v>16.39322916666667</v>
      </c>
      <c r="AH39" t="n">
        <v>344098.1281083946</v>
      </c>
    </row>
    <row r="40">
      <c r="A40" t="n">
        <v>38</v>
      </c>
      <c r="B40" t="n">
        <v>40</v>
      </c>
      <c r="C40" t="inlineStr">
        <is>
          <t xml:space="preserve">CONCLUIDO	</t>
        </is>
      </c>
      <c r="D40" t="n">
        <v>7.9475</v>
      </c>
      <c r="E40" t="n">
        <v>12.58</v>
      </c>
      <c r="F40" t="n">
        <v>10.51</v>
      </c>
      <c r="G40" t="n">
        <v>90.09</v>
      </c>
      <c r="H40" t="n">
        <v>1.82</v>
      </c>
      <c r="I40" t="n">
        <v>7</v>
      </c>
      <c r="J40" t="n">
        <v>101.62</v>
      </c>
      <c r="K40" t="n">
        <v>37.55</v>
      </c>
      <c r="L40" t="n">
        <v>10.5</v>
      </c>
      <c r="M40" t="n">
        <v>2</v>
      </c>
      <c r="N40" t="n">
        <v>13.57</v>
      </c>
      <c r="O40" t="n">
        <v>12767.62</v>
      </c>
      <c r="P40" t="n">
        <v>74.59</v>
      </c>
      <c r="Q40" t="n">
        <v>197.79</v>
      </c>
      <c r="R40" t="n">
        <v>31.07</v>
      </c>
      <c r="S40" t="n">
        <v>25.4</v>
      </c>
      <c r="T40" t="n">
        <v>1996.2</v>
      </c>
      <c r="U40" t="n">
        <v>0.82</v>
      </c>
      <c r="V40" t="n">
        <v>0.89</v>
      </c>
      <c r="W40" t="n">
        <v>2.95</v>
      </c>
      <c r="X40" t="n">
        <v>0.12</v>
      </c>
      <c r="Y40" t="n">
        <v>1</v>
      </c>
      <c r="Z40" t="n">
        <v>10</v>
      </c>
      <c r="AA40" t="n">
        <v>277.661680583257</v>
      </c>
      <c r="AB40" t="n">
        <v>379.9089609428294</v>
      </c>
      <c r="AC40" t="n">
        <v>343.6509829160205</v>
      </c>
      <c r="AD40" t="n">
        <v>277661.6805832569</v>
      </c>
      <c r="AE40" t="n">
        <v>379908.9609428294</v>
      </c>
      <c r="AF40" t="n">
        <v>3.231963647038114e-06</v>
      </c>
      <c r="AG40" t="n">
        <v>16.38020833333333</v>
      </c>
      <c r="AH40" t="n">
        <v>343650.9829160205</v>
      </c>
    </row>
    <row r="41">
      <c r="A41" t="n">
        <v>39</v>
      </c>
      <c r="B41" t="n">
        <v>40</v>
      </c>
      <c r="C41" t="inlineStr">
        <is>
          <t xml:space="preserve">CONCLUIDO	</t>
        </is>
      </c>
      <c r="D41" t="n">
        <v>7.9456</v>
      </c>
      <c r="E41" t="n">
        <v>12.59</v>
      </c>
      <c r="F41" t="n">
        <v>10.51</v>
      </c>
      <c r="G41" t="n">
        <v>90.11</v>
      </c>
      <c r="H41" t="n">
        <v>1.86</v>
      </c>
      <c r="I41" t="n">
        <v>7</v>
      </c>
      <c r="J41" t="n">
        <v>101.94</v>
      </c>
      <c r="K41" t="n">
        <v>37.55</v>
      </c>
      <c r="L41" t="n">
        <v>10.75</v>
      </c>
      <c r="M41" t="n">
        <v>2</v>
      </c>
      <c r="N41" t="n">
        <v>13.64</v>
      </c>
      <c r="O41" t="n">
        <v>12806.24</v>
      </c>
      <c r="P41" t="n">
        <v>74.47</v>
      </c>
      <c r="Q41" t="n">
        <v>197.79</v>
      </c>
      <c r="R41" t="n">
        <v>31.09</v>
      </c>
      <c r="S41" t="n">
        <v>25.4</v>
      </c>
      <c r="T41" t="n">
        <v>2005.34</v>
      </c>
      <c r="U41" t="n">
        <v>0.82</v>
      </c>
      <c r="V41" t="n">
        <v>0.89</v>
      </c>
      <c r="W41" t="n">
        <v>2.95</v>
      </c>
      <c r="X41" t="n">
        <v>0.12</v>
      </c>
      <c r="Y41" t="n">
        <v>1</v>
      </c>
      <c r="Z41" t="n">
        <v>10</v>
      </c>
      <c r="AA41" t="n">
        <v>277.5982355419533</v>
      </c>
      <c r="AB41" t="n">
        <v>379.8221526383201</v>
      </c>
      <c r="AC41" t="n">
        <v>343.5724594742574</v>
      </c>
      <c r="AD41" t="n">
        <v>277598.2355419534</v>
      </c>
      <c r="AE41" t="n">
        <v>379822.1526383201</v>
      </c>
      <c r="AF41" t="n">
        <v>3.231190985077827e-06</v>
      </c>
      <c r="AG41" t="n">
        <v>16.39322916666667</v>
      </c>
      <c r="AH41" t="n">
        <v>343572.4594742574</v>
      </c>
    </row>
    <row r="42">
      <c r="A42" t="n">
        <v>40</v>
      </c>
      <c r="B42" t="n">
        <v>40</v>
      </c>
      <c r="C42" t="inlineStr">
        <is>
          <t xml:space="preserve">CONCLUIDO	</t>
        </is>
      </c>
      <c r="D42" t="n">
        <v>7.9442</v>
      </c>
      <c r="E42" t="n">
        <v>12.59</v>
      </c>
      <c r="F42" t="n">
        <v>10.52</v>
      </c>
      <c r="G42" t="n">
        <v>90.13</v>
      </c>
      <c r="H42" t="n">
        <v>1.89</v>
      </c>
      <c r="I42" t="n">
        <v>7</v>
      </c>
      <c r="J42" t="n">
        <v>102.25</v>
      </c>
      <c r="K42" t="n">
        <v>37.55</v>
      </c>
      <c r="L42" t="n">
        <v>11</v>
      </c>
      <c r="M42" t="n">
        <v>1</v>
      </c>
      <c r="N42" t="n">
        <v>13.7</v>
      </c>
      <c r="O42" t="n">
        <v>12844.88</v>
      </c>
      <c r="P42" t="n">
        <v>74.41</v>
      </c>
      <c r="Q42" t="n">
        <v>197.87</v>
      </c>
      <c r="R42" t="n">
        <v>31.09</v>
      </c>
      <c r="S42" t="n">
        <v>25.4</v>
      </c>
      <c r="T42" t="n">
        <v>2006.77</v>
      </c>
      <c r="U42" t="n">
        <v>0.82</v>
      </c>
      <c r="V42" t="n">
        <v>0.88</v>
      </c>
      <c r="W42" t="n">
        <v>2.96</v>
      </c>
      <c r="X42" t="n">
        <v>0.12</v>
      </c>
      <c r="Y42" t="n">
        <v>1</v>
      </c>
      <c r="Z42" t="n">
        <v>10</v>
      </c>
      <c r="AA42" t="n">
        <v>277.5969294284998</v>
      </c>
      <c r="AB42" t="n">
        <v>379.8203655562713</v>
      </c>
      <c r="AC42" t="n">
        <v>343.5708429488111</v>
      </c>
      <c r="AD42" t="n">
        <v>277596.9294284998</v>
      </c>
      <c r="AE42" t="n">
        <v>379820.3655562713</v>
      </c>
      <c r="AF42" t="n">
        <v>3.230621655212354e-06</v>
      </c>
      <c r="AG42" t="n">
        <v>16.39322916666667</v>
      </c>
      <c r="AH42" t="n">
        <v>343570.8429488111</v>
      </c>
    </row>
    <row r="43">
      <c r="A43" t="n">
        <v>41</v>
      </c>
      <c r="B43" t="n">
        <v>40</v>
      </c>
      <c r="C43" t="inlineStr">
        <is>
          <t xml:space="preserve">CONCLUIDO	</t>
        </is>
      </c>
      <c r="D43" t="n">
        <v>7.9694</v>
      </c>
      <c r="E43" t="n">
        <v>12.55</v>
      </c>
      <c r="F43" t="n">
        <v>10.49</v>
      </c>
      <c r="G43" t="n">
        <v>104.95</v>
      </c>
      <c r="H43" t="n">
        <v>1.93</v>
      </c>
      <c r="I43" t="n">
        <v>6</v>
      </c>
      <c r="J43" t="n">
        <v>102.56</v>
      </c>
      <c r="K43" t="n">
        <v>37.55</v>
      </c>
      <c r="L43" t="n">
        <v>11.25</v>
      </c>
      <c r="M43" t="n">
        <v>0</v>
      </c>
      <c r="N43" t="n">
        <v>13.76</v>
      </c>
      <c r="O43" t="n">
        <v>12883.55</v>
      </c>
      <c r="P43" t="n">
        <v>74.26000000000001</v>
      </c>
      <c r="Q43" t="n">
        <v>197.87</v>
      </c>
      <c r="R43" t="n">
        <v>30.46</v>
      </c>
      <c r="S43" t="n">
        <v>25.4</v>
      </c>
      <c r="T43" t="n">
        <v>1693.81</v>
      </c>
      <c r="U43" t="n">
        <v>0.83</v>
      </c>
      <c r="V43" t="n">
        <v>0.89</v>
      </c>
      <c r="W43" t="n">
        <v>2.95</v>
      </c>
      <c r="X43" t="n">
        <v>0.1</v>
      </c>
      <c r="Y43" t="n">
        <v>1</v>
      </c>
      <c r="Z43" t="n">
        <v>10</v>
      </c>
      <c r="AA43" t="n">
        <v>277.1691207615656</v>
      </c>
      <c r="AB43" t="n">
        <v>379.2350188645855</v>
      </c>
      <c r="AC43" t="n">
        <v>343.0413609238407</v>
      </c>
      <c r="AD43" t="n">
        <v>277169.1207615656</v>
      </c>
      <c r="AE43" t="n">
        <v>379235.0188645856</v>
      </c>
      <c r="AF43" t="n">
        <v>3.240869592790883e-06</v>
      </c>
      <c r="AG43" t="n">
        <v>16.34114583333333</v>
      </c>
      <c r="AH43" t="n">
        <v>343041.3609238407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300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4.7907</v>
      </c>
      <c r="E2" t="n">
        <v>20.87</v>
      </c>
      <c r="F2" t="n">
        <v>13.15</v>
      </c>
      <c r="G2" t="n">
        <v>5.89</v>
      </c>
      <c r="H2" t="n">
        <v>0.09</v>
      </c>
      <c r="I2" t="n">
        <v>134</v>
      </c>
      <c r="J2" t="n">
        <v>194.77</v>
      </c>
      <c r="K2" t="n">
        <v>54.38</v>
      </c>
      <c r="L2" t="n">
        <v>1</v>
      </c>
      <c r="M2" t="n">
        <v>132</v>
      </c>
      <c r="N2" t="n">
        <v>39.4</v>
      </c>
      <c r="O2" t="n">
        <v>24256.19</v>
      </c>
      <c r="P2" t="n">
        <v>185.3</v>
      </c>
      <c r="Q2" t="n">
        <v>198.06</v>
      </c>
      <c r="R2" t="n">
        <v>112.73</v>
      </c>
      <c r="S2" t="n">
        <v>25.4</v>
      </c>
      <c r="T2" t="n">
        <v>42190.71</v>
      </c>
      <c r="U2" t="n">
        <v>0.23</v>
      </c>
      <c r="V2" t="n">
        <v>0.71</v>
      </c>
      <c r="W2" t="n">
        <v>3.17</v>
      </c>
      <c r="X2" t="n">
        <v>2.75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5.281</v>
      </c>
      <c r="E3" t="n">
        <v>18.94</v>
      </c>
      <c r="F3" t="n">
        <v>12.45</v>
      </c>
      <c r="G3" t="n">
        <v>7.33</v>
      </c>
      <c r="H3" t="n">
        <v>0.11</v>
      </c>
      <c r="I3" t="n">
        <v>102</v>
      </c>
      <c r="J3" t="n">
        <v>195.16</v>
      </c>
      <c r="K3" t="n">
        <v>54.38</v>
      </c>
      <c r="L3" t="n">
        <v>1.25</v>
      </c>
      <c r="M3" t="n">
        <v>100</v>
      </c>
      <c r="N3" t="n">
        <v>39.53</v>
      </c>
      <c r="O3" t="n">
        <v>24303.87</v>
      </c>
      <c r="P3" t="n">
        <v>175.46</v>
      </c>
      <c r="Q3" t="n">
        <v>197.99</v>
      </c>
      <c r="R3" t="n">
        <v>91.52</v>
      </c>
      <c r="S3" t="n">
        <v>25.4</v>
      </c>
      <c r="T3" t="n">
        <v>31744.69</v>
      </c>
      <c r="U3" t="n">
        <v>0.28</v>
      </c>
      <c r="V3" t="n">
        <v>0.75</v>
      </c>
      <c r="W3" t="n">
        <v>3.1</v>
      </c>
      <c r="X3" t="n">
        <v>2.06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5.6361</v>
      </c>
      <c r="E4" t="n">
        <v>17.74</v>
      </c>
      <c r="F4" t="n">
        <v>12.04</v>
      </c>
      <c r="G4" t="n">
        <v>8.81</v>
      </c>
      <c r="H4" t="n">
        <v>0.14</v>
      </c>
      <c r="I4" t="n">
        <v>82</v>
      </c>
      <c r="J4" t="n">
        <v>195.55</v>
      </c>
      <c r="K4" t="n">
        <v>54.38</v>
      </c>
      <c r="L4" t="n">
        <v>1.5</v>
      </c>
      <c r="M4" t="n">
        <v>80</v>
      </c>
      <c r="N4" t="n">
        <v>39.67</v>
      </c>
      <c r="O4" t="n">
        <v>24351.61</v>
      </c>
      <c r="P4" t="n">
        <v>169.51</v>
      </c>
      <c r="Q4" t="n">
        <v>198.08</v>
      </c>
      <c r="R4" t="n">
        <v>78.56</v>
      </c>
      <c r="S4" t="n">
        <v>25.4</v>
      </c>
      <c r="T4" t="n">
        <v>25365.62</v>
      </c>
      <c r="U4" t="n">
        <v>0.32</v>
      </c>
      <c r="V4" t="n">
        <v>0.77</v>
      </c>
      <c r="W4" t="n">
        <v>3.07</v>
      </c>
      <c r="X4" t="n">
        <v>1.64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5.8952</v>
      </c>
      <c r="E5" t="n">
        <v>16.96</v>
      </c>
      <c r="F5" t="n">
        <v>11.76</v>
      </c>
      <c r="G5" t="n">
        <v>10.23</v>
      </c>
      <c r="H5" t="n">
        <v>0.16</v>
      </c>
      <c r="I5" t="n">
        <v>69</v>
      </c>
      <c r="J5" t="n">
        <v>195.93</v>
      </c>
      <c r="K5" t="n">
        <v>54.38</v>
      </c>
      <c r="L5" t="n">
        <v>1.75</v>
      </c>
      <c r="M5" t="n">
        <v>67</v>
      </c>
      <c r="N5" t="n">
        <v>39.81</v>
      </c>
      <c r="O5" t="n">
        <v>24399.39</v>
      </c>
      <c r="P5" t="n">
        <v>165.55</v>
      </c>
      <c r="Q5" t="n">
        <v>197.97</v>
      </c>
      <c r="R5" t="n">
        <v>69.93000000000001</v>
      </c>
      <c r="S5" t="n">
        <v>25.4</v>
      </c>
      <c r="T5" t="n">
        <v>21117.93</v>
      </c>
      <c r="U5" t="n">
        <v>0.36</v>
      </c>
      <c r="V5" t="n">
        <v>0.79</v>
      </c>
      <c r="W5" t="n">
        <v>3.05</v>
      </c>
      <c r="X5" t="n">
        <v>1.37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6.0884</v>
      </c>
      <c r="E6" t="n">
        <v>16.42</v>
      </c>
      <c r="F6" t="n">
        <v>11.57</v>
      </c>
      <c r="G6" t="n">
        <v>11.57</v>
      </c>
      <c r="H6" t="n">
        <v>0.18</v>
      </c>
      <c r="I6" t="n">
        <v>60</v>
      </c>
      <c r="J6" t="n">
        <v>196.32</v>
      </c>
      <c r="K6" t="n">
        <v>54.38</v>
      </c>
      <c r="L6" t="n">
        <v>2</v>
      </c>
      <c r="M6" t="n">
        <v>58</v>
      </c>
      <c r="N6" t="n">
        <v>39.95</v>
      </c>
      <c r="O6" t="n">
        <v>24447.22</v>
      </c>
      <c r="P6" t="n">
        <v>162.81</v>
      </c>
      <c r="Q6" t="n">
        <v>198</v>
      </c>
      <c r="R6" t="n">
        <v>64.13</v>
      </c>
      <c r="S6" t="n">
        <v>25.4</v>
      </c>
      <c r="T6" t="n">
        <v>18263.09</v>
      </c>
      <c r="U6" t="n">
        <v>0.4</v>
      </c>
      <c r="V6" t="n">
        <v>0.8</v>
      </c>
      <c r="W6" t="n">
        <v>3.03</v>
      </c>
      <c r="X6" t="n">
        <v>1.18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6.2725</v>
      </c>
      <c r="E7" t="n">
        <v>15.94</v>
      </c>
      <c r="F7" t="n">
        <v>11.4</v>
      </c>
      <c r="G7" t="n">
        <v>13.16</v>
      </c>
      <c r="H7" t="n">
        <v>0.2</v>
      </c>
      <c r="I7" t="n">
        <v>52</v>
      </c>
      <c r="J7" t="n">
        <v>196.71</v>
      </c>
      <c r="K7" t="n">
        <v>54.38</v>
      </c>
      <c r="L7" t="n">
        <v>2.25</v>
      </c>
      <c r="M7" t="n">
        <v>50</v>
      </c>
      <c r="N7" t="n">
        <v>40.08</v>
      </c>
      <c r="O7" t="n">
        <v>24495.09</v>
      </c>
      <c r="P7" t="n">
        <v>160.3</v>
      </c>
      <c r="Q7" t="n">
        <v>197.79</v>
      </c>
      <c r="R7" t="n">
        <v>59.27</v>
      </c>
      <c r="S7" t="n">
        <v>25.4</v>
      </c>
      <c r="T7" t="n">
        <v>15871.69</v>
      </c>
      <c r="U7" t="n">
        <v>0.43</v>
      </c>
      <c r="V7" t="n">
        <v>0.82</v>
      </c>
      <c r="W7" t="n">
        <v>3.01</v>
      </c>
      <c r="X7" t="n">
        <v>1.01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6.3817</v>
      </c>
      <c r="E8" t="n">
        <v>15.67</v>
      </c>
      <c r="F8" t="n">
        <v>11.33</v>
      </c>
      <c r="G8" t="n">
        <v>14.46</v>
      </c>
      <c r="H8" t="n">
        <v>0.23</v>
      </c>
      <c r="I8" t="n">
        <v>47</v>
      </c>
      <c r="J8" t="n">
        <v>197.1</v>
      </c>
      <c r="K8" t="n">
        <v>54.38</v>
      </c>
      <c r="L8" t="n">
        <v>2.5</v>
      </c>
      <c r="M8" t="n">
        <v>45</v>
      </c>
      <c r="N8" t="n">
        <v>40.22</v>
      </c>
      <c r="O8" t="n">
        <v>24543.01</v>
      </c>
      <c r="P8" t="n">
        <v>159.14</v>
      </c>
      <c r="Q8" t="n">
        <v>197.93</v>
      </c>
      <c r="R8" t="n">
        <v>56.2</v>
      </c>
      <c r="S8" t="n">
        <v>25.4</v>
      </c>
      <c r="T8" t="n">
        <v>14362.51</v>
      </c>
      <c r="U8" t="n">
        <v>0.45</v>
      </c>
      <c r="V8" t="n">
        <v>0.82</v>
      </c>
      <c r="W8" t="n">
        <v>3.02</v>
      </c>
      <c r="X8" t="n">
        <v>0.93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6.5043</v>
      </c>
      <c r="E9" t="n">
        <v>15.37</v>
      </c>
      <c r="F9" t="n">
        <v>11.22</v>
      </c>
      <c r="G9" t="n">
        <v>16.03</v>
      </c>
      <c r="H9" t="n">
        <v>0.25</v>
      </c>
      <c r="I9" t="n">
        <v>42</v>
      </c>
      <c r="J9" t="n">
        <v>197.49</v>
      </c>
      <c r="K9" t="n">
        <v>54.38</v>
      </c>
      <c r="L9" t="n">
        <v>2.75</v>
      </c>
      <c r="M9" t="n">
        <v>40</v>
      </c>
      <c r="N9" t="n">
        <v>40.36</v>
      </c>
      <c r="O9" t="n">
        <v>24590.98</v>
      </c>
      <c r="P9" t="n">
        <v>157.56</v>
      </c>
      <c r="Q9" t="n">
        <v>197.89</v>
      </c>
      <c r="R9" t="n">
        <v>53.43</v>
      </c>
      <c r="S9" t="n">
        <v>25.4</v>
      </c>
      <c r="T9" t="n">
        <v>13000.73</v>
      </c>
      <c r="U9" t="n">
        <v>0.48</v>
      </c>
      <c r="V9" t="n">
        <v>0.83</v>
      </c>
      <c r="W9" t="n">
        <v>3</v>
      </c>
      <c r="X9" t="n">
        <v>0.83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6.578</v>
      </c>
      <c r="E10" t="n">
        <v>15.2</v>
      </c>
      <c r="F10" t="n">
        <v>11.17</v>
      </c>
      <c r="G10" t="n">
        <v>17.18</v>
      </c>
      <c r="H10" t="n">
        <v>0.27</v>
      </c>
      <c r="I10" t="n">
        <v>39</v>
      </c>
      <c r="J10" t="n">
        <v>197.88</v>
      </c>
      <c r="K10" t="n">
        <v>54.38</v>
      </c>
      <c r="L10" t="n">
        <v>3</v>
      </c>
      <c r="M10" t="n">
        <v>37</v>
      </c>
      <c r="N10" t="n">
        <v>40.5</v>
      </c>
      <c r="O10" t="n">
        <v>24639</v>
      </c>
      <c r="P10" t="n">
        <v>156.78</v>
      </c>
      <c r="Q10" t="n">
        <v>197.83</v>
      </c>
      <c r="R10" t="n">
        <v>51.57</v>
      </c>
      <c r="S10" t="n">
        <v>25.4</v>
      </c>
      <c r="T10" t="n">
        <v>12084</v>
      </c>
      <c r="U10" t="n">
        <v>0.49</v>
      </c>
      <c r="V10" t="n">
        <v>0.83</v>
      </c>
      <c r="W10" t="n">
        <v>3</v>
      </c>
      <c r="X10" t="n">
        <v>0.78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6.6605</v>
      </c>
      <c r="E11" t="n">
        <v>15.01</v>
      </c>
      <c r="F11" t="n">
        <v>11.1</v>
      </c>
      <c r="G11" t="n">
        <v>18.5</v>
      </c>
      <c r="H11" t="n">
        <v>0.29</v>
      </c>
      <c r="I11" t="n">
        <v>36</v>
      </c>
      <c r="J11" t="n">
        <v>198.27</v>
      </c>
      <c r="K11" t="n">
        <v>54.38</v>
      </c>
      <c r="L11" t="n">
        <v>3.25</v>
      </c>
      <c r="M11" t="n">
        <v>34</v>
      </c>
      <c r="N11" t="n">
        <v>40.64</v>
      </c>
      <c r="O11" t="n">
        <v>24687.06</v>
      </c>
      <c r="P11" t="n">
        <v>155.59</v>
      </c>
      <c r="Q11" t="n">
        <v>197.81</v>
      </c>
      <c r="R11" t="n">
        <v>49.01</v>
      </c>
      <c r="S11" t="n">
        <v>25.4</v>
      </c>
      <c r="T11" t="n">
        <v>10822.59</v>
      </c>
      <c r="U11" t="n">
        <v>0.52</v>
      </c>
      <c r="V11" t="n">
        <v>0.84</v>
      </c>
      <c r="W11" t="n">
        <v>3.01</v>
      </c>
      <c r="X11" t="n">
        <v>0.7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6.7417</v>
      </c>
      <c r="E12" t="n">
        <v>14.83</v>
      </c>
      <c r="F12" t="n">
        <v>11.03</v>
      </c>
      <c r="G12" t="n">
        <v>20.06</v>
      </c>
      <c r="H12" t="n">
        <v>0.31</v>
      </c>
      <c r="I12" t="n">
        <v>33</v>
      </c>
      <c r="J12" t="n">
        <v>198.66</v>
      </c>
      <c r="K12" t="n">
        <v>54.38</v>
      </c>
      <c r="L12" t="n">
        <v>3.5</v>
      </c>
      <c r="M12" t="n">
        <v>31</v>
      </c>
      <c r="N12" t="n">
        <v>40.78</v>
      </c>
      <c r="O12" t="n">
        <v>24735.17</v>
      </c>
      <c r="P12" t="n">
        <v>154.61</v>
      </c>
      <c r="Q12" t="n">
        <v>197.87</v>
      </c>
      <c r="R12" t="n">
        <v>47.41</v>
      </c>
      <c r="S12" t="n">
        <v>25.4</v>
      </c>
      <c r="T12" t="n">
        <v>10034.32</v>
      </c>
      <c r="U12" t="n">
        <v>0.54</v>
      </c>
      <c r="V12" t="n">
        <v>0.84</v>
      </c>
      <c r="W12" t="n">
        <v>2.99</v>
      </c>
      <c r="X12" t="n">
        <v>0.64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6.8016</v>
      </c>
      <c r="E13" t="n">
        <v>14.7</v>
      </c>
      <c r="F13" t="n">
        <v>10.98</v>
      </c>
      <c r="G13" t="n">
        <v>21.25</v>
      </c>
      <c r="H13" t="n">
        <v>0.33</v>
      </c>
      <c r="I13" t="n">
        <v>31</v>
      </c>
      <c r="J13" t="n">
        <v>199.05</v>
      </c>
      <c r="K13" t="n">
        <v>54.38</v>
      </c>
      <c r="L13" t="n">
        <v>3.75</v>
      </c>
      <c r="M13" t="n">
        <v>29</v>
      </c>
      <c r="N13" t="n">
        <v>40.92</v>
      </c>
      <c r="O13" t="n">
        <v>24783.33</v>
      </c>
      <c r="P13" t="n">
        <v>153.78</v>
      </c>
      <c r="Q13" t="n">
        <v>197.85</v>
      </c>
      <c r="R13" t="n">
        <v>45.64</v>
      </c>
      <c r="S13" t="n">
        <v>25.4</v>
      </c>
      <c r="T13" t="n">
        <v>9160.940000000001</v>
      </c>
      <c r="U13" t="n">
        <v>0.5600000000000001</v>
      </c>
      <c r="V13" t="n">
        <v>0.85</v>
      </c>
      <c r="W13" t="n">
        <v>2.99</v>
      </c>
      <c r="X13" t="n">
        <v>0.59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6.8462</v>
      </c>
      <c r="E14" t="n">
        <v>14.61</v>
      </c>
      <c r="F14" t="n">
        <v>10.96</v>
      </c>
      <c r="G14" t="n">
        <v>22.68</v>
      </c>
      <c r="H14" t="n">
        <v>0.36</v>
      </c>
      <c r="I14" t="n">
        <v>29</v>
      </c>
      <c r="J14" t="n">
        <v>199.44</v>
      </c>
      <c r="K14" t="n">
        <v>54.38</v>
      </c>
      <c r="L14" t="n">
        <v>4</v>
      </c>
      <c r="M14" t="n">
        <v>27</v>
      </c>
      <c r="N14" t="n">
        <v>41.06</v>
      </c>
      <c r="O14" t="n">
        <v>24831.54</v>
      </c>
      <c r="P14" t="n">
        <v>153.43</v>
      </c>
      <c r="Q14" t="n">
        <v>197.82</v>
      </c>
      <c r="R14" t="n">
        <v>45.18</v>
      </c>
      <c r="S14" t="n">
        <v>25.4</v>
      </c>
      <c r="T14" t="n">
        <v>8943.48</v>
      </c>
      <c r="U14" t="n">
        <v>0.5600000000000001</v>
      </c>
      <c r="V14" t="n">
        <v>0.85</v>
      </c>
      <c r="W14" t="n">
        <v>2.98</v>
      </c>
      <c r="X14" t="n">
        <v>0.57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6.9037</v>
      </c>
      <c r="E15" t="n">
        <v>14.48</v>
      </c>
      <c r="F15" t="n">
        <v>10.92</v>
      </c>
      <c r="G15" t="n">
        <v>24.26</v>
      </c>
      <c r="H15" t="n">
        <v>0.38</v>
      </c>
      <c r="I15" t="n">
        <v>27</v>
      </c>
      <c r="J15" t="n">
        <v>199.83</v>
      </c>
      <c r="K15" t="n">
        <v>54.38</v>
      </c>
      <c r="L15" t="n">
        <v>4.25</v>
      </c>
      <c r="M15" t="n">
        <v>25</v>
      </c>
      <c r="N15" t="n">
        <v>41.2</v>
      </c>
      <c r="O15" t="n">
        <v>24879.79</v>
      </c>
      <c r="P15" t="n">
        <v>152.74</v>
      </c>
      <c r="Q15" t="n">
        <v>197.81</v>
      </c>
      <c r="R15" t="n">
        <v>43.84</v>
      </c>
      <c r="S15" t="n">
        <v>25.4</v>
      </c>
      <c r="T15" t="n">
        <v>8283.379999999999</v>
      </c>
      <c r="U15" t="n">
        <v>0.58</v>
      </c>
      <c r="V15" t="n">
        <v>0.85</v>
      </c>
      <c r="W15" t="n">
        <v>2.98</v>
      </c>
      <c r="X15" t="n">
        <v>0.53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6.9292</v>
      </c>
      <c r="E16" t="n">
        <v>14.43</v>
      </c>
      <c r="F16" t="n">
        <v>10.9</v>
      </c>
      <c r="G16" t="n">
        <v>25.16</v>
      </c>
      <c r="H16" t="n">
        <v>0.4</v>
      </c>
      <c r="I16" t="n">
        <v>26</v>
      </c>
      <c r="J16" t="n">
        <v>200.22</v>
      </c>
      <c r="K16" t="n">
        <v>54.38</v>
      </c>
      <c r="L16" t="n">
        <v>4.5</v>
      </c>
      <c r="M16" t="n">
        <v>24</v>
      </c>
      <c r="N16" t="n">
        <v>41.35</v>
      </c>
      <c r="O16" t="n">
        <v>24928.09</v>
      </c>
      <c r="P16" t="n">
        <v>152.32</v>
      </c>
      <c r="Q16" t="n">
        <v>197.79</v>
      </c>
      <c r="R16" t="n">
        <v>43.2</v>
      </c>
      <c r="S16" t="n">
        <v>25.4</v>
      </c>
      <c r="T16" t="n">
        <v>7968.44</v>
      </c>
      <c r="U16" t="n">
        <v>0.59</v>
      </c>
      <c r="V16" t="n">
        <v>0.85</v>
      </c>
      <c r="W16" t="n">
        <v>2.98</v>
      </c>
      <c r="X16" t="n">
        <v>0.51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6.9971</v>
      </c>
      <c r="E17" t="n">
        <v>14.29</v>
      </c>
      <c r="F17" t="n">
        <v>10.84</v>
      </c>
      <c r="G17" t="n">
        <v>27.1</v>
      </c>
      <c r="H17" t="n">
        <v>0.42</v>
      </c>
      <c r="I17" t="n">
        <v>24</v>
      </c>
      <c r="J17" t="n">
        <v>200.61</v>
      </c>
      <c r="K17" t="n">
        <v>54.38</v>
      </c>
      <c r="L17" t="n">
        <v>4.75</v>
      </c>
      <c r="M17" t="n">
        <v>22</v>
      </c>
      <c r="N17" t="n">
        <v>41.49</v>
      </c>
      <c r="O17" t="n">
        <v>24976.45</v>
      </c>
      <c r="P17" t="n">
        <v>151.43</v>
      </c>
      <c r="Q17" t="n">
        <v>197.77</v>
      </c>
      <c r="R17" t="n">
        <v>41.29</v>
      </c>
      <c r="S17" t="n">
        <v>25.4</v>
      </c>
      <c r="T17" t="n">
        <v>7022.32</v>
      </c>
      <c r="U17" t="n">
        <v>0.62</v>
      </c>
      <c r="V17" t="n">
        <v>0.86</v>
      </c>
      <c r="W17" t="n">
        <v>2.98</v>
      </c>
      <c r="X17" t="n">
        <v>0.45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7.0166</v>
      </c>
      <c r="E18" t="n">
        <v>14.25</v>
      </c>
      <c r="F18" t="n">
        <v>10.84</v>
      </c>
      <c r="G18" t="n">
        <v>28.28</v>
      </c>
      <c r="H18" t="n">
        <v>0.44</v>
      </c>
      <c r="I18" t="n">
        <v>23</v>
      </c>
      <c r="J18" t="n">
        <v>201.01</v>
      </c>
      <c r="K18" t="n">
        <v>54.38</v>
      </c>
      <c r="L18" t="n">
        <v>5</v>
      </c>
      <c r="M18" t="n">
        <v>21</v>
      </c>
      <c r="N18" t="n">
        <v>41.63</v>
      </c>
      <c r="O18" t="n">
        <v>25024.84</v>
      </c>
      <c r="P18" t="n">
        <v>151.36</v>
      </c>
      <c r="Q18" t="n">
        <v>197.77</v>
      </c>
      <c r="R18" t="n">
        <v>41.3</v>
      </c>
      <c r="S18" t="n">
        <v>25.4</v>
      </c>
      <c r="T18" t="n">
        <v>7028.74</v>
      </c>
      <c r="U18" t="n">
        <v>0.62</v>
      </c>
      <c r="V18" t="n">
        <v>0.86</v>
      </c>
      <c r="W18" t="n">
        <v>2.98</v>
      </c>
      <c r="X18" t="n">
        <v>0.45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7.0563</v>
      </c>
      <c r="E19" t="n">
        <v>14.17</v>
      </c>
      <c r="F19" t="n">
        <v>10.8</v>
      </c>
      <c r="G19" t="n">
        <v>29.45</v>
      </c>
      <c r="H19" t="n">
        <v>0.46</v>
      </c>
      <c r="I19" t="n">
        <v>22</v>
      </c>
      <c r="J19" t="n">
        <v>201.4</v>
      </c>
      <c r="K19" t="n">
        <v>54.38</v>
      </c>
      <c r="L19" t="n">
        <v>5.25</v>
      </c>
      <c r="M19" t="n">
        <v>20</v>
      </c>
      <c r="N19" t="n">
        <v>41.77</v>
      </c>
      <c r="O19" t="n">
        <v>25073.29</v>
      </c>
      <c r="P19" t="n">
        <v>150.67</v>
      </c>
      <c r="Q19" t="n">
        <v>197.78</v>
      </c>
      <c r="R19" t="n">
        <v>40.15</v>
      </c>
      <c r="S19" t="n">
        <v>25.4</v>
      </c>
      <c r="T19" t="n">
        <v>6463.48</v>
      </c>
      <c r="U19" t="n">
        <v>0.63</v>
      </c>
      <c r="V19" t="n">
        <v>0.86</v>
      </c>
      <c r="W19" t="n">
        <v>2.97</v>
      </c>
      <c r="X19" t="n">
        <v>0.41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7.0732</v>
      </c>
      <c r="E20" t="n">
        <v>14.14</v>
      </c>
      <c r="F20" t="n">
        <v>10.8</v>
      </c>
      <c r="G20" t="n">
        <v>30.87</v>
      </c>
      <c r="H20" t="n">
        <v>0.48</v>
      </c>
      <c r="I20" t="n">
        <v>21</v>
      </c>
      <c r="J20" t="n">
        <v>201.79</v>
      </c>
      <c r="K20" t="n">
        <v>54.38</v>
      </c>
      <c r="L20" t="n">
        <v>5.5</v>
      </c>
      <c r="M20" t="n">
        <v>19</v>
      </c>
      <c r="N20" t="n">
        <v>41.92</v>
      </c>
      <c r="O20" t="n">
        <v>25121.79</v>
      </c>
      <c r="P20" t="n">
        <v>150.66</v>
      </c>
      <c r="Q20" t="n">
        <v>197.8</v>
      </c>
      <c r="R20" t="n">
        <v>40.13</v>
      </c>
      <c r="S20" t="n">
        <v>25.4</v>
      </c>
      <c r="T20" t="n">
        <v>6453.68</v>
      </c>
      <c r="U20" t="n">
        <v>0.63</v>
      </c>
      <c r="V20" t="n">
        <v>0.86</v>
      </c>
      <c r="W20" t="n">
        <v>2.98</v>
      </c>
      <c r="X20" t="n">
        <v>0.41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7.1077</v>
      </c>
      <c r="E21" t="n">
        <v>14.07</v>
      </c>
      <c r="F21" t="n">
        <v>10.77</v>
      </c>
      <c r="G21" t="n">
        <v>32.32</v>
      </c>
      <c r="H21" t="n">
        <v>0.51</v>
      </c>
      <c r="I21" t="n">
        <v>20</v>
      </c>
      <c r="J21" t="n">
        <v>202.19</v>
      </c>
      <c r="K21" t="n">
        <v>54.38</v>
      </c>
      <c r="L21" t="n">
        <v>5.75</v>
      </c>
      <c r="M21" t="n">
        <v>18</v>
      </c>
      <c r="N21" t="n">
        <v>42.06</v>
      </c>
      <c r="O21" t="n">
        <v>25170.34</v>
      </c>
      <c r="P21" t="n">
        <v>150.23</v>
      </c>
      <c r="Q21" t="n">
        <v>197.85</v>
      </c>
      <c r="R21" t="n">
        <v>39.17</v>
      </c>
      <c r="S21" t="n">
        <v>25.4</v>
      </c>
      <c r="T21" t="n">
        <v>5983.05</v>
      </c>
      <c r="U21" t="n">
        <v>0.65</v>
      </c>
      <c r="V21" t="n">
        <v>0.86</v>
      </c>
      <c r="W21" t="n">
        <v>2.98</v>
      </c>
      <c r="X21" t="n">
        <v>0.38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7.1424</v>
      </c>
      <c r="E22" t="n">
        <v>14</v>
      </c>
      <c r="F22" t="n">
        <v>10.75</v>
      </c>
      <c r="G22" t="n">
        <v>33.93</v>
      </c>
      <c r="H22" t="n">
        <v>0.53</v>
      </c>
      <c r="I22" t="n">
        <v>19</v>
      </c>
      <c r="J22" t="n">
        <v>202.58</v>
      </c>
      <c r="K22" t="n">
        <v>54.38</v>
      </c>
      <c r="L22" t="n">
        <v>6</v>
      </c>
      <c r="M22" t="n">
        <v>17</v>
      </c>
      <c r="N22" t="n">
        <v>42.2</v>
      </c>
      <c r="O22" t="n">
        <v>25218.93</v>
      </c>
      <c r="P22" t="n">
        <v>149.62</v>
      </c>
      <c r="Q22" t="n">
        <v>197.83</v>
      </c>
      <c r="R22" t="n">
        <v>38.37</v>
      </c>
      <c r="S22" t="n">
        <v>25.4</v>
      </c>
      <c r="T22" t="n">
        <v>5584.54</v>
      </c>
      <c r="U22" t="n">
        <v>0.66</v>
      </c>
      <c r="V22" t="n">
        <v>0.87</v>
      </c>
      <c r="W22" t="n">
        <v>2.97</v>
      </c>
      <c r="X22" t="n">
        <v>0.35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7.1441</v>
      </c>
      <c r="E23" t="n">
        <v>14</v>
      </c>
      <c r="F23" t="n">
        <v>10.74</v>
      </c>
      <c r="G23" t="n">
        <v>33.92</v>
      </c>
      <c r="H23" t="n">
        <v>0.55</v>
      </c>
      <c r="I23" t="n">
        <v>19</v>
      </c>
      <c r="J23" t="n">
        <v>202.98</v>
      </c>
      <c r="K23" t="n">
        <v>54.38</v>
      </c>
      <c r="L23" t="n">
        <v>6.25</v>
      </c>
      <c r="M23" t="n">
        <v>17</v>
      </c>
      <c r="N23" t="n">
        <v>42.35</v>
      </c>
      <c r="O23" t="n">
        <v>25267.7</v>
      </c>
      <c r="P23" t="n">
        <v>149.42</v>
      </c>
      <c r="Q23" t="n">
        <v>197.78</v>
      </c>
      <c r="R23" t="n">
        <v>38.26</v>
      </c>
      <c r="S23" t="n">
        <v>25.4</v>
      </c>
      <c r="T23" t="n">
        <v>5530.63</v>
      </c>
      <c r="U23" t="n">
        <v>0.66</v>
      </c>
      <c r="V23" t="n">
        <v>0.87</v>
      </c>
      <c r="W23" t="n">
        <v>2.97</v>
      </c>
      <c r="X23" t="n">
        <v>0.35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7.1746</v>
      </c>
      <c r="E24" t="n">
        <v>13.94</v>
      </c>
      <c r="F24" t="n">
        <v>10.72</v>
      </c>
      <c r="G24" t="n">
        <v>35.74</v>
      </c>
      <c r="H24" t="n">
        <v>0.57</v>
      </c>
      <c r="I24" t="n">
        <v>18</v>
      </c>
      <c r="J24" t="n">
        <v>203.37</v>
      </c>
      <c r="K24" t="n">
        <v>54.38</v>
      </c>
      <c r="L24" t="n">
        <v>6.5</v>
      </c>
      <c r="M24" t="n">
        <v>16</v>
      </c>
      <c r="N24" t="n">
        <v>42.49</v>
      </c>
      <c r="O24" t="n">
        <v>25316.39</v>
      </c>
      <c r="P24" t="n">
        <v>149.18</v>
      </c>
      <c r="Q24" t="n">
        <v>197.8</v>
      </c>
      <c r="R24" t="n">
        <v>37.56</v>
      </c>
      <c r="S24" t="n">
        <v>25.4</v>
      </c>
      <c r="T24" t="n">
        <v>5185.1</v>
      </c>
      <c r="U24" t="n">
        <v>0.68</v>
      </c>
      <c r="V24" t="n">
        <v>0.87</v>
      </c>
      <c r="W24" t="n">
        <v>2.97</v>
      </c>
      <c r="X24" t="n">
        <v>0.33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7.1987</v>
      </c>
      <c r="E25" t="n">
        <v>13.89</v>
      </c>
      <c r="F25" t="n">
        <v>10.71</v>
      </c>
      <c r="G25" t="n">
        <v>37.81</v>
      </c>
      <c r="H25" t="n">
        <v>0.59</v>
      </c>
      <c r="I25" t="n">
        <v>17</v>
      </c>
      <c r="J25" t="n">
        <v>203.77</v>
      </c>
      <c r="K25" t="n">
        <v>54.38</v>
      </c>
      <c r="L25" t="n">
        <v>6.75</v>
      </c>
      <c r="M25" t="n">
        <v>15</v>
      </c>
      <c r="N25" t="n">
        <v>42.64</v>
      </c>
      <c r="O25" t="n">
        <v>25365.14</v>
      </c>
      <c r="P25" t="n">
        <v>148.74</v>
      </c>
      <c r="Q25" t="n">
        <v>197.78</v>
      </c>
      <c r="R25" t="n">
        <v>37.44</v>
      </c>
      <c r="S25" t="n">
        <v>25.4</v>
      </c>
      <c r="T25" t="n">
        <v>5130.1</v>
      </c>
      <c r="U25" t="n">
        <v>0.68</v>
      </c>
      <c r="V25" t="n">
        <v>0.87</v>
      </c>
      <c r="W25" t="n">
        <v>2.97</v>
      </c>
      <c r="X25" t="n">
        <v>0.32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7.193</v>
      </c>
      <c r="E26" t="n">
        <v>13.9</v>
      </c>
      <c r="F26" t="n">
        <v>10.72</v>
      </c>
      <c r="G26" t="n">
        <v>37.85</v>
      </c>
      <c r="H26" t="n">
        <v>0.61</v>
      </c>
      <c r="I26" t="n">
        <v>17</v>
      </c>
      <c r="J26" t="n">
        <v>204.16</v>
      </c>
      <c r="K26" t="n">
        <v>54.38</v>
      </c>
      <c r="L26" t="n">
        <v>7</v>
      </c>
      <c r="M26" t="n">
        <v>15</v>
      </c>
      <c r="N26" t="n">
        <v>42.78</v>
      </c>
      <c r="O26" t="n">
        <v>25413.94</v>
      </c>
      <c r="P26" t="n">
        <v>148.92</v>
      </c>
      <c r="Q26" t="n">
        <v>197.77</v>
      </c>
      <c r="R26" t="n">
        <v>37.82</v>
      </c>
      <c r="S26" t="n">
        <v>25.4</v>
      </c>
      <c r="T26" t="n">
        <v>5320.7</v>
      </c>
      <c r="U26" t="n">
        <v>0.67</v>
      </c>
      <c r="V26" t="n">
        <v>0.87</v>
      </c>
      <c r="W26" t="n">
        <v>2.97</v>
      </c>
      <c r="X26" t="n">
        <v>0.33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7.2315</v>
      </c>
      <c r="E27" t="n">
        <v>13.83</v>
      </c>
      <c r="F27" t="n">
        <v>10.69</v>
      </c>
      <c r="G27" t="n">
        <v>40.09</v>
      </c>
      <c r="H27" t="n">
        <v>0.63</v>
      </c>
      <c r="I27" t="n">
        <v>16</v>
      </c>
      <c r="J27" t="n">
        <v>204.56</v>
      </c>
      <c r="K27" t="n">
        <v>54.38</v>
      </c>
      <c r="L27" t="n">
        <v>7.25</v>
      </c>
      <c r="M27" t="n">
        <v>14</v>
      </c>
      <c r="N27" t="n">
        <v>42.93</v>
      </c>
      <c r="O27" t="n">
        <v>25462.78</v>
      </c>
      <c r="P27" t="n">
        <v>148.39</v>
      </c>
      <c r="Q27" t="n">
        <v>197.8</v>
      </c>
      <c r="R27" t="n">
        <v>36.61</v>
      </c>
      <c r="S27" t="n">
        <v>25.4</v>
      </c>
      <c r="T27" t="n">
        <v>4722.85</v>
      </c>
      <c r="U27" t="n">
        <v>0.6899999999999999</v>
      </c>
      <c r="V27" t="n">
        <v>0.87</v>
      </c>
      <c r="W27" t="n">
        <v>2.96</v>
      </c>
      <c r="X27" t="n">
        <v>0.3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7.2334</v>
      </c>
      <c r="E28" t="n">
        <v>13.82</v>
      </c>
      <c r="F28" t="n">
        <v>10.69</v>
      </c>
      <c r="G28" t="n">
        <v>40.07</v>
      </c>
      <c r="H28" t="n">
        <v>0.65</v>
      </c>
      <c r="I28" t="n">
        <v>16</v>
      </c>
      <c r="J28" t="n">
        <v>204.95</v>
      </c>
      <c r="K28" t="n">
        <v>54.38</v>
      </c>
      <c r="L28" t="n">
        <v>7.5</v>
      </c>
      <c r="M28" t="n">
        <v>14</v>
      </c>
      <c r="N28" t="n">
        <v>43.08</v>
      </c>
      <c r="O28" t="n">
        <v>25511.67</v>
      </c>
      <c r="P28" t="n">
        <v>148.26</v>
      </c>
      <c r="Q28" t="n">
        <v>197.81</v>
      </c>
      <c r="R28" t="n">
        <v>36.64</v>
      </c>
      <c r="S28" t="n">
        <v>25.4</v>
      </c>
      <c r="T28" t="n">
        <v>4736.64</v>
      </c>
      <c r="U28" t="n">
        <v>0.6899999999999999</v>
      </c>
      <c r="V28" t="n">
        <v>0.87</v>
      </c>
      <c r="W28" t="n">
        <v>2.96</v>
      </c>
      <c r="X28" t="n">
        <v>0.3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7.2613</v>
      </c>
      <c r="E29" t="n">
        <v>13.77</v>
      </c>
      <c r="F29" t="n">
        <v>10.67</v>
      </c>
      <c r="G29" t="n">
        <v>42.69</v>
      </c>
      <c r="H29" t="n">
        <v>0.67</v>
      </c>
      <c r="I29" t="n">
        <v>15</v>
      </c>
      <c r="J29" t="n">
        <v>205.35</v>
      </c>
      <c r="K29" t="n">
        <v>54.38</v>
      </c>
      <c r="L29" t="n">
        <v>7.75</v>
      </c>
      <c r="M29" t="n">
        <v>13</v>
      </c>
      <c r="N29" t="n">
        <v>43.22</v>
      </c>
      <c r="O29" t="n">
        <v>25560.62</v>
      </c>
      <c r="P29" t="n">
        <v>147.98</v>
      </c>
      <c r="Q29" t="n">
        <v>197.81</v>
      </c>
      <c r="R29" t="n">
        <v>36.19</v>
      </c>
      <c r="S29" t="n">
        <v>25.4</v>
      </c>
      <c r="T29" t="n">
        <v>4515.95</v>
      </c>
      <c r="U29" t="n">
        <v>0.7</v>
      </c>
      <c r="V29" t="n">
        <v>0.87</v>
      </c>
      <c r="W29" t="n">
        <v>2.96</v>
      </c>
      <c r="X29" t="n">
        <v>0.28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7.2664</v>
      </c>
      <c r="E30" t="n">
        <v>13.76</v>
      </c>
      <c r="F30" t="n">
        <v>10.66</v>
      </c>
      <c r="G30" t="n">
        <v>42.65</v>
      </c>
      <c r="H30" t="n">
        <v>0.6899999999999999</v>
      </c>
      <c r="I30" t="n">
        <v>15</v>
      </c>
      <c r="J30" t="n">
        <v>205.75</v>
      </c>
      <c r="K30" t="n">
        <v>54.38</v>
      </c>
      <c r="L30" t="n">
        <v>8</v>
      </c>
      <c r="M30" t="n">
        <v>13</v>
      </c>
      <c r="N30" t="n">
        <v>43.37</v>
      </c>
      <c r="O30" t="n">
        <v>25609.61</v>
      </c>
      <c r="P30" t="n">
        <v>147.65</v>
      </c>
      <c r="Q30" t="n">
        <v>197.8</v>
      </c>
      <c r="R30" t="n">
        <v>35.88</v>
      </c>
      <c r="S30" t="n">
        <v>25.4</v>
      </c>
      <c r="T30" t="n">
        <v>4360.36</v>
      </c>
      <c r="U30" t="n">
        <v>0.71</v>
      </c>
      <c r="V30" t="n">
        <v>0.87</v>
      </c>
      <c r="W30" t="n">
        <v>2.96</v>
      </c>
      <c r="X30" t="n">
        <v>0.27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7.2914</v>
      </c>
      <c r="E31" t="n">
        <v>13.71</v>
      </c>
      <c r="F31" t="n">
        <v>10.65</v>
      </c>
      <c r="G31" t="n">
        <v>45.66</v>
      </c>
      <c r="H31" t="n">
        <v>0.71</v>
      </c>
      <c r="I31" t="n">
        <v>14</v>
      </c>
      <c r="J31" t="n">
        <v>206.15</v>
      </c>
      <c r="K31" t="n">
        <v>54.38</v>
      </c>
      <c r="L31" t="n">
        <v>8.25</v>
      </c>
      <c r="M31" t="n">
        <v>12</v>
      </c>
      <c r="N31" t="n">
        <v>43.52</v>
      </c>
      <c r="O31" t="n">
        <v>25658.66</v>
      </c>
      <c r="P31" t="n">
        <v>147.53</v>
      </c>
      <c r="Q31" t="n">
        <v>197.87</v>
      </c>
      <c r="R31" t="n">
        <v>35.41</v>
      </c>
      <c r="S31" t="n">
        <v>25.4</v>
      </c>
      <c r="T31" t="n">
        <v>4131.26</v>
      </c>
      <c r="U31" t="n">
        <v>0.72</v>
      </c>
      <c r="V31" t="n">
        <v>0.87</v>
      </c>
      <c r="W31" t="n">
        <v>2.97</v>
      </c>
      <c r="X31" t="n">
        <v>0.26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7.2897</v>
      </c>
      <c r="E32" t="n">
        <v>13.72</v>
      </c>
      <c r="F32" t="n">
        <v>10.66</v>
      </c>
      <c r="G32" t="n">
        <v>45.67</v>
      </c>
      <c r="H32" t="n">
        <v>0.73</v>
      </c>
      <c r="I32" t="n">
        <v>14</v>
      </c>
      <c r="J32" t="n">
        <v>206.54</v>
      </c>
      <c r="K32" t="n">
        <v>54.38</v>
      </c>
      <c r="L32" t="n">
        <v>8.5</v>
      </c>
      <c r="M32" t="n">
        <v>12</v>
      </c>
      <c r="N32" t="n">
        <v>43.67</v>
      </c>
      <c r="O32" t="n">
        <v>25707.76</v>
      </c>
      <c r="P32" t="n">
        <v>147.45</v>
      </c>
      <c r="Q32" t="n">
        <v>197.76</v>
      </c>
      <c r="R32" t="n">
        <v>35.63</v>
      </c>
      <c r="S32" t="n">
        <v>25.4</v>
      </c>
      <c r="T32" t="n">
        <v>4240.77</v>
      </c>
      <c r="U32" t="n">
        <v>0.71</v>
      </c>
      <c r="V32" t="n">
        <v>0.87</v>
      </c>
      <c r="W32" t="n">
        <v>2.96</v>
      </c>
      <c r="X32" t="n">
        <v>0.27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7.2883</v>
      </c>
      <c r="E33" t="n">
        <v>13.72</v>
      </c>
      <c r="F33" t="n">
        <v>10.66</v>
      </c>
      <c r="G33" t="n">
        <v>45.68</v>
      </c>
      <c r="H33" t="n">
        <v>0.75</v>
      </c>
      <c r="I33" t="n">
        <v>14</v>
      </c>
      <c r="J33" t="n">
        <v>206.94</v>
      </c>
      <c r="K33" t="n">
        <v>54.38</v>
      </c>
      <c r="L33" t="n">
        <v>8.75</v>
      </c>
      <c r="M33" t="n">
        <v>12</v>
      </c>
      <c r="N33" t="n">
        <v>43.81</v>
      </c>
      <c r="O33" t="n">
        <v>25756.9</v>
      </c>
      <c r="P33" t="n">
        <v>147.19</v>
      </c>
      <c r="Q33" t="n">
        <v>197.81</v>
      </c>
      <c r="R33" t="n">
        <v>35.92</v>
      </c>
      <c r="S33" t="n">
        <v>25.4</v>
      </c>
      <c r="T33" t="n">
        <v>4383.76</v>
      </c>
      <c r="U33" t="n">
        <v>0.71</v>
      </c>
      <c r="V33" t="n">
        <v>0.87</v>
      </c>
      <c r="W33" t="n">
        <v>2.96</v>
      </c>
      <c r="X33" t="n">
        <v>0.27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7.3174</v>
      </c>
      <c r="E34" t="n">
        <v>13.67</v>
      </c>
      <c r="F34" t="n">
        <v>10.64</v>
      </c>
      <c r="G34" t="n">
        <v>49.13</v>
      </c>
      <c r="H34" t="n">
        <v>0.77</v>
      </c>
      <c r="I34" t="n">
        <v>13</v>
      </c>
      <c r="J34" t="n">
        <v>207.34</v>
      </c>
      <c r="K34" t="n">
        <v>54.38</v>
      </c>
      <c r="L34" t="n">
        <v>9</v>
      </c>
      <c r="M34" t="n">
        <v>11</v>
      </c>
      <c r="N34" t="n">
        <v>43.96</v>
      </c>
      <c r="O34" t="n">
        <v>25806.1</v>
      </c>
      <c r="P34" t="n">
        <v>147.24</v>
      </c>
      <c r="Q34" t="n">
        <v>197.76</v>
      </c>
      <c r="R34" t="n">
        <v>35.15</v>
      </c>
      <c r="S34" t="n">
        <v>25.4</v>
      </c>
      <c r="T34" t="n">
        <v>4008.33</v>
      </c>
      <c r="U34" t="n">
        <v>0.72</v>
      </c>
      <c r="V34" t="n">
        <v>0.87</v>
      </c>
      <c r="W34" t="n">
        <v>2.96</v>
      </c>
      <c r="X34" t="n">
        <v>0.25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7.332</v>
      </c>
      <c r="E35" t="n">
        <v>13.64</v>
      </c>
      <c r="F35" t="n">
        <v>10.62</v>
      </c>
      <c r="G35" t="n">
        <v>49</v>
      </c>
      <c r="H35" t="n">
        <v>0.79</v>
      </c>
      <c r="I35" t="n">
        <v>13</v>
      </c>
      <c r="J35" t="n">
        <v>207.74</v>
      </c>
      <c r="K35" t="n">
        <v>54.38</v>
      </c>
      <c r="L35" t="n">
        <v>9.25</v>
      </c>
      <c r="M35" t="n">
        <v>11</v>
      </c>
      <c r="N35" t="n">
        <v>44.11</v>
      </c>
      <c r="O35" t="n">
        <v>25855.35</v>
      </c>
      <c r="P35" t="n">
        <v>146.67</v>
      </c>
      <c r="Q35" t="n">
        <v>197.76</v>
      </c>
      <c r="R35" t="n">
        <v>34.5</v>
      </c>
      <c r="S35" t="n">
        <v>25.4</v>
      </c>
      <c r="T35" t="n">
        <v>3681.62</v>
      </c>
      <c r="U35" t="n">
        <v>0.74</v>
      </c>
      <c r="V35" t="n">
        <v>0.88</v>
      </c>
      <c r="W35" t="n">
        <v>2.96</v>
      </c>
      <c r="X35" t="n">
        <v>0.23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7.3235</v>
      </c>
      <c r="E36" t="n">
        <v>13.65</v>
      </c>
      <c r="F36" t="n">
        <v>10.63</v>
      </c>
      <c r="G36" t="n">
        <v>49.07</v>
      </c>
      <c r="H36" t="n">
        <v>0.8100000000000001</v>
      </c>
      <c r="I36" t="n">
        <v>13</v>
      </c>
      <c r="J36" t="n">
        <v>208.14</v>
      </c>
      <c r="K36" t="n">
        <v>54.38</v>
      </c>
      <c r="L36" t="n">
        <v>9.5</v>
      </c>
      <c r="M36" t="n">
        <v>11</v>
      </c>
      <c r="N36" t="n">
        <v>44.26</v>
      </c>
      <c r="O36" t="n">
        <v>25904.65</v>
      </c>
      <c r="P36" t="n">
        <v>146.55</v>
      </c>
      <c r="Q36" t="n">
        <v>197.78</v>
      </c>
      <c r="R36" t="n">
        <v>34.97</v>
      </c>
      <c r="S36" t="n">
        <v>25.4</v>
      </c>
      <c r="T36" t="n">
        <v>3915.45</v>
      </c>
      <c r="U36" t="n">
        <v>0.73</v>
      </c>
      <c r="V36" t="n">
        <v>0.88</v>
      </c>
      <c r="W36" t="n">
        <v>2.96</v>
      </c>
      <c r="X36" t="n">
        <v>0.24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7.3534</v>
      </c>
      <c r="E37" t="n">
        <v>13.6</v>
      </c>
      <c r="F37" t="n">
        <v>10.62</v>
      </c>
      <c r="G37" t="n">
        <v>53.08</v>
      </c>
      <c r="H37" t="n">
        <v>0.83</v>
      </c>
      <c r="I37" t="n">
        <v>12</v>
      </c>
      <c r="J37" t="n">
        <v>208.54</v>
      </c>
      <c r="K37" t="n">
        <v>54.38</v>
      </c>
      <c r="L37" t="n">
        <v>9.75</v>
      </c>
      <c r="M37" t="n">
        <v>10</v>
      </c>
      <c r="N37" t="n">
        <v>44.41</v>
      </c>
      <c r="O37" t="n">
        <v>25954</v>
      </c>
      <c r="P37" t="n">
        <v>146.3</v>
      </c>
      <c r="Q37" t="n">
        <v>197.79</v>
      </c>
      <c r="R37" t="n">
        <v>34.26</v>
      </c>
      <c r="S37" t="n">
        <v>25.4</v>
      </c>
      <c r="T37" t="n">
        <v>3566.06</v>
      </c>
      <c r="U37" t="n">
        <v>0.74</v>
      </c>
      <c r="V37" t="n">
        <v>0.88</v>
      </c>
      <c r="W37" t="n">
        <v>2.96</v>
      </c>
      <c r="X37" t="n">
        <v>0.23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7.3552</v>
      </c>
      <c r="E38" t="n">
        <v>13.6</v>
      </c>
      <c r="F38" t="n">
        <v>10.61</v>
      </c>
      <c r="G38" t="n">
        <v>53.06</v>
      </c>
      <c r="H38" t="n">
        <v>0.85</v>
      </c>
      <c r="I38" t="n">
        <v>12</v>
      </c>
      <c r="J38" t="n">
        <v>208.94</v>
      </c>
      <c r="K38" t="n">
        <v>54.38</v>
      </c>
      <c r="L38" t="n">
        <v>10</v>
      </c>
      <c r="M38" t="n">
        <v>10</v>
      </c>
      <c r="N38" t="n">
        <v>44.56</v>
      </c>
      <c r="O38" t="n">
        <v>26003.41</v>
      </c>
      <c r="P38" t="n">
        <v>146.27</v>
      </c>
      <c r="Q38" t="n">
        <v>197.78</v>
      </c>
      <c r="R38" t="n">
        <v>34.35</v>
      </c>
      <c r="S38" t="n">
        <v>25.4</v>
      </c>
      <c r="T38" t="n">
        <v>3609.71</v>
      </c>
      <c r="U38" t="n">
        <v>0.74</v>
      </c>
      <c r="V38" t="n">
        <v>0.88</v>
      </c>
      <c r="W38" t="n">
        <v>2.96</v>
      </c>
      <c r="X38" t="n">
        <v>0.22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7.3529</v>
      </c>
      <c r="E39" t="n">
        <v>13.6</v>
      </c>
      <c r="F39" t="n">
        <v>10.62</v>
      </c>
      <c r="G39" t="n">
        <v>53.08</v>
      </c>
      <c r="H39" t="n">
        <v>0.87</v>
      </c>
      <c r="I39" t="n">
        <v>12</v>
      </c>
      <c r="J39" t="n">
        <v>209.34</v>
      </c>
      <c r="K39" t="n">
        <v>54.38</v>
      </c>
      <c r="L39" t="n">
        <v>10.25</v>
      </c>
      <c r="M39" t="n">
        <v>10</v>
      </c>
      <c r="N39" t="n">
        <v>44.71</v>
      </c>
      <c r="O39" t="n">
        <v>26052.86</v>
      </c>
      <c r="P39" t="n">
        <v>146</v>
      </c>
      <c r="Q39" t="n">
        <v>197.75</v>
      </c>
      <c r="R39" t="n">
        <v>34.4</v>
      </c>
      <c r="S39" t="n">
        <v>25.4</v>
      </c>
      <c r="T39" t="n">
        <v>3634.03</v>
      </c>
      <c r="U39" t="n">
        <v>0.74</v>
      </c>
      <c r="V39" t="n">
        <v>0.88</v>
      </c>
      <c r="W39" t="n">
        <v>2.96</v>
      </c>
      <c r="X39" t="n">
        <v>0.23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7.3881</v>
      </c>
      <c r="E40" t="n">
        <v>13.54</v>
      </c>
      <c r="F40" t="n">
        <v>10.59</v>
      </c>
      <c r="G40" t="n">
        <v>57.77</v>
      </c>
      <c r="H40" t="n">
        <v>0.89</v>
      </c>
      <c r="I40" t="n">
        <v>11</v>
      </c>
      <c r="J40" t="n">
        <v>209.74</v>
      </c>
      <c r="K40" t="n">
        <v>54.38</v>
      </c>
      <c r="L40" t="n">
        <v>10.5</v>
      </c>
      <c r="M40" t="n">
        <v>9</v>
      </c>
      <c r="N40" t="n">
        <v>44.87</v>
      </c>
      <c r="O40" t="n">
        <v>26102.37</v>
      </c>
      <c r="P40" t="n">
        <v>145.57</v>
      </c>
      <c r="Q40" t="n">
        <v>197.75</v>
      </c>
      <c r="R40" t="n">
        <v>33.66</v>
      </c>
      <c r="S40" t="n">
        <v>25.4</v>
      </c>
      <c r="T40" t="n">
        <v>3269.49</v>
      </c>
      <c r="U40" t="n">
        <v>0.75</v>
      </c>
      <c r="V40" t="n">
        <v>0.88</v>
      </c>
      <c r="W40" t="n">
        <v>2.96</v>
      </c>
      <c r="X40" t="n">
        <v>0.2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7.3898</v>
      </c>
      <c r="E41" t="n">
        <v>13.53</v>
      </c>
      <c r="F41" t="n">
        <v>10.59</v>
      </c>
      <c r="G41" t="n">
        <v>57.75</v>
      </c>
      <c r="H41" t="n">
        <v>0.91</v>
      </c>
      <c r="I41" t="n">
        <v>11</v>
      </c>
      <c r="J41" t="n">
        <v>210.14</v>
      </c>
      <c r="K41" t="n">
        <v>54.38</v>
      </c>
      <c r="L41" t="n">
        <v>10.75</v>
      </c>
      <c r="M41" t="n">
        <v>9</v>
      </c>
      <c r="N41" t="n">
        <v>45.02</v>
      </c>
      <c r="O41" t="n">
        <v>26151.93</v>
      </c>
      <c r="P41" t="n">
        <v>145.45</v>
      </c>
      <c r="Q41" t="n">
        <v>197.75</v>
      </c>
      <c r="R41" t="n">
        <v>33.47</v>
      </c>
      <c r="S41" t="n">
        <v>25.4</v>
      </c>
      <c r="T41" t="n">
        <v>3174.22</v>
      </c>
      <c r="U41" t="n">
        <v>0.76</v>
      </c>
      <c r="V41" t="n">
        <v>0.88</v>
      </c>
      <c r="W41" t="n">
        <v>2.96</v>
      </c>
      <c r="X41" t="n">
        <v>0.2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7.3919</v>
      </c>
      <c r="E42" t="n">
        <v>13.53</v>
      </c>
      <c r="F42" t="n">
        <v>10.58</v>
      </c>
      <c r="G42" t="n">
        <v>57.73</v>
      </c>
      <c r="H42" t="n">
        <v>0.93</v>
      </c>
      <c r="I42" t="n">
        <v>11</v>
      </c>
      <c r="J42" t="n">
        <v>210.55</v>
      </c>
      <c r="K42" t="n">
        <v>54.38</v>
      </c>
      <c r="L42" t="n">
        <v>11</v>
      </c>
      <c r="M42" t="n">
        <v>9</v>
      </c>
      <c r="N42" t="n">
        <v>45.17</v>
      </c>
      <c r="O42" t="n">
        <v>26201.54</v>
      </c>
      <c r="P42" t="n">
        <v>145.43</v>
      </c>
      <c r="Q42" t="n">
        <v>197.78</v>
      </c>
      <c r="R42" t="n">
        <v>33.44</v>
      </c>
      <c r="S42" t="n">
        <v>25.4</v>
      </c>
      <c r="T42" t="n">
        <v>3161.78</v>
      </c>
      <c r="U42" t="n">
        <v>0.76</v>
      </c>
      <c r="V42" t="n">
        <v>0.88</v>
      </c>
      <c r="W42" t="n">
        <v>2.95</v>
      </c>
      <c r="X42" t="n">
        <v>0.19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7.3908</v>
      </c>
      <c r="E43" t="n">
        <v>13.53</v>
      </c>
      <c r="F43" t="n">
        <v>10.59</v>
      </c>
      <c r="G43" t="n">
        <v>57.74</v>
      </c>
      <c r="H43" t="n">
        <v>0.95</v>
      </c>
      <c r="I43" t="n">
        <v>11</v>
      </c>
      <c r="J43" t="n">
        <v>210.95</v>
      </c>
      <c r="K43" t="n">
        <v>54.38</v>
      </c>
      <c r="L43" t="n">
        <v>11.25</v>
      </c>
      <c r="M43" t="n">
        <v>9</v>
      </c>
      <c r="N43" t="n">
        <v>45.32</v>
      </c>
      <c r="O43" t="n">
        <v>26251.2</v>
      </c>
      <c r="P43" t="n">
        <v>145.47</v>
      </c>
      <c r="Q43" t="n">
        <v>197.75</v>
      </c>
      <c r="R43" t="n">
        <v>33.38</v>
      </c>
      <c r="S43" t="n">
        <v>25.4</v>
      </c>
      <c r="T43" t="n">
        <v>3130.4</v>
      </c>
      <c r="U43" t="n">
        <v>0.76</v>
      </c>
      <c r="V43" t="n">
        <v>0.88</v>
      </c>
      <c r="W43" t="n">
        <v>2.96</v>
      </c>
      <c r="X43" t="n">
        <v>0.2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7.3911</v>
      </c>
      <c r="E44" t="n">
        <v>13.53</v>
      </c>
      <c r="F44" t="n">
        <v>10.59</v>
      </c>
      <c r="G44" t="n">
        <v>57.74</v>
      </c>
      <c r="H44" t="n">
        <v>0.97</v>
      </c>
      <c r="I44" t="n">
        <v>11</v>
      </c>
      <c r="J44" t="n">
        <v>211.35</v>
      </c>
      <c r="K44" t="n">
        <v>54.38</v>
      </c>
      <c r="L44" t="n">
        <v>11.5</v>
      </c>
      <c r="M44" t="n">
        <v>9</v>
      </c>
      <c r="N44" t="n">
        <v>45.48</v>
      </c>
      <c r="O44" t="n">
        <v>26300.92</v>
      </c>
      <c r="P44" t="n">
        <v>145.16</v>
      </c>
      <c r="Q44" t="n">
        <v>197.79</v>
      </c>
      <c r="R44" t="n">
        <v>33.41</v>
      </c>
      <c r="S44" t="n">
        <v>25.4</v>
      </c>
      <c r="T44" t="n">
        <v>3144.25</v>
      </c>
      <c r="U44" t="n">
        <v>0.76</v>
      </c>
      <c r="V44" t="n">
        <v>0.88</v>
      </c>
      <c r="W44" t="n">
        <v>2.96</v>
      </c>
      <c r="X44" t="n">
        <v>0.19</v>
      </c>
      <c r="Y44" t="n">
        <v>1</v>
      </c>
      <c r="Z44" t="n">
        <v>10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7.4227</v>
      </c>
      <c r="E45" t="n">
        <v>13.47</v>
      </c>
      <c r="F45" t="n">
        <v>10.57</v>
      </c>
      <c r="G45" t="n">
        <v>63.4</v>
      </c>
      <c r="H45" t="n">
        <v>0.99</v>
      </c>
      <c r="I45" t="n">
        <v>10</v>
      </c>
      <c r="J45" t="n">
        <v>211.76</v>
      </c>
      <c r="K45" t="n">
        <v>54.38</v>
      </c>
      <c r="L45" t="n">
        <v>11.75</v>
      </c>
      <c r="M45" t="n">
        <v>8</v>
      </c>
      <c r="N45" t="n">
        <v>45.63</v>
      </c>
      <c r="O45" t="n">
        <v>26350.68</v>
      </c>
      <c r="P45" t="n">
        <v>144.98</v>
      </c>
      <c r="Q45" t="n">
        <v>197.76</v>
      </c>
      <c r="R45" t="n">
        <v>32.82</v>
      </c>
      <c r="S45" t="n">
        <v>25.4</v>
      </c>
      <c r="T45" t="n">
        <v>2856.13</v>
      </c>
      <c r="U45" t="n">
        <v>0.77</v>
      </c>
      <c r="V45" t="n">
        <v>0.88</v>
      </c>
      <c r="W45" t="n">
        <v>2.96</v>
      </c>
      <c r="X45" t="n">
        <v>0.18</v>
      </c>
      <c r="Y45" t="n">
        <v>1</v>
      </c>
      <c r="Z45" t="n">
        <v>10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7.4279</v>
      </c>
      <c r="E46" t="n">
        <v>13.46</v>
      </c>
      <c r="F46" t="n">
        <v>10.56</v>
      </c>
      <c r="G46" t="n">
        <v>63.34</v>
      </c>
      <c r="H46" t="n">
        <v>1</v>
      </c>
      <c r="I46" t="n">
        <v>10</v>
      </c>
      <c r="J46" t="n">
        <v>212.16</v>
      </c>
      <c r="K46" t="n">
        <v>54.38</v>
      </c>
      <c r="L46" t="n">
        <v>12</v>
      </c>
      <c r="M46" t="n">
        <v>8</v>
      </c>
      <c r="N46" t="n">
        <v>45.78</v>
      </c>
      <c r="O46" t="n">
        <v>26400.51</v>
      </c>
      <c r="P46" t="n">
        <v>144.86</v>
      </c>
      <c r="Q46" t="n">
        <v>197.75</v>
      </c>
      <c r="R46" t="n">
        <v>32.52</v>
      </c>
      <c r="S46" t="n">
        <v>25.4</v>
      </c>
      <c r="T46" t="n">
        <v>2703.74</v>
      </c>
      <c r="U46" t="n">
        <v>0.78</v>
      </c>
      <c r="V46" t="n">
        <v>0.88</v>
      </c>
      <c r="W46" t="n">
        <v>2.95</v>
      </c>
      <c r="X46" t="n">
        <v>0.17</v>
      </c>
      <c r="Y46" t="n">
        <v>1</v>
      </c>
      <c r="Z46" t="n">
        <v>10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7.4267</v>
      </c>
      <c r="E47" t="n">
        <v>13.46</v>
      </c>
      <c r="F47" t="n">
        <v>10.56</v>
      </c>
      <c r="G47" t="n">
        <v>63.36</v>
      </c>
      <c r="H47" t="n">
        <v>1.02</v>
      </c>
      <c r="I47" t="n">
        <v>10</v>
      </c>
      <c r="J47" t="n">
        <v>212.56</v>
      </c>
      <c r="K47" t="n">
        <v>54.38</v>
      </c>
      <c r="L47" t="n">
        <v>12.25</v>
      </c>
      <c r="M47" t="n">
        <v>8</v>
      </c>
      <c r="N47" t="n">
        <v>45.94</v>
      </c>
      <c r="O47" t="n">
        <v>26450.38</v>
      </c>
      <c r="P47" t="n">
        <v>144.78</v>
      </c>
      <c r="Q47" t="n">
        <v>197.76</v>
      </c>
      <c r="R47" t="n">
        <v>32.58</v>
      </c>
      <c r="S47" t="n">
        <v>25.4</v>
      </c>
      <c r="T47" t="n">
        <v>2736.57</v>
      </c>
      <c r="U47" t="n">
        <v>0.78</v>
      </c>
      <c r="V47" t="n">
        <v>0.88</v>
      </c>
      <c r="W47" t="n">
        <v>2.95</v>
      </c>
      <c r="X47" t="n">
        <v>0.17</v>
      </c>
      <c r="Y47" t="n">
        <v>1</v>
      </c>
      <c r="Z47" t="n">
        <v>10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7.4215</v>
      </c>
      <c r="E48" t="n">
        <v>13.47</v>
      </c>
      <c r="F48" t="n">
        <v>10.57</v>
      </c>
      <c r="G48" t="n">
        <v>63.41</v>
      </c>
      <c r="H48" t="n">
        <v>1.04</v>
      </c>
      <c r="I48" t="n">
        <v>10</v>
      </c>
      <c r="J48" t="n">
        <v>212.97</v>
      </c>
      <c r="K48" t="n">
        <v>54.38</v>
      </c>
      <c r="L48" t="n">
        <v>12.5</v>
      </c>
      <c r="M48" t="n">
        <v>8</v>
      </c>
      <c r="N48" t="n">
        <v>46.09</v>
      </c>
      <c r="O48" t="n">
        <v>26500.31</v>
      </c>
      <c r="P48" t="n">
        <v>144.78</v>
      </c>
      <c r="Q48" t="n">
        <v>197.81</v>
      </c>
      <c r="R48" t="n">
        <v>32.95</v>
      </c>
      <c r="S48" t="n">
        <v>25.4</v>
      </c>
      <c r="T48" t="n">
        <v>2920.37</v>
      </c>
      <c r="U48" t="n">
        <v>0.77</v>
      </c>
      <c r="V48" t="n">
        <v>0.88</v>
      </c>
      <c r="W48" t="n">
        <v>2.95</v>
      </c>
      <c r="X48" t="n">
        <v>0.18</v>
      </c>
      <c r="Y48" t="n">
        <v>1</v>
      </c>
      <c r="Z48" t="n">
        <v>10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7.4228</v>
      </c>
      <c r="E49" t="n">
        <v>13.47</v>
      </c>
      <c r="F49" t="n">
        <v>10.57</v>
      </c>
      <c r="G49" t="n">
        <v>63.4</v>
      </c>
      <c r="H49" t="n">
        <v>1.06</v>
      </c>
      <c r="I49" t="n">
        <v>10</v>
      </c>
      <c r="J49" t="n">
        <v>213.37</v>
      </c>
      <c r="K49" t="n">
        <v>54.38</v>
      </c>
      <c r="L49" t="n">
        <v>12.75</v>
      </c>
      <c r="M49" t="n">
        <v>8</v>
      </c>
      <c r="N49" t="n">
        <v>46.25</v>
      </c>
      <c r="O49" t="n">
        <v>26550.29</v>
      </c>
      <c r="P49" t="n">
        <v>144.36</v>
      </c>
      <c r="Q49" t="n">
        <v>197.77</v>
      </c>
      <c r="R49" t="n">
        <v>32.85</v>
      </c>
      <c r="S49" t="n">
        <v>25.4</v>
      </c>
      <c r="T49" t="n">
        <v>2873.34</v>
      </c>
      <c r="U49" t="n">
        <v>0.77</v>
      </c>
      <c r="V49" t="n">
        <v>0.88</v>
      </c>
      <c r="W49" t="n">
        <v>2.95</v>
      </c>
      <c r="X49" t="n">
        <v>0.18</v>
      </c>
      <c r="Y49" t="n">
        <v>1</v>
      </c>
      <c r="Z49" t="n">
        <v>10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7.454</v>
      </c>
      <c r="E50" t="n">
        <v>13.42</v>
      </c>
      <c r="F50" t="n">
        <v>10.55</v>
      </c>
      <c r="G50" t="n">
        <v>70.33</v>
      </c>
      <c r="H50" t="n">
        <v>1.08</v>
      </c>
      <c r="I50" t="n">
        <v>9</v>
      </c>
      <c r="J50" t="n">
        <v>213.78</v>
      </c>
      <c r="K50" t="n">
        <v>54.38</v>
      </c>
      <c r="L50" t="n">
        <v>13</v>
      </c>
      <c r="M50" t="n">
        <v>7</v>
      </c>
      <c r="N50" t="n">
        <v>46.4</v>
      </c>
      <c r="O50" t="n">
        <v>26600.32</v>
      </c>
      <c r="P50" t="n">
        <v>143.97</v>
      </c>
      <c r="Q50" t="n">
        <v>197.75</v>
      </c>
      <c r="R50" t="n">
        <v>32.21</v>
      </c>
      <c r="S50" t="n">
        <v>25.4</v>
      </c>
      <c r="T50" t="n">
        <v>2558.1</v>
      </c>
      <c r="U50" t="n">
        <v>0.79</v>
      </c>
      <c r="V50" t="n">
        <v>0.88</v>
      </c>
      <c r="W50" t="n">
        <v>2.96</v>
      </c>
      <c r="X50" t="n">
        <v>0.16</v>
      </c>
      <c r="Y50" t="n">
        <v>1</v>
      </c>
      <c r="Z50" t="n">
        <v>10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7.4508</v>
      </c>
      <c r="E51" t="n">
        <v>13.42</v>
      </c>
      <c r="F51" t="n">
        <v>10.55</v>
      </c>
      <c r="G51" t="n">
        <v>70.36</v>
      </c>
      <c r="H51" t="n">
        <v>1.1</v>
      </c>
      <c r="I51" t="n">
        <v>9</v>
      </c>
      <c r="J51" t="n">
        <v>214.19</v>
      </c>
      <c r="K51" t="n">
        <v>54.38</v>
      </c>
      <c r="L51" t="n">
        <v>13.25</v>
      </c>
      <c r="M51" t="n">
        <v>7</v>
      </c>
      <c r="N51" t="n">
        <v>46.56</v>
      </c>
      <c r="O51" t="n">
        <v>26650.41</v>
      </c>
      <c r="P51" t="n">
        <v>144.17</v>
      </c>
      <c r="Q51" t="n">
        <v>197.75</v>
      </c>
      <c r="R51" t="n">
        <v>32.65</v>
      </c>
      <c r="S51" t="n">
        <v>25.4</v>
      </c>
      <c r="T51" t="n">
        <v>2775.22</v>
      </c>
      <c r="U51" t="n">
        <v>0.78</v>
      </c>
      <c r="V51" t="n">
        <v>0.88</v>
      </c>
      <c r="W51" t="n">
        <v>2.95</v>
      </c>
      <c r="X51" t="n">
        <v>0.17</v>
      </c>
      <c r="Y51" t="n">
        <v>1</v>
      </c>
      <c r="Z51" t="n">
        <v>10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7.4531</v>
      </c>
      <c r="E52" t="n">
        <v>13.42</v>
      </c>
      <c r="F52" t="n">
        <v>10.55</v>
      </c>
      <c r="G52" t="n">
        <v>70.34</v>
      </c>
      <c r="H52" t="n">
        <v>1.12</v>
      </c>
      <c r="I52" t="n">
        <v>9</v>
      </c>
      <c r="J52" t="n">
        <v>214.59</v>
      </c>
      <c r="K52" t="n">
        <v>54.38</v>
      </c>
      <c r="L52" t="n">
        <v>13.5</v>
      </c>
      <c r="M52" t="n">
        <v>7</v>
      </c>
      <c r="N52" t="n">
        <v>46.72</v>
      </c>
      <c r="O52" t="n">
        <v>26700.55</v>
      </c>
      <c r="P52" t="n">
        <v>144.11</v>
      </c>
      <c r="Q52" t="n">
        <v>197.75</v>
      </c>
      <c r="R52" t="n">
        <v>32.44</v>
      </c>
      <c r="S52" t="n">
        <v>25.4</v>
      </c>
      <c r="T52" t="n">
        <v>2670.49</v>
      </c>
      <c r="U52" t="n">
        <v>0.78</v>
      </c>
      <c r="V52" t="n">
        <v>0.88</v>
      </c>
      <c r="W52" t="n">
        <v>2.95</v>
      </c>
      <c r="X52" t="n">
        <v>0.16</v>
      </c>
      <c r="Y52" t="n">
        <v>1</v>
      </c>
      <c r="Z52" t="n">
        <v>10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7.4513</v>
      </c>
      <c r="E53" t="n">
        <v>13.42</v>
      </c>
      <c r="F53" t="n">
        <v>10.55</v>
      </c>
      <c r="G53" t="n">
        <v>70.36</v>
      </c>
      <c r="H53" t="n">
        <v>1.14</v>
      </c>
      <c r="I53" t="n">
        <v>9</v>
      </c>
      <c r="J53" t="n">
        <v>215</v>
      </c>
      <c r="K53" t="n">
        <v>54.38</v>
      </c>
      <c r="L53" t="n">
        <v>13.75</v>
      </c>
      <c r="M53" t="n">
        <v>7</v>
      </c>
      <c r="N53" t="n">
        <v>46.87</v>
      </c>
      <c r="O53" t="n">
        <v>26750.75</v>
      </c>
      <c r="P53" t="n">
        <v>144.17</v>
      </c>
      <c r="Q53" t="n">
        <v>197.8</v>
      </c>
      <c r="R53" t="n">
        <v>32.45</v>
      </c>
      <c r="S53" t="n">
        <v>25.4</v>
      </c>
      <c r="T53" t="n">
        <v>2676.52</v>
      </c>
      <c r="U53" t="n">
        <v>0.78</v>
      </c>
      <c r="V53" t="n">
        <v>0.88</v>
      </c>
      <c r="W53" t="n">
        <v>2.95</v>
      </c>
      <c r="X53" t="n">
        <v>0.16</v>
      </c>
      <c r="Y53" t="n">
        <v>1</v>
      </c>
      <c r="Z53" t="n">
        <v>10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7.4513</v>
      </c>
      <c r="E54" t="n">
        <v>13.42</v>
      </c>
      <c r="F54" t="n">
        <v>10.55</v>
      </c>
      <c r="G54" t="n">
        <v>70.36</v>
      </c>
      <c r="H54" t="n">
        <v>1.15</v>
      </c>
      <c r="I54" t="n">
        <v>9</v>
      </c>
      <c r="J54" t="n">
        <v>215.41</v>
      </c>
      <c r="K54" t="n">
        <v>54.38</v>
      </c>
      <c r="L54" t="n">
        <v>14</v>
      </c>
      <c r="M54" t="n">
        <v>7</v>
      </c>
      <c r="N54" t="n">
        <v>47.03</v>
      </c>
      <c r="O54" t="n">
        <v>26801</v>
      </c>
      <c r="P54" t="n">
        <v>143.95</v>
      </c>
      <c r="Q54" t="n">
        <v>197.76</v>
      </c>
      <c r="R54" t="n">
        <v>32.41</v>
      </c>
      <c r="S54" t="n">
        <v>25.4</v>
      </c>
      <c r="T54" t="n">
        <v>2653.74</v>
      </c>
      <c r="U54" t="n">
        <v>0.78</v>
      </c>
      <c r="V54" t="n">
        <v>0.88</v>
      </c>
      <c r="W54" t="n">
        <v>2.96</v>
      </c>
      <c r="X54" t="n">
        <v>0.16</v>
      </c>
      <c r="Y54" t="n">
        <v>1</v>
      </c>
      <c r="Z54" t="n">
        <v>10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7.4519</v>
      </c>
      <c r="E55" t="n">
        <v>13.42</v>
      </c>
      <c r="F55" t="n">
        <v>10.55</v>
      </c>
      <c r="G55" t="n">
        <v>70.34999999999999</v>
      </c>
      <c r="H55" t="n">
        <v>1.17</v>
      </c>
      <c r="I55" t="n">
        <v>9</v>
      </c>
      <c r="J55" t="n">
        <v>215.82</v>
      </c>
      <c r="K55" t="n">
        <v>54.38</v>
      </c>
      <c r="L55" t="n">
        <v>14.25</v>
      </c>
      <c r="M55" t="n">
        <v>7</v>
      </c>
      <c r="N55" t="n">
        <v>47.19</v>
      </c>
      <c r="O55" t="n">
        <v>26851.31</v>
      </c>
      <c r="P55" t="n">
        <v>143.83</v>
      </c>
      <c r="Q55" t="n">
        <v>197.75</v>
      </c>
      <c r="R55" t="n">
        <v>32.52</v>
      </c>
      <c r="S55" t="n">
        <v>25.4</v>
      </c>
      <c r="T55" t="n">
        <v>2709.14</v>
      </c>
      <c r="U55" t="n">
        <v>0.78</v>
      </c>
      <c r="V55" t="n">
        <v>0.88</v>
      </c>
      <c r="W55" t="n">
        <v>2.95</v>
      </c>
      <c r="X55" t="n">
        <v>0.16</v>
      </c>
      <c r="Y55" t="n">
        <v>1</v>
      </c>
      <c r="Z55" t="n">
        <v>10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7.4543</v>
      </c>
      <c r="E56" t="n">
        <v>13.42</v>
      </c>
      <c r="F56" t="n">
        <v>10.55</v>
      </c>
      <c r="G56" t="n">
        <v>70.31999999999999</v>
      </c>
      <c r="H56" t="n">
        <v>1.19</v>
      </c>
      <c r="I56" t="n">
        <v>9</v>
      </c>
      <c r="J56" t="n">
        <v>216.22</v>
      </c>
      <c r="K56" t="n">
        <v>54.38</v>
      </c>
      <c r="L56" t="n">
        <v>14.5</v>
      </c>
      <c r="M56" t="n">
        <v>7</v>
      </c>
      <c r="N56" t="n">
        <v>47.35</v>
      </c>
      <c r="O56" t="n">
        <v>26901.66</v>
      </c>
      <c r="P56" t="n">
        <v>143.58</v>
      </c>
      <c r="Q56" t="n">
        <v>197.8</v>
      </c>
      <c r="R56" t="n">
        <v>32.28</v>
      </c>
      <c r="S56" t="n">
        <v>25.4</v>
      </c>
      <c r="T56" t="n">
        <v>2590.38</v>
      </c>
      <c r="U56" t="n">
        <v>0.79</v>
      </c>
      <c r="V56" t="n">
        <v>0.88</v>
      </c>
      <c r="W56" t="n">
        <v>2.95</v>
      </c>
      <c r="X56" t="n">
        <v>0.16</v>
      </c>
      <c r="Y56" t="n">
        <v>1</v>
      </c>
      <c r="Z56" t="n">
        <v>10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7.4906</v>
      </c>
      <c r="E57" t="n">
        <v>13.35</v>
      </c>
      <c r="F57" t="n">
        <v>10.52</v>
      </c>
      <c r="G57" t="n">
        <v>78.92</v>
      </c>
      <c r="H57" t="n">
        <v>1.21</v>
      </c>
      <c r="I57" t="n">
        <v>8</v>
      </c>
      <c r="J57" t="n">
        <v>216.63</v>
      </c>
      <c r="K57" t="n">
        <v>54.38</v>
      </c>
      <c r="L57" t="n">
        <v>14.75</v>
      </c>
      <c r="M57" t="n">
        <v>6</v>
      </c>
      <c r="N57" t="n">
        <v>47.51</v>
      </c>
      <c r="O57" t="n">
        <v>26952.08</v>
      </c>
      <c r="P57" t="n">
        <v>143.12</v>
      </c>
      <c r="Q57" t="n">
        <v>197.75</v>
      </c>
      <c r="R57" t="n">
        <v>31.55</v>
      </c>
      <c r="S57" t="n">
        <v>25.4</v>
      </c>
      <c r="T57" t="n">
        <v>2230.16</v>
      </c>
      <c r="U57" t="n">
        <v>0.8100000000000001</v>
      </c>
      <c r="V57" t="n">
        <v>0.88</v>
      </c>
      <c r="W57" t="n">
        <v>2.95</v>
      </c>
      <c r="X57" t="n">
        <v>0.13</v>
      </c>
      <c r="Y57" t="n">
        <v>1</v>
      </c>
      <c r="Z57" t="n">
        <v>10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7.4903</v>
      </c>
      <c r="E58" t="n">
        <v>13.35</v>
      </c>
      <c r="F58" t="n">
        <v>10.52</v>
      </c>
      <c r="G58" t="n">
        <v>78.92</v>
      </c>
      <c r="H58" t="n">
        <v>1.23</v>
      </c>
      <c r="I58" t="n">
        <v>8</v>
      </c>
      <c r="J58" t="n">
        <v>217.04</v>
      </c>
      <c r="K58" t="n">
        <v>54.38</v>
      </c>
      <c r="L58" t="n">
        <v>15</v>
      </c>
      <c r="M58" t="n">
        <v>6</v>
      </c>
      <c r="N58" t="n">
        <v>47.66</v>
      </c>
      <c r="O58" t="n">
        <v>27002.55</v>
      </c>
      <c r="P58" t="n">
        <v>143.13</v>
      </c>
      <c r="Q58" t="n">
        <v>197.8</v>
      </c>
      <c r="R58" t="n">
        <v>31.48</v>
      </c>
      <c r="S58" t="n">
        <v>25.4</v>
      </c>
      <c r="T58" t="n">
        <v>2197.97</v>
      </c>
      <c r="U58" t="n">
        <v>0.8100000000000001</v>
      </c>
      <c r="V58" t="n">
        <v>0.88</v>
      </c>
      <c r="W58" t="n">
        <v>2.95</v>
      </c>
      <c r="X58" t="n">
        <v>0.13</v>
      </c>
      <c r="Y58" t="n">
        <v>1</v>
      </c>
      <c r="Z58" t="n">
        <v>10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7.492</v>
      </c>
      <c r="E59" t="n">
        <v>13.35</v>
      </c>
      <c r="F59" t="n">
        <v>10.52</v>
      </c>
      <c r="G59" t="n">
        <v>78.90000000000001</v>
      </c>
      <c r="H59" t="n">
        <v>1.25</v>
      </c>
      <c r="I59" t="n">
        <v>8</v>
      </c>
      <c r="J59" t="n">
        <v>217.45</v>
      </c>
      <c r="K59" t="n">
        <v>54.38</v>
      </c>
      <c r="L59" t="n">
        <v>15.25</v>
      </c>
      <c r="M59" t="n">
        <v>6</v>
      </c>
      <c r="N59" t="n">
        <v>47.82</v>
      </c>
      <c r="O59" t="n">
        <v>27053.07</v>
      </c>
      <c r="P59" t="n">
        <v>143.12</v>
      </c>
      <c r="Q59" t="n">
        <v>197.84</v>
      </c>
      <c r="R59" t="n">
        <v>31.39</v>
      </c>
      <c r="S59" t="n">
        <v>25.4</v>
      </c>
      <c r="T59" t="n">
        <v>2150.76</v>
      </c>
      <c r="U59" t="n">
        <v>0.8100000000000001</v>
      </c>
      <c r="V59" t="n">
        <v>0.88</v>
      </c>
      <c r="W59" t="n">
        <v>2.95</v>
      </c>
      <c r="X59" t="n">
        <v>0.13</v>
      </c>
      <c r="Y59" t="n">
        <v>1</v>
      </c>
      <c r="Z59" t="n">
        <v>10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7.49</v>
      </c>
      <c r="E60" t="n">
        <v>13.35</v>
      </c>
      <c r="F60" t="n">
        <v>10.52</v>
      </c>
      <c r="G60" t="n">
        <v>78.92</v>
      </c>
      <c r="H60" t="n">
        <v>1.26</v>
      </c>
      <c r="I60" t="n">
        <v>8</v>
      </c>
      <c r="J60" t="n">
        <v>217.86</v>
      </c>
      <c r="K60" t="n">
        <v>54.38</v>
      </c>
      <c r="L60" t="n">
        <v>15.5</v>
      </c>
      <c r="M60" t="n">
        <v>6</v>
      </c>
      <c r="N60" t="n">
        <v>47.98</v>
      </c>
      <c r="O60" t="n">
        <v>27103.65</v>
      </c>
      <c r="P60" t="n">
        <v>143.19</v>
      </c>
      <c r="Q60" t="n">
        <v>197.75</v>
      </c>
      <c r="R60" t="n">
        <v>31.53</v>
      </c>
      <c r="S60" t="n">
        <v>25.4</v>
      </c>
      <c r="T60" t="n">
        <v>2220.94</v>
      </c>
      <c r="U60" t="n">
        <v>0.8100000000000001</v>
      </c>
      <c r="V60" t="n">
        <v>0.88</v>
      </c>
      <c r="W60" t="n">
        <v>2.95</v>
      </c>
      <c r="X60" t="n">
        <v>0.13</v>
      </c>
      <c r="Y60" t="n">
        <v>1</v>
      </c>
      <c r="Z60" t="n">
        <v>10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7.49</v>
      </c>
      <c r="E61" t="n">
        <v>13.35</v>
      </c>
      <c r="F61" t="n">
        <v>10.52</v>
      </c>
      <c r="G61" t="n">
        <v>78.92</v>
      </c>
      <c r="H61" t="n">
        <v>1.28</v>
      </c>
      <c r="I61" t="n">
        <v>8</v>
      </c>
      <c r="J61" t="n">
        <v>218.27</v>
      </c>
      <c r="K61" t="n">
        <v>54.38</v>
      </c>
      <c r="L61" t="n">
        <v>15.75</v>
      </c>
      <c r="M61" t="n">
        <v>6</v>
      </c>
      <c r="N61" t="n">
        <v>48.15</v>
      </c>
      <c r="O61" t="n">
        <v>27154.29</v>
      </c>
      <c r="P61" t="n">
        <v>143.13</v>
      </c>
      <c r="Q61" t="n">
        <v>197.77</v>
      </c>
      <c r="R61" t="n">
        <v>31.51</v>
      </c>
      <c r="S61" t="n">
        <v>25.4</v>
      </c>
      <c r="T61" t="n">
        <v>2211.51</v>
      </c>
      <c r="U61" t="n">
        <v>0.8100000000000001</v>
      </c>
      <c r="V61" t="n">
        <v>0.88</v>
      </c>
      <c r="W61" t="n">
        <v>2.95</v>
      </c>
      <c r="X61" t="n">
        <v>0.13</v>
      </c>
      <c r="Y61" t="n">
        <v>1</v>
      </c>
      <c r="Z61" t="n">
        <v>10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7.4908</v>
      </c>
      <c r="E62" t="n">
        <v>13.35</v>
      </c>
      <c r="F62" t="n">
        <v>10.52</v>
      </c>
      <c r="G62" t="n">
        <v>78.91</v>
      </c>
      <c r="H62" t="n">
        <v>1.3</v>
      </c>
      <c r="I62" t="n">
        <v>8</v>
      </c>
      <c r="J62" t="n">
        <v>218.68</v>
      </c>
      <c r="K62" t="n">
        <v>54.38</v>
      </c>
      <c r="L62" t="n">
        <v>16</v>
      </c>
      <c r="M62" t="n">
        <v>6</v>
      </c>
      <c r="N62" t="n">
        <v>48.31</v>
      </c>
      <c r="O62" t="n">
        <v>27204.98</v>
      </c>
      <c r="P62" t="n">
        <v>142.94</v>
      </c>
      <c r="Q62" t="n">
        <v>197.75</v>
      </c>
      <c r="R62" t="n">
        <v>31.37</v>
      </c>
      <c r="S62" t="n">
        <v>25.4</v>
      </c>
      <c r="T62" t="n">
        <v>2140.89</v>
      </c>
      <c r="U62" t="n">
        <v>0.8100000000000001</v>
      </c>
      <c r="V62" t="n">
        <v>0.88</v>
      </c>
      <c r="W62" t="n">
        <v>2.95</v>
      </c>
      <c r="X62" t="n">
        <v>0.13</v>
      </c>
      <c r="Y62" t="n">
        <v>1</v>
      </c>
      <c r="Z62" t="n">
        <v>10</v>
      </c>
    </row>
    <row r="63">
      <c r="A63" t="n">
        <v>61</v>
      </c>
      <c r="B63" t="n">
        <v>100</v>
      </c>
      <c r="C63" t="inlineStr">
        <is>
          <t xml:space="preserve">CONCLUIDO	</t>
        </is>
      </c>
      <c r="D63" t="n">
        <v>7.4878</v>
      </c>
      <c r="E63" t="n">
        <v>13.36</v>
      </c>
      <c r="F63" t="n">
        <v>10.53</v>
      </c>
      <c r="G63" t="n">
        <v>78.95</v>
      </c>
      <c r="H63" t="n">
        <v>1.32</v>
      </c>
      <c r="I63" t="n">
        <v>8</v>
      </c>
      <c r="J63" t="n">
        <v>219.09</v>
      </c>
      <c r="K63" t="n">
        <v>54.38</v>
      </c>
      <c r="L63" t="n">
        <v>16.25</v>
      </c>
      <c r="M63" t="n">
        <v>6</v>
      </c>
      <c r="N63" t="n">
        <v>48.47</v>
      </c>
      <c r="O63" t="n">
        <v>27255.72</v>
      </c>
      <c r="P63" t="n">
        <v>142.93</v>
      </c>
      <c r="Q63" t="n">
        <v>197.76</v>
      </c>
      <c r="R63" t="n">
        <v>31.71</v>
      </c>
      <c r="S63" t="n">
        <v>25.4</v>
      </c>
      <c r="T63" t="n">
        <v>2309.56</v>
      </c>
      <c r="U63" t="n">
        <v>0.8</v>
      </c>
      <c r="V63" t="n">
        <v>0.88</v>
      </c>
      <c r="W63" t="n">
        <v>2.95</v>
      </c>
      <c r="X63" t="n">
        <v>0.14</v>
      </c>
      <c r="Y63" t="n">
        <v>1</v>
      </c>
      <c r="Z63" t="n">
        <v>10</v>
      </c>
    </row>
    <row r="64">
      <c r="A64" t="n">
        <v>62</v>
      </c>
      <c r="B64" t="n">
        <v>100</v>
      </c>
      <c r="C64" t="inlineStr">
        <is>
          <t xml:space="preserve">CONCLUIDO	</t>
        </is>
      </c>
      <c r="D64" t="n">
        <v>7.4886</v>
      </c>
      <c r="E64" t="n">
        <v>13.35</v>
      </c>
      <c r="F64" t="n">
        <v>10.53</v>
      </c>
      <c r="G64" t="n">
        <v>78.94</v>
      </c>
      <c r="H64" t="n">
        <v>1.34</v>
      </c>
      <c r="I64" t="n">
        <v>8</v>
      </c>
      <c r="J64" t="n">
        <v>219.51</v>
      </c>
      <c r="K64" t="n">
        <v>54.38</v>
      </c>
      <c r="L64" t="n">
        <v>16.5</v>
      </c>
      <c r="M64" t="n">
        <v>6</v>
      </c>
      <c r="N64" t="n">
        <v>48.63</v>
      </c>
      <c r="O64" t="n">
        <v>27306.53</v>
      </c>
      <c r="P64" t="n">
        <v>142.61</v>
      </c>
      <c r="Q64" t="n">
        <v>197.82</v>
      </c>
      <c r="R64" t="n">
        <v>31.49</v>
      </c>
      <c r="S64" t="n">
        <v>25.4</v>
      </c>
      <c r="T64" t="n">
        <v>2200.08</v>
      </c>
      <c r="U64" t="n">
        <v>0.8100000000000001</v>
      </c>
      <c r="V64" t="n">
        <v>0.88</v>
      </c>
      <c r="W64" t="n">
        <v>2.95</v>
      </c>
      <c r="X64" t="n">
        <v>0.14</v>
      </c>
      <c r="Y64" t="n">
        <v>1</v>
      </c>
      <c r="Z64" t="n">
        <v>10</v>
      </c>
    </row>
    <row r="65">
      <c r="A65" t="n">
        <v>63</v>
      </c>
      <c r="B65" t="n">
        <v>100</v>
      </c>
      <c r="C65" t="inlineStr">
        <is>
          <t xml:space="preserve">CONCLUIDO	</t>
        </is>
      </c>
      <c r="D65" t="n">
        <v>7.4874</v>
      </c>
      <c r="E65" t="n">
        <v>13.36</v>
      </c>
      <c r="F65" t="n">
        <v>10.53</v>
      </c>
      <c r="G65" t="n">
        <v>78.95999999999999</v>
      </c>
      <c r="H65" t="n">
        <v>1.35</v>
      </c>
      <c r="I65" t="n">
        <v>8</v>
      </c>
      <c r="J65" t="n">
        <v>219.92</v>
      </c>
      <c r="K65" t="n">
        <v>54.38</v>
      </c>
      <c r="L65" t="n">
        <v>16.75</v>
      </c>
      <c r="M65" t="n">
        <v>6</v>
      </c>
      <c r="N65" t="n">
        <v>48.79</v>
      </c>
      <c r="O65" t="n">
        <v>27357.38</v>
      </c>
      <c r="P65" t="n">
        <v>142.3</v>
      </c>
      <c r="Q65" t="n">
        <v>197.76</v>
      </c>
      <c r="R65" t="n">
        <v>31.68</v>
      </c>
      <c r="S65" t="n">
        <v>25.4</v>
      </c>
      <c r="T65" t="n">
        <v>2295.8</v>
      </c>
      <c r="U65" t="n">
        <v>0.8</v>
      </c>
      <c r="V65" t="n">
        <v>0.88</v>
      </c>
      <c r="W65" t="n">
        <v>2.95</v>
      </c>
      <c r="X65" t="n">
        <v>0.14</v>
      </c>
      <c r="Y65" t="n">
        <v>1</v>
      </c>
      <c r="Z65" t="n">
        <v>10</v>
      </c>
    </row>
    <row r="66">
      <c r="A66" t="n">
        <v>64</v>
      </c>
      <c r="B66" t="n">
        <v>100</v>
      </c>
      <c r="C66" t="inlineStr">
        <is>
          <t xml:space="preserve">CONCLUIDO	</t>
        </is>
      </c>
      <c r="D66" t="n">
        <v>7.5177</v>
      </c>
      <c r="E66" t="n">
        <v>13.3</v>
      </c>
      <c r="F66" t="n">
        <v>10.51</v>
      </c>
      <c r="G66" t="n">
        <v>90.11</v>
      </c>
      <c r="H66" t="n">
        <v>1.37</v>
      </c>
      <c r="I66" t="n">
        <v>7</v>
      </c>
      <c r="J66" t="n">
        <v>220.33</v>
      </c>
      <c r="K66" t="n">
        <v>54.38</v>
      </c>
      <c r="L66" t="n">
        <v>17</v>
      </c>
      <c r="M66" t="n">
        <v>5</v>
      </c>
      <c r="N66" t="n">
        <v>48.95</v>
      </c>
      <c r="O66" t="n">
        <v>27408.3</v>
      </c>
      <c r="P66" t="n">
        <v>141.93</v>
      </c>
      <c r="Q66" t="n">
        <v>197.78</v>
      </c>
      <c r="R66" t="n">
        <v>31.1</v>
      </c>
      <c r="S66" t="n">
        <v>25.4</v>
      </c>
      <c r="T66" t="n">
        <v>2013.39</v>
      </c>
      <c r="U66" t="n">
        <v>0.82</v>
      </c>
      <c r="V66" t="n">
        <v>0.89</v>
      </c>
      <c r="W66" t="n">
        <v>2.95</v>
      </c>
      <c r="X66" t="n">
        <v>0.12</v>
      </c>
      <c r="Y66" t="n">
        <v>1</v>
      </c>
      <c r="Z66" t="n">
        <v>10</v>
      </c>
    </row>
    <row r="67">
      <c r="A67" t="n">
        <v>65</v>
      </c>
      <c r="B67" t="n">
        <v>100</v>
      </c>
      <c r="C67" t="inlineStr">
        <is>
          <t xml:space="preserve">CONCLUIDO	</t>
        </is>
      </c>
      <c r="D67" t="n">
        <v>7.5216</v>
      </c>
      <c r="E67" t="n">
        <v>13.3</v>
      </c>
      <c r="F67" t="n">
        <v>10.51</v>
      </c>
      <c r="G67" t="n">
        <v>90.05</v>
      </c>
      <c r="H67" t="n">
        <v>1.39</v>
      </c>
      <c r="I67" t="n">
        <v>7</v>
      </c>
      <c r="J67" t="n">
        <v>220.74</v>
      </c>
      <c r="K67" t="n">
        <v>54.38</v>
      </c>
      <c r="L67" t="n">
        <v>17.25</v>
      </c>
      <c r="M67" t="n">
        <v>5</v>
      </c>
      <c r="N67" t="n">
        <v>49.12</v>
      </c>
      <c r="O67" t="n">
        <v>27459.27</v>
      </c>
      <c r="P67" t="n">
        <v>142.21</v>
      </c>
      <c r="Q67" t="n">
        <v>197.78</v>
      </c>
      <c r="R67" t="n">
        <v>30.99</v>
      </c>
      <c r="S67" t="n">
        <v>25.4</v>
      </c>
      <c r="T67" t="n">
        <v>1955.64</v>
      </c>
      <c r="U67" t="n">
        <v>0.82</v>
      </c>
      <c r="V67" t="n">
        <v>0.89</v>
      </c>
      <c r="W67" t="n">
        <v>2.95</v>
      </c>
      <c r="X67" t="n">
        <v>0.12</v>
      </c>
      <c r="Y67" t="n">
        <v>1</v>
      </c>
      <c r="Z67" t="n">
        <v>10</v>
      </c>
    </row>
    <row r="68">
      <c r="A68" t="n">
        <v>66</v>
      </c>
      <c r="B68" t="n">
        <v>100</v>
      </c>
      <c r="C68" t="inlineStr">
        <is>
          <t xml:space="preserve">CONCLUIDO	</t>
        </is>
      </c>
      <c r="D68" t="n">
        <v>7.5166</v>
      </c>
      <c r="E68" t="n">
        <v>13.3</v>
      </c>
      <c r="F68" t="n">
        <v>10.52</v>
      </c>
      <c r="G68" t="n">
        <v>90.13</v>
      </c>
      <c r="H68" t="n">
        <v>1.41</v>
      </c>
      <c r="I68" t="n">
        <v>7</v>
      </c>
      <c r="J68" t="n">
        <v>221.16</v>
      </c>
      <c r="K68" t="n">
        <v>54.38</v>
      </c>
      <c r="L68" t="n">
        <v>17.5</v>
      </c>
      <c r="M68" t="n">
        <v>5</v>
      </c>
      <c r="N68" t="n">
        <v>49.28</v>
      </c>
      <c r="O68" t="n">
        <v>27510.3</v>
      </c>
      <c r="P68" t="n">
        <v>142.52</v>
      </c>
      <c r="Q68" t="n">
        <v>197.76</v>
      </c>
      <c r="R68" t="n">
        <v>31.3</v>
      </c>
      <c r="S68" t="n">
        <v>25.4</v>
      </c>
      <c r="T68" t="n">
        <v>2111.13</v>
      </c>
      <c r="U68" t="n">
        <v>0.8100000000000001</v>
      </c>
      <c r="V68" t="n">
        <v>0.88</v>
      </c>
      <c r="W68" t="n">
        <v>2.95</v>
      </c>
      <c r="X68" t="n">
        <v>0.12</v>
      </c>
      <c r="Y68" t="n">
        <v>1</v>
      </c>
      <c r="Z68" t="n">
        <v>10</v>
      </c>
    </row>
    <row r="69">
      <c r="A69" t="n">
        <v>67</v>
      </c>
      <c r="B69" t="n">
        <v>100</v>
      </c>
      <c r="C69" t="inlineStr">
        <is>
          <t xml:space="preserve">CONCLUIDO	</t>
        </is>
      </c>
      <c r="D69" t="n">
        <v>7.5218</v>
      </c>
      <c r="E69" t="n">
        <v>13.29</v>
      </c>
      <c r="F69" t="n">
        <v>10.51</v>
      </c>
      <c r="G69" t="n">
        <v>90.05</v>
      </c>
      <c r="H69" t="n">
        <v>1.42</v>
      </c>
      <c r="I69" t="n">
        <v>7</v>
      </c>
      <c r="J69" t="n">
        <v>221.57</v>
      </c>
      <c r="K69" t="n">
        <v>54.38</v>
      </c>
      <c r="L69" t="n">
        <v>17.75</v>
      </c>
      <c r="M69" t="n">
        <v>5</v>
      </c>
      <c r="N69" t="n">
        <v>49.45</v>
      </c>
      <c r="O69" t="n">
        <v>27561.39</v>
      </c>
      <c r="P69" t="n">
        <v>142.41</v>
      </c>
      <c r="Q69" t="n">
        <v>197.75</v>
      </c>
      <c r="R69" t="n">
        <v>30.95</v>
      </c>
      <c r="S69" t="n">
        <v>25.4</v>
      </c>
      <c r="T69" t="n">
        <v>1935.17</v>
      </c>
      <c r="U69" t="n">
        <v>0.82</v>
      </c>
      <c r="V69" t="n">
        <v>0.89</v>
      </c>
      <c r="W69" t="n">
        <v>2.95</v>
      </c>
      <c r="X69" t="n">
        <v>0.12</v>
      </c>
      <c r="Y69" t="n">
        <v>1</v>
      </c>
      <c r="Z69" t="n">
        <v>10</v>
      </c>
    </row>
    <row r="70">
      <c r="A70" t="n">
        <v>68</v>
      </c>
      <c r="B70" t="n">
        <v>100</v>
      </c>
      <c r="C70" t="inlineStr">
        <is>
          <t xml:space="preserve">CONCLUIDO	</t>
        </is>
      </c>
      <c r="D70" t="n">
        <v>7.5227</v>
      </c>
      <c r="E70" t="n">
        <v>13.29</v>
      </c>
      <c r="F70" t="n">
        <v>10.5</v>
      </c>
      <c r="G70" t="n">
        <v>90.04000000000001</v>
      </c>
      <c r="H70" t="n">
        <v>1.44</v>
      </c>
      <c r="I70" t="n">
        <v>7</v>
      </c>
      <c r="J70" t="n">
        <v>221.99</v>
      </c>
      <c r="K70" t="n">
        <v>54.38</v>
      </c>
      <c r="L70" t="n">
        <v>18</v>
      </c>
      <c r="M70" t="n">
        <v>5</v>
      </c>
      <c r="N70" t="n">
        <v>49.61</v>
      </c>
      <c r="O70" t="n">
        <v>27612.53</v>
      </c>
      <c r="P70" t="n">
        <v>142.27</v>
      </c>
      <c r="Q70" t="n">
        <v>197.75</v>
      </c>
      <c r="R70" t="n">
        <v>30.89</v>
      </c>
      <c r="S70" t="n">
        <v>25.4</v>
      </c>
      <c r="T70" t="n">
        <v>1906.42</v>
      </c>
      <c r="U70" t="n">
        <v>0.82</v>
      </c>
      <c r="V70" t="n">
        <v>0.89</v>
      </c>
      <c r="W70" t="n">
        <v>2.95</v>
      </c>
      <c r="X70" t="n">
        <v>0.11</v>
      </c>
      <c r="Y70" t="n">
        <v>1</v>
      </c>
      <c r="Z70" t="n">
        <v>10</v>
      </c>
    </row>
    <row r="71">
      <c r="A71" t="n">
        <v>69</v>
      </c>
      <c r="B71" t="n">
        <v>100</v>
      </c>
      <c r="C71" t="inlineStr">
        <is>
          <t xml:space="preserve">CONCLUIDO	</t>
        </is>
      </c>
      <c r="D71" t="n">
        <v>7.5193</v>
      </c>
      <c r="E71" t="n">
        <v>13.3</v>
      </c>
      <c r="F71" t="n">
        <v>10.51</v>
      </c>
      <c r="G71" t="n">
        <v>90.09</v>
      </c>
      <c r="H71" t="n">
        <v>1.46</v>
      </c>
      <c r="I71" t="n">
        <v>7</v>
      </c>
      <c r="J71" t="n">
        <v>222.4</v>
      </c>
      <c r="K71" t="n">
        <v>54.38</v>
      </c>
      <c r="L71" t="n">
        <v>18.25</v>
      </c>
      <c r="M71" t="n">
        <v>5</v>
      </c>
      <c r="N71" t="n">
        <v>49.78</v>
      </c>
      <c r="O71" t="n">
        <v>27663.85</v>
      </c>
      <c r="P71" t="n">
        <v>142.41</v>
      </c>
      <c r="Q71" t="n">
        <v>197.75</v>
      </c>
      <c r="R71" t="n">
        <v>31.2</v>
      </c>
      <c r="S71" t="n">
        <v>25.4</v>
      </c>
      <c r="T71" t="n">
        <v>2059.86</v>
      </c>
      <c r="U71" t="n">
        <v>0.8100000000000001</v>
      </c>
      <c r="V71" t="n">
        <v>0.89</v>
      </c>
      <c r="W71" t="n">
        <v>2.95</v>
      </c>
      <c r="X71" t="n">
        <v>0.12</v>
      </c>
      <c r="Y71" t="n">
        <v>1</v>
      </c>
      <c r="Z71" t="n">
        <v>10</v>
      </c>
    </row>
    <row r="72">
      <c r="A72" t="n">
        <v>70</v>
      </c>
      <c r="B72" t="n">
        <v>100</v>
      </c>
      <c r="C72" t="inlineStr">
        <is>
          <t xml:space="preserve">CONCLUIDO	</t>
        </is>
      </c>
      <c r="D72" t="n">
        <v>7.5179</v>
      </c>
      <c r="E72" t="n">
        <v>13.3</v>
      </c>
      <c r="F72" t="n">
        <v>10.51</v>
      </c>
      <c r="G72" t="n">
        <v>90.11</v>
      </c>
      <c r="H72" t="n">
        <v>1.48</v>
      </c>
      <c r="I72" t="n">
        <v>7</v>
      </c>
      <c r="J72" t="n">
        <v>222.82</v>
      </c>
      <c r="K72" t="n">
        <v>54.38</v>
      </c>
      <c r="L72" t="n">
        <v>18.5</v>
      </c>
      <c r="M72" t="n">
        <v>5</v>
      </c>
      <c r="N72" t="n">
        <v>49.94</v>
      </c>
      <c r="O72" t="n">
        <v>27715.11</v>
      </c>
      <c r="P72" t="n">
        <v>142.34</v>
      </c>
      <c r="Q72" t="n">
        <v>197.76</v>
      </c>
      <c r="R72" t="n">
        <v>31.23</v>
      </c>
      <c r="S72" t="n">
        <v>25.4</v>
      </c>
      <c r="T72" t="n">
        <v>2076.55</v>
      </c>
      <c r="U72" t="n">
        <v>0.8100000000000001</v>
      </c>
      <c r="V72" t="n">
        <v>0.89</v>
      </c>
      <c r="W72" t="n">
        <v>2.95</v>
      </c>
      <c r="X72" t="n">
        <v>0.12</v>
      </c>
      <c r="Y72" t="n">
        <v>1</v>
      </c>
      <c r="Z72" t="n">
        <v>10</v>
      </c>
    </row>
    <row r="73">
      <c r="A73" t="n">
        <v>71</v>
      </c>
      <c r="B73" t="n">
        <v>100</v>
      </c>
      <c r="C73" t="inlineStr">
        <is>
          <t xml:space="preserve">CONCLUIDO	</t>
        </is>
      </c>
      <c r="D73" t="n">
        <v>7.5218</v>
      </c>
      <c r="E73" t="n">
        <v>13.29</v>
      </c>
      <c r="F73" t="n">
        <v>10.51</v>
      </c>
      <c r="G73" t="n">
        <v>90.05</v>
      </c>
      <c r="H73" t="n">
        <v>1.49</v>
      </c>
      <c r="I73" t="n">
        <v>7</v>
      </c>
      <c r="J73" t="n">
        <v>223.23</v>
      </c>
      <c r="K73" t="n">
        <v>54.38</v>
      </c>
      <c r="L73" t="n">
        <v>18.75</v>
      </c>
      <c r="M73" t="n">
        <v>5</v>
      </c>
      <c r="N73" t="n">
        <v>50.11</v>
      </c>
      <c r="O73" t="n">
        <v>27766.43</v>
      </c>
      <c r="P73" t="n">
        <v>142.05</v>
      </c>
      <c r="Q73" t="n">
        <v>197.75</v>
      </c>
      <c r="R73" t="n">
        <v>30.92</v>
      </c>
      <c r="S73" t="n">
        <v>25.4</v>
      </c>
      <c r="T73" t="n">
        <v>1918.6</v>
      </c>
      <c r="U73" t="n">
        <v>0.82</v>
      </c>
      <c r="V73" t="n">
        <v>0.89</v>
      </c>
      <c r="W73" t="n">
        <v>2.95</v>
      </c>
      <c r="X73" t="n">
        <v>0.12</v>
      </c>
      <c r="Y73" t="n">
        <v>1</v>
      </c>
      <c r="Z73" t="n">
        <v>10</v>
      </c>
    </row>
    <row r="74">
      <c r="A74" t="n">
        <v>72</v>
      </c>
      <c r="B74" t="n">
        <v>100</v>
      </c>
      <c r="C74" t="inlineStr">
        <is>
          <t xml:space="preserve">CONCLUIDO	</t>
        </is>
      </c>
      <c r="D74" t="n">
        <v>7.5204</v>
      </c>
      <c r="E74" t="n">
        <v>13.3</v>
      </c>
      <c r="F74" t="n">
        <v>10.51</v>
      </c>
      <c r="G74" t="n">
        <v>90.06999999999999</v>
      </c>
      <c r="H74" t="n">
        <v>1.51</v>
      </c>
      <c r="I74" t="n">
        <v>7</v>
      </c>
      <c r="J74" t="n">
        <v>223.65</v>
      </c>
      <c r="K74" t="n">
        <v>54.38</v>
      </c>
      <c r="L74" t="n">
        <v>19</v>
      </c>
      <c r="M74" t="n">
        <v>5</v>
      </c>
      <c r="N74" t="n">
        <v>50.27</v>
      </c>
      <c r="O74" t="n">
        <v>27817.81</v>
      </c>
      <c r="P74" t="n">
        <v>141.78</v>
      </c>
      <c r="Q74" t="n">
        <v>197.75</v>
      </c>
      <c r="R74" t="n">
        <v>31.12</v>
      </c>
      <c r="S74" t="n">
        <v>25.4</v>
      </c>
      <c r="T74" t="n">
        <v>2021.6</v>
      </c>
      <c r="U74" t="n">
        <v>0.82</v>
      </c>
      <c r="V74" t="n">
        <v>0.89</v>
      </c>
      <c r="W74" t="n">
        <v>2.95</v>
      </c>
      <c r="X74" t="n">
        <v>0.12</v>
      </c>
      <c r="Y74" t="n">
        <v>1</v>
      </c>
      <c r="Z74" t="n">
        <v>10</v>
      </c>
    </row>
    <row r="75">
      <c r="A75" t="n">
        <v>73</v>
      </c>
      <c r="B75" t="n">
        <v>100</v>
      </c>
      <c r="C75" t="inlineStr">
        <is>
          <t xml:space="preserve">CONCLUIDO	</t>
        </is>
      </c>
      <c r="D75" t="n">
        <v>7.5157</v>
      </c>
      <c r="E75" t="n">
        <v>13.31</v>
      </c>
      <c r="F75" t="n">
        <v>10.52</v>
      </c>
      <c r="G75" t="n">
        <v>90.14</v>
      </c>
      <c r="H75" t="n">
        <v>1.53</v>
      </c>
      <c r="I75" t="n">
        <v>7</v>
      </c>
      <c r="J75" t="n">
        <v>224.07</v>
      </c>
      <c r="K75" t="n">
        <v>54.38</v>
      </c>
      <c r="L75" t="n">
        <v>19.25</v>
      </c>
      <c r="M75" t="n">
        <v>5</v>
      </c>
      <c r="N75" t="n">
        <v>50.44</v>
      </c>
      <c r="O75" t="n">
        <v>27869.24</v>
      </c>
      <c r="P75" t="n">
        <v>141.62</v>
      </c>
      <c r="Q75" t="n">
        <v>197.75</v>
      </c>
      <c r="R75" t="n">
        <v>31.33</v>
      </c>
      <c r="S75" t="n">
        <v>25.4</v>
      </c>
      <c r="T75" t="n">
        <v>2126.15</v>
      </c>
      <c r="U75" t="n">
        <v>0.8100000000000001</v>
      </c>
      <c r="V75" t="n">
        <v>0.88</v>
      </c>
      <c r="W75" t="n">
        <v>2.95</v>
      </c>
      <c r="X75" t="n">
        <v>0.13</v>
      </c>
      <c r="Y75" t="n">
        <v>1</v>
      </c>
      <c r="Z75" t="n">
        <v>10</v>
      </c>
    </row>
    <row r="76">
      <c r="A76" t="n">
        <v>74</v>
      </c>
      <c r="B76" t="n">
        <v>100</v>
      </c>
      <c r="C76" t="inlineStr">
        <is>
          <t xml:space="preserve">CONCLUIDO	</t>
        </is>
      </c>
      <c r="D76" t="n">
        <v>7.5164</v>
      </c>
      <c r="E76" t="n">
        <v>13.3</v>
      </c>
      <c r="F76" t="n">
        <v>10.52</v>
      </c>
      <c r="G76" t="n">
        <v>90.13</v>
      </c>
      <c r="H76" t="n">
        <v>1.54</v>
      </c>
      <c r="I76" t="n">
        <v>7</v>
      </c>
      <c r="J76" t="n">
        <v>224.49</v>
      </c>
      <c r="K76" t="n">
        <v>54.38</v>
      </c>
      <c r="L76" t="n">
        <v>19.5</v>
      </c>
      <c r="M76" t="n">
        <v>5</v>
      </c>
      <c r="N76" t="n">
        <v>50.61</v>
      </c>
      <c r="O76" t="n">
        <v>27920.73</v>
      </c>
      <c r="P76" t="n">
        <v>141.44</v>
      </c>
      <c r="Q76" t="n">
        <v>197.76</v>
      </c>
      <c r="R76" t="n">
        <v>31.28</v>
      </c>
      <c r="S76" t="n">
        <v>25.4</v>
      </c>
      <c r="T76" t="n">
        <v>2099.89</v>
      </c>
      <c r="U76" t="n">
        <v>0.8100000000000001</v>
      </c>
      <c r="V76" t="n">
        <v>0.88</v>
      </c>
      <c r="W76" t="n">
        <v>2.95</v>
      </c>
      <c r="X76" t="n">
        <v>0.12</v>
      </c>
      <c r="Y76" t="n">
        <v>1</v>
      </c>
      <c r="Z76" t="n">
        <v>10</v>
      </c>
    </row>
    <row r="77">
      <c r="A77" t="n">
        <v>75</v>
      </c>
      <c r="B77" t="n">
        <v>100</v>
      </c>
      <c r="C77" t="inlineStr">
        <is>
          <t xml:space="preserve">CONCLUIDO	</t>
        </is>
      </c>
      <c r="D77" t="n">
        <v>7.5166</v>
      </c>
      <c r="E77" t="n">
        <v>13.3</v>
      </c>
      <c r="F77" t="n">
        <v>10.52</v>
      </c>
      <c r="G77" t="n">
        <v>90.13</v>
      </c>
      <c r="H77" t="n">
        <v>1.56</v>
      </c>
      <c r="I77" t="n">
        <v>7</v>
      </c>
      <c r="J77" t="n">
        <v>224.9</v>
      </c>
      <c r="K77" t="n">
        <v>54.38</v>
      </c>
      <c r="L77" t="n">
        <v>19.75</v>
      </c>
      <c r="M77" t="n">
        <v>5</v>
      </c>
      <c r="N77" t="n">
        <v>50.78</v>
      </c>
      <c r="O77" t="n">
        <v>27972.28</v>
      </c>
      <c r="P77" t="n">
        <v>141.13</v>
      </c>
      <c r="Q77" t="n">
        <v>197.77</v>
      </c>
      <c r="R77" t="n">
        <v>31.25</v>
      </c>
      <c r="S77" t="n">
        <v>25.4</v>
      </c>
      <c r="T77" t="n">
        <v>2083.73</v>
      </c>
      <c r="U77" t="n">
        <v>0.8100000000000001</v>
      </c>
      <c r="V77" t="n">
        <v>0.88</v>
      </c>
      <c r="W77" t="n">
        <v>2.95</v>
      </c>
      <c r="X77" t="n">
        <v>0.12</v>
      </c>
      <c r="Y77" t="n">
        <v>1</v>
      </c>
      <c r="Z77" t="n">
        <v>10</v>
      </c>
    </row>
    <row r="78">
      <c r="A78" t="n">
        <v>76</v>
      </c>
      <c r="B78" t="n">
        <v>100</v>
      </c>
      <c r="C78" t="inlineStr">
        <is>
          <t xml:space="preserve">CONCLUIDO	</t>
        </is>
      </c>
      <c r="D78" t="n">
        <v>7.5218</v>
      </c>
      <c r="E78" t="n">
        <v>13.29</v>
      </c>
      <c r="F78" t="n">
        <v>10.51</v>
      </c>
      <c r="G78" t="n">
        <v>90.05</v>
      </c>
      <c r="H78" t="n">
        <v>1.58</v>
      </c>
      <c r="I78" t="n">
        <v>7</v>
      </c>
      <c r="J78" t="n">
        <v>225.32</v>
      </c>
      <c r="K78" t="n">
        <v>54.38</v>
      </c>
      <c r="L78" t="n">
        <v>20</v>
      </c>
      <c r="M78" t="n">
        <v>5</v>
      </c>
      <c r="N78" t="n">
        <v>50.95</v>
      </c>
      <c r="O78" t="n">
        <v>28023.89</v>
      </c>
      <c r="P78" t="n">
        <v>140.68</v>
      </c>
      <c r="Q78" t="n">
        <v>197.75</v>
      </c>
      <c r="R78" t="n">
        <v>31.04</v>
      </c>
      <c r="S78" t="n">
        <v>25.4</v>
      </c>
      <c r="T78" t="n">
        <v>1981.23</v>
      </c>
      <c r="U78" t="n">
        <v>0.82</v>
      </c>
      <c r="V78" t="n">
        <v>0.89</v>
      </c>
      <c r="W78" t="n">
        <v>2.95</v>
      </c>
      <c r="X78" t="n">
        <v>0.12</v>
      </c>
      <c r="Y78" t="n">
        <v>1</v>
      </c>
      <c r="Z78" t="n">
        <v>10</v>
      </c>
    </row>
    <row r="79">
      <c r="A79" t="n">
        <v>77</v>
      </c>
      <c r="B79" t="n">
        <v>100</v>
      </c>
      <c r="C79" t="inlineStr">
        <is>
          <t xml:space="preserve">CONCLUIDO	</t>
        </is>
      </c>
      <c r="D79" t="n">
        <v>7.5537</v>
      </c>
      <c r="E79" t="n">
        <v>13.24</v>
      </c>
      <c r="F79" t="n">
        <v>10.49</v>
      </c>
      <c r="G79" t="n">
        <v>104.89</v>
      </c>
      <c r="H79" t="n">
        <v>1.59</v>
      </c>
      <c r="I79" t="n">
        <v>6</v>
      </c>
      <c r="J79" t="n">
        <v>225.74</v>
      </c>
      <c r="K79" t="n">
        <v>54.38</v>
      </c>
      <c r="L79" t="n">
        <v>20.25</v>
      </c>
      <c r="M79" t="n">
        <v>4</v>
      </c>
      <c r="N79" t="n">
        <v>51.11</v>
      </c>
      <c r="O79" t="n">
        <v>28075.56</v>
      </c>
      <c r="P79" t="n">
        <v>140.41</v>
      </c>
      <c r="Q79" t="n">
        <v>197.79</v>
      </c>
      <c r="R79" t="n">
        <v>30.45</v>
      </c>
      <c r="S79" t="n">
        <v>25.4</v>
      </c>
      <c r="T79" t="n">
        <v>1691.71</v>
      </c>
      <c r="U79" t="n">
        <v>0.83</v>
      </c>
      <c r="V79" t="n">
        <v>0.89</v>
      </c>
      <c r="W79" t="n">
        <v>2.95</v>
      </c>
      <c r="X79" t="n">
        <v>0.1</v>
      </c>
      <c r="Y79" t="n">
        <v>1</v>
      </c>
      <c r="Z79" t="n">
        <v>10</v>
      </c>
    </row>
    <row r="80">
      <c r="A80" t="n">
        <v>78</v>
      </c>
      <c r="B80" t="n">
        <v>100</v>
      </c>
      <c r="C80" t="inlineStr">
        <is>
          <t xml:space="preserve">CONCLUIDO	</t>
        </is>
      </c>
      <c r="D80" t="n">
        <v>7.5578</v>
      </c>
      <c r="E80" t="n">
        <v>13.23</v>
      </c>
      <c r="F80" t="n">
        <v>10.48</v>
      </c>
      <c r="G80" t="n">
        <v>104.81</v>
      </c>
      <c r="H80" t="n">
        <v>1.61</v>
      </c>
      <c r="I80" t="n">
        <v>6</v>
      </c>
      <c r="J80" t="n">
        <v>226.16</v>
      </c>
      <c r="K80" t="n">
        <v>54.38</v>
      </c>
      <c r="L80" t="n">
        <v>20.5</v>
      </c>
      <c r="M80" t="n">
        <v>4</v>
      </c>
      <c r="N80" t="n">
        <v>51.28</v>
      </c>
      <c r="O80" t="n">
        <v>28127.29</v>
      </c>
      <c r="P80" t="n">
        <v>140.35</v>
      </c>
      <c r="Q80" t="n">
        <v>197.76</v>
      </c>
      <c r="R80" t="n">
        <v>30.24</v>
      </c>
      <c r="S80" t="n">
        <v>25.4</v>
      </c>
      <c r="T80" t="n">
        <v>1588.35</v>
      </c>
      <c r="U80" t="n">
        <v>0.84</v>
      </c>
      <c r="V80" t="n">
        <v>0.89</v>
      </c>
      <c r="W80" t="n">
        <v>2.95</v>
      </c>
      <c r="X80" t="n">
        <v>0.09</v>
      </c>
      <c r="Y80" t="n">
        <v>1</v>
      </c>
      <c r="Z80" t="n">
        <v>10</v>
      </c>
    </row>
    <row r="81">
      <c r="A81" t="n">
        <v>79</v>
      </c>
      <c r="B81" t="n">
        <v>100</v>
      </c>
      <c r="C81" t="inlineStr">
        <is>
          <t xml:space="preserve">CONCLUIDO	</t>
        </is>
      </c>
      <c r="D81" t="n">
        <v>7.5549</v>
      </c>
      <c r="E81" t="n">
        <v>13.24</v>
      </c>
      <c r="F81" t="n">
        <v>10.49</v>
      </c>
      <c r="G81" t="n">
        <v>104.86</v>
      </c>
      <c r="H81" t="n">
        <v>1.63</v>
      </c>
      <c r="I81" t="n">
        <v>6</v>
      </c>
      <c r="J81" t="n">
        <v>226.58</v>
      </c>
      <c r="K81" t="n">
        <v>54.38</v>
      </c>
      <c r="L81" t="n">
        <v>20.75</v>
      </c>
      <c r="M81" t="n">
        <v>4</v>
      </c>
      <c r="N81" t="n">
        <v>51.45</v>
      </c>
      <c r="O81" t="n">
        <v>28179.08</v>
      </c>
      <c r="P81" t="n">
        <v>140.49</v>
      </c>
      <c r="Q81" t="n">
        <v>197.78</v>
      </c>
      <c r="R81" t="n">
        <v>30.34</v>
      </c>
      <c r="S81" t="n">
        <v>25.4</v>
      </c>
      <c r="T81" t="n">
        <v>1635.69</v>
      </c>
      <c r="U81" t="n">
        <v>0.84</v>
      </c>
      <c r="V81" t="n">
        <v>0.89</v>
      </c>
      <c r="W81" t="n">
        <v>2.95</v>
      </c>
      <c r="X81" t="n">
        <v>0.1</v>
      </c>
      <c r="Y81" t="n">
        <v>1</v>
      </c>
      <c r="Z81" t="n">
        <v>10</v>
      </c>
    </row>
    <row r="82">
      <c r="A82" t="n">
        <v>80</v>
      </c>
      <c r="B82" t="n">
        <v>100</v>
      </c>
      <c r="C82" t="inlineStr">
        <is>
          <t xml:space="preserve">CONCLUIDO	</t>
        </is>
      </c>
      <c r="D82" t="n">
        <v>7.5543</v>
      </c>
      <c r="E82" t="n">
        <v>13.24</v>
      </c>
      <c r="F82" t="n">
        <v>10.49</v>
      </c>
      <c r="G82" t="n">
        <v>104.88</v>
      </c>
      <c r="H82" t="n">
        <v>1.64</v>
      </c>
      <c r="I82" t="n">
        <v>6</v>
      </c>
      <c r="J82" t="n">
        <v>227</v>
      </c>
      <c r="K82" t="n">
        <v>54.38</v>
      </c>
      <c r="L82" t="n">
        <v>21</v>
      </c>
      <c r="M82" t="n">
        <v>4</v>
      </c>
      <c r="N82" t="n">
        <v>51.62</v>
      </c>
      <c r="O82" t="n">
        <v>28230.92</v>
      </c>
      <c r="P82" t="n">
        <v>140.65</v>
      </c>
      <c r="Q82" t="n">
        <v>197.77</v>
      </c>
      <c r="R82" t="n">
        <v>30.38</v>
      </c>
      <c r="S82" t="n">
        <v>25.4</v>
      </c>
      <c r="T82" t="n">
        <v>1655.44</v>
      </c>
      <c r="U82" t="n">
        <v>0.84</v>
      </c>
      <c r="V82" t="n">
        <v>0.89</v>
      </c>
      <c r="W82" t="n">
        <v>2.95</v>
      </c>
      <c r="X82" t="n">
        <v>0.1</v>
      </c>
      <c r="Y82" t="n">
        <v>1</v>
      </c>
      <c r="Z82" t="n">
        <v>10</v>
      </c>
    </row>
    <row r="83">
      <c r="A83" t="n">
        <v>81</v>
      </c>
      <c r="B83" t="n">
        <v>100</v>
      </c>
      <c r="C83" t="inlineStr">
        <is>
          <t xml:space="preserve">CONCLUIDO	</t>
        </is>
      </c>
      <c r="D83" t="n">
        <v>7.5543</v>
      </c>
      <c r="E83" t="n">
        <v>13.24</v>
      </c>
      <c r="F83" t="n">
        <v>10.49</v>
      </c>
      <c r="G83" t="n">
        <v>104.88</v>
      </c>
      <c r="H83" t="n">
        <v>1.66</v>
      </c>
      <c r="I83" t="n">
        <v>6</v>
      </c>
      <c r="J83" t="n">
        <v>227.42</v>
      </c>
      <c r="K83" t="n">
        <v>54.38</v>
      </c>
      <c r="L83" t="n">
        <v>21.25</v>
      </c>
      <c r="M83" t="n">
        <v>4</v>
      </c>
      <c r="N83" t="n">
        <v>51.8</v>
      </c>
      <c r="O83" t="n">
        <v>28282.83</v>
      </c>
      <c r="P83" t="n">
        <v>140.86</v>
      </c>
      <c r="Q83" t="n">
        <v>197.77</v>
      </c>
      <c r="R83" t="n">
        <v>30.41</v>
      </c>
      <c r="S83" t="n">
        <v>25.4</v>
      </c>
      <c r="T83" t="n">
        <v>1670.02</v>
      </c>
      <c r="U83" t="n">
        <v>0.84</v>
      </c>
      <c r="V83" t="n">
        <v>0.89</v>
      </c>
      <c r="W83" t="n">
        <v>2.95</v>
      </c>
      <c r="X83" t="n">
        <v>0.1</v>
      </c>
      <c r="Y83" t="n">
        <v>1</v>
      </c>
      <c r="Z83" t="n">
        <v>10</v>
      </c>
    </row>
    <row r="84">
      <c r="A84" t="n">
        <v>82</v>
      </c>
      <c r="B84" t="n">
        <v>100</v>
      </c>
      <c r="C84" t="inlineStr">
        <is>
          <t xml:space="preserve">CONCLUIDO	</t>
        </is>
      </c>
      <c r="D84" t="n">
        <v>7.5557</v>
      </c>
      <c r="E84" t="n">
        <v>13.24</v>
      </c>
      <c r="F84" t="n">
        <v>10.48</v>
      </c>
      <c r="G84" t="n">
        <v>104.85</v>
      </c>
      <c r="H84" t="n">
        <v>1.68</v>
      </c>
      <c r="I84" t="n">
        <v>6</v>
      </c>
      <c r="J84" t="n">
        <v>227.84</v>
      </c>
      <c r="K84" t="n">
        <v>54.38</v>
      </c>
      <c r="L84" t="n">
        <v>21.5</v>
      </c>
      <c r="M84" t="n">
        <v>4</v>
      </c>
      <c r="N84" t="n">
        <v>51.97</v>
      </c>
      <c r="O84" t="n">
        <v>28334.8</v>
      </c>
      <c r="P84" t="n">
        <v>141.02</v>
      </c>
      <c r="Q84" t="n">
        <v>197.75</v>
      </c>
      <c r="R84" t="n">
        <v>30.43</v>
      </c>
      <c r="S84" t="n">
        <v>25.4</v>
      </c>
      <c r="T84" t="n">
        <v>1681.36</v>
      </c>
      <c r="U84" t="n">
        <v>0.83</v>
      </c>
      <c r="V84" t="n">
        <v>0.89</v>
      </c>
      <c r="W84" t="n">
        <v>2.95</v>
      </c>
      <c r="X84" t="n">
        <v>0.1</v>
      </c>
      <c r="Y84" t="n">
        <v>1</v>
      </c>
      <c r="Z84" t="n">
        <v>10</v>
      </c>
    </row>
    <row r="85">
      <c r="A85" t="n">
        <v>83</v>
      </c>
      <c r="B85" t="n">
        <v>100</v>
      </c>
      <c r="C85" t="inlineStr">
        <is>
          <t xml:space="preserve">CONCLUIDO	</t>
        </is>
      </c>
      <c r="D85" t="n">
        <v>7.5564</v>
      </c>
      <c r="E85" t="n">
        <v>13.23</v>
      </c>
      <c r="F85" t="n">
        <v>10.48</v>
      </c>
      <c r="G85" t="n">
        <v>104.84</v>
      </c>
      <c r="H85" t="n">
        <v>1.69</v>
      </c>
      <c r="I85" t="n">
        <v>6</v>
      </c>
      <c r="J85" t="n">
        <v>228.27</v>
      </c>
      <c r="K85" t="n">
        <v>54.38</v>
      </c>
      <c r="L85" t="n">
        <v>21.75</v>
      </c>
      <c r="M85" t="n">
        <v>4</v>
      </c>
      <c r="N85" t="n">
        <v>52.14</v>
      </c>
      <c r="O85" t="n">
        <v>28386.82</v>
      </c>
      <c r="P85" t="n">
        <v>140.87</v>
      </c>
      <c r="Q85" t="n">
        <v>197.75</v>
      </c>
      <c r="R85" t="n">
        <v>30.26</v>
      </c>
      <c r="S85" t="n">
        <v>25.4</v>
      </c>
      <c r="T85" t="n">
        <v>1595.34</v>
      </c>
      <c r="U85" t="n">
        <v>0.84</v>
      </c>
      <c r="V85" t="n">
        <v>0.89</v>
      </c>
      <c r="W85" t="n">
        <v>2.95</v>
      </c>
      <c r="X85" t="n">
        <v>0.09</v>
      </c>
      <c r="Y85" t="n">
        <v>1</v>
      </c>
      <c r="Z85" t="n">
        <v>10</v>
      </c>
    </row>
    <row r="86">
      <c r="A86" t="n">
        <v>84</v>
      </c>
      <c r="B86" t="n">
        <v>100</v>
      </c>
      <c r="C86" t="inlineStr">
        <is>
          <t xml:space="preserve">CONCLUIDO	</t>
        </is>
      </c>
      <c r="D86" t="n">
        <v>7.5554</v>
      </c>
      <c r="E86" t="n">
        <v>13.24</v>
      </c>
      <c r="F86" t="n">
        <v>10.49</v>
      </c>
      <c r="G86" t="n">
        <v>104.86</v>
      </c>
      <c r="H86" t="n">
        <v>1.71</v>
      </c>
      <c r="I86" t="n">
        <v>6</v>
      </c>
      <c r="J86" t="n">
        <v>228.69</v>
      </c>
      <c r="K86" t="n">
        <v>54.38</v>
      </c>
      <c r="L86" t="n">
        <v>22</v>
      </c>
      <c r="M86" t="n">
        <v>4</v>
      </c>
      <c r="N86" t="n">
        <v>52.31</v>
      </c>
      <c r="O86" t="n">
        <v>28438.91</v>
      </c>
      <c r="P86" t="n">
        <v>140.84</v>
      </c>
      <c r="Q86" t="n">
        <v>197.8</v>
      </c>
      <c r="R86" t="n">
        <v>30.21</v>
      </c>
      <c r="S86" t="n">
        <v>25.4</v>
      </c>
      <c r="T86" t="n">
        <v>1570.84</v>
      </c>
      <c r="U86" t="n">
        <v>0.84</v>
      </c>
      <c r="V86" t="n">
        <v>0.89</v>
      </c>
      <c r="W86" t="n">
        <v>2.95</v>
      </c>
      <c r="X86" t="n">
        <v>0.1</v>
      </c>
      <c r="Y86" t="n">
        <v>1</v>
      </c>
      <c r="Z86" t="n">
        <v>10</v>
      </c>
    </row>
    <row r="87">
      <c r="A87" t="n">
        <v>85</v>
      </c>
      <c r="B87" t="n">
        <v>100</v>
      </c>
      <c r="C87" t="inlineStr">
        <is>
          <t xml:space="preserve">CONCLUIDO	</t>
        </is>
      </c>
      <c r="D87" t="n">
        <v>7.5545</v>
      </c>
      <c r="E87" t="n">
        <v>13.24</v>
      </c>
      <c r="F87" t="n">
        <v>10.49</v>
      </c>
      <c r="G87" t="n">
        <v>104.87</v>
      </c>
      <c r="H87" t="n">
        <v>1.73</v>
      </c>
      <c r="I87" t="n">
        <v>6</v>
      </c>
      <c r="J87" t="n">
        <v>229.11</v>
      </c>
      <c r="K87" t="n">
        <v>54.38</v>
      </c>
      <c r="L87" t="n">
        <v>22.25</v>
      </c>
      <c r="M87" t="n">
        <v>4</v>
      </c>
      <c r="N87" t="n">
        <v>52.48</v>
      </c>
      <c r="O87" t="n">
        <v>28491.06</v>
      </c>
      <c r="P87" t="n">
        <v>140.87</v>
      </c>
      <c r="Q87" t="n">
        <v>197.75</v>
      </c>
      <c r="R87" t="n">
        <v>30.41</v>
      </c>
      <c r="S87" t="n">
        <v>25.4</v>
      </c>
      <c r="T87" t="n">
        <v>1669.54</v>
      </c>
      <c r="U87" t="n">
        <v>0.84</v>
      </c>
      <c r="V87" t="n">
        <v>0.89</v>
      </c>
      <c r="W87" t="n">
        <v>2.95</v>
      </c>
      <c r="X87" t="n">
        <v>0.1</v>
      </c>
      <c r="Y87" t="n">
        <v>1</v>
      </c>
      <c r="Z87" t="n">
        <v>10</v>
      </c>
    </row>
    <row r="88">
      <c r="A88" t="n">
        <v>86</v>
      </c>
      <c r="B88" t="n">
        <v>100</v>
      </c>
      <c r="C88" t="inlineStr">
        <is>
          <t xml:space="preserve">CONCLUIDO	</t>
        </is>
      </c>
      <c r="D88" t="n">
        <v>7.5543</v>
      </c>
      <c r="E88" t="n">
        <v>13.24</v>
      </c>
      <c r="F88" t="n">
        <v>10.49</v>
      </c>
      <c r="G88" t="n">
        <v>104.88</v>
      </c>
      <c r="H88" t="n">
        <v>1.74</v>
      </c>
      <c r="I88" t="n">
        <v>6</v>
      </c>
      <c r="J88" t="n">
        <v>229.53</v>
      </c>
      <c r="K88" t="n">
        <v>54.38</v>
      </c>
      <c r="L88" t="n">
        <v>22.5</v>
      </c>
      <c r="M88" t="n">
        <v>4</v>
      </c>
      <c r="N88" t="n">
        <v>52.66</v>
      </c>
      <c r="O88" t="n">
        <v>28543.27</v>
      </c>
      <c r="P88" t="n">
        <v>140.84</v>
      </c>
      <c r="Q88" t="n">
        <v>197.75</v>
      </c>
      <c r="R88" t="n">
        <v>30.26</v>
      </c>
      <c r="S88" t="n">
        <v>25.4</v>
      </c>
      <c r="T88" t="n">
        <v>1598.21</v>
      </c>
      <c r="U88" t="n">
        <v>0.84</v>
      </c>
      <c r="V88" t="n">
        <v>0.89</v>
      </c>
      <c r="W88" t="n">
        <v>2.95</v>
      </c>
      <c r="X88" t="n">
        <v>0.1</v>
      </c>
      <c r="Y88" t="n">
        <v>1</v>
      </c>
      <c r="Z88" t="n">
        <v>10</v>
      </c>
    </row>
    <row r="89">
      <c r="A89" t="n">
        <v>87</v>
      </c>
      <c r="B89" t="n">
        <v>100</v>
      </c>
      <c r="C89" t="inlineStr">
        <is>
          <t xml:space="preserve">CONCLUIDO	</t>
        </is>
      </c>
      <c r="D89" t="n">
        <v>7.5533</v>
      </c>
      <c r="E89" t="n">
        <v>13.24</v>
      </c>
      <c r="F89" t="n">
        <v>10.49</v>
      </c>
      <c r="G89" t="n">
        <v>104.89</v>
      </c>
      <c r="H89" t="n">
        <v>1.76</v>
      </c>
      <c r="I89" t="n">
        <v>6</v>
      </c>
      <c r="J89" t="n">
        <v>229.96</v>
      </c>
      <c r="K89" t="n">
        <v>54.38</v>
      </c>
      <c r="L89" t="n">
        <v>22.75</v>
      </c>
      <c r="M89" t="n">
        <v>4</v>
      </c>
      <c r="N89" t="n">
        <v>52.83</v>
      </c>
      <c r="O89" t="n">
        <v>28595.54</v>
      </c>
      <c r="P89" t="n">
        <v>140.7</v>
      </c>
      <c r="Q89" t="n">
        <v>197.76</v>
      </c>
      <c r="R89" t="n">
        <v>30.44</v>
      </c>
      <c r="S89" t="n">
        <v>25.4</v>
      </c>
      <c r="T89" t="n">
        <v>1685.5</v>
      </c>
      <c r="U89" t="n">
        <v>0.83</v>
      </c>
      <c r="V89" t="n">
        <v>0.89</v>
      </c>
      <c r="W89" t="n">
        <v>2.95</v>
      </c>
      <c r="X89" t="n">
        <v>0.1</v>
      </c>
      <c r="Y89" t="n">
        <v>1</v>
      </c>
      <c r="Z89" t="n">
        <v>10</v>
      </c>
    </row>
    <row r="90">
      <c r="A90" t="n">
        <v>88</v>
      </c>
      <c r="B90" t="n">
        <v>100</v>
      </c>
      <c r="C90" t="inlineStr">
        <is>
          <t xml:space="preserve">CONCLUIDO	</t>
        </is>
      </c>
      <c r="D90" t="n">
        <v>7.5557</v>
      </c>
      <c r="E90" t="n">
        <v>13.24</v>
      </c>
      <c r="F90" t="n">
        <v>10.48</v>
      </c>
      <c r="G90" t="n">
        <v>104.85</v>
      </c>
      <c r="H90" t="n">
        <v>1.77</v>
      </c>
      <c r="I90" t="n">
        <v>6</v>
      </c>
      <c r="J90" t="n">
        <v>230.38</v>
      </c>
      <c r="K90" t="n">
        <v>54.38</v>
      </c>
      <c r="L90" t="n">
        <v>23</v>
      </c>
      <c r="M90" t="n">
        <v>4</v>
      </c>
      <c r="N90" t="n">
        <v>53</v>
      </c>
      <c r="O90" t="n">
        <v>28647.87</v>
      </c>
      <c r="P90" t="n">
        <v>140.52</v>
      </c>
      <c r="Q90" t="n">
        <v>197.75</v>
      </c>
      <c r="R90" t="n">
        <v>30.37</v>
      </c>
      <c r="S90" t="n">
        <v>25.4</v>
      </c>
      <c r="T90" t="n">
        <v>1649.92</v>
      </c>
      <c r="U90" t="n">
        <v>0.84</v>
      </c>
      <c r="V90" t="n">
        <v>0.89</v>
      </c>
      <c r="W90" t="n">
        <v>2.95</v>
      </c>
      <c r="X90" t="n">
        <v>0.1</v>
      </c>
      <c r="Y90" t="n">
        <v>1</v>
      </c>
      <c r="Z90" t="n">
        <v>10</v>
      </c>
    </row>
    <row r="91">
      <c r="A91" t="n">
        <v>89</v>
      </c>
      <c r="B91" t="n">
        <v>100</v>
      </c>
      <c r="C91" t="inlineStr">
        <is>
          <t xml:space="preserve">CONCLUIDO	</t>
        </is>
      </c>
      <c r="D91" t="n">
        <v>7.5532</v>
      </c>
      <c r="E91" t="n">
        <v>13.24</v>
      </c>
      <c r="F91" t="n">
        <v>10.49</v>
      </c>
      <c r="G91" t="n">
        <v>104.89</v>
      </c>
      <c r="H91" t="n">
        <v>1.79</v>
      </c>
      <c r="I91" t="n">
        <v>6</v>
      </c>
      <c r="J91" t="n">
        <v>230.81</v>
      </c>
      <c r="K91" t="n">
        <v>54.38</v>
      </c>
      <c r="L91" t="n">
        <v>23.25</v>
      </c>
      <c r="M91" t="n">
        <v>4</v>
      </c>
      <c r="N91" t="n">
        <v>53.18</v>
      </c>
      <c r="O91" t="n">
        <v>28700.26</v>
      </c>
      <c r="P91" t="n">
        <v>140.4</v>
      </c>
      <c r="Q91" t="n">
        <v>197.77</v>
      </c>
      <c r="R91" t="n">
        <v>30.43</v>
      </c>
      <c r="S91" t="n">
        <v>25.4</v>
      </c>
      <c r="T91" t="n">
        <v>1680.4</v>
      </c>
      <c r="U91" t="n">
        <v>0.83</v>
      </c>
      <c r="V91" t="n">
        <v>0.89</v>
      </c>
      <c r="W91" t="n">
        <v>2.95</v>
      </c>
      <c r="X91" t="n">
        <v>0.1</v>
      </c>
      <c r="Y91" t="n">
        <v>1</v>
      </c>
      <c r="Z91" t="n">
        <v>10</v>
      </c>
    </row>
    <row r="92">
      <c r="A92" t="n">
        <v>90</v>
      </c>
      <c r="B92" t="n">
        <v>100</v>
      </c>
      <c r="C92" t="inlineStr">
        <is>
          <t xml:space="preserve">CONCLUIDO	</t>
        </is>
      </c>
      <c r="D92" t="n">
        <v>7.5556</v>
      </c>
      <c r="E92" t="n">
        <v>13.24</v>
      </c>
      <c r="F92" t="n">
        <v>10.49</v>
      </c>
      <c r="G92" t="n">
        <v>104.85</v>
      </c>
      <c r="H92" t="n">
        <v>1.81</v>
      </c>
      <c r="I92" t="n">
        <v>6</v>
      </c>
      <c r="J92" t="n">
        <v>231.23</v>
      </c>
      <c r="K92" t="n">
        <v>54.38</v>
      </c>
      <c r="L92" t="n">
        <v>23.5</v>
      </c>
      <c r="M92" t="n">
        <v>4</v>
      </c>
      <c r="N92" t="n">
        <v>53.36</v>
      </c>
      <c r="O92" t="n">
        <v>28752.71</v>
      </c>
      <c r="P92" t="n">
        <v>140.14</v>
      </c>
      <c r="Q92" t="n">
        <v>197.76</v>
      </c>
      <c r="R92" t="n">
        <v>30.33</v>
      </c>
      <c r="S92" t="n">
        <v>25.4</v>
      </c>
      <c r="T92" t="n">
        <v>1630.13</v>
      </c>
      <c r="U92" t="n">
        <v>0.84</v>
      </c>
      <c r="V92" t="n">
        <v>0.89</v>
      </c>
      <c r="W92" t="n">
        <v>2.95</v>
      </c>
      <c r="X92" t="n">
        <v>0.1</v>
      </c>
      <c r="Y92" t="n">
        <v>1</v>
      </c>
      <c r="Z92" t="n">
        <v>10</v>
      </c>
    </row>
    <row r="93">
      <c r="A93" t="n">
        <v>91</v>
      </c>
      <c r="B93" t="n">
        <v>100</v>
      </c>
      <c r="C93" t="inlineStr">
        <is>
          <t xml:space="preserve">CONCLUIDO	</t>
        </is>
      </c>
      <c r="D93" t="n">
        <v>7.5559</v>
      </c>
      <c r="E93" t="n">
        <v>13.23</v>
      </c>
      <c r="F93" t="n">
        <v>10.48</v>
      </c>
      <c r="G93" t="n">
        <v>104.85</v>
      </c>
      <c r="H93" t="n">
        <v>1.82</v>
      </c>
      <c r="I93" t="n">
        <v>6</v>
      </c>
      <c r="J93" t="n">
        <v>231.66</v>
      </c>
      <c r="K93" t="n">
        <v>54.38</v>
      </c>
      <c r="L93" t="n">
        <v>23.75</v>
      </c>
      <c r="M93" t="n">
        <v>4</v>
      </c>
      <c r="N93" t="n">
        <v>53.53</v>
      </c>
      <c r="O93" t="n">
        <v>28805.23</v>
      </c>
      <c r="P93" t="n">
        <v>139.85</v>
      </c>
      <c r="Q93" t="n">
        <v>197.79</v>
      </c>
      <c r="R93" t="n">
        <v>30.4</v>
      </c>
      <c r="S93" t="n">
        <v>25.4</v>
      </c>
      <c r="T93" t="n">
        <v>1668.06</v>
      </c>
      <c r="U93" t="n">
        <v>0.84</v>
      </c>
      <c r="V93" t="n">
        <v>0.89</v>
      </c>
      <c r="W93" t="n">
        <v>2.95</v>
      </c>
      <c r="X93" t="n">
        <v>0.09</v>
      </c>
      <c r="Y93" t="n">
        <v>1</v>
      </c>
      <c r="Z93" t="n">
        <v>10</v>
      </c>
    </row>
    <row r="94">
      <c r="A94" t="n">
        <v>92</v>
      </c>
      <c r="B94" t="n">
        <v>100</v>
      </c>
      <c r="C94" t="inlineStr">
        <is>
          <t xml:space="preserve">CONCLUIDO	</t>
        </is>
      </c>
      <c r="D94" t="n">
        <v>7.5548</v>
      </c>
      <c r="E94" t="n">
        <v>13.24</v>
      </c>
      <c r="F94" t="n">
        <v>10.49</v>
      </c>
      <c r="G94" t="n">
        <v>104.87</v>
      </c>
      <c r="H94" t="n">
        <v>1.84</v>
      </c>
      <c r="I94" t="n">
        <v>6</v>
      </c>
      <c r="J94" t="n">
        <v>232.08</v>
      </c>
      <c r="K94" t="n">
        <v>54.38</v>
      </c>
      <c r="L94" t="n">
        <v>24</v>
      </c>
      <c r="M94" t="n">
        <v>4</v>
      </c>
      <c r="N94" t="n">
        <v>53.71</v>
      </c>
      <c r="O94" t="n">
        <v>28857.81</v>
      </c>
      <c r="P94" t="n">
        <v>139.64</v>
      </c>
      <c r="Q94" t="n">
        <v>197.8</v>
      </c>
      <c r="R94" t="n">
        <v>30.37</v>
      </c>
      <c r="S94" t="n">
        <v>25.4</v>
      </c>
      <c r="T94" t="n">
        <v>1651.62</v>
      </c>
      <c r="U94" t="n">
        <v>0.84</v>
      </c>
      <c r="V94" t="n">
        <v>0.89</v>
      </c>
      <c r="W94" t="n">
        <v>2.95</v>
      </c>
      <c r="X94" t="n">
        <v>0.1</v>
      </c>
      <c r="Y94" t="n">
        <v>1</v>
      </c>
      <c r="Z94" t="n">
        <v>10</v>
      </c>
    </row>
    <row r="95">
      <c r="A95" t="n">
        <v>93</v>
      </c>
      <c r="B95" t="n">
        <v>100</v>
      </c>
      <c r="C95" t="inlineStr">
        <is>
          <t xml:space="preserve">CONCLUIDO	</t>
        </is>
      </c>
      <c r="D95" t="n">
        <v>7.5572</v>
      </c>
      <c r="E95" t="n">
        <v>13.23</v>
      </c>
      <c r="F95" t="n">
        <v>10.48</v>
      </c>
      <c r="G95" t="n">
        <v>104.83</v>
      </c>
      <c r="H95" t="n">
        <v>1.85</v>
      </c>
      <c r="I95" t="n">
        <v>6</v>
      </c>
      <c r="J95" t="n">
        <v>232.51</v>
      </c>
      <c r="K95" t="n">
        <v>54.38</v>
      </c>
      <c r="L95" t="n">
        <v>24.25</v>
      </c>
      <c r="M95" t="n">
        <v>4</v>
      </c>
      <c r="N95" t="n">
        <v>53.88</v>
      </c>
      <c r="O95" t="n">
        <v>28910.45</v>
      </c>
      <c r="P95" t="n">
        <v>139.33</v>
      </c>
      <c r="Q95" t="n">
        <v>197.78</v>
      </c>
      <c r="R95" t="n">
        <v>30.25</v>
      </c>
      <c r="S95" t="n">
        <v>25.4</v>
      </c>
      <c r="T95" t="n">
        <v>1588.98</v>
      </c>
      <c r="U95" t="n">
        <v>0.84</v>
      </c>
      <c r="V95" t="n">
        <v>0.89</v>
      </c>
      <c r="W95" t="n">
        <v>2.95</v>
      </c>
      <c r="X95" t="n">
        <v>0.09</v>
      </c>
      <c r="Y95" t="n">
        <v>1</v>
      </c>
      <c r="Z95" t="n">
        <v>10</v>
      </c>
    </row>
    <row r="96">
      <c r="A96" t="n">
        <v>94</v>
      </c>
      <c r="B96" t="n">
        <v>100</v>
      </c>
      <c r="C96" t="inlineStr">
        <is>
          <t xml:space="preserve">CONCLUIDO	</t>
        </is>
      </c>
      <c r="D96" t="n">
        <v>7.5543</v>
      </c>
      <c r="E96" t="n">
        <v>13.24</v>
      </c>
      <c r="F96" t="n">
        <v>10.49</v>
      </c>
      <c r="G96" t="n">
        <v>104.88</v>
      </c>
      <c r="H96" t="n">
        <v>1.87</v>
      </c>
      <c r="I96" t="n">
        <v>6</v>
      </c>
      <c r="J96" t="n">
        <v>232.94</v>
      </c>
      <c r="K96" t="n">
        <v>54.38</v>
      </c>
      <c r="L96" t="n">
        <v>24.5</v>
      </c>
      <c r="M96" t="n">
        <v>4</v>
      </c>
      <c r="N96" t="n">
        <v>54.06</v>
      </c>
      <c r="O96" t="n">
        <v>28963.15</v>
      </c>
      <c r="P96" t="n">
        <v>139.03</v>
      </c>
      <c r="Q96" t="n">
        <v>197.75</v>
      </c>
      <c r="R96" t="n">
        <v>30.46</v>
      </c>
      <c r="S96" t="n">
        <v>25.4</v>
      </c>
      <c r="T96" t="n">
        <v>1697.76</v>
      </c>
      <c r="U96" t="n">
        <v>0.83</v>
      </c>
      <c r="V96" t="n">
        <v>0.89</v>
      </c>
      <c r="W96" t="n">
        <v>2.95</v>
      </c>
      <c r="X96" t="n">
        <v>0.1</v>
      </c>
      <c r="Y96" t="n">
        <v>1</v>
      </c>
      <c r="Z96" t="n">
        <v>10</v>
      </c>
    </row>
    <row r="97">
      <c r="A97" t="n">
        <v>95</v>
      </c>
      <c r="B97" t="n">
        <v>100</v>
      </c>
      <c r="C97" t="inlineStr">
        <is>
          <t xml:space="preserve">CONCLUIDO	</t>
        </is>
      </c>
      <c r="D97" t="n">
        <v>7.5847</v>
      </c>
      <c r="E97" t="n">
        <v>13.18</v>
      </c>
      <c r="F97" t="n">
        <v>10.47</v>
      </c>
      <c r="G97" t="n">
        <v>125.68</v>
      </c>
      <c r="H97" t="n">
        <v>1.89</v>
      </c>
      <c r="I97" t="n">
        <v>5</v>
      </c>
      <c r="J97" t="n">
        <v>233.37</v>
      </c>
      <c r="K97" t="n">
        <v>54.38</v>
      </c>
      <c r="L97" t="n">
        <v>24.75</v>
      </c>
      <c r="M97" t="n">
        <v>3</v>
      </c>
      <c r="N97" t="n">
        <v>54.24</v>
      </c>
      <c r="O97" t="n">
        <v>29015.91</v>
      </c>
      <c r="P97" t="n">
        <v>138.36</v>
      </c>
      <c r="Q97" t="n">
        <v>197.78</v>
      </c>
      <c r="R97" t="n">
        <v>30.03</v>
      </c>
      <c r="S97" t="n">
        <v>25.4</v>
      </c>
      <c r="T97" t="n">
        <v>1487.79</v>
      </c>
      <c r="U97" t="n">
        <v>0.85</v>
      </c>
      <c r="V97" t="n">
        <v>0.89</v>
      </c>
      <c r="W97" t="n">
        <v>2.95</v>
      </c>
      <c r="X97" t="n">
        <v>0.08</v>
      </c>
      <c r="Y97" t="n">
        <v>1</v>
      </c>
      <c r="Z97" t="n">
        <v>10</v>
      </c>
    </row>
    <row r="98">
      <c r="A98" t="n">
        <v>96</v>
      </c>
      <c r="B98" t="n">
        <v>100</v>
      </c>
      <c r="C98" t="inlineStr">
        <is>
          <t xml:space="preserve">CONCLUIDO	</t>
        </is>
      </c>
      <c r="D98" t="n">
        <v>7.5839</v>
      </c>
      <c r="E98" t="n">
        <v>13.19</v>
      </c>
      <c r="F98" t="n">
        <v>10.47</v>
      </c>
      <c r="G98" t="n">
        <v>125.7</v>
      </c>
      <c r="H98" t="n">
        <v>1.9</v>
      </c>
      <c r="I98" t="n">
        <v>5</v>
      </c>
      <c r="J98" t="n">
        <v>233.79</v>
      </c>
      <c r="K98" t="n">
        <v>54.38</v>
      </c>
      <c r="L98" t="n">
        <v>25</v>
      </c>
      <c r="M98" t="n">
        <v>3</v>
      </c>
      <c r="N98" t="n">
        <v>54.42</v>
      </c>
      <c r="O98" t="n">
        <v>29068.74</v>
      </c>
      <c r="P98" t="n">
        <v>138.69</v>
      </c>
      <c r="Q98" t="n">
        <v>197.79</v>
      </c>
      <c r="R98" t="n">
        <v>29.99</v>
      </c>
      <c r="S98" t="n">
        <v>25.4</v>
      </c>
      <c r="T98" t="n">
        <v>1468.41</v>
      </c>
      <c r="U98" t="n">
        <v>0.85</v>
      </c>
      <c r="V98" t="n">
        <v>0.89</v>
      </c>
      <c r="W98" t="n">
        <v>2.95</v>
      </c>
      <c r="X98" t="n">
        <v>0.08</v>
      </c>
      <c r="Y98" t="n">
        <v>1</v>
      </c>
      <c r="Z98" t="n">
        <v>10</v>
      </c>
    </row>
    <row r="99">
      <c r="A99" t="n">
        <v>97</v>
      </c>
      <c r="B99" t="n">
        <v>100</v>
      </c>
      <c r="C99" t="inlineStr">
        <is>
          <t xml:space="preserve">CONCLUIDO	</t>
        </is>
      </c>
      <c r="D99" t="n">
        <v>7.5831</v>
      </c>
      <c r="E99" t="n">
        <v>13.19</v>
      </c>
      <c r="F99" t="n">
        <v>10.48</v>
      </c>
      <c r="G99" t="n">
        <v>125.71</v>
      </c>
      <c r="H99" t="n">
        <v>1.92</v>
      </c>
      <c r="I99" t="n">
        <v>5</v>
      </c>
      <c r="J99" t="n">
        <v>234.22</v>
      </c>
      <c r="K99" t="n">
        <v>54.38</v>
      </c>
      <c r="L99" t="n">
        <v>25.25</v>
      </c>
      <c r="M99" t="n">
        <v>3</v>
      </c>
      <c r="N99" t="n">
        <v>54.6</v>
      </c>
      <c r="O99" t="n">
        <v>29121.63</v>
      </c>
      <c r="P99" t="n">
        <v>138.91</v>
      </c>
      <c r="Q99" t="n">
        <v>197.75</v>
      </c>
      <c r="R99" t="n">
        <v>30.19</v>
      </c>
      <c r="S99" t="n">
        <v>25.4</v>
      </c>
      <c r="T99" t="n">
        <v>1564.73</v>
      </c>
      <c r="U99" t="n">
        <v>0.84</v>
      </c>
      <c r="V99" t="n">
        <v>0.89</v>
      </c>
      <c r="W99" t="n">
        <v>2.94</v>
      </c>
      <c r="X99" t="n">
        <v>0.09</v>
      </c>
      <c r="Y99" t="n">
        <v>1</v>
      </c>
      <c r="Z99" t="n">
        <v>10</v>
      </c>
    </row>
    <row r="100">
      <c r="A100" t="n">
        <v>98</v>
      </c>
      <c r="B100" t="n">
        <v>100</v>
      </c>
      <c r="C100" t="inlineStr">
        <is>
          <t xml:space="preserve">CONCLUIDO	</t>
        </is>
      </c>
      <c r="D100" t="n">
        <v>7.5809</v>
      </c>
      <c r="E100" t="n">
        <v>13.19</v>
      </c>
      <c r="F100" t="n">
        <v>10.48</v>
      </c>
      <c r="G100" t="n">
        <v>125.76</v>
      </c>
      <c r="H100" t="n">
        <v>1.93</v>
      </c>
      <c r="I100" t="n">
        <v>5</v>
      </c>
      <c r="J100" t="n">
        <v>234.65</v>
      </c>
      <c r="K100" t="n">
        <v>54.38</v>
      </c>
      <c r="L100" t="n">
        <v>25.5</v>
      </c>
      <c r="M100" t="n">
        <v>3</v>
      </c>
      <c r="N100" t="n">
        <v>54.78</v>
      </c>
      <c r="O100" t="n">
        <v>29174.59</v>
      </c>
      <c r="P100" t="n">
        <v>139.16</v>
      </c>
      <c r="Q100" t="n">
        <v>197.76</v>
      </c>
      <c r="R100" t="n">
        <v>30.17</v>
      </c>
      <c r="S100" t="n">
        <v>25.4</v>
      </c>
      <c r="T100" t="n">
        <v>1555.79</v>
      </c>
      <c r="U100" t="n">
        <v>0.84</v>
      </c>
      <c r="V100" t="n">
        <v>0.89</v>
      </c>
      <c r="W100" t="n">
        <v>2.95</v>
      </c>
      <c r="X100" t="n">
        <v>0.09</v>
      </c>
      <c r="Y100" t="n">
        <v>1</v>
      </c>
      <c r="Z100" t="n">
        <v>10</v>
      </c>
    </row>
    <row r="101">
      <c r="A101" t="n">
        <v>99</v>
      </c>
      <c r="B101" t="n">
        <v>100</v>
      </c>
      <c r="C101" t="inlineStr">
        <is>
          <t xml:space="preserve">CONCLUIDO	</t>
        </is>
      </c>
      <c r="D101" t="n">
        <v>7.582</v>
      </c>
      <c r="E101" t="n">
        <v>13.19</v>
      </c>
      <c r="F101" t="n">
        <v>10.48</v>
      </c>
      <c r="G101" t="n">
        <v>125.74</v>
      </c>
      <c r="H101" t="n">
        <v>1.95</v>
      </c>
      <c r="I101" t="n">
        <v>5</v>
      </c>
      <c r="J101" t="n">
        <v>235.08</v>
      </c>
      <c r="K101" t="n">
        <v>54.38</v>
      </c>
      <c r="L101" t="n">
        <v>25.75</v>
      </c>
      <c r="M101" t="n">
        <v>3</v>
      </c>
      <c r="N101" t="n">
        <v>54.96</v>
      </c>
      <c r="O101" t="n">
        <v>29227.61</v>
      </c>
      <c r="P101" t="n">
        <v>139.15</v>
      </c>
      <c r="Q101" t="n">
        <v>197.75</v>
      </c>
      <c r="R101" t="n">
        <v>30.1</v>
      </c>
      <c r="S101" t="n">
        <v>25.4</v>
      </c>
      <c r="T101" t="n">
        <v>1520.26</v>
      </c>
      <c r="U101" t="n">
        <v>0.84</v>
      </c>
      <c r="V101" t="n">
        <v>0.89</v>
      </c>
      <c r="W101" t="n">
        <v>2.95</v>
      </c>
      <c r="X101" t="n">
        <v>0.09</v>
      </c>
      <c r="Y101" t="n">
        <v>1</v>
      </c>
      <c r="Z101" t="n">
        <v>10</v>
      </c>
    </row>
    <row r="102">
      <c r="A102" t="n">
        <v>100</v>
      </c>
      <c r="B102" t="n">
        <v>100</v>
      </c>
      <c r="C102" t="inlineStr">
        <is>
          <t xml:space="preserve">CONCLUIDO	</t>
        </is>
      </c>
      <c r="D102" t="n">
        <v>7.5858</v>
      </c>
      <c r="E102" t="n">
        <v>13.18</v>
      </c>
      <c r="F102" t="n">
        <v>10.47</v>
      </c>
      <c r="G102" t="n">
        <v>125.66</v>
      </c>
      <c r="H102" t="n">
        <v>1.96</v>
      </c>
      <c r="I102" t="n">
        <v>5</v>
      </c>
      <c r="J102" t="n">
        <v>235.51</v>
      </c>
      <c r="K102" t="n">
        <v>54.38</v>
      </c>
      <c r="L102" t="n">
        <v>26</v>
      </c>
      <c r="M102" t="n">
        <v>3</v>
      </c>
      <c r="N102" t="n">
        <v>55.14</v>
      </c>
      <c r="O102" t="n">
        <v>29280.69</v>
      </c>
      <c r="P102" t="n">
        <v>139.17</v>
      </c>
      <c r="Q102" t="n">
        <v>197.75</v>
      </c>
      <c r="R102" t="n">
        <v>29.9</v>
      </c>
      <c r="S102" t="n">
        <v>25.4</v>
      </c>
      <c r="T102" t="n">
        <v>1420.77</v>
      </c>
      <c r="U102" t="n">
        <v>0.85</v>
      </c>
      <c r="V102" t="n">
        <v>0.89</v>
      </c>
      <c r="W102" t="n">
        <v>2.95</v>
      </c>
      <c r="X102" t="n">
        <v>0.08</v>
      </c>
      <c r="Y102" t="n">
        <v>1</v>
      </c>
      <c r="Z102" t="n">
        <v>10</v>
      </c>
    </row>
    <row r="103">
      <c r="A103" t="n">
        <v>101</v>
      </c>
      <c r="B103" t="n">
        <v>100</v>
      </c>
      <c r="C103" t="inlineStr">
        <is>
          <t xml:space="preserve">CONCLUIDO	</t>
        </is>
      </c>
      <c r="D103" t="n">
        <v>7.5836</v>
      </c>
      <c r="E103" t="n">
        <v>13.19</v>
      </c>
      <c r="F103" t="n">
        <v>10.48</v>
      </c>
      <c r="G103" t="n">
        <v>125.7</v>
      </c>
      <c r="H103" t="n">
        <v>1.98</v>
      </c>
      <c r="I103" t="n">
        <v>5</v>
      </c>
      <c r="J103" t="n">
        <v>235.94</v>
      </c>
      <c r="K103" t="n">
        <v>54.38</v>
      </c>
      <c r="L103" t="n">
        <v>26.25</v>
      </c>
      <c r="M103" t="n">
        <v>3</v>
      </c>
      <c r="N103" t="n">
        <v>55.32</v>
      </c>
      <c r="O103" t="n">
        <v>29333.84</v>
      </c>
      <c r="P103" t="n">
        <v>139.36</v>
      </c>
      <c r="Q103" t="n">
        <v>197.78</v>
      </c>
      <c r="R103" t="n">
        <v>29.97</v>
      </c>
      <c r="S103" t="n">
        <v>25.4</v>
      </c>
      <c r="T103" t="n">
        <v>1458.5</v>
      </c>
      <c r="U103" t="n">
        <v>0.85</v>
      </c>
      <c r="V103" t="n">
        <v>0.89</v>
      </c>
      <c r="W103" t="n">
        <v>2.95</v>
      </c>
      <c r="X103" t="n">
        <v>0.09</v>
      </c>
      <c r="Y103" t="n">
        <v>1</v>
      </c>
      <c r="Z103" t="n">
        <v>10</v>
      </c>
    </row>
    <row r="104">
      <c r="A104" t="n">
        <v>102</v>
      </c>
      <c r="B104" t="n">
        <v>100</v>
      </c>
      <c r="C104" t="inlineStr">
        <is>
          <t xml:space="preserve">CONCLUIDO	</t>
        </is>
      </c>
      <c r="D104" t="n">
        <v>7.5858</v>
      </c>
      <c r="E104" t="n">
        <v>13.18</v>
      </c>
      <c r="F104" t="n">
        <v>10.47</v>
      </c>
      <c r="G104" t="n">
        <v>125.66</v>
      </c>
      <c r="H104" t="n">
        <v>1.99</v>
      </c>
      <c r="I104" t="n">
        <v>5</v>
      </c>
      <c r="J104" t="n">
        <v>236.37</v>
      </c>
      <c r="K104" t="n">
        <v>54.38</v>
      </c>
      <c r="L104" t="n">
        <v>26.5</v>
      </c>
      <c r="M104" t="n">
        <v>3</v>
      </c>
      <c r="N104" t="n">
        <v>55.5</v>
      </c>
      <c r="O104" t="n">
        <v>29387.05</v>
      </c>
      <c r="P104" t="n">
        <v>139.37</v>
      </c>
      <c r="Q104" t="n">
        <v>197.75</v>
      </c>
      <c r="R104" t="n">
        <v>29.95</v>
      </c>
      <c r="S104" t="n">
        <v>25.4</v>
      </c>
      <c r="T104" t="n">
        <v>1444.04</v>
      </c>
      <c r="U104" t="n">
        <v>0.85</v>
      </c>
      <c r="V104" t="n">
        <v>0.89</v>
      </c>
      <c r="W104" t="n">
        <v>2.95</v>
      </c>
      <c r="X104" t="n">
        <v>0.08</v>
      </c>
      <c r="Y104" t="n">
        <v>1</v>
      </c>
      <c r="Z104" t="n">
        <v>10</v>
      </c>
    </row>
    <row r="105">
      <c r="A105" t="n">
        <v>103</v>
      </c>
      <c r="B105" t="n">
        <v>100</v>
      </c>
      <c r="C105" t="inlineStr">
        <is>
          <t xml:space="preserve">CONCLUIDO	</t>
        </is>
      </c>
      <c r="D105" t="n">
        <v>7.5911</v>
      </c>
      <c r="E105" t="n">
        <v>13.17</v>
      </c>
      <c r="F105" t="n">
        <v>10.46</v>
      </c>
      <c r="G105" t="n">
        <v>125.55</v>
      </c>
      <c r="H105" t="n">
        <v>2.01</v>
      </c>
      <c r="I105" t="n">
        <v>5</v>
      </c>
      <c r="J105" t="n">
        <v>236.81</v>
      </c>
      <c r="K105" t="n">
        <v>54.38</v>
      </c>
      <c r="L105" t="n">
        <v>26.75</v>
      </c>
      <c r="M105" t="n">
        <v>3</v>
      </c>
      <c r="N105" t="n">
        <v>55.68</v>
      </c>
      <c r="O105" t="n">
        <v>29440.33</v>
      </c>
      <c r="P105" t="n">
        <v>139.19</v>
      </c>
      <c r="Q105" t="n">
        <v>197.75</v>
      </c>
      <c r="R105" t="n">
        <v>29.68</v>
      </c>
      <c r="S105" t="n">
        <v>25.4</v>
      </c>
      <c r="T105" t="n">
        <v>1311.48</v>
      </c>
      <c r="U105" t="n">
        <v>0.86</v>
      </c>
      <c r="V105" t="n">
        <v>0.89</v>
      </c>
      <c r="W105" t="n">
        <v>2.94</v>
      </c>
      <c r="X105" t="n">
        <v>0.07000000000000001</v>
      </c>
      <c r="Y105" t="n">
        <v>1</v>
      </c>
      <c r="Z105" t="n">
        <v>10</v>
      </c>
    </row>
    <row r="106">
      <c r="A106" t="n">
        <v>104</v>
      </c>
      <c r="B106" t="n">
        <v>100</v>
      </c>
      <c r="C106" t="inlineStr">
        <is>
          <t xml:space="preserve">CONCLUIDO	</t>
        </is>
      </c>
      <c r="D106" t="n">
        <v>7.5874</v>
      </c>
      <c r="E106" t="n">
        <v>13.18</v>
      </c>
      <c r="F106" t="n">
        <v>10.47</v>
      </c>
      <c r="G106" t="n">
        <v>125.62</v>
      </c>
      <c r="H106" t="n">
        <v>2.02</v>
      </c>
      <c r="I106" t="n">
        <v>5</v>
      </c>
      <c r="J106" t="n">
        <v>237.24</v>
      </c>
      <c r="K106" t="n">
        <v>54.38</v>
      </c>
      <c r="L106" t="n">
        <v>27</v>
      </c>
      <c r="M106" t="n">
        <v>3</v>
      </c>
      <c r="N106" t="n">
        <v>55.86</v>
      </c>
      <c r="O106" t="n">
        <v>29493.67</v>
      </c>
      <c r="P106" t="n">
        <v>139.34</v>
      </c>
      <c r="Q106" t="n">
        <v>197.75</v>
      </c>
      <c r="R106" t="n">
        <v>29.82</v>
      </c>
      <c r="S106" t="n">
        <v>25.4</v>
      </c>
      <c r="T106" t="n">
        <v>1381.03</v>
      </c>
      <c r="U106" t="n">
        <v>0.85</v>
      </c>
      <c r="V106" t="n">
        <v>0.89</v>
      </c>
      <c r="W106" t="n">
        <v>2.95</v>
      </c>
      <c r="X106" t="n">
        <v>0.08</v>
      </c>
      <c r="Y106" t="n">
        <v>1</v>
      </c>
      <c r="Z106" t="n">
        <v>10</v>
      </c>
    </row>
    <row r="107">
      <c r="A107" t="n">
        <v>105</v>
      </c>
      <c r="B107" t="n">
        <v>100</v>
      </c>
      <c r="C107" t="inlineStr">
        <is>
          <t xml:space="preserve">CONCLUIDO	</t>
        </is>
      </c>
      <c r="D107" t="n">
        <v>7.5853</v>
      </c>
      <c r="E107" t="n">
        <v>13.18</v>
      </c>
      <c r="F107" t="n">
        <v>10.47</v>
      </c>
      <c r="G107" t="n">
        <v>125.67</v>
      </c>
      <c r="H107" t="n">
        <v>2.04</v>
      </c>
      <c r="I107" t="n">
        <v>5</v>
      </c>
      <c r="J107" t="n">
        <v>237.67</v>
      </c>
      <c r="K107" t="n">
        <v>54.38</v>
      </c>
      <c r="L107" t="n">
        <v>27.25</v>
      </c>
      <c r="M107" t="n">
        <v>3</v>
      </c>
      <c r="N107" t="n">
        <v>56.05</v>
      </c>
      <c r="O107" t="n">
        <v>29547.07</v>
      </c>
      <c r="P107" t="n">
        <v>139.39</v>
      </c>
      <c r="Q107" t="n">
        <v>197.78</v>
      </c>
      <c r="R107" t="n">
        <v>29.89</v>
      </c>
      <c r="S107" t="n">
        <v>25.4</v>
      </c>
      <c r="T107" t="n">
        <v>1416.97</v>
      </c>
      <c r="U107" t="n">
        <v>0.85</v>
      </c>
      <c r="V107" t="n">
        <v>0.89</v>
      </c>
      <c r="W107" t="n">
        <v>2.95</v>
      </c>
      <c r="X107" t="n">
        <v>0.08</v>
      </c>
      <c r="Y107" t="n">
        <v>1</v>
      </c>
      <c r="Z107" t="n">
        <v>10</v>
      </c>
    </row>
    <row r="108">
      <c r="A108" t="n">
        <v>106</v>
      </c>
      <c r="B108" t="n">
        <v>100</v>
      </c>
      <c r="C108" t="inlineStr">
        <is>
          <t xml:space="preserve">CONCLUIDO	</t>
        </is>
      </c>
      <c r="D108" t="n">
        <v>7.5874</v>
      </c>
      <c r="E108" t="n">
        <v>13.18</v>
      </c>
      <c r="F108" t="n">
        <v>10.47</v>
      </c>
      <c r="G108" t="n">
        <v>125.62</v>
      </c>
      <c r="H108" t="n">
        <v>2.05</v>
      </c>
      <c r="I108" t="n">
        <v>5</v>
      </c>
      <c r="J108" t="n">
        <v>238.11</v>
      </c>
      <c r="K108" t="n">
        <v>54.38</v>
      </c>
      <c r="L108" t="n">
        <v>27.5</v>
      </c>
      <c r="M108" t="n">
        <v>3</v>
      </c>
      <c r="N108" t="n">
        <v>56.23</v>
      </c>
      <c r="O108" t="n">
        <v>29600.54</v>
      </c>
      <c r="P108" t="n">
        <v>139.36</v>
      </c>
      <c r="Q108" t="n">
        <v>197.75</v>
      </c>
      <c r="R108" t="n">
        <v>29.92</v>
      </c>
      <c r="S108" t="n">
        <v>25.4</v>
      </c>
      <c r="T108" t="n">
        <v>1430.59</v>
      </c>
      <c r="U108" t="n">
        <v>0.85</v>
      </c>
      <c r="V108" t="n">
        <v>0.89</v>
      </c>
      <c r="W108" t="n">
        <v>2.94</v>
      </c>
      <c r="X108" t="n">
        <v>0.08</v>
      </c>
      <c r="Y108" t="n">
        <v>1</v>
      </c>
      <c r="Z108" t="n">
        <v>10</v>
      </c>
    </row>
    <row r="109">
      <c r="A109" t="n">
        <v>107</v>
      </c>
      <c r="B109" t="n">
        <v>100</v>
      </c>
      <c r="C109" t="inlineStr">
        <is>
          <t xml:space="preserve">CONCLUIDO	</t>
        </is>
      </c>
      <c r="D109" t="n">
        <v>7.5861</v>
      </c>
      <c r="E109" t="n">
        <v>13.18</v>
      </c>
      <c r="F109" t="n">
        <v>10.47</v>
      </c>
      <c r="G109" t="n">
        <v>125.65</v>
      </c>
      <c r="H109" t="n">
        <v>2.07</v>
      </c>
      <c r="I109" t="n">
        <v>5</v>
      </c>
      <c r="J109" t="n">
        <v>238.54</v>
      </c>
      <c r="K109" t="n">
        <v>54.38</v>
      </c>
      <c r="L109" t="n">
        <v>27.75</v>
      </c>
      <c r="M109" t="n">
        <v>3</v>
      </c>
      <c r="N109" t="n">
        <v>56.41</v>
      </c>
      <c r="O109" t="n">
        <v>29654.08</v>
      </c>
      <c r="P109" t="n">
        <v>139.38</v>
      </c>
      <c r="Q109" t="n">
        <v>197.75</v>
      </c>
      <c r="R109" t="n">
        <v>29.89</v>
      </c>
      <c r="S109" t="n">
        <v>25.4</v>
      </c>
      <c r="T109" t="n">
        <v>1418.35</v>
      </c>
      <c r="U109" t="n">
        <v>0.85</v>
      </c>
      <c r="V109" t="n">
        <v>0.89</v>
      </c>
      <c r="W109" t="n">
        <v>2.95</v>
      </c>
      <c r="X109" t="n">
        <v>0.08</v>
      </c>
      <c r="Y109" t="n">
        <v>1</v>
      </c>
      <c r="Z109" t="n">
        <v>10</v>
      </c>
    </row>
    <row r="110">
      <c r="A110" t="n">
        <v>108</v>
      </c>
      <c r="B110" t="n">
        <v>100</v>
      </c>
      <c r="C110" t="inlineStr">
        <is>
          <t xml:space="preserve">CONCLUIDO	</t>
        </is>
      </c>
      <c r="D110" t="n">
        <v>7.5865</v>
      </c>
      <c r="E110" t="n">
        <v>13.18</v>
      </c>
      <c r="F110" t="n">
        <v>10.47</v>
      </c>
      <c r="G110" t="n">
        <v>125.64</v>
      </c>
      <c r="H110" t="n">
        <v>2.08</v>
      </c>
      <c r="I110" t="n">
        <v>5</v>
      </c>
      <c r="J110" t="n">
        <v>238.97</v>
      </c>
      <c r="K110" t="n">
        <v>54.38</v>
      </c>
      <c r="L110" t="n">
        <v>28</v>
      </c>
      <c r="M110" t="n">
        <v>3</v>
      </c>
      <c r="N110" t="n">
        <v>56.6</v>
      </c>
      <c r="O110" t="n">
        <v>29707.68</v>
      </c>
      <c r="P110" t="n">
        <v>139.26</v>
      </c>
      <c r="Q110" t="n">
        <v>197.75</v>
      </c>
      <c r="R110" t="n">
        <v>29.86</v>
      </c>
      <c r="S110" t="n">
        <v>25.4</v>
      </c>
      <c r="T110" t="n">
        <v>1398.66</v>
      </c>
      <c r="U110" t="n">
        <v>0.85</v>
      </c>
      <c r="V110" t="n">
        <v>0.89</v>
      </c>
      <c r="W110" t="n">
        <v>2.95</v>
      </c>
      <c r="X110" t="n">
        <v>0.08</v>
      </c>
      <c r="Y110" t="n">
        <v>1</v>
      </c>
      <c r="Z110" t="n">
        <v>10</v>
      </c>
    </row>
    <row r="111">
      <c r="A111" t="n">
        <v>109</v>
      </c>
      <c r="B111" t="n">
        <v>100</v>
      </c>
      <c r="C111" t="inlineStr">
        <is>
          <t xml:space="preserve">CONCLUIDO	</t>
        </is>
      </c>
      <c r="D111" t="n">
        <v>7.5876</v>
      </c>
      <c r="E111" t="n">
        <v>13.18</v>
      </c>
      <c r="F111" t="n">
        <v>10.47</v>
      </c>
      <c r="G111" t="n">
        <v>125.62</v>
      </c>
      <c r="H111" t="n">
        <v>2.1</v>
      </c>
      <c r="I111" t="n">
        <v>5</v>
      </c>
      <c r="J111" t="n">
        <v>239.41</v>
      </c>
      <c r="K111" t="n">
        <v>54.38</v>
      </c>
      <c r="L111" t="n">
        <v>28.25</v>
      </c>
      <c r="M111" t="n">
        <v>3</v>
      </c>
      <c r="N111" t="n">
        <v>56.78</v>
      </c>
      <c r="O111" t="n">
        <v>29761.35</v>
      </c>
      <c r="P111" t="n">
        <v>139.22</v>
      </c>
      <c r="Q111" t="n">
        <v>197.78</v>
      </c>
      <c r="R111" t="n">
        <v>29.84</v>
      </c>
      <c r="S111" t="n">
        <v>25.4</v>
      </c>
      <c r="T111" t="n">
        <v>1392.14</v>
      </c>
      <c r="U111" t="n">
        <v>0.85</v>
      </c>
      <c r="V111" t="n">
        <v>0.89</v>
      </c>
      <c r="W111" t="n">
        <v>2.95</v>
      </c>
      <c r="X111" t="n">
        <v>0.08</v>
      </c>
      <c r="Y111" t="n">
        <v>1</v>
      </c>
      <c r="Z111" t="n">
        <v>10</v>
      </c>
    </row>
    <row r="112">
      <c r="A112" t="n">
        <v>110</v>
      </c>
      <c r="B112" t="n">
        <v>100</v>
      </c>
      <c r="C112" t="inlineStr">
        <is>
          <t xml:space="preserve">CONCLUIDO	</t>
        </is>
      </c>
      <c r="D112" t="n">
        <v>7.5897</v>
      </c>
      <c r="E112" t="n">
        <v>13.18</v>
      </c>
      <c r="F112" t="n">
        <v>10.46</v>
      </c>
      <c r="G112" t="n">
        <v>125.58</v>
      </c>
      <c r="H112" t="n">
        <v>2.11</v>
      </c>
      <c r="I112" t="n">
        <v>5</v>
      </c>
      <c r="J112" t="n">
        <v>239.85</v>
      </c>
      <c r="K112" t="n">
        <v>54.38</v>
      </c>
      <c r="L112" t="n">
        <v>28.5</v>
      </c>
      <c r="M112" t="n">
        <v>3</v>
      </c>
      <c r="N112" t="n">
        <v>56.97</v>
      </c>
      <c r="O112" t="n">
        <v>29815.09</v>
      </c>
      <c r="P112" t="n">
        <v>139.03</v>
      </c>
      <c r="Q112" t="n">
        <v>197.75</v>
      </c>
      <c r="R112" t="n">
        <v>29.71</v>
      </c>
      <c r="S112" t="n">
        <v>25.4</v>
      </c>
      <c r="T112" t="n">
        <v>1323.78</v>
      </c>
      <c r="U112" t="n">
        <v>0.85</v>
      </c>
      <c r="V112" t="n">
        <v>0.89</v>
      </c>
      <c r="W112" t="n">
        <v>2.95</v>
      </c>
      <c r="X112" t="n">
        <v>0.07000000000000001</v>
      </c>
      <c r="Y112" t="n">
        <v>1</v>
      </c>
      <c r="Z112" t="n">
        <v>10</v>
      </c>
    </row>
    <row r="113">
      <c r="A113" t="n">
        <v>111</v>
      </c>
      <c r="B113" t="n">
        <v>100</v>
      </c>
      <c r="C113" t="inlineStr">
        <is>
          <t xml:space="preserve">CONCLUIDO	</t>
        </is>
      </c>
      <c r="D113" t="n">
        <v>7.5879</v>
      </c>
      <c r="E113" t="n">
        <v>13.18</v>
      </c>
      <c r="F113" t="n">
        <v>10.47</v>
      </c>
      <c r="G113" t="n">
        <v>125.61</v>
      </c>
      <c r="H113" t="n">
        <v>2.13</v>
      </c>
      <c r="I113" t="n">
        <v>5</v>
      </c>
      <c r="J113" t="n">
        <v>240.28</v>
      </c>
      <c r="K113" t="n">
        <v>54.38</v>
      </c>
      <c r="L113" t="n">
        <v>28.75</v>
      </c>
      <c r="M113" t="n">
        <v>3</v>
      </c>
      <c r="N113" t="n">
        <v>57.16</v>
      </c>
      <c r="O113" t="n">
        <v>29869.01</v>
      </c>
      <c r="P113" t="n">
        <v>138.96</v>
      </c>
      <c r="Q113" t="n">
        <v>197.78</v>
      </c>
      <c r="R113" t="n">
        <v>29.81</v>
      </c>
      <c r="S113" t="n">
        <v>25.4</v>
      </c>
      <c r="T113" t="n">
        <v>1375.21</v>
      </c>
      <c r="U113" t="n">
        <v>0.85</v>
      </c>
      <c r="V113" t="n">
        <v>0.89</v>
      </c>
      <c r="W113" t="n">
        <v>2.95</v>
      </c>
      <c r="X113" t="n">
        <v>0.08</v>
      </c>
      <c r="Y113" t="n">
        <v>1</v>
      </c>
      <c r="Z113" t="n">
        <v>10</v>
      </c>
    </row>
    <row r="114">
      <c r="A114" t="n">
        <v>112</v>
      </c>
      <c r="B114" t="n">
        <v>100</v>
      </c>
      <c r="C114" t="inlineStr">
        <is>
          <t xml:space="preserve">CONCLUIDO	</t>
        </is>
      </c>
      <c r="D114" t="n">
        <v>7.5898</v>
      </c>
      <c r="E114" t="n">
        <v>13.18</v>
      </c>
      <c r="F114" t="n">
        <v>10.46</v>
      </c>
      <c r="G114" t="n">
        <v>125.57</v>
      </c>
      <c r="H114" t="n">
        <v>2.14</v>
      </c>
      <c r="I114" t="n">
        <v>5</v>
      </c>
      <c r="J114" t="n">
        <v>240.72</v>
      </c>
      <c r="K114" t="n">
        <v>54.38</v>
      </c>
      <c r="L114" t="n">
        <v>29</v>
      </c>
      <c r="M114" t="n">
        <v>3</v>
      </c>
      <c r="N114" t="n">
        <v>57.34</v>
      </c>
      <c r="O114" t="n">
        <v>29922.88</v>
      </c>
      <c r="P114" t="n">
        <v>138.75</v>
      </c>
      <c r="Q114" t="n">
        <v>197.75</v>
      </c>
      <c r="R114" t="n">
        <v>29.68</v>
      </c>
      <c r="S114" t="n">
        <v>25.4</v>
      </c>
      <c r="T114" t="n">
        <v>1311.54</v>
      </c>
      <c r="U114" t="n">
        <v>0.86</v>
      </c>
      <c r="V114" t="n">
        <v>0.89</v>
      </c>
      <c r="W114" t="n">
        <v>2.95</v>
      </c>
      <c r="X114" t="n">
        <v>0.07000000000000001</v>
      </c>
      <c r="Y114" t="n">
        <v>1</v>
      </c>
      <c r="Z114" t="n">
        <v>10</v>
      </c>
    </row>
    <row r="115">
      <c r="A115" t="n">
        <v>113</v>
      </c>
      <c r="B115" t="n">
        <v>100</v>
      </c>
      <c r="C115" t="inlineStr">
        <is>
          <t xml:space="preserve">CONCLUIDO	</t>
        </is>
      </c>
      <c r="D115" t="n">
        <v>7.5906</v>
      </c>
      <c r="E115" t="n">
        <v>13.17</v>
      </c>
      <c r="F115" t="n">
        <v>10.46</v>
      </c>
      <c r="G115" t="n">
        <v>125.56</v>
      </c>
      <c r="H115" t="n">
        <v>2.16</v>
      </c>
      <c r="I115" t="n">
        <v>5</v>
      </c>
      <c r="J115" t="n">
        <v>241.16</v>
      </c>
      <c r="K115" t="n">
        <v>54.38</v>
      </c>
      <c r="L115" t="n">
        <v>29.25</v>
      </c>
      <c r="M115" t="n">
        <v>3</v>
      </c>
      <c r="N115" t="n">
        <v>57.53</v>
      </c>
      <c r="O115" t="n">
        <v>29976.82</v>
      </c>
      <c r="P115" t="n">
        <v>138.54</v>
      </c>
      <c r="Q115" t="n">
        <v>197.76</v>
      </c>
      <c r="R115" t="n">
        <v>29.65</v>
      </c>
      <c r="S115" t="n">
        <v>25.4</v>
      </c>
      <c r="T115" t="n">
        <v>1296.45</v>
      </c>
      <c r="U115" t="n">
        <v>0.86</v>
      </c>
      <c r="V115" t="n">
        <v>0.89</v>
      </c>
      <c r="W115" t="n">
        <v>2.95</v>
      </c>
      <c r="X115" t="n">
        <v>0.07000000000000001</v>
      </c>
      <c r="Y115" t="n">
        <v>1</v>
      </c>
      <c r="Z115" t="n">
        <v>10</v>
      </c>
    </row>
    <row r="116">
      <c r="A116" t="n">
        <v>114</v>
      </c>
      <c r="B116" t="n">
        <v>100</v>
      </c>
      <c r="C116" t="inlineStr">
        <is>
          <t xml:space="preserve">CONCLUIDO	</t>
        </is>
      </c>
      <c r="D116" t="n">
        <v>7.5884</v>
      </c>
      <c r="E116" t="n">
        <v>13.18</v>
      </c>
      <c r="F116" t="n">
        <v>10.47</v>
      </c>
      <c r="G116" t="n">
        <v>125.6</v>
      </c>
      <c r="H116" t="n">
        <v>2.17</v>
      </c>
      <c r="I116" t="n">
        <v>5</v>
      </c>
      <c r="J116" t="n">
        <v>241.59</v>
      </c>
      <c r="K116" t="n">
        <v>54.38</v>
      </c>
      <c r="L116" t="n">
        <v>29.5</v>
      </c>
      <c r="M116" t="n">
        <v>3</v>
      </c>
      <c r="N116" t="n">
        <v>57.72</v>
      </c>
      <c r="O116" t="n">
        <v>30030.83</v>
      </c>
      <c r="P116" t="n">
        <v>138.55</v>
      </c>
      <c r="Q116" t="n">
        <v>197.78</v>
      </c>
      <c r="R116" t="n">
        <v>29.69</v>
      </c>
      <c r="S116" t="n">
        <v>25.4</v>
      </c>
      <c r="T116" t="n">
        <v>1316.66</v>
      </c>
      <c r="U116" t="n">
        <v>0.86</v>
      </c>
      <c r="V116" t="n">
        <v>0.89</v>
      </c>
      <c r="W116" t="n">
        <v>2.95</v>
      </c>
      <c r="X116" t="n">
        <v>0.08</v>
      </c>
      <c r="Y116" t="n">
        <v>1</v>
      </c>
      <c r="Z116" t="n">
        <v>10</v>
      </c>
    </row>
    <row r="117">
      <c r="A117" t="n">
        <v>115</v>
      </c>
      <c r="B117" t="n">
        <v>100</v>
      </c>
      <c r="C117" t="inlineStr">
        <is>
          <t xml:space="preserve">CONCLUIDO	</t>
        </is>
      </c>
      <c r="D117" t="n">
        <v>7.594</v>
      </c>
      <c r="E117" t="n">
        <v>13.17</v>
      </c>
      <c r="F117" t="n">
        <v>10.46</v>
      </c>
      <c r="G117" t="n">
        <v>125.49</v>
      </c>
      <c r="H117" t="n">
        <v>2.19</v>
      </c>
      <c r="I117" t="n">
        <v>5</v>
      </c>
      <c r="J117" t="n">
        <v>242.03</v>
      </c>
      <c r="K117" t="n">
        <v>54.38</v>
      </c>
      <c r="L117" t="n">
        <v>29.75</v>
      </c>
      <c r="M117" t="n">
        <v>3</v>
      </c>
      <c r="N117" t="n">
        <v>57.91</v>
      </c>
      <c r="O117" t="n">
        <v>30084.9</v>
      </c>
      <c r="P117" t="n">
        <v>138.13</v>
      </c>
      <c r="Q117" t="n">
        <v>197.75</v>
      </c>
      <c r="R117" t="n">
        <v>29.44</v>
      </c>
      <c r="S117" t="n">
        <v>25.4</v>
      </c>
      <c r="T117" t="n">
        <v>1192.93</v>
      </c>
      <c r="U117" t="n">
        <v>0.86</v>
      </c>
      <c r="V117" t="n">
        <v>0.89</v>
      </c>
      <c r="W117" t="n">
        <v>2.95</v>
      </c>
      <c r="X117" t="n">
        <v>0.07000000000000001</v>
      </c>
      <c r="Y117" t="n">
        <v>1</v>
      </c>
      <c r="Z117" t="n">
        <v>10</v>
      </c>
    </row>
    <row r="118">
      <c r="A118" t="n">
        <v>116</v>
      </c>
      <c r="B118" t="n">
        <v>100</v>
      </c>
      <c r="C118" t="inlineStr">
        <is>
          <t xml:space="preserve">CONCLUIDO	</t>
        </is>
      </c>
      <c r="D118" t="n">
        <v>7.5905</v>
      </c>
      <c r="E118" t="n">
        <v>13.17</v>
      </c>
      <c r="F118" t="n">
        <v>10.46</v>
      </c>
      <c r="G118" t="n">
        <v>125.56</v>
      </c>
      <c r="H118" t="n">
        <v>2.2</v>
      </c>
      <c r="I118" t="n">
        <v>5</v>
      </c>
      <c r="J118" t="n">
        <v>242.47</v>
      </c>
      <c r="K118" t="n">
        <v>54.38</v>
      </c>
      <c r="L118" t="n">
        <v>30</v>
      </c>
      <c r="M118" t="n">
        <v>3</v>
      </c>
      <c r="N118" t="n">
        <v>58.1</v>
      </c>
      <c r="O118" t="n">
        <v>30139.04</v>
      </c>
      <c r="P118" t="n">
        <v>138.11</v>
      </c>
      <c r="Q118" t="n">
        <v>197.79</v>
      </c>
      <c r="R118" t="n">
        <v>29.61</v>
      </c>
      <c r="S118" t="n">
        <v>25.4</v>
      </c>
      <c r="T118" t="n">
        <v>1273.59</v>
      </c>
      <c r="U118" t="n">
        <v>0.86</v>
      </c>
      <c r="V118" t="n">
        <v>0.89</v>
      </c>
      <c r="W118" t="n">
        <v>2.95</v>
      </c>
      <c r="X118" t="n">
        <v>0.07000000000000001</v>
      </c>
      <c r="Y118" t="n">
        <v>1</v>
      </c>
      <c r="Z118" t="n">
        <v>10</v>
      </c>
    </row>
    <row r="119">
      <c r="A119" t="n">
        <v>117</v>
      </c>
      <c r="B119" t="n">
        <v>100</v>
      </c>
      <c r="C119" t="inlineStr">
        <is>
          <t xml:space="preserve">CONCLUIDO	</t>
        </is>
      </c>
      <c r="D119" t="n">
        <v>7.5916</v>
      </c>
      <c r="E119" t="n">
        <v>13.17</v>
      </c>
      <c r="F119" t="n">
        <v>10.46</v>
      </c>
      <c r="G119" t="n">
        <v>125.54</v>
      </c>
      <c r="H119" t="n">
        <v>2.21</v>
      </c>
      <c r="I119" t="n">
        <v>5</v>
      </c>
      <c r="J119" t="n">
        <v>242.91</v>
      </c>
      <c r="K119" t="n">
        <v>54.38</v>
      </c>
      <c r="L119" t="n">
        <v>30.25</v>
      </c>
      <c r="M119" t="n">
        <v>3</v>
      </c>
      <c r="N119" t="n">
        <v>58.28</v>
      </c>
      <c r="O119" t="n">
        <v>30193.25</v>
      </c>
      <c r="P119" t="n">
        <v>137.61</v>
      </c>
      <c r="Q119" t="n">
        <v>197.75</v>
      </c>
      <c r="R119" t="n">
        <v>29.62</v>
      </c>
      <c r="S119" t="n">
        <v>25.4</v>
      </c>
      <c r="T119" t="n">
        <v>1280.79</v>
      </c>
      <c r="U119" t="n">
        <v>0.86</v>
      </c>
      <c r="V119" t="n">
        <v>0.89</v>
      </c>
      <c r="W119" t="n">
        <v>2.95</v>
      </c>
      <c r="X119" t="n">
        <v>0.07000000000000001</v>
      </c>
      <c r="Y119" t="n">
        <v>1</v>
      </c>
      <c r="Z119" t="n">
        <v>10</v>
      </c>
    </row>
    <row r="120">
      <c r="A120" t="n">
        <v>118</v>
      </c>
      <c r="B120" t="n">
        <v>100</v>
      </c>
      <c r="C120" t="inlineStr">
        <is>
          <t xml:space="preserve">CONCLUIDO	</t>
        </is>
      </c>
      <c r="D120" t="n">
        <v>7.5935</v>
      </c>
      <c r="E120" t="n">
        <v>13.17</v>
      </c>
      <c r="F120" t="n">
        <v>10.46</v>
      </c>
      <c r="G120" t="n">
        <v>125.5</v>
      </c>
      <c r="H120" t="n">
        <v>2.23</v>
      </c>
      <c r="I120" t="n">
        <v>5</v>
      </c>
      <c r="J120" t="n">
        <v>243.35</v>
      </c>
      <c r="K120" t="n">
        <v>54.38</v>
      </c>
      <c r="L120" t="n">
        <v>30.5</v>
      </c>
      <c r="M120" t="n">
        <v>3</v>
      </c>
      <c r="N120" t="n">
        <v>58.47</v>
      </c>
      <c r="O120" t="n">
        <v>30247.52</v>
      </c>
      <c r="P120" t="n">
        <v>137.22</v>
      </c>
      <c r="Q120" t="n">
        <v>197.75</v>
      </c>
      <c r="R120" t="n">
        <v>29.54</v>
      </c>
      <c r="S120" t="n">
        <v>25.4</v>
      </c>
      <c r="T120" t="n">
        <v>1242.14</v>
      </c>
      <c r="U120" t="n">
        <v>0.86</v>
      </c>
      <c r="V120" t="n">
        <v>0.89</v>
      </c>
      <c r="W120" t="n">
        <v>2.94</v>
      </c>
      <c r="X120" t="n">
        <v>0.07000000000000001</v>
      </c>
      <c r="Y120" t="n">
        <v>1</v>
      </c>
      <c r="Z120" t="n">
        <v>10</v>
      </c>
    </row>
    <row r="121">
      <c r="A121" t="n">
        <v>119</v>
      </c>
      <c r="B121" t="n">
        <v>100</v>
      </c>
      <c r="C121" t="inlineStr">
        <is>
          <t xml:space="preserve">CONCLUIDO	</t>
        </is>
      </c>
      <c r="D121" t="n">
        <v>7.5887</v>
      </c>
      <c r="E121" t="n">
        <v>13.18</v>
      </c>
      <c r="F121" t="n">
        <v>10.47</v>
      </c>
      <c r="G121" t="n">
        <v>125.6</v>
      </c>
      <c r="H121" t="n">
        <v>2.24</v>
      </c>
      <c r="I121" t="n">
        <v>5</v>
      </c>
      <c r="J121" t="n">
        <v>243.79</v>
      </c>
      <c r="K121" t="n">
        <v>54.38</v>
      </c>
      <c r="L121" t="n">
        <v>30.75</v>
      </c>
      <c r="M121" t="n">
        <v>3</v>
      </c>
      <c r="N121" t="n">
        <v>58.67</v>
      </c>
      <c r="O121" t="n">
        <v>30301.87</v>
      </c>
      <c r="P121" t="n">
        <v>137.17</v>
      </c>
      <c r="Q121" t="n">
        <v>197.75</v>
      </c>
      <c r="R121" t="n">
        <v>29.69</v>
      </c>
      <c r="S121" t="n">
        <v>25.4</v>
      </c>
      <c r="T121" t="n">
        <v>1317.25</v>
      </c>
      <c r="U121" t="n">
        <v>0.86</v>
      </c>
      <c r="V121" t="n">
        <v>0.89</v>
      </c>
      <c r="W121" t="n">
        <v>2.95</v>
      </c>
      <c r="X121" t="n">
        <v>0.08</v>
      </c>
      <c r="Y121" t="n">
        <v>1</v>
      </c>
      <c r="Z121" t="n">
        <v>10</v>
      </c>
    </row>
    <row r="122">
      <c r="A122" t="n">
        <v>120</v>
      </c>
      <c r="B122" t="n">
        <v>100</v>
      </c>
      <c r="C122" t="inlineStr">
        <is>
          <t xml:space="preserve">CONCLUIDO	</t>
        </is>
      </c>
      <c r="D122" t="n">
        <v>7.5865</v>
      </c>
      <c r="E122" t="n">
        <v>13.18</v>
      </c>
      <c r="F122" t="n">
        <v>10.47</v>
      </c>
      <c r="G122" t="n">
        <v>125.64</v>
      </c>
      <c r="H122" t="n">
        <v>2.26</v>
      </c>
      <c r="I122" t="n">
        <v>5</v>
      </c>
      <c r="J122" t="n">
        <v>244.23</v>
      </c>
      <c r="K122" t="n">
        <v>54.38</v>
      </c>
      <c r="L122" t="n">
        <v>31</v>
      </c>
      <c r="M122" t="n">
        <v>3</v>
      </c>
      <c r="N122" t="n">
        <v>58.86</v>
      </c>
      <c r="O122" t="n">
        <v>30356.28</v>
      </c>
      <c r="P122" t="n">
        <v>137.15</v>
      </c>
      <c r="Q122" t="n">
        <v>197.75</v>
      </c>
      <c r="R122" t="n">
        <v>29.86</v>
      </c>
      <c r="S122" t="n">
        <v>25.4</v>
      </c>
      <c r="T122" t="n">
        <v>1402.13</v>
      </c>
      <c r="U122" t="n">
        <v>0.85</v>
      </c>
      <c r="V122" t="n">
        <v>0.89</v>
      </c>
      <c r="W122" t="n">
        <v>2.95</v>
      </c>
      <c r="X122" t="n">
        <v>0.08</v>
      </c>
      <c r="Y122" t="n">
        <v>1</v>
      </c>
      <c r="Z122" t="n">
        <v>10</v>
      </c>
    </row>
    <row r="123">
      <c r="A123" t="n">
        <v>121</v>
      </c>
      <c r="B123" t="n">
        <v>100</v>
      </c>
      <c r="C123" t="inlineStr">
        <is>
          <t xml:space="preserve">CONCLUIDO	</t>
        </is>
      </c>
      <c r="D123" t="n">
        <v>7.5858</v>
      </c>
      <c r="E123" t="n">
        <v>13.18</v>
      </c>
      <c r="F123" t="n">
        <v>10.47</v>
      </c>
      <c r="G123" t="n">
        <v>125.66</v>
      </c>
      <c r="H123" t="n">
        <v>2.27</v>
      </c>
      <c r="I123" t="n">
        <v>5</v>
      </c>
      <c r="J123" t="n">
        <v>244.68</v>
      </c>
      <c r="K123" t="n">
        <v>54.38</v>
      </c>
      <c r="L123" t="n">
        <v>31.25</v>
      </c>
      <c r="M123" t="n">
        <v>3</v>
      </c>
      <c r="N123" t="n">
        <v>59.05</v>
      </c>
      <c r="O123" t="n">
        <v>30410.77</v>
      </c>
      <c r="P123" t="n">
        <v>136.96</v>
      </c>
      <c r="Q123" t="n">
        <v>197.76</v>
      </c>
      <c r="R123" t="n">
        <v>29.87</v>
      </c>
      <c r="S123" t="n">
        <v>25.4</v>
      </c>
      <c r="T123" t="n">
        <v>1406.64</v>
      </c>
      <c r="U123" t="n">
        <v>0.85</v>
      </c>
      <c r="V123" t="n">
        <v>0.89</v>
      </c>
      <c r="W123" t="n">
        <v>2.95</v>
      </c>
      <c r="X123" t="n">
        <v>0.08</v>
      </c>
      <c r="Y123" t="n">
        <v>1</v>
      </c>
      <c r="Z123" t="n">
        <v>10</v>
      </c>
    </row>
    <row r="124">
      <c r="A124" t="n">
        <v>122</v>
      </c>
      <c r="B124" t="n">
        <v>100</v>
      </c>
      <c r="C124" t="inlineStr">
        <is>
          <t xml:space="preserve">CONCLUIDO	</t>
        </is>
      </c>
      <c r="D124" t="n">
        <v>7.5898</v>
      </c>
      <c r="E124" t="n">
        <v>13.18</v>
      </c>
      <c r="F124" t="n">
        <v>10.46</v>
      </c>
      <c r="G124" t="n">
        <v>125.57</v>
      </c>
      <c r="H124" t="n">
        <v>2.29</v>
      </c>
      <c r="I124" t="n">
        <v>5</v>
      </c>
      <c r="J124" t="n">
        <v>245.12</v>
      </c>
      <c r="K124" t="n">
        <v>54.38</v>
      </c>
      <c r="L124" t="n">
        <v>31.5</v>
      </c>
      <c r="M124" t="n">
        <v>3</v>
      </c>
      <c r="N124" t="n">
        <v>59.24</v>
      </c>
      <c r="O124" t="n">
        <v>30465.32</v>
      </c>
      <c r="P124" t="n">
        <v>136.62</v>
      </c>
      <c r="Q124" t="n">
        <v>197.75</v>
      </c>
      <c r="R124" t="n">
        <v>29.8</v>
      </c>
      <c r="S124" t="n">
        <v>25.4</v>
      </c>
      <c r="T124" t="n">
        <v>1370.03</v>
      </c>
      <c r="U124" t="n">
        <v>0.85</v>
      </c>
      <c r="V124" t="n">
        <v>0.89</v>
      </c>
      <c r="W124" t="n">
        <v>2.94</v>
      </c>
      <c r="X124" t="n">
        <v>0.07000000000000001</v>
      </c>
      <c r="Y124" t="n">
        <v>1</v>
      </c>
      <c r="Z124" t="n">
        <v>10</v>
      </c>
    </row>
    <row r="125">
      <c r="A125" t="n">
        <v>123</v>
      </c>
      <c r="B125" t="n">
        <v>100</v>
      </c>
      <c r="C125" t="inlineStr">
        <is>
          <t xml:space="preserve">CONCLUIDO	</t>
        </is>
      </c>
      <c r="D125" t="n">
        <v>7.5863</v>
      </c>
      <c r="E125" t="n">
        <v>13.18</v>
      </c>
      <c r="F125" t="n">
        <v>10.47</v>
      </c>
      <c r="G125" t="n">
        <v>125.65</v>
      </c>
      <c r="H125" t="n">
        <v>2.3</v>
      </c>
      <c r="I125" t="n">
        <v>5</v>
      </c>
      <c r="J125" t="n">
        <v>245.56</v>
      </c>
      <c r="K125" t="n">
        <v>54.38</v>
      </c>
      <c r="L125" t="n">
        <v>31.75</v>
      </c>
      <c r="M125" t="n">
        <v>3</v>
      </c>
      <c r="N125" t="n">
        <v>59.43</v>
      </c>
      <c r="O125" t="n">
        <v>30519.94</v>
      </c>
      <c r="P125" t="n">
        <v>136.33</v>
      </c>
      <c r="Q125" t="n">
        <v>197.75</v>
      </c>
      <c r="R125" t="n">
        <v>29.8</v>
      </c>
      <c r="S125" t="n">
        <v>25.4</v>
      </c>
      <c r="T125" t="n">
        <v>1370.01</v>
      </c>
      <c r="U125" t="n">
        <v>0.85</v>
      </c>
      <c r="V125" t="n">
        <v>0.89</v>
      </c>
      <c r="W125" t="n">
        <v>2.95</v>
      </c>
      <c r="X125" t="n">
        <v>0.08</v>
      </c>
      <c r="Y125" t="n">
        <v>1</v>
      </c>
      <c r="Z125" t="n">
        <v>10</v>
      </c>
    </row>
    <row r="126">
      <c r="A126" t="n">
        <v>124</v>
      </c>
      <c r="B126" t="n">
        <v>100</v>
      </c>
      <c r="C126" t="inlineStr">
        <is>
          <t xml:space="preserve">CONCLUIDO	</t>
        </is>
      </c>
      <c r="D126" t="n">
        <v>7.5884</v>
      </c>
      <c r="E126" t="n">
        <v>13.18</v>
      </c>
      <c r="F126" t="n">
        <v>10.47</v>
      </c>
      <c r="G126" t="n">
        <v>125.6</v>
      </c>
      <c r="H126" t="n">
        <v>2.31</v>
      </c>
      <c r="I126" t="n">
        <v>5</v>
      </c>
      <c r="J126" t="n">
        <v>246</v>
      </c>
      <c r="K126" t="n">
        <v>54.38</v>
      </c>
      <c r="L126" t="n">
        <v>32</v>
      </c>
      <c r="M126" t="n">
        <v>3</v>
      </c>
      <c r="N126" t="n">
        <v>59.63</v>
      </c>
      <c r="O126" t="n">
        <v>30574.64</v>
      </c>
      <c r="P126" t="n">
        <v>136.1</v>
      </c>
      <c r="Q126" t="n">
        <v>197.82</v>
      </c>
      <c r="R126" t="n">
        <v>29.75</v>
      </c>
      <c r="S126" t="n">
        <v>25.4</v>
      </c>
      <c r="T126" t="n">
        <v>1347.02</v>
      </c>
      <c r="U126" t="n">
        <v>0.85</v>
      </c>
      <c r="V126" t="n">
        <v>0.89</v>
      </c>
      <c r="W126" t="n">
        <v>2.95</v>
      </c>
      <c r="X126" t="n">
        <v>0.08</v>
      </c>
      <c r="Y126" t="n">
        <v>1</v>
      </c>
      <c r="Z126" t="n">
        <v>10</v>
      </c>
    </row>
    <row r="127">
      <c r="A127" t="n">
        <v>125</v>
      </c>
      <c r="B127" t="n">
        <v>100</v>
      </c>
      <c r="C127" t="inlineStr">
        <is>
          <t xml:space="preserve">CONCLUIDO	</t>
        </is>
      </c>
      <c r="D127" t="n">
        <v>7.5853</v>
      </c>
      <c r="E127" t="n">
        <v>13.18</v>
      </c>
      <c r="F127" t="n">
        <v>10.47</v>
      </c>
      <c r="G127" t="n">
        <v>125.67</v>
      </c>
      <c r="H127" t="n">
        <v>2.33</v>
      </c>
      <c r="I127" t="n">
        <v>5</v>
      </c>
      <c r="J127" t="n">
        <v>246.45</v>
      </c>
      <c r="K127" t="n">
        <v>54.38</v>
      </c>
      <c r="L127" t="n">
        <v>32.25</v>
      </c>
      <c r="M127" t="n">
        <v>3</v>
      </c>
      <c r="N127" t="n">
        <v>59.82</v>
      </c>
      <c r="O127" t="n">
        <v>30629.4</v>
      </c>
      <c r="P127" t="n">
        <v>135.96</v>
      </c>
      <c r="Q127" t="n">
        <v>197.75</v>
      </c>
      <c r="R127" t="n">
        <v>29.83</v>
      </c>
      <c r="S127" t="n">
        <v>25.4</v>
      </c>
      <c r="T127" t="n">
        <v>1387</v>
      </c>
      <c r="U127" t="n">
        <v>0.85</v>
      </c>
      <c r="V127" t="n">
        <v>0.89</v>
      </c>
      <c r="W127" t="n">
        <v>2.95</v>
      </c>
      <c r="X127" t="n">
        <v>0.08</v>
      </c>
      <c r="Y127" t="n">
        <v>1</v>
      </c>
      <c r="Z127" t="n">
        <v>10</v>
      </c>
    </row>
    <row r="128">
      <c r="A128" t="n">
        <v>126</v>
      </c>
      <c r="B128" t="n">
        <v>100</v>
      </c>
      <c r="C128" t="inlineStr">
        <is>
          <t xml:space="preserve">CONCLUIDO	</t>
        </is>
      </c>
      <c r="D128" t="n">
        <v>7.6249</v>
      </c>
      <c r="E128" t="n">
        <v>13.12</v>
      </c>
      <c r="F128" t="n">
        <v>10.44</v>
      </c>
      <c r="G128" t="n">
        <v>156.64</v>
      </c>
      <c r="H128" t="n">
        <v>2.34</v>
      </c>
      <c r="I128" t="n">
        <v>4</v>
      </c>
      <c r="J128" t="n">
        <v>246.89</v>
      </c>
      <c r="K128" t="n">
        <v>54.38</v>
      </c>
      <c r="L128" t="n">
        <v>32.5</v>
      </c>
      <c r="M128" t="n">
        <v>2</v>
      </c>
      <c r="N128" t="n">
        <v>60.02</v>
      </c>
      <c r="O128" t="n">
        <v>30684.23</v>
      </c>
      <c r="P128" t="n">
        <v>135.62</v>
      </c>
      <c r="Q128" t="n">
        <v>197.75</v>
      </c>
      <c r="R128" t="n">
        <v>29.04</v>
      </c>
      <c r="S128" t="n">
        <v>25.4</v>
      </c>
      <c r="T128" t="n">
        <v>998.09</v>
      </c>
      <c r="U128" t="n">
        <v>0.87</v>
      </c>
      <c r="V128" t="n">
        <v>0.89</v>
      </c>
      <c r="W128" t="n">
        <v>2.94</v>
      </c>
      <c r="X128" t="n">
        <v>0.05</v>
      </c>
      <c r="Y128" t="n">
        <v>1</v>
      </c>
      <c r="Z128" t="n">
        <v>10</v>
      </c>
    </row>
    <row r="129">
      <c r="A129" t="n">
        <v>127</v>
      </c>
      <c r="B129" t="n">
        <v>100</v>
      </c>
      <c r="C129" t="inlineStr">
        <is>
          <t xml:space="preserve">CONCLUIDO	</t>
        </is>
      </c>
      <c r="D129" t="n">
        <v>7.6252</v>
      </c>
      <c r="E129" t="n">
        <v>13.11</v>
      </c>
      <c r="F129" t="n">
        <v>10.44</v>
      </c>
      <c r="G129" t="n">
        <v>156.63</v>
      </c>
      <c r="H129" t="n">
        <v>2.36</v>
      </c>
      <c r="I129" t="n">
        <v>4</v>
      </c>
      <c r="J129" t="n">
        <v>247.34</v>
      </c>
      <c r="K129" t="n">
        <v>54.38</v>
      </c>
      <c r="L129" t="n">
        <v>32.75</v>
      </c>
      <c r="M129" t="n">
        <v>2</v>
      </c>
      <c r="N129" t="n">
        <v>60.21</v>
      </c>
      <c r="O129" t="n">
        <v>30739.14</v>
      </c>
      <c r="P129" t="n">
        <v>135.88</v>
      </c>
      <c r="Q129" t="n">
        <v>197.75</v>
      </c>
      <c r="R129" t="n">
        <v>28.94</v>
      </c>
      <c r="S129" t="n">
        <v>25.4</v>
      </c>
      <c r="T129" t="n">
        <v>945.88</v>
      </c>
      <c r="U129" t="n">
        <v>0.88</v>
      </c>
      <c r="V129" t="n">
        <v>0.89</v>
      </c>
      <c r="W129" t="n">
        <v>2.95</v>
      </c>
      <c r="X129" t="n">
        <v>0.05</v>
      </c>
      <c r="Y129" t="n">
        <v>1</v>
      </c>
      <c r="Z129" t="n">
        <v>10</v>
      </c>
    </row>
    <row r="130">
      <c r="A130" t="n">
        <v>128</v>
      </c>
      <c r="B130" t="n">
        <v>100</v>
      </c>
      <c r="C130" t="inlineStr">
        <is>
          <t xml:space="preserve">CONCLUIDO	</t>
        </is>
      </c>
      <c r="D130" t="n">
        <v>7.6242</v>
      </c>
      <c r="E130" t="n">
        <v>13.12</v>
      </c>
      <c r="F130" t="n">
        <v>10.44</v>
      </c>
      <c r="G130" t="n">
        <v>156.66</v>
      </c>
      <c r="H130" t="n">
        <v>2.37</v>
      </c>
      <c r="I130" t="n">
        <v>4</v>
      </c>
      <c r="J130" t="n">
        <v>247.78</v>
      </c>
      <c r="K130" t="n">
        <v>54.38</v>
      </c>
      <c r="L130" t="n">
        <v>33</v>
      </c>
      <c r="M130" t="n">
        <v>2</v>
      </c>
      <c r="N130" t="n">
        <v>60.41</v>
      </c>
      <c r="O130" t="n">
        <v>30794.11</v>
      </c>
      <c r="P130" t="n">
        <v>135.97</v>
      </c>
      <c r="Q130" t="n">
        <v>197.75</v>
      </c>
      <c r="R130" t="n">
        <v>29.05</v>
      </c>
      <c r="S130" t="n">
        <v>25.4</v>
      </c>
      <c r="T130" t="n">
        <v>1001.03</v>
      </c>
      <c r="U130" t="n">
        <v>0.87</v>
      </c>
      <c r="V130" t="n">
        <v>0.89</v>
      </c>
      <c r="W130" t="n">
        <v>2.94</v>
      </c>
      <c r="X130" t="n">
        <v>0.05</v>
      </c>
      <c r="Y130" t="n">
        <v>1</v>
      </c>
      <c r="Z130" t="n">
        <v>10</v>
      </c>
    </row>
    <row r="131">
      <c r="A131" t="n">
        <v>129</v>
      </c>
      <c r="B131" t="n">
        <v>100</v>
      </c>
      <c r="C131" t="inlineStr">
        <is>
          <t xml:space="preserve">CONCLUIDO	</t>
        </is>
      </c>
      <c r="D131" t="n">
        <v>7.6239</v>
      </c>
      <c r="E131" t="n">
        <v>13.12</v>
      </c>
      <c r="F131" t="n">
        <v>10.44</v>
      </c>
      <c r="G131" t="n">
        <v>156.67</v>
      </c>
      <c r="H131" t="n">
        <v>2.38</v>
      </c>
      <c r="I131" t="n">
        <v>4</v>
      </c>
      <c r="J131" t="n">
        <v>248.23</v>
      </c>
      <c r="K131" t="n">
        <v>54.38</v>
      </c>
      <c r="L131" t="n">
        <v>33.25</v>
      </c>
      <c r="M131" t="n">
        <v>2</v>
      </c>
      <c r="N131" t="n">
        <v>60.6</v>
      </c>
      <c r="O131" t="n">
        <v>30849.16</v>
      </c>
      <c r="P131" t="n">
        <v>136.2</v>
      </c>
      <c r="Q131" t="n">
        <v>197.75</v>
      </c>
      <c r="R131" t="n">
        <v>29.1</v>
      </c>
      <c r="S131" t="n">
        <v>25.4</v>
      </c>
      <c r="T131" t="n">
        <v>1028.22</v>
      </c>
      <c r="U131" t="n">
        <v>0.87</v>
      </c>
      <c r="V131" t="n">
        <v>0.89</v>
      </c>
      <c r="W131" t="n">
        <v>2.94</v>
      </c>
      <c r="X131" t="n">
        <v>0.05</v>
      </c>
      <c r="Y131" t="n">
        <v>1</v>
      </c>
      <c r="Z131" t="n">
        <v>10</v>
      </c>
    </row>
    <row r="132">
      <c r="A132" t="n">
        <v>130</v>
      </c>
      <c r="B132" t="n">
        <v>100</v>
      </c>
      <c r="C132" t="inlineStr">
        <is>
          <t xml:space="preserve">CONCLUIDO	</t>
        </is>
      </c>
      <c r="D132" t="n">
        <v>7.6245</v>
      </c>
      <c r="E132" t="n">
        <v>13.12</v>
      </c>
      <c r="F132" t="n">
        <v>10.44</v>
      </c>
      <c r="G132" t="n">
        <v>156.65</v>
      </c>
      <c r="H132" t="n">
        <v>2.4</v>
      </c>
      <c r="I132" t="n">
        <v>4</v>
      </c>
      <c r="J132" t="n">
        <v>248.68</v>
      </c>
      <c r="K132" t="n">
        <v>54.38</v>
      </c>
      <c r="L132" t="n">
        <v>33.5</v>
      </c>
      <c r="M132" t="n">
        <v>2</v>
      </c>
      <c r="N132" t="n">
        <v>60.8</v>
      </c>
      <c r="O132" t="n">
        <v>30904.28</v>
      </c>
      <c r="P132" t="n">
        <v>136.31</v>
      </c>
      <c r="Q132" t="n">
        <v>197.75</v>
      </c>
      <c r="R132" t="n">
        <v>29</v>
      </c>
      <c r="S132" t="n">
        <v>25.4</v>
      </c>
      <c r="T132" t="n">
        <v>973.89</v>
      </c>
      <c r="U132" t="n">
        <v>0.88</v>
      </c>
      <c r="V132" t="n">
        <v>0.89</v>
      </c>
      <c r="W132" t="n">
        <v>2.95</v>
      </c>
      <c r="X132" t="n">
        <v>0.05</v>
      </c>
      <c r="Y132" t="n">
        <v>1</v>
      </c>
      <c r="Z132" t="n">
        <v>10</v>
      </c>
    </row>
    <row r="133">
      <c r="A133" t="n">
        <v>131</v>
      </c>
      <c r="B133" t="n">
        <v>100</v>
      </c>
      <c r="C133" t="inlineStr">
        <is>
          <t xml:space="preserve">CONCLUIDO	</t>
        </is>
      </c>
      <c r="D133" t="n">
        <v>7.6245</v>
      </c>
      <c r="E133" t="n">
        <v>13.12</v>
      </c>
      <c r="F133" t="n">
        <v>10.44</v>
      </c>
      <c r="G133" t="n">
        <v>156.65</v>
      </c>
      <c r="H133" t="n">
        <v>2.41</v>
      </c>
      <c r="I133" t="n">
        <v>4</v>
      </c>
      <c r="J133" t="n">
        <v>249.12</v>
      </c>
      <c r="K133" t="n">
        <v>54.38</v>
      </c>
      <c r="L133" t="n">
        <v>33.75</v>
      </c>
      <c r="M133" t="n">
        <v>2</v>
      </c>
      <c r="N133" t="n">
        <v>61</v>
      </c>
      <c r="O133" t="n">
        <v>30959.46</v>
      </c>
      <c r="P133" t="n">
        <v>136.54</v>
      </c>
      <c r="Q133" t="n">
        <v>197.75</v>
      </c>
      <c r="R133" t="n">
        <v>29.05</v>
      </c>
      <c r="S133" t="n">
        <v>25.4</v>
      </c>
      <c r="T133" t="n">
        <v>1001</v>
      </c>
      <c r="U133" t="n">
        <v>0.87</v>
      </c>
      <c r="V133" t="n">
        <v>0.89</v>
      </c>
      <c r="W133" t="n">
        <v>2.94</v>
      </c>
      <c r="X133" t="n">
        <v>0.05</v>
      </c>
      <c r="Y133" t="n">
        <v>1</v>
      </c>
      <c r="Z133" t="n">
        <v>10</v>
      </c>
    </row>
    <row r="134">
      <c r="A134" t="n">
        <v>132</v>
      </c>
      <c r="B134" t="n">
        <v>100</v>
      </c>
      <c r="C134" t="inlineStr">
        <is>
          <t xml:space="preserve">CONCLUIDO	</t>
        </is>
      </c>
      <c r="D134" t="n">
        <v>7.6244</v>
      </c>
      <c r="E134" t="n">
        <v>13.12</v>
      </c>
      <c r="F134" t="n">
        <v>10.44</v>
      </c>
      <c r="G134" t="n">
        <v>156.65</v>
      </c>
      <c r="H134" t="n">
        <v>2.42</v>
      </c>
      <c r="I134" t="n">
        <v>4</v>
      </c>
      <c r="J134" t="n">
        <v>249.57</v>
      </c>
      <c r="K134" t="n">
        <v>54.38</v>
      </c>
      <c r="L134" t="n">
        <v>34</v>
      </c>
      <c r="M134" t="n">
        <v>2</v>
      </c>
      <c r="N134" t="n">
        <v>61.2</v>
      </c>
      <c r="O134" t="n">
        <v>31014.73</v>
      </c>
      <c r="P134" t="n">
        <v>136.65</v>
      </c>
      <c r="Q134" t="n">
        <v>197.75</v>
      </c>
      <c r="R134" t="n">
        <v>29.04</v>
      </c>
      <c r="S134" t="n">
        <v>25.4</v>
      </c>
      <c r="T134" t="n">
        <v>997.09</v>
      </c>
      <c r="U134" t="n">
        <v>0.87</v>
      </c>
      <c r="V134" t="n">
        <v>0.89</v>
      </c>
      <c r="W134" t="n">
        <v>2.95</v>
      </c>
      <c r="X134" t="n">
        <v>0.05</v>
      </c>
      <c r="Y134" t="n">
        <v>1</v>
      </c>
      <c r="Z134" t="n">
        <v>10</v>
      </c>
    </row>
    <row r="135">
      <c r="A135" t="n">
        <v>133</v>
      </c>
      <c r="B135" t="n">
        <v>100</v>
      </c>
      <c r="C135" t="inlineStr">
        <is>
          <t xml:space="preserve">CONCLUIDO	</t>
        </is>
      </c>
      <c r="D135" t="n">
        <v>7.6234</v>
      </c>
      <c r="E135" t="n">
        <v>13.12</v>
      </c>
      <c r="F135" t="n">
        <v>10.45</v>
      </c>
      <c r="G135" t="n">
        <v>156.68</v>
      </c>
      <c r="H135" t="n">
        <v>2.44</v>
      </c>
      <c r="I135" t="n">
        <v>4</v>
      </c>
      <c r="J135" t="n">
        <v>250.02</v>
      </c>
      <c r="K135" t="n">
        <v>54.38</v>
      </c>
      <c r="L135" t="n">
        <v>34.25</v>
      </c>
      <c r="M135" t="n">
        <v>2</v>
      </c>
      <c r="N135" t="n">
        <v>61.39</v>
      </c>
      <c r="O135" t="n">
        <v>31070.06</v>
      </c>
      <c r="P135" t="n">
        <v>136.69</v>
      </c>
      <c r="Q135" t="n">
        <v>197.75</v>
      </c>
      <c r="R135" t="n">
        <v>29.07</v>
      </c>
      <c r="S135" t="n">
        <v>25.4</v>
      </c>
      <c r="T135" t="n">
        <v>1008.61</v>
      </c>
      <c r="U135" t="n">
        <v>0.87</v>
      </c>
      <c r="V135" t="n">
        <v>0.89</v>
      </c>
      <c r="W135" t="n">
        <v>2.95</v>
      </c>
      <c r="X135" t="n">
        <v>0.06</v>
      </c>
      <c r="Y135" t="n">
        <v>1</v>
      </c>
      <c r="Z135" t="n">
        <v>10</v>
      </c>
    </row>
    <row r="136">
      <c r="A136" t="n">
        <v>134</v>
      </c>
      <c r="B136" t="n">
        <v>100</v>
      </c>
      <c r="C136" t="inlineStr">
        <is>
          <t xml:space="preserve">CONCLUIDO	</t>
        </is>
      </c>
      <c r="D136" t="n">
        <v>7.6211</v>
      </c>
      <c r="E136" t="n">
        <v>13.12</v>
      </c>
      <c r="F136" t="n">
        <v>10.45</v>
      </c>
      <c r="G136" t="n">
        <v>156.74</v>
      </c>
      <c r="H136" t="n">
        <v>2.45</v>
      </c>
      <c r="I136" t="n">
        <v>4</v>
      </c>
      <c r="J136" t="n">
        <v>250.47</v>
      </c>
      <c r="K136" t="n">
        <v>54.38</v>
      </c>
      <c r="L136" t="n">
        <v>34.5</v>
      </c>
      <c r="M136" t="n">
        <v>2</v>
      </c>
      <c r="N136" t="n">
        <v>61.59</v>
      </c>
      <c r="O136" t="n">
        <v>31125.47</v>
      </c>
      <c r="P136" t="n">
        <v>136.86</v>
      </c>
      <c r="Q136" t="n">
        <v>197.75</v>
      </c>
      <c r="R136" t="n">
        <v>29.19</v>
      </c>
      <c r="S136" t="n">
        <v>25.4</v>
      </c>
      <c r="T136" t="n">
        <v>1071.2</v>
      </c>
      <c r="U136" t="n">
        <v>0.87</v>
      </c>
      <c r="V136" t="n">
        <v>0.89</v>
      </c>
      <c r="W136" t="n">
        <v>2.95</v>
      </c>
      <c r="X136" t="n">
        <v>0.06</v>
      </c>
      <c r="Y136" t="n">
        <v>1</v>
      </c>
      <c r="Z136" t="n">
        <v>10</v>
      </c>
    </row>
    <row r="137">
      <c r="A137" t="n">
        <v>135</v>
      </c>
      <c r="B137" t="n">
        <v>100</v>
      </c>
      <c r="C137" t="inlineStr">
        <is>
          <t xml:space="preserve">CONCLUIDO	</t>
        </is>
      </c>
      <c r="D137" t="n">
        <v>7.6229</v>
      </c>
      <c r="E137" t="n">
        <v>13.12</v>
      </c>
      <c r="F137" t="n">
        <v>10.45</v>
      </c>
      <c r="G137" t="n">
        <v>156.69</v>
      </c>
      <c r="H137" t="n">
        <v>2.46</v>
      </c>
      <c r="I137" t="n">
        <v>4</v>
      </c>
      <c r="J137" t="n">
        <v>250.92</v>
      </c>
      <c r="K137" t="n">
        <v>54.38</v>
      </c>
      <c r="L137" t="n">
        <v>34.75</v>
      </c>
      <c r="M137" t="n">
        <v>2</v>
      </c>
      <c r="N137" t="n">
        <v>61.79</v>
      </c>
      <c r="O137" t="n">
        <v>31180.95</v>
      </c>
      <c r="P137" t="n">
        <v>136.9</v>
      </c>
      <c r="Q137" t="n">
        <v>197.75</v>
      </c>
      <c r="R137" t="n">
        <v>29.2</v>
      </c>
      <c r="S137" t="n">
        <v>25.4</v>
      </c>
      <c r="T137" t="n">
        <v>1078.06</v>
      </c>
      <c r="U137" t="n">
        <v>0.87</v>
      </c>
      <c r="V137" t="n">
        <v>0.89</v>
      </c>
      <c r="W137" t="n">
        <v>2.94</v>
      </c>
      <c r="X137" t="n">
        <v>0.06</v>
      </c>
      <c r="Y137" t="n">
        <v>1</v>
      </c>
      <c r="Z137" t="n">
        <v>10</v>
      </c>
    </row>
    <row r="138">
      <c r="A138" t="n">
        <v>136</v>
      </c>
      <c r="B138" t="n">
        <v>100</v>
      </c>
      <c r="C138" t="inlineStr">
        <is>
          <t xml:space="preserve">CONCLUIDO	</t>
        </is>
      </c>
      <c r="D138" t="n">
        <v>7.6213</v>
      </c>
      <c r="E138" t="n">
        <v>13.12</v>
      </c>
      <c r="F138" t="n">
        <v>10.45</v>
      </c>
      <c r="G138" t="n">
        <v>156.73</v>
      </c>
      <c r="H138" t="n">
        <v>2.48</v>
      </c>
      <c r="I138" t="n">
        <v>4</v>
      </c>
      <c r="J138" t="n">
        <v>251.37</v>
      </c>
      <c r="K138" t="n">
        <v>54.38</v>
      </c>
      <c r="L138" t="n">
        <v>35</v>
      </c>
      <c r="M138" t="n">
        <v>2</v>
      </c>
      <c r="N138" t="n">
        <v>61.99</v>
      </c>
      <c r="O138" t="n">
        <v>31236.5</v>
      </c>
      <c r="P138" t="n">
        <v>136.94</v>
      </c>
      <c r="Q138" t="n">
        <v>197.75</v>
      </c>
      <c r="R138" t="n">
        <v>29.25</v>
      </c>
      <c r="S138" t="n">
        <v>25.4</v>
      </c>
      <c r="T138" t="n">
        <v>1101.73</v>
      </c>
      <c r="U138" t="n">
        <v>0.87</v>
      </c>
      <c r="V138" t="n">
        <v>0.89</v>
      </c>
      <c r="W138" t="n">
        <v>2.94</v>
      </c>
      <c r="X138" t="n">
        <v>0.06</v>
      </c>
      <c r="Y138" t="n">
        <v>1</v>
      </c>
      <c r="Z138" t="n">
        <v>10</v>
      </c>
    </row>
    <row r="139">
      <c r="A139" t="n">
        <v>137</v>
      </c>
      <c r="B139" t="n">
        <v>100</v>
      </c>
      <c r="C139" t="inlineStr">
        <is>
          <t xml:space="preserve">CONCLUIDO	</t>
        </is>
      </c>
      <c r="D139" t="n">
        <v>7.6258</v>
      </c>
      <c r="E139" t="n">
        <v>13.11</v>
      </c>
      <c r="F139" t="n">
        <v>10.44</v>
      </c>
      <c r="G139" t="n">
        <v>156.62</v>
      </c>
      <c r="H139" t="n">
        <v>2.49</v>
      </c>
      <c r="I139" t="n">
        <v>4</v>
      </c>
      <c r="J139" t="n">
        <v>251.82</v>
      </c>
      <c r="K139" t="n">
        <v>54.38</v>
      </c>
      <c r="L139" t="n">
        <v>35.25</v>
      </c>
      <c r="M139" t="n">
        <v>2</v>
      </c>
      <c r="N139" t="n">
        <v>62.19</v>
      </c>
      <c r="O139" t="n">
        <v>31292.13</v>
      </c>
      <c r="P139" t="n">
        <v>136.76</v>
      </c>
      <c r="Q139" t="n">
        <v>197.75</v>
      </c>
      <c r="R139" t="n">
        <v>28.99</v>
      </c>
      <c r="S139" t="n">
        <v>25.4</v>
      </c>
      <c r="T139" t="n">
        <v>972.6799999999999</v>
      </c>
      <c r="U139" t="n">
        <v>0.88</v>
      </c>
      <c r="V139" t="n">
        <v>0.89</v>
      </c>
      <c r="W139" t="n">
        <v>2.94</v>
      </c>
      <c r="X139" t="n">
        <v>0.05</v>
      </c>
      <c r="Y139" t="n">
        <v>1</v>
      </c>
      <c r="Z139" t="n">
        <v>10</v>
      </c>
    </row>
    <row r="140">
      <c r="A140" t="n">
        <v>138</v>
      </c>
      <c r="B140" t="n">
        <v>100</v>
      </c>
      <c r="C140" t="inlineStr">
        <is>
          <t xml:space="preserve">CONCLUIDO	</t>
        </is>
      </c>
      <c r="D140" t="n">
        <v>7.6257</v>
      </c>
      <c r="E140" t="n">
        <v>13.11</v>
      </c>
      <c r="F140" t="n">
        <v>10.44</v>
      </c>
      <c r="G140" t="n">
        <v>156.62</v>
      </c>
      <c r="H140" t="n">
        <v>2.5</v>
      </c>
      <c r="I140" t="n">
        <v>4</v>
      </c>
      <c r="J140" t="n">
        <v>252.27</v>
      </c>
      <c r="K140" t="n">
        <v>54.38</v>
      </c>
      <c r="L140" t="n">
        <v>35.5</v>
      </c>
      <c r="M140" t="n">
        <v>2</v>
      </c>
      <c r="N140" t="n">
        <v>62.4</v>
      </c>
      <c r="O140" t="n">
        <v>31347.83</v>
      </c>
      <c r="P140" t="n">
        <v>136.81</v>
      </c>
      <c r="Q140" t="n">
        <v>197.75</v>
      </c>
      <c r="R140" t="n">
        <v>28.98</v>
      </c>
      <c r="S140" t="n">
        <v>25.4</v>
      </c>
      <c r="T140" t="n">
        <v>967.76</v>
      </c>
      <c r="U140" t="n">
        <v>0.88</v>
      </c>
      <c r="V140" t="n">
        <v>0.89</v>
      </c>
      <c r="W140" t="n">
        <v>2.94</v>
      </c>
      <c r="X140" t="n">
        <v>0.05</v>
      </c>
      <c r="Y140" t="n">
        <v>1</v>
      </c>
      <c r="Z140" t="n">
        <v>10</v>
      </c>
    </row>
    <row r="141">
      <c r="A141" t="n">
        <v>139</v>
      </c>
      <c r="B141" t="n">
        <v>100</v>
      </c>
      <c r="C141" t="inlineStr">
        <is>
          <t xml:space="preserve">CONCLUIDO	</t>
        </is>
      </c>
      <c r="D141" t="n">
        <v>7.6242</v>
      </c>
      <c r="E141" t="n">
        <v>13.12</v>
      </c>
      <c r="F141" t="n">
        <v>10.44</v>
      </c>
      <c r="G141" t="n">
        <v>156.66</v>
      </c>
      <c r="H141" t="n">
        <v>2.52</v>
      </c>
      <c r="I141" t="n">
        <v>4</v>
      </c>
      <c r="J141" t="n">
        <v>252.73</v>
      </c>
      <c r="K141" t="n">
        <v>54.38</v>
      </c>
      <c r="L141" t="n">
        <v>35.75</v>
      </c>
      <c r="M141" t="n">
        <v>2</v>
      </c>
      <c r="N141" t="n">
        <v>62.6</v>
      </c>
      <c r="O141" t="n">
        <v>31403.6</v>
      </c>
      <c r="P141" t="n">
        <v>136.79</v>
      </c>
      <c r="Q141" t="n">
        <v>197.75</v>
      </c>
      <c r="R141" t="n">
        <v>29.01</v>
      </c>
      <c r="S141" t="n">
        <v>25.4</v>
      </c>
      <c r="T141" t="n">
        <v>982.5599999999999</v>
      </c>
      <c r="U141" t="n">
        <v>0.88</v>
      </c>
      <c r="V141" t="n">
        <v>0.89</v>
      </c>
      <c r="W141" t="n">
        <v>2.95</v>
      </c>
      <c r="X141" t="n">
        <v>0.05</v>
      </c>
      <c r="Y141" t="n">
        <v>1</v>
      </c>
      <c r="Z141" t="n">
        <v>10</v>
      </c>
    </row>
    <row r="142">
      <c r="A142" t="n">
        <v>140</v>
      </c>
      <c r="B142" t="n">
        <v>100</v>
      </c>
      <c r="C142" t="inlineStr">
        <is>
          <t xml:space="preserve">CONCLUIDO	</t>
        </is>
      </c>
      <c r="D142" t="n">
        <v>7.6226</v>
      </c>
      <c r="E142" t="n">
        <v>13.12</v>
      </c>
      <c r="F142" t="n">
        <v>10.45</v>
      </c>
      <c r="G142" t="n">
        <v>156.7</v>
      </c>
      <c r="H142" t="n">
        <v>2.53</v>
      </c>
      <c r="I142" t="n">
        <v>4</v>
      </c>
      <c r="J142" t="n">
        <v>253.18</v>
      </c>
      <c r="K142" t="n">
        <v>54.38</v>
      </c>
      <c r="L142" t="n">
        <v>36</v>
      </c>
      <c r="M142" t="n">
        <v>2</v>
      </c>
      <c r="N142" t="n">
        <v>62.8</v>
      </c>
      <c r="O142" t="n">
        <v>31459.45</v>
      </c>
      <c r="P142" t="n">
        <v>136.88</v>
      </c>
      <c r="Q142" t="n">
        <v>197.75</v>
      </c>
      <c r="R142" t="n">
        <v>29.12</v>
      </c>
      <c r="S142" t="n">
        <v>25.4</v>
      </c>
      <c r="T142" t="n">
        <v>1035.31</v>
      </c>
      <c r="U142" t="n">
        <v>0.87</v>
      </c>
      <c r="V142" t="n">
        <v>0.89</v>
      </c>
      <c r="W142" t="n">
        <v>2.95</v>
      </c>
      <c r="X142" t="n">
        <v>0.06</v>
      </c>
      <c r="Y142" t="n">
        <v>1</v>
      </c>
      <c r="Z142" t="n">
        <v>10</v>
      </c>
    </row>
    <row r="143">
      <c r="A143" t="n">
        <v>141</v>
      </c>
      <c r="B143" t="n">
        <v>100</v>
      </c>
      <c r="C143" t="inlineStr">
        <is>
          <t xml:space="preserve">CONCLUIDO	</t>
        </is>
      </c>
      <c r="D143" t="n">
        <v>7.6242</v>
      </c>
      <c r="E143" t="n">
        <v>13.12</v>
      </c>
      <c r="F143" t="n">
        <v>10.44</v>
      </c>
      <c r="G143" t="n">
        <v>156.66</v>
      </c>
      <c r="H143" t="n">
        <v>2.54</v>
      </c>
      <c r="I143" t="n">
        <v>4</v>
      </c>
      <c r="J143" t="n">
        <v>253.63</v>
      </c>
      <c r="K143" t="n">
        <v>54.38</v>
      </c>
      <c r="L143" t="n">
        <v>36.25</v>
      </c>
      <c r="M143" t="n">
        <v>2</v>
      </c>
      <c r="N143" t="n">
        <v>63</v>
      </c>
      <c r="O143" t="n">
        <v>31515.37</v>
      </c>
      <c r="P143" t="n">
        <v>136.83</v>
      </c>
      <c r="Q143" t="n">
        <v>197.75</v>
      </c>
      <c r="R143" t="n">
        <v>29.04</v>
      </c>
      <c r="S143" t="n">
        <v>25.4</v>
      </c>
      <c r="T143" t="n">
        <v>998.47</v>
      </c>
      <c r="U143" t="n">
        <v>0.87</v>
      </c>
      <c r="V143" t="n">
        <v>0.89</v>
      </c>
      <c r="W143" t="n">
        <v>2.95</v>
      </c>
      <c r="X143" t="n">
        <v>0.05</v>
      </c>
      <c r="Y143" t="n">
        <v>1</v>
      </c>
      <c r="Z143" t="n">
        <v>10</v>
      </c>
    </row>
    <row r="144">
      <c r="A144" t="n">
        <v>142</v>
      </c>
      <c r="B144" t="n">
        <v>100</v>
      </c>
      <c r="C144" t="inlineStr">
        <is>
          <t xml:space="preserve">CONCLUIDO	</t>
        </is>
      </c>
      <c r="D144" t="n">
        <v>7.6211</v>
      </c>
      <c r="E144" t="n">
        <v>13.12</v>
      </c>
      <c r="F144" t="n">
        <v>10.45</v>
      </c>
      <c r="G144" t="n">
        <v>156.74</v>
      </c>
      <c r="H144" t="n">
        <v>2.56</v>
      </c>
      <c r="I144" t="n">
        <v>4</v>
      </c>
      <c r="J144" t="n">
        <v>254.09</v>
      </c>
      <c r="K144" t="n">
        <v>54.38</v>
      </c>
      <c r="L144" t="n">
        <v>36.5</v>
      </c>
      <c r="M144" t="n">
        <v>2</v>
      </c>
      <c r="N144" t="n">
        <v>63.21</v>
      </c>
      <c r="O144" t="n">
        <v>31571.37</v>
      </c>
      <c r="P144" t="n">
        <v>136.87</v>
      </c>
      <c r="Q144" t="n">
        <v>197.75</v>
      </c>
      <c r="R144" t="n">
        <v>29.23</v>
      </c>
      <c r="S144" t="n">
        <v>25.4</v>
      </c>
      <c r="T144" t="n">
        <v>1093.13</v>
      </c>
      <c r="U144" t="n">
        <v>0.87</v>
      </c>
      <c r="V144" t="n">
        <v>0.89</v>
      </c>
      <c r="W144" t="n">
        <v>2.95</v>
      </c>
      <c r="X144" t="n">
        <v>0.06</v>
      </c>
      <c r="Y144" t="n">
        <v>1</v>
      </c>
      <c r="Z144" t="n">
        <v>10</v>
      </c>
    </row>
    <row r="145">
      <c r="A145" t="n">
        <v>143</v>
      </c>
      <c r="B145" t="n">
        <v>100</v>
      </c>
      <c r="C145" t="inlineStr">
        <is>
          <t xml:space="preserve">CONCLUIDO	</t>
        </is>
      </c>
      <c r="D145" t="n">
        <v>7.6221</v>
      </c>
      <c r="E145" t="n">
        <v>13.12</v>
      </c>
      <c r="F145" t="n">
        <v>10.45</v>
      </c>
      <c r="G145" t="n">
        <v>156.71</v>
      </c>
      <c r="H145" t="n">
        <v>2.57</v>
      </c>
      <c r="I145" t="n">
        <v>4</v>
      </c>
      <c r="J145" t="n">
        <v>254.54</v>
      </c>
      <c r="K145" t="n">
        <v>54.38</v>
      </c>
      <c r="L145" t="n">
        <v>36.75</v>
      </c>
      <c r="M145" t="n">
        <v>2</v>
      </c>
      <c r="N145" t="n">
        <v>63.41</v>
      </c>
      <c r="O145" t="n">
        <v>31627.44</v>
      </c>
      <c r="P145" t="n">
        <v>136.9</v>
      </c>
      <c r="Q145" t="n">
        <v>197.75</v>
      </c>
      <c r="R145" t="n">
        <v>29.15</v>
      </c>
      <c r="S145" t="n">
        <v>25.4</v>
      </c>
      <c r="T145" t="n">
        <v>1052.65</v>
      </c>
      <c r="U145" t="n">
        <v>0.87</v>
      </c>
      <c r="V145" t="n">
        <v>0.89</v>
      </c>
      <c r="W145" t="n">
        <v>2.95</v>
      </c>
      <c r="X145" t="n">
        <v>0.06</v>
      </c>
      <c r="Y145" t="n">
        <v>1</v>
      </c>
      <c r="Z145" t="n">
        <v>10</v>
      </c>
    </row>
    <row r="146">
      <c r="A146" t="n">
        <v>144</v>
      </c>
      <c r="B146" t="n">
        <v>100</v>
      </c>
      <c r="C146" t="inlineStr">
        <is>
          <t xml:space="preserve">CONCLUIDO	</t>
        </is>
      </c>
      <c r="D146" t="n">
        <v>7.6239</v>
      </c>
      <c r="E146" t="n">
        <v>13.12</v>
      </c>
      <c r="F146" t="n">
        <v>10.44</v>
      </c>
      <c r="G146" t="n">
        <v>156.67</v>
      </c>
      <c r="H146" t="n">
        <v>2.58</v>
      </c>
      <c r="I146" t="n">
        <v>4</v>
      </c>
      <c r="J146" t="n">
        <v>255</v>
      </c>
      <c r="K146" t="n">
        <v>54.38</v>
      </c>
      <c r="L146" t="n">
        <v>37</v>
      </c>
      <c r="M146" t="n">
        <v>2</v>
      </c>
      <c r="N146" t="n">
        <v>63.62</v>
      </c>
      <c r="O146" t="n">
        <v>31683.59</v>
      </c>
      <c r="P146" t="n">
        <v>136.85</v>
      </c>
      <c r="Q146" t="n">
        <v>197.75</v>
      </c>
      <c r="R146" t="n">
        <v>29.06</v>
      </c>
      <c r="S146" t="n">
        <v>25.4</v>
      </c>
      <c r="T146" t="n">
        <v>1003.86</v>
      </c>
      <c r="U146" t="n">
        <v>0.87</v>
      </c>
      <c r="V146" t="n">
        <v>0.89</v>
      </c>
      <c r="W146" t="n">
        <v>2.94</v>
      </c>
      <c r="X146" t="n">
        <v>0.05</v>
      </c>
      <c r="Y146" t="n">
        <v>1</v>
      </c>
      <c r="Z146" t="n">
        <v>10</v>
      </c>
    </row>
    <row r="147">
      <c r="A147" t="n">
        <v>145</v>
      </c>
      <c r="B147" t="n">
        <v>100</v>
      </c>
      <c r="C147" t="inlineStr">
        <is>
          <t xml:space="preserve">CONCLUIDO	</t>
        </is>
      </c>
      <c r="D147" t="n">
        <v>7.6239</v>
      </c>
      <c r="E147" t="n">
        <v>13.12</v>
      </c>
      <c r="F147" t="n">
        <v>10.44</v>
      </c>
      <c r="G147" t="n">
        <v>156.67</v>
      </c>
      <c r="H147" t="n">
        <v>2.59</v>
      </c>
      <c r="I147" t="n">
        <v>4</v>
      </c>
      <c r="J147" t="n">
        <v>255.45</v>
      </c>
      <c r="K147" t="n">
        <v>54.38</v>
      </c>
      <c r="L147" t="n">
        <v>37.25</v>
      </c>
      <c r="M147" t="n">
        <v>2</v>
      </c>
      <c r="N147" t="n">
        <v>63.82</v>
      </c>
      <c r="O147" t="n">
        <v>31739.82</v>
      </c>
      <c r="P147" t="n">
        <v>136.78</v>
      </c>
      <c r="Q147" t="n">
        <v>197.77</v>
      </c>
      <c r="R147" t="n">
        <v>29.04</v>
      </c>
      <c r="S147" t="n">
        <v>25.4</v>
      </c>
      <c r="T147" t="n">
        <v>993.62</v>
      </c>
      <c r="U147" t="n">
        <v>0.87</v>
      </c>
      <c r="V147" t="n">
        <v>0.89</v>
      </c>
      <c r="W147" t="n">
        <v>2.95</v>
      </c>
      <c r="X147" t="n">
        <v>0.05</v>
      </c>
      <c r="Y147" t="n">
        <v>1</v>
      </c>
      <c r="Z147" t="n">
        <v>10</v>
      </c>
    </row>
    <row r="148">
      <c r="A148" t="n">
        <v>146</v>
      </c>
      <c r="B148" t="n">
        <v>100</v>
      </c>
      <c r="C148" t="inlineStr">
        <is>
          <t xml:space="preserve">CONCLUIDO	</t>
        </is>
      </c>
      <c r="D148" t="n">
        <v>7.624</v>
      </c>
      <c r="E148" t="n">
        <v>13.12</v>
      </c>
      <c r="F148" t="n">
        <v>10.44</v>
      </c>
      <c r="G148" t="n">
        <v>156.66</v>
      </c>
      <c r="H148" t="n">
        <v>2.61</v>
      </c>
      <c r="I148" t="n">
        <v>4</v>
      </c>
      <c r="J148" t="n">
        <v>255.91</v>
      </c>
      <c r="K148" t="n">
        <v>54.38</v>
      </c>
      <c r="L148" t="n">
        <v>37.5</v>
      </c>
      <c r="M148" t="n">
        <v>2</v>
      </c>
      <c r="N148" t="n">
        <v>64.03</v>
      </c>
      <c r="O148" t="n">
        <v>31796.12</v>
      </c>
      <c r="P148" t="n">
        <v>136.83</v>
      </c>
      <c r="Q148" t="n">
        <v>197.75</v>
      </c>
      <c r="R148" t="n">
        <v>29.04</v>
      </c>
      <c r="S148" t="n">
        <v>25.4</v>
      </c>
      <c r="T148" t="n">
        <v>997.72</v>
      </c>
      <c r="U148" t="n">
        <v>0.87</v>
      </c>
      <c r="V148" t="n">
        <v>0.89</v>
      </c>
      <c r="W148" t="n">
        <v>2.95</v>
      </c>
      <c r="X148" t="n">
        <v>0.05</v>
      </c>
      <c r="Y148" t="n">
        <v>1</v>
      </c>
      <c r="Z148" t="n">
        <v>10</v>
      </c>
    </row>
    <row r="149">
      <c r="A149" t="n">
        <v>147</v>
      </c>
      <c r="B149" t="n">
        <v>100</v>
      </c>
      <c r="C149" t="inlineStr">
        <is>
          <t xml:space="preserve">CONCLUIDO	</t>
        </is>
      </c>
      <c r="D149" t="n">
        <v>7.6237</v>
      </c>
      <c r="E149" t="n">
        <v>13.12</v>
      </c>
      <c r="F149" t="n">
        <v>10.44</v>
      </c>
      <c r="G149" t="n">
        <v>156.67</v>
      </c>
      <c r="H149" t="n">
        <v>2.62</v>
      </c>
      <c r="I149" t="n">
        <v>4</v>
      </c>
      <c r="J149" t="n">
        <v>256.36</v>
      </c>
      <c r="K149" t="n">
        <v>54.38</v>
      </c>
      <c r="L149" t="n">
        <v>37.75</v>
      </c>
      <c r="M149" t="n">
        <v>2</v>
      </c>
      <c r="N149" t="n">
        <v>64.23999999999999</v>
      </c>
      <c r="O149" t="n">
        <v>31852.5</v>
      </c>
      <c r="P149" t="n">
        <v>136.85</v>
      </c>
      <c r="Q149" t="n">
        <v>197.75</v>
      </c>
      <c r="R149" t="n">
        <v>29.06</v>
      </c>
      <c r="S149" t="n">
        <v>25.4</v>
      </c>
      <c r="T149" t="n">
        <v>1006.06</v>
      </c>
      <c r="U149" t="n">
        <v>0.87</v>
      </c>
      <c r="V149" t="n">
        <v>0.89</v>
      </c>
      <c r="W149" t="n">
        <v>2.95</v>
      </c>
      <c r="X149" t="n">
        <v>0.06</v>
      </c>
      <c r="Y149" t="n">
        <v>1</v>
      </c>
      <c r="Z149" t="n">
        <v>10</v>
      </c>
    </row>
    <row r="150">
      <c r="A150" t="n">
        <v>148</v>
      </c>
      <c r="B150" t="n">
        <v>100</v>
      </c>
      <c r="C150" t="inlineStr">
        <is>
          <t xml:space="preserve">CONCLUIDO	</t>
        </is>
      </c>
      <c r="D150" t="n">
        <v>7.6223</v>
      </c>
      <c r="E150" t="n">
        <v>13.12</v>
      </c>
      <c r="F150" t="n">
        <v>10.45</v>
      </c>
      <c r="G150" t="n">
        <v>156.71</v>
      </c>
      <c r="H150" t="n">
        <v>2.63</v>
      </c>
      <c r="I150" t="n">
        <v>4</v>
      </c>
      <c r="J150" t="n">
        <v>256.82</v>
      </c>
      <c r="K150" t="n">
        <v>54.38</v>
      </c>
      <c r="L150" t="n">
        <v>38</v>
      </c>
      <c r="M150" t="n">
        <v>2</v>
      </c>
      <c r="N150" t="n">
        <v>64.45</v>
      </c>
      <c r="O150" t="n">
        <v>31909.08</v>
      </c>
      <c r="P150" t="n">
        <v>136.76</v>
      </c>
      <c r="Q150" t="n">
        <v>197.77</v>
      </c>
      <c r="R150" t="n">
        <v>29.13</v>
      </c>
      <c r="S150" t="n">
        <v>25.4</v>
      </c>
      <c r="T150" t="n">
        <v>1041.75</v>
      </c>
      <c r="U150" t="n">
        <v>0.87</v>
      </c>
      <c r="V150" t="n">
        <v>0.89</v>
      </c>
      <c r="W150" t="n">
        <v>2.95</v>
      </c>
      <c r="X150" t="n">
        <v>0.06</v>
      </c>
      <c r="Y150" t="n">
        <v>1</v>
      </c>
      <c r="Z150" t="n">
        <v>10</v>
      </c>
    </row>
    <row r="151">
      <c r="A151" t="n">
        <v>149</v>
      </c>
      <c r="B151" t="n">
        <v>100</v>
      </c>
      <c r="C151" t="inlineStr">
        <is>
          <t xml:space="preserve">CONCLUIDO	</t>
        </is>
      </c>
      <c r="D151" t="n">
        <v>7.6242</v>
      </c>
      <c r="E151" t="n">
        <v>13.12</v>
      </c>
      <c r="F151" t="n">
        <v>10.44</v>
      </c>
      <c r="G151" t="n">
        <v>156.66</v>
      </c>
      <c r="H151" t="n">
        <v>2.65</v>
      </c>
      <c r="I151" t="n">
        <v>4</v>
      </c>
      <c r="J151" t="n">
        <v>257.28</v>
      </c>
      <c r="K151" t="n">
        <v>54.38</v>
      </c>
      <c r="L151" t="n">
        <v>38.25</v>
      </c>
      <c r="M151" t="n">
        <v>2</v>
      </c>
      <c r="N151" t="n">
        <v>64.66</v>
      </c>
      <c r="O151" t="n">
        <v>31965.61</v>
      </c>
      <c r="P151" t="n">
        <v>136.58</v>
      </c>
      <c r="Q151" t="n">
        <v>197.75</v>
      </c>
      <c r="R151" t="n">
        <v>29.09</v>
      </c>
      <c r="S151" t="n">
        <v>25.4</v>
      </c>
      <c r="T151" t="n">
        <v>1021.82</v>
      </c>
      <c r="U151" t="n">
        <v>0.87</v>
      </c>
      <c r="V151" t="n">
        <v>0.89</v>
      </c>
      <c r="W151" t="n">
        <v>2.94</v>
      </c>
      <c r="X151" t="n">
        <v>0.05</v>
      </c>
      <c r="Y151" t="n">
        <v>1</v>
      </c>
      <c r="Z151" t="n">
        <v>10</v>
      </c>
    </row>
    <row r="152">
      <c r="A152" t="n">
        <v>150</v>
      </c>
      <c r="B152" t="n">
        <v>100</v>
      </c>
      <c r="C152" t="inlineStr">
        <is>
          <t xml:space="preserve">CONCLUIDO	</t>
        </is>
      </c>
      <c r="D152" t="n">
        <v>7.625</v>
      </c>
      <c r="E152" t="n">
        <v>13.11</v>
      </c>
      <c r="F152" t="n">
        <v>10.44</v>
      </c>
      <c r="G152" t="n">
        <v>156.64</v>
      </c>
      <c r="H152" t="n">
        <v>2.66</v>
      </c>
      <c r="I152" t="n">
        <v>4</v>
      </c>
      <c r="J152" t="n">
        <v>257.74</v>
      </c>
      <c r="K152" t="n">
        <v>54.38</v>
      </c>
      <c r="L152" t="n">
        <v>38.5</v>
      </c>
      <c r="M152" t="n">
        <v>2</v>
      </c>
      <c r="N152" t="n">
        <v>64.86</v>
      </c>
      <c r="O152" t="n">
        <v>32022.22</v>
      </c>
      <c r="P152" t="n">
        <v>136.36</v>
      </c>
      <c r="Q152" t="n">
        <v>197.75</v>
      </c>
      <c r="R152" t="n">
        <v>28.98</v>
      </c>
      <c r="S152" t="n">
        <v>25.4</v>
      </c>
      <c r="T152" t="n">
        <v>967.61</v>
      </c>
      <c r="U152" t="n">
        <v>0.88</v>
      </c>
      <c r="V152" t="n">
        <v>0.89</v>
      </c>
      <c r="W152" t="n">
        <v>2.95</v>
      </c>
      <c r="X152" t="n">
        <v>0.05</v>
      </c>
      <c r="Y152" t="n">
        <v>1</v>
      </c>
      <c r="Z152" t="n">
        <v>10</v>
      </c>
    </row>
    <row r="153">
      <c r="A153" t="n">
        <v>151</v>
      </c>
      <c r="B153" t="n">
        <v>100</v>
      </c>
      <c r="C153" t="inlineStr">
        <is>
          <t xml:space="preserve">CONCLUIDO	</t>
        </is>
      </c>
      <c r="D153" t="n">
        <v>7.6245</v>
      </c>
      <c r="E153" t="n">
        <v>13.12</v>
      </c>
      <c r="F153" t="n">
        <v>10.44</v>
      </c>
      <c r="G153" t="n">
        <v>156.65</v>
      </c>
      <c r="H153" t="n">
        <v>2.67</v>
      </c>
      <c r="I153" t="n">
        <v>4</v>
      </c>
      <c r="J153" t="n">
        <v>258.2</v>
      </c>
      <c r="K153" t="n">
        <v>54.38</v>
      </c>
      <c r="L153" t="n">
        <v>38.75</v>
      </c>
      <c r="M153" t="n">
        <v>2</v>
      </c>
      <c r="N153" t="n">
        <v>65.06999999999999</v>
      </c>
      <c r="O153" t="n">
        <v>32078.91</v>
      </c>
      <c r="P153" t="n">
        <v>136.32</v>
      </c>
      <c r="Q153" t="n">
        <v>197.75</v>
      </c>
      <c r="R153" t="n">
        <v>28.99</v>
      </c>
      <c r="S153" t="n">
        <v>25.4</v>
      </c>
      <c r="T153" t="n">
        <v>973.13</v>
      </c>
      <c r="U153" t="n">
        <v>0.88</v>
      </c>
      <c r="V153" t="n">
        <v>0.89</v>
      </c>
      <c r="W153" t="n">
        <v>2.95</v>
      </c>
      <c r="X153" t="n">
        <v>0.05</v>
      </c>
      <c r="Y153" t="n">
        <v>1</v>
      </c>
      <c r="Z153" t="n">
        <v>10</v>
      </c>
    </row>
    <row r="154">
      <c r="A154" t="n">
        <v>152</v>
      </c>
      <c r="B154" t="n">
        <v>100</v>
      </c>
      <c r="C154" t="inlineStr">
        <is>
          <t xml:space="preserve">CONCLUIDO	</t>
        </is>
      </c>
      <c r="D154" t="n">
        <v>7.625</v>
      </c>
      <c r="E154" t="n">
        <v>13.11</v>
      </c>
      <c r="F154" t="n">
        <v>10.44</v>
      </c>
      <c r="G154" t="n">
        <v>156.64</v>
      </c>
      <c r="H154" t="n">
        <v>2.68</v>
      </c>
      <c r="I154" t="n">
        <v>4</v>
      </c>
      <c r="J154" t="n">
        <v>258.66</v>
      </c>
      <c r="K154" t="n">
        <v>54.38</v>
      </c>
      <c r="L154" t="n">
        <v>39</v>
      </c>
      <c r="M154" t="n">
        <v>2</v>
      </c>
      <c r="N154" t="n">
        <v>65.28</v>
      </c>
      <c r="O154" t="n">
        <v>32135.68</v>
      </c>
      <c r="P154" t="n">
        <v>136.32</v>
      </c>
      <c r="Q154" t="n">
        <v>197.75</v>
      </c>
      <c r="R154" t="n">
        <v>29.01</v>
      </c>
      <c r="S154" t="n">
        <v>25.4</v>
      </c>
      <c r="T154" t="n">
        <v>982.51</v>
      </c>
      <c r="U154" t="n">
        <v>0.88</v>
      </c>
      <c r="V154" t="n">
        <v>0.89</v>
      </c>
      <c r="W154" t="n">
        <v>2.94</v>
      </c>
      <c r="X154" t="n">
        <v>0.05</v>
      </c>
      <c r="Y154" t="n">
        <v>1</v>
      </c>
      <c r="Z154" t="n">
        <v>10</v>
      </c>
    </row>
    <row r="155">
      <c r="A155" t="n">
        <v>153</v>
      </c>
      <c r="B155" t="n">
        <v>100</v>
      </c>
      <c r="C155" t="inlineStr">
        <is>
          <t xml:space="preserve">CONCLUIDO	</t>
        </is>
      </c>
      <c r="D155" t="n">
        <v>7.6236</v>
      </c>
      <c r="E155" t="n">
        <v>13.12</v>
      </c>
      <c r="F155" t="n">
        <v>10.45</v>
      </c>
      <c r="G155" t="n">
        <v>156.68</v>
      </c>
      <c r="H155" t="n">
        <v>2.7</v>
      </c>
      <c r="I155" t="n">
        <v>4</v>
      </c>
      <c r="J155" t="n">
        <v>259.12</v>
      </c>
      <c r="K155" t="n">
        <v>54.38</v>
      </c>
      <c r="L155" t="n">
        <v>39.25</v>
      </c>
      <c r="M155" t="n">
        <v>2</v>
      </c>
      <c r="N155" t="n">
        <v>65.48999999999999</v>
      </c>
      <c r="O155" t="n">
        <v>32192.53</v>
      </c>
      <c r="P155" t="n">
        <v>136.37</v>
      </c>
      <c r="Q155" t="n">
        <v>197.75</v>
      </c>
      <c r="R155" t="n">
        <v>29.11</v>
      </c>
      <c r="S155" t="n">
        <v>25.4</v>
      </c>
      <c r="T155" t="n">
        <v>1029.22</v>
      </c>
      <c r="U155" t="n">
        <v>0.87</v>
      </c>
      <c r="V155" t="n">
        <v>0.89</v>
      </c>
      <c r="W155" t="n">
        <v>2.94</v>
      </c>
      <c r="X155" t="n">
        <v>0.06</v>
      </c>
      <c r="Y155" t="n">
        <v>1</v>
      </c>
      <c r="Z155" t="n">
        <v>10</v>
      </c>
    </row>
    <row r="156">
      <c r="A156" t="n">
        <v>154</v>
      </c>
      <c r="B156" t="n">
        <v>100</v>
      </c>
      <c r="C156" t="inlineStr">
        <is>
          <t xml:space="preserve">CONCLUIDO	</t>
        </is>
      </c>
      <c r="D156" t="n">
        <v>7.6237</v>
      </c>
      <c r="E156" t="n">
        <v>13.12</v>
      </c>
      <c r="F156" t="n">
        <v>10.44</v>
      </c>
      <c r="G156" t="n">
        <v>156.67</v>
      </c>
      <c r="H156" t="n">
        <v>2.71</v>
      </c>
      <c r="I156" t="n">
        <v>4</v>
      </c>
      <c r="J156" t="n">
        <v>259.58</v>
      </c>
      <c r="K156" t="n">
        <v>54.38</v>
      </c>
      <c r="L156" t="n">
        <v>39.5</v>
      </c>
      <c r="M156" t="n">
        <v>2</v>
      </c>
      <c r="N156" t="n">
        <v>65.70999999999999</v>
      </c>
      <c r="O156" t="n">
        <v>32249.46</v>
      </c>
      <c r="P156" t="n">
        <v>136.36</v>
      </c>
      <c r="Q156" t="n">
        <v>197.75</v>
      </c>
      <c r="R156" t="n">
        <v>29.05</v>
      </c>
      <c r="S156" t="n">
        <v>25.4</v>
      </c>
      <c r="T156" t="n">
        <v>1001.7</v>
      </c>
      <c r="U156" t="n">
        <v>0.87</v>
      </c>
      <c r="V156" t="n">
        <v>0.89</v>
      </c>
      <c r="W156" t="n">
        <v>2.95</v>
      </c>
      <c r="X156" t="n">
        <v>0.06</v>
      </c>
      <c r="Y156" t="n">
        <v>1</v>
      </c>
      <c r="Z156" t="n">
        <v>10</v>
      </c>
    </row>
    <row r="157">
      <c r="A157" t="n">
        <v>155</v>
      </c>
      <c r="B157" t="n">
        <v>100</v>
      </c>
      <c r="C157" t="inlineStr">
        <is>
          <t xml:space="preserve">CONCLUIDO	</t>
        </is>
      </c>
      <c r="D157" t="n">
        <v>7.6245</v>
      </c>
      <c r="E157" t="n">
        <v>13.12</v>
      </c>
      <c r="F157" t="n">
        <v>10.44</v>
      </c>
      <c r="G157" t="n">
        <v>156.65</v>
      </c>
      <c r="H157" t="n">
        <v>2.72</v>
      </c>
      <c r="I157" t="n">
        <v>4</v>
      </c>
      <c r="J157" t="n">
        <v>260.05</v>
      </c>
      <c r="K157" t="n">
        <v>54.38</v>
      </c>
      <c r="L157" t="n">
        <v>39.75</v>
      </c>
      <c r="M157" t="n">
        <v>2</v>
      </c>
      <c r="N157" t="n">
        <v>65.92</v>
      </c>
      <c r="O157" t="n">
        <v>32306.46</v>
      </c>
      <c r="P157" t="n">
        <v>136.35</v>
      </c>
      <c r="Q157" t="n">
        <v>197.76</v>
      </c>
      <c r="R157" t="n">
        <v>28.94</v>
      </c>
      <c r="S157" t="n">
        <v>25.4</v>
      </c>
      <c r="T157" t="n">
        <v>944.75</v>
      </c>
      <c r="U157" t="n">
        <v>0.88</v>
      </c>
      <c r="V157" t="n">
        <v>0.89</v>
      </c>
      <c r="W157" t="n">
        <v>2.95</v>
      </c>
      <c r="X157" t="n">
        <v>0.05</v>
      </c>
      <c r="Y157" t="n">
        <v>1</v>
      </c>
      <c r="Z157" t="n">
        <v>10</v>
      </c>
    </row>
    <row r="158">
      <c r="A158" t="n">
        <v>156</v>
      </c>
      <c r="B158" t="n">
        <v>100</v>
      </c>
      <c r="C158" t="inlineStr">
        <is>
          <t xml:space="preserve">CONCLUIDO	</t>
        </is>
      </c>
      <c r="D158" t="n">
        <v>7.6255</v>
      </c>
      <c r="E158" t="n">
        <v>13.11</v>
      </c>
      <c r="F158" t="n">
        <v>10.44</v>
      </c>
      <c r="G158" t="n">
        <v>156.62</v>
      </c>
      <c r="H158" t="n">
        <v>2.73</v>
      </c>
      <c r="I158" t="n">
        <v>4</v>
      </c>
      <c r="J158" t="n">
        <v>260.51</v>
      </c>
      <c r="K158" t="n">
        <v>54.38</v>
      </c>
      <c r="L158" t="n">
        <v>40</v>
      </c>
      <c r="M158" t="n">
        <v>2</v>
      </c>
      <c r="N158" t="n">
        <v>66.13</v>
      </c>
      <c r="O158" t="n">
        <v>32363.54</v>
      </c>
      <c r="P158" t="n">
        <v>136.21</v>
      </c>
      <c r="Q158" t="n">
        <v>197.75</v>
      </c>
      <c r="R158" t="n">
        <v>28.94</v>
      </c>
      <c r="S158" t="n">
        <v>25.4</v>
      </c>
      <c r="T158" t="n">
        <v>948.26</v>
      </c>
      <c r="U158" t="n">
        <v>0.88</v>
      </c>
      <c r="V158" t="n">
        <v>0.89</v>
      </c>
      <c r="W158" t="n">
        <v>2.95</v>
      </c>
      <c r="X158" t="n">
        <v>0.05</v>
      </c>
      <c r="Y158" t="n">
        <v>1</v>
      </c>
      <c r="Z158" t="n">
        <v>10</v>
      </c>
    </row>
    <row r="159">
      <c r="A159" t="n">
        <v>0</v>
      </c>
      <c r="B159" t="n">
        <v>140</v>
      </c>
      <c r="C159" t="inlineStr">
        <is>
          <t xml:space="preserve">CONCLUIDO	</t>
        </is>
      </c>
      <c r="D159" t="n">
        <v>3.8163</v>
      </c>
      <c r="E159" t="n">
        <v>26.2</v>
      </c>
      <c r="F159" t="n">
        <v>14.06</v>
      </c>
      <c r="G159" t="n">
        <v>4.77</v>
      </c>
      <c r="H159" t="n">
        <v>0.06</v>
      </c>
      <c r="I159" t="n">
        <v>177</v>
      </c>
      <c r="J159" t="n">
        <v>274.09</v>
      </c>
      <c r="K159" t="n">
        <v>60.56</v>
      </c>
      <c r="L159" t="n">
        <v>1</v>
      </c>
      <c r="M159" t="n">
        <v>175</v>
      </c>
      <c r="N159" t="n">
        <v>72.53</v>
      </c>
      <c r="O159" t="n">
        <v>34038.11</v>
      </c>
      <c r="P159" t="n">
        <v>245.49</v>
      </c>
      <c r="Q159" t="n">
        <v>198.35</v>
      </c>
      <c r="R159" t="n">
        <v>141.21</v>
      </c>
      <c r="S159" t="n">
        <v>25.4</v>
      </c>
      <c r="T159" t="n">
        <v>56216.74</v>
      </c>
      <c r="U159" t="n">
        <v>0.18</v>
      </c>
      <c r="V159" t="n">
        <v>0.66</v>
      </c>
      <c r="W159" t="n">
        <v>3.24</v>
      </c>
      <c r="X159" t="n">
        <v>3.66</v>
      </c>
      <c r="Y159" t="n">
        <v>1</v>
      </c>
      <c r="Z159" t="n">
        <v>10</v>
      </c>
    </row>
    <row r="160">
      <c r="A160" t="n">
        <v>1</v>
      </c>
      <c r="B160" t="n">
        <v>140</v>
      </c>
      <c r="C160" t="inlineStr">
        <is>
          <t xml:space="preserve">CONCLUIDO	</t>
        </is>
      </c>
      <c r="D160" t="n">
        <v>4.3531</v>
      </c>
      <c r="E160" t="n">
        <v>22.97</v>
      </c>
      <c r="F160" t="n">
        <v>13.13</v>
      </c>
      <c r="G160" t="n">
        <v>5.92</v>
      </c>
      <c r="H160" t="n">
        <v>0.08</v>
      </c>
      <c r="I160" t="n">
        <v>133</v>
      </c>
      <c r="J160" t="n">
        <v>274.57</v>
      </c>
      <c r="K160" t="n">
        <v>60.56</v>
      </c>
      <c r="L160" t="n">
        <v>1.25</v>
      </c>
      <c r="M160" t="n">
        <v>131</v>
      </c>
      <c r="N160" t="n">
        <v>72.76000000000001</v>
      </c>
      <c r="O160" t="n">
        <v>34097.72</v>
      </c>
      <c r="P160" t="n">
        <v>229.21</v>
      </c>
      <c r="Q160" t="n">
        <v>198.18</v>
      </c>
      <c r="R160" t="n">
        <v>112.55</v>
      </c>
      <c r="S160" t="n">
        <v>25.4</v>
      </c>
      <c r="T160" t="n">
        <v>42105.74</v>
      </c>
      <c r="U160" t="n">
        <v>0.23</v>
      </c>
      <c r="V160" t="n">
        <v>0.71</v>
      </c>
      <c r="W160" t="n">
        <v>3.15</v>
      </c>
      <c r="X160" t="n">
        <v>2.73</v>
      </c>
      <c r="Y160" t="n">
        <v>1</v>
      </c>
      <c r="Z160" t="n">
        <v>10</v>
      </c>
    </row>
    <row r="161">
      <c r="A161" t="n">
        <v>2</v>
      </c>
      <c r="B161" t="n">
        <v>140</v>
      </c>
      <c r="C161" t="inlineStr">
        <is>
          <t xml:space="preserve">CONCLUIDO	</t>
        </is>
      </c>
      <c r="D161" t="n">
        <v>4.7699</v>
      </c>
      <c r="E161" t="n">
        <v>20.96</v>
      </c>
      <c r="F161" t="n">
        <v>12.53</v>
      </c>
      <c r="G161" t="n">
        <v>7.09</v>
      </c>
      <c r="H161" t="n">
        <v>0.1</v>
      </c>
      <c r="I161" t="n">
        <v>106</v>
      </c>
      <c r="J161" t="n">
        <v>275.05</v>
      </c>
      <c r="K161" t="n">
        <v>60.56</v>
      </c>
      <c r="L161" t="n">
        <v>1.5</v>
      </c>
      <c r="M161" t="n">
        <v>104</v>
      </c>
      <c r="N161" t="n">
        <v>73</v>
      </c>
      <c r="O161" t="n">
        <v>34157.42</v>
      </c>
      <c r="P161" t="n">
        <v>218.82</v>
      </c>
      <c r="Q161" t="n">
        <v>197.98</v>
      </c>
      <c r="R161" t="n">
        <v>94.31</v>
      </c>
      <c r="S161" t="n">
        <v>25.4</v>
      </c>
      <c r="T161" t="n">
        <v>33119.41</v>
      </c>
      <c r="U161" t="n">
        <v>0.27</v>
      </c>
      <c r="V161" t="n">
        <v>0.74</v>
      </c>
      <c r="W161" t="n">
        <v>3.1</v>
      </c>
      <c r="X161" t="n">
        <v>2.13</v>
      </c>
      <c r="Y161" t="n">
        <v>1</v>
      </c>
      <c r="Z161" t="n">
        <v>10</v>
      </c>
    </row>
    <row r="162">
      <c r="A162" t="n">
        <v>3</v>
      </c>
      <c r="B162" t="n">
        <v>140</v>
      </c>
      <c r="C162" t="inlineStr">
        <is>
          <t xml:space="preserve">CONCLUIDO	</t>
        </is>
      </c>
      <c r="D162" t="n">
        <v>5.0888</v>
      </c>
      <c r="E162" t="n">
        <v>19.65</v>
      </c>
      <c r="F162" t="n">
        <v>12.15</v>
      </c>
      <c r="G162" t="n">
        <v>8.289999999999999</v>
      </c>
      <c r="H162" t="n">
        <v>0.11</v>
      </c>
      <c r="I162" t="n">
        <v>88</v>
      </c>
      <c r="J162" t="n">
        <v>275.54</v>
      </c>
      <c r="K162" t="n">
        <v>60.56</v>
      </c>
      <c r="L162" t="n">
        <v>1.75</v>
      </c>
      <c r="M162" t="n">
        <v>86</v>
      </c>
      <c r="N162" t="n">
        <v>73.23</v>
      </c>
      <c r="O162" t="n">
        <v>34217.22</v>
      </c>
      <c r="P162" t="n">
        <v>212.3</v>
      </c>
      <c r="Q162" t="n">
        <v>197.89</v>
      </c>
      <c r="R162" t="n">
        <v>82.26000000000001</v>
      </c>
      <c r="S162" t="n">
        <v>25.4</v>
      </c>
      <c r="T162" t="n">
        <v>27185.84</v>
      </c>
      <c r="U162" t="n">
        <v>0.31</v>
      </c>
      <c r="V162" t="n">
        <v>0.77</v>
      </c>
      <c r="W162" t="n">
        <v>3.08</v>
      </c>
      <c r="X162" t="n">
        <v>1.76</v>
      </c>
      <c r="Y162" t="n">
        <v>1</v>
      </c>
      <c r="Z162" t="n">
        <v>10</v>
      </c>
    </row>
    <row r="163">
      <c r="A163" t="n">
        <v>4</v>
      </c>
      <c r="B163" t="n">
        <v>140</v>
      </c>
      <c r="C163" t="inlineStr">
        <is>
          <t xml:space="preserve">CONCLUIDO	</t>
        </is>
      </c>
      <c r="D163" t="n">
        <v>5.3225</v>
      </c>
      <c r="E163" t="n">
        <v>18.79</v>
      </c>
      <c r="F163" t="n">
        <v>11.92</v>
      </c>
      <c r="G163" t="n">
        <v>9.41</v>
      </c>
      <c r="H163" t="n">
        <v>0.13</v>
      </c>
      <c r="I163" t="n">
        <v>76</v>
      </c>
      <c r="J163" t="n">
        <v>276.02</v>
      </c>
      <c r="K163" t="n">
        <v>60.56</v>
      </c>
      <c r="L163" t="n">
        <v>2</v>
      </c>
      <c r="M163" t="n">
        <v>74</v>
      </c>
      <c r="N163" t="n">
        <v>73.47</v>
      </c>
      <c r="O163" t="n">
        <v>34277.1</v>
      </c>
      <c r="P163" t="n">
        <v>208.16</v>
      </c>
      <c r="Q163" t="n">
        <v>197.94</v>
      </c>
      <c r="R163" t="n">
        <v>74.56</v>
      </c>
      <c r="S163" t="n">
        <v>25.4</v>
      </c>
      <c r="T163" t="n">
        <v>23397.97</v>
      </c>
      <c r="U163" t="n">
        <v>0.34</v>
      </c>
      <c r="V163" t="n">
        <v>0.78</v>
      </c>
      <c r="W163" t="n">
        <v>3.07</v>
      </c>
      <c r="X163" t="n">
        <v>1.52</v>
      </c>
      <c r="Y163" t="n">
        <v>1</v>
      </c>
      <c r="Z163" t="n">
        <v>10</v>
      </c>
    </row>
    <row r="164">
      <c r="A164" t="n">
        <v>5</v>
      </c>
      <c r="B164" t="n">
        <v>140</v>
      </c>
      <c r="C164" t="inlineStr">
        <is>
          <t xml:space="preserve">CONCLUIDO	</t>
        </is>
      </c>
      <c r="D164" t="n">
        <v>5.5092</v>
      </c>
      <c r="E164" t="n">
        <v>18.15</v>
      </c>
      <c r="F164" t="n">
        <v>11.75</v>
      </c>
      <c r="G164" t="n">
        <v>10.52</v>
      </c>
      <c r="H164" t="n">
        <v>0.14</v>
      </c>
      <c r="I164" t="n">
        <v>67</v>
      </c>
      <c r="J164" t="n">
        <v>276.51</v>
      </c>
      <c r="K164" t="n">
        <v>60.56</v>
      </c>
      <c r="L164" t="n">
        <v>2.25</v>
      </c>
      <c r="M164" t="n">
        <v>65</v>
      </c>
      <c r="N164" t="n">
        <v>73.70999999999999</v>
      </c>
      <c r="O164" t="n">
        <v>34337.08</v>
      </c>
      <c r="P164" t="n">
        <v>205.25</v>
      </c>
      <c r="Q164" t="n">
        <v>197.96</v>
      </c>
      <c r="R164" t="n">
        <v>69.5</v>
      </c>
      <c r="S164" t="n">
        <v>25.4</v>
      </c>
      <c r="T164" t="n">
        <v>20912.63</v>
      </c>
      <c r="U164" t="n">
        <v>0.37</v>
      </c>
      <c r="V164" t="n">
        <v>0.79</v>
      </c>
      <c r="W164" t="n">
        <v>3.05</v>
      </c>
      <c r="X164" t="n">
        <v>1.35</v>
      </c>
      <c r="Y164" t="n">
        <v>1</v>
      </c>
      <c r="Z164" t="n">
        <v>10</v>
      </c>
    </row>
    <row r="165">
      <c r="A165" t="n">
        <v>6</v>
      </c>
      <c r="B165" t="n">
        <v>140</v>
      </c>
      <c r="C165" t="inlineStr">
        <is>
          <t xml:space="preserve">CONCLUIDO	</t>
        </is>
      </c>
      <c r="D165" t="n">
        <v>5.696</v>
      </c>
      <c r="E165" t="n">
        <v>17.56</v>
      </c>
      <c r="F165" t="n">
        <v>11.57</v>
      </c>
      <c r="G165" t="n">
        <v>11.77</v>
      </c>
      <c r="H165" t="n">
        <v>0.16</v>
      </c>
      <c r="I165" t="n">
        <v>59</v>
      </c>
      <c r="J165" t="n">
        <v>277</v>
      </c>
      <c r="K165" t="n">
        <v>60.56</v>
      </c>
      <c r="L165" t="n">
        <v>2.5</v>
      </c>
      <c r="M165" t="n">
        <v>57</v>
      </c>
      <c r="N165" t="n">
        <v>73.94</v>
      </c>
      <c r="O165" t="n">
        <v>34397.15</v>
      </c>
      <c r="P165" t="n">
        <v>202.12</v>
      </c>
      <c r="Q165" t="n">
        <v>198.03</v>
      </c>
      <c r="R165" t="n">
        <v>64.23999999999999</v>
      </c>
      <c r="S165" t="n">
        <v>25.4</v>
      </c>
      <c r="T165" t="n">
        <v>18322.41</v>
      </c>
      <c r="U165" t="n">
        <v>0.4</v>
      </c>
      <c r="V165" t="n">
        <v>0.8</v>
      </c>
      <c r="W165" t="n">
        <v>3.03</v>
      </c>
      <c r="X165" t="n">
        <v>1.18</v>
      </c>
      <c r="Y165" t="n">
        <v>1</v>
      </c>
      <c r="Z165" t="n">
        <v>10</v>
      </c>
    </row>
    <row r="166">
      <c r="A166" t="n">
        <v>7</v>
      </c>
      <c r="B166" t="n">
        <v>140</v>
      </c>
      <c r="C166" t="inlineStr">
        <is>
          <t xml:space="preserve">CONCLUIDO	</t>
        </is>
      </c>
      <c r="D166" t="n">
        <v>5.8088</v>
      </c>
      <c r="E166" t="n">
        <v>17.22</v>
      </c>
      <c r="F166" t="n">
        <v>11.49</v>
      </c>
      <c r="G166" t="n">
        <v>12.77</v>
      </c>
      <c r="H166" t="n">
        <v>0.18</v>
      </c>
      <c r="I166" t="n">
        <v>54</v>
      </c>
      <c r="J166" t="n">
        <v>277.48</v>
      </c>
      <c r="K166" t="n">
        <v>60.56</v>
      </c>
      <c r="L166" t="n">
        <v>2.75</v>
      </c>
      <c r="M166" t="n">
        <v>52</v>
      </c>
      <c r="N166" t="n">
        <v>74.18000000000001</v>
      </c>
      <c r="O166" t="n">
        <v>34457.31</v>
      </c>
      <c r="P166" t="n">
        <v>200.75</v>
      </c>
      <c r="Q166" t="n">
        <v>197.95</v>
      </c>
      <c r="R166" t="n">
        <v>61.53</v>
      </c>
      <c r="S166" t="n">
        <v>25.4</v>
      </c>
      <c r="T166" t="n">
        <v>16991.43</v>
      </c>
      <c r="U166" t="n">
        <v>0.41</v>
      </c>
      <c r="V166" t="n">
        <v>0.8100000000000001</v>
      </c>
      <c r="W166" t="n">
        <v>3.03</v>
      </c>
      <c r="X166" t="n">
        <v>1.1</v>
      </c>
      <c r="Y166" t="n">
        <v>1</v>
      </c>
      <c r="Z166" t="n">
        <v>10</v>
      </c>
    </row>
    <row r="167">
      <c r="A167" t="n">
        <v>8</v>
      </c>
      <c r="B167" t="n">
        <v>140</v>
      </c>
      <c r="C167" t="inlineStr">
        <is>
          <t xml:space="preserve">CONCLUIDO	</t>
        </is>
      </c>
      <c r="D167" t="n">
        <v>5.9431</v>
      </c>
      <c r="E167" t="n">
        <v>16.83</v>
      </c>
      <c r="F167" t="n">
        <v>11.37</v>
      </c>
      <c r="G167" t="n">
        <v>13.92</v>
      </c>
      <c r="H167" t="n">
        <v>0.19</v>
      </c>
      <c r="I167" t="n">
        <v>49</v>
      </c>
      <c r="J167" t="n">
        <v>277.97</v>
      </c>
      <c r="K167" t="n">
        <v>60.56</v>
      </c>
      <c r="L167" t="n">
        <v>3</v>
      </c>
      <c r="M167" t="n">
        <v>47</v>
      </c>
      <c r="N167" t="n">
        <v>74.42</v>
      </c>
      <c r="O167" t="n">
        <v>34517.57</v>
      </c>
      <c r="P167" t="n">
        <v>198.5</v>
      </c>
      <c r="Q167" t="n">
        <v>197.89</v>
      </c>
      <c r="R167" t="n">
        <v>57.75</v>
      </c>
      <c r="S167" t="n">
        <v>25.4</v>
      </c>
      <c r="T167" t="n">
        <v>15126.01</v>
      </c>
      <c r="U167" t="n">
        <v>0.44</v>
      </c>
      <c r="V167" t="n">
        <v>0.82</v>
      </c>
      <c r="W167" t="n">
        <v>3.02</v>
      </c>
      <c r="X167" t="n">
        <v>0.97</v>
      </c>
      <c r="Y167" t="n">
        <v>1</v>
      </c>
      <c r="Z167" t="n">
        <v>10</v>
      </c>
    </row>
    <row r="168">
      <c r="A168" t="n">
        <v>9</v>
      </c>
      <c r="B168" t="n">
        <v>140</v>
      </c>
      <c r="C168" t="inlineStr">
        <is>
          <t xml:space="preserve">CONCLUIDO	</t>
        </is>
      </c>
      <c r="D168" t="n">
        <v>6.0504</v>
      </c>
      <c r="E168" t="n">
        <v>16.53</v>
      </c>
      <c r="F168" t="n">
        <v>11.28</v>
      </c>
      <c r="G168" t="n">
        <v>15.04</v>
      </c>
      <c r="H168" t="n">
        <v>0.21</v>
      </c>
      <c r="I168" t="n">
        <v>45</v>
      </c>
      <c r="J168" t="n">
        <v>278.46</v>
      </c>
      <c r="K168" t="n">
        <v>60.56</v>
      </c>
      <c r="L168" t="n">
        <v>3.25</v>
      </c>
      <c r="M168" t="n">
        <v>43</v>
      </c>
      <c r="N168" t="n">
        <v>74.66</v>
      </c>
      <c r="O168" t="n">
        <v>34577.92</v>
      </c>
      <c r="P168" t="n">
        <v>196.9</v>
      </c>
      <c r="Q168" t="n">
        <v>197.81</v>
      </c>
      <c r="R168" t="n">
        <v>54.97</v>
      </c>
      <c r="S168" t="n">
        <v>25.4</v>
      </c>
      <c r="T168" t="n">
        <v>13754.96</v>
      </c>
      <c r="U168" t="n">
        <v>0.46</v>
      </c>
      <c r="V168" t="n">
        <v>0.83</v>
      </c>
      <c r="W168" t="n">
        <v>3.01</v>
      </c>
      <c r="X168" t="n">
        <v>0.88</v>
      </c>
      <c r="Y168" t="n">
        <v>1</v>
      </c>
      <c r="Z168" t="n">
        <v>10</v>
      </c>
    </row>
    <row r="169">
      <c r="A169" t="n">
        <v>10</v>
      </c>
      <c r="B169" t="n">
        <v>140</v>
      </c>
      <c r="C169" t="inlineStr">
        <is>
          <t xml:space="preserve">CONCLUIDO	</t>
        </is>
      </c>
      <c r="D169" t="n">
        <v>6.1577</v>
      </c>
      <c r="E169" t="n">
        <v>16.24</v>
      </c>
      <c r="F169" t="n">
        <v>11.2</v>
      </c>
      <c r="G169" t="n">
        <v>16.39</v>
      </c>
      <c r="H169" t="n">
        <v>0.22</v>
      </c>
      <c r="I169" t="n">
        <v>41</v>
      </c>
      <c r="J169" t="n">
        <v>278.95</v>
      </c>
      <c r="K169" t="n">
        <v>60.56</v>
      </c>
      <c r="L169" t="n">
        <v>3.5</v>
      </c>
      <c r="M169" t="n">
        <v>39</v>
      </c>
      <c r="N169" t="n">
        <v>74.90000000000001</v>
      </c>
      <c r="O169" t="n">
        <v>34638.36</v>
      </c>
      <c r="P169" t="n">
        <v>195.52</v>
      </c>
      <c r="Q169" t="n">
        <v>197.85</v>
      </c>
      <c r="R169" t="n">
        <v>52.49</v>
      </c>
      <c r="S169" t="n">
        <v>25.4</v>
      </c>
      <c r="T169" t="n">
        <v>12534.6</v>
      </c>
      <c r="U169" t="n">
        <v>0.48</v>
      </c>
      <c r="V169" t="n">
        <v>0.83</v>
      </c>
      <c r="W169" t="n">
        <v>3.01</v>
      </c>
      <c r="X169" t="n">
        <v>0.8100000000000001</v>
      </c>
      <c r="Y169" t="n">
        <v>1</v>
      </c>
      <c r="Z169" t="n">
        <v>10</v>
      </c>
    </row>
    <row r="170">
      <c r="A170" t="n">
        <v>11</v>
      </c>
      <c r="B170" t="n">
        <v>140</v>
      </c>
      <c r="C170" t="inlineStr">
        <is>
          <t xml:space="preserve">CONCLUIDO	</t>
        </is>
      </c>
      <c r="D170" t="n">
        <v>6.2191</v>
      </c>
      <c r="E170" t="n">
        <v>16.08</v>
      </c>
      <c r="F170" t="n">
        <v>11.14</v>
      </c>
      <c r="G170" t="n">
        <v>17.14</v>
      </c>
      <c r="H170" t="n">
        <v>0.24</v>
      </c>
      <c r="I170" t="n">
        <v>39</v>
      </c>
      <c r="J170" t="n">
        <v>279.44</v>
      </c>
      <c r="K170" t="n">
        <v>60.56</v>
      </c>
      <c r="L170" t="n">
        <v>3.75</v>
      </c>
      <c r="M170" t="n">
        <v>37</v>
      </c>
      <c r="N170" t="n">
        <v>75.14</v>
      </c>
      <c r="O170" t="n">
        <v>34698.9</v>
      </c>
      <c r="P170" t="n">
        <v>194.51</v>
      </c>
      <c r="Q170" t="n">
        <v>197.81</v>
      </c>
      <c r="R170" t="n">
        <v>50.67</v>
      </c>
      <c r="S170" t="n">
        <v>25.4</v>
      </c>
      <c r="T170" t="n">
        <v>11636.4</v>
      </c>
      <c r="U170" t="n">
        <v>0.5</v>
      </c>
      <c r="V170" t="n">
        <v>0.84</v>
      </c>
      <c r="W170" t="n">
        <v>3</v>
      </c>
      <c r="X170" t="n">
        <v>0.75</v>
      </c>
      <c r="Y170" t="n">
        <v>1</v>
      </c>
      <c r="Z170" t="n">
        <v>10</v>
      </c>
    </row>
    <row r="171">
      <c r="A171" t="n">
        <v>12</v>
      </c>
      <c r="B171" t="n">
        <v>140</v>
      </c>
      <c r="C171" t="inlineStr">
        <is>
          <t xml:space="preserve">CONCLUIDO	</t>
        </is>
      </c>
      <c r="D171" t="n">
        <v>6.3003</v>
      </c>
      <c r="E171" t="n">
        <v>15.87</v>
      </c>
      <c r="F171" t="n">
        <v>11.09</v>
      </c>
      <c r="G171" t="n">
        <v>18.49</v>
      </c>
      <c r="H171" t="n">
        <v>0.25</v>
      </c>
      <c r="I171" t="n">
        <v>36</v>
      </c>
      <c r="J171" t="n">
        <v>279.94</v>
      </c>
      <c r="K171" t="n">
        <v>60.56</v>
      </c>
      <c r="L171" t="n">
        <v>4</v>
      </c>
      <c r="M171" t="n">
        <v>34</v>
      </c>
      <c r="N171" t="n">
        <v>75.38</v>
      </c>
      <c r="O171" t="n">
        <v>34759.54</v>
      </c>
      <c r="P171" t="n">
        <v>193.61</v>
      </c>
      <c r="Q171" t="n">
        <v>197.8</v>
      </c>
      <c r="R171" t="n">
        <v>49.12</v>
      </c>
      <c r="S171" t="n">
        <v>25.4</v>
      </c>
      <c r="T171" t="n">
        <v>10877.34</v>
      </c>
      <c r="U171" t="n">
        <v>0.52</v>
      </c>
      <c r="V171" t="n">
        <v>0.84</v>
      </c>
      <c r="W171" t="n">
        <v>3</v>
      </c>
      <c r="X171" t="n">
        <v>0.7</v>
      </c>
      <c r="Y171" t="n">
        <v>1</v>
      </c>
      <c r="Z171" t="n">
        <v>10</v>
      </c>
    </row>
    <row r="172">
      <c r="A172" t="n">
        <v>13</v>
      </c>
      <c r="B172" t="n">
        <v>140</v>
      </c>
      <c r="C172" t="inlineStr">
        <is>
          <t xml:space="preserve">CONCLUIDO	</t>
        </is>
      </c>
      <c r="D172" t="n">
        <v>6.3511</v>
      </c>
      <c r="E172" t="n">
        <v>15.75</v>
      </c>
      <c r="F172" t="n">
        <v>11.07</v>
      </c>
      <c r="G172" t="n">
        <v>19.53</v>
      </c>
      <c r="H172" t="n">
        <v>0.27</v>
      </c>
      <c r="I172" t="n">
        <v>34</v>
      </c>
      <c r="J172" t="n">
        <v>280.43</v>
      </c>
      <c r="K172" t="n">
        <v>60.56</v>
      </c>
      <c r="L172" t="n">
        <v>4.25</v>
      </c>
      <c r="M172" t="n">
        <v>32</v>
      </c>
      <c r="N172" t="n">
        <v>75.62</v>
      </c>
      <c r="O172" t="n">
        <v>34820.27</v>
      </c>
      <c r="P172" t="n">
        <v>193.2</v>
      </c>
      <c r="Q172" t="n">
        <v>197.81</v>
      </c>
      <c r="R172" t="n">
        <v>48.49</v>
      </c>
      <c r="S172" t="n">
        <v>25.4</v>
      </c>
      <c r="T172" t="n">
        <v>10573.02</v>
      </c>
      <c r="U172" t="n">
        <v>0.52</v>
      </c>
      <c r="V172" t="n">
        <v>0.84</v>
      </c>
      <c r="W172" t="n">
        <v>2.99</v>
      </c>
      <c r="X172" t="n">
        <v>0.68</v>
      </c>
      <c r="Y172" t="n">
        <v>1</v>
      </c>
      <c r="Z172" t="n">
        <v>10</v>
      </c>
    </row>
    <row r="173">
      <c r="A173" t="n">
        <v>14</v>
      </c>
      <c r="B173" t="n">
        <v>140</v>
      </c>
      <c r="C173" t="inlineStr">
        <is>
          <t xml:space="preserve">CONCLUIDO	</t>
        </is>
      </c>
      <c r="D173" t="n">
        <v>6.4122</v>
      </c>
      <c r="E173" t="n">
        <v>15.6</v>
      </c>
      <c r="F173" t="n">
        <v>11.02</v>
      </c>
      <c r="G173" t="n">
        <v>20.67</v>
      </c>
      <c r="H173" t="n">
        <v>0.29</v>
      </c>
      <c r="I173" t="n">
        <v>32</v>
      </c>
      <c r="J173" t="n">
        <v>280.92</v>
      </c>
      <c r="K173" t="n">
        <v>60.56</v>
      </c>
      <c r="L173" t="n">
        <v>4.5</v>
      </c>
      <c r="M173" t="n">
        <v>30</v>
      </c>
      <c r="N173" t="n">
        <v>75.87</v>
      </c>
      <c r="O173" t="n">
        <v>34881.09</v>
      </c>
      <c r="P173" t="n">
        <v>192.42</v>
      </c>
      <c r="Q173" t="n">
        <v>197.82</v>
      </c>
      <c r="R173" t="n">
        <v>47.12</v>
      </c>
      <c r="S173" t="n">
        <v>25.4</v>
      </c>
      <c r="T173" t="n">
        <v>9897.75</v>
      </c>
      <c r="U173" t="n">
        <v>0.54</v>
      </c>
      <c r="V173" t="n">
        <v>0.84</v>
      </c>
      <c r="W173" t="n">
        <v>2.99</v>
      </c>
      <c r="X173" t="n">
        <v>0.63</v>
      </c>
      <c r="Y173" t="n">
        <v>1</v>
      </c>
      <c r="Z173" t="n">
        <v>10</v>
      </c>
    </row>
    <row r="174">
      <c r="A174" t="n">
        <v>15</v>
      </c>
      <c r="B174" t="n">
        <v>140</v>
      </c>
      <c r="C174" t="inlineStr">
        <is>
          <t xml:space="preserve">CONCLUIDO	</t>
        </is>
      </c>
      <c r="D174" t="n">
        <v>6.4749</v>
      </c>
      <c r="E174" t="n">
        <v>15.44</v>
      </c>
      <c r="F174" t="n">
        <v>10.98</v>
      </c>
      <c r="G174" t="n">
        <v>21.95</v>
      </c>
      <c r="H174" t="n">
        <v>0.3</v>
      </c>
      <c r="I174" t="n">
        <v>30</v>
      </c>
      <c r="J174" t="n">
        <v>281.41</v>
      </c>
      <c r="K174" t="n">
        <v>60.56</v>
      </c>
      <c r="L174" t="n">
        <v>4.75</v>
      </c>
      <c r="M174" t="n">
        <v>28</v>
      </c>
      <c r="N174" t="n">
        <v>76.11</v>
      </c>
      <c r="O174" t="n">
        <v>34942.02</v>
      </c>
      <c r="P174" t="n">
        <v>191.62</v>
      </c>
      <c r="Q174" t="n">
        <v>197.8</v>
      </c>
      <c r="R174" t="n">
        <v>45.58</v>
      </c>
      <c r="S174" t="n">
        <v>25.4</v>
      </c>
      <c r="T174" t="n">
        <v>9138.530000000001</v>
      </c>
      <c r="U174" t="n">
        <v>0.5600000000000001</v>
      </c>
      <c r="V174" t="n">
        <v>0.85</v>
      </c>
      <c r="W174" t="n">
        <v>2.99</v>
      </c>
      <c r="X174" t="n">
        <v>0.58</v>
      </c>
      <c r="Y174" t="n">
        <v>1</v>
      </c>
      <c r="Z174" t="n">
        <v>10</v>
      </c>
    </row>
    <row r="175">
      <c r="A175" t="n">
        <v>16</v>
      </c>
      <c r="B175" t="n">
        <v>140</v>
      </c>
      <c r="C175" t="inlineStr">
        <is>
          <t xml:space="preserve">CONCLUIDO	</t>
        </is>
      </c>
      <c r="D175" t="n">
        <v>6.4997</v>
      </c>
      <c r="E175" t="n">
        <v>15.39</v>
      </c>
      <c r="F175" t="n">
        <v>10.97</v>
      </c>
      <c r="G175" t="n">
        <v>22.7</v>
      </c>
      <c r="H175" t="n">
        <v>0.32</v>
      </c>
      <c r="I175" t="n">
        <v>29</v>
      </c>
      <c r="J175" t="n">
        <v>281.91</v>
      </c>
      <c r="K175" t="n">
        <v>60.56</v>
      </c>
      <c r="L175" t="n">
        <v>5</v>
      </c>
      <c r="M175" t="n">
        <v>27</v>
      </c>
      <c r="N175" t="n">
        <v>76.34999999999999</v>
      </c>
      <c r="O175" t="n">
        <v>35003.04</v>
      </c>
      <c r="P175" t="n">
        <v>191.5</v>
      </c>
      <c r="Q175" t="n">
        <v>197.93</v>
      </c>
      <c r="R175" t="n">
        <v>45.15</v>
      </c>
      <c r="S175" t="n">
        <v>25.4</v>
      </c>
      <c r="T175" t="n">
        <v>8925.469999999999</v>
      </c>
      <c r="U175" t="n">
        <v>0.5600000000000001</v>
      </c>
      <c r="V175" t="n">
        <v>0.85</v>
      </c>
      <c r="W175" t="n">
        <v>2.99</v>
      </c>
      <c r="X175" t="n">
        <v>0.58</v>
      </c>
      <c r="Y175" t="n">
        <v>1</v>
      </c>
      <c r="Z175" t="n">
        <v>10</v>
      </c>
    </row>
    <row r="176">
      <c r="A176" t="n">
        <v>17</v>
      </c>
      <c r="B176" t="n">
        <v>140</v>
      </c>
      <c r="C176" t="inlineStr">
        <is>
          <t xml:space="preserve">CONCLUIDO	</t>
        </is>
      </c>
      <c r="D176" t="n">
        <v>6.5697</v>
      </c>
      <c r="E176" t="n">
        <v>15.22</v>
      </c>
      <c r="F176" t="n">
        <v>10.91</v>
      </c>
      <c r="G176" t="n">
        <v>24.25</v>
      </c>
      <c r="H176" t="n">
        <v>0.33</v>
      </c>
      <c r="I176" t="n">
        <v>27</v>
      </c>
      <c r="J176" t="n">
        <v>282.4</v>
      </c>
      <c r="K176" t="n">
        <v>60.56</v>
      </c>
      <c r="L176" t="n">
        <v>5.25</v>
      </c>
      <c r="M176" t="n">
        <v>25</v>
      </c>
      <c r="N176" t="n">
        <v>76.59999999999999</v>
      </c>
      <c r="O176" t="n">
        <v>35064.15</v>
      </c>
      <c r="P176" t="n">
        <v>190.41</v>
      </c>
      <c r="Q176" t="n">
        <v>197.8</v>
      </c>
      <c r="R176" t="n">
        <v>43.44</v>
      </c>
      <c r="S176" t="n">
        <v>25.4</v>
      </c>
      <c r="T176" t="n">
        <v>8078.68</v>
      </c>
      <c r="U176" t="n">
        <v>0.58</v>
      </c>
      <c r="V176" t="n">
        <v>0.85</v>
      </c>
      <c r="W176" t="n">
        <v>2.99</v>
      </c>
      <c r="X176" t="n">
        <v>0.52</v>
      </c>
      <c r="Y176" t="n">
        <v>1</v>
      </c>
      <c r="Z176" t="n">
        <v>10</v>
      </c>
    </row>
    <row r="177">
      <c r="A177" t="n">
        <v>18</v>
      </c>
      <c r="B177" t="n">
        <v>140</v>
      </c>
      <c r="C177" t="inlineStr">
        <is>
          <t xml:space="preserve">CONCLUIDO	</t>
        </is>
      </c>
      <c r="D177" t="n">
        <v>6.5953</v>
      </c>
      <c r="E177" t="n">
        <v>15.16</v>
      </c>
      <c r="F177" t="n">
        <v>10.9</v>
      </c>
      <c r="G177" t="n">
        <v>25.16</v>
      </c>
      <c r="H177" t="n">
        <v>0.35</v>
      </c>
      <c r="I177" t="n">
        <v>26</v>
      </c>
      <c r="J177" t="n">
        <v>282.9</v>
      </c>
      <c r="K177" t="n">
        <v>60.56</v>
      </c>
      <c r="L177" t="n">
        <v>5.5</v>
      </c>
      <c r="M177" t="n">
        <v>24</v>
      </c>
      <c r="N177" t="n">
        <v>76.84999999999999</v>
      </c>
      <c r="O177" t="n">
        <v>35125.37</v>
      </c>
      <c r="P177" t="n">
        <v>190.26</v>
      </c>
      <c r="Q177" t="n">
        <v>197.83</v>
      </c>
      <c r="R177" t="n">
        <v>43.24</v>
      </c>
      <c r="S177" t="n">
        <v>25.4</v>
      </c>
      <c r="T177" t="n">
        <v>7983.76</v>
      </c>
      <c r="U177" t="n">
        <v>0.59</v>
      </c>
      <c r="V177" t="n">
        <v>0.85</v>
      </c>
      <c r="W177" t="n">
        <v>2.98</v>
      </c>
      <c r="X177" t="n">
        <v>0.51</v>
      </c>
      <c r="Y177" t="n">
        <v>1</v>
      </c>
      <c r="Z177" t="n">
        <v>10</v>
      </c>
    </row>
    <row r="178">
      <c r="A178" t="n">
        <v>19</v>
      </c>
      <c r="B178" t="n">
        <v>140</v>
      </c>
      <c r="C178" t="inlineStr">
        <is>
          <t xml:space="preserve">CONCLUIDO	</t>
        </is>
      </c>
      <c r="D178" t="n">
        <v>6.6339</v>
      </c>
      <c r="E178" t="n">
        <v>15.07</v>
      </c>
      <c r="F178" t="n">
        <v>10.87</v>
      </c>
      <c r="G178" t="n">
        <v>26.08</v>
      </c>
      <c r="H178" t="n">
        <v>0.36</v>
      </c>
      <c r="I178" t="n">
        <v>25</v>
      </c>
      <c r="J178" t="n">
        <v>283.4</v>
      </c>
      <c r="K178" t="n">
        <v>60.56</v>
      </c>
      <c r="L178" t="n">
        <v>5.75</v>
      </c>
      <c r="M178" t="n">
        <v>23</v>
      </c>
      <c r="N178" t="n">
        <v>77.09</v>
      </c>
      <c r="O178" t="n">
        <v>35186.68</v>
      </c>
      <c r="P178" t="n">
        <v>189.66</v>
      </c>
      <c r="Q178" t="n">
        <v>197.85</v>
      </c>
      <c r="R178" t="n">
        <v>42.33</v>
      </c>
      <c r="S178" t="n">
        <v>25.4</v>
      </c>
      <c r="T178" t="n">
        <v>7538.19</v>
      </c>
      <c r="U178" t="n">
        <v>0.6</v>
      </c>
      <c r="V178" t="n">
        <v>0.86</v>
      </c>
      <c r="W178" t="n">
        <v>2.97</v>
      </c>
      <c r="X178" t="n">
        <v>0.48</v>
      </c>
      <c r="Y178" t="n">
        <v>1</v>
      </c>
      <c r="Z178" t="n">
        <v>10</v>
      </c>
    </row>
    <row r="179">
      <c r="A179" t="n">
        <v>20</v>
      </c>
      <c r="B179" t="n">
        <v>140</v>
      </c>
      <c r="C179" t="inlineStr">
        <is>
          <t xml:space="preserve">CONCLUIDO	</t>
        </is>
      </c>
      <c r="D179" t="n">
        <v>6.6637</v>
      </c>
      <c r="E179" t="n">
        <v>15.01</v>
      </c>
      <c r="F179" t="n">
        <v>10.85</v>
      </c>
      <c r="G179" t="n">
        <v>27.13</v>
      </c>
      <c r="H179" t="n">
        <v>0.38</v>
      </c>
      <c r="I179" t="n">
        <v>24</v>
      </c>
      <c r="J179" t="n">
        <v>283.9</v>
      </c>
      <c r="K179" t="n">
        <v>60.56</v>
      </c>
      <c r="L179" t="n">
        <v>6</v>
      </c>
      <c r="M179" t="n">
        <v>22</v>
      </c>
      <c r="N179" t="n">
        <v>77.34</v>
      </c>
      <c r="O179" t="n">
        <v>35248.1</v>
      </c>
      <c r="P179" t="n">
        <v>189.4</v>
      </c>
      <c r="Q179" t="n">
        <v>197.94</v>
      </c>
      <c r="R179" t="n">
        <v>41.61</v>
      </c>
      <c r="S179" t="n">
        <v>25.4</v>
      </c>
      <c r="T179" t="n">
        <v>7180.16</v>
      </c>
      <c r="U179" t="n">
        <v>0.61</v>
      </c>
      <c r="V179" t="n">
        <v>0.86</v>
      </c>
      <c r="W179" t="n">
        <v>2.98</v>
      </c>
      <c r="X179" t="n">
        <v>0.46</v>
      </c>
      <c r="Y179" t="n">
        <v>1</v>
      </c>
      <c r="Z179" t="n">
        <v>10</v>
      </c>
    </row>
    <row r="180">
      <c r="A180" t="n">
        <v>21</v>
      </c>
      <c r="B180" t="n">
        <v>140</v>
      </c>
      <c r="C180" t="inlineStr">
        <is>
          <t xml:space="preserve">CONCLUIDO	</t>
        </is>
      </c>
      <c r="D180" t="n">
        <v>6.6918</v>
      </c>
      <c r="E180" t="n">
        <v>14.94</v>
      </c>
      <c r="F180" t="n">
        <v>10.84</v>
      </c>
      <c r="G180" t="n">
        <v>28.28</v>
      </c>
      <c r="H180" t="n">
        <v>0.39</v>
      </c>
      <c r="I180" t="n">
        <v>23</v>
      </c>
      <c r="J180" t="n">
        <v>284.4</v>
      </c>
      <c r="K180" t="n">
        <v>60.56</v>
      </c>
      <c r="L180" t="n">
        <v>6.25</v>
      </c>
      <c r="M180" t="n">
        <v>21</v>
      </c>
      <c r="N180" t="n">
        <v>77.59</v>
      </c>
      <c r="O180" t="n">
        <v>35309.61</v>
      </c>
      <c r="P180" t="n">
        <v>189.2</v>
      </c>
      <c r="Q180" t="n">
        <v>197.82</v>
      </c>
      <c r="R180" t="n">
        <v>41.31</v>
      </c>
      <c r="S180" t="n">
        <v>25.4</v>
      </c>
      <c r="T180" t="n">
        <v>7034.56</v>
      </c>
      <c r="U180" t="n">
        <v>0.61</v>
      </c>
      <c r="V180" t="n">
        <v>0.86</v>
      </c>
      <c r="W180" t="n">
        <v>2.98</v>
      </c>
      <c r="X180" t="n">
        <v>0.45</v>
      </c>
      <c r="Y180" t="n">
        <v>1</v>
      </c>
      <c r="Z180" t="n">
        <v>10</v>
      </c>
    </row>
    <row r="181">
      <c r="A181" t="n">
        <v>22</v>
      </c>
      <c r="B181" t="n">
        <v>140</v>
      </c>
      <c r="C181" t="inlineStr">
        <is>
          <t xml:space="preserve">CONCLUIDO	</t>
        </is>
      </c>
      <c r="D181" t="n">
        <v>6.732</v>
      </c>
      <c r="E181" t="n">
        <v>14.85</v>
      </c>
      <c r="F181" t="n">
        <v>10.8</v>
      </c>
      <c r="G181" t="n">
        <v>29.47</v>
      </c>
      <c r="H181" t="n">
        <v>0.41</v>
      </c>
      <c r="I181" t="n">
        <v>22</v>
      </c>
      <c r="J181" t="n">
        <v>284.89</v>
      </c>
      <c r="K181" t="n">
        <v>60.56</v>
      </c>
      <c r="L181" t="n">
        <v>6.5</v>
      </c>
      <c r="M181" t="n">
        <v>20</v>
      </c>
      <c r="N181" t="n">
        <v>77.84</v>
      </c>
      <c r="O181" t="n">
        <v>35371.22</v>
      </c>
      <c r="P181" t="n">
        <v>188.49</v>
      </c>
      <c r="Q181" t="n">
        <v>197.76</v>
      </c>
      <c r="R181" t="n">
        <v>40.06</v>
      </c>
      <c r="S181" t="n">
        <v>25.4</v>
      </c>
      <c r="T181" t="n">
        <v>6414.1</v>
      </c>
      <c r="U181" t="n">
        <v>0.63</v>
      </c>
      <c r="V181" t="n">
        <v>0.86</v>
      </c>
      <c r="W181" t="n">
        <v>2.98</v>
      </c>
      <c r="X181" t="n">
        <v>0.41</v>
      </c>
      <c r="Y181" t="n">
        <v>1</v>
      </c>
      <c r="Z181" t="n">
        <v>10</v>
      </c>
    </row>
    <row r="182">
      <c r="A182" t="n">
        <v>23</v>
      </c>
      <c r="B182" t="n">
        <v>140</v>
      </c>
      <c r="C182" t="inlineStr">
        <is>
          <t xml:space="preserve">CONCLUIDO	</t>
        </is>
      </c>
      <c r="D182" t="n">
        <v>6.7593</v>
      </c>
      <c r="E182" t="n">
        <v>14.79</v>
      </c>
      <c r="F182" t="n">
        <v>10.8</v>
      </c>
      <c r="G182" t="n">
        <v>30.85</v>
      </c>
      <c r="H182" t="n">
        <v>0.42</v>
      </c>
      <c r="I182" t="n">
        <v>21</v>
      </c>
      <c r="J182" t="n">
        <v>285.39</v>
      </c>
      <c r="K182" t="n">
        <v>60.56</v>
      </c>
      <c r="L182" t="n">
        <v>6.75</v>
      </c>
      <c r="M182" t="n">
        <v>19</v>
      </c>
      <c r="N182" t="n">
        <v>78.09</v>
      </c>
      <c r="O182" t="n">
        <v>35432.93</v>
      </c>
      <c r="P182" t="n">
        <v>188.35</v>
      </c>
      <c r="Q182" t="n">
        <v>197.77</v>
      </c>
      <c r="R182" t="n">
        <v>40.06</v>
      </c>
      <c r="S182" t="n">
        <v>25.4</v>
      </c>
      <c r="T182" t="n">
        <v>6419.87</v>
      </c>
      <c r="U182" t="n">
        <v>0.63</v>
      </c>
      <c r="V182" t="n">
        <v>0.86</v>
      </c>
      <c r="W182" t="n">
        <v>2.97</v>
      </c>
      <c r="X182" t="n">
        <v>0.41</v>
      </c>
      <c r="Y182" t="n">
        <v>1</v>
      </c>
      <c r="Z182" t="n">
        <v>10</v>
      </c>
    </row>
    <row r="183">
      <c r="A183" t="n">
        <v>24</v>
      </c>
      <c r="B183" t="n">
        <v>140</v>
      </c>
      <c r="C183" t="inlineStr">
        <is>
          <t xml:space="preserve">CONCLUIDO	</t>
        </is>
      </c>
      <c r="D183" t="n">
        <v>6.7601</v>
      </c>
      <c r="E183" t="n">
        <v>14.79</v>
      </c>
      <c r="F183" t="n">
        <v>10.79</v>
      </c>
      <c r="G183" t="n">
        <v>30.84</v>
      </c>
      <c r="H183" t="n">
        <v>0.44</v>
      </c>
      <c r="I183" t="n">
        <v>21</v>
      </c>
      <c r="J183" t="n">
        <v>285.9</v>
      </c>
      <c r="K183" t="n">
        <v>60.56</v>
      </c>
      <c r="L183" t="n">
        <v>7</v>
      </c>
      <c r="M183" t="n">
        <v>19</v>
      </c>
      <c r="N183" t="n">
        <v>78.34</v>
      </c>
      <c r="O183" t="n">
        <v>35494.74</v>
      </c>
      <c r="P183" t="n">
        <v>188.27</v>
      </c>
      <c r="Q183" t="n">
        <v>197.82</v>
      </c>
      <c r="R183" t="n">
        <v>39.83</v>
      </c>
      <c r="S183" t="n">
        <v>25.4</v>
      </c>
      <c r="T183" t="n">
        <v>6304.21</v>
      </c>
      <c r="U183" t="n">
        <v>0.64</v>
      </c>
      <c r="V183" t="n">
        <v>0.86</v>
      </c>
      <c r="W183" t="n">
        <v>2.98</v>
      </c>
      <c r="X183" t="n">
        <v>0.4</v>
      </c>
      <c r="Y183" t="n">
        <v>1</v>
      </c>
      <c r="Z183" t="n">
        <v>10</v>
      </c>
    </row>
    <row r="184">
      <c r="A184" t="n">
        <v>25</v>
      </c>
      <c r="B184" t="n">
        <v>140</v>
      </c>
      <c r="C184" t="inlineStr">
        <is>
          <t xml:space="preserve">CONCLUIDO	</t>
        </is>
      </c>
      <c r="D184" t="n">
        <v>6.7998</v>
      </c>
      <c r="E184" t="n">
        <v>14.71</v>
      </c>
      <c r="F184" t="n">
        <v>10.76</v>
      </c>
      <c r="G184" t="n">
        <v>32.28</v>
      </c>
      <c r="H184" t="n">
        <v>0.45</v>
      </c>
      <c r="I184" t="n">
        <v>20</v>
      </c>
      <c r="J184" t="n">
        <v>286.4</v>
      </c>
      <c r="K184" t="n">
        <v>60.56</v>
      </c>
      <c r="L184" t="n">
        <v>7.25</v>
      </c>
      <c r="M184" t="n">
        <v>18</v>
      </c>
      <c r="N184" t="n">
        <v>78.59</v>
      </c>
      <c r="O184" t="n">
        <v>35556.78</v>
      </c>
      <c r="P184" t="n">
        <v>187.78</v>
      </c>
      <c r="Q184" t="n">
        <v>197.76</v>
      </c>
      <c r="R184" t="n">
        <v>38.77</v>
      </c>
      <c r="S184" t="n">
        <v>25.4</v>
      </c>
      <c r="T184" t="n">
        <v>5780.93</v>
      </c>
      <c r="U184" t="n">
        <v>0.66</v>
      </c>
      <c r="V184" t="n">
        <v>0.86</v>
      </c>
      <c r="W184" t="n">
        <v>2.97</v>
      </c>
      <c r="X184" t="n">
        <v>0.37</v>
      </c>
      <c r="Y184" t="n">
        <v>1</v>
      </c>
      <c r="Z184" t="n">
        <v>10</v>
      </c>
    </row>
    <row r="185">
      <c r="A185" t="n">
        <v>26</v>
      </c>
      <c r="B185" t="n">
        <v>140</v>
      </c>
      <c r="C185" t="inlineStr">
        <is>
          <t xml:space="preserve">CONCLUIDO	</t>
        </is>
      </c>
      <c r="D185" t="n">
        <v>6.8285</v>
      </c>
      <c r="E185" t="n">
        <v>14.64</v>
      </c>
      <c r="F185" t="n">
        <v>10.75</v>
      </c>
      <c r="G185" t="n">
        <v>33.95</v>
      </c>
      <c r="H185" t="n">
        <v>0.47</v>
      </c>
      <c r="I185" t="n">
        <v>19</v>
      </c>
      <c r="J185" t="n">
        <v>286.9</v>
      </c>
      <c r="K185" t="n">
        <v>60.56</v>
      </c>
      <c r="L185" t="n">
        <v>7.5</v>
      </c>
      <c r="M185" t="n">
        <v>17</v>
      </c>
      <c r="N185" t="n">
        <v>78.84999999999999</v>
      </c>
      <c r="O185" t="n">
        <v>35618.8</v>
      </c>
      <c r="P185" t="n">
        <v>187.5</v>
      </c>
      <c r="Q185" t="n">
        <v>197.85</v>
      </c>
      <c r="R185" t="n">
        <v>38.57</v>
      </c>
      <c r="S185" t="n">
        <v>25.4</v>
      </c>
      <c r="T185" t="n">
        <v>5683.74</v>
      </c>
      <c r="U185" t="n">
        <v>0.66</v>
      </c>
      <c r="V185" t="n">
        <v>0.87</v>
      </c>
      <c r="W185" t="n">
        <v>2.97</v>
      </c>
      <c r="X185" t="n">
        <v>0.36</v>
      </c>
      <c r="Y185" t="n">
        <v>1</v>
      </c>
      <c r="Z185" t="n">
        <v>10</v>
      </c>
    </row>
    <row r="186">
      <c r="A186" t="n">
        <v>27</v>
      </c>
      <c r="B186" t="n">
        <v>140</v>
      </c>
      <c r="C186" t="inlineStr">
        <is>
          <t xml:space="preserve">CONCLUIDO	</t>
        </is>
      </c>
      <c r="D186" t="n">
        <v>6.8267</v>
      </c>
      <c r="E186" t="n">
        <v>14.65</v>
      </c>
      <c r="F186" t="n">
        <v>10.76</v>
      </c>
      <c r="G186" t="n">
        <v>33.96</v>
      </c>
      <c r="H186" t="n">
        <v>0.48</v>
      </c>
      <c r="I186" t="n">
        <v>19</v>
      </c>
      <c r="J186" t="n">
        <v>287.41</v>
      </c>
      <c r="K186" t="n">
        <v>60.56</v>
      </c>
      <c r="L186" t="n">
        <v>7.75</v>
      </c>
      <c r="M186" t="n">
        <v>17</v>
      </c>
      <c r="N186" t="n">
        <v>79.09999999999999</v>
      </c>
      <c r="O186" t="n">
        <v>35680.92</v>
      </c>
      <c r="P186" t="n">
        <v>187.68</v>
      </c>
      <c r="Q186" t="n">
        <v>197.76</v>
      </c>
      <c r="R186" t="n">
        <v>38.61</v>
      </c>
      <c r="S186" t="n">
        <v>25.4</v>
      </c>
      <c r="T186" t="n">
        <v>5704.32</v>
      </c>
      <c r="U186" t="n">
        <v>0.66</v>
      </c>
      <c r="V186" t="n">
        <v>0.87</v>
      </c>
      <c r="W186" t="n">
        <v>2.97</v>
      </c>
      <c r="X186" t="n">
        <v>0.36</v>
      </c>
      <c r="Y186" t="n">
        <v>1</v>
      </c>
      <c r="Z186" t="n">
        <v>10</v>
      </c>
    </row>
    <row r="187">
      <c r="A187" t="n">
        <v>28</v>
      </c>
      <c r="B187" t="n">
        <v>140</v>
      </c>
      <c r="C187" t="inlineStr">
        <is>
          <t xml:space="preserve">CONCLUIDO	</t>
        </is>
      </c>
      <c r="D187" t="n">
        <v>6.8641</v>
      </c>
      <c r="E187" t="n">
        <v>14.57</v>
      </c>
      <c r="F187" t="n">
        <v>10.73</v>
      </c>
      <c r="G187" t="n">
        <v>35.76</v>
      </c>
      <c r="H187" t="n">
        <v>0.49</v>
      </c>
      <c r="I187" t="n">
        <v>18</v>
      </c>
      <c r="J187" t="n">
        <v>287.91</v>
      </c>
      <c r="K187" t="n">
        <v>60.56</v>
      </c>
      <c r="L187" t="n">
        <v>8</v>
      </c>
      <c r="M187" t="n">
        <v>16</v>
      </c>
      <c r="N187" t="n">
        <v>79.36</v>
      </c>
      <c r="O187" t="n">
        <v>35743.15</v>
      </c>
      <c r="P187" t="n">
        <v>187.11</v>
      </c>
      <c r="Q187" t="n">
        <v>197.82</v>
      </c>
      <c r="R187" t="n">
        <v>37.82</v>
      </c>
      <c r="S187" t="n">
        <v>25.4</v>
      </c>
      <c r="T187" t="n">
        <v>5315.5</v>
      </c>
      <c r="U187" t="n">
        <v>0.67</v>
      </c>
      <c r="V187" t="n">
        <v>0.87</v>
      </c>
      <c r="W187" t="n">
        <v>2.97</v>
      </c>
      <c r="X187" t="n">
        <v>0.34</v>
      </c>
      <c r="Y187" t="n">
        <v>1</v>
      </c>
      <c r="Z187" t="n">
        <v>10</v>
      </c>
    </row>
    <row r="188">
      <c r="A188" t="n">
        <v>29</v>
      </c>
      <c r="B188" t="n">
        <v>140</v>
      </c>
      <c r="C188" t="inlineStr">
        <is>
          <t xml:space="preserve">CONCLUIDO	</t>
        </is>
      </c>
      <c r="D188" t="n">
        <v>6.8647</v>
      </c>
      <c r="E188" t="n">
        <v>14.57</v>
      </c>
      <c r="F188" t="n">
        <v>10.73</v>
      </c>
      <c r="G188" t="n">
        <v>35.75</v>
      </c>
      <c r="H188" t="n">
        <v>0.51</v>
      </c>
      <c r="I188" t="n">
        <v>18</v>
      </c>
      <c r="J188" t="n">
        <v>288.42</v>
      </c>
      <c r="K188" t="n">
        <v>60.56</v>
      </c>
      <c r="L188" t="n">
        <v>8.25</v>
      </c>
      <c r="M188" t="n">
        <v>16</v>
      </c>
      <c r="N188" t="n">
        <v>79.61</v>
      </c>
      <c r="O188" t="n">
        <v>35805.48</v>
      </c>
      <c r="P188" t="n">
        <v>187.08</v>
      </c>
      <c r="Q188" t="n">
        <v>197.78</v>
      </c>
      <c r="R188" t="n">
        <v>37.88</v>
      </c>
      <c r="S188" t="n">
        <v>25.4</v>
      </c>
      <c r="T188" t="n">
        <v>5347.85</v>
      </c>
      <c r="U188" t="n">
        <v>0.67</v>
      </c>
      <c r="V188" t="n">
        <v>0.87</v>
      </c>
      <c r="W188" t="n">
        <v>2.96</v>
      </c>
      <c r="X188" t="n">
        <v>0.33</v>
      </c>
      <c r="Y188" t="n">
        <v>1</v>
      </c>
      <c r="Z188" t="n">
        <v>10</v>
      </c>
    </row>
    <row r="189">
      <c r="A189" t="n">
        <v>30</v>
      </c>
      <c r="B189" t="n">
        <v>140</v>
      </c>
      <c r="C189" t="inlineStr">
        <is>
          <t xml:space="preserve">CONCLUIDO	</t>
        </is>
      </c>
      <c r="D189" t="n">
        <v>6.8918</v>
      </c>
      <c r="E189" t="n">
        <v>14.51</v>
      </c>
      <c r="F189" t="n">
        <v>10.72</v>
      </c>
      <c r="G189" t="n">
        <v>37.84</v>
      </c>
      <c r="H189" t="n">
        <v>0.52</v>
      </c>
      <c r="I189" t="n">
        <v>17</v>
      </c>
      <c r="J189" t="n">
        <v>288.92</v>
      </c>
      <c r="K189" t="n">
        <v>60.56</v>
      </c>
      <c r="L189" t="n">
        <v>8.5</v>
      </c>
      <c r="M189" t="n">
        <v>15</v>
      </c>
      <c r="N189" t="n">
        <v>79.87</v>
      </c>
      <c r="O189" t="n">
        <v>35867.91</v>
      </c>
      <c r="P189" t="n">
        <v>186.88</v>
      </c>
      <c r="Q189" t="n">
        <v>197.8</v>
      </c>
      <c r="R189" t="n">
        <v>37.65</v>
      </c>
      <c r="S189" t="n">
        <v>25.4</v>
      </c>
      <c r="T189" t="n">
        <v>5233.59</v>
      </c>
      <c r="U189" t="n">
        <v>0.67</v>
      </c>
      <c r="V189" t="n">
        <v>0.87</v>
      </c>
      <c r="W189" t="n">
        <v>2.97</v>
      </c>
      <c r="X189" t="n">
        <v>0.33</v>
      </c>
      <c r="Y189" t="n">
        <v>1</v>
      </c>
      <c r="Z189" t="n">
        <v>10</v>
      </c>
    </row>
    <row r="190">
      <c r="A190" t="n">
        <v>31</v>
      </c>
      <c r="B190" t="n">
        <v>140</v>
      </c>
      <c r="C190" t="inlineStr">
        <is>
          <t xml:space="preserve">CONCLUIDO	</t>
        </is>
      </c>
      <c r="D190" t="n">
        <v>6.8889</v>
      </c>
      <c r="E190" t="n">
        <v>14.52</v>
      </c>
      <c r="F190" t="n">
        <v>10.73</v>
      </c>
      <c r="G190" t="n">
        <v>37.86</v>
      </c>
      <c r="H190" t="n">
        <v>0.54</v>
      </c>
      <c r="I190" t="n">
        <v>17</v>
      </c>
      <c r="J190" t="n">
        <v>289.43</v>
      </c>
      <c r="K190" t="n">
        <v>60.56</v>
      </c>
      <c r="L190" t="n">
        <v>8.75</v>
      </c>
      <c r="M190" t="n">
        <v>15</v>
      </c>
      <c r="N190" t="n">
        <v>80.12</v>
      </c>
      <c r="O190" t="n">
        <v>35930.44</v>
      </c>
      <c r="P190" t="n">
        <v>187.08</v>
      </c>
      <c r="Q190" t="n">
        <v>197.79</v>
      </c>
      <c r="R190" t="n">
        <v>37.79</v>
      </c>
      <c r="S190" t="n">
        <v>25.4</v>
      </c>
      <c r="T190" t="n">
        <v>5306.31</v>
      </c>
      <c r="U190" t="n">
        <v>0.67</v>
      </c>
      <c r="V190" t="n">
        <v>0.87</v>
      </c>
      <c r="W190" t="n">
        <v>2.97</v>
      </c>
      <c r="X190" t="n">
        <v>0.34</v>
      </c>
      <c r="Y190" t="n">
        <v>1</v>
      </c>
      <c r="Z190" t="n">
        <v>10</v>
      </c>
    </row>
    <row r="191">
      <c r="A191" t="n">
        <v>32</v>
      </c>
      <c r="B191" t="n">
        <v>140</v>
      </c>
      <c r="C191" t="inlineStr">
        <is>
          <t xml:space="preserve">CONCLUIDO	</t>
        </is>
      </c>
      <c r="D191" t="n">
        <v>6.9365</v>
      </c>
      <c r="E191" t="n">
        <v>14.42</v>
      </c>
      <c r="F191" t="n">
        <v>10.68</v>
      </c>
      <c r="G191" t="n">
        <v>40.05</v>
      </c>
      <c r="H191" t="n">
        <v>0.55</v>
      </c>
      <c r="I191" t="n">
        <v>16</v>
      </c>
      <c r="J191" t="n">
        <v>289.94</v>
      </c>
      <c r="K191" t="n">
        <v>60.56</v>
      </c>
      <c r="L191" t="n">
        <v>9</v>
      </c>
      <c r="M191" t="n">
        <v>14</v>
      </c>
      <c r="N191" t="n">
        <v>80.38</v>
      </c>
      <c r="O191" t="n">
        <v>35993.08</v>
      </c>
      <c r="P191" t="n">
        <v>186.23</v>
      </c>
      <c r="Q191" t="n">
        <v>197.76</v>
      </c>
      <c r="R191" t="n">
        <v>36.39</v>
      </c>
      <c r="S191" t="n">
        <v>25.4</v>
      </c>
      <c r="T191" t="n">
        <v>4611.45</v>
      </c>
      <c r="U191" t="n">
        <v>0.7</v>
      </c>
      <c r="V191" t="n">
        <v>0.87</v>
      </c>
      <c r="W191" t="n">
        <v>2.96</v>
      </c>
      <c r="X191" t="n">
        <v>0.29</v>
      </c>
      <c r="Y191" t="n">
        <v>1</v>
      </c>
      <c r="Z191" t="n">
        <v>10</v>
      </c>
    </row>
    <row r="192">
      <c r="A192" t="n">
        <v>33</v>
      </c>
      <c r="B192" t="n">
        <v>140</v>
      </c>
      <c r="C192" t="inlineStr">
        <is>
          <t xml:space="preserve">CONCLUIDO	</t>
        </is>
      </c>
      <c r="D192" t="n">
        <v>6.9251</v>
      </c>
      <c r="E192" t="n">
        <v>14.44</v>
      </c>
      <c r="F192" t="n">
        <v>10.7</v>
      </c>
      <c r="G192" t="n">
        <v>40.14</v>
      </c>
      <c r="H192" t="n">
        <v>0.57</v>
      </c>
      <c r="I192" t="n">
        <v>16</v>
      </c>
      <c r="J192" t="n">
        <v>290.45</v>
      </c>
      <c r="K192" t="n">
        <v>60.56</v>
      </c>
      <c r="L192" t="n">
        <v>9.25</v>
      </c>
      <c r="M192" t="n">
        <v>14</v>
      </c>
      <c r="N192" t="n">
        <v>80.64</v>
      </c>
      <c r="O192" t="n">
        <v>36055.83</v>
      </c>
      <c r="P192" t="n">
        <v>186.7</v>
      </c>
      <c r="Q192" t="n">
        <v>197.75</v>
      </c>
      <c r="R192" t="n">
        <v>36.86</v>
      </c>
      <c r="S192" t="n">
        <v>25.4</v>
      </c>
      <c r="T192" t="n">
        <v>4845.96</v>
      </c>
      <c r="U192" t="n">
        <v>0.6899999999999999</v>
      </c>
      <c r="V192" t="n">
        <v>0.87</v>
      </c>
      <c r="W192" t="n">
        <v>2.97</v>
      </c>
      <c r="X192" t="n">
        <v>0.31</v>
      </c>
      <c r="Y192" t="n">
        <v>1</v>
      </c>
      <c r="Z192" t="n">
        <v>10</v>
      </c>
    </row>
    <row r="193">
      <c r="A193" t="n">
        <v>34</v>
      </c>
      <c r="B193" t="n">
        <v>140</v>
      </c>
      <c r="C193" t="inlineStr">
        <is>
          <t xml:space="preserve">CONCLUIDO	</t>
        </is>
      </c>
      <c r="D193" t="n">
        <v>6.9682</v>
      </c>
      <c r="E193" t="n">
        <v>14.35</v>
      </c>
      <c r="F193" t="n">
        <v>10.67</v>
      </c>
      <c r="G193" t="n">
        <v>42.67</v>
      </c>
      <c r="H193" t="n">
        <v>0.58</v>
      </c>
      <c r="I193" t="n">
        <v>15</v>
      </c>
      <c r="J193" t="n">
        <v>290.96</v>
      </c>
      <c r="K193" t="n">
        <v>60.56</v>
      </c>
      <c r="L193" t="n">
        <v>9.5</v>
      </c>
      <c r="M193" t="n">
        <v>13</v>
      </c>
      <c r="N193" t="n">
        <v>80.90000000000001</v>
      </c>
      <c r="O193" t="n">
        <v>36118.68</v>
      </c>
      <c r="P193" t="n">
        <v>186</v>
      </c>
      <c r="Q193" t="n">
        <v>197.79</v>
      </c>
      <c r="R193" t="n">
        <v>35.94</v>
      </c>
      <c r="S193" t="n">
        <v>25.4</v>
      </c>
      <c r="T193" t="n">
        <v>4390.33</v>
      </c>
      <c r="U193" t="n">
        <v>0.71</v>
      </c>
      <c r="V193" t="n">
        <v>0.87</v>
      </c>
      <c r="W193" t="n">
        <v>2.96</v>
      </c>
      <c r="X193" t="n">
        <v>0.28</v>
      </c>
      <c r="Y193" t="n">
        <v>1</v>
      </c>
      <c r="Z193" t="n">
        <v>10</v>
      </c>
    </row>
    <row r="194">
      <c r="A194" t="n">
        <v>35</v>
      </c>
      <c r="B194" t="n">
        <v>140</v>
      </c>
      <c r="C194" t="inlineStr">
        <is>
          <t xml:space="preserve">CONCLUIDO	</t>
        </is>
      </c>
      <c r="D194" t="n">
        <v>6.9637</v>
      </c>
      <c r="E194" t="n">
        <v>14.36</v>
      </c>
      <c r="F194" t="n">
        <v>10.68</v>
      </c>
      <c r="G194" t="n">
        <v>42.7</v>
      </c>
      <c r="H194" t="n">
        <v>0.6</v>
      </c>
      <c r="I194" t="n">
        <v>15</v>
      </c>
      <c r="J194" t="n">
        <v>291.47</v>
      </c>
      <c r="K194" t="n">
        <v>60.56</v>
      </c>
      <c r="L194" t="n">
        <v>9.75</v>
      </c>
      <c r="M194" t="n">
        <v>13</v>
      </c>
      <c r="N194" t="n">
        <v>81.16</v>
      </c>
      <c r="O194" t="n">
        <v>36181.64</v>
      </c>
      <c r="P194" t="n">
        <v>186.25</v>
      </c>
      <c r="Q194" t="n">
        <v>197.76</v>
      </c>
      <c r="R194" t="n">
        <v>36.21</v>
      </c>
      <c r="S194" t="n">
        <v>25.4</v>
      </c>
      <c r="T194" t="n">
        <v>4523.91</v>
      </c>
      <c r="U194" t="n">
        <v>0.7</v>
      </c>
      <c r="V194" t="n">
        <v>0.87</v>
      </c>
      <c r="W194" t="n">
        <v>2.96</v>
      </c>
      <c r="X194" t="n">
        <v>0.29</v>
      </c>
      <c r="Y194" t="n">
        <v>1</v>
      </c>
      <c r="Z194" t="n">
        <v>10</v>
      </c>
    </row>
    <row r="195">
      <c r="A195" t="n">
        <v>36</v>
      </c>
      <c r="B195" t="n">
        <v>140</v>
      </c>
      <c r="C195" t="inlineStr">
        <is>
          <t xml:space="preserve">CONCLUIDO	</t>
        </is>
      </c>
      <c r="D195" t="n">
        <v>6.9676</v>
      </c>
      <c r="E195" t="n">
        <v>14.35</v>
      </c>
      <c r="F195" t="n">
        <v>10.67</v>
      </c>
      <c r="G195" t="n">
        <v>42.67</v>
      </c>
      <c r="H195" t="n">
        <v>0.61</v>
      </c>
      <c r="I195" t="n">
        <v>15</v>
      </c>
      <c r="J195" t="n">
        <v>291.98</v>
      </c>
      <c r="K195" t="n">
        <v>60.56</v>
      </c>
      <c r="L195" t="n">
        <v>10</v>
      </c>
      <c r="M195" t="n">
        <v>13</v>
      </c>
      <c r="N195" t="n">
        <v>81.42</v>
      </c>
      <c r="O195" t="n">
        <v>36244.71</v>
      </c>
      <c r="P195" t="n">
        <v>186</v>
      </c>
      <c r="Q195" t="n">
        <v>197.79</v>
      </c>
      <c r="R195" t="n">
        <v>35.92</v>
      </c>
      <c r="S195" t="n">
        <v>25.4</v>
      </c>
      <c r="T195" t="n">
        <v>4379.38</v>
      </c>
      <c r="U195" t="n">
        <v>0.71</v>
      </c>
      <c r="V195" t="n">
        <v>0.87</v>
      </c>
      <c r="W195" t="n">
        <v>2.97</v>
      </c>
      <c r="X195" t="n">
        <v>0.28</v>
      </c>
      <c r="Y195" t="n">
        <v>1</v>
      </c>
      <c r="Z195" t="n">
        <v>10</v>
      </c>
    </row>
    <row r="196">
      <c r="A196" t="n">
        <v>37</v>
      </c>
      <c r="B196" t="n">
        <v>140</v>
      </c>
      <c r="C196" t="inlineStr">
        <is>
          <t xml:space="preserve">CONCLUIDO	</t>
        </is>
      </c>
      <c r="D196" t="n">
        <v>7.0059</v>
      </c>
      <c r="E196" t="n">
        <v>14.27</v>
      </c>
      <c r="F196" t="n">
        <v>10.64</v>
      </c>
      <c r="G196" t="n">
        <v>45.61</v>
      </c>
      <c r="H196" t="n">
        <v>0.62</v>
      </c>
      <c r="I196" t="n">
        <v>14</v>
      </c>
      <c r="J196" t="n">
        <v>292.49</v>
      </c>
      <c r="K196" t="n">
        <v>60.56</v>
      </c>
      <c r="L196" t="n">
        <v>10.25</v>
      </c>
      <c r="M196" t="n">
        <v>12</v>
      </c>
      <c r="N196" t="n">
        <v>81.68000000000001</v>
      </c>
      <c r="O196" t="n">
        <v>36307.88</v>
      </c>
      <c r="P196" t="n">
        <v>185.56</v>
      </c>
      <c r="Q196" t="n">
        <v>197.83</v>
      </c>
      <c r="R196" t="n">
        <v>35.13</v>
      </c>
      <c r="S196" t="n">
        <v>25.4</v>
      </c>
      <c r="T196" t="n">
        <v>3993.35</v>
      </c>
      <c r="U196" t="n">
        <v>0.72</v>
      </c>
      <c r="V196" t="n">
        <v>0.87</v>
      </c>
      <c r="W196" t="n">
        <v>2.96</v>
      </c>
      <c r="X196" t="n">
        <v>0.25</v>
      </c>
      <c r="Y196" t="n">
        <v>1</v>
      </c>
      <c r="Z196" t="n">
        <v>10</v>
      </c>
    </row>
    <row r="197">
      <c r="A197" t="n">
        <v>38</v>
      </c>
      <c r="B197" t="n">
        <v>140</v>
      </c>
      <c r="C197" t="inlineStr">
        <is>
          <t xml:space="preserve">CONCLUIDO	</t>
        </is>
      </c>
      <c r="D197" t="n">
        <v>7.0024</v>
      </c>
      <c r="E197" t="n">
        <v>14.28</v>
      </c>
      <c r="F197" t="n">
        <v>10.65</v>
      </c>
      <c r="G197" t="n">
        <v>45.64</v>
      </c>
      <c r="H197" t="n">
        <v>0.64</v>
      </c>
      <c r="I197" t="n">
        <v>14</v>
      </c>
      <c r="J197" t="n">
        <v>293</v>
      </c>
      <c r="K197" t="n">
        <v>60.56</v>
      </c>
      <c r="L197" t="n">
        <v>10.5</v>
      </c>
      <c r="M197" t="n">
        <v>12</v>
      </c>
      <c r="N197" t="n">
        <v>81.95</v>
      </c>
      <c r="O197" t="n">
        <v>36371.17</v>
      </c>
      <c r="P197" t="n">
        <v>185.76</v>
      </c>
      <c r="Q197" t="n">
        <v>197.79</v>
      </c>
      <c r="R197" t="n">
        <v>35.28</v>
      </c>
      <c r="S197" t="n">
        <v>25.4</v>
      </c>
      <c r="T197" t="n">
        <v>4067.58</v>
      </c>
      <c r="U197" t="n">
        <v>0.72</v>
      </c>
      <c r="V197" t="n">
        <v>0.87</v>
      </c>
      <c r="W197" t="n">
        <v>2.96</v>
      </c>
      <c r="X197" t="n">
        <v>0.26</v>
      </c>
      <c r="Y197" t="n">
        <v>1</v>
      </c>
      <c r="Z197" t="n">
        <v>10</v>
      </c>
    </row>
    <row r="198">
      <c r="A198" t="n">
        <v>39</v>
      </c>
      <c r="B198" t="n">
        <v>140</v>
      </c>
      <c r="C198" t="inlineStr">
        <is>
          <t xml:space="preserve">CONCLUIDO	</t>
        </is>
      </c>
      <c r="D198" t="n">
        <v>6.998</v>
      </c>
      <c r="E198" t="n">
        <v>14.29</v>
      </c>
      <c r="F198" t="n">
        <v>10.66</v>
      </c>
      <c r="G198" t="n">
        <v>45.67</v>
      </c>
      <c r="H198" t="n">
        <v>0.65</v>
      </c>
      <c r="I198" t="n">
        <v>14</v>
      </c>
      <c r="J198" t="n">
        <v>293.52</v>
      </c>
      <c r="K198" t="n">
        <v>60.56</v>
      </c>
      <c r="L198" t="n">
        <v>10.75</v>
      </c>
      <c r="M198" t="n">
        <v>12</v>
      </c>
      <c r="N198" t="n">
        <v>82.20999999999999</v>
      </c>
      <c r="O198" t="n">
        <v>36434.56</v>
      </c>
      <c r="P198" t="n">
        <v>185.84</v>
      </c>
      <c r="Q198" t="n">
        <v>197.77</v>
      </c>
      <c r="R198" t="n">
        <v>35.61</v>
      </c>
      <c r="S198" t="n">
        <v>25.4</v>
      </c>
      <c r="T198" t="n">
        <v>4230.36</v>
      </c>
      <c r="U198" t="n">
        <v>0.71</v>
      </c>
      <c r="V198" t="n">
        <v>0.87</v>
      </c>
      <c r="W198" t="n">
        <v>2.96</v>
      </c>
      <c r="X198" t="n">
        <v>0.27</v>
      </c>
      <c r="Y198" t="n">
        <v>1</v>
      </c>
      <c r="Z198" t="n">
        <v>10</v>
      </c>
    </row>
    <row r="199">
      <c r="A199" t="n">
        <v>40</v>
      </c>
      <c r="B199" t="n">
        <v>140</v>
      </c>
      <c r="C199" t="inlineStr">
        <is>
          <t xml:space="preserve">CONCLUIDO	</t>
        </is>
      </c>
      <c r="D199" t="n">
        <v>6.9965</v>
      </c>
      <c r="E199" t="n">
        <v>14.29</v>
      </c>
      <c r="F199" t="n">
        <v>10.66</v>
      </c>
      <c r="G199" t="n">
        <v>45.69</v>
      </c>
      <c r="H199" t="n">
        <v>0.67</v>
      </c>
      <c r="I199" t="n">
        <v>14</v>
      </c>
      <c r="J199" t="n">
        <v>294.03</v>
      </c>
      <c r="K199" t="n">
        <v>60.56</v>
      </c>
      <c r="L199" t="n">
        <v>11</v>
      </c>
      <c r="M199" t="n">
        <v>12</v>
      </c>
      <c r="N199" t="n">
        <v>82.48</v>
      </c>
      <c r="O199" t="n">
        <v>36498.06</v>
      </c>
      <c r="P199" t="n">
        <v>185.76</v>
      </c>
      <c r="Q199" t="n">
        <v>197.85</v>
      </c>
      <c r="R199" t="n">
        <v>35.87</v>
      </c>
      <c r="S199" t="n">
        <v>25.4</v>
      </c>
      <c r="T199" t="n">
        <v>4358.65</v>
      </c>
      <c r="U199" t="n">
        <v>0.71</v>
      </c>
      <c r="V199" t="n">
        <v>0.87</v>
      </c>
      <c r="W199" t="n">
        <v>2.96</v>
      </c>
      <c r="X199" t="n">
        <v>0.27</v>
      </c>
      <c r="Y199" t="n">
        <v>1</v>
      </c>
      <c r="Z199" t="n">
        <v>10</v>
      </c>
    </row>
    <row r="200">
      <c r="A200" t="n">
        <v>41</v>
      </c>
      <c r="B200" t="n">
        <v>140</v>
      </c>
      <c r="C200" t="inlineStr">
        <is>
          <t xml:space="preserve">CONCLUIDO	</t>
        </is>
      </c>
      <c r="D200" t="n">
        <v>7.0348</v>
      </c>
      <c r="E200" t="n">
        <v>14.22</v>
      </c>
      <c r="F200" t="n">
        <v>10.63</v>
      </c>
      <c r="G200" t="n">
        <v>49.08</v>
      </c>
      <c r="H200" t="n">
        <v>0.68</v>
      </c>
      <c r="I200" t="n">
        <v>13</v>
      </c>
      <c r="J200" t="n">
        <v>294.55</v>
      </c>
      <c r="K200" t="n">
        <v>60.56</v>
      </c>
      <c r="L200" t="n">
        <v>11.25</v>
      </c>
      <c r="M200" t="n">
        <v>11</v>
      </c>
      <c r="N200" t="n">
        <v>82.73999999999999</v>
      </c>
      <c r="O200" t="n">
        <v>36561.67</v>
      </c>
      <c r="P200" t="n">
        <v>185.51</v>
      </c>
      <c r="Q200" t="n">
        <v>197.79</v>
      </c>
      <c r="R200" t="n">
        <v>34.88</v>
      </c>
      <c r="S200" t="n">
        <v>25.4</v>
      </c>
      <c r="T200" t="n">
        <v>3872.38</v>
      </c>
      <c r="U200" t="n">
        <v>0.73</v>
      </c>
      <c r="V200" t="n">
        <v>0.88</v>
      </c>
      <c r="W200" t="n">
        <v>2.96</v>
      </c>
      <c r="X200" t="n">
        <v>0.24</v>
      </c>
      <c r="Y200" t="n">
        <v>1</v>
      </c>
      <c r="Z200" t="n">
        <v>10</v>
      </c>
    </row>
    <row r="201">
      <c r="A201" t="n">
        <v>42</v>
      </c>
      <c r="B201" t="n">
        <v>140</v>
      </c>
      <c r="C201" t="inlineStr">
        <is>
          <t xml:space="preserve">CONCLUIDO	</t>
        </is>
      </c>
      <c r="D201" t="n">
        <v>7.0363</v>
      </c>
      <c r="E201" t="n">
        <v>14.21</v>
      </c>
      <c r="F201" t="n">
        <v>10.63</v>
      </c>
      <c r="G201" t="n">
        <v>49.07</v>
      </c>
      <c r="H201" t="n">
        <v>0.6899999999999999</v>
      </c>
      <c r="I201" t="n">
        <v>13</v>
      </c>
      <c r="J201" t="n">
        <v>295.06</v>
      </c>
      <c r="K201" t="n">
        <v>60.56</v>
      </c>
      <c r="L201" t="n">
        <v>11.5</v>
      </c>
      <c r="M201" t="n">
        <v>11</v>
      </c>
      <c r="N201" t="n">
        <v>83.01000000000001</v>
      </c>
      <c r="O201" t="n">
        <v>36625.39</v>
      </c>
      <c r="P201" t="n">
        <v>185.54</v>
      </c>
      <c r="Q201" t="n">
        <v>197.79</v>
      </c>
      <c r="R201" t="n">
        <v>34.89</v>
      </c>
      <c r="S201" t="n">
        <v>25.4</v>
      </c>
      <c r="T201" t="n">
        <v>3876.93</v>
      </c>
      <c r="U201" t="n">
        <v>0.73</v>
      </c>
      <c r="V201" t="n">
        <v>0.88</v>
      </c>
      <c r="W201" t="n">
        <v>2.96</v>
      </c>
      <c r="X201" t="n">
        <v>0.24</v>
      </c>
      <c r="Y201" t="n">
        <v>1</v>
      </c>
      <c r="Z201" t="n">
        <v>10</v>
      </c>
    </row>
    <row r="202">
      <c r="A202" t="n">
        <v>43</v>
      </c>
      <c r="B202" t="n">
        <v>140</v>
      </c>
      <c r="C202" t="inlineStr">
        <is>
          <t xml:space="preserve">CONCLUIDO	</t>
        </is>
      </c>
      <c r="D202" t="n">
        <v>7.0392</v>
      </c>
      <c r="E202" t="n">
        <v>14.21</v>
      </c>
      <c r="F202" t="n">
        <v>10.63</v>
      </c>
      <c r="G202" t="n">
        <v>49.04</v>
      </c>
      <c r="H202" t="n">
        <v>0.71</v>
      </c>
      <c r="I202" t="n">
        <v>13</v>
      </c>
      <c r="J202" t="n">
        <v>295.58</v>
      </c>
      <c r="K202" t="n">
        <v>60.56</v>
      </c>
      <c r="L202" t="n">
        <v>11.75</v>
      </c>
      <c r="M202" t="n">
        <v>11</v>
      </c>
      <c r="N202" t="n">
        <v>83.28</v>
      </c>
      <c r="O202" t="n">
        <v>36689.22</v>
      </c>
      <c r="P202" t="n">
        <v>185.36</v>
      </c>
      <c r="Q202" t="n">
        <v>197.79</v>
      </c>
      <c r="R202" t="n">
        <v>34.7</v>
      </c>
      <c r="S202" t="n">
        <v>25.4</v>
      </c>
      <c r="T202" t="n">
        <v>3780.59</v>
      </c>
      <c r="U202" t="n">
        <v>0.73</v>
      </c>
      <c r="V202" t="n">
        <v>0.88</v>
      </c>
      <c r="W202" t="n">
        <v>2.96</v>
      </c>
      <c r="X202" t="n">
        <v>0.24</v>
      </c>
      <c r="Y202" t="n">
        <v>1</v>
      </c>
      <c r="Z202" t="n">
        <v>10</v>
      </c>
    </row>
    <row r="203">
      <c r="A203" t="n">
        <v>44</v>
      </c>
      <c r="B203" t="n">
        <v>140</v>
      </c>
      <c r="C203" t="inlineStr">
        <is>
          <t xml:space="preserve">CONCLUIDO	</t>
        </is>
      </c>
      <c r="D203" t="n">
        <v>7.034</v>
      </c>
      <c r="E203" t="n">
        <v>14.22</v>
      </c>
      <c r="F203" t="n">
        <v>10.64</v>
      </c>
      <c r="G203" t="n">
        <v>49.09</v>
      </c>
      <c r="H203" t="n">
        <v>0.72</v>
      </c>
      <c r="I203" t="n">
        <v>13</v>
      </c>
      <c r="J203" t="n">
        <v>296.1</v>
      </c>
      <c r="K203" t="n">
        <v>60.56</v>
      </c>
      <c r="L203" t="n">
        <v>12</v>
      </c>
      <c r="M203" t="n">
        <v>11</v>
      </c>
      <c r="N203" t="n">
        <v>83.54000000000001</v>
      </c>
      <c r="O203" t="n">
        <v>36753.16</v>
      </c>
      <c r="P203" t="n">
        <v>185.34</v>
      </c>
      <c r="Q203" t="n">
        <v>197.78</v>
      </c>
      <c r="R203" t="n">
        <v>35.04</v>
      </c>
      <c r="S203" t="n">
        <v>25.4</v>
      </c>
      <c r="T203" t="n">
        <v>3951.59</v>
      </c>
      <c r="U203" t="n">
        <v>0.72</v>
      </c>
      <c r="V203" t="n">
        <v>0.87</v>
      </c>
      <c r="W203" t="n">
        <v>2.96</v>
      </c>
      <c r="X203" t="n">
        <v>0.25</v>
      </c>
      <c r="Y203" t="n">
        <v>1</v>
      </c>
      <c r="Z203" t="n">
        <v>10</v>
      </c>
    </row>
    <row r="204">
      <c r="A204" t="n">
        <v>45</v>
      </c>
      <c r="B204" t="n">
        <v>140</v>
      </c>
      <c r="C204" t="inlineStr">
        <is>
          <t xml:space="preserve">CONCLUIDO	</t>
        </is>
      </c>
      <c r="D204" t="n">
        <v>7.0753</v>
      </c>
      <c r="E204" t="n">
        <v>14.13</v>
      </c>
      <c r="F204" t="n">
        <v>10.61</v>
      </c>
      <c r="G204" t="n">
        <v>53.03</v>
      </c>
      <c r="H204" t="n">
        <v>0.74</v>
      </c>
      <c r="I204" t="n">
        <v>12</v>
      </c>
      <c r="J204" t="n">
        <v>296.62</v>
      </c>
      <c r="K204" t="n">
        <v>60.56</v>
      </c>
      <c r="L204" t="n">
        <v>12.25</v>
      </c>
      <c r="M204" t="n">
        <v>10</v>
      </c>
      <c r="N204" t="n">
        <v>83.81</v>
      </c>
      <c r="O204" t="n">
        <v>36817.22</v>
      </c>
      <c r="P204" t="n">
        <v>184.95</v>
      </c>
      <c r="Q204" t="n">
        <v>197.79</v>
      </c>
      <c r="R204" t="n">
        <v>34.25</v>
      </c>
      <c r="S204" t="n">
        <v>25.4</v>
      </c>
      <c r="T204" t="n">
        <v>3562.71</v>
      </c>
      <c r="U204" t="n">
        <v>0.74</v>
      </c>
      <c r="V204" t="n">
        <v>0.88</v>
      </c>
      <c r="W204" t="n">
        <v>2.95</v>
      </c>
      <c r="X204" t="n">
        <v>0.22</v>
      </c>
      <c r="Y204" t="n">
        <v>1</v>
      </c>
      <c r="Z204" t="n">
        <v>10</v>
      </c>
    </row>
    <row r="205">
      <c r="A205" t="n">
        <v>46</v>
      </c>
      <c r="B205" t="n">
        <v>140</v>
      </c>
      <c r="C205" t="inlineStr">
        <is>
          <t xml:space="preserve">CONCLUIDO	</t>
        </is>
      </c>
      <c r="D205" t="n">
        <v>7.0724</v>
      </c>
      <c r="E205" t="n">
        <v>14.14</v>
      </c>
      <c r="F205" t="n">
        <v>10.61</v>
      </c>
      <c r="G205" t="n">
        <v>53.06</v>
      </c>
      <c r="H205" t="n">
        <v>0.75</v>
      </c>
      <c r="I205" t="n">
        <v>12</v>
      </c>
      <c r="J205" t="n">
        <v>297.14</v>
      </c>
      <c r="K205" t="n">
        <v>60.56</v>
      </c>
      <c r="L205" t="n">
        <v>12.5</v>
      </c>
      <c r="M205" t="n">
        <v>10</v>
      </c>
      <c r="N205" t="n">
        <v>84.08</v>
      </c>
      <c r="O205" t="n">
        <v>36881.39</v>
      </c>
      <c r="P205" t="n">
        <v>185.09</v>
      </c>
      <c r="Q205" t="n">
        <v>197.75</v>
      </c>
      <c r="R205" t="n">
        <v>34.23</v>
      </c>
      <c r="S205" t="n">
        <v>25.4</v>
      </c>
      <c r="T205" t="n">
        <v>3549.14</v>
      </c>
      <c r="U205" t="n">
        <v>0.74</v>
      </c>
      <c r="V205" t="n">
        <v>0.88</v>
      </c>
      <c r="W205" t="n">
        <v>2.96</v>
      </c>
      <c r="X205" t="n">
        <v>0.22</v>
      </c>
      <c r="Y205" t="n">
        <v>1</v>
      </c>
      <c r="Z205" t="n">
        <v>10</v>
      </c>
    </row>
    <row r="206">
      <c r="A206" t="n">
        <v>47</v>
      </c>
      <c r="B206" t="n">
        <v>140</v>
      </c>
      <c r="C206" t="inlineStr">
        <is>
          <t xml:space="preserve">CONCLUIDO	</t>
        </is>
      </c>
      <c r="D206" t="n">
        <v>7.0726</v>
      </c>
      <c r="E206" t="n">
        <v>14.14</v>
      </c>
      <c r="F206" t="n">
        <v>10.61</v>
      </c>
      <c r="G206" t="n">
        <v>53.06</v>
      </c>
      <c r="H206" t="n">
        <v>0.76</v>
      </c>
      <c r="I206" t="n">
        <v>12</v>
      </c>
      <c r="J206" t="n">
        <v>297.66</v>
      </c>
      <c r="K206" t="n">
        <v>60.56</v>
      </c>
      <c r="L206" t="n">
        <v>12.75</v>
      </c>
      <c r="M206" t="n">
        <v>10</v>
      </c>
      <c r="N206" t="n">
        <v>84.36</v>
      </c>
      <c r="O206" t="n">
        <v>36945.67</v>
      </c>
      <c r="P206" t="n">
        <v>185.1</v>
      </c>
      <c r="Q206" t="n">
        <v>197.75</v>
      </c>
      <c r="R206" t="n">
        <v>34.21</v>
      </c>
      <c r="S206" t="n">
        <v>25.4</v>
      </c>
      <c r="T206" t="n">
        <v>3540.35</v>
      </c>
      <c r="U206" t="n">
        <v>0.74</v>
      </c>
      <c r="V206" t="n">
        <v>0.88</v>
      </c>
      <c r="W206" t="n">
        <v>2.96</v>
      </c>
      <c r="X206" t="n">
        <v>0.22</v>
      </c>
      <c r="Y206" t="n">
        <v>1</v>
      </c>
      <c r="Z206" t="n">
        <v>10</v>
      </c>
    </row>
    <row r="207">
      <c r="A207" t="n">
        <v>48</v>
      </c>
      <c r="B207" t="n">
        <v>140</v>
      </c>
      <c r="C207" t="inlineStr">
        <is>
          <t xml:space="preserve">CONCLUIDO	</t>
        </is>
      </c>
      <c r="D207" t="n">
        <v>7.0703</v>
      </c>
      <c r="E207" t="n">
        <v>14.14</v>
      </c>
      <c r="F207" t="n">
        <v>10.62</v>
      </c>
      <c r="G207" t="n">
        <v>53.08</v>
      </c>
      <c r="H207" t="n">
        <v>0.78</v>
      </c>
      <c r="I207" t="n">
        <v>12</v>
      </c>
      <c r="J207" t="n">
        <v>298.18</v>
      </c>
      <c r="K207" t="n">
        <v>60.56</v>
      </c>
      <c r="L207" t="n">
        <v>13</v>
      </c>
      <c r="M207" t="n">
        <v>10</v>
      </c>
      <c r="N207" t="n">
        <v>84.63</v>
      </c>
      <c r="O207" t="n">
        <v>37010.06</v>
      </c>
      <c r="P207" t="n">
        <v>184.93</v>
      </c>
      <c r="Q207" t="n">
        <v>197.76</v>
      </c>
      <c r="R207" t="n">
        <v>34.4</v>
      </c>
      <c r="S207" t="n">
        <v>25.4</v>
      </c>
      <c r="T207" t="n">
        <v>3637.43</v>
      </c>
      <c r="U207" t="n">
        <v>0.74</v>
      </c>
      <c r="V207" t="n">
        <v>0.88</v>
      </c>
      <c r="W207" t="n">
        <v>2.96</v>
      </c>
      <c r="X207" t="n">
        <v>0.23</v>
      </c>
      <c r="Y207" t="n">
        <v>1</v>
      </c>
      <c r="Z207" t="n">
        <v>10</v>
      </c>
    </row>
    <row r="208">
      <c r="A208" t="n">
        <v>49</v>
      </c>
      <c r="B208" t="n">
        <v>140</v>
      </c>
      <c r="C208" t="inlineStr">
        <is>
          <t xml:space="preserve">CONCLUIDO	</t>
        </is>
      </c>
      <c r="D208" t="n">
        <v>7.1069</v>
      </c>
      <c r="E208" t="n">
        <v>14.07</v>
      </c>
      <c r="F208" t="n">
        <v>10.6</v>
      </c>
      <c r="G208" t="n">
        <v>57.79</v>
      </c>
      <c r="H208" t="n">
        <v>0.79</v>
      </c>
      <c r="I208" t="n">
        <v>11</v>
      </c>
      <c r="J208" t="n">
        <v>298.71</v>
      </c>
      <c r="K208" t="n">
        <v>60.56</v>
      </c>
      <c r="L208" t="n">
        <v>13.25</v>
      </c>
      <c r="M208" t="n">
        <v>9</v>
      </c>
      <c r="N208" t="n">
        <v>84.90000000000001</v>
      </c>
      <c r="O208" t="n">
        <v>37074.57</v>
      </c>
      <c r="P208" t="n">
        <v>184.51</v>
      </c>
      <c r="Q208" t="n">
        <v>197.77</v>
      </c>
      <c r="R208" t="n">
        <v>33.74</v>
      </c>
      <c r="S208" t="n">
        <v>25.4</v>
      </c>
      <c r="T208" t="n">
        <v>3311.66</v>
      </c>
      <c r="U208" t="n">
        <v>0.75</v>
      </c>
      <c r="V208" t="n">
        <v>0.88</v>
      </c>
      <c r="W208" t="n">
        <v>2.96</v>
      </c>
      <c r="X208" t="n">
        <v>0.2</v>
      </c>
      <c r="Y208" t="n">
        <v>1</v>
      </c>
      <c r="Z208" t="n">
        <v>10</v>
      </c>
    </row>
    <row r="209">
      <c r="A209" t="n">
        <v>50</v>
      </c>
      <c r="B209" t="n">
        <v>140</v>
      </c>
      <c r="C209" t="inlineStr">
        <is>
          <t xml:space="preserve">CONCLUIDO	</t>
        </is>
      </c>
      <c r="D209" t="n">
        <v>7.1103</v>
      </c>
      <c r="E209" t="n">
        <v>14.06</v>
      </c>
      <c r="F209" t="n">
        <v>10.59</v>
      </c>
      <c r="G209" t="n">
        <v>57.76</v>
      </c>
      <c r="H209" t="n">
        <v>0.8</v>
      </c>
      <c r="I209" t="n">
        <v>11</v>
      </c>
      <c r="J209" t="n">
        <v>299.23</v>
      </c>
      <c r="K209" t="n">
        <v>60.56</v>
      </c>
      <c r="L209" t="n">
        <v>13.5</v>
      </c>
      <c r="M209" t="n">
        <v>9</v>
      </c>
      <c r="N209" t="n">
        <v>85.18000000000001</v>
      </c>
      <c r="O209" t="n">
        <v>37139.2</v>
      </c>
      <c r="P209" t="n">
        <v>184.55</v>
      </c>
      <c r="Q209" t="n">
        <v>197.78</v>
      </c>
      <c r="R209" t="n">
        <v>33.41</v>
      </c>
      <c r="S209" t="n">
        <v>25.4</v>
      </c>
      <c r="T209" t="n">
        <v>3144.54</v>
      </c>
      <c r="U209" t="n">
        <v>0.76</v>
      </c>
      <c r="V209" t="n">
        <v>0.88</v>
      </c>
      <c r="W209" t="n">
        <v>2.96</v>
      </c>
      <c r="X209" t="n">
        <v>0.2</v>
      </c>
      <c r="Y209" t="n">
        <v>1</v>
      </c>
      <c r="Z209" t="n">
        <v>10</v>
      </c>
    </row>
    <row r="210">
      <c r="A210" t="n">
        <v>51</v>
      </c>
      <c r="B210" t="n">
        <v>140</v>
      </c>
      <c r="C210" t="inlineStr">
        <is>
          <t xml:space="preserve">CONCLUIDO	</t>
        </is>
      </c>
      <c r="D210" t="n">
        <v>7.1118</v>
      </c>
      <c r="E210" t="n">
        <v>14.06</v>
      </c>
      <c r="F210" t="n">
        <v>10.59</v>
      </c>
      <c r="G210" t="n">
        <v>57.74</v>
      </c>
      <c r="H210" t="n">
        <v>0.82</v>
      </c>
      <c r="I210" t="n">
        <v>11</v>
      </c>
      <c r="J210" t="n">
        <v>299.76</v>
      </c>
      <c r="K210" t="n">
        <v>60.56</v>
      </c>
      <c r="L210" t="n">
        <v>13.75</v>
      </c>
      <c r="M210" t="n">
        <v>9</v>
      </c>
      <c r="N210" t="n">
        <v>85.45</v>
      </c>
      <c r="O210" t="n">
        <v>37204.07</v>
      </c>
      <c r="P210" t="n">
        <v>184.48</v>
      </c>
      <c r="Q210" t="n">
        <v>197.76</v>
      </c>
      <c r="R210" t="n">
        <v>33.43</v>
      </c>
      <c r="S210" t="n">
        <v>25.4</v>
      </c>
      <c r="T210" t="n">
        <v>3154.99</v>
      </c>
      <c r="U210" t="n">
        <v>0.76</v>
      </c>
      <c r="V210" t="n">
        <v>0.88</v>
      </c>
      <c r="W210" t="n">
        <v>2.96</v>
      </c>
      <c r="X210" t="n">
        <v>0.2</v>
      </c>
      <c r="Y210" t="n">
        <v>1</v>
      </c>
      <c r="Z210" t="n">
        <v>10</v>
      </c>
    </row>
    <row r="211">
      <c r="A211" t="n">
        <v>52</v>
      </c>
      <c r="B211" t="n">
        <v>140</v>
      </c>
      <c r="C211" t="inlineStr">
        <is>
          <t xml:space="preserve">CONCLUIDO	</t>
        </is>
      </c>
      <c r="D211" t="n">
        <v>7.1129</v>
      </c>
      <c r="E211" t="n">
        <v>14.06</v>
      </c>
      <c r="F211" t="n">
        <v>10.58</v>
      </c>
      <c r="G211" t="n">
        <v>57.73</v>
      </c>
      <c r="H211" t="n">
        <v>0.83</v>
      </c>
      <c r="I211" t="n">
        <v>11</v>
      </c>
      <c r="J211" t="n">
        <v>300.28</v>
      </c>
      <c r="K211" t="n">
        <v>60.56</v>
      </c>
      <c r="L211" t="n">
        <v>14</v>
      </c>
      <c r="M211" t="n">
        <v>9</v>
      </c>
      <c r="N211" t="n">
        <v>85.73</v>
      </c>
      <c r="O211" t="n">
        <v>37268.93</v>
      </c>
      <c r="P211" t="n">
        <v>184.55</v>
      </c>
      <c r="Q211" t="n">
        <v>197.8</v>
      </c>
      <c r="R211" t="n">
        <v>33.5</v>
      </c>
      <c r="S211" t="n">
        <v>25.4</v>
      </c>
      <c r="T211" t="n">
        <v>3189.68</v>
      </c>
      <c r="U211" t="n">
        <v>0.76</v>
      </c>
      <c r="V211" t="n">
        <v>0.88</v>
      </c>
      <c r="W211" t="n">
        <v>2.95</v>
      </c>
      <c r="X211" t="n">
        <v>0.19</v>
      </c>
      <c r="Y211" t="n">
        <v>1</v>
      </c>
      <c r="Z211" t="n">
        <v>10</v>
      </c>
    </row>
    <row r="212">
      <c r="A212" t="n">
        <v>53</v>
      </c>
      <c r="B212" t="n">
        <v>140</v>
      </c>
      <c r="C212" t="inlineStr">
        <is>
          <t xml:space="preserve">CONCLUIDO	</t>
        </is>
      </c>
      <c r="D212" t="n">
        <v>7.1093</v>
      </c>
      <c r="E212" t="n">
        <v>14.07</v>
      </c>
      <c r="F212" t="n">
        <v>10.59</v>
      </c>
      <c r="G212" t="n">
        <v>57.77</v>
      </c>
      <c r="H212" t="n">
        <v>0.84</v>
      </c>
      <c r="I212" t="n">
        <v>11</v>
      </c>
      <c r="J212" t="n">
        <v>300.81</v>
      </c>
      <c r="K212" t="n">
        <v>60.56</v>
      </c>
      <c r="L212" t="n">
        <v>14.25</v>
      </c>
      <c r="M212" t="n">
        <v>9</v>
      </c>
      <c r="N212" t="n">
        <v>86</v>
      </c>
      <c r="O212" t="n">
        <v>37333.9</v>
      </c>
      <c r="P212" t="n">
        <v>184.79</v>
      </c>
      <c r="Q212" t="n">
        <v>197.75</v>
      </c>
      <c r="R212" t="n">
        <v>33.54</v>
      </c>
      <c r="S212" t="n">
        <v>25.4</v>
      </c>
      <c r="T212" t="n">
        <v>3211.63</v>
      </c>
      <c r="U212" t="n">
        <v>0.76</v>
      </c>
      <c r="V212" t="n">
        <v>0.88</v>
      </c>
      <c r="W212" t="n">
        <v>2.96</v>
      </c>
      <c r="X212" t="n">
        <v>0.2</v>
      </c>
      <c r="Y212" t="n">
        <v>1</v>
      </c>
      <c r="Z212" t="n">
        <v>10</v>
      </c>
    </row>
    <row r="213">
      <c r="A213" t="n">
        <v>54</v>
      </c>
      <c r="B213" t="n">
        <v>140</v>
      </c>
      <c r="C213" t="inlineStr">
        <is>
          <t xml:space="preserve">CONCLUIDO	</t>
        </is>
      </c>
      <c r="D213" t="n">
        <v>7.1124</v>
      </c>
      <c r="E213" t="n">
        <v>14.06</v>
      </c>
      <c r="F213" t="n">
        <v>10.58</v>
      </c>
      <c r="G213" t="n">
        <v>57.73</v>
      </c>
      <c r="H213" t="n">
        <v>0.86</v>
      </c>
      <c r="I213" t="n">
        <v>11</v>
      </c>
      <c r="J213" t="n">
        <v>301.34</v>
      </c>
      <c r="K213" t="n">
        <v>60.56</v>
      </c>
      <c r="L213" t="n">
        <v>14.5</v>
      </c>
      <c r="M213" t="n">
        <v>9</v>
      </c>
      <c r="N213" t="n">
        <v>86.28</v>
      </c>
      <c r="O213" t="n">
        <v>37399</v>
      </c>
      <c r="P213" t="n">
        <v>184.46</v>
      </c>
      <c r="Q213" t="n">
        <v>197.78</v>
      </c>
      <c r="R213" t="n">
        <v>33.28</v>
      </c>
      <c r="S213" t="n">
        <v>25.4</v>
      </c>
      <c r="T213" t="n">
        <v>3082.75</v>
      </c>
      <c r="U213" t="n">
        <v>0.76</v>
      </c>
      <c r="V213" t="n">
        <v>0.88</v>
      </c>
      <c r="W213" t="n">
        <v>2.96</v>
      </c>
      <c r="X213" t="n">
        <v>0.19</v>
      </c>
      <c r="Y213" t="n">
        <v>1</v>
      </c>
      <c r="Z213" t="n">
        <v>10</v>
      </c>
    </row>
    <row r="214">
      <c r="A214" t="n">
        <v>55</v>
      </c>
      <c r="B214" t="n">
        <v>140</v>
      </c>
      <c r="C214" t="inlineStr">
        <is>
          <t xml:space="preserve">CONCLUIDO	</t>
        </is>
      </c>
      <c r="D214" t="n">
        <v>7.1504</v>
      </c>
      <c r="E214" t="n">
        <v>13.99</v>
      </c>
      <c r="F214" t="n">
        <v>10.56</v>
      </c>
      <c r="G214" t="n">
        <v>63.37</v>
      </c>
      <c r="H214" t="n">
        <v>0.87</v>
      </c>
      <c r="I214" t="n">
        <v>10</v>
      </c>
      <c r="J214" t="n">
        <v>301.86</v>
      </c>
      <c r="K214" t="n">
        <v>60.56</v>
      </c>
      <c r="L214" t="n">
        <v>14.75</v>
      </c>
      <c r="M214" t="n">
        <v>8</v>
      </c>
      <c r="N214" t="n">
        <v>86.56</v>
      </c>
      <c r="O214" t="n">
        <v>37464.21</v>
      </c>
      <c r="P214" t="n">
        <v>184.14</v>
      </c>
      <c r="Q214" t="n">
        <v>197.77</v>
      </c>
      <c r="R214" t="n">
        <v>32.79</v>
      </c>
      <c r="S214" t="n">
        <v>25.4</v>
      </c>
      <c r="T214" t="n">
        <v>2839.42</v>
      </c>
      <c r="U214" t="n">
        <v>0.77</v>
      </c>
      <c r="V214" t="n">
        <v>0.88</v>
      </c>
      <c r="W214" t="n">
        <v>2.95</v>
      </c>
      <c r="X214" t="n">
        <v>0.17</v>
      </c>
      <c r="Y214" t="n">
        <v>1</v>
      </c>
      <c r="Z214" t="n">
        <v>10</v>
      </c>
    </row>
    <row r="215">
      <c r="A215" t="n">
        <v>56</v>
      </c>
      <c r="B215" t="n">
        <v>140</v>
      </c>
      <c r="C215" t="inlineStr">
        <is>
          <t xml:space="preserve">CONCLUIDO	</t>
        </is>
      </c>
      <c r="D215" t="n">
        <v>7.1477</v>
      </c>
      <c r="E215" t="n">
        <v>13.99</v>
      </c>
      <c r="F215" t="n">
        <v>10.57</v>
      </c>
      <c r="G215" t="n">
        <v>63.4</v>
      </c>
      <c r="H215" t="n">
        <v>0.88</v>
      </c>
      <c r="I215" t="n">
        <v>10</v>
      </c>
      <c r="J215" t="n">
        <v>302.39</v>
      </c>
      <c r="K215" t="n">
        <v>60.56</v>
      </c>
      <c r="L215" t="n">
        <v>15</v>
      </c>
      <c r="M215" t="n">
        <v>8</v>
      </c>
      <c r="N215" t="n">
        <v>86.84</v>
      </c>
      <c r="O215" t="n">
        <v>37529.55</v>
      </c>
      <c r="P215" t="n">
        <v>184.41</v>
      </c>
      <c r="Q215" t="n">
        <v>197.77</v>
      </c>
      <c r="R215" t="n">
        <v>32.8</v>
      </c>
      <c r="S215" t="n">
        <v>25.4</v>
      </c>
      <c r="T215" t="n">
        <v>2846.5</v>
      </c>
      <c r="U215" t="n">
        <v>0.77</v>
      </c>
      <c r="V215" t="n">
        <v>0.88</v>
      </c>
      <c r="W215" t="n">
        <v>2.96</v>
      </c>
      <c r="X215" t="n">
        <v>0.18</v>
      </c>
      <c r="Y215" t="n">
        <v>1</v>
      </c>
      <c r="Z215" t="n">
        <v>10</v>
      </c>
    </row>
    <row r="216">
      <c r="A216" t="n">
        <v>57</v>
      </c>
      <c r="B216" t="n">
        <v>140</v>
      </c>
      <c r="C216" t="inlineStr">
        <is>
          <t xml:space="preserve">CONCLUIDO	</t>
        </is>
      </c>
      <c r="D216" t="n">
        <v>7.1511</v>
      </c>
      <c r="E216" t="n">
        <v>13.98</v>
      </c>
      <c r="F216" t="n">
        <v>10.56</v>
      </c>
      <c r="G216" t="n">
        <v>63.36</v>
      </c>
      <c r="H216" t="n">
        <v>0.9</v>
      </c>
      <c r="I216" t="n">
        <v>10</v>
      </c>
      <c r="J216" t="n">
        <v>302.92</v>
      </c>
      <c r="K216" t="n">
        <v>60.56</v>
      </c>
      <c r="L216" t="n">
        <v>15.25</v>
      </c>
      <c r="M216" t="n">
        <v>8</v>
      </c>
      <c r="N216" t="n">
        <v>87.12</v>
      </c>
      <c r="O216" t="n">
        <v>37595</v>
      </c>
      <c r="P216" t="n">
        <v>184.33</v>
      </c>
      <c r="Q216" t="n">
        <v>197.76</v>
      </c>
      <c r="R216" t="n">
        <v>32.54</v>
      </c>
      <c r="S216" t="n">
        <v>25.4</v>
      </c>
      <c r="T216" t="n">
        <v>2714.91</v>
      </c>
      <c r="U216" t="n">
        <v>0.78</v>
      </c>
      <c r="V216" t="n">
        <v>0.88</v>
      </c>
      <c r="W216" t="n">
        <v>2.96</v>
      </c>
      <c r="X216" t="n">
        <v>0.17</v>
      </c>
      <c r="Y216" t="n">
        <v>1</v>
      </c>
      <c r="Z216" t="n">
        <v>10</v>
      </c>
    </row>
    <row r="217">
      <c r="A217" t="n">
        <v>58</v>
      </c>
      <c r="B217" t="n">
        <v>140</v>
      </c>
      <c r="C217" t="inlineStr">
        <is>
          <t xml:space="preserve">CONCLUIDO	</t>
        </is>
      </c>
      <c r="D217" t="n">
        <v>7.15</v>
      </c>
      <c r="E217" t="n">
        <v>13.99</v>
      </c>
      <c r="F217" t="n">
        <v>10.56</v>
      </c>
      <c r="G217" t="n">
        <v>63.38</v>
      </c>
      <c r="H217" t="n">
        <v>0.91</v>
      </c>
      <c r="I217" t="n">
        <v>10</v>
      </c>
      <c r="J217" t="n">
        <v>303.46</v>
      </c>
      <c r="K217" t="n">
        <v>60.56</v>
      </c>
      <c r="L217" t="n">
        <v>15.5</v>
      </c>
      <c r="M217" t="n">
        <v>8</v>
      </c>
      <c r="N217" t="n">
        <v>87.40000000000001</v>
      </c>
      <c r="O217" t="n">
        <v>37660.57</v>
      </c>
      <c r="P217" t="n">
        <v>184.39</v>
      </c>
      <c r="Q217" t="n">
        <v>197.78</v>
      </c>
      <c r="R217" t="n">
        <v>32.62</v>
      </c>
      <c r="S217" t="n">
        <v>25.4</v>
      </c>
      <c r="T217" t="n">
        <v>2756.23</v>
      </c>
      <c r="U217" t="n">
        <v>0.78</v>
      </c>
      <c r="V217" t="n">
        <v>0.88</v>
      </c>
      <c r="W217" t="n">
        <v>2.96</v>
      </c>
      <c r="X217" t="n">
        <v>0.17</v>
      </c>
      <c r="Y217" t="n">
        <v>1</v>
      </c>
      <c r="Z217" t="n">
        <v>10</v>
      </c>
    </row>
    <row r="218">
      <c r="A218" t="n">
        <v>59</v>
      </c>
      <c r="B218" t="n">
        <v>140</v>
      </c>
      <c r="C218" t="inlineStr">
        <is>
          <t xml:space="preserve">CONCLUIDO	</t>
        </is>
      </c>
      <c r="D218" t="n">
        <v>7.1491</v>
      </c>
      <c r="E218" t="n">
        <v>13.99</v>
      </c>
      <c r="F218" t="n">
        <v>10.56</v>
      </c>
      <c r="G218" t="n">
        <v>63.39</v>
      </c>
      <c r="H218" t="n">
        <v>0.92</v>
      </c>
      <c r="I218" t="n">
        <v>10</v>
      </c>
      <c r="J218" t="n">
        <v>303.99</v>
      </c>
      <c r="K218" t="n">
        <v>60.56</v>
      </c>
      <c r="L218" t="n">
        <v>15.75</v>
      </c>
      <c r="M218" t="n">
        <v>8</v>
      </c>
      <c r="N218" t="n">
        <v>87.68000000000001</v>
      </c>
      <c r="O218" t="n">
        <v>37726.27</v>
      </c>
      <c r="P218" t="n">
        <v>184.32</v>
      </c>
      <c r="Q218" t="n">
        <v>197.78</v>
      </c>
      <c r="R218" t="n">
        <v>32.84</v>
      </c>
      <c r="S218" t="n">
        <v>25.4</v>
      </c>
      <c r="T218" t="n">
        <v>2864.92</v>
      </c>
      <c r="U218" t="n">
        <v>0.77</v>
      </c>
      <c r="V218" t="n">
        <v>0.88</v>
      </c>
      <c r="W218" t="n">
        <v>2.95</v>
      </c>
      <c r="X218" t="n">
        <v>0.17</v>
      </c>
      <c r="Y218" t="n">
        <v>1</v>
      </c>
      <c r="Z218" t="n">
        <v>10</v>
      </c>
    </row>
    <row r="219">
      <c r="A219" t="n">
        <v>60</v>
      </c>
      <c r="B219" t="n">
        <v>140</v>
      </c>
      <c r="C219" t="inlineStr">
        <is>
          <t xml:space="preserve">CONCLUIDO	</t>
        </is>
      </c>
      <c r="D219" t="n">
        <v>7.1475</v>
      </c>
      <c r="E219" t="n">
        <v>13.99</v>
      </c>
      <c r="F219" t="n">
        <v>10.57</v>
      </c>
      <c r="G219" t="n">
        <v>63.41</v>
      </c>
      <c r="H219" t="n">
        <v>0.9399999999999999</v>
      </c>
      <c r="I219" t="n">
        <v>10</v>
      </c>
      <c r="J219" t="n">
        <v>304.52</v>
      </c>
      <c r="K219" t="n">
        <v>60.56</v>
      </c>
      <c r="L219" t="n">
        <v>16</v>
      </c>
      <c r="M219" t="n">
        <v>8</v>
      </c>
      <c r="N219" t="n">
        <v>87.97</v>
      </c>
      <c r="O219" t="n">
        <v>37792.08</v>
      </c>
      <c r="P219" t="n">
        <v>184.36</v>
      </c>
      <c r="Q219" t="n">
        <v>197.76</v>
      </c>
      <c r="R219" t="n">
        <v>32.95</v>
      </c>
      <c r="S219" t="n">
        <v>25.4</v>
      </c>
      <c r="T219" t="n">
        <v>2919.8</v>
      </c>
      <c r="U219" t="n">
        <v>0.77</v>
      </c>
      <c r="V219" t="n">
        <v>0.88</v>
      </c>
      <c r="W219" t="n">
        <v>2.95</v>
      </c>
      <c r="X219" t="n">
        <v>0.18</v>
      </c>
      <c r="Y219" t="n">
        <v>1</v>
      </c>
      <c r="Z219" t="n">
        <v>10</v>
      </c>
    </row>
    <row r="220">
      <c r="A220" t="n">
        <v>61</v>
      </c>
      <c r="B220" t="n">
        <v>140</v>
      </c>
      <c r="C220" t="inlineStr">
        <is>
          <t xml:space="preserve">CONCLUIDO	</t>
        </is>
      </c>
      <c r="D220" t="n">
        <v>7.1497</v>
      </c>
      <c r="E220" t="n">
        <v>13.99</v>
      </c>
      <c r="F220" t="n">
        <v>10.56</v>
      </c>
      <c r="G220" t="n">
        <v>63.38</v>
      </c>
      <c r="H220" t="n">
        <v>0.95</v>
      </c>
      <c r="I220" t="n">
        <v>10</v>
      </c>
      <c r="J220" t="n">
        <v>305.06</v>
      </c>
      <c r="K220" t="n">
        <v>60.56</v>
      </c>
      <c r="L220" t="n">
        <v>16.25</v>
      </c>
      <c r="M220" t="n">
        <v>8</v>
      </c>
      <c r="N220" t="n">
        <v>88.25</v>
      </c>
      <c r="O220" t="n">
        <v>37858.02</v>
      </c>
      <c r="P220" t="n">
        <v>184.11</v>
      </c>
      <c r="Q220" t="n">
        <v>197.78</v>
      </c>
      <c r="R220" t="n">
        <v>32.73</v>
      </c>
      <c r="S220" t="n">
        <v>25.4</v>
      </c>
      <c r="T220" t="n">
        <v>2810.17</v>
      </c>
      <c r="U220" t="n">
        <v>0.78</v>
      </c>
      <c r="V220" t="n">
        <v>0.88</v>
      </c>
      <c r="W220" t="n">
        <v>2.96</v>
      </c>
      <c r="X220" t="n">
        <v>0.17</v>
      </c>
      <c r="Y220" t="n">
        <v>1</v>
      </c>
      <c r="Z220" t="n">
        <v>10</v>
      </c>
    </row>
    <row r="221">
      <c r="A221" t="n">
        <v>62</v>
      </c>
      <c r="B221" t="n">
        <v>140</v>
      </c>
      <c r="C221" t="inlineStr">
        <is>
          <t xml:space="preserve">CONCLUIDO	</t>
        </is>
      </c>
      <c r="D221" t="n">
        <v>7.1863</v>
      </c>
      <c r="E221" t="n">
        <v>13.92</v>
      </c>
      <c r="F221" t="n">
        <v>10.54</v>
      </c>
      <c r="G221" t="n">
        <v>70.29000000000001</v>
      </c>
      <c r="H221" t="n">
        <v>0.96</v>
      </c>
      <c r="I221" t="n">
        <v>9</v>
      </c>
      <c r="J221" t="n">
        <v>305.59</v>
      </c>
      <c r="K221" t="n">
        <v>60.56</v>
      </c>
      <c r="L221" t="n">
        <v>16.5</v>
      </c>
      <c r="M221" t="n">
        <v>7</v>
      </c>
      <c r="N221" t="n">
        <v>88.54000000000001</v>
      </c>
      <c r="O221" t="n">
        <v>37924.08</v>
      </c>
      <c r="P221" t="n">
        <v>183.54</v>
      </c>
      <c r="Q221" t="n">
        <v>197.76</v>
      </c>
      <c r="R221" t="n">
        <v>32.11</v>
      </c>
      <c r="S221" t="n">
        <v>25.4</v>
      </c>
      <c r="T221" t="n">
        <v>2505.4</v>
      </c>
      <c r="U221" t="n">
        <v>0.79</v>
      </c>
      <c r="V221" t="n">
        <v>0.88</v>
      </c>
      <c r="W221" t="n">
        <v>2.95</v>
      </c>
      <c r="X221" t="n">
        <v>0.15</v>
      </c>
      <c r="Y221" t="n">
        <v>1</v>
      </c>
      <c r="Z221" t="n">
        <v>10</v>
      </c>
    </row>
    <row r="222">
      <c r="A222" t="n">
        <v>63</v>
      </c>
      <c r="B222" t="n">
        <v>140</v>
      </c>
      <c r="C222" t="inlineStr">
        <is>
          <t xml:space="preserve">CONCLUIDO	</t>
        </is>
      </c>
      <c r="D222" t="n">
        <v>7.1805</v>
      </c>
      <c r="E222" t="n">
        <v>13.93</v>
      </c>
      <c r="F222" t="n">
        <v>10.56</v>
      </c>
      <c r="G222" t="n">
        <v>70.37</v>
      </c>
      <c r="H222" t="n">
        <v>0.97</v>
      </c>
      <c r="I222" t="n">
        <v>9</v>
      </c>
      <c r="J222" t="n">
        <v>306.13</v>
      </c>
      <c r="K222" t="n">
        <v>60.56</v>
      </c>
      <c r="L222" t="n">
        <v>16.75</v>
      </c>
      <c r="M222" t="n">
        <v>7</v>
      </c>
      <c r="N222" t="n">
        <v>88.83</v>
      </c>
      <c r="O222" t="n">
        <v>37990.27</v>
      </c>
      <c r="P222" t="n">
        <v>183.95</v>
      </c>
      <c r="Q222" t="n">
        <v>197.75</v>
      </c>
      <c r="R222" t="n">
        <v>32.58</v>
      </c>
      <c r="S222" t="n">
        <v>25.4</v>
      </c>
      <c r="T222" t="n">
        <v>2740.19</v>
      </c>
      <c r="U222" t="n">
        <v>0.78</v>
      </c>
      <c r="V222" t="n">
        <v>0.88</v>
      </c>
      <c r="W222" t="n">
        <v>2.95</v>
      </c>
      <c r="X222" t="n">
        <v>0.17</v>
      </c>
      <c r="Y222" t="n">
        <v>1</v>
      </c>
      <c r="Z222" t="n">
        <v>10</v>
      </c>
    </row>
    <row r="223">
      <c r="A223" t="n">
        <v>64</v>
      </c>
      <c r="B223" t="n">
        <v>140</v>
      </c>
      <c r="C223" t="inlineStr">
        <is>
          <t xml:space="preserve">CONCLUIDO	</t>
        </is>
      </c>
      <c r="D223" t="n">
        <v>7.18</v>
      </c>
      <c r="E223" t="n">
        <v>13.93</v>
      </c>
      <c r="F223" t="n">
        <v>10.56</v>
      </c>
      <c r="G223" t="n">
        <v>70.38</v>
      </c>
      <c r="H223" t="n">
        <v>0.99</v>
      </c>
      <c r="I223" t="n">
        <v>9</v>
      </c>
      <c r="J223" t="n">
        <v>306.67</v>
      </c>
      <c r="K223" t="n">
        <v>60.56</v>
      </c>
      <c r="L223" t="n">
        <v>17</v>
      </c>
      <c r="M223" t="n">
        <v>7</v>
      </c>
      <c r="N223" t="n">
        <v>89.11</v>
      </c>
      <c r="O223" t="n">
        <v>38056.58</v>
      </c>
      <c r="P223" t="n">
        <v>184.14</v>
      </c>
      <c r="Q223" t="n">
        <v>197.76</v>
      </c>
      <c r="R223" t="n">
        <v>32.59</v>
      </c>
      <c r="S223" t="n">
        <v>25.4</v>
      </c>
      <c r="T223" t="n">
        <v>2747.15</v>
      </c>
      <c r="U223" t="n">
        <v>0.78</v>
      </c>
      <c r="V223" t="n">
        <v>0.88</v>
      </c>
      <c r="W223" t="n">
        <v>2.95</v>
      </c>
      <c r="X223" t="n">
        <v>0.17</v>
      </c>
      <c r="Y223" t="n">
        <v>1</v>
      </c>
      <c r="Z223" t="n">
        <v>10</v>
      </c>
    </row>
    <row r="224">
      <c r="A224" t="n">
        <v>65</v>
      </c>
      <c r="B224" t="n">
        <v>140</v>
      </c>
      <c r="C224" t="inlineStr">
        <is>
          <t xml:space="preserve">CONCLUIDO	</t>
        </is>
      </c>
      <c r="D224" t="n">
        <v>7.1815</v>
      </c>
      <c r="E224" t="n">
        <v>13.92</v>
      </c>
      <c r="F224" t="n">
        <v>10.55</v>
      </c>
      <c r="G224" t="n">
        <v>70.36</v>
      </c>
      <c r="H224" t="n">
        <v>1</v>
      </c>
      <c r="I224" t="n">
        <v>9</v>
      </c>
      <c r="J224" t="n">
        <v>307.21</v>
      </c>
      <c r="K224" t="n">
        <v>60.56</v>
      </c>
      <c r="L224" t="n">
        <v>17.25</v>
      </c>
      <c r="M224" t="n">
        <v>7</v>
      </c>
      <c r="N224" t="n">
        <v>89.40000000000001</v>
      </c>
      <c r="O224" t="n">
        <v>38123.01</v>
      </c>
      <c r="P224" t="n">
        <v>184.16</v>
      </c>
      <c r="Q224" t="n">
        <v>197.8</v>
      </c>
      <c r="R224" t="n">
        <v>32.39</v>
      </c>
      <c r="S224" t="n">
        <v>25.4</v>
      </c>
      <c r="T224" t="n">
        <v>2644.77</v>
      </c>
      <c r="U224" t="n">
        <v>0.78</v>
      </c>
      <c r="V224" t="n">
        <v>0.88</v>
      </c>
      <c r="W224" t="n">
        <v>2.96</v>
      </c>
      <c r="X224" t="n">
        <v>0.16</v>
      </c>
      <c r="Y224" t="n">
        <v>1</v>
      </c>
      <c r="Z224" t="n">
        <v>10</v>
      </c>
    </row>
    <row r="225">
      <c r="A225" t="n">
        <v>66</v>
      </c>
      <c r="B225" t="n">
        <v>140</v>
      </c>
      <c r="C225" t="inlineStr">
        <is>
          <t xml:space="preserve">CONCLUIDO	</t>
        </is>
      </c>
      <c r="D225" t="n">
        <v>7.1816</v>
      </c>
      <c r="E225" t="n">
        <v>13.92</v>
      </c>
      <c r="F225" t="n">
        <v>10.55</v>
      </c>
      <c r="G225" t="n">
        <v>70.36</v>
      </c>
      <c r="H225" t="n">
        <v>1.01</v>
      </c>
      <c r="I225" t="n">
        <v>9</v>
      </c>
      <c r="J225" t="n">
        <v>307.75</v>
      </c>
      <c r="K225" t="n">
        <v>60.56</v>
      </c>
      <c r="L225" t="n">
        <v>17.5</v>
      </c>
      <c r="M225" t="n">
        <v>7</v>
      </c>
      <c r="N225" t="n">
        <v>89.69</v>
      </c>
      <c r="O225" t="n">
        <v>38189.58</v>
      </c>
      <c r="P225" t="n">
        <v>184.27</v>
      </c>
      <c r="Q225" t="n">
        <v>197.75</v>
      </c>
      <c r="R225" t="n">
        <v>32.42</v>
      </c>
      <c r="S225" t="n">
        <v>25.4</v>
      </c>
      <c r="T225" t="n">
        <v>2659.92</v>
      </c>
      <c r="U225" t="n">
        <v>0.78</v>
      </c>
      <c r="V225" t="n">
        <v>0.88</v>
      </c>
      <c r="W225" t="n">
        <v>2.96</v>
      </c>
      <c r="X225" t="n">
        <v>0.16</v>
      </c>
      <c r="Y225" t="n">
        <v>1</v>
      </c>
      <c r="Z225" t="n">
        <v>10</v>
      </c>
    </row>
    <row r="226">
      <c r="A226" t="n">
        <v>67</v>
      </c>
      <c r="B226" t="n">
        <v>140</v>
      </c>
      <c r="C226" t="inlineStr">
        <is>
          <t xml:space="preserve">CONCLUIDO	</t>
        </is>
      </c>
      <c r="D226" t="n">
        <v>7.1855</v>
      </c>
      <c r="E226" t="n">
        <v>13.92</v>
      </c>
      <c r="F226" t="n">
        <v>10.55</v>
      </c>
      <c r="G226" t="n">
        <v>70.31</v>
      </c>
      <c r="H226" t="n">
        <v>1.03</v>
      </c>
      <c r="I226" t="n">
        <v>9</v>
      </c>
      <c r="J226" t="n">
        <v>308.29</v>
      </c>
      <c r="K226" t="n">
        <v>60.56</v>
      </c>
      <c r="L226" t="n">
        <v>17.75</v>
      </c>
      <c r="M226" t="n">
        <v>7</v>
      </c>
      <c r="N226" t="n">
        <v>89.98</v>
      </c>
      <c r="O226" t="n">
        <v>38256.26</v>
      </c>
      <c r="P226" t="n">
        <v>184.09</v>
      </c>
      <c r="Q226" t="n">
        <v>197.77</v>
      </c>
      <c r="R226" t="n">
        <v>32.23</v>
      </c>
      <c r="S226" t="n">
        <v>25.4</v>
      </c>
      <c r="T226" t="n">
        <v>2565.52</v>
      </c>
      <c r="U226" t="n">
        <v>0.79</v>
      </c>
      <c r="V226" t="n">
        <v>0.88</v>
      </c>
      <c r="W226" t="n">
        <v>2.95</v>
      </c>
      <c r="X226" t="n">
        <v>0.16</v>
      </c>
      <c r="Y226" t="n">
        <v>1</v>
      </c>
      <c r="Z226" t="n">
        <v>10</v>
      </c>
    </row>
    <row r="227">
      <c r="A227" t="n">
        <v>68</v>
      </c>
      <c r="B227" t="n">
        <v>140</v>
      </c>
      <c r="C227" t="inlineStr">
        <is>
          <t xml:space="preserve">CONCLUIDO	</t>
        </is>
      </c>
      <c r="D227" t="n">
        <v>7.182</v>
      </c>
      <c r="E227" t="n">
        <v>13.92</v>
      </c>
      <c r="F227" t="n">
        <v>10.55</v>
      </c>
      <c r="G227" t="n">
        <v>70.34999999999999</v>
      </c>
      <c r="H227" t="n">
        <v>1.04</v>
      </c>
      <c r="I227" t="n">
        <v>9</v>
      </c>
      <c r="J227" t="n">
        <v>308.83</v>
      </c>
      <c r="K227" t="n">
        <v>60.56</v>
      </c>
      <c r="L227" t="n">
        <v>18</v>
      </c>
      <c r="M227" t="n">
        <v>7</v>
      </c>
      <c r="N227" t="n">
        <v>90.27</v>
      </c>
      <c r="O227" t="n">
        <v>38323.08</v>
      </c>
      <c r="P227" t="n">
        <v>184.14</v>
      </c>
      <c r="Q227" t="n">
        <v>197.76</v>
      </c>
      <c r="R227" t="n">
        <v>32.48</v>
      </c>
      <c r="S227" t="n">
        <v>25.4</v>
      </c>
      <c r="T227" t="n">
        <v>2691.64</v>
      </c>
      <c r="U227" t="n">
        <v>0.78</v>
      </c>
      <c r="V227" t="n">
        <v>0.88</v>
      </c>
      <c r="W227" t="n">
        <v>2.95</v>
      </c>
      <c r="X227" t="n">
        <v>0.16</v>
      </c>
      <c r="Y227" t="n">
        <v>1</v>
      </c>
      <c r="Z227" t="n">
        <v>10</v>
      </c>
    </row>
    <row r="228">
      <c r="A228" t="n">
        <v>69</v>
      </c>
      <c r="B228" t="n">
        <v>140</v>
      </c>
      <c r="C228" t="inlineStr">
        <is>
          <t xml:space="preserve">CONCLUIDO	</t>
        </is>
      </c>
      <c r="D228" t="n">
        <v>7.1816</v>
      </c>
      <c r="E228" t="n">
        <v>13.92</v>
      </c>
      <c r="F228" t="n">
        <v>10.55</v>
      </c>
      <c r="G228" t="n">
        <v>70.36</v>
      </c>
      <c r="H228" t="n">
        <v>1.05</v>
      </c>
      <c r="I228" t="n">
        <v>9</v>
      </c>
      <c r="J228" t="n">
        <v>309.37</v>
      </c>
      <c r="K228" t="n">
        <v>60.56</v>
      </c>
      <c r="L228" t="n">
        <v>18.25</v>
      </c>
      <c r="M228" t="n">
        <v>7</v>
      </c>
      <c r="N228" t="n">
        <v>90.56999999999999</v>
      </c>
      <c r="O228" t="n">
        <v>38390.02</v>
      </c>
      <c r="P228" t="n">
        <v>184.18</v>
      </c>
      <c r="Q228" t="n">
        <v>197.77</v>
      </c>
      <c r="R228" t="n">
        <v>32.51</v>
      </c>
      <c r="S228" t="n">
        <v>25.4</v>
      </c>
      <c r="T228" t="n">
        <v>2706.07</v>
      </c>
      <c r="U228" t="n">
        <v>0.78</v>
      </c>
      <c r="V228" t="n">
        <v>0.88</v>
      </c>
      <c r="W228" t="n">
        <v>2.95</v>
      </c>
      <c r="X228" t="n">
        <v>0.16</v>
      </c>
      <c r="Y228" t="n">
        <v>1</v>
      </c>
      <c r="Z228" t="n">
        <v>10</v>
      </c>
    </row>
    <row r="229">
      <c r="A229" t="n">
        <v>70</v>
      </c>
      <c r="B229" t="n">
        <v>140</v>
      </c>
      <c r="C229" t="inlineStr">
        <is>
          <t xml:space="preserve">CONCLUIDO	</t>
        </is>
      </c>
      <c r="D229" t="n">
        <v>7.1836</v>
      </c>
      <c r="E229" t="n">
        <v>13.92</v>
      </c>
      <c r="F229" t="n">
        <v>10.55</v>
      </c>
      <c r="G229" t="n">
        <v>70.33</v>
      </c>
      <c r="H229" t="n">
        <v>1.06</v>
      </c>
      <c r="I229" t="n">
        <v>9</v>
      </c>
      <c r="J229" t="n">
        <v>309.91</v>
      </c>
      <c r="K229" t="n">
        <v>60.56</v>
      </c>
      <c r="L229" t="n">
        <v>18.5</v>
      </c>
      <c r="M229" t="n">
        <v>7</v>
      </c>
      <c r="N229" t="n">
        <v>90.86</v>
      </c>
      <c r="O229" t="n">
        <v>38457.09</v>
      </c>
      <c r="P229" t="n">
        <v>184.06</v>
      </c>
      <c r="Q229" t="n">
        <v>197.78</v>
      </c>
      <c r="R229" t="n">
        <v>32.4</v>
      </c>
      <c r="S229" t="n">
        <v>25.4</v>
      </c>
      <c r="T229" t="n">
        <v>2652.77</v>
      </c>
      <c r="U229" t="n">
        <v>0.78</v>
      </c>
      <c r="V229" t="n">
        <v>0.88</v>
      </c>
      <c r="W229" t="n">
        <v>2.95</v>
      </c>
      <c r="X229" t="n">
        <v>0.16</v>
      </c>
      <c r="Y229" t="n">
        <v>1</v>
      </c>
      <c r="Z229" t="n">
        <v>10</v>
      </c>
    </row>
    <row r="230">
      <c r="A230" t="n">
        <v>71</v>
      </c>
      <c r="B230" t="n">
        <v>140</v>
      </c>
      <c r="C230" t="inlineStr">
        <is>
          <t xml:space="preserve">CONCLUIDO	</t>
        </is>
      </c>
      <c r="D230" t="n">
        <v>7.222</v>
      </c>
      <c r="E230" t="n">
        <v>13.85</v>
      </c>
      <c r="F230" t="n">
        <v>10.53</v>
      </c>
      <c r="G230" t="n">
        <v>78.95999999999999</v>
      </c>
      <c r="H230" t="n">
        <v>1.08</v>
      </c>
      <c r="I230" t="n">
        <v>8</v>
      </c>
      <c r="J230" t="n">
        <v>310.46</v>
      </c>
      <c r="K230" t="n">
        <v>60.56</v>
      </c>
      <c r="L230" t="n">
        <v>18.75</v>
      </c>
      <c r="M230" t="n">
        <v>6</v>
      </c>
      <c r="N230" t="n">
        <v>91.16</v>
      </c>
      <c r="O230" t="n">
        <v>38524.29</v>
      </c>
      <c r="P230" t="n">
        <v>183.49</v>
      </c>
      <c r="Q230" t="n">
        <v>197.79</v>
      </c>
      <c r="R230" t="n">
        <v>31.6</v>
      </c>
      <c r="S230" t="n">
        <v>25.4</v>
      </c>
      <c r="T230" t="n">
        <v>2254.15</v>
      </c>
      <c r="U230" t="n">
        <v>0.8</v>
      </c>
      <c r="V230" t="n">
        <v>0.88</v>
      </c>
      <c r="W230" t="n">
        <v>2.95</v>
      </c>
      <c r="X230" t="n">
        <v>0.14</v>
      </c>
      <c r="Y230" t="n">
        <v>1</v>
      </c>
      <c r="Z230" t="n">
        <v>10</v>
      </c>
    </row>
    <row r="231">
      <c r="A231" t="n">
        <v>72</v>
      </c>
      <c r="B231" t="n">
        <v>140</v>
      </c>
      <c r="C231" t="inlineStr">
        <is>
          <t xml:space="preserve">CONCLUIDO	</t>
        </is>
      </c>
      <c r="D231" t="n">
        <v>7.2231</v>
      </c>
      <c r="E231" t="n">
        <v>13.84</v>
      </c>
      <c r="F231" t="n">
        <v>10.53</v>
      </c>
      <c r="G231" t="n">
        <v>78.94</v>
      </c>
      <c r="H231" t="n">
        <v>1.09</v>
      </c>
      <c r="I231" t="n">
        <v>8</v>
      </c>
      <c r="J231" t="n">
        <v>311.01</v>
      </c>
      <c r="K231" t="n">
        <v>60.56</v>
      </c>
      <c r="L231" t="n">
        <v>19</v>
      </c>
      <c r="M231" t="n">
        <v>6</v>
      </c>
      <c r="N231" t="n">
        <v>91.45</v>
      </c>
      <c r="O231" t="n">
        <v>38591.62</v>
      </c>
      <c r="P231" t="n">
        <v>183.6</v>
      </c>
      <c r="Q231" t="n">
        <v>197.8</v>
      </c>
      <c r="R231" t="n">
        <v>31.53</v>
      </c>
      <c r="S231" t="n">
        <v>25.4</v>
      </c>
      <c r="T231" t="n">
        <v>2223.32</v>
      </c>
      <c r="U231" t="n">
        <v>0.8100000000000001</v>
      </c>
      <c r="V231" t="n">
        <v>0.88</v>
      </c>
      <c r="W231" t="n">
        <v>2.95</v>
      </c>
      <c r="X231" t="n">
        <v>0.14</v>
      </c>
      <c r="Y231" t="n">
        <v>1</v>
      </c>
      <c r="Z231" t="n">
        <v>10</v>
      </c>
    </row>
    <row r="232">
      <c r="A232" t="n">
        <v>73</v>
      </c>
      <c r="B232" t="n">
        <v>140</v>
      </c>
      <c r="C232" t="inlineStr">
        <is>
          <t xml:space="preserve">CONCLUIDO	</t>
        </is>
      </c>
      <c r="D232" t="n">
        <v>7.2244</v>
      </c>
      <c r="E232" t="n">
        <v>13.84</v>
      </c>
      <c r="F232" t="n">
        <v>10.52</v>
      </c>
      <c r="G232" t="n">
        <v>78.92</v>
      </c>
      <c r="H232" t="n">
        <v>1.1</v>
      </c>
      <c r="I232" t="n">
        <v>8</v>
      </c>
      <c r="J232" t="n">
        <v>311.55</v>
      </c>
      <c r="K232" t="n">
        <v>60.56</v>
      </c>
      <c r="L232" t="n">
        <v>19.25</v>
      </c>
      <c r="M232" t="n">
        <v>6</v>
      </c>
      <c r="N232" t="n">
        <v>91.75</v>
      </c>
      <c r="O232" t="n">
        <v>38659.08</v>
      </c>
      <c r="P232" t="n">
        <v>183.66</v>
      </c>
      <c r="Q232" t="n">
        <v>197.76</v>
      </c>
      <c r="R232" t="n">
        <v>31.48</v>
      </c>
      <c r="S232" t="n">
        <v>25.4</v>
      </c>
      <c r="T232" t="n">
        <v>2194.51</v>
      </c>
      <c r="U232" t="n">
        <v>0.8100000000000001</v>
      </c>
      <c r="V232" t="n">
        <v>0.88</v>
      </c>
      <c r="W232" t="n">
        <v>2.95</v>
      </c>
      <c r="X232" t="n">
        <v>0.13</v>
      </c>
      <c r="Y232" t="n">
        <v>1</v>
      </c>
      <c r="Z232" t="n">
        <v>10</v>
      </c>
    </row>
    <row r="233">
      <c r="A233" t="n">
        <v>74</v>
      </c>
      <c r="B233" t="n">
        <v>140</v>
      </c>
      <c r="C233" t="inlineStr">
        <is>
          <t xml:space="preserve">CONCLUIDO	</t>
        </is>
      </c>
      <c r="D233" t="n">
        <v>7.2246</v>
      </c>
      <c r="E233" t="n">
        <v>13.84</v>
      </c>
      <c r="F233" t="n">
        <v>10.52</v>
      </c>
      <c r="G233" t="n">
        <v>78.92</v>
      </c>
      <c r="H233" t="n">
        <v>1.11</v>
      </c>
      <c r="I233" t="n">
        <v>8</v>
      </c>
      <c r="J233" t="n">
        <v>312.1</v>
      </c>
      <c r="K233" t="n">
        <v>60.56</v>
      </c>
      <c r="L233" t="n">
        <v>19.5</v>
      </c>
      <c r="M233" t="n">
        <v>6</v>
      </c>
      <c r="N233" t="n">
        <v>92.05</v>
      </c>
      <c r="O233" t="n">
        <v>38726.8</v>
      </c>
      <c r="P233" t="n">
        <v>183.8</v>
      </c>
      <c r="Q233" t="n">
        <v>197.75</v>
      </c>
      <c r="R233" t="n">
        <v>31.53</v>
      </c>
      <c r="S233" t="n">
        <v>25.4</v>
      </c>
      <c r="T233" t="n">
        <v>2218.99</v>
      </c>
      <c r="U233" t="n">
        <v>0.8100000000000001</v>
      </c>
      <c r="V233" t="n">
        <v>0.88</v>
      </c>
      <c r="W233" t="n">
        <v>2.95</v>
      </c>
      <c r="X233" t="n">
        <v>0.13</v>
      </c>
      <c r="Y233" t="n">
        <v>1</v>
      </c>
      <c r="Z233" t="n">
        <v>10</v>
      </c>
    </row>
    <row r="234">
      <c r="A234" t="n">
        <v>75</v>
      </c>
      <c r="B234" t="n">
        <v>140</v>
      </c>
      <c r="C234" t="inlineStr">
        <is>
          <t xml:space="preserve">CONCLUIDO	</t>
        </is>
      </c>
      <c r="D234" t="n">
        <v>7.2215</v>
      </c>
      <c r="E234" t="n">
        <v>13.85</v>
      </c>
      <c r="F234" t="n">
        <v>10.53</v>
      </c>
      <c r="G234" t="n">
        <v>78.95999999999999</v>
      </c>
      <c r="H234" t="n">
        <v>1.13</v>
      </c>
      <c r="I234" t="n">
        <v>8</v>
      </c>
      <c r="J234" t="n">
        <v>312.65</v>
      </c>
      <c r="K234" t="n">
        <v>60.56</v>
      </c>
      <c r="L234" t="n">
        <v>19.75</v>
      </c>
      <c r="M234" t="n">
        <v>6</v>
      </c>
      <c r="N234" t="n">
        <v>92.34999999999999</v>
      </c>
      <c r="O234" t="n">
        <v>38794.53</v>
      </c>
      <c r="P234" t="n">
        <v>184.01</v>
      </c>
      <c r="Q234" t="n">
        <v>197.76</v>
      </c>
      <c r="R234" t="n">
        <v>31.6</v>
      </c>
      <c r="S234" t="n">
        <v>25.4</v>
      </c>
      <c r="T234" t="n">
        <v>2257.05</v>
      </c>
      <c r="U234" t="n">
        <v>0.8</v>
      </c>
      <c r="V234" t="n">
        <v>0.88</v>
      </c>
      <c r="W234" t="n">
        <v>2.95</v>
      </c>
      <c r="X234" t="n">
        <v>0.14</v>
      </c>
      <c r="Y234" t="n">
        <v>1</v>
      </c>
      <c r="Z234" t="n">
        <v>10</v>
      </c>
    </row>
    <row r="235">
      <c r="A235" t="n">
        <v>76</v>
      </c>
      <c r="B235" t="n">
        <v>140</v>
      </c>
      <c r="C235" t="inlineStr">
        <is>
          <t xml:space="preserve">CONCLUIDO	</t>
        </is>
      </c>
      <c r="D235" t="n">
        <v>7.2237</v>
      </c>
      <c r="E235" t="n">
        <v>13.84</v>
      </c>
      <c r="F235" t="n">
        <v>10.52</v>
      </c>
      <c r="G235" t="n">
        <v>78.93000000000001</v>
      </c>
      <c r="H235" t="n">
        <v>1.14</v>
      </c>
      <c r="I235" t="n">
        <v>8</v>
      </c>
      <c r="J235" t="n">
        <v>313.2</v>
      </c>
      <c r="K235" t="n">
        <v>60.56</v>
      </c>
      <c r="L235" t="n">
        <v>20</v>
      </c>
      <c r="M235" t="n">
        <v>6</v>
      </c>
      <c r="N235" t="n">
        <v>92.65000000000001</v>
      </c>
      <c r="O235" t="n">
        <v>38862.4</v>
      </c>
      <c r="P235" t="n">
        <v>184.01</v>
      </c>
      <c r="Q235" t="n">
        <v>197.81</v>
      </c>
      <c r="R235" t="n">
        <v>31.47</v>
      </c>
      <c r="S235" t="n">
        <v>25.4</v>
      </c>
      <c r="T235" t="n">
        <v>2193.31</v>
      </c>
      <c r="U235" t="n">
        <v>0.8100000000000001</v>
      </c>
      <c r="V235" t="n">
        <v>0.88</v>
      </c>
      <c r="W235" t="n">
        <v>2.95</v>
      </c>
      <c r="X235" t="n">
        <v>0.13</v>
      </c>
      <c r="Y235" t="n">
        <v>1</v>
      </c>
      <c r="Z235" t="n">
        <v>10</v>
      </c>
    </row>
    <row r="236">
      <c r="A236" t="n">
        <v>77</v>
      </c>
      <c r="B236" t="n">
        <v>140</v>
      </c>
      <c r="C236" t="inlineStr">
        <is>
          <t xml:space="preserve">CONCLUIDO	</t>
        </is>
      </c>
      <c r="D236" t="n">
        <v>7.224</v>
      </c>
      <c r="E236" t="n">
        <v>13.84</v>
      </c>
      <c r="F236" t="n">
        <v>10.52</v>
      </c>
      <c r="G236" t="n">
        <v>78.93000000000001</v>
      </c>
      <c r="H236" t="n">
        <v>1.15</v>
      </c>
      <c r="I236" t="n">
        <v>8</v>
      </c>
      <c r="J236" t="n">
        <v>313.75</v>
      </c>
      <c r="K236" t="n">
        <v>60.56</v>
      </c>
      <c r="L236" t="n">
        <v>20.25</v>
      </c>
      <c r="M236" t="n">
        <v>6</v>
      </c>
      <c r="N236" t="n">
        <v>92.95</v>
      </c>
      <c r="O236" t="n">
        <v>38930.39</v>
      </c>
      <c r="P236" t="n">
        <v>184.04</v>
      </c>
      <c r="Q236" t="n">
        <v>197.76</v>
      </c>
      <c r="R236" t="n">
        <v>31.55</v>
      </c>
      <c r="S236" t="n">
        <v>25.4</v>
      </c>
      <c r="T236" t="n">
        <v>2229.31</v>
      </c>
      <c r="U236" t="n">
        <v>0.8100000000000001</v>
      </c>
      <c r="V236" t="n">
        <v>0.88</v>
      </c>
      <c r="W236" t="n">
        <v>2.95</v>
      </c>
      <c r="X236" t="n">
        <v>0.13</v>
      </c>
      <c r="Y236" t="n">
        <v>1</v>
      </c>
      <c r="Z236" t="n">
        <v>10</v>
      </c>
    </row>
    <row r="237">
      <c r="A237" t="n">
        <v>78</v>
      </c>
      <c r="B237" t="n">
        <v>140</v>
      </c>
      <c r="C237" t="inlineStr">
        <is>
          <t xml:space="preserve">CONCLUIDO	</t>
        </is>
      </c>
      <c r="D237" t="n">
        <v>7.224</v>
      </c>
      <c r="E237" t="n">
        <v>13.84</v>
      </c>
      <c r="F237" t="n">
        <v>10.52</v>
      </c>
      <c r="G237" t="n">
        <v>78.93000000000001</v>
      </c>
      <c r="H237" t="n">
        <v>1.16</v>
      </c>
      <c r="I237" t="n">
        <v>8</v>
      </c>
      <c r="J237" t="n">
        <v>314.3</v>
      </c>
      <c r="K237" t="n">
        <v>60.56</v>
      </c>
      <c r="L237" t="n">
        <v>20.5</v>
      </c>
      <c r="M237" t="n">
        <v>6</v>
      </c>
      <c r="N237" t="n">
        <v>93.25</v>
      </c>
      <c r="O237" t="n">
        <v>38998.53</v>
      </c>
      <c r="P237" t="n">
        <v>183.96</v>
      </c>
      <c r="Q237" t="n">
        <v>197.78</v>
      </c>
      <c r="R237" t="n">
        <v>31.47</v>
      </c>
      <c r="S237" t="n">
        <v>25.4</v>
      </c>
      <c r="T237" t="n">
        <v>2188.8</v>
      </c>
      <c r="U237" t="n">
        <v>0.8100000000000001</v>
      </c>
      <c r="V237" t="n">
        <v>0.88</v>
      </c>
      <c r="W237" t="n">
        <v>2.95</v>
      </c>
      <c r="X237" t="n">
        <v>0.13</v>
      </c>
      <c r="Y237" t="n">
        <v>1</v>
      </c>
      <c r="Z237" t="n">
        <v>10</v>
      </c>
    </row>
    <row r="238">
      <c r="A238" t="n">
        <v>79</v>
      </c>
      <c r="B238" t="n">
        <v>140</v>
      </c>
      <c r="C238" t="inlineStr">
        <is>
          <t xml:space="preserve">CONCLUIDO	</t>
        </is>
      </c>
      <c r="D238" t="n">
        <v>7.2266</v>
      </c>
      <c r="E238" t="n">
        <v>13.84</v>
      </c>
      <c r="F238" t="n">
        <v>10.52</v>
      </c>
      <c r="G238" t="n">
        <v>78.89</v>
      </c>
      <c r="H238" t="n">
        <v>1.17</v>
      </c>
      <c r="I238" t="n">
        <v>8</v>
      </c>
      <c r="J238" t="n">
        <v>314.86</v>
      </c>
      <c r="K238" t="n">
        <v>60.56</v>
      </c>
      <c r="L238" t="n">
        <v>20.75</v>
      </c>
      <c r="M238" t="n">
        <v>6</v>
      </c>
      <c r="N238" t="n">
        <v>93.55</v>
      </c>
      <c r="O238" t="n">
        <v>39066.8</v>
      </c>
      <c r="P238" t="n">
        <v>183.85</v>
      </c>
      <c r="Q238" t="n">
        <v>197.76</v>
      </c>
      <c r="R238" t="n">
        <v>31.39</v>
      </c>
      <c r="S238" t="n">
        <v>25.4</v>
      </c>
      <c r="T238" t="n">
        <v>2150.84</v>
      </c>
      <c r="U238" t="n">
        <v>0.8100000000000001</v>
      </c>
      <c r="V238" t="n">
        <v>0.88</v>
      </c>
      <c r="W238" t="n">
        <v>2.95</v>
      </c>
      <c r="X238" t="n">
        <v>0.13</v>
      </c>
      <c r="Y238" t="n">
        <v>1</v>
      </c>
      <c r="Z238" t="n">
        <v>10</v>
      </c>
    </row>
    <row r="239">
      <c r="A239" t="n">
        <v>80</v>
      </c>
      <c r="B239" t="n">
        <v>140</v>
      </c>
      <c r="C239" t="inlineStr">
        <is>
          <t xml:space="preserve">CONCLUIDO	</t>
        </is>
      </c>
      <c r="D239" t="n">
        <v>7.2231</v>
      </c>
      <c r="E239" t="n">
        <v>13.84</v>
      </c>
      <c r="F239" t="n">
        <v>10.53</v>
      </c>
      <c r="G239" t="n">
        <v>78.94</v>
      </c>
      <c r="H239" t="n">
        <v>1.19</v>
      </c>
      <c r="I239" t="n">
        <v>8</v>
      </c>
      <c r="J239" t="n">
        <v>315.41</v>
      </c>
      <c r="K239" t="n">
        <v>60.56</v>
      </c>
      <c r="L239" t="n">
        <v>21</v>
      </c>
      <c r="M239" t="n">
        <v>6</v>
      </c>
      <c r="N239" t="n">
        <v>93.86</v>
      </c>
      <c r="O239" t="n">
        <v>39135.2</v>
      </c>
      <c r="P239" t="n">
        <v>184</v>
      </c>
      <c r="Q239" t="n">
        <v>197.77</v>
      </c>
      <c r="R239" t="n">
        <v>31.69</v>
      </c>
      <c r="S239" t="n">
        <v>25.4</v>
      </c>
      <c r="T239" t="n">
        <v>2301.96</v>
      </c>
      <c r="U239" t="n">
        <v>0.8</v>
      </c>
      <c r="V239" t="n">
        <v>0.88</v>
      </c>
      <c r="W239" t="n">
        <v>2.95</v>
      </c>
      <c r="X239" t="n">
        <v>0.14</v>
      </c>
      <c r="Y239" t="n">
        <v>1</v>
      </c>
      <c r="Z239" t="n">
        <v>10</v>
      </c>
    </row>
    <row r="240">
      <c r="A240" t="n">
        <v>81</v>
      </c>
      <c r="B240" t="n">
        <v>140</v>
      </c>
      <c r="C240" t="inlineStr">
        <is>
          <t xml:space="preserve">CONCLUIDO	</t>
        </is>
      </c>
      <c r="D240" t="n">
        <v>7.2244</v>
      </c>
      <c r="E240" t="n">
        <v>13.84</v>
      </c>
      <c r="F240" t="n">
        <v>10.52</v>
      </c>
      <c r="G240" t="n">
        <v>78.92</v>
      </c>
      <c r="H240" t="n">
        <v>1.2</v>
      </c>
      <c r="I240" t="n">
        <v>8</v>
      </c>
      <c r="J240" t="n">
        <v>315.97</v>
      </c>
      <c r="K240" t="n">
        <v>60.56</v>
      </c>
      <c r="L240" t="n">
        <v>21.25</v>
      </c>
      <c r="M240" t="n">
        <v>6</v>
      </c>
      <c r="N240" t="n">
        <v>94.16</v>
      </c>
      <c r="O240" t="n">
        <v>39203.74</v>
      </c>
      <c r="P240" t="n">
        <v>183.81</v>
      </c>
      <c r="Q240" t="n">
        <v>197.75</v>
      </c>
      <c r="R240" t="n">
        <v>31.48</v>
      </c>
      <c r="S240" t="n">
        <v>25.4</v>
      </c>
      <c r="T240" t="n">
        <v>2193.77</v>
      </c>
      <c r="U240" t="n">
        <v>0.8100000000000001</v>
      </c>
      <c r="V240" t="n">
        <v>0.88</v>
      </c>
      <c r="W240" t="n">
        <v>2.95</v>
      </c>
      <c r="X240" t="n">
        <v>0.13</v>
      </c>
      <c r="Y240" t="n">
        <v>1</v>
      </c>
      <c r="Z240" t="n">
        <v>10</v>
      </c>
    </row>
    <row r="241">
      <c r="A241" t="n">
        <v>82</v>
      </c>
      <c r="B241" t="n">
        <v>140</v>
      </c>
      <c r="C241" t="inlineStr">
        <is>
          <t xml:space="preserve">CONCLUIDO	</t>
        </is>
      </c>
      <c r="D241" t="n">
        <v>7.2247</v>
      </c>
      <c r="E241" t="n">
        <v>13.84</v>
      </c>
      <c r="F241" t="n">
        <v>10.52</v>
      </c>
      <c r="G241" t="n">
        <v>78.92</v>
      </c>
      <c r="H241" t="n">
        <v>1.21</v>
      </c>
      <c r="I241" t="n">
        <v>8</v>
      </c>
      <c r="J241" t="n">
        <v>316.53</v>
      </c>
      <c r="K241" t="n">
        <v>60.56</v>
      </c>
      <c r="L241" t="n">
        <v>21.5</v>
      </c>
      <c r="M241" t="n">
        <v>6</v>
      </c>
      <c r="N241" t="n">
        <v>94.47</v>
      </c>
      <c r="O241" t="n">
        <v>39272.42</v>
      </c>
      <c r="P241" t="n">
        <v>183.67</v>
      </c>
      <c r="Q241" t="n">
        <v>197.76</v>
      </c>
      <c r="R241" t="n">
        <v>31.49</v>
      </c>
      <c r="S241" t="n">
        <v>25.4</v>
      </c>
      <c r="T241" t="n">
        <v>2201.96</v>
      </c>
      <c r="U241" t="n">
        <v>0.8100000000000001</v>
      </c>
      <c r="V241" t="n">
        <v>0.88</v>
      </c>
      <c r="W241" t="n">
        <v>2.95</v>
      </c>
      <c r="X241" t="n">
        <v>0.13</v>
      </c>
      <c r="Y241" t="n">
        <v>1</v>
      </c>
      <c r="Z241" t="n">
        <v>10</v>
      </c>
    </row>
    <row r="242">
      <c r="A242" t="n">
        <v>83</v>
      </c>
      <c r="B242" t="n">
        <v>140</v>
      </c>
      <c r="C242" t="inlineStr">
        <is>
          <t xml:space="preserve">CONCLUIDO	</t>
        </is>
      </c>
      <c r="D242" t="n">
        <v>7.2198</v>
      </c>
      <c r="E242" t="n">
        <v>13.85</v>
      </c>
      <c r="F242" t="n">
        <v>10.53</v>
      </c>
      <c r="G242" t="n">
        <v>78.98999999999999</v>
      </c>
      <c r="H242" t="n">
        <v>1.22</v>
      </c>
      <c r="I242" t="n">
        <v>8</v>
      </c>
      <c r="J242" t="n">
        <v>317.08</v>
      </c>
      <c r="K242" t="n">
        <v>60.56</v>
      </c>
      <c r="L242" t="n">
        <v>21.75</v>
      </c>
      <c r="M242" t="n">
        <v>6</v>
      </c>
      <c r="N242" t="n">
        <v>94.78</v>
      </c>
      <c r="O242" t="n">
        <v>39341.24</v>
      </c>
      <c r="P242" t="n">
        <v>183.67</v>
      </c>
      <c r="Q242" t="n">
        <v>197.78</v>
      </c>
      <c r="R242" t="n">
        <v>31.88</v>
      </c>
      <c r="S242" t="n">
        <v>25.4</v>
      </c>
      <c r="T242" t="n">
        <v>2394.09</v>
      </c>
      <c r="U242" t="n">
        <v>0.8</v>
      </c>
      <c r="V242" t="n">
        <v>0.88</v>
      </c>
      <c r="W242" t="n">
        <v>2.95</v>
      </c>
      <c r="X242" t="n">
        <v>0.14</v>
      </c>
      <c r="Y242" t="n">
        <v>1</v>
      </c>
      <c r="Z242" t="n">
        <v>10</v>
      </c>
    </row>
    <row r="243">
      <c r="A243" t="n">
        <v>84</v>
      </c>
      <c r="B243" t="n">
        <v>140</v>
      </c>
      <c r="C243" t="inlineStr">
        <is>
          <t xml:space="preserve">CONCLUIDO	</t>
        </is>
      </c>
      <c r="D243" t="n">
        <v>7.2588</v>
      </c>
      <c r="E243" t="n">
        <v>13.78</v>
      </c>
      <c r="F243" t="n">
        <v>10.51</v>
      </c>
      <c r="G243" t="n">
        <v>90.08</v>
      </c>
      <c r="H243" t="n">
        <v>1.23</v>
      </c>
      <c r="I243" t="n">
        <v>7</v>
      </c>
      <c r="J243" t="n">
        <v>317.64</v>
      </c>
      <c r="K243" t="n">
        <v>60.56</v>
      </c>
      <c r="L243" t="n">
        <v>22</v>
      </c>
      <c r="M243" t="n">
        <v>5</v>
      </c>
      <c r="N243" t="n">
        <v>95.09</v>
      </c>
      <c r="O243" t="n">
        <v>39410.2</v>
      </c>
      <c r="P243" t="n">
        <v>183.37</v>
      </c>
      <c r="Q243" t="n">
        <v>197.76</v>
      </c>
      <c r="R243" t="n">
        <v>31.1</v>
      </c>
      <c r="S243" t="n">
        <v>25.4</v>
      </c>
      <c r="T243" t="n">
        <v>2009.44</v>
      </c>
      <c r="U243" t="n">
        <v>0.82</v>
      </c>
      <c r="V243" t="n">
        <v>0.89</v>
      </c>
      <c r="W243" t="n">
        <v>2.95</v>
      </c>
      <c r="X243" t="n">
        <v>0.12</v>
      </c>
      <c r="Y243" t="n">
        <v>1</v>
      </c>
      <c r="Z243" t="n">
        <v>10</v>
      </c>
    </row>
    <row r="244">
      <c r="A244" t="n">
        <v>85</v>
      </c>
      <c r="B244" t="n">
        <v>140</v>
      </c>
      <c r="C244" t="inlineStr">
        <is>
          <t xml:space="preserve">CONCLUIDO	</t>
        </is>
      </c>
      <c r="D244" t="n">
        <v>7.2619</v>
      </c>
      <c r="E244" t="n">
        <v>13.77</v>
      </c>
      <c r="F244" t="n">
        <v>10.5</v>
      </c>
      <c r="G244" t="n">
        <v>90.03</v>
      </c>
      <c r="H244" t="n">
        <v>1.25</v>
      </c>
      <c r="I244" t="n">
        <v>7</v>
      </c>
      <c r="J244" t="n">
        <v>318.2</v>
      </c>
      <c r="K244" t="n">
        <v>60.56</v>
      </c>
      <c r="L244" t="n">
        <v>22.25</v>
      </c>
      <c r="M244" t="n">
        <v>5</v>
      </c>
      <c r="N244" t="n">
        <v>95.40000000000001</v>
      </c>
      <c r="O244" t="n">
        <v>39479.3</v>
      </c>
      <c r="P244" t="n">
        <v>183.59</v>
      </c>
      <c r="Q244" t="n">
        <v>197.78</v>
      </c>
      <c r="R244" t="n">
        <v>30.94</v>
      </c>
      <c r="S244" t="n">
        <v>25.4</v>
      </c>
      <c r="T244" t="n">
        <v>1931.6</v>
      </c>
      <c r="U244" t="n">
        <v>0.82</v>
      </c>
      <c r="V244" t="n">
        <v>0.89</v>
      </c>
      <c r="W244" t="n">
        <v>2.95</v>
      </c>
      <c r="X244" t="n">
        <v>0.11</v>
      </c>
      <c r="Y244" t="n">
        <v>1</v>
      </c>
      <c r="Z244" t="n">
        <v>10</v>
      </c>
    </row>
    <row r="245">
      <c r="A245" t="n">
        <v>86</v>
      </c>
      <c r="B245" t="n">
        <v>140</v>
      </c>
      <c r="C245" t="inlineStr">
        <is>
          <t xml:space="preserve">CONCLUIDO	</t>
        </is>
      </c>
      <c r="D245" t="n">
        <v>7.2585</v>
      </c>
      <c r="E245" t="n">
        <v>13.78</v>
      </c>
      <c r="F245" t="n">
        <v>10.51</v>
      </c>
      <c r="G245" t="n">
        <v>90.09</v>
      </c>
      <c r="H245" t="n">
        <v>1.26</v>
      </c>
      <c r="I245" t="n">
        <v>7</v>
      </c>
      <c r="J245" t="n">
        <v>318.76</v>
      </c>
      <c r="K245" t="n">
        <v>60.56</v>
      </c>
      <c r="L245" t="n">
        <v>22.5</v>
      </c>
      <c r="M245" t="n">
        <v>5</v>
      </c>
      <c r="N245" t="n">
        <v>95.70999999999999</v>
      </c>
      <c r="O245" t="n">
        <v>39548.54</v>
      </c>
      <c r="P245" t="n">
        <v>183.98</v>
      </c>
      <c r="Q245" t="n">
        <v>197.75</v>
      </c>
      <c r="R245" t="n">
        <v>31.16</v>
      </c>
      <c r="S245" t="n">
        <v>25.4</v>
      </c>
      <c r="T245" t="n">
        <v>2041.34</v>
      </c>
      <c r="U245" t="n">
        <v>0.82</v>
      </c>
      <c r="V245" t="n">
        <v>0.89</v>
      </c>
      <c r="W245" t="n">
        <v>2.95</v>
      </c>
      <c r="X245" t="n">
        <v>0.12</v>
      </c>
      <c r="Y245" t="n">
        <v>1</v>
      </c>
      <c r="Z245" t="n">
        <v>10</v>
      </c>
    </row>
    <row r="246">
      <c r="A246" t="n">
        <v>87</v>
      </c>
      <c r="B246" t="n">
        <v>140</v>
      </c>
      <c r="C246" t="inlineStr">
        <is>
          <t xml:space="preserve">CONCLUIDO	</t>
        </is>
      </c>
      <c r="D246" t="n">
        <v>7.2638</v>
      </c>
      <c r="E246" t="n">
        <v>13.77</v>
      </c>
      <c r="F246" t="n">
        <v>10.5</v>
      </c>
      <c r="G246" t="n">
        <v>90</v>
      </c>
      <c r="H246" t="n">
        <v>1.27</v>
      </c>
      <c r="I246" t="n">
        <v>7</v>
      </c>
      <c r="J246" t="n">
        <v>319.33</v>
      </c>
      <c r="K246" t="n">
        <v>60.56</v>
      </c>
      <c r="L246" t="n">
        <v>22.75</v>
      </c>
      <c r="M246" t="n">
        <v>5</v>
      </c>
      <c r="N246" t="n">
        <v>96.02</v>
      </c>
      <c r="O246" t="n">
        <v>39617.93</v>
      </c>
      <c r="P246" t="n">
        <v>183.89</v>
      </c>
      <c r="Q246" t="n">
        <v>197.76</v>
      </c>
      <c r="R246" t="n">
        <v>30.95</v>
      </c>
      <c r="S246" t="n">
        <v>25.4</v>
      </c>
      <c r="T246" t="n">
        <v>1935.66</v>
      </c>
      <c r="U246" t="n">
        <v>0.82</v>
      </c>
      <c r="V246" t="n">
        <v>0.89</v>
      </c>
      <c r="W246" t="n">
        <v>2.95</v>
      </c>
      <c r="X246" t="n">
        <v>0.11</v>
      </c>
      <c r="Y246" t="n">
        <v>1</v>
      </c>
      <c r="Z246" t="n">
        <v>10</v>
      </c>
    </row>
    <row r="247">
      <c r="A247" t="n">
        <v>88</v>
      </c>
      <c r="B247" t="n">
        <v>140</v>
      </c>
      <c r="C247" t="inlineStr">
        <is>
          <t xml:space="preserve">CONCLUIDO	</t>
        </is>
      </c>
      <c r="D247" t="n">
        <v>7.2625</v>
      </c>
      <c r="E247" t="n">
        <v>13.77</v>
      </c>
      <c r="F247" t="n">
        <v>10.5</v>
      </c>
      <c r="G247" t="n">
        <v>90.02</v>
      </c>
      <c r="H247" t="n">
        <v>1.28</v>
      </c>
      <c r="I247" t="n">
        <v>7</v>
      </c>
      <c r="J247" t="n">
        <v>319.89</v>
      </c>
      <c r="K247" t="n">
        <v>60.56</v>
      </c>
      <c r="L247" t="n">
        <v>23</v>
      </c>
      <c r="M247" t="n">
        <v>5</v>
      </c>
      <c r="N247" t="n">
        <v>96.34</v>
      </c>
      <c r="O247" t="n">
        <v>39687.46</v>
      </c>
      <c r="P247" t="n">
        <v>184.05</v>
      </c>
      <c r="Q247" t="n">
        <v>197.75</v>
      </c>
      <c r="R247" t="n">
        <v>30.89</v>
      </c>
      <c r="S247" t="n">
        <v>25.4</v>
      </c>
      <c r="T247" t="n">
        <v>1904.31</v>
      </c>
      <c r="U247" t="n">
        <v>0.82</v>
      </c>
      <c r="V247" t="n">
        <v>0.89</v>
      </c>
      <c r="W247" t="n">
        <v>2.95</v>
      </c>
      <c r="X247" t="n">
        <v>0.11</v>
      </c>
      <c r="Y247" t="n">
        <v>1</v>
      </c>
      <c r="Z247" t="n">
        <v>10</v>
      </c>
    </row>
    <row r="248">
      <c r="A248" t="n">
        <v>89</v>
      </c>
      <c r="B248" t="n">
        <v>140</v>
      </c>
      <c r="C248" t="inlineStr">
        <is>
          <t xml:space="preserve">CONCLUIDO	</t>
        </is>
      </c>
      <c r="D248" t="n">
        <v>7.2649</v>
      </c>
      <c r="E248" t="n">
        <v>13.76</v>
      </c>
      <c r="F248" t="n">
        <v>10.5</v>
      </c>
      <c r="G248" t="n">
        <v>89.98</v>
      </c>
      <c r="H248" t="n">
        <v>1.29</v>
      </c>
      <c r="I248" t="n">
        <v>7</v>
      </c>
      <c r="J248" t="n">
        <v>320.46</v>
      </c>
      <c r="K248" t="n">
        <v>60.56</v>
      </c>
      <c r="L248" t="n">
        <v>23.25</v>
      </c>
      <c r="M248" t="n">
        <v>5</v>
      </c>
      <c r="N248" t="n">
        <v>96.65000000000001</v>
      </c>
      <c r="O248" t="n">
        <v>39757.13</v>
      </c>
      <c r="P248" t="n">
        <v>184.02</v>
      </c>
      <c r="Q248" t="n">
        <v>197.77</v>
      </c>
      <c r="R248" t="n">
        <v>30.81</v>
      </c>
      <c r="S248" t="n">
        <v>25.4</v>
      </c>
      <c r="T248" t="n">
        <v>1865.77</v>
      </c>
      <c r="U248" t="n">
        <v>0.82</v>
      </c>
      <c r="V248" t="n">
        <v>0.89</v>
      </c>
      <c r="W248" t="n">
        <v>2.95</v>
      </c>
      <c r="X248" t="n">
        <v>0.11</v>
      </c>
      <c r="Y248" t="n">
        <v>1</v>
      </c>
      <c r="Z248" t="n">
        <v>10</v>
      </c>
    </row>
    <row r="249">
      <c r="A249" t="n">
        <v>90</v>
      </c>
      <c r="B249" t="n">
        <v>140</v>
      </c>
      <c r="C249" t="inlineStr">
        <is>
          <t xml:space="preserve">CONCLUIDO	</t>
        </is>
      </c>
      <c r="D249" t="n">
        <v>7.261</v>
      </c>
      <c r="E249" t="n">
        <v>13.77</v>
      </c>
      <c r="F249" t="n">
        <v>10.51</v>
      </c>
      <c r="G249" t="n">
        <v>90.05</v>
      </c>
      <c r="H249" t="n">
        <v>1.3</v>
      </c>
      <c r="I249" t="n">
        <v>7</v>
      </c>
      <c r="J249" t="n">
        <v>321.02</v>
      </c>
      <c r="K249" t="n">
        <v>60.56</v>
      </c>
      <c r="L249" t="n">
        <v>23.5</v>
      </c>
      <c r="M249" t="n">
        <v>5</v>
      </c>
      <c r="N249" t="n">
        <v>96.97</v>
      </c>
      <c r="O249" t="n">
        <v>39826.95</v>
      </c>
      <c r="P249" t="n">
        <v>184.19</v>
      </c>
      <c r="Q249" t="n">
        <v>197.75</v>
      </c>
      <c r="R249" t="n">
        <v>31.04</v>
      </c>
      <c r="S249" t="n">
        <v>25.4</v>
      </c>
      <c r="T249" t="n">
        <v>1981.5</v>
      </c>
      <c r="U249" t="n">
        <v>0.82</v>
      </c>
      <c r="V249" t="n">
        <v>0.89</v>
      </c>
      <c r="W249" t="n">
        <v>2.95</v>
      </c>
      <c r="X249" t="n">
        <v>0.12</v>
      </c>
      <c r="Y249" t="n">
        <v>1</v>
      </c>
      <c r="Z249" t="n">
        <v>10</v>
      </c>
    </row>
    <row r="250">
      <c r="A250" t="n">
        <v>91</v>
      </c>
      <c r="B250" t="n">
        <v>140</v>
      </c>
      <c r="C250" t="inlineStr">
        <is>
          <t xml:space="preserve">CONCLUIDO	</t>
        </is>
      </c>
      <c r="D250" t="n">
        <v>7.2576</v>
      </c>
      <c r="E250" t="n">
        <v>13.78</v>
      </c>
      <c r="F250" t="n">
        <v>10.51</v>
      </c>
      <c r="G250" t="n">
        <v>90.09999999999999</v>
      </c>
      <c r="H250" t="n">
        <v>1.32</v>
      </c>
      <c r="I250" t="n">
        <v>7</v>
      </c>
      <c r="J250" t="n">
        <v>321.59</v>
      </c>
      <c r="K250" t="n">
        <v>60.56</v>
      </c>
      <c r="L250" t="n">
        <v>23.75</v>
      </c>
      <c r="M250" t="n">
        <v>5</v>
      </c>
      <c r="N250" t="n">
        <v>97.28</v>
      </c>
      <c r="O250" t="n">
        <v>39896.91</v>
      </c>
      <c r="P250" t="n">
        <v>184.37</v>
      </c>
      <c r="Q250" t="n">
        <v>197.75</v>
      </c>
      <c r="R250" t="n">
        <v>31.17</v>
      </c>
      <c r="S250" t="n">
        <v>25.4</v>
      </c>
      <c r="T250" t="n">
        <v>2046.6</v>
      </c>
      <c r="U250" t="n">
        <v>0.8100000000000001</v>
      </c>
      <c r="V250" t="n">
        <v>0.89</v>
      </c>
      <c r="W250" t="n">
        <v>2.95</v>
      </c>
      <c r="X250" t="n">
        <v>0.12</v>
      </c>
      <c r="Y250" t="n">
        <v>1</v>
      </c>
      <c r="Z250" t="n">
        <v>10</v>
      </c>
    </row>
    <row r="251">
      <c r="A251" t="n">
        <v>92</v>
      </c>
      <c r="B251" t="n">
        <v>140</v>
      </c>
      <c r="C251" t="inlineStr">
        <is>
          <t xml:space="preserve">CONCLUIDO	</t>
        </is>
      </c>
      <c r="D251" t="n">
        <v>7.255</v>
      </c>
      <c r="E251" t="n">
        <v>13.78</v>
      </c>
      <c r="F251" t="n">
        <v>10.52</v>
      </c>
      <c r="G251" t="n">
        <v>90.15000000000001</v>
      </c>
      <c r="H251" t="n">
        <v>1.33</v>
      </c>
      <c r="I251" t="n">
        <v>7</v>
      </c>
      <c r="J251" t="n">
        <v>322.16</v>
      </c>
      <c r="K251" t="n">
        <v>60.56</v>
      </c>
      <c r="L251" t="n">
        <v>24</v>
      </c>
      <c r="M251" t="n">
        <v>5</v>
      </c>
      <c r="N251" t="n">
        <v>97.59999999999999</v>
      </c>
      <c r="O251" t="n">
        <v>39967.02</v>
      </c>
      <c r="P251" t="n">
        <v>184.54</v>
      </c>
      <c r="Q251" t="n">
        <v>197.75</v>
      </c>
      <c r="R251" t="n">
        <v>31.32</v>
      </c>
      <c r="S251" t="n">
        <v>25.4</v>
      </c>
      <c r="T251" t="n">
        <v>2118.94</v>
      </c>
      <c r="U251" t="n">
        <v>0.8100000000000001</v>
      </c>
      <c r="V251" t="n">
        <v>0.88</v>
      </c>
      <c r="W251" t="n">
        <v>2.95</v>
      </c>
      <c r="X251" t="n">
        <v>0.13</v>
      </c>
      <c r="Y251" t="n">
        <v>1</v>
      </c>
      <c r="Z251" t="n">
        <v>10</v>
      </c>
    </row>
    <row r="252">
      <c r="A252" t="n">
        <v>93</v>
      </c>
      <c r="B252" t="n">
        <v>140</v>
      </c>
      <c r="C252" t="inlineStr">
        <is>
          <t xml:space="preserve">CONCLUIDO	</t>
        </is>
      </c>
      <c r="D252" t="n">
        <v>7.26</v>
      </c>
      <c r="E252" t="n">
        <v>13.77</v>
      </c>
      <c r="F252" t="n">
        <v>10.51</v>
      </c>
      <c r="G252" t="n">
        <v>90.06</v>
      </c>
      <c r="H252" t="n">
        <v>1.34</v>
      </c>
      <c r="I252" t="n">
        <v>7</v>
      </c>
      <c r="J252" t="n">
        <v>322.73</v>
      </c>
      <c r="K252" t="n">
        <v>60.56</v>
      </c>
      <c r="L252" t="n">
        <v>24.25</v>
      </c>
      <c r="M252" t="n">
        <v>5</v>
      </c>
      <c r="N252" t="n">
        <v>97.92</v>
      </c>
      <c r="O252" t="n">
        <v>40037.28</v>
      </c>
      <c r="P252" t="n">
        <v>184.29</v>
      </c>
      <c r="Q252" t="n">
        <v>197.77</v>
      </c>
      <c r="R252" t="n">
        <v>31.03</v>
      </c>
      <c r="S252" t="n">
        <v>25.4</v>
      </c>
      <c r="T252" t="n">
        <v>1976.06</v>
      </c>
      <c r="U252" t="n">
        <v>0.82</v>
      </c>
      <c r="V252" t="n">
        <v>0.89</v>
      </c>
      <c r="W252" t="n">
        <v>2.95</v>
      </c>
      <c r="X252" t="n">
        <v>0.12</v>
      </c>
      <c r="Y252" t="n">
        <v>1</v>
      </c>
      <c r="Z252" t="n">
        <v>10</v>
      </c>
    </row>
    <row r="253">
      <c r="A253" t="n">
        <v>94</v>
      </c>
      <c r="B253" t="n">
        <v>140</v>
      </c>
      <c r="C253" t="inlineStr">
        <is>
          <t xml:space="preserve">CONCLUIDO	</t>
        </is>
      </c>
      <c r="D253" t="n">
        <v>7.2589</v>
      </c>
      <c r="E253" t="n">
        <v>13.78</v>
      </c>
      <c r="F253" t="n">
        <v>10.51</v>
      </c>
      <c r="G253" t="n">
        <v>90.08</v>
      </c>
      <c r="H253" t="n">
        <v>1.35</v>
      </c>
      <c r="I253" t="n">
        <v>7</v>
      </c>
      <c r="J253" t="n">
        <v>323.3</v>
      </c>
      <c r="K253" t="n">
        <v>60.56</v>
      </c>
      <c r="L253" t="n">
        <v>24.5</v>
      </c>
      <c r="M253" t="n">
        <v>5</v>
      </c>
      <c r="N253" t="n">
        <v>98.23999999999999</v>
      </c>
      <c r="O253" t="n">
        <v>40107.81</v>
      </c>
      <c r="P253" t="n">
        <v>184.24</v>
      </c>
      <c r="Q253" t="n">
        <v>197.75</v>
      </c>
      <c r="R253" t="n">
        <v>31.06</v>
      </c>
      <c r="S253" t="n">
        <v>25.4</v>
      </c>
      <c r="T253" t="n">
        <v>1993.27</v>
      </c>
      <c r="U253" t="n">
        <v>0.82</v>
      </c>
      <c r="V253" t="n">
        <v>0.89</v>
      </c>
      <c r="W253" t="n">
        <v>2.95</v>
      </c>
      <c r="X253" t="n">
        <v>0.12</v>
      </c>
      <c r="Y253" t="n">
        <v>1</v>
      </c>
      <c r="Z253" t="n">
        <v>10</v>
      </c>
    </row>
    <row r="254">
      <c r="A254" t="n">
        <v>95</v>
      </c>
      <c r="B254" t="n">
        <v>140</v>
      </c>
      <c r="C254" t="inlineStr">
        <is>
          <t xml:space="preserve">CONCLUIDO	</t>
        </is>
      </c>
      <c r="D254" t="n">
        <v>7.2579</v>
      </c>
      <c r="E254" t="n">
        <v>13.78</v>
      </c>
      <c r="F254" t="n">
        <v>10.51</v>
      </c>
      <c r="G254" t="n">
        <v>90.09999999999999</v>
      </c>
      <c r="H254" t="n">
        <v>1.36</v>
      </c>
      <c r="I254" t="n">
        <v>7</v>
      </c>
      <c r="J254" t="n">
        <v>323.87</v>
      </c>
      <c r="K254" t="n">
        <v>60.56</v>
      </c>
      <c r="L254" t="n">
        <v>24.75</v>
      </c>
      <c r="M254" t="n">
        <v>5</v>
      </c>
      <c r="N254" t="n">
        <v>98.56999999999999</v>
      </c>
      <c r="O254" t="n">
        <v>40178.37</v>
      </c>
      <c r="P254" t="n">
        <v>184.16</v>
      </c>
      <c r="Q254" t="n">
        <v>197.75</v>
      </c>
      <c r="R254" t="n">
        <v>31.13</v>
      </c>
      <c r="S254" t="n">
        <v>25.4</v>
      </c>
      <c r="T254" t="n">
        <v>2023.84</v>
      </c>
      <c r="U254" t="n">
        <v>0.82</v>
      </c>
      <c r="V254" t="n">
        <v>0.89</v>
      </c>
      <c r="W254" t="n">
        <v>2.95</v>
      </c>
      <c r="X254" t="n">
        <v>0.12</v>
      </c>
      <c r="Y254" t="n">
        <v>1</v>
      </c>
      <c r="Z254" t="n">
        <v>10</v>
      </c>
    </row>
    <row r="255">
      <c r="A255" t="n">
        <v>96</v>
      </c>
      <c r="B255" t="n">
        <v>140</v>
      </c>
      <c r="C255" t="inlineStr">
        <is>
          <t xml:space="preserve">CONCLUIDO	</t>
        </is>
      </c>
      <c r="D255" t="n">
        <v>7.257</v>
      </c>
      <c r="E255" t="n">
        <v>13.78</v>
      </c>
      <c r="F255" t="n">
        <v>10.51</v>
      </c>
      <c r="G255" t="n">
        <v>90.11</v>
      </c>
      <c r="H255" t="n">
        <v>1.37</v>
      </c>
      <c r="I255" t="n">
        <v>7</v>
      </c>
      <c r="J255" t="n">
        <v>324.44</v>
      </c>
      <c r="K255" t="n">
        <v>60.56</v>
      </c>
      <c r="L255" t="n">
        <v>25</v>
      </c>
      <c r="M255" t="n">
        <v>5</v>
      </c>
      <c r="N255" t="n">
        <v>98.89</v>
      </c>
      <c r="O255" t="n">
        <v>40249.08</v>
      </c>
      <c r="P255" t="n">
        <v>184.16</v>
      </c>
      <c r="Q255" t="n">
        <v>197.75</v>
      </c>
      <c r="R255" t="n">
        <v>31.16</v>
      </c>
      <c r="S255" t="n">
        <v>25.4</v>
      </c>
      <c r="T255" t="n">
        <v>2040.71</v>
      </c>
      <c r="U255" t="n">
        <v>0.82</v>
      </c>
      <c r="V255" t="n">
        <v>0.89</v>
      </c>
      <c r="W255" t="n">
        <v>2.95</v>
      </c>
      <c r="X255" t="n">
        <v>0.12</v>
      </c>
      <c r="Y255" t="n">
        <v>1</v>
      </c>
      <c r="Z255" t="n">
        <v>10</v>
      </c>
    </row>
    <row r="256">
      <c r="A256" t="n">
        <v>97</v>
      </c>
      <c r="B256" t="n">
        <v>140</v>
      </c>
      <c r="C256" t="inlineStr">
        <is>
          <t xml:space="preserve">CONCLUIDO	</t>
        </is>
      </c>
      <c r="D256" t="n">
        <v>7.256</v>
      </c>
      <c r="E256" t="n">
        <v>13.78</v>
      </c>
      <c r="F256" t="n">
        <v>10.52</v>
      </c>
      <c r="G256" t="n">
        <v>90.13</v>
      </c>
      <c r="H256" t="n">
        <v>1.38</v>
      </c>
      <c r="I256" t="n">
        <v>7</v>
      </c>
      <c r="J256" t="n">
        <v>325.02</v>
      </c>
      <c r="K256" t="n">
        <v>60.56</v>
      </c>
      <c r="L256" t="n">
        <v>25.25</v>
      </c>
      <c r="M256" t="n">
        <v>5</v>
      </c>
      <c r="N256" t="n">
        <v>99.20999999999999</v>
      </c>
      <c r="O256" t="n">
        <v>40319.95</v>
      </c>
      <c r="P256" t="n">
        <v>184.12</v>
      </c>
      <c r="Q256" t="n">
        <v>197.76</v>
      </c>
      <c r="R256" t="n">
        <v>31.29</v>
      </c>
      <c r="S256" t="n">
        <v>25.4</v>
      </c>
      <c r="T256" t="n">
        <v>2105.27</v>
      </c>
      <c r="U256" t="n">
        <v>0.8100000000000001</v>
      </c>
      <c r="V256" t="n">
        <v>0.88</v>
      </c>
      <c r="W256" t="n">
        <v>2.95</v>
      </c>
      <c r="X256" t="n">
        <v>0.12</v>
      </c>
      <c r="Y256" t="n">
        <v>1</v>
      </c>
      <c r="Z256" t="n">
        <v>10</v>
      </c>
    </row>
    <row r="257">
      <c r="A257" t="n">
        <v>98</v>
      </c>
      <c r="B257" t="n">
        <v>140</v>
      </c>
      <c r="C257" t="inlineStr">
        <is>
          <t xml:space="preserve">CONCLUIDO	</t>
        </is>
      </c>
      <c r="D257" t="n">
        <v>7.2576</v>
      </c>
      <c r="E257" t="n">
        <v>13.78</v>
      </c>
      <c r="F257" t="n">
        <v>10.51</v>
      </c>
      <c r="G257" t="n">
        <v>90.09999999999999</v>
      </c>
      <c r="H257" t="n">
        <v>1.4</v>
      </c>
      <c r="I257" t="n">
        <v>7</v>
      </c>
      <c r="J257" t="n">
        <v>325.59</v>
      </c>
      <c r="K257" t="n">
        <v>60.56</v>
      </c>
      <c r="L257" t="n">
        <v>25.5</v>
      </c>
      <c r="M257" t="n">
        <v>5</v>
      </c>
      <c r="N257" t="n">
        <v>99.54000000000001</v>
      </c>
      <c r="O257" t="n">
        <v>40390.96</v>
      </c>
      <c r="P257" t="n">
        <v>184</v>
      </c>
      <c r="Q257" t="n">
        <v>197.79</v>
      </c>
      <c r="R257" t="n">
        <v>31.19</v>
      </c>
      <c r="S257" t="n">
        <v>25.4</v>
      </c>
      <c r="T257" t="n">
        <v>2055.02</v>
      </c>
      <c r="U257" t="n">
        <v>0.8100000000000001</v>
      </c>
      <c r="V257" t="n">
        <v>0.89</v>
      </c>
      <c r="W257" t="n">
        <v>2.95</v>
      </c>
      <c r="X257" t="n">
        <v>0.12</v>
      </c>
      <c r="Y257" t="n">
        <v>1</v>
      </c>
      <c r="Z257" t="n">
        <v>10</v>
      </c>
    </row>
    <row r="258">
      <c r="A258" t="n">
        <v>99</v>
      </c>
      <c r="B258" t="n">
        <v>140</v>
      </c>
      <c r="C258" t="inlineStr">
        <is>
          <t xml:space="preserve">CONCLUIDO	</t>
        </is>
      </c>
      <c r="D258" t="n">
        <v>7.2566</v>
      </c>
      <c r="E258" t="n">
        <v>13.78</v>
      </c>
      <c r="F258" t="n">
        <v>10.51</v>
      </c>
      <c r="G258" t="n">
        <v>90.12</v>
      </c>
      <c r="H258" t="n">
        <v>1.41</v>
      </c>
      <c r="I258" t="n">
        <v>7</v>
      </c>
      <c r="J258" t="n">
        <v>326.17</v>
      </c>
      <c r="K258" t="n">
        <v>60.56</v>
      </c>
      <c r="L258" t="n">
        <v>25.75</v>
      </c>
      <c r="M258" t="n">
        <v>5</v>
      </c>
      <c r="N258" t="n">
        <v>99.87</v>
      </c>
      <c r="O258" t="n">
        <v>40462.13</v>
      </c>
      <c r="P258" t="n">
        <v>183.88</v>
      </c>
      <c r="Q258" t="n">
        <v>197.75</v>
      </c>
      <c r="R258" t="n">
        <v>31.22</v>
      </c>
      <c r="S258" t="n">
        <v>25.4</v>
      </c>
      <c r="T258" t="n">
        <v>2069.83</v>
      </c>
      <c r="U258" t="n">
        <v>0.8100000000000001</v>
      </c>
      <c r="V258" t="n">
        <v>0.88</v>
      </c>
      <c r="W258" t="n">
        <v>2.95</v>
      </c>
      <c r="X258" t="n">
        <v>0.12</v>
      </c>
      <c r="Y258" t="n">
        <v>1</v>
      </c>
      <c r="Z258" t="n">
        <v>10</v>
      </c>
    </row>
    <row r="259">
      <c r="A259" t="n">
        <v>100</v>
      </c>
      <c r="B259" t="n">
        <v>140</v>
      </c>
      <c r="C259" t="inlineStr">
        <is>
          <t xml:space="preserve">CONCLUIDO	</t>
        </is>
      </c>
      <c r="D259" t="n">
        <v>7.2597</v>
      </c>
      <c r="E259" t="n">
        <v>13.77</v>
      </c>
      <c r="F259" t="n">
        <v>10.51</v>
      </c>
      <c r="G259" t="n">
        <v>90.06999999999999</v>
      </c>
      <c r="H259" t="n">
        <v>1.42</v>
      </c>
      <c r="I259" t="n">
        <v>7</v>
      </c>
      <c r="J259" t="n">
        <v>326.75</v>
      </c>
      <c r="K259" t="n">
        <v>60.56</v>
      </c>
      <c r="L259" t="n">
        <v>26</v>
      </c>
      <c r="M259" t="n">
        <v>5</v>
      </c>
      <c r="N259" t="n">
        <v>100.2</v>
      </c>
      <c r="O259" t="n">
        <v>40533.46</v>
      </c>
      <c r="P259" t="n">
        <v>183.67</v>
      </c>
      <c r="Q259" t="n">
        <v>197.75</v>
      </c>
      <c r="R259" t="n">
        <v>31.05</v>
      </c>
      <c r="S259" t="n">
        <v>25.4</v>
      </c>
      <c r="T259" t="n">
        <v>1986.28</v>
      </c>
      <c r="U259" t="n">
        <v>0.82</v>
      </c>
      <c r="V259" t="n">
        <v>0.89</v>
      </c>
      <c r="W259" t="n">
        <v>2.95</v>
      </c>
      <c r="X259" t="n">
        <v>0.12</v>
      </c>
      <c r="Y259" t="n">
        <v>1</v>
      </c>
      <c r="Z259" t="n">
        <v>10</v>
      </c>
    </row>
    <row r="260">
      <c r="A260" t="n">
        <v>101</v>
      </c>
      <c r="B260" t="n">
        <v>140</v>
      </c>
      <c r="C260" t="inlineStr">
        <is>
          <t xml:space="preserve">CONCLUIDO	</t>
        </is>
      </c>
      <c r="D260" t="n">
        <v>7.2973</v>
      </c>
      <c r="E260" t="n">
        <v>13.7</v>
      </c>
      <c r="F260" t="n">
        <v>10.49</v>
      </c>
      <c r="G260" t="n">
        <v>104.89</v>
      </c>
      <c r="H260" t="n">
        <v>1.43</v>
      </c>
      <c r="I260" t="n">
        <v>6</v>
      </c>
      <c r="J260" t="n">
        <v>327.33</v>
      </c>
      <c r="K260" t="n">
        <v>60.56</v>
      </c>
      <c r="L260" t="n">
        <v>26.25</v>
      </c>
      <c r="M260" t="n">
        <v>4</v>
      </c>
      <c r="N260" t="n">
        <v>100.52</v>
      </c>
      <c r="O260" t="n">
        <v>40604.94</v>
      </c>
      <c r="P260" t="n">
        <v>183.22</v>
      </c>
      <c r="Q260" t="n">
        <v>197.77</v>
      </c>
      <c r="R260" t="n">
        <v>30.52</v>
      </c>
      <c r="S260" t="n">
        <v>25.4</v>
      </c>
      <c r="T260" t="n">
        <v>1724.81</v>
      </c>
      <c r="U260" t="n">
        <v>0.83</v>
      </c>
      <c r="V260" t="n">
        <v>0.89</v>
      </c>
      <c r="W260" t="n">
        <v>2.95</v>
      </c>
      <c r="X260" t="n">
        <v>0.1</v>
      </c>
      <c r="Y260" t="n">
        <v>1</v>
      </c>
      <c r="Z260" t="n">
        <v>10</v>
      </c>
    </row>
    <row r="261">
      <c r="A261" t="n">
        <v>102</v>
      </c>
      <c r="B261" t="n">
        <v>140</v>
      </c>
      <c r="C261" t="inlineStr">
        <is>
          <t xml:space="preserve">CONCLUIDO	</t>
        </is>
      </c>
      <c r="D261" t="n">
        <v>7.2999</v>
      </c>
      <c r="E261" t="n">
        <v>13.7</v>
      </c>
      <c r="F261" t="n">
        <v>10.48</v>
      </c>
      <c r="G261" t="n">
        <v>104.84</v>
      </c>
      <c r="H261" t="n">
        <v>1.44</v>
      </c>
      <c r="I261" t="n">
        <v>6</v>
      </c>
      <c r="J261" t="n">
        <v>327.91</v>
      </c>
      <c r="K261" t="n">
        <v>60.56</v>
      </c>
      <c r="L261" t="n">
        <v>26.5</v>
      </c>
      <c r="M261" t="n">
        <v>4</v>
      </c>
      <c r="N261" t="n">
        <v>100.86</v>
      </c>
      <c r="O261" t="n">
        <v>40676.58</v>
      </c>
      <c r="P261" t="n">
        <v>183.28</v>
      </c>
      <c r="Q261" t="n">
        <v>197.78</v>
      </c>
      <c r="R261" t="n">
        <v>30.37</v>
      </c>
      <c r="S261" t="n">
        <v>25.4</v>
      </c>
      <c r="T261" t="n">
        <v>1652.79</v>
      </c>
      <c r="U261" t="n">
        <v>0.84</v>
      </c>
      <c r="V261" t="n">
        <v>0.89</v>
      </c>
      <c r="W261" t="n">
        <v>2.95</v>
      </c>
      <c r="X261" t="n">
        <v>0.09</v>
      </c>
      <c r="Y261" t="n">
        <v>1</v>
      </c>
      <c r="Z261" t="n">
        <v>10</v>
      </c>
    </row>
    <row r="262">
      <c r="A262" t="n">
        <v>103</v>
      </c>
      <c r="B262" t="n">
        <v>140</v>
      </c>
      <c r="C262" t="inlineStr">
        <is>
          <t xml:space="preserve">CONCLUIDO	</t>
        </is>
      </c>
      <c r="D262" t="n">
        <v>7.3008</v>
      </c>
      <c r="E262" t="n">
        <v>13.7</v>
      </c>
      <c r="F262" t="n">
        <v>10.48</v>
      </c>
      <c r="G262" t="n">
        <v>104.83</v>
      </c>
      <c r="H262" t="n">
        <v>1.45</v>
      </c>
      <c r="I262" t="n">
        <v>6</v>
      </c>
      <c r="J262" t="n">
        <v>328.49</v>
      </c>
      <c r="K262" t="n">
        <v>60.56</v>
      </c>
      <c r="L262" t="n">
        <v>26.75</v>
      </c>
      <c r="M262" t="n">
        <v>4</v>
      </c>
      <c r="N262" t="n">
        <v>101.19</v>
      </c>
      <c r="O262" t="n">
        <v>40748.37</v>
      </c>
      <c r="P262" t="n">
        <v>183.34</v>
      </c>
      <c r="Q262" t="n">
        <v>197.76</v>
      </c>
      <c r="R262" t="n">
        <v>30.24</v>
      </c>
      <c r="S262" t="n">
        <v>25.4</v>
      </c>
      <c r="T262" t="n">
        <v>1583.85</v>
      </c>
      <c r="U262" t="n">
        <v>0.84</v>
      </c>
      <c r="V262" t="n">
        <v>0.89</v>
      </c>
      <c r="W262" t="n">
        <v>2.95</v>
      </c>
      <c r="X262" t="n">
        <v>0.09</v>
      </c>
      <c r="Y262" t="n">
        <v>1</v>
      </c>
      <c r="Z262" t="n">
        <v>10</v>
      </c>
    </row>
    <row r="263">
      <c r="A263" t="n">
        <v>104</v>
      </c>
      <c r="B263" t="n">
        <v>140</v>
      </c>
      <c r="C263" t="inlineStr">
        <is>
          <t xml:space="preserve">CONCLUIDO	</t>
        </is>
      </c>
      <c r="D263" t="n">
        <v>7.3022</v>
      </c>
      <c r="E263" t="n">
        <v>13.69</v>
      </c>
      <c r="F263" t="n">
        <v>10.48</v>
      </c>
      <c r="G263" t="n">
        <v>104.8</v>
      </c>
      <c r="H263" t="n">
        <v>1.46</v>
      </c>
      <c r="I263" t="n">
        <v>6</v>
      </c>
      <c r="J263" t="n">
        <v>329.08</v>
      </c>
      <c r="K263" t="n">
        <v>60.56</v>
      </c>
      <c r="L263" t="n">
        <v>27</v>
      </c>
      <c r="M263" t="n">
        <v>4</v>
      </c>
      <c r="N263" t="n">
        <v>101.52</v>
      </c>
      <c r="O263" t="n">
        <v>40820.32</v>
      </c>
      <c r="P263" t="n">
        <v>183.48</v>
      </c>
      <c r="Q263" t="n">
        <v>197.75</v>
      </c>
      <c r="R263" t="n">
        <v>30.16</v>
      </c>
      <c r="S263" t="n">
        <v>25.4</v>
      </c>
      <c r="T263" t="n">
        <v>1547.4</v>
      </c>
      <c r="U263" t="n">
        <v>0.84</v>
      </c>
      <c r="V263" t="n">
        <v>0.89</v>
      </c>
      <c r="W263" t="n">
        <v>2.95</v>
      </c>
      <c r="X263" t="n">
        <v>0.09</v>
      </c>
      <c r="Y263" t="n">
        <v>1</v>
      </c>
      <c r="Z263" t="n">
        <v>10</v>
      </c>
    </row>
    <row r="264">
      <c r="A264" t="n">
        <v>105</v>
      </c>
      <c r="B264" t="n">
        <v>140</v>
      </c>
      <c r="C264" t="inlineStr">
        <is>
          <t xml:space="preserve">CONCLUIDO	</t>
        </is>
      </c>
      <c r="D264" t="n">
        <v>7.2985</v>
      </c>
      <c r="E264" t="n">
        <v>13.7</v>
      </c>
      <c r="F264" t="n">
        <v>10.49</v>
      </c>
      <c r="G264" t="n">
        <v>104.87</v>
      </c>
      <c r="H264" t="n">
        <v>1.47</v>
      </c>
      <c r="I264" t="n">
        <v>6</v>
      </c>
      <c r="J264" t="n">
        <v>329.66</v>
      </c>
      <c r="K264" t="n">
        <v>60.56</v>
      </c>
      <c r="L264" t="n">
        <v>27.25</v>
      </c>
      <c r="M264" t="n">
        <v>4</v>
      </c>
      <c r="N264" t="n">
        <v>101.86</v>
      </c>
      <c r="O264" t="n">
        <v>40892.44</v>
      </c>
      <c r="P264" t="n">
        <v>183.78</v>
      </c>
      <c r="Q264" t="n">
        <v>197.76</v>
      </c>
      <c r="R264" t="n">
        <v>30.39</v>
      </c>
      <c r="S264" t="n">
        <v>25.4</v>
      </c>
      <c r="T264" t="n">
        <v>1661.91</v>
      </c>
      <c r="U264" t="n">
        <v>0.84</v>
      </c>
      <c r="V264" t="n">
        <v>0.89</v>
      </c>
      <c r="W264" t="n">
        <v>2.95</v>
      </c>
      <c r="X264" t="n">
        <v>0.1</v>
      </c>
      <c r="Y264" t="n">
        <v>1</v>
      </c>
      <c r="Z264" t="n">
        <v>10</v>
      </c>
    </row>
    <row r="265">
      <c r="A265" t="n">
        <v>106</v>
      </c>
      <c r="B265" t="n">
        <v>140</v>
      </c>
      <c r="C265" t="inlineStr">
        <is>
          <t xml:space="preserve">CONCLUIDO	</t>
        </is>
      </c>
      <c r="D265" t="n">
        <v>7.2987</v>
      </c>
      <c r="E265" t="n">
        <v>13.7</v>
      </c>
      <c r="F265" t="n">
        <v>10.49</v>
      </c>
      <c r="G265" t="n">
        <v>104.87</v>
      </c>
      <c r="H265" t="n">
        <v>1.48</v>
      </c>
      <c r="I265" t="n">
        <v>6</v>
      </c>
      <c r="J265" t="n">
        <v>330.25</v>
      </c>
      <c r="K265" t="n">
        <v>60.56</v>
      </c>
      <c r="L265" t="n">
        <v>27.5</v>
      </c>
      <c r="M265" t="n">
        <v>4</v>
      </c>
      <c r="N265" t="n">
        <v>102.19</v>
      </c>
      <c r="O265" t="n">
        <v>40964.71</v>
      </c>
      <c r="P265" t="n">
        <v>183.92</v>
      </c>
      <c r="Q265" t="n">
        <v>197.8</v>
      </c>
      <c r="R265" t="n">
        <v>30.38</v>
      </c>
      <c r="S265" t="n">
        <v>25.4</v>
      </c>
      <c r="T265" t="n">
        <v>1655.52</v>
      </c>
      <c r="U265" t="n">
        <v>0.84</v>
      </c>
      <c r="V265" t="n">
        <v>0.89</v>
      </c>
      <c r="W265" t="n">
        <v>2.95</v>
      </c>
      <c r="X265" t="n">
        <v>0.1</v>
      </c>
      <c r="Y265" t="n">
        <v>1</v>
      </c>
      <c r="Z265" t="n">
        <v>10</v>
      </c>
    </row>
    <row r="266">
      <c r="A266" t="n">
        <v>107</v>
      </c>
      <c r="B266" t="n">
        <v>140</v>
      </c>
      <c r="C266" t="inlineStr">
        <is>
          <t xml:space="preserve">CONCLUIDO	</t>
        </is>
      </c>
      <c r="D266" t="n">
        <v>7.3018</v>
      </c>
      <c r="E266" t="n">
        <v>13.7</v>
      </c>
      <c r="F266" t="n">
        <v>10.48</v>
      </c>
      <c r="G266" t="n">
        <v>104.81</v>
      </c>
      <c r="H266" t="n">
        <v>1.49</v>
      </c>
      <c r="I266" t="n">
        <v>6</v>
      </c>
      <c r="J266" t="n">
        <v>330.83</v>
      </c>
      <c r="K266" t="n">
        <v>60.56</v>
      </c>
      <c r="L266" t="n">
        <v>27.75</v>
      </c>
      <c r="M266" t="n">
        <v>4</v>
      </c>
      <c r="N266" t="n">
        <v>102.53</v>
      </c>
      <c r="O266" t="n">
        <v>41037.15</v>
      </c>
      <c r="P266" t="n">
        <v>184.14</v>
      </c>
      <c r="Q266" t="n">
        <v>197.76</v>
      </c>
      <c r="R266" t="n">
        <v>30.28</v>
      </c>
      <c r="S266" t="n">
        <v>25.4</v>
      </c>
      <c r="T266" t="n">
        <v>1603.62</v>
      </c>
      <c r="U266" t="n">
        <v>0.84</v>
      </c>
      <c r="V266" t="n">
        <v>0.89</v>
      </c>
      <c r="W266" t="n">
        <v>2.95</v>
      </c>
      <c r="X266" t="n">
        <v>0.09</v>
      </c>
      <c r="Y266" t="n">
        <v>1</v>
      </c>
      <c r="Z266" t="n">
        <v>10</v>
      </c>
    </row>
    <row r="267">
      <c r="A267" t="n">
        <v>108</v>
      </c>
      <c r="B267" t="n">
        <v>140</v>
      </c>
      <c r="C267" t="inlineStr">
        <is>
          <t xml:space="preserve">CONCLUIDO	</t>
        </is>
      </c>
      <c r="D267" t="n">
        <v>7.2968</v>
      </c>
      <c r="E267" t="n">
        <v>13.7</v>
      </c>
      <c r="F267" t="n">
        <v>10.49</v>
      </c>
      <c r="G267" t="n">
        <v>104.9</v>
      </c>
      <c r="H267" t="n">
        <v>1.51</v>
      </c>
      <c r="I267" t="n">
        <v>6</v>
      </c>
      <c r="J267" t="n">
        <v>331.42</v>
      </c>
      <c r="K267" t="n">
        <v>60.56</v>
      </c>
      <c r="L267" t="n">
        <v>28</v>
      </c>
      <c r="M267" t="n">
        <v>4</v>
      </c>
      <c r="N267" t="n">
        <v>102.87</v>
      </c>
      <c r="O267" t="n">
        <v>41109.75</v>
      </c>
      <c r="P267" t="n">
        <v>184.45</v>
      </c>
      <c r="Q267" t="n">
        <v>197.76</v>
      </c>
      <c r="R267" t="n">
        <v>30.45</v>
      </c>
      <c r="S267" t="n">
        <v>25.4</v>
      </c>
      <c r="T267" t="n">
        <v>1693.53</v>
      </c>
      <c r="U267" t="n">
        <v>0.83</v>
      </c>
      <c r="V267" t="n">
        <v>0.89</v>
      </c>
      <c r="W267" t="n">
        <v>2.95</v>
      </c>
      <c r="X267" t="n">
        <v>0.1</v>
      </c>
      <c r="Y267" t="n">
        <v>1</v>
      </c>
      <c r="Z267" t="n">
        <v>10</v>
      </c>
    </row>
    <row r="268">
      <c r="A268" t="n">
        <v>109</v>
      </c>
      <c r="B268" t="n">
        <v>140</v>
      </c>
      <c r="C268" t="inlineStr">
        <is>
          <t xml:space="preserve">CONCLUIDO	</t>
        </is>
      </c>
      <c r="D268" t="n">
        <v>7.2979</v>
      </c>
      <c r="E268" t="n">
        <v>13.7</v>
      </c>
      <c r="F268" t="n">
        <v>10.49</v>
      </c>
      <c r="G268" t="n">
        <v>104.88</v>
      </c>
      <c r="H268" t="n">
        <v>1.52</v>
      </c>
      <c r="I268" t="n">
        <v>6</v>
      </c>
      <c r="J268" t="n">
        <v>332.01</v>
      </c>
      <c r="K268" t="n">
        <v>60.56</v>
      </c>
      <c r="L268" t="n">
        <v>28.25</v>
      </c>
      <c r="M268" t="n">
        <v>4</v>
      </c>
      <c r="N268" t="n">
        <v>103.21</v>
      </c>
      <c r="O268" t="n">
        <v>41182.52</v>
      </c>
      <c r="P268" t="n">
        <v>184.66</v>
      </c>
      <c r="Q268" t="n">
        <v>197.79</v>
      </c>
      <c r="R268" t="n">
        <v>30.45</v>
      </c>
      <c r="S268" t="n">
        <v>25.4</v>
      </c>
      <c r="T268" t="n">
        <v>1691.41</v>
      </c>
      <c r="U268" t="n">
        <v>0.83</v>
      </c>
      <c r="V268" t="n">
        <v>0.89</v>
      </c>
      <c r="W268" t="n">
        <v>2.95</v>
      </c>
      <c r="X268" t="n">
        <v>0.1</v>
      </c>
      <c r="Y268" t="n">
        <v>1</v>
      </c>
      <c r="Z268" t="n">
        <v>10</v>
      </c>
    </row>
    <row r="269">
      <c r="A269" t="n">
        <v>110</v>
      </c>
      <c r="B269" t="n">
        <v>140</v>
      </c>
      <c r="C269" t="inlineStr">
        <is>
          <t xml:space="preserve">CONCLUIDO	</t>
        </is>
      </c>
      <c r="D269" t="n">
        <v>7.3005</v>
      </c>
      <c r="E269" t="n">
        <v>13.7</v>
      </c>
      <c r="F269" t="n">
        <v>10.48</v>
      </c>
      <c r="G269" t="n">
        <v>104.83</v>
      </c>
      <c r="H269" t="n">
        <v>1.53</v>
      </c>
      <c r="I269" t="n">
        <v>6</v>
      </c>
      <c r="J269" t="n">
        <v>332.6</v>
      </c>
      <c r="K269" t="n">
        <v>60.56</v>
      </c>
      <c r="L269" t="n">
        <v>28.5</v>
      </c>
      <c r="M269" t="n">
        <v>4</v>
      </c>
      <c r="N269" t="n">
        <v>103.55</v>
      </c>
      <c r="O269" t="n">
        <v>41255.45</v>
      </c>
      <c r="P269" t="n">
        <v>184.56</v>
      </c>
      <c r="Q269" t="n">
        <v>197.76</v>
      </c>
      <c r="R269" t="n">
        <v>30.3</v>
      </c>
      <c r="S269" t="n">
        <v>25.4</v>
      </c>
      <c r="T269" t="n">
        <v>1615.54</v>
      </c>
      <c r="U269" t="n">
        <v>0.84</v>
      </c>
      <c r="V269" t="n">
        <v>0.89</v>
      </c>
      <c r="W269" t="n">
        <v>2.95</v>
      </c>
      <c r="X269" t="n">
        <v>0.09</v>
      </c>
      <c r="Y269" t="n">
        <v>1</v>
      </c>
      <c r="Z269" t="n">
        <v>10</v>
      </c>
    </row>
    <row r="270">
      <c r="A270" t="n">
        <v>111</v>
      </c>
      <c r="B270" t="n">
        <v>140</v>
      </c>
      <c r="C270" t="inlineStr">
        <is>
          <t xml:space="preserve">CONCLUIDO	</t>
        </is>
      </c>
      <c r="D270" t="n">
        <v>7.3027</v>
      </c>
      <c r="E270" t="n">
        <v>13.69</v>
      </c>
      <c r="F270" t="n">
        <v>10.48</v>
      </c>
      <c r="G270" t="n">
        <v>104.79</v>
      </c>
      <c r="H270" t="n">
        <v>1.54</v>
      </c>
      <c r="I270" t="n">
        <v>6</v>
      </c>
      <c r="J270" t="n">
        <v>333.2</v>
      </c>
      <c r="K270" t="n">
        <v>60.56</v>
      </c>
      <c r="L270" t="n">
        <v>28.75</v>
      </c>
      <c r="M270" t="n">
        <v>4</v>
      </c>
      <c r="N270" t="n">
        <v>103.89</v>
      </c>
      <c r="O270" t="n">
        <v>41328.54</v>
      </c>
      <c r="P270" t="n">
        <v>184.46</v>
      </c>
      <c r="Q270" t="n">
        <v>197.79</v>
      </c>
      <c r="R270" t="n">
        <v>30.08</v>
      </c>
      <c r="S270" t="n">
        <v>25.4</v>
      </c>
      <c r="T270" t="n">
        <v>1507.83</v>
      </c>
      <c r="U270" t="n">
        <v>0.84</v>
      </c>
      <c r="V270" t="n">
        <v>0.89</v>
      </c>
      <c r="W270" t="n">
        <v>2.95</v>
      </c>
      <c r="X270" t="n">
        <v>0.09</v>
      </c>
      <c r="Y270" t="n">
        <v>1</v>
      </c>
      <c r="Z270" t="n">
        <v>10</v>
      </c>
    </row>
    <row r="271">
      <c r="A271" t="n">
        <v>112</v>
      </c>
      <c r="B271" t="n">
        <v>140</v>
      </c>
      <c r="C271" t="inlineStr">
        <is>
          <t xml:space="preserve">CONCLUIDO	</t>
        </is>
      </c>
      <c r="D271" t="n">
        <v>7.301</v>
      </c>
      <c r="E271" t="n">
        <v>13.7</v>
      </c>
      <c r="F271" t="n">
        <v>10.48</v>
      </c>
      <c r="G271" t="n">
        <v>104.82</v>
      </c>
      <c r="H271" t="n">
        <v>1.55</v>
      </c>
      <c r="I271" t="n">
        <v>6</v>
      </c>
      <c r="J271" t="n">
        <v>333.79</v>
      </c>
      <c r="K271" t="n">
        <v>60.56</v>
      </c>
      <c r="L271" t="n">
        <v>29</v>
      </c>
      <c r="M271" t="n">
        <v>4</v>
      </c>
      <c r="N271" t="n">
        <v>104.24</v>
      </c>
      <c r="O271" t="n">
        <v>41401.93</v>
      </c>
      <c r="P271" t="n">
        <v>184.7</v>
      </c>
      <c r="Q271" t="n">
        <v>197.75</v>
      </c>
      <c r="R271" t="n">
        <v>30.22</v>
      </c>
      <c r="S271" t="n">
        <v>25.4</v>
      </c>
      <c r="T271" t="n">
        <v>1577.93</v>
      </c>
      <c r="U271" t="n">
        <v>0.84</v>
      </c>
      <c r="V271" t="n">
        <v>0.89</v>
      </c>
      <c r="W271" t="n">
        <v>2.95</v>
      </c>
      <c r="X271" t="n">
        <v>0.09</v>
      </c>
      <c r="Y271" t="n">
        <v>1</v>
      </c>
      <c r="Z271" t="n">
        <v>10</v>
      </c>
    </row>
    <row r="272">
      <c r="A272" t="n">
        <v>113</v>
      </c>
      <c r="B272" t="n">
        <v>140</v>
      </c>
      <c r="C272" t="inlineStr">
        <is>
          <t xml:space="preserve">CONCLUIDO	</t>
        </is>
      </c>
      <c r="D272" t="n">
        <v>7.2988</v>
      </c>
      <c r="E272" t="n">
        <v>13.7</v>
      </c>
      <c r="F272" t="n">
        <v>10.49</v>
      </c>
      <c r="G272" t="n">
        <v>104.86</v>
      </c>
      <c r="H272" t="n">
        <v>1.56</v>
      </c>
      <c r="I272" t="n">
        <v>6</v>
      </c>
      <c r="J272" t="n">
        <v>334.39</v>
      </c>
      <c r="K272" t="n">
        <v>60.56</v>
      </c>
      <c r="L272" t="n">
        <v>29.25</v>
      </c>
      <c r="M272" t="n">
        <v>4</v>
      </c>
      <c r="N272" t="n">
        <v>104.58</v>
      </c>
      <c r="O272" t="n">
        <v>41475.37</v>
      </c>
      <c r="P272" t="n">
        <v>184.83</v>
      </c>
      <c r="Q272" t="n">
        <v>197.75</v>
      </c>
      <c r="R272" t="n">
        <v>30.38</v>
      </c>
      <c r="S272" t="n">
        <v>25.4</v>
      </c>
      <c r="T272" t="n">
        <v>1653.71</v>
      </c>
      <c r="U272" t="n">
        <v>0.84</v>
      </c>
      <c r="V272" t="n">
        <v>0.89</v>
      </c>
      <c r="W272" t="n">
        <v>2.95</v>
      </c>
      <c r="X272" t="n">
        <v>0.1</v>
      </c>
      <c r="Y272" t="n">
        <v>1</v>
      </c>
      <c r="Z272" t="n">
        <v>10</v>
      </c>
    </row>
    <row r="273">
      <c r="A273" t="n">
        <v>114</v>
      </c>
      <c r="B273" t="n">
        <v>140</v>
      </c>
      <c r="C273" t="inlineStr">
        <is>
          <t xml:space="preserve">CONCLUIDO	</t>
        </is>
      </c>
      <c r="D273" t="n">
        <v>7.2994</v>
      </c>
      <c r="E273" t="n">
        <v>13.7</v>
      </c>
      <c r="F273" t="n">
        <v>10.49</v>
      </c>
      <c r="G273" t="n">
        <v>104.85</v>
      </c>
      <c r="H273" t="n">
        <v>1.57</v>
      </c>
      <c r="I273" t="n">
        <v>6</v>
      </c>
      <c r="J273" t="n">
        <v>334.98</v>
      </c>
      <c r="K273" t="n">
        <v>60.56</v>
      </c>
      <c r="L273" t="n">
        <v>29.5</v>
      </c>
      <c r="M273" t="n">
        <v>4</v>
      </c>
      <c r="N273" t="n">
        <v>104.93</v>
      </c>
      <c r="O273" t="n">
        <v>41548.98</v>
      </c>
      <c r="P273" t="n">
        <v>184.91</v>
      </c>
      <c r="Q273" t="n">
        <v>197.76</v>
      </c>
      <c r="R273" t="n">
        <v>30.36</v>
      </c>
      <c r="S273" t="n">
        <v>25.4</v>
      </c>
      <c r="T273" t="n">
        <v>1648.48</v>
      </c>
      <c r="U273" t="n">
        <v>0.84</v>
      </c>
      <c r="V273" t="n">
        <v>0.89</v>
      </c>
      <c r="W273" t="n">
        <v>2.95</v>
      </c>
      <c r="X273" t="n">
        <v>0.1</v>
      </c>
      <c r="Y273" t="n">
        <v>1</v>
      </c>
      <c r="Z273" t="n">
        <v>10</v>
      </c>
    </row>
    <row r="274">
      <c r="A274" t="n">
        <v>115</v>
      </c>
      <c r="B274" t="n">
        <v>140</v>
      </c>
      <c r="C274" t="inlineStr">
        <is>
          <t xml:space="preserve">CONCLUIDO	</t>
        </is>
      </c>
      <c r="D274" t="n">
        <v>7.2994</v>
      </c>
      <c r="E274" t="n">
        <v>13.7</v>
      </c>
      <c r="F274" t="n">
        <v>10.49</v>
      </c>
      <c r="G274" t="n">
        <v>104.85</v>
      </c>
      <c r="H274" t="n">
        <v>1.58</v>
      </c>
      <c r="I274" t="n">
        <v>6</v>
      </c>
      <c r="J274" t="n">
        <v>335.58</v>
      </c>
      <c r="K274" t="n">
        <v>60.56</v>
      </c>
      <c r="L274" t="n">
        <v>29.75</v>
      </c>
      <c r="M274" t="n">
        <v>4</v>
      </c>
      <c r="N274" t="n">
        <v>105.28</v>
      </c>
      <c r="O274" t="n">
        <v>41622.76</v>
      </c>
      <c r="P274" t="n">
        <v>184.84</v>
      </c>
      <c r="Q274" t="n">
        <v>197.75</v>
      </c>
      <c r="R274" t="n">
        <v>30.4</v>
      </c>
      <c r="S274" t="n">
        <v>25.4</v>
      </c>
      <c r="T274" t="n">
        <v>1668.28</v>
      </c>
      <c r="U274" t="n">
        <v>0.84</v>
      </c>
      <c r="V274" t="n">
        <v>0.89</v>
      </c>
      <c r="W274" t="n">
        <v>2.95</v>
      </c>
      <c r="X274" t="n">
        <v>0.1</v>
      </c>
      <c r="Y274" t="n">
        <v>1</v>
      </c>
      <c r="Z274" t="n">
        <v>10</v>
      </c>
    </row>
    <row r="275">
      <c r="A275" t="n">
        <v>116</v>
      </c>
      <c r="B275" t="n">
        <v>140</v>
      </c>
      <c r="C275" t="inlineStr">
        <is>
          <t xml:space="preserve">CONCLUIDO	</t>
        </is>
      </c>
      <c r="D275" t="n">
        <v>7.2988</v>
      </c>
      <c r="E275" t="n">
        <v>13.7</v>
      </c>
      <c r="F275" t="n">
        <v>10.49</v>
      </c>
      <c r="G275" t="n">
        <v>104.86</v>
      </c>
      <c r="H275" t="n">
        <v>1.59</v>
      </c>
      <c r="I275" t="n">
        <v>6</v>
      </c>
      <c r="J275" t="n">
        <v>336.18</v>
      </c>
      <c r="K275" t="n">
        <v>60.56</v>
      </c>
      <c r="L275" t="n">
        <v>30</v>
      </c>
      <c r="M275" t="n">
        <v>4</v>
      </c>
      <c r="N275" t="n">
        <v>105.63</v>
      </c>
      <c r="O275" t="n">
        <v>41696.71</v>
      </c>
      <c r="P275" t="n">
        <v>184.94</v>
      </c>
      <c r="Q275" t="n">
        <v>197.75</v>
      </c>
      <c r="R275" t="n">
        <v>30.43</v>
      </c>
      <c r="S275" t="n">
        <v>25.4</v>
      </c>
      <c r="T275" t="n">
        <v>1680.38</v>
      </c>
      <c r="U275" t="n">
        <v>0.83</v>
      </c>
      <c r="V275" t="n">
        <v>0.89</v>
      </c>
      <c r="W275" t="n">
        <v>2.95</v>
      </c>
      <c r="X275" t="n">
        <v>0.1</v>
      </c>
      <c r="Y275" t="n">
        <v>1</v>
      </c>
      <c r="Z275" t="n">
        <v>10</v>
      </c>
    </row>
    <row r="276">
      <c r="A276" t="n">
        <v>117</v>
      </c>
      <c r="B276" t="n">
        <v>140</v>
      </c>
      <c r="C276" t="inlineStr">
        <is>
          <t xml:space="preserve">CONCLUIDO	</t>
        </is>
      </c>
      <c r="D276" t="n">
        <v>7.299</v>
      </c>
      <c r="E276" t="n">
        <v>13.7</v>
      </c>
      <c r="F276" t="n">
        <v>10.49</v>
      </c>
      <c r="G276" t="n">
        <v>104.86</v>
      </c>
      <c r="H276" t="n">
        <v>1.6</v>
      </c>
      <c r="I276" t="n">
        <v>6</v>
      </c>
      <c r="J276" t="n">
        <v>336.78</v>
      </c>
      <c r="K276" t="n">
        <v>60.56</v>
      </c>
      <c r="L276" t="n">
        <v>30.25</v>
      </c>
      <c r="M276" t="n">
        <v>4</v>
      </c>
      <c r="N276" t="n">
        <v>105.98</v>
      </c>
      <c r="O276" t="n">
        <v>41770.83</v>
      </c>
      <c r="P276" t="n">
        <v>184.96</v>
      </c>
      <c r="Q276" t="n">
        <v>197.75</v>
      </c>
      <c r="R276" t="n">
        <v>30.41</v>
      </c>
      <c r="S276" t="n">
        <v>25.4</v>
      </c>
      <c r="T276" t="n">
        <v>1673.25</v>
      </c>
      <c r="U276" t="n">
        <v>0.84</v>
      </c>
      <c r="V276" t="n">
        <v>0.89</v>
      </c>
      <c r="W276" t="n">
        <v>2.95</v>
      </c>
      <c r="X276" t="n">
        <v>0.1</v>
      </c>
      <c r="Y276" t="n">
        <v>1</v>
      </c>
      <c r="Z276" t="n">
        <v>10</v>
      </c>
    </row>
    <row r="277">
      <c r="A277" t="n">
        <v>118</v>
      </c>
      <c r="B277" t="n">
        <v>140</v>
      </c>
      <c r="C277" t="inlineStr">
        <is>
          <t xml:space="preserve">CONCLUIDO	</t>
        </is>
      </c>
      <c r="D277" t="n">
        <v>7.299</v>
      </c>
      <c r="E277" t="n">
        <v>13.7</v>
      </c>
      <c r="F277" t="n">
        <v>10.49</v>
      </c>
      <c r="G277" t="n">
        <v>104.86</v>
      </c>
      <c r="H277" t="n">
        <v>1.61</v>
      </c>
      <c r="I277" t="n">
        <v>6</v>
      </c>
      <c r="J277" t="n">
        <v>337.39</v>
      </c>
      <c r="K277" t="n">
        <v>60.56</v>
      </c>
      <c r="L277" t="n">
        <v>30.5</v>
      </c>
      <c r="M277" t="n">
        <v>4</v>
      </c>
      <c r="N277" t="n">
        <v>106.33</v>
      </c>
      <c r="O277" t="n">
        <v>41845.13</v>
      </c>
      <c r="P277" t="n">
        <v>184.98</v>
      </c>
      <c r="Q277" t="n">
        <v>197.75</v>
      </c>
      <c r="R277" t="n">
        <v>30.34</v>
      </c>
      <c r="S277" t="n">
        <v>25.4</v>
      </c>
      <c r="T277" t="n">
        <v>1638.14</v>
      </c>
      <c r="U277" t="n">
        <v>0.84</v>
      </c>
      <c r="V277" t="n">
        <v>0.89</v>
      </c>
      <c r="W277" t="n">
        <v>2.95</v>
      </c>
      <c r="X277" t="n">
        <v>0.1</v>
      </c>
      <c r="Y277" t="n">
        <v>1</v>
      </c>
      <c r="Z277" t="n">
        <v>10</v>
      </c>
    </row>
    <row r="278">
      <c r="A278" t="n">
        <v>119</v>
      </c>
      <c r="B278" t="n">
        <v>140</v>
      </c>
      <c r="C278" t="inlineStr">
        <is>
          <t xml:space="preserve">CONCLUIDO	</t>
        </is>
      </c>
      <c r="D278" t="n">
        <v>7.2997</v>
      </c>
      <c r="E278" t="n">
        <v>13.7</v>
      </c>
      <c r="F278" t="n">
        <v>10.48</v>
      </c>
      <c r="G278" t="n">
        <v>104.85</v>
      </c>
      <c r="H278" t="n">
        <v>1.62</v>
      </c>
      <c r="I278" t="n">
        <v>6</v>
      </c>
      <c r="J278" t="n">
        <v>337.99</v>
      </c>
      <c r="K278" t="n">
        <v>60.56</v>
      </c>
      <c r="L278" t="n">
        <v>30.75</v>
      </c>
      <c r="M278" t="n">
        <v>4</v>
      </c>
      <c r="N278" t="n">
        <v>106.68</v>
      </c>
      <c r="O278" t="n">
        <v>41919.61</v>
      </c>
      <c r="P278" t="n">
        <v>184.88</v>
      </c>
      <c r="Q278" t="n">
        <v>197.77</v>
      </c>
      <c r="R278" t="n">
        <v>30.4</v>
      </c>
      <c r="S278" t="n">
        <v>25.4</v>
      </c>
      <c r="T278" t="n">
        <v>1664.53</v>
      </c>
      <c r="U278" t="n">
        <v>0.84</v>
      </c>
      <c r="V278" t="n">
        <v>0.89</v>
      </c>
      <c r="W278" t="n">
        <v>2.95</v>
      </c>
      <c r="X278" t="n">
        <v>0.09</v>
      </c>
      <c r="Y278" t="n">
        <v>1</v>
      </c>
      <c r="Z278" t="n">
        <v>10</v>
      </c>
    </row>
    <row r="279">
      <c r="A279" t="n">
        <v>120</v>
      </c>
      <c r="B279" t="n">
        <v>140</v>
      </c>
      <c r="C279" t="inlineStr">
        <is>
          <t xml:space="preserve">CONCLUIDO	</t>
        </is>
      </c>
      <c r="D279" t="n">
        <v>7.2988</v>
      </c>
      <c r="E279" t="n">
        <v>13.7</v>
      </c>
      <c r="F279" t="n">
        <v>10.49</v>
      </c>
      <c r="G279" t="n">
        <v>104.86</v>
      </c>
      <c r="H279" t="n">
        <v>1.63</v>
      </c>
      <c r="I279" t="n">
        <v>6</v>
      </c>
      <c r="J279" t="n">
        <v>338.59</v>
      </c>
      <c r="K279" t="n">
        <v>60.56</v>
      </c>
      <c r="L279" t="n">
        <v>31</v>
      </c>
      <c r="M279" t="n">
        <v>4</v>
      </c>
      <c r="N279" t="n">
        <v>107.04</v>
      </c>
      <c r="O279" t="n">
        <v>41994.26</v>
      </c>
      <c r="P279" t="n">
        <v>184.87</v>
      </c>
      <c r="Q279" t="n">
        <v>197.76</v>
      </c>
      <c r="R279" t="n">
        <v>30.33</v>
      </c>
      <c r="S279" t="n">
        <v>25.4</v>
      </c>
      <c r="T279" t="n">
        <v>1629.23</v>
      </c>
      <c r="U279" t="n">
        <v>0.84</v>
      </c>
      <c r="V279" t="n">
        <v>0.89</v>
      </c>
      <c r="W279" t="n">
        <v>2.95</v>
      </c>
      <c r="X279" t="n">
        <v>0.1</v>
      </c>
      <c r="Y279" t="n">
        <v>1</v>
      </c>
      <c r="Z279" t="n">
        <v>10</v>
      </c>
    </row>
    <row r="280">
      <c r="A280" t="n">
        <v>121</v>
      </c>
      <c r="B280" t="n">
        <v>140</v>
      </c>
      <c r="C280" t="inlineStr">
        <is>
          <t xml:space="preserve">CONCLUIDO	</t>
        </is>
      </c>
      <c r="D280" t="n">
        <v>7.2991</v>
      </c>
      <c r="E280" t="n">
        <v>13.7</v>
      </c>
      <c r="F280" t="n">
        <v>10.49</v>
      </c>
      <c r="G280" t="n">
        <v>104.86</v>
      </c>
      <c r="H280" t="n">
        <v>1.64</v>
      </c>
      <c r="I280" t="n">
        <v>6</v>
      </c>
      <c r="J280" t="n">
        <v>339.2</v>
      </c>
      <c r="K280" t="n">
        <v>60.56</v>
      </c>
      <c r="L280" t="n">
        <v>31.25</v>
      </c>
      <c r="M280" t="n">
        <v>4</v>
      </c>
      <c r="N280" t="n">
        <v>107.4</v>
      </c>
      <c r="O280" t="n">
        <v>42069.09</v>
      </c>
      <c r="P280" t="n">
        <v>184.82</v>
      </c>
      <c r="Q280" t="n">
        <v>197.76</v>
      </c>
      <c r="R280" t="n">
        <v>30.32</v>
      </c>
      <c r="S280" t="n">
        <v>25.4</v>
      </c>
      <c r="T280" t="n">
        <v>1627.06</v>
      </c>
      <c r="U280" t="n">
        <v>0.84</v>
      </c>
      <c r="V280" t="n">
        <v>0.89</v>
      </c>
      <c r="W280" t="n">
        <v>2.95</v>
      </c>
      <c r="X280" t="n">
        <v>0.1</v>
      </c>
      <c r="Y280" t="n">
        <v>1</v>
      </c>
      <c r="Z280" t="n">
        <v>10</v>
      </c>
    </row>
    <row r="281">
      <c r="A281" t="n">
        <v>122</v>
      </c>
      <c r="B281" t="n">
        <v>140</v>
      </c>
      <c r="C281" t="inlineStr">
        <is>
          <t xml:space="preserve">CONCLUIDO	</t>
        </is>
      </c>
      <c r="D281" t="n">
        <v>7.2975</v>
      </c>
      <c r="E281" t="n">
        <v>13.7</v>
      </c>
      <c r="F281" t="n">
        <v>10.49</v>
      </c>
      <c r="G281" t="n">
        <v>104.89</v>
      </c>
      <c r="H281" t="n">
        <v>1.65</v>
      </c>
      <c r="I281" t="n">
        <v>6</v>
      </c>
      <c r="J281" t="n">
        <v>339.81</v>
      </c>
      <c r="K281" t="n">
        <v>60.56</v>
      </c>
      <c r="L281" t="n">
        <v>31.5</v>
      </c>
      <c r="M281" t="n">
        <v>4</v>
      </c>
      <c r="N281" t="n">
        <v>107.75</v>
      </c>
      <c r="O281" t="n">
        <v>42144.11</v>
      </c>
      <c r="P281" t="n">
        <v>184.78</v>
      </c>
      <c r="Q281" t="n">
        <v>197.76</v>
      </c>
      <c r="R281" t="n">
        <v>30.4</v>
      </c>
      <c r="S281" t="n">
        <v>25.4</v>
      </c>
      <c r="T281" t="n">
        <v>1666.9</v>
      </c>
      <c r="U281" t="n">
        <v>0.84</v>
      </c>
      <c r="V281" t="n">
        <v>0.89</v>
      </c>
      <c r="W281" t="n">
        <v>2.95</v>
      </c>
      <c r="X281" t="n">
        <v>0.1</v>
      </c>
      <c r="Y281" t="n">
        <v>1</v>
      </c>
      <c r="Z281" t="n">
        <v>10</v>
      </c>
    </row>
    <row r="282">
      <c r="A282" t="n">
        <v>123</v>
      </c>
      <c r="B282" t="n">
        <v>140</v>
      </c>
      <c r="C282" t="inlineStr">
        <is>
          <t xml:space="preserve">CONCLUIDO	</t>
        </is>
      </c>
      <c r="D282" t="n">
        <v>7.2984</v>
      </c>
      <c r="E282" t="n">
        <v>13.7</v>
      </c>
      <c r="F282" t="n">
        <v>10.49</v>
      </c>
      <c r="G282" t="n">
        <v>104.87</v>
      </c>
      <c r="H282" t="n">
        <v>1.66</v>
      </c>
      <c r="I282" t="n">
        <v>6</v>
      </c>
      <c r="J282" t="n">
        <v>340.42</v>
      </c>
      <c r="K282" t="n">
        <v>60.56</v>
      </c>
      <c r="L282" t="n">
        <v>31.75</v>
      </c>
      <c r="M282" t="n">
        <v>4</v>
      </c>
      <c r="N282" t="n">
        <v>108.11</v>
      </c>
      <c r="O282" t="n">
        <v>42219.3</v>
      </c>
      <c r="P282" t="n">
        <v>184.66</v>
      </c>
      <c r="Q282" t="n">
        <v>197.76</v>
      </c>
      <c r="R282" t="n">
        <v>30.33</v>
      </c>
      <c r="S282" t="n">
        <v>25.4</v>
      </c>
      <c r="T282" t="n">
        <v>1632.61</v>
      </c>
      <c r="U282" t="n">
        <v>0.84</v>
      </c>
      <c r="V282" t="n">
        <v>0.89</v>
      </c>
      <c r="W282" t="n">
        <v>2.95</v>
      </c>
      <c r="X282" t="n">
        <v>0.1</v>
      </c>
      <c r="Y282" t="n">
        <v>1</v>
      </c>
      <c r="Z282" t="n">
        <v>10</v>
      </c>
    </row>
    <row r="283">
      <c r="A283" t="n">
        <v>124</v>
      </c>
      <c r="B283" t="n">
        <v>140</v>
      </c>
      <c r="C283" t="inlineStr">
        <is>
          <t xml:space="preserve">CONCLUIDO	</t>
        </is>
      </c>
      <c r="D283" t="n">
        <v>7.2988</v>
      </c>
      <c r="E283" t="n">
        <v>13.7</v>
      </c>
      <c r="F283" t="n">
        <v>10.49</v>
      </c>
      <c r="G283" t="n">
        <v>104.86</v>
      </c>
      <c r="H283" t="n">
        <v>1.67</v>
      </c>
      <c r="I283" t="n">
        <v>6</v>
      </c>
      <c r="J283" t="n">
        <v>341.03</v>
      </c>
      <c r="K283" t="n">
        <v>60.56</v>
      </c>
      <c r="L283" t="n">
        <v>32</v>
      </c>
      <c r="M283" t="n">
        <v>4</v>
      </c>
      <c r="N283" t="n">
        <v>108.48</v>
      </c>
      <c r="O283" t="n">
        <v>42294.68</v>
      </c>
      <c r="P283" t="n">
        <v>184.64</v>
      </c>
      <c r="Q283" t="n">
        <v>197.75</v>
      </c>
      <c r="R283" t="n">
        <v>30.4</v>
      </c>
      <c r="S283" t="n">
        <v>25.4</v>
      </c>
      <c r="T283" t="n">
        <v>1665.94</v>
      </c>
      <c r="U283" t="n">
        <v>0.84</v>
      </c>
      <c r="V283" t="n">
        <v>0.89</v>
      </c>
      <c r="W283" t="n">
        <v>2.95</v>
      </c>
      <c r="X283" t="n">
        <v>0.1</v>
      </c>
      <c r="Y283" t="n">
        <v>1</v>
      </c>
      <c r="Z283" t="n">
        <v>10</v>
      </c>
    </row>
    <row r="284">
      <c r="A284" t="n">
        <v>125</v>
      </c>
      <c r="B284" t="n">
        <v>140</v>
      </c>
      <c r="C284" t="inlineStr">
        <is>
          <t xml:space="preserve">CONCLUIDO	</t>
        </is>
      </c>
      <c r="D284" t="n">
        <v>7.3018</v>
      </c>
      <c r="E284" t="n">
        <v>13.7</v>
      </c>
      <c r="F284" t="n">
        <v>10.48</v>
      </c>
      <c r="G284" t="n">
        <v>104.81</v>
      </c>
      <c r="H284" t="n">
        <v>1.68</v>
      </c>
      <c r="I284" t="n">
        <v>6</v>
      </c>
      <c r="J284" t="n">
        <v>341.64</v>
      </c>
      <c r="K284" t="n">
        <v>60.56</v>
      </c>
      <c r="L284" t="n">
        <v>32.25</v>
      </c>
      <c r="M284" t="n">
        <v>4</v>
      </c>
      <c r="N284" t="n">
        <v>108.84</v>
      </c>
      <c r="O284" t="n">
        <v>42370.23</v>
      </c>
      <c r="P284" t="n">
        <v>184.42</v>
      </c>
      <c r="Q284" t="n">
        <v>197.75</v>
      </c>
      <c r="R284" t="n">
        <v>30.28</v>
      </c>
      <c r="S284" t="n">
        <v>25.4</v>
      </c>
      <c r="T284" t="n">
        <v>1607.25</v>
      </c>
      <c r="U284" t="n">
        <v>0.84</v>
      </c>
      <c r="V284" t="n">
        <v>0.89</v>
      </c>
      <c r="W284" t="n">
        <v>2.95</v>
      </c>
      <c r="X284" t="n">
        <v>0.09</v>
      </c>
      <c r="Y284" t="n">
        <v>1</v>
      </c>
      <c r="Z284" t="n">
        <v>10</v>
      </c>
    </row>
    <row r="285">
      <c r="A285" t="n">
        <v>126</v>
      </c>
      <c r="B285" t="n">
        <v>140</v>
      </c>
      <c r="C285" t="inlineStr">
        <is>
          <t xml:space="preserve">CONCLUIDO	</t>
        </is>
      </c>
      <c r="D285" t="n">
        <v>7.2975</v>
      </c>
      <c r="E285" t="n">
        <v>13.7</v>
      </c>
      <c r="F285" t="n">
        <v>10.49</v>
      </c>
      <c r="G285" t="n">
        <v>104.89</v>
      </c>
      <c r="H285" t="n">
        <v>1.69</v>
      </c>
      <c r="I285" t="n">
        <v>6</v>
      </c>
      <c r="J285" t="n">
        <v>342.26</v>
      </c>
      <c r="K285" t="n">
        <v>60.56</v>
      </c>
      <c r="L285" t="n">
        <v>32.5</v>
      </c>
      <c r="M285" t="n">
        <v>4</v>
      </c>
      <c r="N285" t="n">
        <v>109.2</v>
      </c>
      <c r="O285" t="n">
        <v>42445.98</v>
      </c>
      <c r="P285" t="n">
        <v>184.4</v>
      </c>
      <c r="Q285" t="n">
        <v>197.77</v>
      </c>
      <c r="R285" t="n">
        <v>30.41</v>
      </c>
      <c r="S285" t="n">
        <v>25.4</v>
      </c>
      <c r="T285" t="n">
        <v>1669.45</v>
      </c>
      <c r="U285" t="n">
        <v>0.84</v>
      </c>
      <c r="V285" t="n">
        <v>0.89</v>
      </c>
      <c r="W285" t="n">
        <v>2.95</v>
      </c>
      <c r="X285" t="n">
        <v>0.1</v>
      </c>
      <c r="Y285" t="n">
        <v>1</v>
      </c>
      <c r="Z285" t="n">
        <v>10</v>
      </c>
    </row>
    <row r="286">
      <c r="A286" t="n">
        <v>127</v>
      </c>
      <c r="B286" t="n">
        <v>140</v>
      </c>
      <c r="C286" t="inlineStr">
        <is>
          <t xml:space="preserve">CONCLUIDO	</t>
        </is>
      </c>
      <c r="D286" t="n">
        <v>7.2956</v>
      </c>
      <c r="E286" t="n">
        <v>13.71</v>
      </c>
      <c r="F286" t="n">
        <v>10.49</v>
      </c>
      <c r="G286" t="n">
        <v>104.92</v>
      </c>
      <c r="H286" t="n">
        <v>1.7</v>
      </c>
      <c r="I286" t="n">
        <v>6</v>
      </c>
      <c r="J286" t="n">
        <v>342.87</v>
      </c>
      <c r="K286" t="n">
        <v>60.56</v>
      </c>
      <c r="L286" t="n">
        <v>32.75</v>
      </c>
      <c r="M286" t="n">
        <v>4</v>
      </c>
      <c r="N286" t="n">
        <v>109.57</v>
      </c>
      <c r="O286" t="n">
        <v>42521.91</v>
      </c>
      <c r="P286" t="n">
        <v>184.23</v>
      </c>
      <c r="Q286" t="n">
        <v>197.75</v>
      </c>
      <c r="R286" t="n">
        <v>30.66</v>
      </c>
      <c r="S286" t="n">
        <v>25.4</v>
      </c>
      <c r="T286" t="n">
        <v>1796.73</v>
      </c>
      <c r="U286" t="n">
        <v>0.83</v>
      </c>
      <c r="V286" t="n">
        <v>0.89</v>
      </c>
      <c r="W286" t="n">
        <v>2.95</v>
      </c>
      <c r="X286" t="n">
        <v>0.1</v>
      </c>
      <c r="Y286" t="n">
        <v>1</v>
      </c>
      <c r="Z286" t="n">
        <v>10</v>
      </c>
    </row>
    <row r="287">
      <c r="A287" t="n">
        <v>128</v>
      </c>
      <c r="B287" t="n">
        <v>140</v>
      </c>
      <c r="C287" t="inlineStr">
        <is>
          <t xml:space="preserve">CONCLUIDO	</t>
        </is>
      </c>
      <c r="D287" t="n">
        <v>7.3327</v>
      </c>
      <c r="E287" t="n">
        <v>13.64</v>
      </c>
      <c r="F287" t="n">
        <v>10.48</v>
      </c>
      <c r="G287" t="n">
        <v>125.7</v>
      </c>
      <c r="H287" t="n">
        <v>1.71</v>
      </c>
      <c r="I287" t="n">
        <v>5</v>
      </c>
      <c r="J287" t="n">
        <v>343.49</v>
      </c>
      <c r="K287" t="n">
        <v>60.56</v>
      </c>
      <c r="L287" t="n">
        <v>33</v>
      </c>
      <c r="M287" t="n">
        <v>3</v>
      </c>
      <c r="N287" t="n">
        <v>109.94</v>
      </c>
      <c r="O287" t="n">
        <v>42598.03</v>
      </c>
      <c r="P287" t="n">
        <v>184.02</v>
      </c>
      <c r="Q287" t="n">
        <v>197.75</v>
      </c>
      <c r="R287" t="n">
        <v>30.03</v>
      </c>
      <c r="S287" t="n">
        <v>25.4</v>
      </c>
      <c r="T287" t="n">
        <v>1487.91</v>
      </c>
      <c r="U287" t="n">
        <v>0.85</v>
      </c>
      <c r="V287" t="n">
        <v>0.89</v>
      </c>
      <c r="W287" t="n">
        <v>2.95</v>
      </c>
      <c r="X287" t="n">
        <v>0.09</v>
      </c>
      <c r="Y287" t="n">
        <v>1</v>
      </c>
      <c r="Z287" t="n">
        <v>10</v>
      </c>
    </row>
    <row r="288">
      <c r="A288" t="n">
        <v>129</v>
      </c>
      <c r="B288" t="n">
        <v>140</v>
      </c>
      <c r="C288" t="inlineStr">
        <is>
          <t xml:space="preserve">CONCLUIDO	</t>
        </is>
      </c>
      <c r="D288" t="n">
        <v>7.3344</v>
      </c>
      <c r="E288" t="n">
        <v>13.63</v>
      </c>
      <c r="F288" t="n">
        <v>10.47</v>
      </c>
      <c r="G288" t="n">
        <v>125.67</v>
      </c>
      <c r="H288" t="n">
        <v>1.72</v>
      </c>
      <c r="I288" t="n">
        <v>5</v>
      </c>
      <c r="J288" t="n">
        <v>344.11</v>
      </c>
      <c r="K288" t="n">
        <v>60.56</v>
      </c>
      <c r="L288" t="n">
        <v>33.25</v>
      </c>
      <c r="M288" t="n">
        <v>3</v>
      </c>
      <c r="N288" t="n">
        <v>110.3</v>
      </c>
      <c r="O288" t="n">
        <v>42674.47</v>
      </c>
      <c r="P288" t="n">
        <v>184.23</v>
      </c>
      <c r="Q288" t="n">
        <v>197.75</v>
      </c>
      <c r="R288" t="n">
        <v>29.97</v>
      </c>
      <c r="S288" t="n">
        <v>25.4</v>
      </c>
      <c r="T288" t="n">
        <v>1455</v>
      </c>
      <c r="U288" t="n">
        <v>0.85</v>
      </c>
      <c r="V288" t="n">
        <v>0.89</v>
      </c>
      <c r="W288" t="n">
        <v>2.95</v>
      </c>
      <c r="X288" t="n">
        <v>0.08</v>
      </c>
      <c r="Y288" t="n">
        <v>1</v>
      </c>
      <c r="Z288" t="n">
        <v>10</v>
      </c>
    </row>
    <row r="289">
      <c r="A289" t="n">
        <v>130</v>
      </c>
      <c r="B289" t="n">
        <v>140</v>
      </c>
      <c r="C289" t="inlineStr">
        <is>
          <t xml:space="preserve">CONCLUIDO	</t>
        </is>
      </c>
      <c r="D289" t="n">
        <v>7.3333</v>
      </c>
      <c r="E289" t="n">
        <v>13.64</v>
      </c>
      <c r="F289" t="n">
        <v>10.47</v>
      </c>
      <c r="G289" t="n">
        <v>125.69</v>
      </c>
      <c r="H289" t="n">
        <v>1.73</v>
      </c>
      <c r="I289" t="n">
        <v>5</v>
      </c>
      <c r="J289" t="n">
        <v>344.73</v>
      </c>
      <c r="K289" t="n">
        <v>60.56</v>
      </c>
      <c r="L289" t="n">
        <v>33.5</v>
      </c>
      <c r="M289" t="n">
        <v>3</v>
      </c>
      <c r="N289" t="n">
        <v>110.67</v>
      </c>
      <c r="O289" t="n">
        <v>42750.97</v>
      </c>
      <c r="P289" t="n">
        <v>184.55</v>
      </c>
      <c r="Q289" t="n">
        <v>197.75</v>
      </c>
      <c r="R289" t="n">
        <v>30.06</v>
      </c>
      <c r="S289" t="n">
        <v>25.4</v>
      </c>
      <c r="T289" t="n">
        <v>1502.97</v>
      </c>
      <c r="U289" t="n">
        <v>0.84</v>
      </c>
      <c r="V289" t="n">
        <v>0.89</v>
      </c>
      <c r="W289" t="n">
        <v>2.95</v>
      </c>
      <c r="X289" t="n">
        <v>0.08</v>
      </c>
      <c r="Y289" t="n">
        <v>1</v>
      </c>
      <c r="Z289" t="n">
        <v>10</v>
      </c>
    </row>
    <row r="290">
      <c r="A290" t="n">
        <v>131</v>
      </c>
      <c r="B290" t="n">
        <v>140</v>
      </c>
      <c r="C290" t="inlineStr">
        <is>
          <t xml:space="preserve">CONCLUIDO	</t>
        </is>
      </c>
      <c r="D290" t="n">
        <v>7.3321</v>
      </c>
      <c r="E290" t="n">
        <v>13.64</v>
      </c>
      <c r="F290" t="n">
        <v>10.48</v>
      </c>
      <c r="G290" t="n">
        <v>125.72</v>
      </c>
      <c r="H290" t="n">
        <v>1.74</v>
      </c>
      <c r="I290" t="n">
        <v>5</v>
      </c>
      <c r="J290" t="n">
        <v>345.35</v>
      </c>
      <c r="K290" t="n">
        <v>60.56</v>
      </c>
      <c r="L290" t="n">
        <v>33.75</v>
      </c>
      <c r="M290" t="n">
        <v>3</v>
      </c>
      <c r="N290" t="n">
        <v>111.05</v>
      </c>
      <c r="O290" t="n">
        <v>42827.67</v>
      </c>
      <c r="P290" t="n">
        <v>184.77</v>
      </c>
      <c r="Q290" t="n">
        <v>197.76</v>
      </c>
      <c r="R290" t="n">
        <v>30.17</v>
      </c>
      <c r="S290" t="n">
        <v>25.4</v>
      </c>
      <c r="T290" t="n">
        <v>1553.75</v>
      </c>
      <c r="U290" t="n">
        <v>0.84</v>
      </c>
      <c r="V290" t="n">
        <v>0.89</v>
      </c>
      <c r="W290" t="n">
        <v>2.95</v>
      </c>
      <c r="X290" t="n">
        <v>0.09</v>
      </c>
      <c r="Y290" t="n">
        <v>1</v>
      </c>
      <c r="Z290" t="n">
        <v>10</v>
      </c>
    </row>
    <row r="291">
      <c r="A291" t="n">
        <v>132</v>
      </c>
      <c r="B291" t="n">
        <v>140</v>
      </c>
      <c r="C291" t="inlineStr">
        <is>
          <t xml:space="preserve">CONCLUIDO	</t>
        </is>
      </c>
      <c r="D291" t="n">
        <v>7.3311</v>
      </c>
      <c r="E291" t="n">
        <v>13.64</v>
      </c>
      <c r="F291" t="n">
        <v>10.48</v>
      </c>
      <c r="G291" t="n">
        <v>125.74</v>
      </c>
      <c r="H291" t="n">
        <v>1.75</v>
      </c>
      <c r="I291" t="n">
        <v>5</v>
      </c>
      <c r="J291" t="n">
        <v>345.97</v>
      </c>
      <c r="K291" t="n">
        <v>60.56</v>
      </c>
      <c r="L291" t="n">
        <v>34</v>
      </c>
      <c r="M291" t="n">
        <v>3</v>
      </c>
      <c r="N291" t="n">
        <v>111.42</v>
      </c>
      <c r="O291" t="n">
        <v>42904.56</v>
      </c>
      <c r="P291" t="n">
        <v>185.03</v>
      </c>
      <c r="Q291" t="n">
        <v>197.76</v>
      </c>
      <c r="R291" t="n">
        <v>30.16</v>
      </c>
      <c r="S291" t="n">
        <v>25.4</v>
      </c>
      <c r="T291" t="n">
        <v>1550.46</v>
      </c>
      <c r="U291" t="n">
        <v>0.84</v>
      </c>
      <c r="V291" t="n">
        <v>0.89</v>
      </c>
      <c r="W291" t="n">
        <v>2.95</v>
      </c>
      <c r="X291" t="n">
        <v>0.09</v>
      </c>
      <c r="Y291" t="n">
        <v>1</v>
      </c>
      <c r="Z291" t="n">
        <v>10</v>
      </c>
    </row>
    <row r="292">
      <c r="A292" t="n">
        <v>133</v>
      </c>
      <c r="B292" t="n">
        <v>140</v>
      </c>
      <c r="C292" t="inlineStr">
        <is>
          <t xml:space="preserve">CONCLUIDO	</t>
        </is>
      </c>
      <c r="D292" t="n">
        <v>7.332</v>
      </c>
      <c r="E292" t="n">
        <v>13.64</v>
      </c>
      <c r="F292" t="n">
        <v>10.48</v>
      </c>
      <c r="G292" t="n">
        <v>125.72</v>
      </c>
      <c r="H292" t="n">
        <v>1.76</v>
      </c>
      <c r="I292" t="n">
        <v>5</v>
      </c>
      <c r="J292" t="n">
        <v>346.6</v>
      </c>
      <c r="K292" t="n">
        <v>60.56</v>
      </c>
      <c r="L292" t="n">
        <v>34.25</v>
      </c>
      <c r="M292" t="n">
        <v>3</v>
      </c>
      <c r="N292" t="n">
        <v>111.8</v>
      </c>
      <c r="O292" t="n">
        <v>42981.64</v>
      </c>
      <c r="P292" t="n">
        <v>185.19</v>
      </c>
      <c r="Q292" t="n">
        <v>197.76</v>
      </c>
      <c r="R292" t="n">
        <v>30.1</v>
      </c>
      <c r="S292" t="n">
        <v>25.4</v>
      </c>
      <c r="T292" t="n">
        <v>1519.72</v>
      </c>
      <c r="U292" t="n">
        <v>0.84</v>
      </c>
      <c r="V292" t="n">
        <v>0.89</v>
      </c>
      <c r="W292" t="n">
        <v>2.95</v>
      </c>
      <c r="X292" t="n">
        <v>0.09</v>
      </c>
      <c r="Y292" t="n">
        <v>1</v>
      </c>
      <c r="Z292" t="n">
        <v>10</v>
      </c>
    </row>
    <row r="293">
      <c r="A293" t="n">
        <v>134</v>
      </c>
      <c r="B293" t="n">
        <v>140</v>
      </c>
      <c r="C293" t="inlineStr">
        <is>
          <t xml:space="preserve">CONCLUIDO	</t>
        </is>
      </c>
      <c r="D293" t="n">
        <v>7.3348</v>
      </c>
      <c r="E293" t="n">
        <v>13.63</v>
      </c>
      <c r="F293" t="n">
        <v>10.47</v>
      </c>
      <c r="G293" t="n">
        <v>125.66</v>
      </c>
      <c r="H293" t="n">
        <v>1.77</v>
      </c>
      <c r="I293" t="n">
        <v>5</v>
      </c>
      <c r="J293" t="n">
        <v>347.23</v>
      </c>
      <c r="K293" t="n">
        <v>60.56</v>
      </c>
      <c r="L293" t="n">
        <v>34.5</v>
      </c>
      <c r="M293" t="n">
        <v>3</v>
      </c>
      <c r="N293" t="n">
        <v>112.17</v>
      </c>
      <c r="O293" t="n">
        <v>43058.93</v>
      </c>
      <c r="P293" t="n">
        <v>185.24</v>
      </c>
      <c r="Q293" t="n">
        <v>197.75</v>
      </c>
      <c r="R293" t="n">
        <v>29.94</v>
      </c>
      <c r="S293" t="n">
        <v>25.4</v>
      </c>
      <c r="T293" t="n">
        <v>1441.56</v>
      </c>
      <c r="U293" t="n">
        <v>0.85</v>
      </c>
      <c r="V293" t="n">
        <v>0.89</v>
      </c>
      <c r="W293" t="n">
        <v>2.95</v>
      </c>
      <c r="X293" t="n">
        <v>0.08</v>
      </c>
      <c r="Y293" t="n">
        <v>1</v>
      </c>
      <c r="Z293" t="n">
        <v>10</v>
      </c>
    </row>
    <row r="294">
      <c r="A294" t="n">
        <v>135</v>
      </c>
      <c r="B294" t="n">
        <v>140</v>
      </c>
      <c r="C294" t="inlineStr">
        <is>
          <t xml:space="preserve">CONCLUIDO	</t>
        </is>
      </c>
      <c r="D294" t="n">
        <v>7.3354</v>
      </c>
      <c r="E294" t="n">
        <v>13.63</v>
      </c>
      <c r="F294" t="n">
        <v>10.47</v>
      </c>
      <c r="G294" t="n">
        <v>125.64</v>
      </c>
      <c r="H294" t="n">
        <v>1.78</v>
      </c>
      <c r="I294" t="n">
        <v>5</v>
      </c>
      <c r="J294" t="n">
        <v>347.85</v>
      </c>
      <c r="K294" t="n">
        <v>60.56</v>
      </c>
      <c r="L294" t="n">
        <v>34.75</v>
      </c>
      <c r="M294" t="n">
        <v>3</v>
      </c>
      <c r="N294" t="n">
        <v>112.55</v>
      </c>
      <c r="O294" t="n">
        <v>43136.41</v>
      </c>
      <c r="P294" t="n">
        <v>185.4</v>
      </c>
      <c r="Q294" t="n">
        <v>197.75</v>
      </c>
      <c r="R294" t="n">
        <v>29.93</v>
      </c>
      <c r="S294" t="n">
        <v>25.4</v>
      </c>
      <c r="T294" t="n">
        <v>1434.38</v>
      </c>
      <c r="U294" t="n">
        <v>0.85</v>
      </c>
      <c r="V294" t="n">
        <v>0.89</v>
      </c>
      <c r="W294" t="n">
        <v>2.95</v>
      </c>
      <c r="X294" t="n">
        <v>0.08</v>
      </c>
      <c r="Y294" t="n">
        <v>1</v>
      </c>
      <c r="Z294" t="n">
        <v>10</v>
      </c>
    </row>
    <row r="295">
      <c r="A295" t="n">
        <v>136</v>
      </c>
      <c r="B295" t="n">
        <v>140</v>
      </c>
      <c r="C295" t="inlineStr">
        <is>
          <t xml:space="preserve">CONCLUIDO	</t>
        </is>
      </c>
      <c r="D295" t="n">
        <v>7.3339</v>
      </c>
      <c r="E295" t="n">
        <v>13.64</v>
      </c>
      <c r="F295" t="n">
        <v>10.47</v>
      </c>
      <c r="G295" t="n">
        <v>125.68</v>
      </c>
      <c r="H295" t="n">
        <v>1.79</v>
      </c>
      <c r="I295" t="n">
        <v>5</v>
      </c>
      <c r="J295" t="n">
        <v>348.48</v>
      </c>
      <c r="K295" t="n">
        <v>60.56</v>
      </c>
      <c r="L295" t="n">
        <v>35</v>
      </c>
      <c r="M295" t="n">
        <v>3</v>
      </c>
      <c r="N295" t="n">
        <v>112.93</v>
      </c>
      <c r="O295" t="n">
        <v>43214.09</v>
      </c>
      <c r="P295" t="n">
        <v>185.59</v>
      </c>
      <c r="Q295" t="n">
        <v>197.76</v>
      </c>
      <c r="R295" t="n">
        <v>29.89</v>
      </c>
      <c r="S295" t="n">
        <v>25.4</v>
      </c>
      <c r="T295" t="n">
        <v>1414.02</v>
      </c>
      <c r="U295" t="n">
        <v>0.85</v>
      </c>
      <c r="V295" t="n">
        <v>0.89</v>
      </c>
      <c r="W295" t="n">
        <v>2.95</v>
      </c>
      <c r="X295" t="n">
        <v>0.08</v>
      </c>
      <c r="Y295" t="n">
        <v>1</v>
      </c>
      <c r="Z295" t="n">
        <v>10</v>
      </c>
    </row>
    <row r="296">
      <c r="A296" t="n">
        <v>137</v>
      </c>
      <c r="B296" t="n">
        <v>140</v>
      </c>
      <c r="C296" t="inlineStr">
        <is>
          <t xml:space="preserve">CONCLUIDO	</t>
        </is>
      </c>
      <c r="D296" t="n">
        <v>7.3339</v>
      </c>
      <c r="E296" t="n">
        <v>13.64</v>
      </c>
      <c r="F296" t="n">
        <v>10.47</v>
      </c>
      <c r="G296" t="n">
        <v>125.68</v>
      </c>
      <c r="H296" t="n">
        <v>1.8</v>
      </c>
      <c r="I296" t="n">
        <v>5</v>
      </c>
      <c r="J296" t="n">
        <v>349.12</v>
      </c>
      <c r="K296" t="n">
        <v>60.56</v>
      </c>
      <c r="L296" t="n">
        <v>35.25</v>
      </c>
      <c r="M296" t="n">
        <v>3</v>
      </c>
      <c r="N296" t="n">
        <v>113.31</v>
      </c>
      <c r="O296" t="n">
        <v>43291.97</v>
      </c>
      <c r="P296" t="n">
        <v>185.78</v>
      </c>
      <c r="Q296" t="n">
        <v>197.75</v>
      </c>
      <c r="R296" t="n">
        <v>29.99</v>
      </c>
      <c r="S296" t="n">
        <v>25.4</v>
      </c>
      <c r="T296" t="n">
        <v>1464.8</v>
      </c>
      <c r="U296" t="n">
        <v>0.85</v>
      </c>
      <c r="V296" t="n">
        <v>0.89</v>
      </c>
      <c r="W296" t="n">
        <v>2.95</v>
      </c>
      <c r="X296" t="n">
        <v>0.08</v>
      </c>
      <c r="Y296" t="n">
        <v>1</v>
      </c>
      <c r="Z296" t="n">
        <v>10</v>
      </c>
    </row>
    <row r="297">
      <c r="A297" t="n">
        <v>138</v>
      </c>
      <c r="B297" t="n">
        <v>140</v>
      </c>
      <c r="C297" t="inlineStr">
        <is>
          <t xml:space="preserve">CONCLUIDO	</t>
        </is>
      </c>
      <c r="D297" t="n">
        <v>7.3335</v>
      </c>
      <c r="E297" t="n">
        <v>13.64</v>
      </c>
      <c r="F297" t="n">
        <v>10.47</v>
      </c>
      <c r="G297" t="n">
        <v>125.69</v>
      </c>
      <c r="H297" t="n">
        <v>1.81</v>
      </c>
      <c r="I297" t="n">
        <v>5</v>
      </c>
      <c r="J297" t="n">
        <v>349.75</v>
      </c>
      <c r="K297" t="n">
        <v>60.56</v>
      </c>
      <c r="L297" t="n">
        <v>35.5</v>
      </c>
      <c r="M297" t="n">
        <v>3</v>
      </c>
      <c r="N297" t="n">
        <v>113.69</v>
      </c>
      <c r="O297" t="n">
        <v>43370.05</v>
      </c>
      <c r="P297" t="n">
        <v>185.99</v>
      </c>
      <c r="Q297" t="n">
        <v>197.75</v>
      </c>
      <c r="R297" t="n">
        <v>29.95</v>
      </c>
      <c r="S297" t="n">
        <v>25.4</v>
      </c>
      <c r="T297" t="n">
        <v>1445.87</v>
      </c>
      <c r="U297" t="n">
        <v>0.85</v>
      </c>
      <c r="V297" t="n">
        <v>0.89</v>
      </c>
      <c r="W297" t="n">
        <v>2.95</v>
      </c>
      <c r="X297" t="n">
        <v>0.08</v>
      </c>
      <c r="Y297" t="n">
        <v>1</v>
      </c>
      <c r="Z297" t="n">
        <v>10</v>
      </c>
    </row>
    <row r="298">
      <c r="A298" t="n">
        <v>139</v>
      </c>
      <c r="B298" t="n">
        <v>140</v>
      </c>
      <c r="C298" t="inlineStr">
        <is>
          <t xml:space="preserve">CONCLUIDO	</t>
        </is>
      </c>
      <c r="D298" t="n">
        <v>7.3387</v>
      </c>
      <c r="E298" t="n">
        <v>13.63</v>
      </c>
      <c r="F298" t="n">
        <v>10.46</v>
      </c>
      <c r="G298" t="n">
        <v>125.57</v>
      </c>
      <c r="H298" t="n">
        <v>1.82</v>
      </c>
      <c r="I298" t="n">
        <v>5</v>
      </c>
      <c r="J298" t="n">
        <v>350.38</v>
      </c>
      <c r="K298" t="n">
        <v>60.56</v>
      </c>
      <c r="L298" t="n">
        <v>35.75</v>
      </c>
      <c r="M298" t="n">
        <v>3</v>
      </c>
      <c r="N298" t="n">
        <v>114.08</v>
      </c>
      <c r="O298" t="n">
        <v>43448.34</v>
      </c>
      <c r="P298" t="n">
        <v>185.91</v>
      </c>
      <c r="Q298" t="n">
        <v>197.75</v>
      </c>
      <c r="R298" t="n">
        <v>29.69</v>
      </c>
      <c r="S298" t="n">
        <v>25.4</v>
      </c>
      <c r="T298" t="n">
        <v>1316.5</v>
      </c>
      <c r="U298" t="n">
        <v>0.86</v>
      </c>
      <c r="V298" t="n">
        <v>0.89</v>
      </c>
      <c r="W298" t="n">
        <v>2.95</v>
      </c>
      <c r="X298" t="n">
        <v>0.07000000000000001</v>
      </c>
      <c r="Y298" t="n">
        <v>1</v>
      </c>
      <c r="Z298" t="n">
        <v>10</v>
      </c>
    </row>
    <row r="299">
      <c r="A299" t="n">
        <v>140</v>
      </c>
      <c r="B299" t="n">
        <v>140</v>
      </c>
      <c r="C299" t="inlineStr">
        <is>
          <t xml:space="preserve">CONCLUIDO	</t>
        </is>
      </c>
      <c r="D299" t="n">
        <v>7.3381</v>
      </c>
      <c r="E299" t="n">
        <v>13.63</v>
      </c>
      <c r="F299" t="n">
        <v>10.47</v>
      </c>
      <c r="G299" t="n">
        <v>125.58</v>
      </c>
      <c r="H299" t="n">
        <v>1.83</v>
      </c>
      <c r="I299" t="n">
        <v>5</v>
      </c>
      <c r="J299" t="n">
        <v>351.02</v>
      </c>
      <c r="K299" t="n">
        <v>60.56</v>
      </c>
      <c r="L299" t="n">
        <v>36</v>
      </c>
      <c r="M299" t="n">
        <v>3</v>
      </c>
      <c r="N299" t="n">
        <v>114.47</v>
      </c>
      <c r="O299" t="n">
        <v>43526.84</v>
      </c>
      <c r="P299" t="n">
        <v>186.08</v>
      </c>
      <c r="Q299" t="n">
        <v>197.75</v>
      </c>
      <c r="R299" t="n">
        <v>29.75</v>
      </c>
      <c r="S299" t="n">
        <v>25.4</v>
      </c>
      <c r="T299" t="n">
        <v>1345.34</v>
      </c>
      <c r="U299" t="n">
        <v>0.85</v>
      </c>
      <c r="V299" t="n">
        <v>0.89</v>
      </c>
      <c r="W299" t="n">
        <v>2.95</v>
      </c>
      <c r="X299" t="n">
        <v>0.08</v>
      </c>
      <c r="Y299" t="n">
        <v>1</v>
      </c>
      <c r="Z299" t="n">
        <v>10</v>
      </c>
    </row>
    <row r="300">
      <c r="A300" t="n">
        <v>141</v>
      </c>
      <c r="B300" t="n">
        <v>140</v>
      </c>
      <c r="C300" t="inlineStr">
        <is>
          <t xml:space="preserve">CONCLUIDO	</t>
        </is>
      </c>
      <c r="D300" t="n">
        <v>7.3362</v>
      </c>
      <c r="E300" t="n">
        <v>13.63</v>
      </c>
      <c r="F300" t="n">
        <v>10.47</v>
      </c>
      <c r="G300" t="n">
        <v>125.63</v>
      </c>
      <c r="H300" t="n">
        <v>1.84</v>
      </c>
      <c r="I300" t="n">
        <v>5</v>
      </c>
      <c r="J300" t="n">
        <v>351.66</v>
      </c>
      <c r="K300" t="n">
        <v>60.56</v>
      </c>
      <c r="L300" t="n">
        <v>36.25</v>
      </c>
      <c r="M300" t="n">
        <v>3</v>
      </c>
      <c r="N300" t="n">
        <v>114.85</v>
      </c>
      <c r="O300" t="n">
        <v>43605.54</v>
      </c>
      <c r="P300" t="n">
        <v>186.23</v>
      </c>
      <c r="Q300" t="n">
        <v>197.76</v>
      </c>
      <c r="R300" t="n">
        <v>29.8</v>
      </c>
      <c r="S300" t="n">
        <v>25.4</v>
      </c>
      <c r="T300" t="n">
        <v>1369.72</v>
      </c>
      <c r="U300" t="n">
        <v>0.85</v>
      </c>
      <c r="V300" t="n">
        <v>0.89</v>
      </c>
      <c r="W300" t="n">
        <v>2.95</v>
      </c>
      <c r="X300" t="n">
        <v>0.08</v>
      </c>
      <c r="Y300" t="n">
        <v>1</v>
      </c>
      <c r="Z300" t="n">
        <v>10</v>
      </c>
    </row>
    <row r="301">
      <c r="A301" t="n">
        <v>142</v>
      </c>
      <c r="B301" t="n">
        <v>140</v>
      </c>
      <c r="C301" t="inlineStr">
        <is>
          <t xml:space="preserve">CONCLUIDO	</t>
        </is>
      </c>
      <c r="D301" t="n">
        <v>7.3363</v>
      </c>
      <c r="E301" t="n">
        <v>13.63</v>
      </c>
      <c r="F301" t="n">
        <v>10.47</v>
      </c>
      <c r="G301" t="n">
        <v>125.62</v>
      </c>
      <c r="H301" t="n">
        <v>1.85</v>
      </c>
      <c r="I301" t="n">
        <v>5</v>
      </c>
      <c r="J301" t="n">
        <v>352.3</v>
      </c>
      <c r="K301" t="n">
        <v>60.56</v>
      </c>
      <c r="L301" t="n">
        <v>36.5</v>
      </c>
      <c r="M301" t="n">
        <v>3</v>
      </c>
      <c r="N301" t="n">
        <v>115.24</v>
      </c>
      <c r="O301" t="n">
        <v>43684.46</v>
      </c>
      <c r="P301" t="n">
        <v>186.39</v>
      </c>
      <c r="Q301" t="n">
        <v>197.75</v>
      </c>
      <c r="R301" t="n">
        <v>29.81</v>
      </c>
      <c r="S301" t="n">
        <v>25.4</v>
      </c>
      <c r="T301" t="n">
        <v>1376.85</v>
      </c>
      <c r="U301" t="n">
        <v>0.85</v>
      </c>
      <c r="V301" t="n">
        <v>0.89</v>
      </c>
      <c r="W301" t="n">
        <v>2.95</v>
      </c>
      <c r="X301" t="n">
        <v>0.08</v>
      </c>
      <c r="Y301" t="n">
        <v>1</v>
      </c>
      <c r="Z301" t="n">
        <v>10</v>
      </c>
    </row>
    <row r="302">
      <c r="A302" t="n">
        <v>143</v>
      </c>
      <c r="B302" t="n">
        <v>140</v>
      </c>
      <c r="C302" t="inlineStr">
        <is>
          <t xml:space="preserve">CONCLUIDO	</t>
        </is>
      </c>
      <c r="D302" t="n">
        <v>7.3362</v>
      </c>
      <c r="E302" t="n">
        <v>13.63</v>
      </c>
      <c r="F302" t="n">
        <v>10.47</v>
      </c>
      <c r="G302" t="n">
        <v>125.63</v>
      </c>
      <c r="H302" t="n">
        <v>1.86</v>
      </c>
      <c r="I302" t="n">
        <v>5</v>
      </c>
      <c r="J302" t="n">
        <v>352.94</v>
      </c>
      <c r="K302" t="n">
        <v>60.56</v>
      </c>
      <c r="L302" t="n">
        <v>36.75</v>
      </c>
      <c r="M302" t="n">
        <v>3</v>
      </c>
      <c r="N302" t="n">
        <v>115.64</v>
      </c>
      <c r="O302" t="n">
        <v>43763.7</v>
      </c>
      <c r="P302" t="n">
        <v>186.56</v>
      </c>
      <c r="Q302" t="n">
        <v>197.75</v>
      </c>
      <c r="R302" t="n">
        <v>29.92</v>
      </c>
      <c r="S302" t="n">
        <v>25.4</v>
      </c>
      <c r="T302" t="n">
        <v>1430.42</v>
      </c>
      <c r="U302" t="n">
        <v>0.85</v>
      </c>
      <c r="V302" t="n">
        <v>0.89</v>
      </c>
      <c r="W302" t="n">
        <v>2.95</v>
      </c>
      <c r="X302" t="n">
        <v>0.08</v>
      </c>
      <c r="Y302" t="n">
        <v>1</v>
      </c>
      <c r="Z302" t="n">
        <v>10</v>
      </c>
    </row>
    <row r="303">
      <c r="A303" t="n">
        <v>144</v>
      </c>
      <c r="B303" t="n">
        <v>140</v>
      </c>
      <c r="C303" t="inlineStr">
        <is>
          <t xml:space="preserve">CONCLUIDO	</t>
        </is>
      </c>
      <c r="D303" t="n">
        <v>7.3351</v>
      </c>
      <c r="E303" t="n">
        <v>13.63</v>
      </c>
      <c r="F303" t="n">
        <v>10.47</v>
      </c>
      <c r="G303" t="n">
        <v>125.65</v>
      </c>
      <c r="H303" t="n">
        <v>1.87</v>
      </c>
      <c r="I303" t="n">
        <v>5</v>
      </c>
      <c r="J303" t="n">
        <v>353.58</v>
      </c>
      <c r="K303" t="n">
        <v>60.56</v>
      </c>
      <c r="L303" t="n">
        <v>37</v>
      </c>
      <c r="M303" t="n">
        <v>3</v>
      </c>
      <c r="N303" t="n">
        <v>116.03</v>
      </c>
      <c r="O303" t="n">
        <v>43843.04</v>
      </c>
      <c r="P303" t="n">
        <v>186.65</v>
      </c>
      <c r="Q303" t="n">
        <v>197.75</v>
      </c>
      <c r="R303" t="n">
        <v>29.95</v>
      </c>
      <c r="S303" t="n">
        <v>25.4</v>
      </c>
      <c r="T303" t="n">
        <v>1446.63</v>
      </c>
      <c r="U303" t="n">
        <v>0.85</v>
      </c>
      <c r="V303" t="n">
        <v>0.89</v>
      </c>
      <c r="W303" t="n">
        <v>2.95</v>
      </c>
      <c r="X303" t="n">
        <v>0.08</v>
      </c>
      <c r="Y303" t="n">
        <v>1</v>
      </c>
      <c r="Z303" t="n">
        <v>10</v>
      </c>
    </row>
    <row r="304">
      <c r="A304" t="n">
        <v>145</v>
      </c>
      <c r="B304" t="n">
        <v>140</v>
      </c>
      <c r="C304" t="inlineStr">
        <is>
          <t xml:space="preserve">CONCLUIDO	</t>
        </is>
      </c>
      <c r="D304" t="n">
        <v>7.3359</v>
      </c>
      <c r="E304" t="n">
        <v>13.63</v>
      </c>
      <c r="F304" t="n">
        <v>10.47</v>
      </c>
      <c r="G304" t="n">
        <v>125.63</v>
      </c>
      <c r="H304" t="n">
        <v>1.87</v>
      </c>
      <c r="I304" t="n">
        <v>5</v>
      </c>
      <c r="J304" t="n">
        <v>354.23</v>
      </c>
      <c r="K304" t="n">
        <v>60.56</v>
      </c>
      <c r="L304" t="n">
        <v>37.25</v>
      </c>
      <c r="M304" t="n">
        <v>3</v>
      </c>
      <c r="N304" t="n">
        <v>116.42</v>
      </c>
      <c r="O304" t="n">
        <v>43922.6</v>
      </c>
      <c r="P304" t="n">
        <v>186.72</v>
      </c>
      <c r="Q304" t="n">
        <v>197.75</v>
      </c>
      <c r="R304" t="n">
        <v>29.93</v>
      </c>
      <c r="S304" t="n">
        <v>25.4</v>
      </c>
      <c r="T304" t="n">
        <v>1437.92</v>
      </c>
      <c r="U304" t="n">
        <v>0.85</v>
      </c>
      <c r="V304" t="n">
        <v>0.89</v>
      </c>
      <c r="W304" t="n">
        <v>2.95</v>
      </c>
      <c r="X304" t="n">
        <v>0.08</v>
      </c>
      <c r="Y304" t="n">
        <v>1</v>
      </c>
      <c r="Z304" t="n">
        <v>10</v>
      </c>
    </row>
    <row r="305">
      <c r="A305" t="n">
        <v>146</v>
      </c>
      <c r="B305" t="n">
        <v>140</v>
      </c>
      <c r="C305" t="inlineStr">
        <is>
          <t xml:space="preserve">CONCLUIDO	</t>
        </is>
      </c>
      <c r="D305" t="n">
        <v>7.3335</v>
      </c>
      <c r="E305" t="n">
        <v>13.64</v>
      </c>
      <c r="F305" t="n">
        <v>10.47</v>
      </c>
      <c r="G305" t="n">
        <v>125.69</v>
      </c>
      <c r="H305" t="n">
        <v>1.88</v>
      </c>
      <c r="I305" t="n">
        <v>5</v>
      </c>
      <c r="J305" t="n">
        <v>354.88</v>
      </c>
      <c r="K305" t="n">
        <v>60.56</v>
      </c>
      <c r="L305" t="n">
        <v>37.5</v>
      </c>
      <c r="M305" t="n">
        <v>3</v>
      </c>
      <c r="N305" t="n">
        <v>116.82</v>
      </c>
      <c r="O305" t="n">
        <v>44002.37</v>
      </c>
      <c r="P305" t="n">
        <v>186.91</v>
      </c>
      <c r="Q305" t="n">
        <v>197.75</v>
      </c>
      <c r="R305" t="n">
        <v>29.92</v>
      </c>
      <c r="S305" t="n">
        <v>25.4</v>
      </c>
      <c r="T305" t="n">
        <v>1430.21</v>
      </c>
      <c r="U305" t="n">
        <v>0.85</v>
      </c>
      <c r="V305" t="n">
        <v>0.89</v>
      </c>
      <c r="W305" t="n">
        <v>2.95</v>
      </c>
      <c r="X305" t="n">
        <v>0.08</v>
      </c>
      <c r="Y305" t="n">
        <v>1</v>
      </c>
      <c r="Z305" t="n">
        <v>10</v>
      </c>
    </row>
    <row r="306">
      <c r="A306" t="n">
        <v>147</v>
      </c>
      <c r="B306" t="n">
        <v>140</v>
      </c>
      <c r="C306" t="inlineStr">
        <is>
          <t xml:space="preserve">CONCLUIDO	</t>
        </is>
      </c>
      <c r="D306" t="n">
        <v>7.3353</v>
      </c>
      <c r="E306" t="n">
        <v>13.63</v>
      </c>
      <c r="F306" t="n">
        <v>10.47</v>
      </c>
      <c r="G306" t="n">
        <v>125.65</v>
      </c>
      <c r="H306" t="n">
        <v>1.89</v>
      </c>
      <c r="I306" t="n">
        <v>5</v>
      </c>
      <c r="J306" t="n">
        <v>355.52</v>
      </c>
      <c r="K306" t="n">
        <v>60.56</v>
      </c>
      <c r="L306" t="n">
        <v>37.75</v>
      </c>
      <c r="M306" t="n">
        <v>3</v>
      </c>
      <c r="N306" t="n">
        <v>117.22</v>
      </c>
      <c r="O306" t="n">
        <v>44082.36</v>
      </c>
      <c r="P306" t="n">
        <v>186.92</v>
      </c>
      <c r="Q306" t="n">
        <v>197.75</v>
      </c>
      <c r="R306" t="n">
        <v>29.89</v>
      </c>
      <c r="S306" t="n">
        <v>25.4</v>
      </c>
      <c r="T306" t="n">
        <v>1415.22</v>
      </c>
      <c r="U306" t="n">
        <v>0.85</v>
      </c>
      <c r="V306" t="n">
        <v>0.89</v>
      </c>
      <c r="W306" t="n">
        <v>2.95</v>
      </c>
      <c r="X306" t="n">
        <v>0.08</v>
      </c>
      <c r="Y306" t="n">
        <v>1</v>
      </c>
      <c r="Z306" t="n">
        <v>10</v>
      </c>
    </row>
    <row r="307">
      <c r="A307" t="n">
        <v>148</v>
      </c>
      <c r="B307" t="n">
        <v>140</v>
      </c>
      <c r="C307" t="inlineStr">
        <is>
          <t xml:space="preserve">CONCLUIDO	</t>
        </is>
      </c>
      <c r="D307" t="n">
        <v>7.3369</v>
      </c>
      <c r="E307" t="n">
        <v>13.63</v>
      </c>
      <c r="F307" t="n">
        <v>10.47</v>
      </c>
      <c r="G307" t="n">
        <v>125.61</v>
      </c>
      <c r="H307" t="n">
        <v>1.9</v>
      </c>
      <c r="I307" t="n">
        <v>5</v>
      </c>
      <c r="J307" t="n">
        <v>356.17</v>
      </c>
      <c r="K307" t="n">
        <v>60.56</v>
      </c>
      <c r="L307" t="n">
        <v>38</v>
      </c>
      <c r="M307" t="n">
        <v>3</v>
      </c>
      <c r="N307" t="n">
        <v>117.62</v>
      </c>
      <c r="O307" t="n">
        <v>44162.57</v>
      </c>
      <c r="P307" t="n">
        <v>186.89</v>
      </c>
      <c r="Q307" t="n">
        <v>197.75</v>
      </c>
      <c r="R307" t="n">
        <v>29.86</v>
      </c>
      <c r="S307" t="n">
        <v>25.4</v>
      </c>
      <c r="T307" t="n">
        <v>1399.91</v>
      </c>
      <c r="U307" t="n">
        <v>0.85</v>
      </c>
      <c r="V307" t="n">
        <v>0.89</v>
      </c>
      <c r="W307" t="n">
        <v>2.95</v>
      </c>
      <c r="X307" t="n">
        <v>0.08</v>
      </c>
      <c r="Y307" t="n">
        <v>1</v>
      </c>
      <c r="Z307" t="n">
        <v>10</v>
      </c>
    </row>
    <row r="308">
      <c r="A308" t="n">
        <v>149</v>
      </c>
      <c r="B308" t="n">
        <v>140</v>
      </c>
      <c r="C308" t="inlineStr">
        <is>
          <t xml:space="preserve">CONCLUIDO	</t>
        </is>
      </c>
      <c r="D308" t="n">
        <v>7.3378</v>
      </c>
      <c r="E308" t="n">
        <v>13.63</v>
      </c>
      <c r="F308" t="n">
        <v>10.47</v>
      </c>
      <c r="G308" t="n">
        <v>125.59</v>
      </c>
      <c r="H308" t="n">
        <v>1.91</v>
      </c>
      <c r="I308" t="n">
        <v>5</v>
      </c>
      <c r="J308" t="n">
        <v>356.83</v>
      </c>
      <c r="K308" t="n">
        <v>60.56</v>
      </c>
      <c r="L308" t="n">
        <v>38.25</v>
      </c>
      <c r="M308" t="n">
        <v>3</v>
      </c>
      <c r="N308" t="n">
        <v>118.02</v>
      </c>
      <c r="O308" t="n">
        <v>44243</v>
      </c>
      <c r="P308" t="n">
        <v>187.01</v>
      </c>
      <c r="Q308" t="n">
        <v>197.75</v>
      </c>
      <c r="R308" t="n">
        <v>29.81</v>
      </c>
      <c r="S308" t="n">
        <v>25.4</v>
      </c>
      <c r="T308" t="n">
        <v>1376.07</v>
      </c>
      <c r="U308" t="n">
        <v>0.85</v>
      </c>
      <c r="V308" t="n">
        <v>0.89</v>
      </c>
      <c r="W308" t="n">
        <v>2.95</v>
      </c>
      <c r="X308" t="n">
        <v>0.08</v>
      </c>
      <c r="Y308" t="n">
        <v>1</v>
      </c>
      <c r="Z308" t="n">
        <v>10</v>
      </c>
    </row>
    <row r="309">
      <c r="A309" t="n">
        <v>150</v>
      </c>
      <c r="B309" t="n">
        <v>140</v>
      </c>
      <c r="C309" t="inlineStr">
        <is>
          <t xml:space="preserve">CONCLUIDO	</t>
        </is>
      </c>
      <c r="D309" t="n">
        <v>7.3377</v>
      </c>
      <c r="E309" t="n">
        <v>13.63</v>
      </c>
      <c r="F309" t="n">
        <v>10.47</v>
      </c>
      <c r="G309" t="n">
        <v>125.59</v>
      </c>
      <c r="H309" t="n">
        <v>1.92</v>
      </c>
      <c r="I309" t="n">
        <v>5</v>
      </c>
      <c r="J309" t="n">
        <v>357.48</v>
      </c>
      <c r="K309" t="n">
        <v>60.56</v>
      </c>
      <c r="L309" t="n">
        <v>38.5</v>
      </c>
      <c r="M309" t="n">
        <v>3</v>
      </c>
      <c r="N309" t="n">
        <v>118.43</v>
      </c>
      <c r="O309" t="n">
        <v>44323.66</v>
      </c>
      <c r="P309" t="n">
        <v>187</v>
      </c>
      <c r="Q309" t="n">
        <v>197.75</v>
      </c>
      <c r="R309" t="n">
        <v>29.76</v>
      </c>
      <c r="S309" t="n">
        <v>25.4</v>
      </c>
      <c r="T309" t="n">
        <v>1351.77</v>
      </c>
      <c r="U309" t="n">
        <v>0.85</v>
      </c>
      <c r="V309" t="n">
        <v>0.89</v>
      </c>
      <c r="W309" t="n">
        <v>2.95</v>
      </c>
      <c r="X309" t="n">
        <v>0.08</v>
      </c>
      <c r="Y309" t="n">
        <v>1</v>
      </c>
      <c r="Z309" t="n">
        <v>10</v>
      </c>
    </row>
    <row r="310">
      <c r="A310" t="n">
        <v>151</v>
      </c>
      <c r="B310" t="n">
        <v>140</v>
      </c>
      <c r="C310" t="inlineStr">
        <is>
          <t xml:space="preserve">CONCLUIDO	</t>
        </is>
      </c>
      <c r="D310" t="n">
        <v>7.3378</v>
      </c>
      <c r="E310" t="n">
        <v>13.63</v>
      </c>
      <c r="F310" t="n">
        <v>10.47</v>
      </c>
      <c r="G310" t="n">
        <v>125.59</v>
      </c>
      <c r="H310" t="n">
        <v>1.93</v>
      </c>
      <c r="I310" t="n">
        <v>5</v>
      </c>
      <c r="J310" t="n">
        <v>358.14</v>
      </c>
      <c r="K310" t="n">
        <v>60.56</v>
      </c>
      <c r="L310" t="n">
        <v>38.75</v>
      </c>
      <c r="M310" t="n">
        <v>3</v>
      </c>
      <c r="N310" t="n">
        <v>118.83</v>
      </c>
      <c r="O310" t="n">
        <v>44404.54</v>
      </c>
      <c r="P310" t="n">
        <v>187.06</v>
      </c>
      <c r="Q310" t="n">
        <v>197.75</v>
      </c>
      <c r="R310" t="n">
        <v>29.74</v>
      </c>
      <c r="S310" t="n">
        <v>25.4</v>
      </c>
      <c r="T310" t="n">
        <v>1339.75</v>
      </c>
      <c r="U310" t="n">
        <v>0.85</v>
      </c>
      <c r="V310" t="n">
        <v>0.89</v>
      </c>
      <c r="W310" t="n">
        <v>2.95</v>
      </c>
      <c r="X310" t="n">
        <v>0.08</v>
      </c>
      <c r="Y310" t="n">
        <v>1</v>
      </c>
      <c r="Z310" t="n">
        <v>10</v>
      </c>
    </row>
    <row r="311">
      <c r="A311" t="n">
        <v>152</v>
      </c>
      <c r="B311" t="n">
        <v>140</v>
      </c>
      <c r="C311" t="inlineStr">
        <is>
          <t xml:space="preserve">CONCLUIDO	</t>
        </is>
      </c>
      <c r="D311" t="n">
        <v>7.3369</v>
      </c>
      <c r="E311" t="n">
        <v>13.63</v>
      </c>
      <c r="F311" t="n">
        <v>10.47</v>
      </c>
      <c r="G311" t="n">
        <v>125.61</v>
      </c>
      <c r="H311" t="n">
        <v>1.94</v>
      </c>
      <c r="I311" t="n">
        <v>5</v>
      </c>
      <c r="J311" t="n">
        <v>358.79</v>
      </c>
      <c r="K311" t="n">
        <v>60.56</v>
      </c>
      <c r="L311" t="n">
        <v>39</v>
      </c>
      <c r="M311" t="n">
        <v>3</v>
      </c>
      <c r="N311" t="n">
        <v>119.24</v>
      </c>
      <c r="O311" t="n">
        <v>44485.65</v>
      </c>
      <c r="P311" t="n">
        <v>187.1</v>
      </c>
      <c r="Q311" t="n">
        <v>197.77</v>
      </c>
      <c r="R311" t="n">
        <v>29.86</v>
      </c>
      <c r="S311" t="n">
        <v>25.4</v>
      </c>
      <c r="T311" t="n">
        <v>1400.81</v>
      </c>
      <c r="U311" t="n">
        <v>0.85</v>
      </c>
      <c r="V311" t="n">
        <v>0.89</v>
      </c>
      <c r="W311" t="n">
        <v>2.94</v>
      </c>
      <c r="X311" t="n">
        <v>0.08</v>
      </c>
      <c r="Y311" t="n">
        <v>1</v>
      </c>
      <c r="Z311" t="n">
        <v>10</v>
      </c>
    </row>
    <row r="312">
      <c r="A312" t="n">
        <v>153</v>
      </c>
      <c r="B312" t="n">
        <v>140</v>
      </c>
      <c r="C312" t="inlineStr">
        <is>
          <t xml:space="preserve">CONCLUIDO	</t>
        </is>
      </c>
      <c r="D312" t="n">
        <v>7.3381</v>
      </c>
      <c r="E312" t="n">
        <v>13.63</v>
      </c>
      <c r="F312" t="n">
        <v>10.47</v>
      </c>
      <c r="G312" t="n">
        <v>125.58</v>
      </c>
      <c r="H312" t="n">
        <v>1.95</v>
      </c>
      <c r="I312" t="n">
        <v>5</v>
      </c>
      <c r="J312" t="n">
        <v>359.45</v>
      </c>
      <c r="K312" t="n">
        <v>60.56</v>
      </c>
      <c r="L312" t="n">
        <v>39.25</v>
      </c>
      <c r="M312" t="n">
        <v>3</v>
      </c>
      <c r="N312" t="n">
        <v>119.65</v>
      </c>
      <c r="O312" t="n">
        <v>44566.98</v>
      </c>
      <c r="P312" t="n">
        <v>187.17</v>
      </c>
      <c r="Q312" t="n">
        <v>197.75</v>
      </c>
      <c r="R312" t="n">
        <v>29.75</v>
      </c>
      <c r="S312" t="n">
        <v>25.4</v>
      </c>
      <c r="T312" t="n">
        <v>1347.25</v>
      </c>
      <c r="U312" t="n">
        <v>0.85</v>
      </c>
      <c r="V312" t="n">
        <v>0.89</v>
      </c>
      <c r="W312" t="n">
        <v>2.95</v>
      </c>
      <c r="X312" t="n">
        <v>0.08</v>
      </c>
      <c r="Y312" t="n">
        <v>1</v>
      </c>
      <c r="Z312" t="n">
        <v>10</v>
      </c>
    </row>
    <row r="313">
      <c r="A313" t="n">
        <v>154</v>
      </c>
      <c r="B313" t="n">
        <v>140</v>
      </c>
      <c r="C313" t="inlineStr">
        <is>
          <t xml:space="preserve">CONCLUIDO	</t>
        </is>
      </c>
      <c r="D313" t="n">
        <v>7.342</v>
      </c>
      <c r="E313" t="n">
        <v>13.62</v>
      </c>
      <c r="F313" t="n">
        <v>10.46</v>
      </c>
      <c r="G313" t="n">
        <v>125.5</v>
      </c>
      <c r="H313" t="n">
        <v>1.96</v>
      </c>
      <c r="I313" t="n">
        <v>5</v>
      </c>
      <c r="J313" t="n">
        <v>360.12</v>
      </c>
      <c r="K313" t="n">
        <v>60.56</v>
      </c>
      <c r="L313" t="n">
        <v>39.5</v>
      </c>
      <c r="M313" t="n">
        <v>3</v>
      </c>
      <c r="N313" t="n">
        <v>120.06</v>
      </c>
      <c r="O313" t="n">
        <v>44648.55</v>
      </c>
      <c r="P313" t="n">
        <v>187</v>
      </c>
      <c r="Q313" t="n">
        <v>197.75</v>
      </c>
      <c r="R313" t="n">
        <v>29.55</v>
      </c>
      <c r="S313" t="n">
        <v>25.4</v>
      </c>
      <c r="T313" t="n">
        <v>1246.15</v>
      </c>
      <c r="U313" t="n">
        <v>0.86</v>
      </c>
      <c r="V313" t="n">
        <v>0.89</v>
      </c>
      <c r="W313" t="n">
        <v>2.94</v>
      </c>
      <c r="X313" t="n">
        <v>0.07000000000000001</v>
      </c>
      <c r="Y313" t="n">
        <v>1</v>
      </c>
      <c r="Z313" t="n">
        <v>10</v>
      </c>
    </row>
    <row r="314">
      <c r="A314" t="n">
        <v>155</v>
      </c>
      <c r="B314" t="n">
        <v>140</v>
      </c>
      <c r="C314" t="inlineStr">
        <is>
          <t xml:space="preserve">CONCLUIDO	</t>
        </is>
      </c>
      <c r="D314" t="n">
        <v>7.3384</v>
      </c>
      <c r="E314" t="n">
        <v>13.63</v>
      </c>
      <c r="F314" t="n">
        <v>10.46</v>
      </c>
      <c r="G314" t="n">
        <v>125.58</v>
      </c>
      <c r="H314" t="n">
        <v>1.96</v>
      </c>
      <c r="I314" t="n">
        <v>5</v>
      </c>
      <c r="J314" t="n">
        <v>360.78</v>
      </c>
      <c r="K314" t="n">
        <v>60.56</v>
      </c>
      <c r="L314" t="n">
        <v>39.75</v>
      </c>
      <c r="M314" t="n">
        <v>3</v>
      </c>
      <c r="N314" t="n">
        <v>120.47</v>
      </c>
      <c r="O314" t="n">
        <v>44730.35</v>
      </c>
      <c r="P314" t="n">
        <v>187.11</v>
      </c>
      <c r="Q314" t="n">
        <v>197.75</v>
      </c>
      <c r="R314" t="n">
        <v>29.69</v>
      </c>
      <c r="S314" t="n">
        <v>25.4</v>
      </c>
      <c r="T314" t="n">
        <v>1317.55</v>
      </c>
      <c r="U314" t="n">
        <v>0.86</v>
      </c>
      <c r="V314" t="n">
        <v>0.89</v>
      </c>
      <c r="W314" t="n">
        <v>2.95</v>
      </c>
      <c r="X314" t="n">
        <v>0.07000000000000001</v>
      </c>
      <c r="Y314" t="n">
        <v>1</v>
      </c>
      <c r="Z314" t="n">
        <v>10</v>
      </c>
    </row>
    <row r="315">
      <c r="A315" t="n">
        <v>156</v>
      </c>
      <c r="B315" t="n">
        <v>140</v>
      </c>
      <c r="C315" t="inlineStr">
        <is>
          <t xml:space="preserve">CONCLUIDO	</t>
        </is>
      </c>
      <c r="D315" t="n">
        <v>7.3387</v>
      </c>
      <c r="E315" t="n">
        <v>13.63</v>
      </c>
      <c r="F315" t="n">
        <v>10.46</v>
      </c>
      <c r="G315" t="n">
        <v>125.57</v>
      </c>
      <c r="H315" t="n">
        <v>1.97</v>
      </c>
      <c r="I315" t="n">
        <v>5</v>
      </c>
      <c r="J315" t="n">
        <v>361.44</v>
      </c>
      <c r="K315" t="n">
        <v>60.56</v>
      </c>
      <c r="L315" t="n">
        <v>40</v>
      </c>
      <c r="M315" t="n">
        <v>3</v>
      </c>
      <c r="N315" t="n">
        <v>120.89</v>
      </c>
      <c r="O315" t="n">
        <v>44812.39</v>
      </c>
      <c r="P315" t="n">
        <v>187.21</v>
      </c>
      <c r="Q315" t="n">
        <v>197.75</v>
      </c>
      <c r="R315" t="n">
        <v>29.74</v>
      </c>
      <c r="S315" t="n">
        <v>25.4</v>
      </c>
      <c r="T315" t="n">
        <v>1339.23</v>
      </c>
      <c r="U315" t="n">
        <v>0.85</v>
      </c>
      <c r="V315" t="n">
        <v>0.89</v>
      </c>
      <c r="W315" t="n">
        <v>2.95</v>
      </c>
      <c r="X315" t="n">
        <v>0.07000000000000001</v>
      </c>
      <c r="Y315" t="n">
        <v>1</v>
      </c>
      <c r="Z315" t="n">
        <v>10</v>
      </c>
    </row>
    <row r="316">
      <c r="A316" t="n">
        <v>0</v>
      </c>
      <c r="B316" t="n">
        <v>40</v>
      </c>
      <c r="C316" t="inlineStr">
        <is>
          <t xml:space="preserve">CONCLUIDO	</t>
        </is>
      </c>
      <c r="D316" t="n">
        <v>6.5941</v>
      </c>
      <c r="E316" t="n">
        <v>15.16</v>
      </c>
      <c r="F316" t="n">
        <v>11.85</v>
      </c>
      <c r="G316" t="n">
        <v>9.74</v>
      </c>
      <c r="H316" t="n">
        <v>0.2</v>
      </c>
      <c r="I316" t="n">
        <v>73</v>
      </c>
      <c r="J316" t="n">
        <v>89.87</v>
      </c>
      <c r="K316" t="n">
        <v>37.55</v>
      </c>
      <c r="L316" t="n">
        <v>1</v>
      </c>
      <c r="M316" t="n">
        <v>71</v>
      </c>
      <c r="N316" t="n">
        <v>11.32</v>
      </c>
      <c r="O316" t="n">
        <v>11317.98</v>
      </c>
      <c r="P316" t="n">
        <v>100.2</v>
      </c>
      <c r="Q316" t="n">
        <v>197.87</v>
      </c>
      <c r="R316" t="n">
        <v>72.38</v>
      </c>
      <c r="S316" t="n">
        <v>25.4</v>
      </c>
      <c r="T316" t="n">
        <v>22321.51</v>
      </c>
      <c r="U316" t="n">
        <v>0.35</v>
      </c>
      <c r="V316" t="n">
        <v>0.79</v>
      </c>
      <c r="W316" t="n">
        <v>3.06</v>
      </c>
      <c r="X316" t="n">
        <v>1.45</v>
      </c>
      <c r="Y316" t="n">
        <v>1</v>
      </c>
      <c r="Z316" t="n">
        <v>10</v>
      </c>
    </row>
    <row r="317">
      <c r="A317" t="n">
        <v>1</v>
      </c>
      <c r="B317" t="n">
        <v>40</v>
      </c>
      <c r="C317" t="inlineStr">
        <is>
          <t xml:space="preserve">CONCLUIDO	</t>
        </is>
      </c>
      <c r="D317" t="n">
        <v>6.8793</v>
      </c>
      <c r="E317" t="n">
        <v>14.54</v>
      </c>
      <c r="F317" t="n">
        <v>11.52</v>
      </c>
      <c r="G317" t="n">
        <v>12.13</v>
      </c>
      <c r="H317" t="n">
        <v>0.24</v>
      </c>
      <c r="I317" t="n">
        <v>57</v>
      </c>
      <c r="J317" t="n">
        <v>90.18000000000001</v>
      </c>
      <c r="K317" t="n">
        <v>37.55</v>
      </c>
      <c r="L317" t="n">
        <v>1.25</v>
      </c>
      <c r="M317" t="n">
        <v>55</v>
      </c>
      <c r="N317" t="n">
        <v>11.37</v>
      </c>
      <c r="O317" t="n">
        <v>11355.7</v>
      </c>
      <c r="P317" t="n">
        <v>97.08</v>
      </c>
      <c r="Q317" t="n">
        <v>197.88</v>
      </c>
      <c r="R317" t="n">
        <v>62.6</v>
      </c>
      <c r="S317" t="n">
        <v>25.4</v>
      </c>
      <c r="T317" t="n">
        <v>17509.13</v>
      </c>
      <c r="U317" t="n">
        <v>0.41</v>
      </c>
      <c r="V317" t="n">
        <v>0.8100000000000001</v>
      </c>
      <c r="W317" t="n">
        <v>3.02</v>
      </c>
      <c r="X317" t="n">
        <v>1.13</v>
      </c>
      <c r="Y317" t="n">
        <v>1</v>
      </c>
      <c r="Z317" t="n">
        <v>10</v>
      </c>
    </row>
    <row r="318">
      <c r="A318" t="n">
        <v>2</v>
      </c>
      <c r="B318" t="n">
        <v>40</v>
      </c>
      <c r="C318" t="inlineStr">
        <is>
          <t xml:space="preserve">CONCLUIDO	</t>
        </is>
      </c>
      <c r="D318" t="n">
        <v>7.0699</v>
      </c>
      <c r="E318" t="n">
        <v>14.14</v>
      </c>
      <c r="F318" t="n">
        <v>11.32</v>
      </c>
      <c r="G318" t="n">
        <v>14.45</v>
      </c>
      <c r="H318" t="n">
        <v>0.29</v>
      </c>
      <c r="I318" t="n">
        <v>47</v>
      </c>
      <c r="J318" t="n">
        <v>90.48</v>
      </c>
      <c r="K318" t="n">
        <v>37.55</v>
      </c>
      <c r="L318" t="n">
        <v>1.5</v>
      </c>
      <c r="M318" t="n">
        <v>45</v>
      </c>
      <c r="N318" t="n">
        <v>11.43</v>
      </c>
      <c r="O318" t="n">
        <v>11393.43</v>
      </c>
      <c r="P318" t="n">
        <v>95.06</v>
      </c>
      <c r="Q318" t="n">
        <v>197.89</v>
      </c>
      <c r="R318" t="n">
        <v>56.21</v>
      </c>
      <c r="S318" t="n">
        <v>25.4</v>
      </c>
      <c r="T318" t="n">
        <v>14365.47</v>
      </c>
      <c r="U318" t="n">
        <v>0.45</v>
      </c>
      <c r="V318" t="n">
        <v>0.82</v>
      </c>
      <c r="W318" t="n">
        <v>3.01</v>
      </c>
      <c r="X318" t="n">
        <v>0.92</v>
      </c>
      <c r="Y318" t="n">
        <v>1</v>
      </c>
      <c r="Z318" t="n">
        <v>10</v>
      </c>
    </row>
    <row r="319">
      <c r="A319" t="n">
        <v>3</v>
      </c>
      <c r="B319" t="n">
        <v>40</v>
      </c>
      <c r="C319" t="inlineStr">
        <is>
          <t xml:space="preserve">CONCLUIDO	</t>
        </is>
      </c>
      <c r="D319" t="n">
        <v>7.2159</v>
      </c>
      <c r="E319" t="n">
        <v>13.86</v>
      </c>
      <c r="F319" t="n">
        <v>11.16</v>
      </c>
      <c r="G319" t="n">
        <v>16.74</v>
      </c>
      <c r="H319" t="n">
        <v>0.34</v>
      </c>
      <c r="I319" t="n">
        <v>40</v>
      </c>
      <c r="J319" t="n">
        <v>90.79000000000001</v>
      </c>
      <c r="K319" t="n">
        <v>37.55</v>
      </c>
      <c r="L319" t="n">
        <v>1.75</v>
      </c>
      <c r="M319" t="n">
        <v>38</v>
      </c>
      <c r="N319" t="n">
        <v>11.49</v>
      </c>
      <c r="O319" t="n">
        <v>11431.19</v>
      </c>
      <c r="P319" t="n">
        <v>93.39</v>
      </c>
      <c r="Q319" t="n">
        <v>197.79</v>
      </c>
      <c r="R319" t="n">
        <v>51.62</v>
      </c>
      <c r="S319" t="n">
        <v>25.4</v>
      </c>
      <c r="T319" t="n">
        <v>12104.62</v>
      </c>
      <c r="U319" t="n">
        <v>0.49</v>
      </c>
      <c r="V319" t="n">
        <v>0.83</v>
      </c>
      <c r="W319" t="n">
        <v>3</v>
      </c>
      <c r="X319" t="n">
        <v>0.77</v>
      </c>
      <c r="Y319" t="n">
        <v>1</v>
      </c>
      <c r="Z319" t="n">
        <v>10</v>
      </c>
    </row>
    <row r="320">
      <c r="A320" t="n">
        <v>4</v>
      </c>
      <c r="B320" t="n">
        <v>40</v>
      </c>
      <c r="C320" t="inlineStr">
        <is>
          <t xml:space="preserve">CONCLUIDO	</t>
        </is>
      </c>
      <c r="D320" t="n">
        <v>7.3377</v>
      </c>
      <c r="E320" t="n">
        <v>13.63</v>
      </c>
      <c r="F320" t="n">
        <v>11.05</v>
      </c>
      <c r="G320" t="n">
        <v>19.49</v>
      </c>
      <c r="H320" t="n">
        <v>0.39</v>
      </c>
      <c r="I320" t="n">
        <v>34</v>
      </c>
      <c r="J320" t="n">
        <v>91.09999999999999</v>
      </c>
      <c r="K320" t="n">
        <v>37.55</v>
      </c>
      <c r="L320" t="n">
        <v>2</v>
      </c>
      <c r="M320" t="n">
        <v>32</v>
      </c>
      <c r="N320" t="n">
        <v>11.54</v>
      </c>
      <c r="O320" t="n">
        <v>11468.97</v>
      </c>
      <c r="P320" t="n">
        <v>92.09999999999999</v>
      </c>
      <c r="Q320" t="n">
        <v>197.82</v>
      </c>
      <c r="R320" t="n">
        <v>47.58</v>
      </c>
      <c r="S320" t="n">
        <v>25.4</v>
      </c>
      <c r="T320" t="n">
        <v>10118.39</v>
      </c>
      <c r="U320" t="n">
        <v>0.53</v>
      </c>
      <c r="V320" t="n">
        <v>0.84</v>
      </c>
      <c r="W320" t="n">
        <v>3</v>
      </c>
      <c r="X320" t="n">
        <v>0.65</v>
      </c>
      <c r="Y320" t="n">
        <v>1</v>
      </c>
      <c r="Z320" t="n">
        <v>10</v>
      </c>
    </row>
    <row r="321">
      <c r="A321" t="n">
        <v>5</v>
      </c>
      <c r="B321" t="n">
        <v>40</v>
      </c>
      <c r="C321" t="inlineStr">
        <is>
          <t xml:space="preserve">CONCLUIDO	</t>
        </is>
      </c>
      <c r="D321" t="n">
        <v>7.4222</v>
      </c>
      <c r="E321" t="n">
        <v>13.47</v>
      </c>
      <c r="F321" t="n">
        <v>10.97</v>
      </c>
      <c r="G321" t="n">
        <v>21.93</v>
      </c>
      <c r="H321" t="n">
        <v>0.43</v>
      </c>
      <c r="I321" t="n">
        <v>30</v>
      </c>
      <c r="J321" t="n">
        <v>91.40000000000001</v>
      </c>
      <c r="K321" t="n">
        <v>37.55</v>
      </c>
      <c r="L321" t="n">
        <v>2.25</v>
      </c>
      <c r="M321" t="n">
        <v>28</v>
      </c>
      <c r="N321" t="n">
        <v>11.6</v>
      </c>
      <c r="O321" t="n">
        <v>11506.78</v>
      </c>
      <c r="P321" t="n">
        <v>91.09</v>
      </c>
      <c r="Q321" t="n">
        <v>197.83</v>
      </c>
      <c r="R321" t="n">
        <v>45.32</v>
      </c>
      <c r="S321" t="n">
        <v>25.4</v>
      </c>
      <c r="T321" t="n">
        <v>9007.139999999999</v>
      </c>
      <c r="U321" t="n">
        <v>0.5600000000000001</v>
      </c>
      <c r="V321" t="n">
        <v>0.85</v>
      </c>
      <c r="W321" t="n">
        <v>2.98</v>
      </c>
      <c r="X321" t="n">
        <v>0.57</v>
      </c>
      <c r="Y321" t="n">
        <v>1</v>
      </c>
      <c r="Z321" t="n">
        <v>10</v>
      </c>
    </row>
    <row r="322">
      <c r="A322" t="n">
        <v>6</v>
      </c>
      <c r="B322" t="n">
        <v>40</v>
      </c>
      <c r="C322" t="inlineStr">
        <is>
          <t xml:space="preserve">CONCLUIDO	</t>
        </is>
      </c>
      <c r="D322" t="n">
        <v>7.4813</v>
      </c>
      <c r="E322" t="n">
        <v>13.37</v>
      </c>
      <c r="F322" t="n">
        <v>10.92</v>
      </c>
      <c r="G322" t="n">
        <v>24.26</v>
      </c>
      <c r="H322" t="n">
        <v>0.48</v>
      </c>
      <c r="I322" t="n">
        <v>27</v>
      </c>
      <c r="J322" t="n">
        <v>91.70999999999999</v>
      </c>
      <c r="K322" t="n">
        <v>37.55</v>
      </c>
      <c r="L322" t="n">
        <v>2.5</v>
      </c>
      <c r="M322" t="n">
        <v>25</v>
      </c>
      <c r="N322" t="n">
        <v>11.66</v>
      </c>
      <c r="O322" t="n">
        <v>11544.61</v>
      </c>
      <c r="P322" t="n">
        <v>90.34</v>
      </c>
      <c r="Q322" t="n">
        <v>197.81</v>
      </c>
      <c r="R322" t="n">
        <v>43.72</v>
      </c>
      <c r="S322" t="n">
        <v>25.4</v>
      </c>
      <c r="T322" t="n">
        <v>8221.07</v>
      </c>
      <c r="U322" t="n">
        <v>0.58</v>
      </c>
      <c r="V322" t="n">
        <v>0.85</v>
      </c>
      <c r="W322" t="n">
        <v>2.98</v>
      </c>
      <c r="X322" t="n">
        <v>0.53</v>
      </c>
      <c r="Y322" t="n">
        <v>1</v>
      </c>
      <c r="Z322" t="n">
        <v>10</v>
      </c>
    </row>
    <row r="323">
      <c r="A323" t="n">
        <v>7</v>
      </c>
      <c r="B323" t="n">
        <v>40</v>
      </c>
      <c r="C323" t="inlineStr">
        <is>
          <t xml:space="preserve">CONCLUIDO	</t>
        </is>
      </c>
      <c r="D323" t="n">
        <v>7.5279</v>
      </c>
      <c r="E323" t="n">
        <v>13.28</v>
      </c>
      <c r="F323" t="n">
        <v>10.87</v>
      </c>
      <c r="G323" t="n">
        <v>26.09</v>
      </c>
      <c r="H323" t="n">
        <v>0.52</v>
      </c>
      <c r="I323" t="n">
        <v>25</v>
      </c>
      <c r="J323" t="n">
        <v>92.02</v>
      </c>
      <c r="K323" t="n">
        <v>37.55</v>
      </c>
      <c r="L323" t="n">
        <v>2.75</v>
      </c>
      <c r="M323" t="n">
        <v>23</v>
      </c>
      <c r="N323" t="n">
        <v>11.71</v>
      </c>
      <c r="O323" t="n">
        <v>11582.46</v>
      </c>
      <c r="P323" t="n">
        <v>89.61</v>
      </c>
      <c r="Q323" t="n">
        <v>197.78</v>
      </c>
      <c r="R323" t="n">
        <v>42.49</v>
      </c>
      <c r="S323" t="n">
        <v>25.4</v>
      </c>
      <c r="T323" t="n">
        <v>7617.38</v>
      </c>
      <c r="U323" t="n">
        <v>0.6</v>
      </c>
      <c r="V323" t="n">
        <v>0.86</v>
      </c>
      <c r="W323" t="n">
        <v>2.97</v>
      </c>
      <c r="X323" t="n">
        <v>0.48</v>
      </c>
      <c r="Y323" t="n">
        <v>1</v>
      </c>
      <c r="Z323" t="n">
        <v>10</v>
      </c>
    </row>
    <row r="324">
      <c r="A324" t="n">
        <v>8</v>
      </c>
      <c r="B324" t="n">
        <v>40</v>
      </c>
      <c r="C324" t="inlineStr">
        <is>
          <t xml:space="preserve">CONCLUIDO	</t>
        </is>
      </c>
      <c r="D324" t="n">
        <v>7.5786</v>
      </c>
      <c r="E324" t="n">
        <v>13.2</v>
      </c>
      <c r="F324" t="n">
        <v>10.82</v>
      </c>
      <c r="G324" t="n">
        <v>28.23</v>
      </c>
      <c r="H324" t="n">
        <v>0.57</v>
      </c>
      <c r="I324" t="n">
        <v>23</v>
      </c>
      <c r="J324" t="n">
        <v>92.31999999999999</v>
      </c>
      <c r="K324" t="n">
        <v>37.55</v>
      </c>
      <c r="L324" t="n">
        <v>3</v>
      </c>
      <c r="M324" t="n">
        <v>21</v>
      </c>
      <c r="N324" t="n">
        <v>11.77</v>
      </c>
      <c r="O324" t="n">
        <v>11620.34</v>
      </c>
      <c r="P324" t="n">
        <v>88.79000000000001</v>
      </c>
      <c r="Q324" t="n">
        <v>197.81</v>
      </c>
      <c r="R324" t="n">
        <v>40.94</v>
      </c>
      <c r="S324" t="n">
        <v>25.4</v>
      </c>
      <c r="T324" t="n">
        <v>6851.67</v>
      </c>
      <c r="U324" t="n">
        <v>0.62</v>
      </c>
      <c r="V324" t="n">
        <v>0.86</v>
      </c>
      <c r="W324" t="n">
        <v>2.97</v>
      </c>
      <c r="X324" t="n">
        <v>0.43</v>
      </c>
      <c r="Y324" t="n">
        <v>1</v>
      </c>
      <c r="Z324" t="n">
        <v>10</v>
      </c>
    </row>
    <row r="325">
      <c r="A325" t="n">
        <v>9</v>
      </c>
      <c r="B325" t="n">
        <v>40</v>
      </c>
      <c r="C325" t="inlineStr">
        <is>
          <t xml:space="preserve">CONCLUIDO	</t>
        </is>
      </c>
      <c r="D325" t="n">
        <v>7.6195</v>
      </c>
      <c r="E325" t="n">
        <v>13.12</v>
      </c>
      <c r="F325" t="n">
        <v>10.79</v>
      </c>
      <c r="G325" t="n">
        <v>30.82</v>
      </c>
      <c r="H325" t="n">
        <v>0.62</v>
      </c>
      <c r="I325" t="n">
        <v>21</v>
      </c>
      <c r="J325" t="n">
        <v>92.63</v>
      </c>
      <c r="K325" t="n">
        <v>37.55</v>
      </c>
      <c r="L325" t="n">
        <v>3.25</v>
      </c>
      <c r="M325" t="n">
        <v>19</v>
      </c>
      <c r="N325" t="n">
        <v>11.83</v>
      </c>
      <c r="O325" t="n">
        <v>11658.24</v>
      </c>
      <c r="P325" t="n">
        <v>88.14</v>
      </c>
      <c r="Q325" t="n">
        <v>197.81</v>
      </c>
      <c r="R325" t="n">
        <v>39.75</v>
      </c>
      <c r="S325" t="n">
        <v>25.4</v>
      </c>
      <c r="T325" t="n">
        <v>6266.85</v>
      </c>
      <c r="U325" t="n">
        <v>0.64</v>
      </c>
      <c r="V325" t="n">
        <v>0.86</v>
      </c>
      <c r="W325" t="n">
        <v>2.97</v>
      </c>
      <c r="X325" t="n">
        <v>0.4</v>
      </c>
      <c r="Y325" t="n">
        <v>1</v>
      </c>
      <c r="Z325" t="n">
        <v>10</v>
      </c>
    </row>
    <row r="326">
      <c r="A326" t="n">
        <v>10</v>
      </c>
      <c r="B326" t="n">
        <v>40</v>
      </c>
      <c r="C326" t="inlineStr">
        <is>
          <t xml:space="preserve">CONCLUIDO	</t>
        </is>
      </c>
      <c r="D326" t="n">
        <v>7.6685</v>
      </c>
      <c r="E326" t="n">
        <v>13.04</v>
      </c>
      <c r="F326" t="n">
        <v>10.74</v>
      </c>
      <c r="G326" t="n">
        <v>33.92</v>
      </c>
      <c r="H326" t="n">
        <v>0.66</v>
      </c>
      <c r="I326" t="n">
        <v>19</v>
      </c>
      <c r="J326" t="n">
        <v>92.94</v>
      </c>
      <c r="K326" t="n">
        <v>37.55</v>
      </c>
      <c r="L326" t="n">
        <v>3.5</v>
      </c>
      <c r="M326" t="n">
        <v>17</v>
      </c>
      <c r="N326" t="n">
        <v>11.88</v>
      </c>
      <c r="O326" t="n">
        <v>11696.16</v>
      </c>
      <c r="P326" t="n">
        <v>87.45</v>
      </c>
      <c r="Q326" t="n">
        <v>197.8</v>
      </c>
      <c r="R326" t="n">
        <v>38.4</v>
      </c>
      <c r="S326" t="n">
        <v>25.4</v>
      </c>
      <c r="T326" t="n">
        <v>5599.24</v>
      </c>
      <c r="U326" t="n">
        <v>0.66</v>
      </c>
      <c r="V326" t="n">
        <v>0.87</v>
      </c>
      <c r="W326" t="n">
        <v>2.97</v>
      </c>
      <c r="X326" t="n">
        <v>0.35</v>
      </c>
      <c r="Y326" t="n">
        <v>1</v>
      </c>
      <c r="Z326" t="n">
        <v>10</v>
      </c>
    </row>
    <row r="327">
      <c r="A327" t="n">
        <v>11</v>
      </c>
      <c r="B327" t="n">
        <v>40</v>
      </c>
      <c r="C327" t="inlineStr">
        <is>
          <t xml:space="preserve">CONCLUIDO	</t>
        </is>
      </c>
      <c r="D327" t="n">
        <v>7.6874</v>
      </c>
      <c r="E327" t="n">
        <v>13.01</v>
      </c>
      <c r="F327" t="n">
        <v>10.73</v>
      </c>
      <c r="G327" t="n">
        <v>35.76</v>
      </c>
      <c r="H327" t="n">
        <v>0.71</v>
      </c>
      <c r="I327" t="n">
        <v>18</v>
      </c>
      <c r="J327" t="n">
        <v>93.23999999999999</v>
      </c>
      <c r="K327" t="n">
        <v>37.55</v>
      </c>
      <c r="L327" t="n">
        <v>3.75</v>
      </c>
      <c r="M327" t="n">
        <v>16</v>
      </c>
      <c r="N327" t="n">
        <v>11.94</v>
      </c>
      <c r="O327" t="n">
        <v>11734.1</v>
      </c>
      <c r="P327" t="n">
        <v>87.08</v>
      </c>
      <c r="Q327" t="n">
        <v>197.81</v>
      </c>
      <c r="R327" t="n">
        <v>37.88</v>
      </c>
      <c r="S327" t="n">
        <v>25.4</v>
      </c>
      <c r="T327" t="n">
        <v>5346.59</v>
      </c>
      <c r="U327" t="n">
        <v>0.67</v>
      </c>
      <c r="V327" t="n">
        <v>0.87</v>
      </c>
      <c r="W327" t="n">
        <v>2.97</v>
      </c>
      <c r="X327" t="n">
        <v>0.34</v>
      </c>
      <c r="Y327" t="n">
        <v>1</v>
      </c>
      <c r="Z327" t="n">
        <v>10</v>
      </c>
    </row>
    <row r="328">
      <c r="A328" t="n">
        <v>12</v>
      </c>
      <c r="B328" t="n">
        <v>40</v>
      </c>
      <c r="C328" t="inlineStr">
        <is>
          <t xml:space="preserve">CONCLUIDO	</t>
        </is>
      </c>
      <c r="D328" t="n">
        <v>7.6976</v>
      </c>
      <c r="E328" t="n">
        <v>12.99</v>
      </c>
      <c r="F328" t="n">
        <v>10.73</v>
      </c>
      <c r="G328" t="n">
        <v>37.87</v>
      </c>
      <c r="H328" t="n">
        <v>0.75</v>
      </c>
      <c r="I328" t="n">
        <v>17</v>
      </c>
      <c r="J328" t="n">
        <v>93.55</v>
      </c>
      <c r="K328" t="n">
        <v>37.55</v>
      </c>
      <c r="L328" t="n">
        <v>4</v>
      </c>
      <c r="M328" t="n">
        <v>15</v>
      </c>
      <c r="N328" t="n">
        <v>12</v>
      </c>
      <c r="O328" t="n">
        <v>11772.07</v>
      </c>
      <c r="P328" t="n">
        <v>86.58</v>
      </c>
      <c r="Q328" t="n">
        <v>197.76</v>
      </c>
      <c r="R328" t="n">
        <v>37.92</v>
      </c>
      <c r="S328" t="n">
        <v>25.4</v>
      </c>
      <c r="T328" t="n">
        <v>5372.53</v>
      </c>
      <c r="U328" t="n">
        <v>0.67</v>
      </c>
      <c r="V328" t="n">
        <v>0.87</v>
      </c>
      <c r="W328" t="n">
        <v>2.97</v>
      </c>
      <c r="X328" t="n">
        <v>0.34</v>
      </c>
      <c r="Y328" t="n">
        <v>1</v>
      </c>
      <c r="Z328" t="n">
        <v>10</v>
      </c>
    </row>
    <row r="329">
      <c r="A329" t="n">
        <v>13</v>
      </c>
      <c r="B329" t="n">
        <v>40</v>
      </c>
      <c r="C329" t="inlineStr">
        <is>
          <t xml:space="preserve">CONCLUIDO	</t>
        </is>
      </c>
      <c r="D329" t="n">
        <v>7.7313</v>
      </c>
      <c r="E329" t="n">
        <v>12.93</v>
      </c>
      <c r="F329" t="n">
        <v>10.69</v>
      </c>
      <c r="G329" t="n">
        <v>40.1</v>
      </c>
      <c r="H329" t="n">
        <v>0.8</v>
      </c>
      <c r="I329" t="n">
        <v>16</v>
      </c>
      <c r="J329" t="n">
        <v>93.86</v>
      </c>
      <c r="K329" t="n">
        <v>37.55</v>
      </c>
      <c r="L329" t="n">
        <v>4.25</v>
      </c>
      <c r="M329" t="n">
        <v>14</v>
      </c>
      <c r="N329" t="n">
        <v>12.06</v>
      </c>
      <c r="O329" t="n">
        <v>11810.06</v>
      </c>
      <c r="P329" t="n">
        <v>86.06</v>
      </c>
      <c r="Q329" t="n">
        <v>197.79</v>
      </c>
      <c r="R329" t="n">
        <v>36.74</v>
      </c>
      <c r="S329" t="n">
        <v>25.4</v>
      </c>
      <c r="T329" t="n">
        <v>4784.43</v>
      </c>
      <c r="U329" t="n">
        <v>0.6899999999999999</v>
      </c>
      <c r="V329" t="n">
        <v>0.87</v>
      </c>
      <c r="W329" t="n">
        <v>2.97</v>
      </c>
      <c r="X329" t="n">
        <v>0.3</v>
      </c>
      <c r="Y329" t="n">
        <v>1</v>
      </c>
      <c r="Z329" t="n">
        <v>10</v>
      </c>
    </row>
    <row r="330">
      <c r="A330" t="n">
        <v>14</v>
      </c>
      <c r="B330" t="n">
        <v>40</v>
      </c>
      <c r="C330" t="inlineStr">
        <is>
          <t xml:space="preserve">CONCLUIDO	</t>
        </is>
      </c>
      <c r="D330" t="n">
        <v>7.7544</v>
      </c>
      <c r="E330" t="n">
        <v>12.9</v>
      </c>
      <c r="F330" t="n">
        <v>10.67</v>
      </c>
      <c r="G330" t="n">
        <v>42.69</v>
      </c>
      <c r="H330" t="n">
        <v>0.84</v>
      </c>
      <c r="I330" t="n">
        <v>15</v>
      </c>
      <c r="J330" t="n">
        <v>94.17</v>
      </c>
      <c r="K330" t="n">
        <v>37.55</v>
      </c>
      <c r="L330" t="n">
        <v>4.5</v>
      </c>
      <c r="M330" t="n">
        <v>13</v>
      </c>
      <c r="N330" t="n">
        <v>12.12</v>
      </c>
      <c r="O330" t="n">
        <v>11848.08</v>
      </c>
      <c r="P330" t="n">
        <v>85.48999999999999</v>
      </c>
      <c r="Q330" t="n">
        <v>197.79</v>
      </c>
      <c r="R330" t="n">
        <v>36.06</v>
      </c>
      <c r="S330" t="n">
        <v>25.4</v>
      </c>
      <c r="T330" t="n">
        <v>4452.39</v>
      </c>
      <c r="U330" t="n">
        <v>0.7</v>
      </c>
      <c r="V330" t="n">
        <v>0.87</v>
      </c>
      <c r="W330" t="n">
        <v>2.96</v>
      </c>
      <c r="X330" t="n">
        <v>0.28</v>
      </c>
      <c r="Y330" t="n">
        <v>1</v>
      </c>
      <c r="Z330" t="n">
        <v>10</v>
      </c>
    </row>
    <row r="331">
      <c r="A331" t="n">
        <v>15</v>
      </c>
      <c r="B331" t="n">
        <v>40</v>
      </c>
      <c r="C331" t="inlineStr">
        <is>
          <t xml:space="preserve">CONCLUIDO	</t>
        </is>
      </c>
      <c r="D331" t="n">
        <v>7.7816</v>
      </c>
      <c r="E331" t="n">
        <v>12.85</v>
      </c>
      <c r="F331" t="n">
        <v>10.65</v>
      </c>
      <c r="G331" t="n">
        <v>45.63</v>
      </c>
      <c r="H331" t="n">
        <v>0.88</v>
      </c>
      <c r="I331" t="n">
        <v>14</v>
      </c>
      <c r="J331" t="n">
        <v>94.48</v>
      </c>
      <c r="K331" t="n">
        <v>37.55</v>
      </c>
      <c r="L331" t="n">
        <v>4.75</v>
      </c>
      <c r="M331" t="n">
        <v>12</v>
      </c>
      <c r="N331" t="n">
        <v>12.17</v>
      </c>
      <c r="O331" t="n">
        <v>11886.12</v>
      </c>
      <c r="P331" t="n">
        <v>84.98</v>
      </c>
      <c r="Q331" t="n">
        <v>197.77</v>
      </c>
      <c r="R331" t="n">
        <v>35.28</v>
      </c>
      <c r="S331" t="n">
        <v>25.4</v>
      </c>
      <c r="T331" t="n">
        <v>4066.6</v>
      </c>
      <c r="U331" t="n">
        <v>0.72</v>
      </c>
      <c r="V331" t="n">
        <v>0.87</v>
      </c>
      <c r="W331" t="n">
        <v>2.96</v>
      </c>
      <c r="X331" t="n">
        <v>0.26</v>
      </c>
      <c r="Y331" t="n">
        <v>1</v>
      </c>
      <c r="Z331" t="n">
        <v>10</v>
      </c>
    </row>
    <row r="332">
      <c r="A332" t="n">
        <v>16</v>
      </c>
      <c r="B332" t="n">
        <v>40</v>
      </c>
      <c r="C332" t="inlineStr">
        <is>
          <t xml:space="preserve">CONCLUIDO	</t>
        </is>
      </c>
      <c r="D332" t="n">
        <v>7.7724</v>
      </c>
      <c r="E332" t="n">
        <v>12.87</v>
      </c>
      <c r="F332" t="n">
        <v>10.66</v>
      </c>
      <c r="G332" t="n">
        <v>45.69</v>
      </c>
      <c r="H332" t="n">
        <v>0.93</v>
      </c>
      <c r="I332" t="n">
        <v>14</v>
      </c>
      <c r="J332" t="n">
        <v>94.79000000000001</v>
      </c>
      <c r="K332" t="n">
        <v>37.55</v>
      </c>
      <c r="L332" t="n">
        <v>5</v>
      </c>
      <c r="M332" t="n">
        <v>12</v>
      </c>
      <c r="N332" t="n">
        <v>12.23</v>
      </c>
      <c r="O332" t="n">
        <v>11924.18</v>
      </c>
      <c r="P332" t="n">
        <v>84.5</v>
      </c>
      <c r="Q332" t="n">
        <v>197.76</v>
      </c>
      <c r="R332" t="n">
        <v>35.9</v>
      </c>
      <c r="S332" t="n">
        <v>25.4</v>
      </c>
      <c r="T332" t="n">
        <v>4374.97</v>
      </c>
      <c r="U332" t="n">
        <v>0.71</v>
      </c>
      <c r="V332" t="n">
        <v>0.87</v>
      </c>
      <c r="W332" t="n">
        <v>2.96</v>
      </c>
      <c r="X332" t="n">
        <v>0.27</v>
      </c>
      <c r="Y332" t="n">
        <v>1</v>
      </c>
      <c r="Z332" t="n">
        <v>10</v>
      </c>
    </row>
    <row r="333">
      <c r="A333" t="n">
        <v>17</v>
      </c>
      <c r="B333" t="n">
        <v>40</v>
      </c>
      <c r="C333" t="inlineStr">
        <is>
          <t xml:space="preserve">CONCLUIDO	</t>
        </is>
      </c>
      <c r="D333" t="n">
        <v>7.81</v>
      </c>
      <c r="E333" t="n">
        <v>12.8</v>
      </c>
      <c r="F333" t="n">
        <v>10.62</v>
      </c>
      <c r="G333" t="n">
        <v>49.01</v>
      </c>
      <c r="H333" t="n">
        <v>0.97</v>
      </c>
      <c r="I333" t="n">
        <v>13</v>
      </c>
      <c r="J333" t="n">
        <v>95.09</v>
      </c>
      <c r="K333" t="n">
        <v>37.55</v>
      </c>
      <c r="L333" t="n">
        <v>5.25</v>
      </c>
      <c r="M333" t="n">
        <v>11</v>
      </c>
      <c r="N333" t="n">
        <v>12.29</v>
      </c>
      <c r="O333" t="n">
        <v>11962.27</v>
      </c>
      <c r="P333" t="n">
        <v>84.11</v>
      </c>
      <c r="Q333" t="n">
        <v>197.83</v>
      </c>
      <c r="R333" t="n">
        <v>34.54</v>
      </c>
      <c r="S333" t="n">
        <v>25.4</v>
      </c>
      <c r="T333" t="n">
        <v>3700.32</v>
      </c>
      <c r="U333" t="n">
        <v>0.74</v>
      </c>
      <c r="V333" t="n">
        <v>0.88</v>
      </c>
      <c r="W333" t="n">
        <v>2.96</v>
      </c>
      <c r="X333" t="n">
        <v>0.23</v>
      </c>
      <c r="Y333" t="n">
        <v>1</v>
      </c>
      <c r="Z333" t="n">
        <v>10</v>
      </c>
    </row>
    <row r="334">
      <c r="A334" t="n">
        <v>18</v>
      </c>
      <c r="B334" t="n">
        <v>40</v>
      </c>
      <c r="C334" t="inlineStr">
        <is>
          <t xml:space="preserve">CONCLUIDO	</t>
        </is>
      </c>
      <c r="D334" t="n">
        <v>7.8288</v>
      </c>
      <c r="E334" t="n">
        <v>12.77</v>
      </c>
      <c r="F334" t="n">
        <v>10.61</v>
      </c>
      <c r="G334" t="n">
        <v>53.03</v>
      </c>
      <c r="H334" t="n">
        <v>1.01</v>
      </c>
      <c r="I334" t="n">
        <v>12</v>
      </c>
      <c r="J334" t="n">
        <v>95.40000000000001</v>
      </c>
      <c r="K334" t="n">
        <v>37.55</v>
      </c>
      <c r="L334" t="n">
        <v>5.5</v>
      </c>
      <c r="M334" t="n">
        <v>10</v>
      </c>
      <c r="N334" t="n">
        <v>12.35</v>
      </c>
      <c r="O334" t="n">
        <v>12000.38</v>
      </c>
      <c r="P334" t="n">
        <v>83.48999999999999</v>
      </c>
      <c r="Q334" t="n">
        <v>197.78</v>
      </c>
      <c r="R334" t="n">
        <v>34.15</v>
      </c>
      <c r="S334" t="n">
        <v>25.4</v>
      </c>
      <c r="T334" t="n">
        <v>3509.99</v>
      </c>
      <c r="U334" t="n">
        <v>0.74</v>
      </c>
      <c r="V334" t="n">
        <v>0.88</v>
      </c>
      <c r="W334" t="n">
        <v>2.96</v>
      </c>
      <c r="X334" t="n">
        <v>0.22</v>
      </c>
      <c r="Y334" t="n">
        <v>1</v>
      </c>
      <c r="Z334" t="n">
        <v>10</v>
      </c>
    </row>
    <row r="335">
      <c r="A335" t="n">
        <v>19</v>
      </c>
      <c r="B335" t="n">
        <v>40</v>
      </c>
      <c r="C335" t="inlineStr">
        <is>
          <t xml:space="preserve">CONCLUIDO	</t>
        </is>
      </c>
      <c r="D335" t="n">
        <v>7.8281</v>
      </c>
      <c r="E335" t="n">
        <v>12.77</v>
      </c>
      <c r="F335" t="n">
        <v>10.61</v>
      </c>
      <c r="G335" t="n">
        <v>53.04</v>
      </c>
      <c r="H335" t="n">
        <v>1.06</v>
      </c>
      <c r="I335" t="n">
        <v>12</v>
      </c>
      <c r="J335" t="n">
        <v>95.70999999999999</v>
      </c>
      <c r="K335" t="n">
        <v>37.55</v>
      </c>
      <c r="L335" t="n">
        <v>5.75</v>
      </c>
      <c r="M335" t="n">
        <v>10</v>
      </c>
      <c r="N335" t="n">
        <v>12.41</v>
      </c>
      <c r="O335" t="n">
        <v>12038.51</v>
      </c>
      <c r="P335" t="n">
        <v>83</v>
      </c>
      <c r="Q335" t="n">
        <v>197.77</v>
      </c>
      <c r="R335" t="n">
        <v>34.13</v>
      </c>
      <c r="S335" t="n">
        <v>25.4</v>
      </c>
      <c r="T335" t="n">
        <v>3503.33</v>
      </c>
      <c r="U335" t="n">
        <v>0.74</v>
      </c>
      <c r="V335" t="n">
        <v>0.88</v>
      </c>
      <c r="W335" t="n">
        <v>2.96</v>
      </c>
      <c r="X335" t="n">
        <v>0.22</v>
      </c>
      <c r="Y335" t="n">
        <v>1</v>
      </c>
      <c r="Z335" t="n">
        <v>10</v>
      </c>
    </row>
    <row r="336">
      <c r="A336" t="n">
        <v>20</v>
      </c>
      <c r="B336" t="n">
        <v>40</v>
      </c>
      <c r="C336" t="inlineStr">
        <is>
          <t xml:space="preserve">CONCLUIDO	</t>
        </is>
      </c>
      <c r="D336" t="n">
        <v>7.8527</v>
      </c>
      <c r="E336" t="n">
        <v>12.73</v>
      </c>
      <c r="F336" t="n">
        <v>10.59</v>
      </c>
      <c r="G336" t="n">
        <v>57.75</v>
      </c>
      <c r="H336" t="n">
        <v>1.1</v>
      </c>
      <c r="I336" t="n">
        <v>11</v>
      </c>
      <c r="J336" t="n">
        <v>96.02</v>
      </c>
      <c r="K336" t="n">
        <v>37.55</v>
      </c>
      <c r="L336" t="n">
        <v>6</v>
      </c>
      <c r="M336" t="n">
        <v>9</v>
      </c>
      <c r="N336" t="n">
        <v>12.47</v>
      </c>
      <c r="O336" t="n">
        <v>12076.67</v>
      </c>
      <c r="P336" t="n">
        <v>82.36</v>
      </c>
      <c r="Q336" t="n">
        <v>197.76</v>
      </c>
      <c r="R336" t="n">
        <v>33.38</v>
      </c>
      <c r="S336" t="n">
        <v>25.4</v>
      </c>
      <c r="T336" t="n">
        <v>3131.28</v>
      </c>
      <c r="U336" t="n">
        <v>0.76</v>
      </c>
      <c r="V336" t="n">
        <v>0.88</v>
      </c>
      <c r="W336" t="n">
        <v>2.96</v>
      </c>
      <c r="X336" t="n">
        <v>0.2</v>
      </c>
      <c r="Y336" t="n">
        <v>1</v>
      </c>
      <c r="Z336" t="n">
        <v>10</v>
      </c>
    </row>
    <row r="337">
      <c r="A337" t="n">
        <v>21</v>
      </c>
      <c r="B337" t="n">
        <v>40</v>
      </c>
      <c r="C337" t="inlineStr">
        <is>
          <t xml:space="preserve">CONCLUIDO	</t>
        </is>
      </c>
      <c r="D337" t="n">
        <v>7.8503</v>
      </c>
      <c r="E337" t="n">
        <v>12.74</v>
      </c>
      <c r="F337" t="n">
        <v>10.59</v>
      </c>
      <c r="G337" t="n">
        <v>57.77</v>
      </c>
      <c r="H337" t="n">
        <v>1.14</v>
      </c>
      <c r="I337" t="n">
        <v>11</v>
      </c>
      <c r="J337" t="n">
        <v>96.33</v>
      </c>
      <c r="K337" t="n">
        <v>37.55</v>
      </c>
      <c r="L337" t="n">
        <v>6.25</v>
      </c>
      <c r="M337" t="n">
        <v>9</v>
      </c>
      <c r="N337" t="n">
        <v>12.53</v>
      </c>
      <c r="O337" t="n">
        <v>12114.85</v>
      </c>
      <c r="P337" t="n">
        <v>82.29000000000001</v>
      </c>
      <c r="Q337" t="n">
        <v>197.77</v>
      </c>
      <c r="R337" t="n">
        <v>33.63</v>
      </c>
      <c r="S337" t="n">
        <v>25.4</v>
      </c>
      <c r="T337" t="n">
        <v>3255.62</v>
      </c>
      <c r="U337" t="n">
        <v>0.76</v>
      </c>
      <c r="V337" t="n">
        <v>0.88</v>
      </c>
      <c r="W337" t="n">
        <v>2.96</v>
      </c>
      <c r="X337" t="n">
        <v>0.2</v>
      </c>
      <c r="Y337" t="n">
        <v>1</v>
      </c>
      <c r="Z337" t="n">
        <v>10</v>
      </c>
    </row>
    <row r="338">
      <c r="A338" t="n">
        <v>22</v>
      </c>
      <c r="B338" t="n">
        <v>40</v>
      </c>
      <c r="C338" t="inlineStr">
        <is>
          <t xml:space="preserve">CONCLUIDO	</t>
        </is>
      </c>
      <c r="D338" t="n">
        <v>7.8785</v>
      </c>
      <c r="E338" t="n">
        <v>12.69</v>
      </c>
      <c r="F338" t="n">
        <v>10.56</v>
      </c>
      <c r="G338" t="n">
        <v>63.38</v>
      </c>
      <c r="H338" t="n">
        <v>1.18</v>
      </c>
      <c r="I338" t="n">
        <v>10</v>
      </c>
      <c r="J338" t="n">
        <v>96.64</v>
      </c>
      <c r="K338" t="n">
        <v>37.55</v>
      </c>
      <c r="L338" t="n">
        <v>6.5</v>
      </c>
      <c r="M338" t="n">
        <v>8</v>
      </c>
      <c r="N338" t="n">
        <v>12.59</v>
      </c>
      <c r="O338" t="n">
        <v>12153.06</v>
      </c>
      <c r="P338" t="n">
        <v>81.53</v>
      </c>
      <c r="Q338" t="n">
        <v>197.78</v>
      </c>
      <c r="R338" t="n">
        <v>32.77</v>
      </c>
      <c r="S338" t="n">
        <v>25.4</v>
      </c>
      <c r="T338" t="n">
        <v>2830.66</v>
      </c>
      <c r="U338" t="n">
        <v>0.78</v>
      </c>
      <c r="V338" t="n">
        <v>0.88</v>
      </c>
      <c r="W338" t="n">
        <v>2.95</v>
      </c>
      <c r="X338" t="n">
        <v>0.17</v>
      </c>
      <c r="Y338" t="n">
        <v>1</v>
      </c>
      <c r="Z338" t="n">
        <v>10</v>
      </c>
    </row>
    <row r="339">
      <c r="A339" t="n">
        <v>23</v>
      </c>
      <c r="B339" t="n">
        <v>40</v>
      </c>
      <c r="C339" t="inlineStr">
        <is>
          <t xml:space="preserve">CONCLUIDO	</t>
        </is>
      </c>
      <c r="D339" t="n">
        <v>7.8811</v>
      </c>
      <c r="E339" t="n">
        <v>12.69</v>
      </c>
      <c r="F339" t="n">
        <v>10.56</v>
      </c>
      <c r="G339" t="n">
        <v>63.36</v>
      </c>
      <c r="H339" t="n">
        <v>1.22</v>
      </c>
      <c r="I339" t="n">
        <v>10</v>
      </c>
      <c r="J339" t="n">
        <v>96.95</v>
      </c>
      <c r="K339" t="n">
        <v>37.55</v>
      </c>
      <c r="L339" t="n">
        <v>6.75</v>
      </c>
      <c r="M339" t="n">
        <v>8</v>
      </c>
      <c r="N339" t="n">
        <v>12.65</v>
      </c>
      <c r="O339" t="n">
        <v>12191.28</v>
      </c>
      <c r="P339" t="n">
        <v>81.36</v>
      </c>
      <c r="Q339" t="n">
        <v>197.8</v>
      </c>
      <c r="R339" t="n">
        <v>32.63</v>
      </c>
      <c r="S339" t="n">
        <v>25.4</v>
      </c>
      <c r="T339" t="n">
        <v>2759.42</v>
      </c>
      <c r="U339" t="n">
        <v>0.78</v>
      </c>
      <c r="V339" t="n">
        <v>0.88</v>
      </c>
      <c r="W339" t="n">
        <v>2.95</v>
      </c>
      <c r="X339" t="n">
        <v>0.17</v>
      </c>
      <c r="Y339" t="n">
        <v>1</v>
      </c>
      <c r="Z339" t="n">
        <v>10</v>
      </c>
    </row>
    <row r="340">
      <c r="A340" t="n">
        <v>24</v>
      </c>
      <c r="B340" t="n">
        <v>40</v>
      </c>
      <c r="C340" t="inlineStr">
        <is>
          <t xml:space="preserve">CONCLUIDO	</t>
        </is>
      </c>
      <c r="D340" t="n">
        <v>7.8806</v>
      </c>
      <c r="E340" t="n">
        <v>12.69</v>
      </c>
      <c r="F340" t="n">
        <v>10.56</v>
      </c>
      <c r="G340" t="n">
        <v>63.36</v>
      </c>
      <c r="H340" t="n">
        <v>1.27</v>
      </c>
      <c r="I340" t="n">
        <v>10</v>
      </c>
      <c r="J340" t="n">
        <v>97.26000000000001</v>
      </c>
      <c r="K340" t="n">
        <v>37.55</v>
      </c>
      <c r="L340" t="n">
        <v>7</v>
      </c>
      <c r="M340" t="n">
        <v>8</v>
      </c>
      <c r="N340" t="n">
        <v>12.71</v>
      </c>
      <c r="O340" t="n">
        <v>12229.54</v>
      </c>
      <c r="P340" t="n">
        <v>80.81999999999999</v>
      </c>
      <c r="Q340" t="n">
        <v>197.76</v>
      </c>
      <c r="R340" t="n">
        <v>32.77</v>
      </c>
      <c r="S340" t="n">
        <v>25.4</v>
      </c>
      <c r="T340" t="n">
        <v>2830.64</v>
      </c>
      <c r="U340" t="n">
        <v>0.78</v>
      </c>
      <c r="V340" t="n">
        <v>0.88</v>
      </c>
      <c r="W340" t="n">
        <v>2.95</v>
      </c>
      <c r="X340" t="n">
        <v>0.17</v>
      </c>
      <c r="Y340" t="n">
        <v>1</v>
      </c>
      <c r="Z340" t="n">
        <v>10</v>
      </c>
    </row>
    <row r="341">
      <c r="A341" t="n">
        <v>25</v>
      </c>
      <c r="B341" t="n">
        <v>40</v>
      </c>
      <c r="C341" t="inlineStr">
        <is>
          <t xml:space="preserve">CONCLUIDO	</t>
        </is>
      </c>
      <c r="D341" t="n">
        <v>7.8951</v>
      </c>
      <c r="E341" t="n">
        <v>12.67</v>
      </c>
      <c r="F341" t="n">
        <v>10.56</v>
      </c>
      <c r="G341" t="n">
        <v>70.37</v>
      </c>
      <c r="H341" t="n">
        <v>1.31</v>
      </c>
      <c r="I341" t="n">
        <v>9</v>
      </c>
      <c r="J341" t="n">
        <v>97.56999999999999</v>
      </c>
      <c r="K341" t="n">
        <v>37.55</v>
      </c>
      <c r="L341" t="n">
        <v>7.25</v>
      </c>
      <c r="M341" t="n">
        <v>7</v>
      </c>
      <c r="N341" t="n">
        <v>12.77</v>
      </c>
      <c r="O341" t="n">
        <v>12267.81</v>
      </c>
      <c r="P341" t="n">
        <v>80.06</v>
      </c>
      <c r="Q341" t="n">
        <v>197.76</v>
      </c>
      <c r="R341" t="n">
        <v>32.54</v>
      </c>
      <c r="S341" t="n">
        <v>25.4</v>
      </c>
      <c r="T341" t="n">
        <v>2721.86</v>
      </c>
      <c r="U341" t="n">
        <v>0.78</v>
      </c>
      <c r="V341" t="n">
        <v>0.88</v>
      </c>
      <c r="W341" t="n">
        <v>2.95</v>
      </c>
      <c r="X341" t="n">
        <v>0.17</v>
      </c>
      <c r="Y341" t="n">
        <v>1</v>
      </c>
      <c r="Z341" t="n">
        <v>10</v>
      </c>
    </row>
    <row r="342">
      <c r="A342" t="n">
        <v>26</v>
      </c>
      <c r="B342" t="n">
        <v>40</v>
      </c>
      <c r="C342" t="inlineStr">
        <is>
          <t xml:space="preserve">CONCLUIDO	</t>
        </is>
      </c>
      <c r="D342" t="n">
        <v>7.8968</v>
      </c>
      <c r="E342" t="n">
        <v>12.66</v>
      </c>
      <c r="F342" t="n">
        <v>10.55</v>
      </c>
      <c r="G342" t="n">
        <v>70.36</v>
      </c>
      <c r="H342" t="n">
        <v>1.35</v>
      </c>
      <c r="I342" t="n">
        <v>9</v>
      </c>
      <c r="J342" t="n">
        <v>97.88</v>
      </c>
      <c r="K342" t="n">
        <v>37.55</v>
      </c>
      <c r="L342" t="n">
        <v>7.5</v>
      </c>
      <c r="M342" t="n">
        <v>7</v>
      </c>
      <c r="N342" t="n">
        <v>12.83</v>
      </c>
      <c r="O342" t="n">
        <v>12306.12</v>
      </c>
      <c r="P342" t="n">
        <v>80.02</v>
      </c>
      <c r="Q342" t="n">
        <v>197.77</v>
      </c>
      <c r="R342" t="n">
        <v>32.4</v>
      </c>
      <c r="S342" t="n">
        <v>25.4</v>
      </c>
      <c r="T342" t="n">
        <v>2649.55</v>
      </c>
      <c r="U342" t="n">
        <v>0.78</v>
      </c>
      <c r="V342" t="n">
        <v>0.88</v>
      </c>
      <c r="W342" t="n">
        <v>2.96</v>
      </c>
      <c r="X342" t="n">
        <v>0.16</v>
      </c>
      <c r="Y342" t="n">
        <v>1</v>
      </c>
      <c r="Z342" t="n">
        <v>10</v>
      </c>
    </row>
    <row r="343">
      <c r="A343" t="n">
        <v>27</v>
      </c>
      <c r="B343" t="n">
        <v>40</v>
      </c>
      <c r="C343" t="inlineStr">
        <is>
          <t xml:space="preserve">CONCLUIDO	</t>
        </is>
      </c>
      <c r="D343" t="n">
        <v>7.8992</v>
      </c>
      <c r="E343" t="n">
        <v>12.66</v>
      </c>
      <c r="F343" t="n">
        <v>10.55</v>
      </c>
      <c r="G343" t="n">
        <v>70.33</v>
      </c>
      <c r="H343" t="n">
        <v>1.39</v>
      </c>
      <c r="I343" t="n">
        <v>9</v>
      </c>
      <c r="J343" t="n">
        <v>98.19</v>
      </c>
      <c r="K343" t="n">
        <v>37.55</v>
      </c>
      <c r="L343" t="n">
        <v>7.75</v>
      </c>
      <c r="M343" t="n">
        <v>7</v>
      </c>
      <c r="N343" t="n">
        <v>12.89</v>
      </c>
      <c r="O343" t="n">
        <v>12344.44</v>
      </c>
      <c r="P343" t="n">
        <v>79.45999999999999</v>
      </c>
      <c r="Q343" t="n">
        <v>197.76</v>
      </c>
      <c r="R343" t="n">
        <v>32.42</v>
      </c>
      <c r="S343" t="n">
        <v>25.4</v>
      </c>
      <c r="T343" t="n">
        <v>2662.91</v>
      </c>
      <c r="U343" t="n">
        <v>0.78</v>
      </c>
      <c r="V343" t="n">
        <v>0.88</v>
      </c>
      <c r="W343" t="n">
        <v>2.95</v>
      </c>
      <c r="X343" t="n">
        <v>0.16</v>
      </c>
      <c r="Y343" t="n">
        <v>1</v>
      </c>
      <c r="Z343" t="n">
        <v>10</v>
      </c>
    </row>
    <row r="344">
      <c r="A344" t="n">
        <v>28</v>
      </c>
      <c r="B344" t="n">
        <v>40</v>
      </c>
      <c r="C344" t="inlineStr">
        <is>
          <t xml:space="preserve">CONCLUIDO	</t>
        </is>
      </c>
      <c r="D344" t="n">
        <v>7.8999</v>
      </c>
      <c r="E344" t="n">
        <v>12.66</v>
      </c>
      <c r="F344" t="n">
        <v>10.55</v>
      </c>
      <c r="G344" t="n">
        <v>70.31999999999999</v>
      </c>
      <c r="H344" t="n">
        <v>1.43</v>
      </c>
      <c r="I344" t="n">
        <v>9</v>
      </c>
      <c r="J344" t="n">
        <v>98.5</v>
      </c>
      <c r="K344" t="n">
        <v>37.55</v>
      </c>
      <c r="L344" t="n">
        <v>8</v>
      </c>
      <c r="M344" t="n">
        <v>7</v>
      </c>
      <c r="N344" t="n">
        <v>12.95</v>
      </c>
      <c r="O344" t="n">
        <v>12382.79</v>
      </c>
      <c r="P344" t="n">
        <v>78.88</v>
      </c>
      <c r="Q344" t="n">
        <v>197.79</v>
      </c>
      <c r="R344" t="n">
        <v>32.19</v>
      </c>
      <c r="S344" t="n">
        <v>25.4</v>
      </c>
      <c r="T344" t="n">
        <v>2544.42</v>
      </c>
      <c r="U344" t="n">
        <v>0.79</v>
      </c>
      <c r="V344" t="n">
        <v>0.88</v>
      </c>
      <c r="W344" t="n">
        <v>2.96</v>
      </c>
      <c r="X344" t="n">
        <v>0.16</v>
      </c>
      <c r="Y344" t="n">
        <v>1</v>
      </c>
      <c r="Z344" t="n">
        <v>10</v>
      </c>
    </row>
    <row r="345">
      <c r="A345" t="n">
        <v>29</v>
      </c>
      <c r="B345" t="n">
        <v>40</v>
      </c>
      <c r="C345" t="inlineStr">
        <is>
          <t xml:space="preserve">CONCLUIDO	</t>
        </is>
      </c>
      <c r="D345" t="n">
        <v>7.932</v>
      </c>
      <c r="E345" t="n">
        <v>12.61</v>
      </c>
      <c r="F345" t="n">
        <v>10.52</v>
      </c>
      <c r="G345" t="n">
        <v>78.87</v>
      </c>
      <c r="H345" t="n">
        <v>1.47</v>
      </c>
      <c r="I345" t="n">
        <v>8</v>
      </c>
      <c r="J345" t="n">
        <v>98.81999999999999</v>
      </c>
      <c r="K345" t="n">
        <v>37.55</v>
      </c>
      <c r="L345" t="n">
        <v>8.25</v>
      </c>
      <c r="M345" t="n">
        <v>6</v>
      </c>
      <c r="N345" t="n">
        <v>13.01</v>
      </c>
      <c r="O345" t="n">
        <v>12421.16</v>
      </c>
      <c r="P345" t="n">
        <v>78.48</v>
      </c>
      <c r="Q345" t="n">
        <v>197.75</v>
      </c>
      <c r="R345" t="n">
        <v>31.34</v>
      </c>
      <c r="S345" t="n">
        <v>25.4</v>
      </c>
      <c r="T345" t="n">
        <v>2124.63</v>
      </c>
      <c r="U345" t="n">
        <v>0.8100000000000001</v>
      </c>
      <c r="V345" t="n">
        <v>0.88</v>
      </c>
      <c r="W345" t="n">
        <v>2.95</v>
      </c>
      <c r="X345" t="n">
        <v>0.13</v>
      </c>
      <c r="Y345" t="n">
        <v>1</v>
      </c>
      <c r="Z345" t="n">
        <v>10</v>
      </c>
    </row>
    <row r="346">
      <c r="A346" t="n">
        <v>30</v>
      </c>
      <c r="B346" t="n">
        <v>40</v>
      </c>
      <c r="C346" t="inlineStr">
        <is>
          <t xml:space="preserve">CONCLUIDO	</t>
        </is>
      </c>
      <c r="D346" t="n">
        <v>7.9232</v>
      </c>
      <c r="E346" t="n">
        <v>12.62</v>
      </c>
      <c r="F346" t="n">
        <v>10.53</v>
      </c>
      <c r="G346" t="n">
        <v>78.97</v>
      </c>
      <c r="H346" t="n">
        <v>1.51</v>
      </c>
      <c r="I346" t="n">
        <v>8</v>
      </c>
      <c r="J346" t="n">
        <v>99.13</v>
      </c>
      <c r="K346" t="n">
        <v>37.55</v>
      </c>
      <c r="L346" t="n">
        <v>8.5</v>
      </c>
      <c r="M346" t="n">
        <v>6</v>
      </c>
      <c r="N346" t="n">
        <v>13.07</v>
      </c>
      <c r="O346" t="n">
        <v>12459.56</v>
      </c>
      <c r="P346" t="n">
        <v>78.33</v>
      </c>
      <c r="Q346" t="n">
        <v>197.77</v>
      </c>
      <c r="R346" t="n">
        <v>31.62</v>
      </c>
      <c r="S346" t="n">
        <v>25.4</v>
      </c>
      <c r="T346" t="n">
        <v>2264.16</v>
      </c>
      <c r="U346" t="n">
        <v>0.8</v>
      </c>
      <c r="V346" t="n">
        <v>0.88</v>
      </c>
      <c r="W346" t="n">
        <v>2.95</v>
      </c>
      <c r="X346" t="n">
        <v>0.14</v>
      </c>
      <c r="Y346" t="n">
        <v>1</v>
      </c>
      <c r="Z346" t="n">
        <v>10</v>
      </c>
    </row>
    <row r="347">
      <c r="A347" t="n">
        <v>31</v>
      </c>
      <c r="B347" t="n">
        <v>40</v>
      </c>
      <c r="C347" t="inlineStr">
        <is>
          <t xml:space="preserve">CONCLUIDO	</t>
        </is>
      </c>
      <c r="D347" t="n">
        <v>7.925</v>
      </c>
      <c r="E347" t="n">
        <v>12.62</v>
      </c>
      <c r="F347" t="n">
        <v>10.53</v>
      </c>
      <c r="G347" t="n">
        <v>78.95</v>
      </c>
      <c r="H347" t="n">
        <v>1.55</v>
      </c>
      <c r="I347" t="n">
        <v>8</v>
      </c>
      <c r="J347" t="n">
        <v>99.44</v>
      </c>
      <c r="K347" t="n">
        <v>37.55</v>
      </c>
      <c r="L347" t="n">
        <v>8.75</v>
      </c>
      <c r="M347" t="n">
        <v>6</v>
      </c>
      <c r="N347" t="n">
        <v>13.14</v>
      </c>
      <c r="O347" t="n">
        <v>12497.98</v>
      </c>
      <c r="P347" t="n">
        <v>77.83</v>
      </c>
      <c r="Q347" t="n">
        <v>197.76</v>
      </c>
      <c r="R347" t="n">
        <v>31.62</v>
      </c>
      <c r="S347" t="n">
        <v>25.4</v>
      </c>
      <c r="T347" t="n">
        <v>2264.16</v>
      </c>
      <c r="U347" t="n">
        <v>0.8</v>
      </c>
      <c r="V347" t="n">
        <v>0.88</v>
      </c>
      <c r="W347" t="n">
        <v>2.95</v>
      </c>
      <c r="X347" t="n">
        <v>0.14</v>
      </c>
      <c r="Y347" t="n">
        <v>1</v>
      </c>
      <c r="Z347" t="n">
        <v>10</v>
      </c>
    </row>
    <row r="348">
      <c r="A348" t="n">
        <v>32</v>
      </c>
      <c r="B348" t="n">
        <v>40</v>
      </c>
      <c r="C348" t="inlineStr">
        <is>
          <t xml:space="preserve">CONCLUIDO	</t>
        </is>
      </c>
      <c r="D348" t="n">
        <v>7.9245</v>
      </c>
      <c r="E348" t="n">
        <v>12.62</v>
      </c>
      <c r="F348" t="n">
        <v>10.53</v>
      </c>
      <c r="G348" t="n">
        <v>78.95999999999999</v>
      </c>
      <c r="H348" t="n">
        <v>1.59</v>
      </c>
      <c r="I348" t="n">
        <v>8</v>
      </c>
      <c r="J348" t="n">
        <v>99.75</v>
      </c>
      <c r="K348" t="n">
        <v>37.55</v>
      </c>
      <c r="L348" t="n">
        <v>9</v>
      </c>
      <c r="M348" t="n">
        <v>6</v>
      </c>
      <c r="N348" t="n">
        <v>13.2</v>
      </c>
      <c r="O348" t="n">
        <v>12536.43</v>
      </c>
      <c r="P348" t="n">
        <v>76.88</v>
      </c>
      <c r="Q348" t="n">
        <v>197.77</v>
      </c>
      <c r="R348" t="n">
        <v>31.63</v>
      </c>
      <c r="S348" t="n">
        <v>25.4</v>
      </c>
      <c r="T348" t="n">
        <v>2271.47</v>
      </c>
      <c r="U348" t="n">
        <v>0.8</v>
      </c>
      <c r="V348" t="n">
        <v>0.88</v>
      </c>
      <c r="W348" t="n">
        <v>2.95</v>
      </c>
      <c r="X348" t="n">
        <v>0.14</v>
      </c>
      <c r="Y348" t="n">
        <v>1</v>
      </c>
      <c r="Z348" t="n">
        <v>10</v>
      </c>
    </row>
    <row r="349">
      <c r="A349" t="n">
        <v>33</v>
      </c>
      <c r="B349" t="n">
        <v>40</v>
      </c>
      <c r="C349" t="inlineStr">
        <is>
          <t xml:space="preserve">CONCLUIDO	</t>
        </is>
      </c>
      <c r="D349" t="n">
        <v>7.9528</v>
      </c>
      <c r="E349" t="n">
        <v>12.57</v>
      </c>
      <c r="F349" t="n">
        <v>10.5</v>
      </c>
      <c r="G349" t="n">
        <v>90.02</v>
      </c>
      <c r="H349" t="n">
        <v>1.63</v>
      </c>
      <c r="I349" t="n">
        <v>7</v>
      </c>
      <c r="J349" t="n">
        <v>100.06</v>
      </c>
      <c r="K349" t="n">
        <v>37.55</v>
      </c>
      <c r="L349" t="n">
        <v>9.25</v>
      </c>
      <c r="M349" t="n">
        <v>5</v>
      </c>
      <c r="N349" t="n">
        <v>13.26</v>
      </c>
      <c r="O349" t="n">
        <v>12574.9</v>
      </c>
      <c r="P349" t="n">
        <v>76.81</v>
      </c>
      <c r="Q349" t="n">
        <v>197.78</v>
      </c>
      <c r="R349" t="n">
        <v>30.87</v>
      </c>
      <c r="S349" t="n">
        <v>25.4</v>
      </c>
      <c r="T349" t="n">
        <v>1894.09</v>
      </c>
      <c r="U349" t="n">
        <v>0.82</v>
      </c>
      <c r="V349" t="n">
        <v>0.89</v>
      </c>
      <c r="W349" t="n">
        <v>2.95</v>
      </c>
      <c r="X349" t="n">
        <v>0.11</v>
      </c>
      <c r="Y349" t="n">
        <v>1</v>
      </c>
      <c r="Z349" t="n">
        <v>10</v>
      </c>
    </row>
    <row r="350">
      <c r="A350" t="n">
        <v>34</v>
      </c>
      <c r="B350" t="n">
        <v>40</v>
      </c>
      <c r="C350" t="inlineStr">
        <is>
          <t xml:space="preserve">CONCLUIDO	</t>
        </is>
      </c>
      <c r="D350" t="n">
        <v>7.9516</v>
      </c>
      <c r="E350" t="n">
        <v>12.58</v>
      </c>
      <c r="F350" t="n">
        <v>10.5</v>
      </c>
      <c r="G350" t="n">
        <v>90.03</v>
      </c>
      <c r="H350" t="n">
        <v>1.67</v>
      </c>
      <c r="I350" t="n">
        <v>7</v>
      </c>
      <c r="J350" t="n">
        <v>100.37</v>
      </c>
      <c r="K350" t="n">
        <v>37.55</v>
      </c>
      <c r="L350" t="n">
        <v>9.5</v>
      </c>
      <c r="M350" t="n">
        <v>5</v>
      </c>
      <c r="N350" t="n">
        <v>13.32</v>
      </c>
      <c r="O350" t="n">
        <v>12613.39</v>
      </c>
      <c r="P350" t="n">
        <v>76.69</v>
      </c>
      <c r="Q350" t="n">
        <v>197.75</v>
      </c>
      <c r="R350" t="n">
        <v>30.93</v>
      </c>
      <c r="S350" t="n">
        <v>25.4</v>
      </c>
      <c r="T350" t="n">
        <v>1924.8</v>
      </c>
      <c r="U350" t="n">
        <v>0.82</v>
      </c>
      <c r="V350" t="n">
        <v>0.89</v>
      </c>
      <c r="W350" t="n">
        <v>2.95</v>
      </c>
      <c r="X350" t="n">
        <v>0.11</v>
      </c>
      <c r="Y350" t="n">
        <v>1</v>
      </c>
      <c r="Z350" t="n">
        <v>10</v>
      </c>
    </row>
    <row r="351">
      <c r="A351" t="n">
        <v>35</v>
      </c>
      <c r="B351" t="n">
        <v>40</v>
      </c>
      <c r="C351" t="inlineStr">
        <is>
          <t xml:space="preserve">CONCLUIDO	</t>
        </is>
      </c>
      <c r="D351" t="n">
        <v>7.9461</v>
      </c>
      <c r="E351" t="n">
        <v>12.58</v>
      </c>
      <c r="F351" t="n">
        <v>10.51</v>
      </c>
      <c r="G351" t="n">
        <v>90.11</v>
      </c>
      <c r="H351" t="n">
        <v>1.7</v>
      </c>
      <c r="I351" t="n">
        <v>7</v>
      </c>
      <c r="J351" t="n">
        <v>100.69</v>
      </c>
      <c r="K351" t="n">
        <v>37.55</v>
      </c>
      <c r="L351" t="n">
        <v>9.75</v>
      </c>
      <c r="M351" t="n">
        <v>5</v>
      </c>
      <c r="N351" t="n">
        <v>13.38</v>
      </c>
      <c r="O351" t="n">
        <v>12651.91</v>
      </c>
      <c r="P351" t="n">
        <v>76.40000000000001</v>
      </c>
      <c r="Q351" t="n">
        <v>197.75</v>
      </c>
      <c r="R351" t="n">
        <v>31.2</v>
      </c>
      <c r="S351" t="n">
        <v>25.4</v>
      </c>
      <c r="T351" t="n">
        <v>2060.42</v>
      </c>
      <c r="U351" t="n">
        <v>0.8100000000000001</v>
      </c>
      <c r="V351" t="n">
        <v>0.89</v>
      </c>
      <c r="W351" t="n">
        <v>2.95</v>
      </c>
      <c r="X351" t="n">
        <v>0.12</v>
      </c>
      <c r="Y351" t="n">
        <v>1</v>
      </c>
      <c r="Z351" t="n">
        <v>10</v>
      </c>
    </row>
    <row r="352">
      <c r="A352" t="n">
        <v>36</v>
      </c>
      <c r="B352" t="n">
        <v>40</v>
      </c>
      <c r="C352" t="inlineStr">
        <is>
          <t xml:space="preserve">CONCLUIDO	</t>
        </is>
      </c>
      <c r="D352" t="n">
        <v>7.9444</v>
      </c>
      <c r="E352" t="n">
        <v>12.59</v>
      </c>
      <c r="F352" t="n">
        <v>10.52</v>
      </c>
      <c r="G352" t="n">
        <v>90.13</v>
      </c>
      <c r="H352" t="n">
        <v>1.74</v>
      </c>
      <c r="I352" t="n">
        <v>7</v>
      </c>
      <c r="J352" t="n">
        <v>101</v>
      </c>
      <c r="K352" t="n">
        <v>37.55</v>
      </c>
      <c r="L352" t="n">
        <v>10</v>
      </c>
      <c r="M352" t="n">
        <v>5</v>
      </c>
      <c r="N352" t="n">
        <v>13.45</v>
      </c>
      <c r="O352" t="n">
        <v>12690.46</v>
      </c>
      <c r="P352" t="n">
        <v>75.64</v>
      </c>
      <c r="Q352" t="n">
        <v>197.76</v>
      </c>
      <c r="R352" t="n">
        <v>31.22</v>
      </c>
      <c r="S352" t="n">
        <v>25.4</v>
      </c>
      <c r="T352" t="n">
        <v>2071.08</v>
      </c>
      <c r="U352" t="n">
        <v>0.8100000000000001</v>
      </c>
      <c r="V352" t="n">
        <v>0.88</v>
      </c>
      <c r="W352" t="n">
        <v>2.95</v>
      </c>
      <c r="X352" t="n">
        <v>0.12</v>
      </c>
      <c r="Y352" t="n">
        <v>1</v>
      </c>
      <c r="Z352" t="n">
        <v>10</v>
      </c>
    </row>
    <row r="353">
      <c r="A353" t="n">
        <v>37</v>
      </c>
      <c r="B353" t="n">
        <v>40</v>
      </c>
      <c r="C353" t="inlineStr">
        <is>
          <t xml:space="preserve">CONCLUIDO	</t>
        </is>
      </c>
      <c r="D353" t="n">
        <v>7.9449</v>
      </c>
      <c r="E353" t="n">
        <v>12.59</v>
      </c>
      <c r="F353" t="n">
        <v>10.51</v>
      </c>
      <c r="G353" t="n">
        <v>90.12</v>
      </c>
      <c r="H353" t="n">
        <v>1.78</v>
      </c>
      <c r="I353" t="n">
        <v>7</v>
      </c>
      <c r="J353" t="n">
        <v>101.31</v>
      </c>
      <c r="K353" t="n">
        <v>37.55</v>
      </c>
      <c r="L353" t="n">
        <v>10.25</v>
      </c>
      <c r="M353" t="n">
        <v>4</v>
      </c>
      <c r="N353" t="n">
        <v>13.51</v>
      </c>
      <c r="O353" t="n">
        <v>12729.03</v>
      </c>
      <c r="P353" t="n">
        <v>75.08</v>
      </c>
      <c r="Q353" t="n">
        <v>197.8</v>
      </c>
      <c r="R353" t="n">
        <v>31.21</v>
      </c>
      <c r="S353" t="n">
        <v>25.4</v>
      </c>
      <c r="T353" t="n">
        <v>2063.57</v>
      </c>
      <c r="U353" t="n">
        <v>0.8100000000000001</v>
      </c>
      <c r="V353" t="n">
        <v>0.88</v>
      </c>
      <c r="W353" t="n">
        <v>2.95</v>
      </c>
      <c r="X353" t="n">
        <v>0.12</v>
      </c>
      <c r="Y353" t="n">
        <v>1</v>
      </c>
      <c r="Z353" t="n">
        <v>10</v>
      </c>
    </row>
    <row r="354">
      <c r="A354" t="n">
        <v>38</v>
      </c>
      <c r="B354" t="n">
        <v>40</v>
      </c>
      <c r="C354" t="inlineStr">
        <is>
          <t xml:space="preserve">CONCLUIDO	</t>
        </is>
      </c>
      <c r="D354" t="n">
        <v>7.9475</v>
      </c>
      <c r="E354" t="n">
        <v>12.58</v>
      </c>
      <c r="F354" t="n">
        <v>10.51</v>
      </c>
      <c r="G354" t="n">
        <v>90.09</v>
      </c>
      <c r="H354" t="n">
        <v>1.82</v>
      </c>
      <c r="I354" t="n">
        <v>7</v>
      </c>
      <c r="J354" t="n">
        <v>101.62</v>
      </c>
      <c r="K354" t="n">
        <v>37.55</v>
      </c>
      <c r="L354" t="n">
        <v>10.5</v>
      </c>
      <c r="M354" t="n">
        <v>2</v>
      </c>
      <c r="N354" t="n">
        <v>13.57</v>
      </c>
      <c r="O354" t="n">
        <v>12767.62</v>
      </c>
      <c r="P354" t="n">
        <v>74.59</v>
      </c>
      <c r="Q354" t="n">
        <v>197.79</v>
      </c>
      <c r="R354" t="n">
        <v>31.07</v>
      </c>
      <c r="S354" t="n">
        <v>25.4</v>
      </c>
      <c r="T354" t="n">
        <v>1996.2</v>
      </c>
      <c r="U354" t="n">
        <v>0.82</v>
      </c>
      <c r="V354" t="n">
        <v>0.89</v>
      </c>
      <c r="W354" t="n">
        <v>2.95</v>
      </c>
      <c r="X354" t="n">
        <v>0.12</v>
      </c>
      <c r="Y354" t="n">
        <v>1</v>
      </c>
      <c r="Z354" t="n">
        <v>10</v>
      </c>
    </row>
    <row r="355">
      <c r="A355" t="n">
        <v>39</v>
      </c>
      <c r="B355" t="n">
        <v>40</v>
      </c>
      <c r="C355" t="inlineStr">
        <is>
          <t xml:space="preserve">CONCLUIDO	</t>
        </is>
      </c>
      <c r="D355" t="n">
        <v>7.9456</v>
      </c>
      <c r="E355" t="n">
        <v>12.59</v>
      </c>
      <c r="F355" t="n">
        <v>10.51</v>
      </c>
      <c r="G355" t="n">
        <v>90.11</v>
      </c>
      <c r="H355" t="n">
        <v>1.86</v>
      </c>
      <c r="I355" t="n">
        <v>7</v>
      </c>
      <c r="J355" t="n">
        <v>101.94</v>
      </c>
      <c r="K355" t="n">
        <v>37.55</v>
      </c>
      <c r="L355" t="n">
        <v>10.75</v>
      </c>
      <c r="M355" t="n">
        <v>2</v>
      </c>
      <c r="N355" t="n">
        <v>13.64</v>
      </c>
      <c r="O355" t="n">
        <v>12806.24</v>
      </c>
      <c r="P355" t="n">
        <v>74.47</v>
      </c>
      <c r="Q355" t="n">
        <v>197.79</v>
      </c>
      <c r="R355" t="n">
        <v>31.09</v>
      </c>
      <c r="S355" t="n">
        <v>25.4</v>
      </c>
      <c r="T355" t="n">
        <v>2005.34</v>
      </c>
      <c r="U355" t="n">
        <v>0.82</v>
      </c>
      <c r="V355" t="n">
        <v>0.89</v>
      </c>
      <c r="W355" t="n">
        <v>2.95</v>
      </c>
      <c r="X355" t="n">
        <v>0.12</v>
      </c>
      <c r="Y355" t="n">
        <v>1</v>
      </c>
      <c r="Z355" t="n">
        <v>10</v>
      </c>
    </row>
    <row r="356">
      <c r="A356" t="n">
        <v>40</v>
      </c>
      <c r="B356" t="n">
        <v>40</v>
      </c>
      <c r="C356" t="inlineStr">
        <is>
          <t xml:space="preserve">CONCLUIDO	</t>
        </is>
      </c>
      <c r="D356" t="n">
        <v>7.9442</v>
      </c>
      <c r="E356" t="n">
        <v>12.59</v>
      </c>
      <c r="F356" t="n">
        <v>10.52</v>
      </c>
      <c r="G356" t="n">
        <v>90.13</v>
      </c>
      <c r="H356" t="n">
        <v>1.89</v>
      </c>
      <c r="I356" t="n">
        <v>7</v>
      </c>
      <c r="J356" t="n">
        <v>102.25</v>
      </c>
      <c r="K356" t="n">
        <v>37.55</v>
      </c>
      <c r="L356" t="n">
        <v>11</v>
      </c>
      <c r="M356" t="n">
        <v>1</v>
      </c>
      <c r="N356" t="n">
        <v>13.7</v>
      </c>
      <c r="O356" t="n">
        <v>12844.88</v>
      </c>
      <c r="P356" t="n">
        <v>74.41</v>
      </c>
      <c r="Q356" t="n">
        <v>197.87</v>
      </c>
      <c r="R356" t="n">
        <v>31.09</v>
      </c>
      <c r="S356" t="n">
        <v>25.4</v>
      </c>
      <c r="T356" t="n">
        <v>2006.77</v>
      </c>
      <c r="U356" t="n">
        <v>0.82</v>
      </c>
      <c r="V356" t="n">
        <v>0.88</v>
      </c>
      <c r="W356" t="n">
        <v>2.96</v>
      </c>
      <c r="X356" t="n">
        <v>0.12</v>
      </c>
      <c r="Y356" t="n">
        <v>1</v>
      </c>
      <c r="Z356" t="n">
        <v>10</v>
      </c>
    </row>
    <row r="357">
      <c r="A357" t="n">
        <v>41</v>
      </c>
      <c r="B357" t="n">
        <v>40</v>
      </c>
      <c r="C357" t="inlineStr">
        <is>
          <t xml:space="preserve">CONCLUIDO	</t>
        </is>
      </c>
      <c r="D357" t="n">
        <v>7.9694</v>
      </c>
      <c r="E357" t="n">
        <v>12.55</v>
      </c>
      <c r="F357" t="n">
        <v>10.49</v>
      </c>
      <c r="G357" t="n">
        <v>104.95</v>
      </c>
      <c r="H357" t="n">
        <v>1.93</v>
      </c>
      <c r="I357" t="n">
        <v>6</v>
      </c>
      <c r="J357" t="n">
        <v>102.56</v>
      </c>
      <c r="K357" t="n">
        <v>37.55</v>
      </c>
      <c r="L357" t="n">
        <v>11.25</v>
      </c>
      <c r="M357" t="n">
        <v>0</v>
      </c>
      <c r="N357" t="n">
        <v>13.76</v>
      </c>
      <c r="O357" t="n">
        <v>12883.55</v>
      </c>
      <c r="P357" t="n">
        <v>74.26000000000001</v>
      </c>
      <c r="Q357" t="n">
        <v>197.87</v>
      </c>
      <c r="R357" t="n">
        <v>30.46</v>
      </c>
      <c r="S357" t="n">
        <v>25.4</v>
      </c>
      <c r="T357" t="n">
        <v>1693.81</v>
      </c>
      <c r="U357" t="n">
        <v>0.83</v>
      </c>
      <c r="V357" t="n">
        <v>0.89</v>
      </c>
      <c r="W357" t="n">
        <v>2.95</v>
      </c>
      <c r="X357" t="n">
        <v>0.1</v>
      </c>
      <c r="Y357" t="n">
        <v>1</v>
      </c>
      <c r="Z357" t="n">
        <v>10</v>
      </c>
    </row>
    <row r="358">
      <c r="A358" t="n">
        <v>0</v>
      </c>
      <c r="B358" t="n">
        <v>125</v>
      </c>
      <c r="C358" t="inlineStr">
        <is>
          <t xml:space="preserve">CONCLUIDO	</t>
        </is>
      </c>
      <c r="D358" t="n">
        <v>4.1671</v>
      </c>
      <c r="E358" t="n">
        <v>24</v>
      </c>
      <c r="F358" t="n">
        <v>13.69</v>
      </c>
      <c r="G358" t="n">
        <v>5.13</v>
      </c>
      <c r="H358" t="n">
        <v>0.07000000000000001</v>
      </c>
      <c r="I358" t="n">
        <v>160</v>
      </c>
      <c r="J358" t="n">
        <v>242.64</v>
      </c>
      <c r="K358" t="n">
        <v>58.47</v>
      </c>
      <c r="L358" t="n">
        <v>1</v>
      </c>
      <c r="M358" t="n">
        <v>158</v>
      </c>
      <c r="N358" t="n">
        <v>58.17</v>
      </c>
      <c r="O358" t="n">
        <v>30160.1</v>
      </c>
      <c r="P358" t="n">
        <v>221.5</v>
      </c>
      <c r="Q358" t="n">
        <v>198.22</v>
      </c>
      <c r="R358" t="n">
        <v>129.79</v>
      </c>
      <c r="S358" t="n">
        <v>25.4</v>
      </c>
      <c r="T358" t="n">
        <v>50590.58</v>
      </c>
      <c r="U358" t="n">
        <v>0.2</v>
      </c>
      <c r="V358" t="n">
        <v>0.68</v>
      </c>
      <c r="W358" t="n">
        <v>3.2</v>
      </c>
      <c r="X358" t="n">
        <v>3.28</v>
      </c>
      <c r="Y358" t="n">
        <v>1</v>
      </c>
      <c r="Z358" t="n">
        <v>10</v>
      </c>
    </row>
    <row r="359">
      <c r="A359" t="n">
        <v>1</v>
      </c>
      <c r="B359" t="n">
        <v>125</v>
      </c>
      <c r="C359" t="inlineStr">
        <is>
          <t xml:space="preserve">CONCLUIDO	</t>
        </is>
      </c>
      <c r="D359" t="n">
        <v>4.7014</v>
      </c>
      <c r="E359" t="n">
        <v>21.27</v>
      </c>
      <c r="F359" t="n">
        <v>12.85</v>
      </c>
      <c r="G359" t="n">
        <v>6.42</v>
      </c>
      <c r="H359" t="n">
        <v>0.09</v>
      </c>
      <c r="I359" t="n">
        <v>120</v>
      </c>
      <c r="J359" t="n">
        <v>243.08</v>
      </c>
      <c r="K359" t="n">
        <v>58.47</v>
      </c>
      <c r="L359" t="n">
        <v>1.25</v>
      </c>
      <c r="M359" t="n">
        <v>118</v>
      </c>
      <c r="N359" t="n">
        <v>58.36</v>
      </c>
      <c r="O359" t="n">
        <v>30214.33</v>
      </c>
      <c r="P359" t="n">
        <v>207.92</v>
      </c>
      <c r="Q359" t="n">
        <v>198.05</v>
      </c>
      <c r="R359" t="n">
        <v>103.72</v>
      </c>
      <c r="S359" t="n">
        <v>25.4</v>
      </c>
      <c r="T359" t="n">
        <v>37754.29</v>
      </c>
      <c r="U359" t="n">
        <v>0.24</v>
      </c>
      <c r="V359" t="n">
        <v>0.72</v>
      </c>
      <c r="W359" t="n">
        <v>3.14</v>
      </c>
      <c r="X359" t="n">
        <v>2.45</v>
      </c>
      <c r="Y359" t="n">
        <v>1</v>
      </c>
      <c r="Z359" t="n">
        <v>10</v>
      </c>
    </row>
    <row r="360">
      <c r="A360" t="n">
        <v>2</v>
      </c>
      <c r="B360" t="n">
        <v>125</v>
      </c>
      <c r="C360" t="inlineStr">
        <is>
          <t xml:space="preserve">CONCLUIDO	</t>
        </is>
      </c>
      <c r="D360" t="n">
        <v>5.0741</v>
      </c>
      <c r="E360" t="n">
        <v>19.71</v>
      </c>
      <c r="F360" t="n">
        <v>12.37</v>
      </c>
      <c r="G360" t="n">
        <v>7.65</v>
      </c>
      <c r="H360" t="n">
        <v>0.11</v>
      </c>
      <c r="I360" t="n">
        <v>97</v>
      </c>
      <c r="J360" t="n">
        <v>243.52</v>
      </c>
      <c r="K360" t="n">
        <v>58.47</v>
      </c>
      <c r="L360" t="n">
        <v>1.5</v>
      </c>
      <c r="M360" t="n">
        <v>95</v>
      </c>
      <c r="N360" t="n">
        <v>58.55</v>
      </c>
      <c r="O360" t="n">
        <v>30268.64</v>
      </c>
      <c r="P360" t="n">
        <v>200.2</v>
      </c>
      <c r="Q360" t="n">
        <v>198.04</v>
      </c>
      <c r="R360" t="n">
        <v>88.67</v>
      </c>
      <c r="S360" t="n">
        <v>25.4</v>
      </c>
      <c r="T360" t="n">
        <v>30347.7</v>
      </c>
      <c r="U360" t="n">
        <v>0.29</v>
      </c>
      <c r="V360" t="n">
        <v>0.75</v>
      </c>
      <c r="W360" t="n">
        <v>3.1</v>
      </c>
      <c r="X360" t="n">
        <v>1.97</v>
      </c>
      <c r="Y360" t="n">
        <v>1</v>
      </c>
      <c r="Z360" t="n">
        <v>10</v>
      </c>
    </row>
    <row r="361">
      <c r="A361" t="n">
        <v>3</v>
      </c>
      <c r="B361" t="n">
        <v>125</v>
      </c>
      <c r="C361" t="inlineStr">
        <is>
          <t xml:space="preserve">CONCLUIDO	</t>
        </is>
      </c>
      <c r="D361" t="n">
        <v>5.3738</v>
      </c>
      <c r="E361" t="n">
        <v>18.61</v>
      </c>
      <c r="F361" t="n">
        <v>12.03</v>
      </c>
      <c r="G361" t="n">
        <v>8.91</v>
      </c>
      <c r="H361" t="n">
        <v>0.13</v>
      </c>
      <c r="I361" t="n">
        <v>81</v>
      </c>
      <c r="J361" t="n">
        <v>243.96</v>
      </c>
      <c r="K361" t="n">
        <v>58.47</v>
      </c>
      <c r="L361" t="n">
        <v>1.75</v>
      </c>
      <c r="M361" t="n">
        <v>79</v>
      </c>
      <c r="N361" t="n">
        <v>58.74</v>
      </c>
      <c r="O361" t="n">
        <v>30323.01</v>
      </c>
      <c r="P361" t="n">
        <v>194.61</v>
      </c>
      <c r="Q361" t="n">
        <v>197.9</v>
      </c>
      <c r="R361" t="n">
        <v>78.11</v>
      </c>
      <c r="S361" t="n">
        <v>25.4</v>
      </c>
      <c r="T361" t="n">
        <v>25147.26</v>
      </c>
      <c r="U361" t="n">
        <v>0.33</v>
      </c>
      <c r="V361" t="n">
        <v>0.77</v>
      </c>
      <c r="W361" t="n">
        <v>3.08</v>
      </c>
      <c r="X361" t="n">
        <v>1.63</v>
      </c>
      <c r="Y361" t="n">
        <v>1</v>
      </c>
      <c r="Z361" t="n">
        <v>10</v>
      </c>
    </row>
    <row r="362">
      <c r="A362" t="n">
        <v>4</v>
      </c>
      <c r="B362" t="n">
        <v>125</v>
      </c>
      <c r="C362" t="inlineStr">
        <is>
          <t xml:space="preserve">CONCLUIDO	</t>
        </is>
      </c>
      <c r="D362" t="n">
        <v>5.5975</v>
      </c>
      <c r="E362" t="n">
        <v>17.86</v>
      </c>
      <c r="F362" t="n">
        <v>11.8</v>
      </c>
      <c r="G362" t="n">
        <v>10.12</v>
      </c>
      <c r="H362" t="n">
        <v>0.15</v>
      </c>
      <c r="I362" t="n">
        <v>70</v>
      </c>
      <c r="J362" t="n">
        <v>244.41</v>
      </c>
      <c r="K362" t="n">
        <v>58.47</v>
      </c>
      <c r="L362" t="n">
        <v>2</v>
      </c>
      <c r="M362" t="n">
        <v>68</v>
      </c>
      <c r="N362" t="n">
        <v>58.93</v>
      </c>
      <c r="O362" t="n">
        <v>30377.45</v>
      </c>
      <c r="P362" t="n">
        <v>190.96</v>
      </c>
      <c r="Q362" t="n">
        <v>197.95</v>
      </c>
      <c r="R362" t="n">
        <v>70.87</v>
      </c>
      <c r="S362" t="n">
        <v>25.4</v>
      </c>
      <c r="T362" t="n">
        <v>21581.93</v>
      </c>
      <c r="U362" t="n">
        <v>0.36</v>
      </c>
      <c r="V362" t="n">
        <v>0.79</v>
      </c>
      <c r="W362" t="n">
        <v>3.06</v>
      </c>
      <c r="X362" t="n">
        <v>1.41</v>
      </c>
      <c r="Y362" t="n">
        <v>1</v>
      </c>
      <c r="Z362" t="n">
        <v>10</v>
      </c>
    </row>
    <row r="363">
      <c r="A363" t="n">
        <v>5</v>
      </c>
      <c r="B363" t="n">
        <v>125</v>
      </c>
      <c r="C363" t="inlineStr">
        <is>
          <t xml:space="preserve">CONCLUIDO	</t>
        </is>
      </c>
      <c r="D363" t="n">
        <v>5.7962</v>
      </c>
      <c r="E363" t="n">
        <v>17.25</v>
      </c>
      <c r="F363" t="n">
        <v>11.62</v>
      </c>
      <c r="G363" t="n">
        <v>11.42</v>
      </c>
      <c r="H363" t="n">
        <v>0.16</v>
      </c>
      <c r="I363" t="n">
        <v>61</v>
      </c>
      <c r="J363" t="n">
        <v>244.85</v>
      </c>
      <c r="K363" t="n">
        <v>58.47</v>
      </c>
      <c r="L363" t="n">
        <v>2.25</v>
      </c>
      <c r="M363" t="n">
        <v>59</v>
      </c>
      <c r="N363" t="n">
        <v>59.12</v>
      </c>
      <c r="O363" t="n">
        <v>30431.96</v>
      </c>
      <c r="P363" t="n">
        <v>187.87</v>
      </c>
      <c r="Q363" t="n">
        <v>197.93</v>
      </c>
      <c r="R363" t="n">
        <v>65.34</v>
      </c>
      <c r="S363" t="n">
        <v>25.4</v>
      </c>
      <c r="T363" t="n">
        <v>18860.46</v>
      </c>
      <c r="U363" t="n">
        <v>0.39</v>
      </c>
      <c r="V363" t="n">
        <v>0.8</v>
      </c>
      <c r="W363" t="n">
        <v>3.04</v>
      </c>
      <c r="X363" t="n">
        <v>1.22</v>
      </c>
      <c r="Y363" t="n">
        <v>1</v>
      </c>
      <c r="Z363" t="n">
        <v>10</v>
      </c>
    </row>
    <row r="364">
      <c r="A364" t="n">
        <v>6</v>
      </c>
      <c r="B364" t="n">
        <v>125</v>
      </c>
      <c r="C364" t="inlineStr">
        <is>
          <t xml:space="preserve">CONCLUIDO	</t>
        </is>
      </c>
      <c r="D364" t="n">
        <v>5.9428</v>
      </c>
      <c r="E364" t="n">
        <v>16.83</v>
      </c>
      <c r="F364" t="n">
        <v>11.47</v>
      </c>
      <c r="G364" t="n">
        <v>12.52</v>
      </c>
      <c r="H364" t="n">
        <v>0.18</v>
      </c>
      <c r="I364" t="n">
        <v>55</v>
      </c>
      <c r="J364" t="n">
        <v>245.29</v>
      </c>
      <c r="K364" t="n">
        <v>58.47</v>
      </c>
      <c r="L364" t="n">
        <v>2.5</v>
      </c>
      <c r="M364" t="n">
        <v>53</v>
      </c>
      <c r="N364" t="n">
        <v>59.32</v>
      </c>
      <c r="O364" t="n">
        <v>30486.54</v>
      </c>
      <c r="P364" t="n">
        <v>185.54</v>
      </c>
      <c r="Q364" t="n">
        <v>197.88</v>
      </c>
      <c r="R364" t="n">
        <v>61.19</v>
      </c>
      <c r="S364" t="n">
        <v>25.4</v>
      </c>
      <c r="T364" t="n">
        <v>16815.78</v>
      </c>
      <c r="U364" t="n">
        <v>0.42</v>
      </c>
      <c r="V364" t="n">
        <v>0.8100000000000001</v>
      </c>
      <c r="W364" t="n">
        <v>3.02</v>
      </c>
      <c r="X364" t="n">
        <v>1.08</v>
      </c>
      <c r="Y364" t="n">
        <v>1</v>
      </c>
      <c r="Z364" t="n">
        <v>10</v>
      </c>
    </row>
    <row r="365">
      <c r="A365" t="n">
        <v>7</v>
      </c>
      <c r="B365" t="n">
        <v>125</v>
      </c>
      <c r="C365" t="inlineStr">
        <is>
          <t xml:space="preserve">CONCLUIDO	</t>
        </is>
      </c>
      <c r="D365" t="n">
        <v>6.0896</v>
      </c>
      <c r="E365" t="n">
        <v>16.42</v>
      </c>
      <c r="F365" t="n">
        <v>11.35</v>
      </c>
      <c r="G365" t="n">
        <v>13.9</v>
      </c>
      <c r="H365" t="n">
        <v>0.2</v>
      </c>
      <c r="I365" t="n">
        <v>49</v>
      </c>
      <c r="J365" t="n">
        <v>245.73</v>
      </c>
      <c r="K365" t="n">
        <v>58.47</v>
      </c>
      <c r="L365" t="n">
        <v>2.75</v>
      </c>
      <c r="M365" t="n">
        <v>47</v>
      </c>
      <c r="N365" t="n">
        <v>59.51</v>
      </c>
      <c r="O365" t="n">
        <v>30541.19</v>
      </c>
      <c r="P365" t="n">
        <v>183.51</v>
      </c>
      <c r="Q365" t="n">
        <v>197.82</v>
      </c>
      <c r="R365" t="n">
        <v>57.34</v>
      </c>
      <c r="S365" t="n">
        <v>25.4</v>
      </c>
      <c r="T365" t="n">
        <v>14920.85</v>
      </c>
      <c r="U365" t="n">
        <v>0.44</v>
      </c>
      <c r="V365" t="n">
        <v>0.82</v>
      </c>
      <c r="W365" t="n">
        <v>3.01</v>
      </c>
      <c r="X365" t="n">
        <v>0.96</v>
      </c>
      <c r="Y365" t="n">
        <v>1</v>
      </c>
      <c r="Z365" t="n">
        <v>10</v>
      </c>
    </row>
    <row r="366">
      <c r="A366" t="n">
        <v>8</v>
      </c>
      <c r="B366" t="n">
        <v>125</v>
      </c>
      <c r="C366" t="inlineStr">
        <is>
          <t xml:space="preserve">CONCLUIDO	</t>
        </is>
      </c>
      <c r="D366" t="n">
        <v>6.1883</v>
      </c>
      <c r="E366" t="n">
        <v>16.16</v>
      </c>
      <c r="F366" t="n">
        <v>11.28</v>
      </c>
      <c r="G366" t="n">
        <v>15.04</v>
      </c>
      <c r="H366" t="n">
        <v>0.22</v>
      </c>
      <c r="I366" t="n">
        <v>45</v>
      </c>
      <c r="J366" t="n">
        <v>246.18</v>
      </c>
      <c r="K366" t="n">
        <v>58.47</v>
      </c>
      <c r="L366" t="n">
        <v>3</v>
      </c>
      <c r="M366" t="n">
        <v>43</v>
      </c>
      <c r="N366" t="n">
        <v>59.7</v>
      </c>
      <c r="O366" t="n">
        <v>30595.91</v>
      </c>
      <c r="P366" t="n">
        <v>182.29</v>
      </c>
      <c r="Q366" t="n">
        <v>197.85</v>
      </c>
      <c r="R366" t="n">
        <v>54.67</v>
      </c>
      <c r="S366" t="n">
        <v>25.4</v>
      </c>
      <c r="T366" t="n">
        <v>13608.44</v>
      </c>
      <c r="U366" t="n">
        <v>0.46</v>
      </c>
      <c r="V366" t="n">
        <v>0.83</v>
      </c>
      <c r="W366" t="n">
        <v>3.02</v>
      </c>
      <c r="X366" t="n">
        <v>0.88</v>
      </c>
      <c r="Y366" t="n">
        <v>1</v>
      </c>
      <c r="Z366" t="n">
        <v>10</v>
      </c>
    </row>
    <row r="367">
      <c r="A367" t="n">
        <v>9</v>
      </c>
      <c r="B367" t="n">
        <v>125</v>
      </c>
      <c r="C367" t="inlineStr">
        <is>
          <t xml:space="preserve">CONCLUIDO	</t>
        </is>
      </c>
      <c r="D367" t="n">
        <v>6.2926</v>
      </c>
      <c r="E367" t="n">
        <v>15.89</v>
      </c>
      <c r="F367" t="n">
        <v>11.2</v>
      </c>
      <c r="G367" t="n">
        <v>16.39</v>
      </c>
      <c r="H367" t="n">
        <v>0.23</v>
      </c>
      <c r="I367" t="n">
        <v>41</v>
      </c>
      <c r="J367" t="n">
        <v>246.62</v>
      </c>
      <c r="K367" t="n">
        <v>58.47</v>
      </c>
      <c r="L367" t="n">
        <v>3.25</v>
      </c>
      <c r="M367" t="n">
        <v>39</v>
      </c>
      <c r="N367" t="n">
        <v>59.9</v>
      </c>
      <c r="O367" t="n">
        <v>30650.7</v>
      </c>
      <c r="P367" t="n">
        <v>180.96</v>
      </c>
      <c r="Q367" t="n">
        <v>197.88</v>
      </c>
      <c r="R367" t="n">
        <v>52.43</v>
      </c>
      <c r="S367" t="n">
        <v>25.4</v>
      </c>
      <c r="T367" t="n">
        <v>12504.75</v>
      </c>
      <c r="U367" t="n">
        <v>0.48</v>
      </c>
      <c r="V367" t="n">
        <v>0.83</v>
      </c>
      <c r="W367" t="n">
        <v>3.01</v>
      </c>
      <c r="X367" t="n">
        <v>0.8100000000000001</v>
      </c>
      <c r="Y367" t="n">
        <v>1</v>
      </c>
      <c r="Z367" t="n">
        <v>10</v>
      </c>
    </row>
    <row r="368">
      <c r="A368" t="n">
        <v>10</v>
      </c>
      <c r="B368" t="n">
        <v>125</v>
      </c>
      <c r="C368" t="inlineStr">
        <is>
          <t xml:space="preserve">CONCLUIDO	</t>
        </is>
      </c>
      <c r="D368" t="n">
        <v>6.3737</v>
      </c>
      <c r="E368" t="n">
        <v>15.69</v>
      </c>
      <c r="F368" t="n">
        <v>11.14</v>
      </c>
      <c r="G368" t="n">
        <v>17.59</v>
      </c>
      <c r="H368" t="n">
        <v>0.25</v>
      </c>
      <c r="I368" t="n">
        <v>38</v>
      </c>
      <c r="J368" t="n">
        <v>247.07</v>
      </c>
      <c r="K368" t="n">
        <v>58.47</v>
      </c>
      <c r="L368" t="n">
        <v>3.5</v>
      </c>
      <c r="M368" t="n">
        <v>36</v>
      </c>
      <c r="N368" t="n">
        <v>60.09</v>
      </c>
      <c r="O368" t="n">
        <v>30705.56</v>
      </c>
      <c r="P368" t="n">
        <v>179.91</v>
      </c>
      <c r="Q368" t="n">
        <v>197.78</v>
      </c>
      <c r="R368" t="n">
        <v>50.56</v>
      </c>
      <c r="S368" t="n">
        <v>25.4</v>
      </c>
      <c r="T368" t="n">
        <v>11588.36</v>
      </c>
      <c r="U368" t="n">
        <v>0.5</v>
      </c>
      <c r="V368" t="n">
        <v>0.84</v>
      </c>
      <c r="W368" t="n">
        <v>3</v>
      </c>
      <c r="X368" t="n">
        <v>0.75</v>
      </c>
      <c r="Y368" t="n">
        <v>1</v>
      </c>
      <c r="Z368" t="n">
        <v>10</v>
      </c>
    </row>
    <row r="369">
      <c r="A369" t="n">
        <v>11</v>
      </c>
      <c r="B369" t="n">
        <v>125</v>
      </c>
      <c r="C369" t="inlineStr">
        <is>
          <t xml:space="preserve">CONCLUIDO	</t>
        </is>
      </c>
      <c r="D369" t="n">
        <v>6.4293</v>
      </c>
      <c r="E369" t="n">
        <v>15.55</v>
      </c>
      <c r="F369" t="n">
        <v>11.1</v>
      </c>
      <c r="G369" t="n">
        <v>18.49</v>
      </c>
      <c r="H369" t="n">
        <v>0.27</v>
      </c>
      <c r="I369" t="n">
        <v>36</v>
      </c>
      <c r="J369" t="n">
        <v>247.51</v>
      </c>
      <c r="K369" t="n">
        <v>58.47</v>
      </c>
      <c r="L369" t="n">
        <v>3.75</v>
      </c>
      <c r="M369" t="n">
        <v>34</v>
      </c>
      <c r="N369" t="n">
        <v>60.29</v>
      </c>
      <c r="O369" t="n">
        <v>30760.49</v>
      </c>
      <c r="P369" t="n">
        <v>179.18</v>
      </c>
      <c r="Q369" t="n">
        <v>197.81</v>
      </c>
      <c r="R369" t="n">
        <v>49.23</v>
      </c>
      <c r="S369" t="n">
        <v>25.4</v>
      </c>
      <c r="T369" t="n">
        <v>10931.07</v>
      </c>
      <c r="U369" t="n">
        <v>0.52</v>
      </c>
      <c r="V369" t="n">
        <v>0.84</v>
      </c>
      <c r="W369" t="n">
        <v>3</v>
      </c>
      <c r="X369" t="n">
        <v>0.7</v>
      </c>
      <c r="Y369" t="n">
        <v>1</v>
      </c>
      <c r="Z369" t="n">
        <v>10</v>
      </c>
    </row>
    <row r="370">
      <c r="A370" t="n">
        <v>12</v>
      </c>
      <c r="B370" t="n">
        <v>125</v>
      </c>
      <c r="C370" t="inlineStr">
        <is>
          <t xml:space="preserve">CONCLUIDO	</t>
        </is>
      </c>
      <c r="D370" t="n">
        <v>6.5132</v>
      </c>
      <c r="E370" t="n">
        <v>15.35</v>
      </c>
      <c r="F370" t="n">
        <v>11.04</v>
      </c>
      <c r="G370" t="n">
        <v>20.07</v>
      </c>
      <c r="H370" t="n">
        <v>0.29</v>
      </c>
      <c r="I370" t="n">
        <v>33</v>
      </c>
      <c r="J370" t="n">
        <v>247.96</v>
      </c>
      <c r="K370" t="n">
        <v>58.47</v>
      </c>
      <c r="L370" t="n">
        <v>4</v>
      </c>
      <c r="M370" t="n">
        <v>31</v>
      </c>
      <c r="N370" t="n">
        <v>60.48</v>
      </c>
      <c r="O370" t="n">
        <v>30815.5</v>
      </c>
      <c r="P370" t="n">
        <v>178.21</v>
      </c>
      <c r="Q370" t="n">
        <v>197.85</v>
      </c>
      <c r="R370" t="n">
        <v>47.2</v>
      </c>
      <c r="S370" t="n">
        <v>25.4</v>
      </c>
      <c r="T370" t="n">
        <v>9931.309999999999</v>
      </c>
      <c r="U370" t="n">
        <v>0.54</v>
      </c>
      <c r="V370" t="n">
        <v>0.84</v>
      </c>
      <c r="W370" t="n">
        <v>3</v>
      </c>
      <c r="X370" t="n">
        <v>0.64</v>
      </c>
      <c r="Y370" t="n">
        <v>1</v>
      </c>
      <c r="Z370" t="n">
        <v>10</v>
      </c>
    </row>
    <row r="371">
      <c r="A371" t="n">
        <v>13</v>
      </c>
      <c r="B371" t="n">
        <v>125</v>
      </c>
      <c r="C371" t="inlineStr">
        <is>
          <t xml:space="preserve">CONCLUIDO	</t>
        </is>
      </c>
      <c r="D371" t="n">
        <v>6.5681</v>
      </c>
      <c r="E371" t="n">
        <v>15.22</v>
      </c>
      <c r="F371" t="n">
        <v>11</v>
      </c>
      <c r="G371" t="n">
        <v>21.3</v>
      </c>
      <c r="H371" t="n">
        <v>0.3</v>
      </c>
      <c r="I371" t="n">
        <v>31</v>
      </c>
      <c r="J371" t="n">
        <v>248.4</v>
      </c>
      <c r="K371" t="n">
        <v>58.47</v>
      </c>
      <c r="L371" t="n">
        <v>4.25</v>
      </c>
      <c r="M371" t="n">
        <v>29</v>
      </c>
      <c r="N371" t="n">
        <v>60.68</v>
      </c>
      <c r="O371" t="n">
        <v>30870.57</v>
      </c>
      <c r="P371" t="n">
        <v>177.65</v>
      </c>
      <c r="Q371" t="n">
        <v>197.78</v>
      </c>
      <c r="R371" t="n">
        <v>46.31</v>
      </c>
      <c r="S371" t="n">
        <v>25.4</v>
      </c>
      <c r="T371" t="n">
        <v>9497.07</v>
      </c>
      <c r="U371" t="n">
        <v>0.55</v>
      </c>
      <c r="V371" t="n">
        <v>0.85</v>
      </c>
      <c r="W371" t="n">
        <v>2.99</v>
      </c>
      <c r="X371" t="n">
        <v>0.61</v>
      </c>
      <c r="Y371" t="n">
        <v>1</v>
      </c>
      <c r="Z371" t="n">
        <v>10</v>
      </c>
    </row>
    <row r="372">
      <c r="A372" t="n">
        <v>14</v>
      </c>
      <c r="B372" t="n">
        <v>125</v>
      </c>
      <c r="C372" t="inlineStr">
        <is>
          <t xml:space="preserve">CONCLUIDO	</t>
        </is>
      </c>
      <c r="D372" t="n">
        <v>6.6045</v>
      </c>
      <c r="E372" t="n">
        <v>15.14</v>
      </c>
      <c r="F372" t="n">
        <v>10.97</v>
      </c>
      <c r="G372" t="n">
        <v>21.93</v>
      </c>
      <c r="H372" t="n">
        <v>0.32</v>
      </c>
      <c r="I372" t="n">
        <v>30</v>
      </c>
      <c r="J372" t="n">
        <v>248.85</v>
      </c>
      <c r="K372" t="n">
        <v>58.47</v>
      </c>
      <c r="L372" t="n">
        <v>4.5</v>
      </c>
      <c r="M372" t="n">
        <v>28</v>
      </c>
      <c r="N372" t="n">
        <v>60.88</v>
      </c>
      <c r="O372" t="n">
        <v>30925.72</v>
      </c>
      <c r="P372" t="n">
        <v>176.98</v>
      </c>
      <c r="Q372" t="n">
        <v>197.82</v>
      </c>
      <c r="R372" t="n">
        <v>45.13</v>
      </c>
      <c r="S372" t="n">
        <v>25.4</v>
      </c>
      <c r="T372" t="n">
        <v>8911.82</v>
      </c>
      <c r="U372" t="n">
        <v>0.5600000000000001</v>
      </c>
      <c r="V372" t="n">
        <v>0.85</v>
      </c>
      <c r="W372" t="n">
        <v>2.99</v>
      </c>
      <c r="X372" t="n">
        <v>0.58</v>
      </c>
      <c r="Y372" t="n">
        <v>1</v>
      </c>
      <c r="Z372" t="n">
        <v>10</v>
      </c>
    </row>
    <row r="373">
      <c r="A373" t="n">
        <v>15</v>
      </c>
      <c r="B373" t="n">
        <v>125</v>
      </c>
      <c r="C373" t="inlineStr">
        <is>
          <t xml:space="preserve">CONCLUIDO	</t>
        </is>
      </c>
      <c r="D373" t="n">
        <v>6.6635</v>
      </c>
      <c r="E373" t="n">
        <v>15.01</v>
      </c>
      <c r="F373" t="n">
        <v>10.93</v>
      </c>
      <c r="G373" t="n">
        <v>23.42</v>
      </c>
      <c r="H373" t="n">
        <v>0.34</v>
      </c>
      <c r="I373" t="n">
        <v>28</v>
      </c>
      <c r="J373" t="n">
        <v>249.3</v>
      </c>
      <c r="K373" t="n">
        <v>58.47</v>
      </c>
      <c r="L373" t="n">
        <v>4.75</v>
      </c>
      <c r="M373" t="n">
        <v>26</v>
      </c>
      <c r="N373" t="n">
        <v>61.07</v>
      </c>
      <c r="O373" t="n">
        <v>30980.93</v>
      </c>
      <c r="P373" t="n">
        <v>176.34</v>
      </c>
      <c r="Q373" t="n">
        <v>197.81</v>
      </c>
      <c r="R373" t="n">
        <v>44.13</v>
      </c>
      <c r="S373" t="n">
        <v>25.4</v>
      </c>
      <c r="T373" t="n">
        <v>8421.1</v>
      </c>
      <c r="U373" t="n">
        <v>0.58</v>
      </c>
      <c r="V373" t="n">
        <v>0.85</v>
      </c>
      <c r="W373" t="n">
        <v>2.98</v>
      </c>
      <c r="X373" t="n">
        <v>0.54</v>
      </c>
      <c r="Y373" t="n">
        <v>1</v>
      </c>
      <c r="Z373" t="n">
        <v>10</v>
      </c>
    </row>
    <row r="374">
      <c r="A374" t="n">
        <v>16</v>
      </c>
      <c r="B374" t="n">
        <v>125</v>
      </c>
      <c r="C374" t="inlineStr">
        <is>
          <t xml:space="preserve">CONCLUIDO	</t>
        </is>
      </c>
      <c r="D374" t="n">
        <v>6.691</v>
      </c>
      <c r="E374" t="n">
        <v>14.95</v>
      </c>
      <c r="F374" t="n">
        <v>10.91</v>
      </c>
      <c r="G374" t="n">
        <v>24.25</v>
      </c>
      <c r="H374" t="n">
        <v>0.36</v>
      </c>
      <c r="I374" t="n">
        <v>27</v>
      </c>
      <c r="J374" t="n">
        <v>249.75</v>
      </c>
      <c r="K374" t="n">
        <v>58.47</v>
      </c>
      <c r="L374" t="n">
        <v>5</v>
      </c>
      <c r="M374" t="n">
        <v>25</v>
      </c>
      <c r="N374" t="n">
        <v>61.27</v>
      </c>
      <c r="O374" t="n">
        <v>31036.22</v>
      </c>
      <c r="P374" t="n">
        <v>175.96</v>
      </c>
      <c r="Q374" t="n">
        <v>197.79</v>
      </c>
      <c r="R374" t="n">
        <v>43.67</v>
      </c>
      <c r="S374" t="n">
        <v>25.4</v>
      </c>
      <c r="T374" t="n">
        <v>8197.67</v>
      </c>
      <c r="U374" t="n">
        <v>0.58</v>
      </c>
      <c r="V374" t="n">
        <v>0.85</v>
      </c>
      <c r="W374" t="n">
        <v>2.98</v>
      </c>
      <c r="X374" t="n">
        <v>0.52</v>
      </c>
      <c r="Y374" t="n">
        <v>1</v>
      </c>
      <c r="Z374" t="n">
        <v>10</v>
      </c>
    </row>
    <row r="375">
      <c r="A375" t="n">
        <v>17</v>
      </c>
      <c r="B375" t="n">
        <v>125</v>
      </c>
      <c r="C375" t="inlineStr">
        <is>
          <t xml:space="preserve">CONCLUIDO	</t>
        </is>
      </c>
      <c r="D375" t="n">
        <v>6.7517</v>
      </c>
      <c r="E375" t="n">
        <v>14.81</v>
      </c>
      <c r="F375" t="n">
        <v>10.87</v>
      </c>
      <c r="G375" t="n">
        <v>26.1</v>
      </c>
      <c r="H375" t="n">
        <v>0.37</v>
      </c>
      <c r="I375" t="n">
        <v>25</v>
      </c>
      <c r="J375" t="n">
        <v>250.2</v>
      </c>
      <c r="K375" t="n">
        <v>58.47</v>
      </c>
      <c r="L375" t="n">
        <v>5.25</v>
      </c>
      <c r="M375" t="n">
        <v>23</v>
      </c>
      <c r="N375" t="n">
        <v>61.47</v>
      </c>
      <c r="O375" t="n">
        <v>31091.59</v>
      </c>
      <c r="P375" t="n">
        <v>175.32</v>
      </c>
      <c r="Q375" t="n">
        <v>197.78</v>
      </c>
      <c r="R375" t="n">
        <v>42.29</v>
      </c>
      <c r="S375" t="n">
        <v>25.4</v>
      </c>
      <c r="T375" t="n">
        <v>7516.65</v>
      </c>
      <c r="U375" t="n">
        <v>0.6</v>
      </c>
      <c r="V375" t="n">
        <v>0.86</v>
      </c>
      <c r="W375" t="n">
        <v>2.98</v>
      </c>
      <c r="X375" t="n">
        <v>0.48</v>
      </c>
      <c r="Y375" t="n">
        <v>1</v>
      </c>
      <c r="Z375" t="n">
        <v>10</v>
      </c>
    </row>
    <row r="376">
      <c r="A376" t="n">
        <v>18</v>
      </c>
      <c r="B376" t="n">
        <v>125</v>
      </c>
      <c r="C376" t="inlineStr">
        <is>
          <t xml:space="preserve">CONCLUIDO	</t>
        </is>
      </c>
      <c r="D376" t="n">
        <v>6.7887</v>
      </c>
      <c r="E376" t="n">
        <v>14.73</v>
      </c>
      <c r="F376" t="n">
        <v>10.84</v>
      </c>
      <c r="G376" t="n">
        <v>27.1</v>
      </c>
      <c r="H376" t="n">
        <v>0.39</v>
      </c>
      <c r="I376" t="n">
        <v>24</v>
      </c>
      <c r="J376" t="n">
        <v>250.64</v>
      </c>
      <c r="K376" t="n">
        <v>58.47</v>
      </c>
      <c r="L376" t="n">
        <v>5.5</v>
      </c>
      <c r="M376" t="n">
        <v>22</v>
      </c>
      <c r="N376" t="n">
        <v>61.67</v>
      </c>
      <c r="O376" t="n">
        <v>31147.02</v>
      </c>
      <c r="P376" t="n">
        <v>174.77</v>
      </c>
      <c r="Q376" t="n">
        <v>197.77</v>
      </c>
      <c r="R376" t="n">
        <v>41.45</v>
      </c>
      <c r="S376" t="n">
        <v>25.4</v>
      </c>
      <c r="T376" t="n">
        <v>7101.35</v>
      </c>
      <c r="U376" t="n">
        <v>0.61</v>
      </c>
      <c r="V376" t="n">
        <v>0.86</v>
      </c>
      <c r="W376" t="n">
        <v>2.97</v>
      </c>
      <c r="X376" t="n">
        <v>0.45</v>
      </c>
      <c r="Y376" t="n">
        <v>1</v>
      </c>
      <c r="Z376" t="n">
        <v>10</v>
      </c>
    </row>
    <row r="377">
      <c r="A377" t="n">
        <v>19</v>
      </c>
      <c r="B377" t="n">
        <v>125</v>
      </c>
      <c r="C377" t="inlineStr">
        <is>
          <t xml:space="preserve">CONCLUIDO	</t>
        </is>
      </c>
      <c r="D377" t="n">
        <v>6.816</v>
      </c>
      <c r="E377" t="n">
        <v>14.67</v>
      </c>
      <c r="F377" t="n">
        <v>10.83</v>
      </c>
      <c r="G377" t="n">
        <v>28.25</v>
      </c>
      <c r="H377" t="n">
        <v>0.41</v>
      </c>
      <c r="I377" t="n">
        <v>23</v>
      </c>
      <c r="J377" t="n">
        <v>251.09</v>
      </c>
      <c r="K377" t="n">
        <v>58.47</v>
      </c>
      <c r="L377" t="n">
        <v>5.75</v>
      </c>
      <c r="M377" t="n">
        <v>21</v>
      </c>
      <c r="N377" t="n">
        <v>61.87</v>
      </c>
      <c r="O377" t="n">
        <v>31202.53</v>
      </c>
      <c r="P377" t="n">
        <v>174.56</v>
      </c>
      <c r="Q377" t="n">
        <v>197.8</v>
      </c>
      <c r="R377" t="n">
        <v>41.04</v>
      </c>
      <c r="S377" t="n">
        <v>25.4</v>
      </c>
      <c r="T377" t="n">
        <v>6899.47</v>
      </c>
      <c r="U377" t="n">
        <v>0.62</v>
      </c>
      <c r="V377" t="n">
        <v>0.86</v>
      </c>
      <c r="W377" t="n">
        <v>2.98</v>
      </c>
      <c r="X377" t="n">
        <v>0.44</v>
      </c>
      <c r="Y377" t="n">
        <v>1</v>
      </c>
      <c r="Z377" t="n">
        <v>10</v>
      </c>
    </row>
    <row r="378">
      <c r="A378" t="n">
        <v>20</v>
      </c>
      <c r="B378" t="n">
        <v>125</v>
      </c>
      <c r="C378" t="inlineStr">
        <is>
          <t xml:space="preserve">CONCLUIDO	</t>
        </is>
      </c>
      <c r="D378" t="n">
        <v>6.8502</v>
      </c>
      <c r="E378" t="n">
        <v>14.6</v>
      </c>
      <c r="F378" t="n">
        <v>10.8</v>
      </c>
      <c r="G378" t="n">
        <v>29.46</v>
      </c>
      <c r="H378" t="n">
        <v>0.42</v>
      </c>
      <c r="I378" t="n">
        <v>22</v>
      </c>
      <c r="J378" t="n">
        <v>251.55</v>
      </c>
      <c r="K378" t="n">
        <v>58.47</v>
      </c>
      <c r="L378" t="n">
        <v>6</v>
      </c>
      <c r="M378" t="n">
        <v>20</v>
      </c>
      <c r="N378" t="n">
        <v>62.07</v>
      </c>
      <c r="O378" t="n">
        <v>31258.11</v>
      </c>
      <c r="P378" t="n">
        <v>174.05</v>
      </c>
      <c r="Q378" t="n">
        <v>197.79</v>
      </c>
      <c r="R378" t="n">
        <v>40.05</v>
      </c>
      <c r="S378" t="n">
        <v>25.4</v>
      </c>
      <c r="T378" t="n">
        <v>6412.34</v>
      </c>
      <c r="U378" t="n">
        <v>0.63</v>
      </c>
      <c r="V378" t="n">
        <v>0.86</v>
      </c>
      <c r="W378" t="n">
        <v>2.98</v>
      </c>
      <c r="X378" t="n">
        <v>0.41</v>
      </c>
      <c r="Y378" t="n">
        <v>1</v>
      </c>
      <c r="Z378" t="n">
        <v>10</v>
      </c>
    </row>
    <row r="379">
      <c r="A379" t="n">
        <v>21</v>
      </c>
      <c r="B379" t="n">
        <v>125</v>
      </c>
      <c r="C379" t="inlineStr">
        <is>
          <t xml:space="preserve">CONCLUIDO	</t>
        </is>
      </c>
      <c r="D379" t="n">
        <v>6.8746</v>
      </c>
      <c r="E379" t="n">
        <v>14.55</v>
      </c>
      <c r="F379" t="n">
        <v>10.8</v>
      </c>
      <c r="G379" t="n">
        <v>30.85</v>
      </c>
      <c r="H379" t="n">
        <v>0.44</v>
      </c>
      <c r="I379" t="n">
        <v>21</v>
      </c>
      <c r="J379" t="n">
        <v>252</v>
      </c>
      <c r="K379" t="n">
        <v>58.47</v>
      </c>
      <c r="L379" t="n">
        <v>6.25</v>
      </c>
      <c r="M379" t="n">
        <v>19</v>
      </c>
      <c r="N379" t="n">
        <v>62.27</v>
      </c>
      <c r="O379" t="n">
        <v>31313.77</v>
      </c>
      <c r="P379" t="n">
        <v>173.96</v>
      </c>
      <c r="Q379" t="n">
        <v>197.75</v>
      </c>
      <c r="R379" t="n">
        <v>40.08</v>
      </c>
      <c r="S379" t="n">
        <v>25.4</v>
      </c>
      <c r="T379" t="n">
        <v>6430.12</v>
      </c>
      <c r="U379" t="n">
        <v>0.63</v>
      </c>
      <c r="V379" t="n">
        <v>0.86</v>
      </c>
      <c r="W379" t="n">
        <v>2.97</v>
      </c>
      <c r="X379" t="n">
        <v>0.41</v>
      </c>
      <c r="Y379" t="n">
        <v>1</v>
      </c>
      <c r="Z379" t="n">
        <v>10</v>
      </c>
    </row>
    <row r="380">
      <c r="A380" t="n">
        <v>22</v>
      </c>
      <c r="B380" t="n">
        <v>125</v>
      </c>
      <c r="C380" t="inlineStr">
        <is>
          <t xml:space="preserve">CONCLUIDO	</t>
        </is>
      </c>
      <c r="D380" t="n">
        <v>6.8772</v>
      </c>
      <c r="E380" t="n">
        <v>14.54</v>
      </c>
      <c r="F380" t="n">
        <v>10.79</v>
      </c>
      <c r="G380" t="n">
        <v>30.83</v>
      </c>
      <c r="H380" t="n">
        <v>0.46</v>
      </c>
      <c r="I380" t="n">
        <v>21</v>
      </c>
      <c r="J380" t="n">
        <v>252.45</v>
      </c>
      <c r="K380" t="n">
        <v>58.47</v>
      </c>
      <c r="L380" t="n">
        <v>6.5</v>
      </c>
      <c r="M380" t="n">
        <v>19</v>
      </c>
      <c r="N380" t="n">
        <v>62.47</v>
      </c>
      <c r="O380" t="n">
        <v>31369.49</v>
      </c>
      <c r="P380" t="n">
        <v>173.73</v>
      </c>
      <c r="Q380" t="n">
        <v>197.79</v>
      </c>
      <c r="R380" t="n">
        <v>39.72</v>
      </c>
      <c r="S380" t="n">
        <v>25.4</v>
      </c>
      <c r="T380" t="n">
        <v>6249.31</v>
      </c>
      <c r="U380" t="n">
        <v>0.64</v>
      </c>
      <c r="V380" t="n">
        <v>0.86</v>
      </c>
      <c r="W380" t="n">
        <v>2.98</v>
      </c>
      <c r="X380" t="n">
        <v>0.4</v>
      </c>
      <c r="Y380" t="n">
        <v>1</v>
      </c>
      <c r="Z380" t="n">
        <v>10</v>
      </c>
    </row>
    <row r="381">
      <c r="A381" t="n">
        <v>23</v>
      </c>
      <c r="B381" t="n">
        <v>125</v>
      </c>
      <c r="C381" t="inlineStr">
        <is>
          <t xml:space="preserve">CONCLUIDO	</t>
        </is>
      </c>
      <c r="D381" t="n">
        <v>6.9131</v>
      </c>
      <c r="E381" t="n">
        <v>14.47</v>
      </c>
      <c r="F381" t="n">
        <v>10.76</v>
      </c>
      <c r="G381" t="n">
        <v>32.29</v>
      </c>
      <c r="H381" t="n">
        <v>0.47</v>
      </c>
      <c r="I381" t="n">
        <v>20</v>
      </c>
      <c r="J381" t="n">
        <v>252.9</v>
      </c>
      <c r="K381" t="n">
        <v>58.47</v>
      </c>
      <c r="L381" t="n">
        <v>6.75</v>
      </c>
      <c r="M381" t="n">
        <v>18</v>
      </c>
      <c r="N381" t="n">
        <v>62.68</v>
      </c>
      <c r="O381" t="n">
        <v>31425.3</v>
      </c>
      <c r="P381" t="n">
        <v>173.32</v>
      </c>
      <c r="Q381" t="n">
        <v>197.82</v>
      </c>
      <c r="R381" t="n">
        <v>38.92</v>
      </c>
      <c r="S381" t="n">
        <v>25.4</v>
      </c>
      <c r="T381" t="n">
        <v>5855.74</v>
      </c>
      <c r="U381" t="n">
        <v>0.65</v>
      </c>
      <c r="V381" t="n">
        <v>0.86</v>
      </c>
      <c r="W381" t="n">
        <v>2.97</v>
      </c>
      <c r="X381" t="n">
        <v>0.37</v>
      </c>
      <c r="Y381" t="n">
        <v>1</v>
      </c>
      <c r="Z381" t="n">
        <v>10</v>
      </c>
    </row>
    <row r="382">
      <c r="A382" t="n">
        <v>24</v>
      </c>
      <c r="B382" t="n">
        <v>125</v>
      </c>
      <c r="C382" t="inlineStr">
        <is>
          <t xml:space="preserve">CONCLUIDO	</t>
        </is>
      </c>
      <c r="D382" t="n">
        <v>6.9422</v>
      </c>
      <c r="E382" t="n">
        <v>14.4</v>
      </c>
      <c r="F382" t="n">
        <v>10.75</v>
      </c>
      <c r="G382" t="n">
        <v>33.95</v>
      </c>
      <c r="H382" t="n">
        <v>0.49</v>
      </c>
      <c r="I382" t="n">
        <v>19</v>
      </c>
      <c r="J382" t="n">
        <v>253.35</v>
      </c>
      <c r="K382" t="n">
        <v>58.47</v>
      </c>
      <c r="L382" t="n">
        <v>7</v>
      </c>
      <c r="M382" t="n">
        <v>17</v>
      </c>
      <c r="N382" t="n">
        <v>62.88</v>
      </c>
      <c r="O382" t="n">
        <v>31481.17</v>
      </c>
      <c r="P382" t="n">
        <v>173.1</v>
      </c>
      <c r="Q382" t="n">
        <v>197.76</v>
      </c>
      <c r="R382" t="n">
        <v>38.46</v>
      </c>
      <c r="S382" t="n">
        <v>25.4</v>
      </c>
      <c r="T382" t="n">
        <v>5632.89</v>
      </c>
      <c r="U382" t="n">
        <v>0.66</v>
      </c>
      <c r="V382" t="n">
        <v>0.87</v>
      </c>
      <c r="W382" t="n">
        <v>2.97</v>
      </c>
      <c r="X382" t="n">
        <v>0.36</v>
      </c>
      <c r="Y382" t="n">
        <v>1</v>
      </c>
      <c r="Z382" t="n">
        <v>10</v>
      </c>
    </row>
    <row r="383">
      <c r="A383" t="n">
        <v>25</v>
      </c>
      <c r="B383" t="n">
        <v>125</v>
      </c>
      <c r="C383" t="inlineStr">
        <is>
          <t xml:space="preserve">CONCLUIDO	</t>
        </is>
      </c>
      <c r="D383" t="n">
        <v>6.9412</v>
      </c>
      <c r="E383" t="n">
        <v>14.41</v>
      </c>
      <c r="F383" t="n">
        <v>10.75</v>
      </c>
      <c r="G383" t="n">
        <v>33.96</v>
      </c>
      <c r="H383" t="n">
        <v>0.51</v>
      </c>
      <c r="I383" t="n">
        <v>19</v>
      </c>
      <c r="J383" t="n">
        <v>253.81</v>
      </c>
      <c r="K383" t="n">
        <v>58.47</v>
      </c>
      <c r="L383" t="n">
        <v>7.25</v>
      </c>
      <c r="M383" t="n">
        <v>17</v>
      </c>
      <c r="N383" t="n">
        <v>63.08</v>
      </c>
      <c r="O383" t="n">
        <v>31537.13</v>
      </c>
      <c r="P383" t="n">
        <v>173.02</v>
      </c>
      <c r="Q383" t="n">
        <v>197.79</v>
      </c>
      <c r="R383" t="n">
        <v>38.53</v>
      </c>
      <c r="S383" t="n">
        <v>25.4</v>
      </c>
      <c r="T383" t="n">
        <v>5666.17</v>
      </c>
      <c r="U383" t="n">
        <v>0.66</v>
      </c>
      <c r="V383" t="n">
        <v>0.87</v>
      </c>
      <c r="W383" t="n">
        <v>2.97</v>
      </c>
      <c r="X383" t="n">
        <v>0.36</v>
      </c>
      <c r="Y383" t="n">
        <v>1</v>
      </c>
      <c r="Z383" t="n">
        <v>10</v>
      </c>
    </row>
    <row r="384">
      <c r="A384" t="n">
        <v>26</v>
      </c>
      <c r="B384" t="n">
        <v>125</v>
      </c>
      <c r="C384" t="inlineStr">
        <is>
          <t xml:space="preserve">CONCLUIDO	</t>
        </is>
      </c>
      <c r="D384" t="n">
        <v>6.9743</v>
      </c>
      <c r="E384" t="n">
        <v>14.34</v>
      </c>
      <c r="F384" t="n">
        <v>10.73</v>
      </c>
      <c r="G384" t="n">
        <v>35.77</v>
      </c>
      <c r="H384" t="n">
        <v>0.52</v>
      </c>
      <c r="I384" t="n">
        <v>18</v>
      </c>
      <c r="J384" t="n">
        <v>254.26</v>
      </c>
      <c r="K384" t="n">
        <v>58.47</v>
      </c>
      <c r="L384" t="n">
        <v>7.5</v>
      </c>
      <c r="M384" t="n">
        <v>16</v>
      </c>
      <c r="N384" t="n">
        <v>63.29</v>
      </c>
      <c r="O384" t="n">
        <v>31593.16</v>
      </c>
      <c r="P384" t="n">
        <v>172.77</v>
      </c>
      <c r="Q384" t="n">
        <v>197.79</v>
      </c>
      <c r="R384" t="n">
        <v>37.71</v>
      </c>
      <c r="S384" t="n">
        <v>25.4</v>
      </c>
      <c r="T384" t="n">
        <v>5259.92</v>
      </c>
      <c r="U384" t="n">
        <v>0.67</v>
      </c>
      <c r="V384" t="n">
        <v>0.87</v>
      </c>
      <c r="W384" t="n">
        <v>2.98</v>
      </c>
      <c r="X384" t="n">
        <v>0.34</v>
      </c>
      <c r="Y384" t="n">
        <v>1</v>
      </c>
      <c r="Z384" t="n">
        <v>10</v>
      </c>
    </row>
    <row r="385">
      <c r="A385" t="n">
        <v>27</v>
      </c>
      <c r="B385" t="n">
        <v>125</v>
      </c>
      <c r="C385" t="inlineStr">
        <is>
          <t xml:space="preserve">CONCLUIDO	</t>
        </is>
      </c>
      <c r="D385" t="n">
        <v>7.0111</v>
      </c>
      <c r="E385" t="n">
        <v>14.26</v>
      </c>
      <c r="F385" t="n">
        <v>10.7</v>
      </c>
      <c r="G385" t="n">
        <v>37.78</v>
      </c>
      <c r="H385" t="n">
        <v>0.54</v>
      </c>
      <c r="I385" t="n">
        <v>17</v>
      </c>
      <c r="J385" t="n">
        <v>254.72</v>
      </c>
      <c r="K385" t="n">
        <v>58.47</v>
      </c>
      <c r="L385" t="n">
        <v>7.75</v>
      </c>
      <c r="M385" t="n">
        <v>15</v>
      </c>
      <c r="N385" t="n">
        <v>63.49</v>
      </c>
      <c r="O385" t="n">
        <v>31649.26</v>
      </c>
      <c r="P385" t="n">
        <v>172</v>
      </c>
      <c r="Q385" t="n">
        <v>197.81</v>
      </c>
      <c r="R385" t="n">
        <v>36.98</v>
      </c>
      <c r="S385" t="n">
        <v>25.4</v>
      </c>
      <c r="T385" t="n">
        <v>4902.76</v>
      </c>
      <c r="U385" t="n">
        <v>0.6899999999999999</v>
      </c>
      <c r="V385" t="n">
        <v>0.87</v>
      </c>
      <c r="W385" t="n">
        <v>2.97</v>
      </c>
      <c r="X385" t="n">
        <v>0.31</v>
      </c>
      <c r="Y385" t="n">
        <v>1</v>
      </c>
      <c r="Z385" t="n">
        <v>10</v>
      </c>
    </row>
    <row r="386">
      <c r="A386" t="n">
        <v>28</v>
      </c>
      <c r="B386" t="n">
        <v>125</v>
      </c>
      <c r="C386" t="inlineStr">
        <is>
          <t xml:space="preserve">CONCLUIDO	</t>
        </is>
      </c>
      <c r="D386" t="n">
        <v>6.9999</v>
      </c>
      <c r="E386" t="n">
        <v>14.29</v>
      </c>
      <c r="F386" t="n">
        <v>10.73</v>
      </c>
      <c r="G386" t="n">
        <v>37.86</v>
      </c>
      <c r="H386" t="n">
        <v>0.5600000000000001</v>
      </c>
      <c r="I386" t="n">
        <v>17</v>
      </c>
      <c r="J386" t="n">
        <v>255.17</v>
      </c>
      <c r="K386" t="n">
        <v>58.47</v>
      </c>
      <c r="L386" t="n">
        <v>8</v>
      </c>
      <c r="M386" t="n">
        <v>15</v>
      </c>
      <c r="N386" t="n">
        <v>63.7</v>
      </c>
      <c r="O386" t="n">
        <v>31705.44</v>
      </c>
      <c r="P386" t="n">
        <v>172.49</v>
      </c>
      <c r="Q386" t="n">
        <v>197.77</v>
      </c>
      <c r="R386" t="n">
        <v>37.84</v>
      </c>
      <c r="S386" t="n">
        <v>25.4</v>
      </c>
      <c r="T386" t="n">
        <v>5329.13</v>
      </c>
      <c r="U386" t="n">
        <v>0.67</v>
      </c>
      <c r="V386" t="n">
        <v>0.87</v>
      </c>
      <c r="W386" t="n">
        <v>2.97</v>
      </c>
      <c r="X386" t="n">
        <v>0.34</v>
      </c>
      <c r="Y386" t="n">
        <v>1</v>
      </c>
      <c r="Z386" t="n">
        <v>10</v>
      </c>
    </row>
    <row r="387">
      <c r="A387" t="n">
        <v>29</v>
      </c>
      <c r="B387" t="n">
        <v>125</v>
      </c>
      <c r="C387" t="inlineStr">
        <is>
          <t xml:space="preserve">CONCLUIDO	</t>
        </is>
      </c>
      <c r="D387" t="n">
        <v>7.0405</v>
      </c>
      <c r="E387" t="n">
        <v>14.2</v>
      </c>
      <c r="F387" t="n">
        <v>10.69</v>
      </c>
      <c r="G387" t="n">
        <v>40.09</v>
      </c>
      <c r="H387" t="n">
        <v>0.57</v>
      </c>
      <c r="I387" t="n">
        <v>16</v>
      </c>
      <c r="J387" t="n">
        <v>255.63</v>
      </c>
      <c r="K387" t="n">
        <v>58.47</v>
      </c>
      <c r="L387" t="n">
        <v>8.25</v>
      </c>
      <c r="M387" t="n">
        <v>14</v>
      </c>
      <c r="N387" t="n">
        <v>63.91</v>
      </c>
      <c r="O387" t="n">
        <v>31761.69</v>
      </c>
      <c r="P387" t="n">
        <v>171.9</v>
      </c>
      <c r="Q387" t="n">
        <v>197.76</v>
      </c>
      <c r="R387" t="n">
        <v>36.73</v>
      </c>
      <c r="S387" t="n">
        <v>25.4</v>
      </c>
      <c r="T387" t="n">
        <v>4780.23</v>
      </c>
      <c r="U387" t="n">
        <v>0.6899999999999999</v>
      </c>
      <c r="V387" t="n">
        <v>0.87</v>
      </c>
      <c r="W387" t="n">
        <v>2.96</v>
      </c>
      <c r="X387" t="n">
        <v>0.3</v>
      </c>
      <c r="Y387" t="n">
        <v>1</v>
      </c>
      <c r="Z387" t="n">
        <v>10</v>
      </c>
    </row>
    <row r="388">
      <c r="A388" t="n">
        <v>30</v>
      </c>
      <c r="B388" t="n">
        <v>125</v>
      </c>
      <c r="C388" t="inlineStr">
        <is>
          <t xml:space="preserve">CONCLUIDO	</t>
        </is>
      </c>
      <c r="D388" t="n">
        <v>7.0436</v>
      </c>
      <c r="E388" t="n">
        <v>14.2</v>
      </c>
      <c r="F388" t="n">
        <v>10.68</v>
      </c>
      <c r="G388" t="n">
        <v>40.07</v>
      </c>
      <c r="H388" t="n">
        <v>0.59</v>
      </c>
      <c r="I388" t="n">
        <v>16</v>
      </c>
      <c r="J388" t="n">
        <v>256.09</v>
      </c>
      <c r="K388" t="n">
        <v>58.47</v>
      </c>
      <c r="L388" t="n">
        <v>8.5</v>
      </c>
      <c r="M388" t="n">
        <v>14</v>
      </c>
      <c r="N388" t="n">
        <v>64.11</v>
      </c>
      <c r="O388" t="n">
        <v>31818.02</v>
      </c>
      <c r="P388" t="n">
        <v>171.82</v>
      </c>
      <c r="Q388" t="n">
        <v>197.78</v>
      </c>
      <c r="R388" t="n">
        <v>36.61</v>
      </c>
      <c r="S388" t="n">
        <v>25.4</v>
      </c>
      <c r="T388" t="n">
        <v>4718.94</v>
      </c>
      <c r="U388" t="n">
        <v>0.6899999999999999</v>
      </c>
      <c r="V388" t="n">
        <v>0.87</v>
      </c>
      <c r="W388" t="n">
        <v>2.96</v>
      </c>
      <c r="X388" t="n">
        <v>0.29</v>
      </c>
      <c r="Y388" t="n">
        <v>1</v>
      </c>
      <c r="Z388" t="n">
        <v>10</v>
      </c>
    </row>
    <row r="389">
      <c r="A389" t="n">
        <v>31</v>
      </c>
      <c r="B389" t="n">
        <v>125</v>
      </c>
      <c r="C389" t="inlineStr">
        <is>
          <t xml:space="preserve">CONCLUIDO	</t>
        </is>
      </c>
      <c r="D389" t="n">
        <v>7.0449</v>
      </c>
      <c r="E389" t="n">
        <v>14.19</v>
      </c>
      <c r="F389" t="n">
        <v>10.68</v>
      </c>
      <c r="G389" t="n">
        <v>40.06</v>
      </c>
      <c r="H389" t="n">
        <v>0.61</v>
      </c>
      <c r="I389" t="n">
        <v>16</v>
      </c>
      <c r="J389" t="n">
        <v>256.54</v>
      </c>
      <c r="K389" t="n">
        <v>58.47</v>
      </c>
      <c r="L389" t="n">
        <v>8.75</v>
      </c>
      <c r="M389" t="n">
        <v>14</v>
      </c>
      <c r="N389" t="n">
        <v>64.31999999999999</v>
      </c>
      <c r="O389" t="n">
        <v>31874.43</v>
      </c>
      <c r="P389" t="n">
        <v>171.69</v>
      </c>
      <c r="Q389" t="n">
        <v>197.76</v>
      </c>
      <c r="R389" t="n">
        <v>36.56</v>
      </c>
      <c r="S389" t="n">
        <v>25.4</v>
      </c>
      <c r="T389" t="n">
        <v>4696.59</v>
      </c>
      <c r="U389" t="n">
        <v>0.6899999999999999</v>
      </c>
      <c r="V389" t="n">
        <v>0.87</v>
      </c>
      <c r="W389" t="n">
        <v>2.96</v>
      </c>
      <c r="X389" t="n">
        <v>0.29</v>
      </c>
      <c r="Y389" t="n">
        <v>1</v>
      </c>
      <c r="Z389" t="n">
        <v>10</v>
      </c>
    </row>
    <row r="390">
      <c r="A390" t="n">
        <v>32</v>
      </c>
      <c r="B390" t="n">
        <v>125</v>
      </c>
      <c r="C390" t="inlineStr">
        <is>
          <t xml:space="preserve">CONCLUIDO	</t>
        </is>
      </c>
      <c r="D390" t="n">
        <v>7.0709</v>
      </c>
      <c r="E390" t="n">
        <v>14.14</v>
      </c>
      <c r="F390" t="n">
        <v>10.68</v>
      </c>
      <c r="G390" t="n">
        <v>42.71</v>
      </c>
      <c r="H390" t="n">
        <v>0.62</v>
      </c>
      <c r="I390" t="n">
        <v>15</v>
      </c>
      <c r="J390" t="n">
        <v>257</v>
      </c>
      <c r="K390" t="n">
        <v>58.47</v>
      </c>
      <c r="L390" t="n">
        <v>9</v>
      </c>
      <c r="M390" t="n">
        <v>13</v>
      </c>
      <c r="N390" t="n">
        <v>64.53</v>
      </c>
      <c r="O390" t="n">
        <v>31931.04</v>
      </c>
      <c r="P390" t="n">
        <v>171.65</v>
      </c>
      <c r="Q390" t="n">
        <v>197.78</v>
      </c>
      <c r="R390" t="n">
        <v>36.26</v>
      </c>
      <c r="S390" t="n">
        <v>25.4</v>
      </c>
      <c r="T390" t="n">
        <v>4550.04</v>
      </c>
      <c r="U390" t="n">
        <v>0.7</v>
      </c>
      <c r="V390" t="n">
        <v>0.87</v>
      </c>
      <c r="W390" t="n">
        <v>2.96</v>
      </c>
      <c r="X390" t="n">
        <v>0.29</v>
      </c>
      <c r="Y390" t="n">
        <v>1</v>
      </c>
      <c r="Z390" t="n">
        <v>10</v>
      </c>
    </row>
    <row r="391">
      <c r="A391" t="n">
        <v>33</v>
      </c>
      <c r="B391" t="n">
        <v>125</v>
      </c>
      <c r="C391" t="inlineStr">
        <is>
          <t xml:space="preserve">CONCLUIDO	</t>
        </is>
      </c>
      <c r="D391" t="n">
        <v>7.0745</v>
      </c>
      <c r="E391" t="n">
        <v>14.14</v>
      </c>
      <c r="F391" t="n">
        <v>10.67</v>
      </c>
      <c r="G391" t="n">
        <v>42.68</v>
      </c>
      <c r="H391" t="n">
        <v>0.64</v>
      </c>
      <c r="I391" t="n">
        <v>15</v>
      </c>
      <c r="J391" t="n">
        <v>257.46</v>
      </c>
      <c r="K391" t="n">
        <v>58.47</v>
      </c>
      <c r="L391" t="n">
        <v>9.25</v>
      </c>
      <c r="M391" t="n">
        <v>13</v>
      </c>
      <c r="N391" t="n">
        <v>64.73999999999999</v>
      </c>
      <c r="O391" t="n">
        <v>31987.61</v>
      </c>
      <c r="P391" t="n">
        <v>171.39</v>
      </c>
      <c r="Q391" t="n">
        <v>197.76</v>
      </c>
      <c r="R391" t="n">
        <v>36.02</v>
      </c>
      <c r="S391" t="n">
        <v>25.4</v>
      </c>
      <c r="T391" t="n">
        <v>4428.68</v>
      </c>
      <c r="U391" t="n">
        <v>0.71</v>
      </c>
      <c r="V391" t="n">
        <v>0.87</v>
      </c>
      <c r="W391" t="n">
        <v>2.96</v>
      </c>
      <c r="X391" t="n">
        <v>0.28</v>
      </c>
      <c r="Y391" t="n">
        <v>1</v>
      </c>
      <c r="Z391" t="n">
        <v>10</v>
      </c>
    </row>
    <row r="392">
      <c r="A392" t="n">
        <v>34</v>
      </c>
      <c r="B392" t="n">
        <v>125</v>
      </c>
      <c r="C392" t="inlineStr">
        <is>
          <t xml:space="preserve">CONCLUIDO	</t>
        </is>
      </c>
      <c r="D392" t="n">
        <v>7.1111</v>
      </c>
      <c r="E392" t="n">
        <v>14.06</v>
      </c>
      <c r="F392" t="n">
        <v>10.64</v>
      </c>
      <c r="G392" t="n">
        <v>45.62</v>
      </c>
      <c r="H392" t="n">
        <v>0.66</v>
      </c>
      <c r="I392" t="n">
        <v>14</v>
      </c>
      <c r="J392" t="n">
        <v>257.92</v>
      </c>
      <c r="K392" t="n">
        <v>58.47</v>
      </c>
      <c r="L392" t="n">
        <v>9.5</v>
      </c>
      <c r="M392" t="n">
        <v>12</v>
      </c>
      <c r="N392" t="n">
        <v>64.95</v>
      </c>
      <c r="O392" t="n">
        <v>32044.25</v>
      </c>
      <c r="P392" t="n">
        <v>170.97</v>
      </c>
      <c r="Q392" t="n">
        <v>197.75</v>
      </c>
      <c r="R392" t="n">
        <v>35.36</v>
      </c>
      <c r="S392" t="n">
        <v>25.4</v>
      </c>
      <c r="T392" t="n">
        <v>4105.3</v>
      </c>
      <c r="U392" t="n">
        <v>0.72</v>
      </c>
      <c r="V392" t="n">
        <v>0.87</v>
      </c>
      <c r="W392" t="n">
        <v>2.96</v>
      </c>
      <c r="X392" t="n">
        <v>0.25</v>
      </c>
      <c r="Y392" t="n">
        <v>1</v>
      </c>
      <c r="Z392" t="n">
        <v>10</v>
      </c>
    </row>
    <row r="393">
      <c r="A393" t="n">
        <v>35</v>
      </c>
      <c r="B393" t="n">
        <v>125</v>
      </c>
      <c r="C393" t="inlineStr">
        <is>
          <t xml:space="preserve">CONCLUIDO	</t>
        </is>
      </c>
      <c r="D393" t="n">
        <v>7.1105</v>
      </c>
      <c r="E393" t="n">
        <v>14.06</v>
      </c>
      <c r="F393" t="n">
        <v>10.65</v>
      </c>
      <c r="G393" t="n">
        <v>45.62</v>
      </c>
      <c r="H393" t="n">
        <v>0.67</v>
      </c>
      <c r="I393" t="n">
        <v>14</v>
      </c>
      <c r="J393" t="n">
        <v>258.38</v>
      </c>
      <c r="K393" t="n">
        <v>58.47</v>
      </c>
      <c r="L393" t="n">
        <v>9.75</v>
      </c>
      <c r="M393" t="n">
        <v>12</v>
      </c>
      <c r="N393" t="n">
        <v>65.16</v>
      </c>
      <c r="O393" t="n">
        <v>32100.97</v>
      </c>
      <c r="P393" t="n">
        <v>170.98</v>
      </c>
      <c r="Q393" t="n">
        <v>197.77</v>
      </c>
      <c r="R393" t="n">
        <v>35.4</v>
      </c>
      <c r="S393" t="n">
        <v>25.4</v>
      </c>
      <c r="T393" t="n">
        <v>4124.7</v>
      </c>
      <c r="U393" t="n">
        <v>0.72</v>
      </c>
      <c r="V393" t="n">
        <v>0.87</v>
      </c>
      <c r="W393" t="n">
        <v>2.96</v>
      </c>
      <c r="X393" t="n">
        <v>0.25</v>
      </c>
      <c r="Y393" t="n">
        <v>1</v>
      </c>
      <c r="Z393" t="n">
        <v>10</v>
      </c>
    </row>
    <row r="394">
      <c r="A394" t="n">
        <v>36</v>
      </c>
      <c r="B394" t="n">
        <v>125</v>
      </c>
      <c r="C394" t="inlineStr">
        <is>
          <t xml:space="preserve">CONCLUIDO	</t>
        </is>
      </c>
      <c r="D394" t="n">
        <v>7.1076</v>
      </c>
      <c r="E394" t="n">
        <v>14.07</v>
      </c>
      <c r="F394" t="n">
        <v>10.65</v>
      </c>
      <c r="G394" t="n">
        <v>45.65</v>
      </c>
      <c r="H394" t="n">
        <v>0.6899999999999999</v>
      </c>
      <c r="I394" t="n">
        <v>14</v>
      </c>
      <c r="J394" t="n">
        <v>258.84</v>
      </c>
      <c r="K394" t="n">
        <v>58.47</v>
      </c>
      <c r="L394" t="n">
        <v>10</v>
      </c>
      <c r="M394" t="n">
        <v>12</v>
      </c>
      <c r="N394" t="n">
        <v>65.37</v>
      </c>
      <c r="O394" t="n">
        <v>32157.77</v>
      </c>
      <c r="P394" t="n">
        <v>170.91</v>
      </c>
      <c r="Q394" t="n">
        <v>197.77</v>
      </c>
      <c r="R394" t="n">
        <v>35.44</v>
      </c>
      <c r="S394" t="n">
        <v>25.4</v>
      </c>
      <c r="T394" t="n">
        <v>4145.96</v>
      </c>
      <c r="U394" t="n">
        <v>0.72</v>
      </c>
      <c r="V394" t="n">
        <v>0.87</v>
      </c>
      <c r="W394" t="n">
        <v>2.96</v>
      </c>
      <c r="X394" t="n">
        <v>0.26</v>
      </c>
      <c r="Y394" t="n">
        <v>1</v>
      </c>
      <c r="Z394" t="n">
        <v>10</v>
      </c>
    </row>
    <row r="395">
      <c r="A395" t="n">
        <v>37</v>
      </c>
      <c r="B395" t="n">
        <v>125</v>
      </c>
      <c r="C395" t="inlineStr">
        <is>
          <t xml:space="preserve">CONCLUIDO	</t>
        </is>
      </c>
      <c r="D395" t="n">
        <v>7.1368</v>
      </c>
      <c r="E395" t="n">
        <v>14.01</v>
      </c>
      <c r="F395" t="n">
        <v>10.64</v>
      </c>
      <c r="G395" t="n">
        <v>49.11</v>
      </c>
      <c r="H395" t="n">
        <v>0.7</v>
      </c>
      <c r="I395" t="n">
        <v>13</v>
      </c>
      <c r="J395" t="n">
        <v>259.3</v>
      </c>
      <c r="K395" t="n">
        <v>58.47</v>
      </c>
      <c r="L395" t="n">
        <v>10.25</v>
      </c>
      <c r="M395" t="n">
        <v>11</v>
      </c>
      <c r="N395" t="n">
        <v>65.58</v>
      </c>
      <c r="O395" t="n">
        <v>32214.64</v>
      </c>
      <c r="P395" t="n">
        <v>170.77</v>
      </c>
      <c r="Q395" t="n">
        <v>197.79</v>
      </c>
      <c r="R395" t="n">
        <v>35.19</v>
      </c>
      <c r="S395" t="n">
        <v>25.4</v>
      </c>
      <c r="T395" t="n">
        <v>4025.56</v>
      </c>
      <c r="U395" t="n">
        <v>0.72</v>
      </c>
      <c r="V395" t="n">
        <v>0.87</v>
      </c>
      <c r="W395" t="n">
        <v>2.96</v>
      </c>
      <c r="X395" t="n">
        <v>0.25</v>
      </c>
      <c r="Y395" t="n">
        <v>1</v>
      </c>
      <c r="Z395" t="n">
        <v>10</v>
      </c>
    </row>
    <row r="396">
      <c r="A396" t="n">
        <v>38</v>
      </c>
      <c r="B396" t="n">
        <v>125</v>
      </c>
      <c r="C396" t="inlineStr">
        <is>
          <t xml:space="preserve">CONCLUIDO	</t>
        </is>
      </c>
      <c r="D396" t="n">
        <v>7.1368</v>
      </c>
      <c r="E396" t="n">
        <v>14.01</v>
      </c>
      <c r="F396" t="n">
        <v>10.64</v>
      </c>
      <c r="G396" t="n">
        <v>49.11</v>
      </c>
      <c r="H396" t="n">
        <v>0.72</v>
      </c>
      <c r="I396" t="n">
        <v>13</v>
      </c>
      <c r="J396" t="n">
        <v>259.76</v>
      </c>
      <c r="K396" t="n">
        <v>58.47</v>
      </c>
      <c r="L396" t="n">
        <v>10.5</v>
      </c>
      <c r="M396" t="n">
        <v>11</v>
      </c>
      <c r="N396" t="n">
        <v>65.79000000000001</v>
      </c>
      <c r="O396" t="n">
        <v>32271.6</v>
      </c>
      <c r="P396" t="n">
        <v>170.96</v>
      </c>
      <c r="Q396" t="n">
        <v>197.77</v>
      </c>
      <c r="R396" t="n">
        <v>35.36</v>
      </c>
      <c r="S396" t="n">
        <v>25.4</v>
      </c>
      <c r="T396" t="n">
        <v>4109.99</v>
      </c>
      <c r="U396" t="n">
        <v>0.72</v>
      </c>
      <c r="V396" t="n">
        <v>0.87</v>
      </c>
      <c r="W396" t="n">
        <v>2.96</v>
      </c>
      <c r="X396" t="n">
        <v>0.25</v>
      </c>
      <c r="Y396" t="n">
        <v>1</v>
      </c>
      <c r="Z396" t="n">
        <v>10</v>
      </c>
    </row>
    <row r="397">
      <c r="A397" t="n">
        <v>39</v>
      </c>
      <c r="B397" t="n">
        <v>125</v>
      </c>
      <c r="C397" t="inlineStr">
        <is>
          <t xml:space="preserve">CONCLUIDO	</t>
        </is>
      </c>
      <c r="D397" t="n">
        <v>7.1437</v>
      </c>
      <c r="E397" t="n">
        <v>14</v>
      </c>
      <c r="F397" t="n">
        <v>10.63</v>
      </c>
      <c r="G397" t="n">
        <v>49.05</v>
      </c>
      <c r="H397" t="n">
        <v>0.74</v>
      </c>
      <c r="I397" t="n">
        <v>13</v>
      </c>
      <c r="J397" t="n">
        <v>260.23</v>
      </c>
      <c r="K397" t="n">
        <v>58.47</v>
      </c>
      <c r="L397" t="n">
        <v>10.75</v>
      </c>
      <c r="M397" t="n">
        <v>11</v>
      </c>
      <c r="N397" t="n">
        <v>66</v>
      </c>
      <c r="O397" t="n">
        <v>32328.64</v>
      </c>
      <c r="P397" t="n">
        <v>170.63</v>
      </c>
      <c r="Q397" t="n">
        <v>197.78</v>
      </c>
      <c r="R397" t="n">
        <v>34.54</v>
      </c>
      <c r="S397" t="n">
        <v>25.4</v>
      </c>
      <c r="T397" t="n">
        <v>3703.12</v>
      </c>
      <c r="U397" t="n">
        <v>0.74</v>
      </c>
      <c r="V397" t="n">
        <v>0.88</v>
      </c>
      <c r="W397" t="n">
        <v>2.96</v>
      </c>
      <c r="X397" t="n">
        <v>0.24</v>
      </c>
      <c r="Y397" t="n">
        <v>1</v>
      </c>
      <c r="Z397" t="n">
        <v>10</v>
      </c>
    </row>
    <row r="398">
      <c r="A398" t="n">
        <v>40</v>
      </c>
      <c r="B398" t="n">
        <v>125</v>
      </c>
      <c r="C398" t="inlineStr">
        <is>
          <t xml:space="preserve">CONCLUIDO	</t>
        </is>
      </c>
      <c r="D398" t="n">
        <v>7.1433</v>
      </c>
      <c r="E398" t="n">
        <v>14</v>
      </c>
      <c r="F398" t="n">
        <v>10.63</v>
      </c>
      <c r="G398" t="n">
        <v>49.05</v>
      </c>
      <c r="H398" t="n">
        <v>0.75</v>
      </c>
      <c r="I398" t="n">
        <v>13</v>
      </c>
      <c r="J398" t="n">
        <v>260.69</v>
      </c>
      <c r="K398" t="n">
        <v>58.47</v>
      </c>
      <c r="L398" t="n">
        <v>11</v>
      </c>
      <c r="M398" t="n">
        <v>11</v>
      </c>
      <c r="N398" t="n">
        <v>66.20999999999999</v>
      </c>
      <c r="O398" t="n">
        <v>32385.75</v>
      </c>
      <c r="P398" t="n">
        <v>170.4</v>
      </c>
      <c r="Q398" t="n">
        <v>197.75</v>
      </c>
      <c r="R398" t="n">
        <v>34.72</v>
      </c>
      <c r="S398" t="n">
        <v>25.4</v>
      </c>
      <c r="T398" t="n">
        <v>3793.5</v>
      </c>
      <c r="U398" t="n">
        <v>0.73</v>
      </c>
      <c r="V398" t="n">
        <v>0.88</v>
      </c>
      <c r="W398" t="n">
        <v>2.96</v>
      </c>
      <c r="X398" t="n">
        <v>0.24</v>
      </c>
      <c r="Y398" t="n">
        <v>1</v>
      </c>
      <c r="Z398" t="n">
        <v>10</v>
      </c>
    </row>
    <row r="399">
      <c r="A399" t="n">
        <v>41</v>
      </c>
      <c r="B399" t="n">
        <v>125</v>
      </c>
      <c r="C399" t="inlineStr">
        <is>
          <t xml:space="preserve">CONCLUIDO	</t>
        </is>
      </c>
      <c r="D399" t="n">
        <v>7.1779</v>
      </c>
      <c r="E399" t="n">
        <v>13.93</v>
      </c>
      <c r="F399" t="n">
        <v>10.61</v>
      </c>
      <c r="G399" t="n">
        <v>53.04</v>
      </c>
      <c r="H399" t="n">
        <v>0.77</v>
      </c>
      <c r="I399" t="n">
        <v>12</v>
      </c>
      <c r="J399" t="n">
        <v>261.15</v>
      </c>
      <c r="K399" t="n">
        <v>58.47</v>
      </c>
      <c r="L399" t="n">
        <v>11.25</v>
      </c>
      <c r="M399" t="n">
        <v>10</v>
      </c>
      <c r="N399" t="n">
        <v>66.43000000000001</v>
      </c>
      <c r="O399" t="n">
        <v>32442.95</v>
      </c>
      <c r="P399" t="n">
        <v>170.14</v>
      </c>
      <c r="Q399" t="n">
        <v>197.77</v>
      </c>
      <c r="R399" t="n">
        <v>34.27</v>
      </c>
      <c r="S399" t="n">
        <v>25.4</v>
      </c>
      <c r="T399" t="n">
        <v>3570.69</v>
      </c>
      <c r="U399" t="n">
        <v>0.74</v>
      </c>
      <c r="V399" t="n">
        <v>0.88</v>
      </c>
      <c r="W399" t="n">
        <v>2.96</v>
      </c>
      <c r="X399" t="n">
        <v>0.22</v>
      </c>
      <c r="Y399" t="n">
        <v>1</v>
      </c>
      <c r="Z399" t="n">
        <v>10</v>
      </c>
    </row>
    <row r="400">
      <c r="A400" t="n">
        <v>42</v>
      </c>
      <c r="B400" t="n">
        <v>125</v>
      </c>
      <c r="C400" t="inlineStr">
        <is>
          <t xml:space="preserve">CONCLUIDO	</t>
        </is>
      </c>
      <c r="D400" t="n">
        <v>7.1759</v>
      </c>
      <c r="E400" t="n">
        <v>13.94</v>
      </c>
      <c r="F400" t="n">
        <v>10.61</v>
      </c>
      <c r="G400" t="n">
        <v>53.06</v>
      </c>
      <c r="H400" t="n">
        <v>0.78</v>
      </c>
      <c r="I400" t="n">
        <v>12</v>
      </c>
      <c r="J400" t="n">
        <v>261.62</v>
      </c>
      <c r="K400" t="n">
        <v>58.47</v>
      </c>
      <c r="L400" t="n">
        <v>11.5</v>
      </c>
      <c r="M400" t="n">
        <v>10</v>
      </c>
      <c r="N400" t="n">
        <v>66.64</v>
      </c>
      <c r="O400" t="n">
        <v>32500.22</v>
      </c>
      <c r="P400" t="n">
        <v>170.22</v>
      </c>
      <c r="Q400" t="n">
        <v>197.75</v>
      </c>
      <c r="R400" t="n">
        <v>34.2</v>
      </c>
      <c r="S400" t="n">
        <v>25.4</v>
      </c>
      <c r="T400" t="n">
        <v>3536.39</v>
      </c>
      <c r="U400" t="n">
        <v>0.74</v>
      </c>
      <c r="V400" t="n">
        <v>0.88</v>
      </c>
      <c r="W400" t="n">
        <v>2.96</v>
      </c>
      <c r="X400" t="n">
        <v>0.22</v>
      </c>
      <c r="Y400" t="n">
        <v>1</v>
      </c>
      <c r="Z400" t="n">
        <v>10</v>
      </c>
    </row>
    <row r="401">
      <c r="A401" t="n">
        <v>43</v>
      </c>
      <c r="B401" t="n">
        <v>125</v>
      </c>
      <c r="C401" t="inlineStr">
        <is>
          <t xml:space="preserve">CONCLUIDO	</t>
        </is>
      </c>
      <c r="D401" t="n">
        <v>7.1745</v>
      </c>
      <c r="E401" t="n">
        <v>13.94</v>
      </c>
      <c r="F401" t="n">
        <v>10.61</v>
      </c>
      <c r="G401" t="n">
        <v>53.07</v>
      </c>
      <c r="H401" t="n">
        <v>0.8</v>
      </c>
      <c r="I401" t="n">
        <v>12</v>
      </c>
      <c r="J401" t="n">
        <v>262.08</v>
      </c>
      <c r="K401" t="n">
        <v>58.47</v>
      </c>
      <c r="L401" t="n">
        <v>11.75</v>
      </c>
      <c r="M401" t="n">
        <v>10</v>
      </c>
      <c r="N401" t="n">
        <v>66.86</v>
      </c>
      <c r="O401" t="n">
        <v>32557.58</v>
      </c>
      <c r="P401" t="n">
        <v>170.19</v>
      </c>
      <c r="Q401" t="n">
        <v>197.77</v>
      </c>
      <c r="R401" t="n">
        <v>34.32</v>
      </c>
      <c r="S401" t="n">
        <v>25.4</v>
      </c>
      <c r="T401" t="n">
        <v>3596.62</v>
      </c>
      <c r="U401" t="n">
        <v>0.74</v>
      </c>
      <c r="V401" t="n">
        <v>0.88</v>
      </c>
      <c r="W401" t="n">
        <v>2.96</v>
      </c>
      <c r="X401" t="n">
        <v>0.22</v>
      </c>
      <c r="Y401" t="n">
        <v>1</v>
      </c>
      <c r="Z401" t="n">
        <v>10</v>
      </c>
    </row>
    <row r="402">
      <c r="A402" t="n">
        <v>44</v>
      </c>
      <c r="B402" t="n">
        <v>125</v>
      </c>
      <c r="C402" t="inlineStr">
        <is>
          <t xml:space="preserve">CONCLUIDO	</t>
        </is>
      </c>
      <c r="D402" t="n">
        <v>7.1747</v>
      </c>
      <c r="E402" t="n">
        <v>13.94</v>
      </c>
      <c r="F402" t="n">
        <v>10.61</v>
      </c>
      <c r="G402" t="n">
        <v>53.07</v>
      </c>
      <c r="H402" t="n">
        <v>0.8100000000000001</v>
      </c>
      <c r="I402" t="n">
        <v>12</v>
      </c>
      <c r="J402" t="n">
        <v>262.55</v>
      </c>
      <c r="K402" t="n">
        <v>58.47</v>
      </c>
      <c r="L402" t="n">
        <v>12</v>
      </c>
      <c r="M402" t="n">
        <v>10</v>
      </c>
      <c r="N402" t="n">
        <v>67.06999999999999</v>
      </c>
      <c r="O402" t="n">
        <v>32615.02</v>
      </c>
      <c r="P402" t="n">
        <v>169.93</v>
      </c>
      <c r="Q402" t="n">
        <v>197.76</v>
      </c>
      <c r="R402" t="n">
        <v>34.33</v>
      </c>
      <c r="S402" t="n">
        <v>25.4</v>
      </c>
      <c r="T402" t="n">
        <v>3602.22</v>
      </c>
      <c r="U402" t="n">
        <v>0.74</v>
      </c>
      <c r="V402" t="n">
        <v>0.88</v>
      </c>
      <c r="W402" t="n">
        <v>2.96</v>
      </c>
      <c r="X402" t="n">
        <v>0.22</v>
      </c>
      <c r="Y402" t="n">
        <v>1</v>
      </c>
      <c r="Z402" t="n">
        <v>10</v>
      </c>
    </row>
    <row r="403">
      <c r="A403" t="n">
        <v>45</v>
      </c>
      <c r="B403" t="n">
        <v>125</v>
      </c>
      <c r="C403" t="inlineStr">
        <is>
          <t xml:space="preserve">CONCLUIDO	</t>
        </is>
      </c>
      <c r="D403" t="n">
        <v>7.2139</v>
      </c>
      <c r="E403" t="n">
        <v>13.86</v>
      </c>
      <c r="F403" t="n">
        <v>10.59</v>
      </c>
      <c r="G403" t="n">
        <v>57.74</v>
      </c>
      <c r="H403" t="n">
        <v>0.83</v>
      </c>
      <c r="I403" t="n">
        <v>11</v>
      </c>
      <c r="J403" t="n">
        <v>263.01</v>
      </c>
      <c r="K403" t="n">
        <v>58.47</v>
      </c>
      <c r="L403" t="n">
        <v>12.25</v>
      </c>
      <c r="M403" t="n">
        <v>9</v>
      </c>
      <c r="N403" t="n">
        <v>67.29000000000001</v>
      </c>
      <c r="O403" t="n">
        <v>32672.53</v>
      </c>
      <c r="P403" t="n">
        <v>169.47</v>
      </c>
      <c r="Q403" t="n">
        <v>197.75</v>
      </c>
      <c r="R403" t="n">
        <v>33.48</v>
      </c>
      <c r="S403" t="n">
        <v>25.4</v>
      </c>
      <c r="T403" t="n">
        <v>3181.21</v>
      </c>
      <c r="U403" t="n">
        <v>0.76</v>
      </c>
      <c r="V403" t="n">
        <v>0.88</v>
      </c>
      <c r="W403" t="n">
        <v>2.96</v>
      </c>
      <c r="X403" t="n">
        <v>0.2</v>
      </c>
      <c r="Y403" t="n">
        <v>1</v>
      </c>
      <c r="Z403" t="n">
        <v>10</v>
      </c>
    </row>
    <row r="404">
      <c r="A404" t="n">
        <v>46</v>
      </c>
      <c r="B404" t="n">
        <v>125</v>
      </c>
      <c r="C404" t="inlineStr">
        <is>
          <t xml:space="preserve">CONCLUIDO	</t>
        </is>
      </c>
      <c r="D404" t="n">
        <v>7.2152</v>
      </c>
      <c r="E404" t="n">
        <v>13.86</v>
      </c>
      <c r="F404" t="n">
        <v>10.58</v>
      </c>
      <c r="G404" t="n">
        <v>57.73</v>
      </c>
      <c r="H404" t="n">
        <v>0.84</v>
      </c>
      <c r="I404" t="n">
        <v>11</v>
      </c>
      <c r="J404" t="n">
        <v>263.48</v>
      </c>
      <c r="K404" t="n">
        <v>58.47</v>
      </c>
      <c r="L404" t="n">
        <v>12.5</v>
      </c>
      <c r="M404" t="n">
        <v>9</v>
      </c>
      <c r="N404" t="n">
        <v>67.51000000000001</v>
      </c>
      <c r="O404" t="n">
        <v>32730.13</v>
      </c>
      <c r="P404" t="n">
        <v>169.42</v>
      </c>
      <c r="Q404" t="n">
        <v>197.79</v>
      </c>
      <c r="R404" t="n">
        <v>33.34</v>
      </c>
      <c r="S404" t="n">
        <v>25.4</v>
      </c>
      <c r="T404" t="n">
        <v>3109.79</v>
      </c>
      <c r="U404" t="n">
        <v>0.76</v>
      </c>
      <c r="V404" t="n">
        <v>0.88</v>
      </c>
      <c r="W404" t="n">
        <v>2.96</v>
      </c>
      <c r="X404" t="n">
        <v>0.19</v>
      </c>
      <c r="Y404" t="n">
        <v>1</v>
      </c>
      <c r="Z404" t="n">
        <v>10</v>
      </c>
    </row>
    <row r="405">
      <c r="A405" t="n">
        <v>47</v>
      </c>
      <c r="B405" t="n">
        <v>125</v>
      </c>
      <c r="C405" t="inlineStr">
        <is>
          <t xml:space="preserve">CONCLUIDO	</t>
        </is>
      </c>
      <c r="D405" t="n">
        <v>7.2183</v>
      </c>
      <c r="E405" t="n">
        <v>13.85</v>
      </c>
      <c r="F405" t="n">
        <v>10.58</v>
      </c>
      <c r="G405" t="n">
        <v>57.69</v>
      </c>
      <c r="H405" t="n">
        <v>0.86</v>
      </c>
      <c r="I405" t="n">
        <v>11</v>
      </c>
      <c r="J405" t="n">
        <v>263.95</v>
      </c>
      <c r="K405" t="n">
        <v>58.47</v>
      </c>
      <c r="L405" t="n">
        <v>12.75</v>
      </c>
      <c r="M405" t="n">
        <v>9</v>
      </c>
      <c r="N405" t="n">
        <v>67.72</v>
      </c>
      <c r="O405" t="n">
        <v>32787.82</v>
      </c>
      <c r="P405" t="n">
        <v>169.34</v>
      </c>
      <c r="Q405" t="n">
        <v>197.75</v>
      </c>
      <c r="R405" t="n">
        <v>33.21</v>
      </c>
      <c r="S405" t="n">
        <v>25.4</v>
      </c>
      <c r="T405" t="n">
        <v>3045.81</v>
      </c>
      <c r="U405" t="n">
        <v>0.76</v>
      </c>
      <c r="V405" t="n">
        <v>0.88</v>
      </c>
      <c r="W405" t="n">
        <v>2.96</v>
      </c>
      <c r="X405" t="n">
        <v>0.19</v>
      </c>
      <c r="Y405" t="n">
        <v>1</v>
      </c>
      <c r="Z405" t="n">
        <v>10</v>
      </c>
    </row>
    <row r="406">
      <c r="A406" t="n">
        <v>48</v>
      </c>
      <c r="B406" t="n">
        <v>125</v>
      </c>
      <c r="C406" t="inlineStr">
        <is>
          <t xml:space="preserve">CONCLUIDO	</t>
        </is>
      </c>
      <c r="D406" t="n">
        <v>7.2105</v>
      </c>
      <c r="E406" t="n">
        <v>13.87</v>
      </c>
      <c r="F406" t="n">
        <v>10.59</v>
      </c>
      <c r="G406" t="n">
        <v>57.78</v>
      </c>
      <c r="H406" t="n">
        <v>0.87</v>
      </c>
      <c r="I406" t="n">
        <v>11</v>
      </c>
      <c r="J406" t="n">
        <v>264.42</v>
      </c>
      <c r="K406" t="n">
        <v>58.47</v>
      </c>
      <c r="L406" t="n">
        <v>13</v>
      </c>
      <c r="M406" t="n">
        <v>9</v>
      </c>
      <c r="N406" t="n">
        <v>67.94</v>
      </c>
      <c r="O406" t="n">
        <v>32845.58</v>
      </c>
      <c r="P406" t="n">
        <v>169.75</v>
      </c>
      <c r="Q406" t="n">
        <v>197.77</v>
      </c>
      <c r="R406" t="n">
        <v>33.69</v>
      </c>
      <c r="S406" t="n">
        <v>25.4</v>
      </c>
      <c r="T406" t="n">
        <v>3286.36</v>
      </c>
      <c r="U406" t="n">
        <v>0.75</v>
      </c>
      <c r="V406" t="n">
        <v>0.88</v>
      </c>
      <c r="W406" t="n">
        <v>2.96</v>
      </c>
      <c r="X406" t="n">
        <v>0.2</v>
      </c>
      <c r="Y406" t="n">
        <v>1</v>
      </c>
      <c r="Z406" t="n">
        <v>10</v>
      </c>
    </row>
    <row r="407">
      <c r="A407" t="n">
        <v>49</v>
      </c>
      <c r="B407" t="n">
        <v>125</v>
      </c>
      <c r="C407" t="inlineStr">
        <is>
          <t xml:space="preserve">CONCLUIDO	</t>
        </is>
      </c>
      <c r="D407" t="n">
        <v>7.2152</v>
      </c>
      <c r="E407" t="n">
        <v>13.86</v>
      </c>
      <c r="F407" t="n">
        <v>10.58</v>
      </c>
      <c r="G407" t="n">
        <v>57.73</v>
      </c>
      <c r="H407" t="n">
        <v>0.89</v>
      </c>
      <c r="I407" t="n">
        <v>11</v>
      </c>
      <c r="J407" t="n">
        <v>264.89</v>
      </c>
      <c r="K407" t="n">
        <v>58.47</v>
      </c>
      <c r="L407" t="n">
        <v>13.25</v>
      </c>
      <c r="M407" t="n">
        <v>9</v>
      </c>
      <c r="N407" t="n">
        <v>68.16</v>
      </c>
      <c r="O407" t="n">
        <v>32903.43</v>
      </c>
      <c r="P407" t="n">
        <v>169.33</v>
      </c>
      <c r="Q407" t="n">
        <v>197.79</v>
      </c>
      <c r="R407" t="n">
        <v>33.3</v>
      </c>
      <c r="S407" t="n">
        <v>25.4</v>
      </c>
      <c r="T407" t="n">
        <v>3092.72</v>
      </c>
      <c r="U407" t="n">
        <v>0.76</v>
      </c>
      <c r="V407" t="n">
        <v>0.88</v>
      </c>
      <c r="W407" t="n">
        <v>2.96</v>
      </c>
      <c r="X407" t="n">
        <v>0.19</v>
      </c>
      <c r="Y407" t="n">
        <v>1</v>
      </c>
      <c r="Z407" t="n">
        <v>10</v>
      </c>
    </row>
    <row r="408">
      <c r="A408" t="n">
        <v>50</v>
      </c>
      <c r="B408" t="n">
        <v>125</v>
      </c>
      <c r="C408" t="inlineStr">
        <is>
          <t xml:space="preserve">CONCLUIDO	</t>
        </is>
      </c>
      <c r="D408" t="n">
        <v>7.25</v>
      </c>
      <c r="E408" t="n">
        <v>13.79</v>
      </c>
      <c r="F408" t="n">
        <v>10.56</v>
      </c>
      <c r="G408" t="n">
        <v>63.38</v>
      </c>
      <c r="H408" t="n">
        <v>0.91</v>
      </c>
      <c r="I408" t="n">
        <v>10</v>
      </c>
      <c r="J408" t="n">
        <v>265.36</v>
      </c>
      <c r="K408" t="n">
        <v>58.47</v>
      </c>
      <c r="L408" t="n">
        <v>13.5</v>
      </c>
      <c r="M408" t="n">
        <v>8</v>
      </c>
      <c r="N408" t="n">
        <v>68.38</v>
      </c>
      <c r="O408" t="n">
        <v>32961.36</v>
      </c>
      <c r="P408" t="n">
        <v>169.01</v>
      </c>
      <c r="Q408" t="n">
        <v>197.77</v>
      </c>
      <c r="R408" t="n">
        <v>32.79</v>
      </c>
      <c r="S408" t="n">
        <v>25.4</v>
      </c>
      <c r="T408" t="n">
        <v>2841.76</v>
      </c>
      <c r="U408" t="n">
        <v>0.77</v>
      </c>
      <c r="V408" t="n">
        <v>0.88</v>
      </c>
      <c r="W408" t="n">
        <v>2.95</v>
      </c>
      <c r="X408" t="n">
        <v>0.17</v>
      </c>
      <c r="Y408" t="n">
        <v>1</v>
      </c>
      <c r="Z408" t="n">
        <v>10</v>
      </c>
    </row>
    <row r="409">
      <c r="A409" t="n">
        <v>51</v>
      </c>
      <c r="B409" t="n">
        <v>125</v>
      </c>
      <c r="C409" t="inlineStr">
        <is>
          <t xml:space="preserve">CONCLUIDO	</t>
        </is>
      </c>
      <c r="D409" t="n">
        <v>7.2484</v>
      </c>
      <c r="E409" t="n">
        <v>13.8</v>
      </c>
      <c r="F409" t="n">
        <v>10.57</v>
      </c>
      <c r="G409" t="n">
        <v>63.4</v>
      </c>
      <c r="H409" t="n">
        <v>0.92</v>
      </c>
      <c r="I409" t="n">
        <v>10</v>
      </c>
      <c r="J409" t="n">
        <v>265.83</v>
      </c>
      <c r="K409" t="n">
        <v>58.47</v>
      </c>
      <c r="L409" t="n">
        <v>13.75</v>
      </c>
      <c r="M409" t="n">
        <v>8</v>
      </c>
      <c r="N409" t="n">
        <v>68.59999999999999</v>
      </c>
      <c r="O409" t="n">
        <v>33019.37</v>
      </c>
      <c r="P409" t="n">
        <v>169.22</v>
      </c>
      <c r="Q409" t="n">
        <v>197.78</v>
      </c>
      <c r="R409" t="n">
        <v>32.8</v>
      </c>
      <c r="S409" t="n">
        <v>25.4</v>
      </c>
      <c r="T409" t="n">
        <v>2846.09</v>
      </c>
      <c r="U409" t="n">
        <v>0.77</v>
      </c>
      <c r="V409" t="n">
        <v>0.88</v>
      </c>
      <c r="W409" t="n">
        <v>2.96</v>
      </c>
      <c r="X409" t="n">
        <v>0.18</v>
      </c>
      <c r="Y409" t="n">
        <v>1</v>
      </c>
      <c r="Z409" t="n">
        <v>10</v>
      </c>
    </row>
    <row r="410">
      <c r="A410" t="n">
        <v>52</v>
      </c>
      <c r="B410" t="n">
        <v>125</v>
      </c>
      <c r="C410" t="inlineStr">
        <is>
          <t xml:space="preserve">CONCLUIDO	</t>
        </is>
      </c>
      <c r="D410" t="n">
        <v>7.2508</v>
      </c>
      <c r="E410" t="n">
        <v>13.79</v>
      </c>
      <c r="F410" t="n">
        <v>10.56</v>
      </c>
      <c r="G410" t="n">
        <v>63.38</v>
      </c>
      <c r="H410" t="n">
        <v>0.9399999999999999</v>
      </c>
      <c r="I410" t="n">
        <v>10</v>
      </c>
      <c r="J410" t="n">
        <v>266.3</v>
      </c>
      <c r="K410" t="n">
        <v>58.47</v>
      </c>
      <c r="L410" t="n">
        <v>14</v>
      </c>
      <c r="M410" t="n">
        <v>8</v>
      </c>
      <c r="N410" t="n">
        <v>68.81999999999999</v>
      </c>
      <c r="O410" t="n">
        <v>33077.47</v>
      </c>
      <c r="P410" t="n">
        <v>169.16</v>
      </c>
      <c r="Q410" t="n">
        <v>197.76</v>
      </c>
      <c r="R410" t="n">
        <v>32.53</v>
      </c>
      <c r="S410" t="n">
        <v>25.4</v>
      </c>
      <c r="T410" t="n">
        <v>2711.54</v>
      </c>
      <c r="U410" t="n">
        <v>0.78</v>
      </c>
      <c r="V410" t="n">
        <v>0.88</v>
      </c>
      <c r="W410" t="n">
        <v>2.96</v>
      </c>
      <c r="X410" t="n">
        <v>0.17</v>
      </c>
      <c r="Y410" t="n">
        <v>1</v>
      </c>
      <c r="Z410" t="n">
        <v>10</v>
      </c>
    </row>
    <row r="411">
      <c r="A411" t="n">
        <v>53</v>
      </c>
      <c r="B411" t="n">
        <v>125</v>
      </c>
      <c r="C411" t="inlineStr">
        <is>
          <t xml:space="preserve">CONCLUIDO	</t>
        </is>
      </c>
      <c r="D411" t="n">
        <v>7.2515</v>
      </c>
      <c r="E411" t="n">
        <v>13.79</v>
      </c>
      <c r="F411" t="n">
        <v>10.56</v>
      </c>
      <c r="G411" t="n">
        <v>63.37</v>
      </c>
      <c r="H411" t="n">
        <v>0.95</v>
      </c>
      <c r="I411" t="n">
        <v>10</v>
      </c>
      <c r="J411" t="n">
        <v>266.77</v>
      </c>
      <c r="K411" t="n">
        <v>58.47</v>
      </c>
      <c r="L411" t="n">
        <v>14.25</v>
      </c>
      <c r="M411" t="n">
        <v>8</v>
      </c>
      <c r="N411" t="n">
        <v>69.04000000000001</v>
      </c>
      <c r="O411" t="n">
        <v>33135.65</v>
      </c>
      <c r="P411" t="n">
        <v>169.11</v>
      </c>
      <c r="Q411" t="n">
        <v>197.76</v>
      </c>
      <c r="R411" t="n">
        <v>32.65</v>
      </c>
      <c r="S411" t="n">
        <v>25.4</v>
      </c>
      <c r="T411" t="n">
        <v>2770.35</v>
      </c>
      <c r="U411" t="n">
        <v>0.78</v>
      </c>
      <c r="V411" t="n">
        <v>0.88</v>
      </c>
      <c r="W411" t="n">
        <v>2.96</v>
      </c>
      <c r="X411" t="n">
        <v>0.17</v>
      </c>
      <c r="Y411" t="n">
        <v>1</v>
      </c>
      <c r="Z411" t="n">
        <v>10</v>
      </c>
    </row>
    <row r="412">
      <c r="A412" t="n">
        <v>54</v>
      </c>
      <c r="B412" t="n">
        <v>125</v>
      </c>
      <c r="C412" t="inlineStr">
        <is>
          <t xml:space="preserve">CONCLUIDO	</t>
        </is>
      </c>
      <c r="D412" t="n">
        <v>7.2499</v>
      </c>
      <c r="E412" t="n">
        <v>13.79</v>
      </c>
      <c r="F412" t="n">
        <v>10.56</v>
      </c>
      <c r="G412" t="n">
        <v>63.38</v>
      </c>
      <c r="H412" t="n">
        <v>0.97</v>
      </c>
      <c r="I412" t="n">
        <v>10</v>
      </c>
      <c r="J412" t="n">
        <v>267.24</v>
      </c>
      <c r="K412" t="n">
        <v>58.47</v>
      </c>
      <c r="L412" t="n">
        <v>14.5</v>
      </c>
      <c r="M412" t="n">
        <v>8</v>
      </c>
      <c r="N412" t="n">
        <v>69.27</v>
      </c>
      <c r="O412" t="n">
        <v>33193.92</v>
      </c>
      <c r="P412" t="n">
        <v>169.09</v>
      </c>
      <c r="Q412" t="n">
        <v>197.78</v>
      </c>
      <c r="R412" t="n">
        <v>32.81</v>
      </c>
      <c r="S412" t="n">
        <v>25.4</v>
      </c>
      <c r="T412" t="n">
        <v>2853.08</v>
      </c>
      <c r="U412" t="n">
        <v>0.77</v>
      </c>
      <c r="V412" t="n">
        <v>0.88</v>
      </c>
      <c r="W412" t="n">
        <v>2.95</v>
      </c>
      <c r="X412" t="n">
        <v>0.17</v>
      </c>
      <c r="Y412" t="n">
        <v>1</v>
      </c>
      <c r="Z412" t="n">
        <v>10</v>
      </c>
    </row>
    <row r="413">
      <c r="A413" t="n">
        <v>55</v>
      </c>
      <c r="B413" t="n">
        <v>125</v>
      </c>
      <c r="C413" t="inlineStr">
        <is>
          <t xml:space="preserve">CONCLUIDO	</t>
        </is>
      </c>
      <c r="D413" t="n">
        <v>7.2524</v>
      </c>
      <c r="E413" t="n">
        <v>13.79</v>
      </c>
      <c r="F413" t="n">
        <v>10.56</v>
      </c>
      <c r="G413" t="n">
        <v>63.36</v>
      </c>
      <c r="H413" t="n">
        <v>0.98</v>
      </c>
      <c r="I413" t="n">
        <v>10</v>
      </c>
      <c r="J413" t="n">
        <v>267.71</v>
      </c>
      <c r="K413" t="n">
        <v>58.47</v>
      </c>
      <c r="L413" t="n">
        <v>14.75</v>
      </c>
      <c r="M413" t="n">
        <v>8</v>
      </c>
      <c r="N413" t="n">
        <v>69.48999999999999</v>
      </c>
      <c r="O413" t="n">
        <v>33252.27</v>
      </c>
      <c r="P413" t="n">
        <v>168.89</v>
      </c>
      <c r="Q413" t="n">
        <v>197.76</v>
      </c>
      <c r="R413" t="n">
        <v>32.72</v>
      </c>
      <c r="S413" t="n">
        <v>25.4</v>
      </c>
      <c r="T413" t="n">
        <v>2806.18</v>
      </c>
      <c r="U413" t="n">
        <v>0.78</v>
      </c>
      <c r="V413" t="n">
        <v>0.88</v>
      </c>
      <c r="W413" t="n">
        <v>2.95</v>
      </c>
      <c r="X413" t="n">
        <v>0.17</v>
      </c>
      <c r="Y413" t="n">
        <v>1</v>
      </c>
      <c r="Z413" t="n">
        <v>10</v>
      </c>
    </row>
    <row r="414">
      <c r="A414" t="n">
        <v>56</v>
      </c>
      <c r="B414" t="n">
        <v>125</v>
      </c>
      <c r="C414" t="inlineStr">
        <is>
          <t xml:space="preserve">CONCLUIDO	</t>
        </is>
      </c>
      <c r="D414" t="n">
        <v>7.2481</v>
      </c>
      <c r="E414" t="n">
        <v>13.8</v>
      </c>
      <c r="F414" t="n">
        <v>10.57</v>
      </c>
      <c r="G414" t="n">
        <v>63.41</v>
      </c>
      <c r="H414" t="n">
        <v>1</v>
      </c>
      <c r="I414" t="n">
        <v>10</v>
      </c>
      <c r="J414" t="n">
        <v>268.19</v>
      </c>
      <c r="K414" t="n">
        <v>58.47</v>
      </c>
      <c r="L414" t="n">
        <v>15</v>
      </c>
      <c r="M414" t="n">
        <v>8</v>
      </c>
      <c r="N414" t="n">
        <v>69.70999999999999</v>
      </c>
      <c r="O414" t="n">
        <v>33310.7</v>
      </c>
      <c r="P414" t="n">
        <v>168.61</v>
      </c>
      <c r="Q414" t="n">
        <v>197.78</v>
      </c>
      <c r="R414" t="n">
        <v>32.96</v>
      </c>
      <c r="S414" t="n">
        <v>25.4</v>
      </c>
      <c r="T414" t="n">
        <v>2924.08</v>
      </c>
      <c r="U414" t="n">
        <v>0.77</v>
      </c>
      <c r="V414" t="n">
        <v>0.88</v>
      </c>
      <c r="W414" t="n">
        <v>2.95</v>
      </c>
      <c r="X414" t="n">
        <v>0.18</v>
      </c>
      <c r="Y414" t="n">
        <v>1</v>
      </c>
      <c r="Z414" t="n">
        <v>10</v>
      </c>
    </row>
    <row r="415">
      <c r="A415" t="n">
        <v>57</v>
      </c>
      <c r="B415" t="n">
        <v>125</v>
      </c>
      <c r="C415" t="inlineStr">
        <is>
          <t xml:space="preserve">CONCLUIDO	</t>
        </is>
      </c>
      <c r="D415" t="n">
        <v>7.2829</v>
      </c>
      <c r="E415" t="n">
        <v>13.73</v>
      </c>
      <c r="F415" t="n">
        <v>10.55</v>
      </c>
      <c r="G415" t="n">
        <v>70.33</v>
      </c>
      <c r="H415" t="n">
        <v>1.01</v>
      </c>
      <c r="I415" t="n">
        <v>9</v>
      </c>
      <c r="J415" t="n">
        <v>268.66</v>
      </c>
      <c r="K415" t="n">
        <v>58.47</v>
      </c>
      <c r="L415" t="n">
        <v>15.25</v>
      </c>
      <c r="M415" t="n">
        <v>7</v>
      </c>
      <c r="N415" t="n">
        <v>69.94</v>
      </c>
      <c r="O415" t="n">
        <v>33369.22</v>
      </c>
      <c r="P415" t="n">
        <v>168.44</v>
      </c>
      <c r="Q415" t="n">
        <v>197.75</v>
      </c>
      <c r="R415" t="n">
        <v>32.24</v>
      </c>
      <c r="S415" t="n">
        <v>25.4</v>
      </c>
      <c r="T415" t="n">
        <v>2572.24</v>
      </c>
      <c r="U415" t="n">
        <v>0.79</v>
      </c>
      <c r="V415" t="n">
        <v>0.88</v>
      </c>
      <c r="W415" t="n">
        <v>2.96</v>
      </c>
      <c r="X415" t="n">
        <v>0.16</v>
      </c>
      <c r="Y415" t="n">
        <v>1</v>
      </c>
      <c r="Z415" t="n">
        <v>10</v>
      </c>
    </row>
    <row r="416">
      <c r="A416" t="n">
        <v>58</v>
      </c>
      <c r="B416" t="n">
        <v>125</v>
      </c>
      <c r="C416" t="inlineStr">
        <is>
          <t xml:space="preserve">CONCLUIDO	</t>
        </is>
      </c>
      <c r="D416" t="n">
        <v>7.2793</v>
      </c>
      <c r="E416" t="n">
        <v>13.74</v>
      </c>
      <c r="F416" t="n">
        <v>10.56</v>
      </c>
      <c r="G416" t="n">
        <v>70.37</v>
      </c>
      <c r="H416" t="n">
        <v>1.03</v>
      </c>
      <c r="I416" t="n">
        <v>9</v>
      </c>
      <c r="J416" t="n">
        <v>269.14</v>
      </c>
      <c r="K416" t="n">
        <v>58.47</v>
      </c>
      <c r="L416" t="n">
        <v>15.5</v>
      </c>
      <c r="M416" t="n">
        <v>7</v>
      </c>
      <c r="N416" t="n">
        <v>70.16</v>
      </c>
      <c r="O416" t="n">
        <v>33427.83</v>
      </c>
      <c r="P416" t="n">
        <v>168.68</v>
      </c>
      <c r="Q416" t="n">
        <v>197.78</v>
      </c>
      <c r="R416" t="n">
        <v>32.67</v>
      </c>
      <c r="S416" t="n">
        <v>25.4</v>
      </c>
      <c r="T416" t="n">
        <v>2787.5</v>
      </c>
      <c r="U416" t="n">
        <v>0.78</v>
      </c>
      <c r="V416" t="n">
        <v>0.88</v>
      </c>
      <c r="W416" t="n">
        <v>2.95</v>
      </c>
      <c r="X416" t="n">
        <v>0.17</v>
      </c>
      <c r="Y416" t="n">
        <v>1</v>
      </c>
      <c r="Z416" t="n">
        <v>10</v>
      </c>
    </row>
    <row r="417">
      <c r="A417" t="n">
        <v>59</v>
      </c>
      <c r="B417" t="n">
        <v>125</v>
      </c>
      <c r="C417" t="inlineStr">
        <is>
          <t xml:space="preserve">CONCLUIDO	</t>
        </is>
      </c>
      <c r="D417" t="n">
        <v>7.2801</v>
      </c>
      <c r="E417" t="n">
        <v>13.74</v>
      </c>
      <c r="F417" t="n">
        <v>10.55</v>
      </c>
      <c r="G417" t="n">
        <v>70.36</v>
      </c>
      <c r="H417" t="n">
        <v>1.04</v>
      </c>
      <c r="I417" t="n">
        <v>9</v>
      </c>
      <c r="J417" t="n">
        <v>269.61</v>
      </c>
      <c r="K417" t="n">
        <v>58.47</v>
      </c>
      <c r="L417" t="n">
        <v>15.75</v>
      </c>
      <c r="M417" t="n">
        <v>7</v>
      </c>
      <c r="N417" t="n">
        <v>70.39</v>
      </c>
      <c r="O417" t="n">
        <v>33486.53</v>
      </c>
      <c r="P417" t="n">
        <v>168.68</v>
      </c>
      <c r="Q417" t="n">
        <v>197.8</v>
      </c>
      <c r="R417" t="n">
        <v>32.39</v>
      </c>
      <c r="S417" t="n">
        <v>25.4</v>
      </c>
      <c r="T417" t="n">
        <v>2648.49</v>
      </c>
      <c r="U417" t="n">
        <v>0.78</v>
      </c>
      <c r="V417" t="n">
        <v>0.88</v>
      </c>
      <c r="W417" t="n">
        <v>2.96</v>
      </c>
      <c r="X417" t="n">
        <v>0.16</v>
      </c>
      <c r="Y417" t="n">
        <v>1</v>
      </c>
      <c r="Z417" t="n">
        <v>10</v>
      </c>
    </row>
    <row r="418">
      <c r="A418" t="n">
        <v>60</v>
      </c>
      <c r="B418" t="n">
        <v>125</v>
      </c>
      <c r="C418" t="inlineStr">
        <is>
          <t xml:space="preserve">CONCLUIDO	</t>
        </is>
      </c>
      <c r="D418" t="n">
        <v>7.2827</v>
      </c>
      <c r="E418" t="n">
        <v>13.73</v>
      </c>
      <c r="F418" t="n">
        <v>10.55</v>
      </c>
      <c r="G418" t="n">
        <v>70.33</v>
      </c>
      <c r="H418" t="n">
        <v>1.05</v>
      </c>
      <c r="I418" t="n">
        <v>9</v>
      </c>
      <c r="J418" t="n">
        <v>270.09</v>
      </c>
      <c r="K418" t="n">
        <v>58.47</v>
      </c>
      <c r="L418" t="n">
        <v>16</v>
      </c>
      <c r="M418" t="n">
        <v>7</v>
      </c>
      <c r="N418" t="n">
        <v>70.62</v>
      </c>
      <c r="O418" t="n">
        <v>33545.31</v>
      </c>
      <c r="P418" t="n">
        <v>168.71</v>
      </c>
      <c r="Q418" t="n">
        <v>197.78</v>
      </c>
      <c r="R418" t="n">
        <v>32.44</v>
      </c>
      <c r="S418" t="n">
        <v>25.4</v>
      </c>
      <c r="T418" t="n">
        <v>2670.59</v>
      </c>
      <c r="U418" t="n">
        <v>0.78</v>
      </c>
      <c r="V418" t="n">
        <v>0.88</v>
      </c>
      <c r="W418" t="n">
        <v>2.95</v>
      </c>
      <c r="X418" t="n">
        <v>0.16</v>
      </c>
      <c r="Y418" t="n">
        <v>1</v>
      </c>
      <c r="Z418" t="n">
        <v>10</v>
      </c>
    </row>
    <row r="419">
      <c r="A419" t="n">
        <v>61</v>
      </c>
      <c r="B419" t="n">
        <v>125</v>
      </c>
      <c r="C419" t="inlineStr">
        <is>
          <t xml:space="preserve">CONCLUIDO	</t>
        </is>
      </c>
      <c r="D419" t="n">
        <v>7.2846</v>
      </c>
      <c r="E419" t="n">
        <v>13.73</v>
      </c>
      <c r="F419" t="n">
        <v>10.55</v>
      </c>
      <c r="G419" t="n">
        <v>70.3</v>
      </c>
      <c r="H419" t="n">
        <v>1.07</v>
      </c>
      <c r="I419" t="n">
        <v>9</v>
      </c>
      <c r="J419" t="n">
        <v>270.57</v>
      </c>
      <c r="K419" t="n">
        <v>58.47</v>
      </c>
      <c r="L419" t="n">
        <v>16.25</v>
      </c>
      <c r="M419" t="n">
        <v>7</v>
      </c>
      <c r="N419" t="n">
        <v>70.84</v>
      </c>
      <c r="O419" t="n">
        <v>33604.17</v>
      </c>
      <c r="P419" t="n">
        <v>168.57</v>
      </c>
      <c r="Q419" t="n">
        <v>197.76</v>
      </c>
      <c r="R419" t="n">
        <v>32.23</v>
      </c>
      <c r="S419" t="n">
        <v>25.4</v>
      </c>
      <c r="T419" t="n">
        <v>2565.97</v>
      </c>
      <c r="U419" t="n">
        <v>0.79</v>
      </c>
      <c r="V419" t="n">
        <v>0.88</v>
      </c>
      <c r="W419" t="n">
        <v>2.95</v>
      </c>
      <c r="X419" t="n">
        <v>0.15</v>
      </c>
      <c r="Y419" t="n">
        <v>1</v>
      </c>
      <c r="Z419" t="n">
        <v>10</v>
      </c>
    </row>
    <row r="420">
      <c r="A420" t="n">
        <v>62</v>
      </c>
      <c r="B420" t="n">
        <v>125</v>
      </c>
      <c r="C420" t="inlineStr">
        <is>
          <t xml:space="preserve">CONCLUIDO	</t>
        </is>
      </c>
      <c r="D420" t="n">
        <v>7.2824</v>
      </c>
      <c r="E420" t="n">
        <v>13.73</v>
      </c>
      <c r="F420" t="n">
        <v>10.55</v>
      </c>
      <c r="G420" t="n">
        <v>70.33</v>
      </c>
      <c r="H420" t="n">
        <v>1.08</v>
      </c>
      <c r="I420" t="n">
        <v>9</v>
      </c>
      <c r="J420" t="n">
        <v>271.05</v>
      </c>
      <c r="K420" t="n">
        <v>58.47</v>
      </c>
      <c r="L420" t="n">
        <v>16.5</v>
      </c>
      <c r="M420" t="n">
        <v>7</v>
      </c>
      <c r="N420" t="n">
        <v>71.06999999999999</v>
      </c>
      <c r="O420" t="n">
        <v>33663.13</v>
      </c>
      <c r="P420" t="n">
        <v>168.54</v>
      </c>
      <c r="Q420" t="n">
        <v>197.78</v>
      </c>
      <c r="R420" t="n">
        <v>32.47</v>
      </c>
      <c r="S420" t="n">
        <v>25.4</v>
      </c>
      <c r="T420" t="n">
        <v>2685.74</v>
      </c>
      <c r="U420" t="n">
        <v>0.78</v>
      </c>
      <c r="V420" t="n">
        <v>0.88</v>
      </c>
      <c r="W420" t="n">
        <v>2.95</v>
      </c>
      <c r="X420" t="n">
        <v>0.16</v>
      </c>
      <c r="Y420" t="n">
        <v>1</v>
      </c>
      <c r="Z420" t="n">
        <v>10</v>
      </c>
    </row>
    <row r="421">
      <c r="A421" t="n">
        <v>63</v>
      </c>
      <c r="B421" t="n">
        <v>125</v>
      </c>
      <c r="C421" t="inlineStr">
        <is>
          <t xml:space="preserve">CONCLUIDO	</t>
        </is>
      </c>
      <c r="D421" t="n">
        <v>7.2824</v>
      </c>
      <c r="E421" t="n">
        <v>13.73</v>
      </c>
      <c r="F421" t="n">
        <v>10.55</v>
      </c>
      <c r="G421" t="n">
        <v>70.33</v>
      </c>
      <c r="H421" t="n">
        <v>1.1</v>
      </c>
      <c r="I421" t="n">
        <v>9</v>
      </c>
      <c r="J421" t="n">
        <v>271.52</v>
      </c>
      <c r="K421" t="n">
        <v>58.47</v>
      </c>
      <c r="L421" t="n">
        <v>16.75</v>
      </c>
      <c r="M421" t="n">
        <v>7</v>
      </c>
      <c r="N421" t="n">
        <v>71.3</v>
      </c>
      <c r="O421" t="n">
        <v>33722.17</v>
      </c>
      <c r="P421" t="n">
        <v>168.48</v>
      </c>
      <c r="Q421" t="n">
        <v>197.81</v>
      </c>
      <c r="R421" t="n">
        <v>32.43</v>
      </c>
      <c r="S421" t="n">
        <v>25.4</v>
      </c>
      <c r="T421" t="n">
        <v>2664.3</v>
      </c>
      <c r="U421" t="n">
        <v>0.78</v>
      </c>
      <c r="V421" t="n">
        <v>0.88</v>
      </c>
      <c r="W421" t="n">
        <v>2.95</v>
      </c>
      <c r="X421" t="n">
        <v>0.16</v>
      </c>
      <c r="Y421" t="n">
        <v>1</v>
      </c>
      <c r="Z421" t="n">
        <v>10</v>
      </c>
    </row>
    <row r="422">
      <c r="A422" t="n">
        <v>64</v>
      </c>
      <c r="B422" t="n">
        <v>125</v>
      </c>
      <c r="C422" t="inlineStr">
        <is>
          <t xml:space="preserve">CONCLUIDO	</t>
        </is>
      </c>
      <c r="D422" t="n">
        <v>7.2839</v>
      </c>
      <c r="E422" t="n">
        <v>13.73</v>
      </c>
      <c r="F422" t="n">
        <v>10.55</v>
      </c>
      <c r="G422" t="n">
        <v>70.31</v>
      </c>
      <c r="H422" t="n">
        <v>1.11</v>
      </c>
      <c r="I422" t="n">
        <v>9</v>
      </c>
      <c r="J422" t="n">
        <v>272</v>
      </c>
      <c r="K422" t="n">
        <v>58.47</v>
      </c>
      <c r="L422" t="n">
        <v>17</v>
      </c>
      <c r="M422" t="n">
        <v>7</v>
      </c>
      <c r="N422" t="n">
        <v>71.53</v>
      </c>
      <c r="O422" t="n">
        <v>33781.3</v>
      </c>
      <c r="P422" t="n">
        <v>168.35</v>
      </c>
      <c r="Q422" t="n">
        <v>197.75</v>
      </c>
      <c r="R422" t="n">
        <v>32.31</v>
      </c>
      <c r="S422" t="n">
        <v>25.4</v>
      </c>
      <c r="T422" t="n">
        <v>2604.18</v>
      </c>
      <c r="U422" t="n">
        <v>0.79</v>
      </c>
      <c r="V422" t="n">
        <v>0.88</v>
      </c>
      <c r="W422" t="n">
        <v>2.95</v>
      </c>
      <c r="X422" t="n">
        <v>0.16</v>
      </c>
      <c r="Y422" t="n">
        <v>1</v>
      </c>
      <c r="Z422" t="n">
        <v>10</v>
      </c>
    </row>
    <row r="423">
      <c r="A423" t="n">
        <v>65</v>
      </c>
      <c r="B423" t="n">
        <v>125</v>
      </c>
      <c r="C423" t="inlineStr">
        <is>
          <t xml:space="preserve">CONCLUIDO	</t>
        </is>
      </c>
      <c r="D423" t="n">
        <v>7.3187</v>
      </c>
      <c r="E423" t="n">
        <v>13.66</v>
      </c>
      <c r="F423" t="n">
        <v>10.53</v>
      </c>
      <c r="G423" t="n">
        <v>78.97</v>
      </c>
      <c r="H423" t="n">
        <v>1.13</v>
      </c>
      <c r="I423" t="n">
        <v>8</v>
      </c>
      <c r="J423" t="n">
        <v>272.48</v>
      </c>
      <c r="K423" t="n">
        <v>58.47</v>
      </c>
      <c r="L423" t="n">
        <v>17.25</v>
      </c>
      <c r="M423" t="n">
        <v>6</v>
      </c>
      <c r="N423" t="n">
        <v>71.76000000000001</v>
      </c>
      <c r="O423" t="n">
        <v>33840.65</v>
      </c>
      <c r="P423" t="n">
        <v>167.92</v>
      </c>
      <c r="Q423" t="n">
        <v>197.75</v>
      </c>
      <c r="R423" t="n">
        <v>31.71</v>
      </c>
      <c r="S423" t="n">
        <v>25.4</v>
      </c>
      <c r="T423" t="n">
        <v>2312.86</v>
      </c>
      <c r="U423" t="n">
        <v>0.8</v>
      </c>
      <c r="V423" t="n">
        <v>0.88</v>
      </c>
      <c r="W423" t="n">
        <v>2.95</v>
      </c>
      <c r="X423" t="n">
        <v>0.14</v>
      </c>
      <c r="Y423" t="n">
        <v>1</v>
      </c>
      <c r="Z423" t="n">
        <v>10</v>
      </c>
    </row>
    <row r="424">
      <c r="A424" t="n">
        <v>66</v>
      </c>
      <c r="B424" t="n">
        <v>125</v>
      </c>
      <c r="C424" t="inlineStr">
        <is>
          <t xml:space="preserve">CONCLUIDO	</t>
        </is>
      </c>
      <c r="D424" t="n">
        <v>7.3244</v>
      </c>
      <c r="E424" t="n">
        <v>13.65</v>
      </c>
      <c r="F424" t="n">
        <v>10.52</v>
      </c>
      <c r="G424" t="n">
        <v>78.89</v>
      </c>
      <c r="H424" t="n">
        <v>1.14</v>
      </c>
      <c r="I424" t="n">
        <v>8</v>
      </c>
      <c r="J424" t="n">
        <v>272.97</v>
      </c>
      <c r="K424" t="n">
        <v>58.47</v>
      </c>
      <c r="L424" t="n">
        <v>17.5</v>
      </c>
      <c r="M424" t="n">
        <v>6</v>
      </c>
      <c r="N424" t="n">
        <v>71.98999999999999</v>
      </c>
      <c r="O424" t="n">
        <v>33899.96</v>
      </c>
      <c r="P424" t="n">
        <v>167.85</v>
      </c>
      <c r="Q424" t="n">
        <v>197.76</v>
      </c>
      <c r="R424" t="n">
        <v>31.39</v>
      </c>
      <c r="S424" t="n">
        <v>25.4</v>
      </c>
      <c r="T424" t="n">
        <v>2152.09</v>
      </c>
      <c r="U424" t="n">
        <v>0.8100000000000001</v>
      </c>
      <c r="V424" t="n">
        <v>0.88</v>
      </c>
      <c r="W424" t="n">
        <v>2.95</v>
      </c>
      <c r="X424" t="n">
        <v>0.13</v>
      </c>
      <c r="Y424" t="n">
        <v>1</v>
      </c>
      <c r="Z424" t="n">
        <v>10</v>
      </c>
    </row>
    <row r="425">
      <c r="A425" t="n">
        <v>67</v>
      </c>
      <c r="B425" t="n">
        <v>125</v>
      </c>
      <c r="C425" t="inlineStr">
        <is>
          <t xml:space="preserve">CONCLUIDO	</t>
        </is>
      </c>
      <c r="D425" t="n">
        <v>7.322</v>
      </c>
      <c r="E425" t="n">
        <v>13.66</v>
      </c>
      <c r="F425" t="n">
        <v>10.52</v>
      </c>
      <c r="G425" t="n">
        <v>78.92</v>
      </c>
      <c r="H425" t="n">
        <v>1.16</v>
      </c>
      <c r="I425" t="n">
        <v>8</v>
      </c>
      <c r="J425" t="n">
        <v>273.45</v>
      </c>
      <c r="K425" t="n">
        <v>58.47</v>
      </c>
      <c r="L425" t="n">
        <v>17.75</v>
      </c>
      <c r="M425" t="n">
        <v>6</v>
      </c>
      <c r="N425" t="n">
        <v>72.22</v>
      </c>
      <c r="O425" t="n">
        <v>33959.36</v>
      </c>
      <c r="P425" t="n">
        <v>168.03</v>
      </c>
      <c r="Q425" t="n">
        <v>197.75</v>
      </c>
      <c r="R425" t="n">
        <v>31.49</v>
      </c>
      <c r="S425" t="n">
        <v>25.4</v>
      </c>
      <c r="T425" t="n">
        <v>2202.71</v>
      </c>
      <c r="U425" t="n">
        <v>0.8100000000000001</v>
      </c>
      <c r="V425" t="n">
        <v>0.88</v>
      </c>
      <c r="W425" t="n">
        <v>2.95</v>
      </c>
      <c r="X425" t="n">
        <v>0.13</v>
      </c>
      <c r="Y425" t="n">
        <v>1</v>
      </c>
      <c r="Z425" t="n">
        <v>10</v>
      </c>
    </row>
    <row r="426">
      <c r="A426" t="n">
        <v>68</v>
      </c>
      <c r="B426" t="n">
        <v>125</v>
      </c>
      <c r="C426" t="inlineStr">
        <is>
          <t xml:space="preserve">CONCLUIDO	</t>
        </is>
      </c>
      <c r="D426" t="n">
        <v>7.3203</v>
      </c>
      <c r="E426" t="n">
        <v>13.66</v>
      </c>
      <c r="F426" t="n">
        <v>10.53</v>
      </c>
      <c r="G426" t="n">
        <v>78.94</v>
      </c>
      <c r="H426" t="n">
        <v>1.17</v>
      </c>
      <c r="I426" t="n">
        <v>8</v>
      </c>
      <c r="J426" t="n">
        <v>273.93</v>
      </c>
      <c r="K426" t="n">
        <v>58.47</v>
      </c>
      <c r="L426" t="n">
        <v>18</v>
      </c>
      <c r="M426" t="n">
        <v>6</v>
      </c>
      <c r="N426" t="n">
        <v>72.45999999999999</v>
      </c>
      <c r="O426" t="n">
        <v>34018.85</v>
      </c>
      <c r="P426" t="n">
        <v>168.11</v>
      </c>
      <c r="Q426" t="n">
        <v>197.81</v>
      </c>
      <c r="R426" t="n">
        <v>31.55</v>
      </c>
      <c r="S426" t="n">
        <v>25.4</v>
      </c>
      <c r="T426" t="n">
        <v>2229.43</v>
      </c>
      <c r="U426" t="n">
        <v>0.8100000000000001</v>
      </c>
      <c r="V426" t="n">
        <v>0.88</v>
      </c>
      <c r="W426" t="n">
        <v>2.95</v>
      </c>
      <c r="X426" t="n">
        <v>0.14</v>
      </c>
      <c r="Y426" t="n">
        <v>1</v>
      </c>
      <c r="Z426" t="n">
        <v>10</v>
      </c>
    </row>
    <row r="427">
      <c r="A427" t="n">
        <v>69</v>
      </c>
      <c r="B427" t="n">
        <v>125</v>
      </c>
      <c r="C427" t="inlineStr">
        <is>
          <t xml:space="preserve">CONCLUIDO	</t>
        </is>
      </c>
      <c r="D427" t="n">
        <v>7.3196</v>
      </c>
      <c r="E427" t="n">
        <v>13.66</v>
      </c>
      <c r="F427" t="n">
        <v>10.53</v>
      </c>
      <c r="G427" t="n">
        <v>78.95</v>
      </c>
      <c r="H427" t="n">
        <v>1.18</v>
      </c>
      <c r="I427" t="n">
        <v>8</v>
      </c>
      <c r="J427" t="n">
        <v>274.41</v>
      </c>
      <c r="K427" t="n">
        <v>58.47</v>
      </c>
      <c r="L427" t="n">
        <v>18.25</v>
      </c>
      <c r="M427" t="n">
        <v>6</v>
      </c>
      <c r="N427" t="n">
        <v>72.69</v>
      </c>
      <c r="O427" t="n">
        <v>34078.44</v>
      </c>
      <c r="P427" t="n">
        <v>168.22</v>
      </c>
      <c r="Q427" t="n">
        <v>197.76</v>
      </c>
      <c r="R427" t="n">
        <v>31.51</v>
      </c>
      <c r="S427" t="n">
        <v>25.4</v>
      </c>
      <c r="T427" t="n">
        <v>2210.73</v>
      </c>
      <c r="U427" t="n">
        <v>0.8100000000000001</v>
      </c>
      <c r="V427" t="n">
        <v>0.88</v>
      </c>
      <c r="W427" t="n">
        <v>2.96</v>
      </c>
      <c r="X427" t="n">
        <v>0.14</v>
      </c>
      <c r="Y427" t="n">
        <v>1</v>
      </c>
      <c r="Z427" t="n">
        <v>10</v>
      </c>
    </row>
    <row r="428">
      <c r="A428" t="n">
        <v>70</v>
      </c>
      <c r="B428" t="n">
        <v>125</v>
      </c>
      <c r="C428" t="inlineStr">
        <is>
          <t xml:space="preserve">CONCLUIDO	</t>
        </is>
      </c>
      <c r="D428" t="n">
        <v>7.3212</v>
      </c>
      <c r="E428" t="n">
        <v>13.66</v>
      </c>
      <c r="F428" t="n">
        <v>10.52</v>
      </c>
      <c r="G428" t="n">
        <v>78.93000000000001</v>
      </c>
      <c r="H428" t="n">
        <v>1.2</v>
      </c>
      <c r="I428" t="n">
        <v>8</v>
      </c>
      <c r="J428" t="n">
        <v>274.9</v>
      </c>
      <c r="K428" t="n">
        <v>58.47</v>
      </c>
      <c r="L428" t="n">
        <v>18.5</v>
      </c>
      <c r="M428" t="n">
        <v>6</v>
      </c>
      <c r="N428" t="n">
        <v>72.92</v>
      </c>
      <c r="O428" t="n">
        <v>34138.11</v>
      </c>
      <c r="P428" t="n">
        <v>168.19</v>
      </c>
      <c r="Q428" t="n">
        <v>197.78</v>
      </c>
      <c r="R428" t="n">
        <v>31.55</v>
      </c>
      <c r="S428" t="n">
        <v>25.4</v>
      </c>
      <c r="T428" t="n">
        <v>2230.17</v>
      </c>
      <c r="U428" t="n">
        <v>0.8100000000000001</v>
      </c>
      <c r="V428" t="n">
        <v>0.88</v>
      </c>
      <c r="W428" t="n">
        <v>2.95</v>
      </c>
      <c r="X428" t="n">
        <v>0.13</v>
      </c>
      <c r="Y428" t="n">
        <v>1</v>
      </c>
      <c r="Z428" t="n">
        <v>10</v>
      </c>
    </row>
    <row r="429">
      <c r="A429" t="n">
        <v>71</v>
      </c>
      <c r="B429" t="n">
        <v>125</v>
      </c>
      <c r="C429" t="inlineStr">
        <is>
          <t xml:space="preserve">CONCLUIDO	</t>
        </is>
      </c>
      <c r="D429" t="n">
        <v>7.3244</v>
      </c>
      <c r="E429" t="n">
        <v>13.65</v>
      </c>
      <c r="F429" t="n">
        <v>10.52</v>
      </c>
      <c r="G429" t="n">
        <v>78.89</v>
      </c>
      <c r="H429" t="n">
        <v>1.21</v>
      </c>
      <c r="I429" t="n">
        <v>8</v>
      </c>
      <c r="J429" t="n">
        <v>275.38</v>
      </c>
      <c r="K429" t="n">
        <v>58.47</v>
      </c>
      <c r="L429" t="n">
        <v>18.75</v>
      </c>
      <c r="M429" t="n">
        <v>6</v>
      </c>
      <c r="N429" t="n">
        <v>73.16</v>
      </c>
      <c r="O429" t="n">
        <v>34197.87</v>
      </c>
      <c r="P429" t="n">
        <v>167.97</v>
      </c>
      <c r="Q429" t="n">
        <v>197.81</v>
      </c>
      <c r="R429" t="n">
        <v>31.35</v>
      </c>
      <c r="S429" t="n">
        <v>25.4</v>
      </c>
      <c r="T429" t="n">
        <v>2131.12</v>
      </c>
      <c r="U429" t="n">
        <v>0.8100000000000001</v>
      </c>
      <c r="V429" t="n">
        <v>0.88</v>
      </c>
      <c r="W429" t="n">
        <v>2.95</v>
      </c>
      <c r="X429" t="n">
        <v>0.13</v>
      </c>
      <c r="Y429" t="n">
        <v>1</v>
      </c>
      <c r="Z429" t="n">
        <v>10</v>
      </c>
    </row>
    <row r="430">
      <c r="A430" t="n">
        <v>72</v>
      </c>
      <c r="B430" t="n">
        <v>125</v>
      </c>
      <c r="C430" t="inlineStr">
        <is>
          <t xml:space="preserve">CONCLUIDO	</t>
        </is>
      </c>
      <c r="D430" t="n">
        <v>7.3221</v>
      </c>
      <c r="E430" t="n">
        <v>13.66</v>
      </c>
      <c r="F430" t="n">
        <v>10.52</v>
      </c>
      <c r="G430" t="n">
        <v>78.92</v>
      </c>
      <c r="H430" t="n">
        <v>1.23</v>
      </c>
      <c r="I430" t="n">
        <v>8</v>
      </c>
      <c r="J430" t="n">
        <v>275.87</v>
      </c>
      <c r="K430" t="n">
        <v>58.47</v>
      </c>
      <c r="L430" t="n">
        <v>19</v>
      </c>
      <c r="M430" t="n">
        <v>6</v>
      </c>
      <c r="N430" t="n">
        <v>73.39</v>
      </c>
      <c r="O430" t="n">
        <v>34257.73</v>
      </c>
      <c r="P430" t="n">
        <v>167.98</v>
      </c>
      <c r="Q430" t="n">
        <v>197.76</v>
      </c>
      <c r="R430" t="n">
        <v>31.49</v>
      </c>
      <c r="S430" t="n">
        <v>25.4</v>
      </c>
      <c r="T430" t="n">
        <v>2200.93</v>
      </c>
      <c r="U430" t="n">
        <v>0.8100000000000001</v>
      </c>
      <c r="V430" t="n">
        <v>0.88</v>
      </c>
      <c r="W430" t="n">
        <v>2.95</v>
      </c>
      <c r="X430" t="n">
        <v>0.13</v>
      </c>
      <c r="Y430" t="n">
        <v>1</v>
      </c>
      <c r="Z430" t="n">
        <v>10</v>
      </c>
    </row>
    <row r="431">
      <c r="A431" t="n">
        <v>73</v>
      </c>
      <c r="B431" t="n">
        <v>125</v>
      </c>
      <c r="C431" t="inlineStr">
        <is>
          <t xml:space="preserve">CONCLUIDO	</t>
        </is>
      </c>
      <c r="D431" t="n">
        <v>7.3199</v>
      </c>
      <c r="E431" t="n">
        <v>13.66</v>
      </c>
      <c r="F431" t="n">
        <v>10.53</v>
      </c>
      <c r="G431" t="n">
        <v>78.95</v>
      </c>
      <c r="H431" t="n">
        <v>1.24</v>
      </c>
      <c r="I431" t="n">
        <v>8</v>
      </c>
      <c r="J431" t="n">
        <v>276.35</v>
      </c>
      <c r="K431" t="n">
        <v>58.47</v>
      </c>
      <c r="L431" t="n">
        <v>19.25</v>
      </c>
      <c r="M431" t="n">
        <v>6</v>
      </c>
      <c r="N431" t="n">
        <v>73.63</v>
      </c>
      <c r="O431" t="n">
        <v>34317.68</v>
      </c>
      <c r="P431" t="n">
        <v>168.07</v>
      </c>
      <c r="Q431" t="n">
        <v>197.75</v>
      </c>
      <c r="R431" t="n">
        <v>31.64</v>
      </c>
      <c r="S431" t="n">
        <v>25.4</v>
      </c>
      <c r="T431" t="n">
        <v>2274.77</v>
      </c>
      <c r="U431" t="n">
        <v>0.8</v>
      </c>
      <c r="V431" t="n">
        <v>0.88</v>
      </c>
      <c r="W431" t="n">
        <v>2.95</v>
      </c>
      <c r="X431" t="n">
        <v>0.14</v>
      </c>
      <c r="Y431" t="n">
        <v>1</v>
      </c>
      <c r="Z431" t="n">
        <v>10</v>
      </c>
    </row>
    <row r="432">
      <c r="A432" t="n">
        <v>74</v>
      </c>
      <c r="B432" t="n">
        <v>125</v>
      </c>
      <c r="C432" t="inlineStr">
        <is>
          <t xml:space="preserve">CONCLUIDO	</t>
        </is>
      </c>
      <c r="D432" t="n">
        <v>7.3218</v>
      </c>
      <c r="E432" t="n">
        <v>13.66</v>
      </c>
      <c r="F432" t="n">
        <v>10.52</v>
      </c>
      <c r="G432" t="n">
        <v>78.92</v>
      </c>
      <c r="H432" t="n">
        <v>1.25</v>
      </c>
      <c r="I432" t="n">
        <v>8</v>
      </c>
      <c r="J432" t="n">
        <v>276.84</v>
      </c>
      <c r="K432" t="n">
        <v>58.47</v>
      </c>
      <c r="L432" t="n">
        <v>19.5</v>
      </c>
      <c r="M432" t="n">
        <v>6</v>
      </c>
      <c r="N432" t="n">
        <v>73.87</v>
      </c>
      <c r="O432" t="n">
        <v>34377.72</v>
      </c>
      <c r="P432" t="n">
        <v>167.69</v>
      </c>
      <c r="Q432" t="n">
        <v>197.77</v>
      </c>
      <c r="R432" t="n">
        <v>31.42</v>
      </c>
      <c r="S432" t="n">
        <v>25.4</v>
      </c>
      <c r="T432" t="n">
        <v>2166.71</v>
      </c>
      <c r="U432" t="n">
        <v>0.8100000000000001</v>
      </c>
      <c r="V432" t="n">
        <v>0.88</v>
      </c>
      <c r="W432" t="n">
        <v>2.95</v>
      </c>
      <c r="X432" t="n">
        <v>0.13</v>
      </c>
      <c r="Y432" t="n">
        <v>1</v>
      </c>
      <c r="Z432" t="n">
        <v>10</v>
      </c>
    </row>
    <row r="433">
      <c r="A433" t="n">
        <v>75</v>
      </c>
      <c r="B433" t="n">
        <v>125</v>
      </c>
      <c r="C433" t="inlineStr">
        <is>
          <t xml:space="preserve">CONCLUIDO	</t>
        </is>
      </c>
      <c r="D433" t="n">
        <v>7.3181</v>
      </c>
      <c r="E433" t="n">
        <v>13.66</v>
      </c>
      <c r="F433" t="n">
        <v>10.53</v>
      </c>
      <c r="G433" t="n">
        <v>78.97</v>
      </c>
      <c r="H433" t="n">
        <v>1.27</v>
      </c>
      <c r="I433" t="n">
        <v>8</v>
      </c>
      <c r="J433" t="n">
        <v>277.33</v>
      </c>
      <c r="K433" t="n">
        <v>58.47</v>
      </c>
      <c r="L433" t="n">
        <v>19.75</v>
      </c>
      <c r="M433" t="n">
        <v>6</v>
      </c>
      <c r="N433" t="n">
        <v>74.09999999999999</v>
      </c>
      <c r="O433" t="n">
        <v>34437.85</v>
      </c>
      <c r="P433" t="n">
        <v>167.58</v>
      </c>
      <c r="Q433" t="n">
        <v>197.76</v>
      </c>
      <c r="R433" t="n">
        <v>31.72</v>
      </c>
      <c r="S433" t="n">
        <v>25.4</v>
      </c>
      <c r="T433" t="n">
        <v>2315.4</v>
      </c>
      <c r="U433" t="n">
        <v>0.8</v>
      </c>
      <c r="V433" t="n">
        <v>0.88</v>
      </c>
      <c r="W433" t="n">
        <v>2.95</v>
      </c>
      <c r="X433" t="n">
        <v>0.14</v>
      </c>
      <c r="Y433" t="n">
        <v>1</v>
      </c>
      <c r="Z433" t="n">
        <v>10</v>
      </c>
    </row>
    <row r="434">
      <c r="A434" t="n">
        <v>76</v>
      </c>
      <c r="B434" t="n">
        <v>125</v>
      </c>
      <c r="C434" t="inlineStr">
        <is>
          <t xml:space="preserve">CONCLUIDO	</t>
        </is>
      </c>
      <c r="D434" t="n">
        <v>7.3538</v>
      </c>
      <c r="E434" t="n">
        <v>13.6</v>
      </c>
      <c r="F434" t="n">
        <v>10.51</v>
      </c>
      <c r="G434" t="n">
        <v>90.09</v>
      </c>
      <c r="H434" t="n">
        <v>1.28</v>
      </c>
      <c r="I434" t="n">
        <v>7</v>
      </c>
      <c r="J434" t="n">
        <v>277.82</v>
      </c>
      <c r="K434" t="n">
        <v>58.47</v>
      </c>
      <c r="L434" t="n">
        <v>20</v>
      </c>
      <c r="M434" t="n">
        <v>5</v>
      </c>
      <c r="N434" t="n">
        <v>74.34</v>
      </c>
      <c r="O434" t="n">
        <v>34498.07</v>
      </c>
      <c r="P434" t="n">
        <v>167.17</v>
      </c>
      <c r="Q434" t="n">
        <v>197.76</v>
      </c>
      <c r="R434" t="n">
        <v>31.12</v>
      </c>
      <c r="S434" t="n">
        <v>25.4</v>
      </c>
      <c r="T434" t="n">
        <v>2020.58</v>
      </c>
      <c r="U434" t="n">
        <v>0.82</v>
      </c>
      <c r="V434" t="n">
        <v>0.89</v>
      </c>
      <c r="W434" t="n">
        <v>2.95</v>
      </c>
      <c r="X434" t="n">
        <v>0.12</v>
      </c>
      <c r="Y434" t="n">
        <v>1</v>
      </c>
      <c r="Z434" t="n">
        <v>10</v>
      </c>
    </row>
    <row r="435">
      <c r="A435" t="n">
        <v>77</v>
      </c>
      <c r="B435" t="n">
        <v>125</v>
      </c>
      <c r="C435" t="inlineStr">
        <is>
          <t xml:space="preserve">CONCLUIDO	</t>
        </is>
      </c>
      <c r="D435" t="n">
        <v>7.3584</v>
      </c>
      <c r="E435" t="n">
        <v>13.59</v>
      </c>
      <c r="F435" t="n">
        <v>10.5</v>
      </c>
      <c r="G435" t="n">
        <v>90.02</v>
      </c>
      <c r="H435" t="n">
        <v>1.3</v>
      </c>
      <c r="I435" t="n">
        <v>7</v>
      </c>
      <c r="J435" t="n">
        <v>278.3</v>
      </c>
      <c r="K435" t="n">
        <v>58.47</v>
      </c>
      <c r="L435" t="n">
        <v>20.25</v>
      </c>
      <c r="M435" t="n">
        <v>5</v>
      </c>
      <c r="N435" t="n">
        <v>74.58</v>
      </c>
      <c r="O435" t="n">
        <v>34558.39</v>
      </c>
      <c r="P435" t="n">
        <v>167.41</v>
      </c>
      <c r="Q435" t="n">
        <v>197.75</v>
      </c>
      <c r="R435" t="n">
        <v>30.92</v>
      </c>
      <c r="S435" t="n">
        <v>25.4</v>
      </c>
      <c r="T435" t="n">
        <v>1923.09</v>
      </c>
      <c r="U435" t="n">
        <v>0.82</v>
      </c>
      <c r="V435" t="n">
        <v>0.89</v>
      </c>
      <c r="W435" t="n">
        <v>2.95</v>
      </c>
      <c r="X435" t="n">
        <v>0.11</v>
      </c>
      <c r="Y435" t="n">
        <v>1</v>
      </c>
      <c r="Z435" t="n">
        <v>10</v>
      </c>
    </row>
    <row r="436">
      <c r="A436" t="n">
        <v>78</v>
      </c>
      <c r="B436" t="n">
        <v>125</v>
      </c>
      <c r="C436" t="inlineStr">
        <is>
          <t xml:space="preserve">CONCLUIDO	</t>
        </is>
      </c>
      <c r="D436" t="n">
        <v>7.3532</v>
      </c>
      <c r="E436" t="n">
        <v>13.6</v>
      </c>
      <c r="F436" t="n">
        <v>10.51</v>
      </c>
      <c r="G436" t="n">
        <v>90.09999999999999</v>
      </c>
      <c r="H436" t="n">
        <v>1.31</v>
      </c>
      <c r="I436" t="n">
        <v>7</v>
      </c>
      <c r="J436" t="n">
        <v>278.79</v>
      </c>
      <c r="K436" t="n">
        <v>58.47</v>
      </c>
      <c r="L436" t="n">
        <v>20.5</v>
      </c>
      <c r="M436" t="n">
        <v>5</v>
      </c>
      <c r="N436" t="n">
        <v>74.81999999999999</v>
      </c>
      <c r="O436" t="n">
        <v>34618.81</v>
      </c>
      <c r="P436" t="n">
        <v>167.8</v>
      </c>
      <c r="Q436" t="n">
        <v>197.77</v>
      </c>
      <c r="R436" t="n">
        <v>31.17</v>
      </c>
      <c r="S436" t="n">
        <v>25.4</v>
      </c>
      <c r="T436" t="n">
        <v>2043.67</v>
      </c>
      <c r="U436" t="n">
        <v>0.8100000000000001</v>
      </c>
      <c r="V436" t="n">
        <v>0.89</v>
      </c>
      <c r="W436" t="n">
        <v>2.95</v>
      </c>
      <c r="X436" t="n">
        <v>0.12</v>
      </c>
      <c r="Y436" t="n">
        <v>1</v>
      </c>
      <c r="Z436" t="n">
        <v>10</v>
      </c>
    </row>
    <row r="437">
      <c r="A437" t="n">
        <v>79</v>
      </c>
      <c r="B437" t="n">
        <v>125</v>
      </c>
      <c r="C437" t="inlineStr">
        <is>
          <t xml:space="preserve">CONCLUIDO	</t>
        </is>
      </c>
      <c r="D437" t="n">
        <v>7.3568</v>
      </c>
      <c r="E437" t="n">
        <v>13.59</v>
      </c>
      <c r="F437" t="n">
        <v>10.51</v>
      </c>
      <c r="G437" t="n">
        <v>90.05</v>
      </c>
      <c r="H437" t="n">
        <v>1.32</v>
      </c>
      <c r="I437" t="n">
        <v>7</v>
      </c>
      <c r="J437" t="n">
        <v>279.28</v>
      </c>
      <c r="K437" t="n">
        <v>58.47</v>
      </c>
      <c r="L437" t="n">
        <v>20.75</v>
      </c>
      <c r="M437" t="n">
        <v>5</v>
      </c>
      <c r="N437" t="n">
        <v>75.06</v>
      </c>
      <c r="O437" t="n">
        <v>34679.32</v>
      </c>
      <c r="P437" t="n">
        <v>167.77</v>
      </c>
      <c r="Q437" t="n">
        <v>197.75</v>
      </c>
      <c r="R437" t="n">
        <v>30.97</v>
      </c>
      <c r="S437" t="n">
        <v>25.4</v>
      </c>
      <c r="T437" t="n">
        <v>1947.28</v>
      </c>
      <c r="U437" t="n">
        <v>0.82</v>
      </c>
      <c r="V437" t="n">
        <v>0.89</v>
      </c>
      <c r="W437" t="n">
        <v>2.95</v>
      </c>
      <c r="X437" t="n">
        <v>0.12</v>
      </c>
      <c r="Y437" t="n">
        <v>1</v>
      </c>
      <c r="Z437" t="n">
        <v>10</v>
      </c>
    </row>
    <row r="438">
      <c r="A438" t="n">
        <v>80</v>
      </c>
      <c r="B438" t="n">
        <v>125</v>
      </c>
      <c r="C438" t="inlineStr">
        <is>
          <t xml:space="preserve">CONCLUIDO	</t>
        </is>
      </c>
      <c r="D438" t="n">
        <v>7.3615</v>
      </c>
      <c r="E438" t="n">
        <v>13.58</v>
      </c>
      <c r="F438" t="n">
        <v>10.5</v>
      </c>
      <c r="G438" t="n">
        <v>89.97</v>
      </c>
      <c r="H438" t="n">
        <v>1.34</v>
      </c>
      <c r="I438" t="n">
        <v>7</v>
      </c>
      <c r="J438" t="n">
        <v>279.78</v>
      </c>
      <c r="K438" t="n">
        <v>58.47</v>
      </c>
      <c r="L438" t="n">
        <v>21</v>
      </c>
      <c r="M438" t="n">
        <v>5</v>
      </c>
      <c r="N438" t="n">
        <v>75.3</v>
      </c>
      <c r="O438" t="n">
        <v>34739.92</v>
      </c>
      <c r="P438" t="n">
        <v>167.67</v>
      </c>
      <c r="Q438" t="n">
        <v>197.75</v>
      </c>
      <c r="R438" t="n">
        <v>30.8</v>
      </c>
      <c r="S438" t="n">
        <v>25.4</v>
      </c>
      <c r="T438" t="n">
        <v>1863.32</v>
      </c>
      <c r="U438" t="n">
        <v>0.82</v>
      </c>
      <c r="V438" t="n">
        <v>0.89</v>
      </c>
      <c r="W438" t="n">
        <v>2.95</v>
      </c>
      <c r="X438" t="n">
        <v>0.11</v>
      </c>
      <c r="Y438" t="n">
        <v>1</v>
      </c>
      <c r="Z438" t="n">
        <v>10</v>
      </c>
    </row>
    <row r="439">
      <c r="A439" t="n">
        <v>81</v>
      </c>
      <c r="B439" t="n">
        <v>125</v>
      </c>
      <c r="C439" t="inlineStr">
        <is>
          <t xml:space="preserve">CONCLUIDO	</t>
        </is>
      </c>
      <c r="D439" t="n">
        <v>7.3578</v>
      </c>
      <c r="E439" t="n">
        <v>13.59</v>
      </c>
      <c r="F439" t="n">
        <v>10.5</v>
      </c>
      <c r="G439" t="n">
        <v>90.03</v>
      </c>
      <c r="H439" t="n">
        <v>1.35</v>
      </c>
      <c r="I439" t="n">
        <v>7</v>
      </c>
      <c r="J439" t="n">
        <v>280.27</v>
      </c>
      <c r="K439" t="n">
        <v>58.47</v>
      </c>
      <c r="L439" t="n">
        <v>21.25</v>
      </c>
      <c r="M439" t="n">
        <v>5</v>
      </c>
      <c r="N439" t="n">
        <v>75.54000000000001</v>
      </c>
      <c r="O439" t="n">
        <v>34800.62</v>
      </c>
      <c r="P439" t="n">
        <v>167.78</v>
      </c>
      <c r="Q439" t="n">
        <v>197.77</v>
      </c>
      <c r="R439" t="n">
        <v>30.87</v>
      </c>
      <c r="S439" t="n">
        <v>25.4</v>
      </c>
      <c r="T439" t="n">
        <v>1897.58</v>
      </c>
      <c r="U439" t="n">
        <v>0.82</v>
      </c>
      <c r="V439" t="n">
        <v>0.89</v>
      </c>
      <c r="W439" t="n">
        <v>2.95</v>
      </c>
      <c r="X439" t="n">
        <v>0.11</v>
      </c>
      <c r="Y439" t="n">
        <v>1</v>
      </c>
      <c r="Z439" t="n">
        <v>10</v>
      </c>
    </row>
    <row r="440">
      <c r="A440" t="n">
        <v>82</v>
      </c>
      <c r="B440" t="n">
        <v>125</v>
      </c>
      <c r="C440" t="inlineStr">
        <is>
          <t xml:space="preserve">CONCLUIDO	</t>
        </is>
      </c>
      <c r="D440" t="n">
        <v>7.3522</v>
      </c>
      <c r="E440" t="n">
        <v>13.6</v>
      </c>
      <c r="F440" t="n">
        <v>10.51</v>
      </c>
      <c r="G440" t="n">
        <v>90.12</v>
      </c>
      <c r="H440" t="n">
        <v>1.36</v>
      </c>
      <c r="I440" t="n">
        <v>7</v>
      </c>
      <c r="J440" t="n">
        <v>280.76</v>
      </c>
      <c r="K440" t="n">
        <v>58.47</v>
      </c>
      <c r="L440" t="n">
        <v>21.5</v>
      </c>
      <c r="M440" t="n">
        <v>5</v>
      </c>
      <c r="N440" t="n">
        <v>75.79000000000001</v>
      </c>
      <c r="O440" t="n">
        <v>34861.41</v>
      </c>
      <c r="P440" t="n">
        <v>168.03</v>
      </c>
      <c r="Q440" t="n">
        <v>197.75</v>
      </c>
      <c r="R440" t="n">
        <v>31.17</v>
      </c>
      <c r="S440" t="n">
        <v>25.4</v>
      </c>
      <c r="T440" t="n">
        <v>2045.74</v>
      </c>
      <c r="U440" t="n">
        <v>0.8100000000000001</v>
      </c>
      <c r="V440" t="n">
        <v>0.89</v>
      </c>
      <c r="W440" t="n">
        <v>2.95</v>
      </c>
      <c r="X440" t="n">
        <v>0.12</v>
      </c>
      <c r="Y440" t="n">
        <v>1</v>
      </c>
      <c r="Z440" t="n">
        <v>10</v>
      </c>
    </row>
    <row r="441">
      <c r="A441" t="n">
        <v>83</v>
      </c>
      <c r="B441" t="n">
        <v>125</v>
      </c>
      <c r="C441" t="inlineStr">
        <is>
          <t xml:space="preserve">CONCLUIDO	</t>
        </is>
      </c>
      <c r="D441" t="n">
        <v>7.3544</v>
      </c>
      <c r="E441" t="n">
        <v>13.6</v>
      </c>
      <c r="F441" t="n">
        <v>10.51</v>
      </c>
      <c r="G441" t="n">
        <v>90.08</v>
      </c>
      <c r="H441" t="n">
        <v>1.38</v>
      </c>
      <c r="I441" t="n">
        <v>7</v>
      </c>
      <c r="J441" t="n">
        <v>281.25</v>
      </c>
      <c r="K441" t="n">
        <v>58.47</v>
      </c>
      <c r="L441" t="n">
        <v>21.75</v>
      </c>
      <c r="M441" t="n">
        <v>5</v>
      </c>
      <c r="N441" t="n">
        <v>76.03</v>
      </c>
      <c r="O441" t="n">
        <v>34922.31</v>
      </c>
      <c r="P441" t="n">
        <v>167.96</v>
      </c>
      <c r="Q441" t="n">
        <v>197.78</v>
      </c>
      <c r="R441" t="n">
        <v>31.26</v>
      </c>
      <c r="S441" t="n">
        <v>25.4</v>
      </c>
      <c r="T441" t="n">
        <v>2089.79</v>
      </c>
      <c r="U441" t="n">
        <v>0.8100000000000001</v>
      </c>
      <c r="V441" t="n">
        <v>0.89</v>
      </c>
      <c r="W441" t="n">
        <v>2.95</v>
      </c>
      <c r="X441" t="n">
        <v>0.12</v>
      </c>
      <c r="Y441" t="n">
        <v>1</v>
      </c>
      <c r="Z441" t="n">
        <v>10</v>
      </c>
    </row>
    <row r="442">
      <c r="A442" t="n">
        <v>84</v>
      </c>
      <c r="B442" t="n">
        <v>125</v>
      </c>
      <c r="C442" t="inlineStr">
        <is>
          <t xml:space="preserve">CONCLUIDO	</t>
        </is>
      </c>
      <c r="D442" t="n">
        <v>7.3553</v>
      </c>
      <c r="E442" t="n">
        <v>13.6</v>
      </c>
      <c r="F442" t="n">
        <v>10.51</v>
      </c>
      <c r="G442" t="n">
        <v>90.06999999999999</v>
      </c>
      <c r="H442" t="n">
        <v>1.39</v>
      </c>
      <c r="I442" t="n">
        <v>7</v>
      </c>
      <c r="J442" t="n">
        <v>281.75</v>
      </c>
      <c r="K442" t="n">
        <v>58.47</v>
      </c>
      <c r="L442" t="n">
        <v>22</v>
      </c>
      <c r="M442" t="n">
        <v>5</v>
      </c>
      <c r="N442" t="n">
        <v>76.28</v>
      </c>
      <c r="O442" t="n">
        <v>34983.29</v>
      </c>
      <c r="P442" t="n">
        <v>167.81</v>
      </c>
      <c r="Q442" t="n">
        <v>197.75</v>
      </c>
      <c r="R442" t="n">
        <v>31</v>
      </c>
      <c r="S442" t="n">
        <v>25.4</v>
      </c>
      <c r="T442" t="n">
        <v>1963.23</v>
      </c>
      <c r="U442" t="n">
        <v>0.82</v>
      </c>
      <c r="V442" t="n">
        <v>0.89</v>
      </c>
      <c r="W442" t="n">
        <v>2.95</v>
      </c>
      <c r="X442" t="n">
        <v>0.12</v>
      </c>
      <c r="Y442" t="n">
        <v>1</v>
      </c>
      <c r="Z442" t="n">
        <v>10</v>
      </c>
    </row>
    <row r="443">
      <c r="A443" t="n">
        <v>85</v>
      </c>
      <c r="B443" t="n">
        <v>125</v>
      </c>
      <c r="C443" t="inlineStr">
        <is>
          <t xml:space="preserve">CONCLUIDO	</t>
        </is>
      </c>
      <c r="D443" t="n">
        <v>7.3562</v>
      </c>
      <c r="E443" t="n">
        <v>13.59</v>
      </c>
      <c r="F443" t="n">
        <v>10.51</v>
      </c>
      <c r="G443" t="n">
        <v>90.05</v>
      </c>
      <c r="H443" t="n">
        <v>1.4</v>
      </c>
      <c r="I443" t="n">
        <v>7</v>
      </c>
      <c r="J443" t="n">
        <v>282.24</v>
      </c>
      <c r="K443" t="n">
        <v>58.47</v>
      </c>
      <c r="L443" t="n">
        <v>22.25</v>
      </c>
      <c r="M443" t="n">
        <v>5</v>
      </c>
      <c r="N443" t="n">
        <v>76.52</v>
      </c>
      <c r="O443" t="n">
        <v>35044.38</v>
      </c>
      <c r="P443" t="n">
        <v>167.69</v>
      </c>
      <c r="Q443" t="n">
        <v>197.8</v>
      </c>
      <c r="R443" t="n">
        <v>30.96</v>
      </c>
      <c r="S443" t="n">
        <v>25.4</v>
      </c>
      <c r="T443" t="n">
        <v>1943.43</v>
      </c>
      <c r="U443" t="n">
        <v>0.82</v>
      </c>
      <c r="V443" t="n">
        <v>0.89</v>
      </c>
      <c r="W443" t="n">
        <v>2.95</v>
      </c>
      <c r="X443" t="n">
        <v>0.12</v>
      </c>
      <c r="Y443" t="n">
        <v>1</v>
      </c>
      <c r="Z443" t="n">
        <v>10</v>
      </c>
    </row>
    <row r="444">
      <c r="A444" t="n">
        <v>86</v>
      </c>
      <c r="B444" t="n">
        <v>125</v>
      </c>
      <c r="C444" t="inlineStr">
        <is>
          <t xml:space="preserve">CONCLUIDO	</t>
        </is>
      </c>
      <c r="D444" t="n">
        <v>7.3537</v>
      </c>
      <c r="E444" t="n">
        <v>13.6</v>
      </c>
      <c r="F444" t="n">
        <v>10.51</v>
      </c>
      <c r="G444" t="n">
        <v>90.09999999999999</v>
      </c>
      <c r="H444" t="n">
        <v>1.42</v>
      </c>
      <c r="I444" t="n">
        <v>7</v>
      </c>
      <c r="J444" t="n">
        <v>282.74</v>
      </c>
      <c r="K444" t="n">
        <v>58.47</v>
      </c>
      <c r="L444" t="n">
        <v>22.5</v>
      </c>
      <c r="M444" t="n">
        <v>5</v>
      </c>
      <c r="N444" t="n">
        <v>76.77</v>
      </c>
      <c r="O444" t="n">
        <v>35105.56</v>
      </c>
      <c r="P444" t="n">
        <v>167.59</v>
      </c>
      <c r="Q444" t="n">
        <v>197.75</v>
      </c>
      <c r="R444" t="n">
        <v>31.12</v>
      </c>
      <c r="S444" t="n">
        <v>25.4</v>
      </c>
      <c r="T444" t="n">
        <v>2020.85</v>
      </c>
      <c r="U444" t="n">
        <v>0.82</v>
      </c>
      <c r="V444" t="n">
        <v>0.89</v>
      </c>
      <c r="W444" t="n">
        <v>2.95</v>
      </c>
      <c r="X444" t="n">
        <v>0.12</v>
      </c>
      <c r="Y444" t="n">
        <v>1</v>
      </c>
      <c r="Z444" t="n">
        <v>10</v>
      </c>
    </row>
    <row r="445">
      <c r="A445" t="n">
        <v>87</v>
      </c>
      <c r="B445" t="n">
        <v>125</v>
      </c>
      <c r="C445" t="inlineStr">
        <is>
          <t xml:space="preserve">CONCLUIDO	</t>
        </is>
      </c>
      <c r="D445" t="n">
        <v>7.3528</v>
      </c>
      <c r="E445" t="n">
        <v>13.6</v>
      </c>
      <c r="F445" t="n">
        <v>10.51</v>
      </c>
      <c r="G445" t="n">
        <v>90.11</v>
      </c>
      <c r="H445" t="n">
        <v>1.43</v>
      </c>
      <c r="I445" t="n">
        <v>7</v>
      </c>
      <c r="J445" t="n">
        <v>283.24</v>
      </c>
      <c r="K445" t="n">
        <v>58.47</v>
      </c>
      <c r="L445" t="n">
        <v>22.75</v>
      </c>
      <c r="M445" t="n">
        <v>5</v>
      </c>
      <c r="N445" t="n">
        <v>77.01000000000001</v>
      </c>
      <c r="O445" t="n">
        <v>35166.85</v>
      </c>
      <c r="P445" t="n">
        <v>167.5</v>
      </c>
      <c r="Q445" t="n">
        <v>197.75</v>
      </c>
      <c r="R445" t="n">
        <v>31.18</v>
      </c>
      <c r="S445" t="n">
        <v>25.4</v>
      </c>
      <c r="T445" t="n">
        <v>2049.76</v>
      </c>
      <c r="U445" t="n">
        <v>0.8100000000000001</v>
      </c>
      <c r="V445" t="n">
        <v>0.89</v>
      </c>
      <c r="W445" t="n">
        <v>2.95</v>
      </c>
      <c r="X445" t="n">
        <v>0.12</v>
      </c>
      <c r="Y445" t="n">
        <v>1</v>
      </c>
      <c r="Z445" t="n">
        <v>10</v>
      </c>
    </row>
    <row r="446">
      <c r="A446" t="n">
        <v>88</v>
      </c>
      <c r="B446" t="n">
        <v>125</v>
      </c>
      <c r="C446" t="inlineStr">
        <is>
          <t xml:space="preserve">CONCLUIDO	</t>
        </is>
      </c>
      <c r="D446" t="n">
        <v>7.3528</v>
      </c>
      <c r="E446" t="n">
        <v>13.6</v>
      </c>
      <c r="F446" t="n">
        <v>10.51</v>
      </c>
      <c r="G446" t="n">
        <v>90.11</v>
      </c>
      <c r="H446" t="n">
        <v>1.44</v>
      </c>
      <c r="I446" t="n">
        <v>7</v>
      </c>
      <c r="J446" t="n">
        <v>283.74</v>
      </c>
      <c r="K446" t="n">
        <v>58.47</v>
      </c>
      <c r="L446" t="n">
        <v>23</v>
      </c>
      <c r="M446" t="n">
        <v>5</v>
      </c>
      <c r="N446" t="n">
        <v>77.26000000000001</v>
      </c>
      <c r="O446" t="n">
        <v>35228.23</v>
      </c>
      <c r="P446" t="n">
        <v>167.41</v>
      </c>
      <c r="Q446" t="n">
        <v>197.75</v>
      </c>
      <c r="R446" t="n">
        <v>31.35</v>
      </c>
      <c r="S446" t="n">
        <v>25.4</v>
      </c>
      <c r="T446" t="n">
        <v>2137.84</v>
      </c>
      <c r="U446" t="n">
        <v>0.8100000000000001</v>
      </c>
      <c r="V446" t="n">
        <v>0.89</v>
      </c>
      <c r="W446" t="n">
        <v>2.95</v>
      </c>
      <c r="X446" t="n">
        <v>0.12</v>
      </c>
      <c r="Y446" t="n">
        <v>1</v>
      </c>
      <c r="Z446" t="n">
        <v>10</v>
      </c>
    </row>
    <row r="447">
      <c r="A447" t="n">
        <v>89</v>
      </c>
      <c r="B447" t="n">
        <v>125</v>
      </c>
      <c r="C447" t="inlineStr">
        <is>
          <t xml:space="preserve">CONCLUIDO	</t>
        </is>
      </c>
      <c r="D447" t="n">
        <v>7.354</v>
      </c>
      <c r="E447" t="n">
        <v>13.6</v>
      </c>
      <c r="F447" t="n">
        <v>10.51</v>
      </c>
      <c r="G447" t="n">
        <v>90.09</v>
      </c>
      <c r="H447" t="n">
        <v>1.46</v>
      </c>
      <c r="I447" t="n">
        <v>7</v>
      </c>
      <c r="J447" t="n">
        <v>284.23</v>
      </c>
      <c r="K447" t="n">
        <v>58.47</v>
      </c>
      <c r="L447" t="n">
        <v>23.25</v>
      </c>
      <c r="M447" t="n">
        <v>5</v>
      </c>
      <c r="N447" t="n">
        <v>77.51000000000001</v>
      </c>
      <c r="O447" t="n">
        <v>35289.71</v>
      </c>
      <c r="P447" t="n">
        <v>167.19</v>
      </c>
      <c r="Q447" t="n">
        <v>197.75</v>
      </c>
      <c r="R447" t="n">
        <v>31.16</v>
      </c>
      <c r="S447" t="n">
        <v>25.4</v>
      </c>
      <c r="T447" t="n">
        <v>2042.49</v>
      </c>
      <c r="U447" t="n">
        <v>0.8100000000000001</v>
      </c>
      <c r="V447" t="n">
        <v>0.89</v>
      </c>
      <c r="W447" t="n">
        <v>2.95</v>
      </c>
      <c r="X447" t="n">
        <v>0.12</v>
      </c>
      <c r="Y447" t="n">
        <v>1</v>
      </c>
      <c r="Z447" t="n">
        <v>10</v>
      </c>
    </row>
    <row r="448">
      <c r="A448" t="n">
        <v>90</v>
      </c>
      <c r="B448" t="n">
        <v>125</v>
      </c>
      <c r="C448" t="inlineStr">
        <is>
          <t xml:space="preserve">CONCLUIDO	</t>
        </is>
      </c>
      <c r="D448" t="n">
        <v>7.3534</v>
      </c>
      <c r="E448" t="n">
        <v>13.6</v>
      </c>
      <c r="F448" t="n">
        <v>10.51</v>
      </c>
      <c r="G448" t="n">
        <v>90.09999999999999</v>
      </c>
      <c r="H448" t="n">
        <v>1.47</v>
      </c>
      <c r="I448" t="n">
        <v>7</v>
      </c>
      <c r="J448" t="n">
        <v>284.73</v>
      </c>
      <c r="K448" t="n">
        <v>58.47</v>
      </c>
      <c r="L448" t="n">
        <v>23.5</v>
      </c>
      <c r="M448" t="n">
        <v>5</v>
      </c>
      <c r="N448" t="n">
        <v>77.76000000000001</v>
      </c>
      <c r="O448" t="n">
        <v>35351.29</v>
      </c>
      <c r="P448" t="n">
        <v>167.03</v>
      </c>
      <c r="Q448" t="n">
        <v>197.76</v>
      </c>
      <c r="R448" t="n">
        <v>31.19</v>
      </c>
      <c r="S448" t="n">
        <v>25.4</v>
      </c>
      <c r="T448" t="n">
        <v>2053.99</v>
      </c>
      <c r="U448" t="n">
        <v>0.8100000000000001</v>
      </c>
      <c r="V448" t="n">
        <v>0.89</v>
      </c>
      <c r="W448" t="n">
        <v>2.95</v>
      </c>
      <c r="X448" t="n">
        <v>0.12</v>
      </c>
      <c r="Y448" t="n">
        <v>1</v>
      </c>
      <c r="Z448" t="n">
        <v>10</v>
      </c>
    </row>
    <row r="449">
      <c r="A449" t="n">
        <v>91</v>
      </c>
      <c r="B449" t="n">
        <v>125</v>
      </c>
      <c r="C449" t="inlineStr">
        <is>
          <t xml:space="preserve">CONCLUIDO	</t>
        </is>
      </c>
      <c r="D449" t="n">
        <v>7.354</v>
      </c>
      <c r="E449" t="n">
        <v>13.6</v>
      </c>
      <c r="F449" t="n">
        <v>10.51</v>
      </c>
      <c r="G449" t="n">
        <v>90.09</v>
      </c>
      <c r="H449" t="n">
        <v>1.48</v>
      </c>
      <c r="I449" t="n">
        <v>7</v>
      </c>
      <c r="J449" t="n">
        <v>285.23</v>
      </c>
      <c r="K449" t="n">
        <v>58.47</v>
      </c>
      <c r="L449" t="n">
        <v>23.75</v>
      </c>
      <c r="M449" t="n">
        <v>5</v>
      </c>
      <c r="N449" t="n">
        <v>78.01000000000001</v>
      </c>
      <c r="O449" t="n">
        <v>35412.96</v>
      </c>
      <c r="P449" t="n">
        <v>166.83</v>
      </c>
      <c r="Q449" t="n">
        <v>197.78</v>
      </c>
      <c r="R449" t="n">
        <v>31.1</v>
      </c>
      <c r="S449" t="n">
        <v>25.4</v>
      </c>
      <c r="T449" t="n">
        <v>2011.07</v>
      </c>
      <c r="U449" t="n">
        <v>0.82</v>
      </c>
      <c r="V449" t="n">
        <v>0.89</v>
      </c>
      <c r="W449" t="n">
        <v>2.95</v>
      </c>
      <c r="X449" t="n">
        <v>0.12</v>
      </c>
      <c r="Y449" t="n">
        <v>1</v>
      </c>
      <c r="Z449" t="n">
        <v>10</v>
      </c>
    </row>
    <row r="450">
      <c r="A450" t="n">
        <v>92</v>
      </c>
      <c r="B450" t="n">
        <v>125</v>
      </c>
      <c r="C450" t="inlineStr">
        <is>
          <t xml:space="preserve">CONCLUIDO	</t>
        </is>
      </c>
      <c r="D450" t="n">
        <v>7.3914</v>
      </c>
      <c r="E450" t="n">
        <v>13.53</v>
      </c>
      <c r="F450" t="n">
        <v>10.49</v>
      </c>
      <c r="G450" t="n">
        <v>104.89</v>
      </c>
      <c r="H450" t="n">
        <v>1.5</v>
      </c>
      <c r="I450" t="n">
        <v>6</v>
      </c>
      <c r="J450" t="n">
        <v>285.73</v>
      </c>
      <c r="K450" t="n">
        <v>58.47</v>
      </c>
      <c r="L450" t="n">
        <v>24</v>
      </c>
      <c r="M450" t="n">
        <v>4</v>
      </c>
      <c r="N450" t="n">
        <v>78.26000000000001</v>
      </c>
      <c r="O450" t="n">
        <v>35474.75</v>
      </c>
      <c r="P450" t="n">
        <v>166.52</v>
      </c>
      <c r="Q450" t="n">
        <v>197.75</v>
      </c>
      <c r="R450" t="n">
        <v>30.49</v>
      </c>
      <c r="S450" t="n">
        <v>25.4</v>
      </c>
      <c r="T450" t="n">
        <v>1713.44</v>
      </c>
      <c r="U450" t="n">
        <v>0.83</v>
      </c>
      <c r="V450" t="n">
        <v>0.89</v>
      </c>
      <c r="W450" t="n">
        <v>2.95</v>
      </c>
      <c r="X450" t="n">
        <v>0.1</v>
      </c>
      <c r="Y450" t="n">
        <v>1</v>
      </c>
      <c r="Z450" t="n">
        <v>10</v>
      </c>
    </row>
    <row r="451">
      <c r="A451" t="n">
        <v>93</v>
      </c>
      <c r="B451" t="n">
        <v>125</v>
      </c>
      <c r="C451" t="inlineStr">
        <is>
          <t xml:space="preserve">CONCLUIDO	</t>
        </is>
      </c>
      <c r="D451" t="n">
        <v>7.3958</v>
      </c>
      <c r="E451" t="n">
        <v>13.52</v>
      </c>
      <c r="F451" t="n">
        <v>10.48</v>
      </c>
      <c r="G451" t="n">
        <v>104.81</v>
      </c>
      <c r="H451" t="n">
        <v>1.51</v>
      </c>
      <c r="I451" t="n">
        <v>6</v>
      </c>
      <c r="J451" t="n">
        <v>286.24</v>
      </c>
      <c r="K451" t="n">
        <v>58.47</v>
      </c>
      <c r="L451" t="n">
        <v>24.25</v>
      </c>
      <c r="M451" t="n">
        <v>4</v>
      </c>
      <c r="N451" t="n">
        <v>78.51000000000001</v>
      </c>
      <c r="O451" t="n">
        <v>35536.63</v>
      </c>
      <c r="P451" t="n">
        <v>166.4</v>
      </c>
      <c r="Q451" t="n">
        <v>197.75</v>
      </c>
      <c r="R451" t="n">
        <v>30.23</v>
      </c>
      <c r="S451" t="n">
        <v>25.4</v>
      </c>
      <c r="T451" t="n">
        <v>1581.78</v>
      </c>
      <c r="U451" t="n">
        <v>0.84</v>
      </c>
      <c r="V451" t="n">
        <v>0.89</v>
      </c>
      <c r="W451" t="n">
        <v>2.95</v>
      </c>
      <c r="X451" t="n">
        <v>0.09</v>
      </c>
      <c r="Y451" t="n">
        <v>1</v>
      </c>
      <c r="Z451" t="n">
        <v>10</v>
      </c>
    </row>
    <row r="452">
      <c r="A452" t="n">
        <v>94</v>
      </c>
      <c r="B452" t="n">
        <v>125</v>
      </c>
      <c r="C452" t="inlineStr">
        <is>
          <t xml:space="preserve">CONCLUIDO	</t>
        </is>
      </c>
      <c r="D452" t="n">
        <v>7.3966</v>
      </c>
      <c r="E452" t="n">
        <v>13.52</v>
      </c>
      <c r="F452" t="n">
        <v>10.48</v>
      </c>
      <c r="G452" t="n">
        <v>104.79</v>
      </c>
      <c r="H452" t="n">
        <v>1.52</v>
      </c>
      <c r="I452" t="n">
        <v>6</v>
      </c>
      <c r="J452" t="n">
        <v>286.74</v>
      </c>
      <c r="K452" t="n">
        <v>58.47</v>
      </c>
      <c r="L452" t="n">
        <v>24.5</v>
      </c>
      <c r="M452" t="n">
        <v>4</v>
      </c>
      <c r="N452" t="n">
        <v>78.77</v>
      </c>
      <c r="O452" t="n">
        <v>35598.74</v>
      </c>
      <c r="P452" t="n">
        <v>166.53</v>
      </c>
      <c r="Q452" t="n">
        <v>197.76</v>
      </c>
      <c r="R452" t="n">
        <v>30.17</v>
      </c>
      <c r="S452" t="n">
        <v>25.4</v>
      </c>
      <c r="T452" t="n">
        <v>1552.24</v>
      </c>
      <c r="U452" t="n">
        <v>0.84</v>
      </c>
      <c r="V452" t="n">
        <v>0.89</v>
      </c>
      <c r="W452" t="n">
        <v>2.95</v>
      </c>
      <c r="X452" t="n">
        <v>0.09</v>
      </c>
      <c r="Y452" t="n">
        <v>1</v>
      </c>
      <c r="Z452" t="n">
        <v>10</v>
      </c>
    </row>
    <row r="453">
      <c r="A453" t="n">
        <v>95</v>
      </c>
      <c r="B453" t="n">
        <v>125</v>
      </c>
      <c r="C453" t="inlineStr">
        <is>
          <t xml:space="preserve">CONCLUIDO	</t>
        </is>
      </c>
      <c r="D453" t="n">
        <v>7.3933</v>
      </c>
      <c r="E453" t="n">
        <v>13.53</v>
      </c>
      <c r="F453" t="n">
        <v>10.49</v>
      </c>
      <c r="G453" t="n">
        <v>104.86</v>
      </c>
      <c r="H453" t="n">
        <v>1.53</v>
      </c>
      <c r="I453" t="n">
        <v>6</v>
      </c>
      <c r="J453" t="n">
        <v>287.24</v>
      </c>
      <c r="K453" t="n">
        <v>58.47</v>
      </c>
      <c r="L453" t="n">
        <v>24.75</v>
      </c>
      <c r="M453" t="n">
        <v>4</v>
      </c>
      <c r="N453" t="n">
        <v>79.02</v>
      </c>
      <c r="O453" t="n">
        <v>35660.82</v>
      </c>
      <c r="P453" t="n">
        <v>166.78</v>
      </c>
      <c r="Q453" t="n">
        <v>197.76</v>
      </c>
      <c r="R453" t="n">
        <v>30.34</v>
      </c>
      <c r="S453" t="n">
        <v>25.4</v>
      </c>
      <c r="T453" t="n">
        <v>1638.35</v>
      </c>
      <c r="U453" t="n">
        <v>0.84</v>
      </c>
      <c r="V453" t="n">
        <v>0.89</v>
      </c>
      <c r="W453" t="n">
        <v>2.95</v>
      </c>
      <c r="X453" t="n">
        <v>0.1</v>
      </c>
      <c r="Y453" t="n">
        <v>1</v>
      </c>
      <c r="Z453" t="n">
        <v>10</v>
      </c>
    </row>
    <row r="454">
      <c r="A454" t="n">
        <v>96</v>
      </c>
      <c r="B454" t="n">
        <v>125</v>
      </c>
      <c r="C454" t="inlineStr">
        <is>
          <t xml:space="preserve">CONCLUIDO	</t>
        </is>
      </c>
      <c r="D454" t="n">
        <v>7.393</v>
      </c>
      <c r="E454" t="n">
        <v>13.53</v>
      </c>
      <c r="F454" t="n">
        <v>10.49</v>
      </c>
      <c r="G454" t="n">
        <v>104.86</v>
      </c>
      <c r="H454" t="n">
        <v>1.55</v>
      </c>
      <c r="I454" t="n">
        <v>6</v>
      </c>
      <c r="J454" t="n">
        <v>287.75</v>
      </c>
      <c r="K454" t="n">
        <v>58.47</v>
      </c>
      <c r="L454" t="n">
        <v>25</v>
      </c>
      <c r="M454" t="n">
        <v>4</v>
      </c>
      <c r="N454" t="n">
        <v>79.27</v>
      </c>
      <c r="O454" t="n">
        <v>35723.02</v>
      </c>
      <c r="P454" t="n">
        <v>167</v>
      </c>
      <c r="Q454" t="n">
        <v>197.75</v>
      </c>
      <c r="R454" t="n">
        <v>30.35</v>
      </c>
      <c r="S454" t="n">
        <v>25.4</v>
      </c>
      <c r="T454" t="n">
        <v>1641.93</v>
      </c>
      <c r="U454" t="n">
        <v>0.84</v>
      </c>
      <c r="V454" t="n">
        <v>0.89</v>
      </c>
      <c r="W454" t="n">
        <v>2.95</v>
      </c>
      <c r="X454" t="n">
        <v>0.1</v>
      </c>
      <c r="Y454" t="n">
        <v>1</v>
      </c>
      <c r="Z454" t="n">
        <v>10</v>
      </c>
    </row>
    <row r="455">
      <c r="A455" t="n">
        <v>97</v>
      </c>
      <c r="B455" t="n">
        <v>125</v>
      </c>
      <c r="C455" t="inlineStr">
        <is>
          <t xml:space="preserve">CONCLUIDO	</t>
        </is>
      </c>
      <c r="D455" t="n">
        <v>7.394</v>
      </c>
      <c r="E455" t="n">
        <v>13.52</v>
      </c>
      <c r="F455" t="n">
        <v>10.48</v>
      </c>
      <c r="G455" t="n">
        <v>104.84</v>
      </c>
      <c r="H455" t="n">
        <v>1.56</v>
      </c>
      <c r="I455" t="n">
        <v>6</v>
      </c>
      <c r="J455" t="n">
        <v>288.25</v>
      </c>
      <c r="K455" t="n">
        <v>58.47</v>
      </c>
      <c r="L455" t="n">
        <v>25.25</v>
      </c>
      <c r="M455" t="n">
        <v>4</v>
      </c>
      <c r="N455" t="n">
        <v>79.53</v>
      </c>
      <c r="O455" t="n">
        <v>35785.31</v>
      </c>
      <c r="P455" t="n">
        <v>167.17</v>
      </c>
      <c r="Q455" t="n">
        <v>197.76</v>
      </c>
      <c r="R455" t="n">
        <v>30.37</v>
      </c>
      <c r="S455" t="n">
        <v>25.4</v>
      </c>
      <c r="T455" t="n">
        <v>1651.28</v>
      </c>
      <c r="U455" t="n">
        <v>0.84</v>
      </c>
      <c r="V455" t="n">
        <v>0.89</v>
      </c>
      <c r="W455" t="n">
        <v>2.95</v>
      </c>
      <c r="X455" t="n">
        <v>0.09</v>
      </c>
      <c r="Y455" t="n">
        <v>1</v>
      </c>
      <c r="Z455" t="n">
        <v>10</v>
      </c>
    </row>
    <row r="456">
      <c r="A456" t="n">
        <v>98</v>
      </c>
      <c r="B456" t="n">
        <v>125</v>
      </c>
      <c r="C456" t="inlineStr">
        <is>
          <t xml:space="preserve">CONCLUIDO	</t>
        </is>
      </c>
      <c r="D456" t="n">
        <v>7.3899</v>
      </c>
      <c r="E456" t="n">
        <v>13.53</v>
      </c>
      <c r="F456" t="n">
        <v>10.49</v>
      </c>
      <c r="G456" t="n">
        <v>104.92</v>
      </c>
      <c r="H456" t="n">
        <v>1.57</v>
      </c>
      <c r="I456" t="n">
        <v>6</v>
      </c>
      <c r="J456" t="n">
        <v>288.76</v>
      </c>
      <c r="K456" t="n">
        <v>58.47</v>
      </c>
      <c r="L456" t="n">
        <v>25.5</v>
      </c>
      <c r="M456" t="n">
        <v>4</v>
      </c>
      <c r="N456" t="n">
        <v>79.78</v>
      </c>
      <c r="O456" t="n">
        <v>35847.71</v>
      </c>
      <c r="P456" t="n">
        <v>167.48</v>
      </c>
      <c r="Q456" t="n">
        <v>197.76</v>
      </c>
      <c r="R456" t="n">
        <v>30.46</v>
      </c>
      <c r="S456" t="n">
        <v>25.4</v>
      </c>
      <c r="T456" t="n">
        <v>1697.58</v>
      </c>
      <c r="U456" t="n">
        <v>0.83</v>
      </c>
      <c r="V456" t="n">
        <v>0.89</v>
      </c>
      <c r="W456" t="n">
        <v>2.95</v>
      </c>
      <c r="X456" t="n">
        <v>0.1</v>
      </c>
      <c r="Y456" t="n">
        <v>1</v>
      </c>
      <c r="Z456" t="n">
        <v>10</v>
      </c>
    </row>
    <row r="457">
      <c r="A457" t="n">
        <v>99</v>
      </c>
      <c r="B457" t="n">
        <v>125</v>
      </c>
      <c r="C457" t="inlineStr">
        <is>
          <t xml:space="preserve">CONCLUIDO	</t>
        </is>
      </c>
      <c r="D457" t="n">
        <v>7.3933</v>
      </c>
      <c r="E457" t="n">
        <v>13.53</v>
      </c>
      <c r="F457" t="n">
        <v>10.49</v>
      </c>
      <c r="G457" t="n">
        <v>104.86</v>
      </c>
      <c r="H457" t="n">
        <v>1.59</v>
      </c>
      <c r="I457" t="n">
        <v>6</v>
      </c>
      <c r="J457" t="n">
        <v>289.26</v>
      </c>
      <c r="K457" t="n">
        <v>58.47</v>
      </c>
      <c r="L457" t="n">
        <v>25.75</v>
      </c>
      <c r="M457" t="n">
        <v>4</v>
      </c>
      <c r="N457" t="n">
        <v>80.04000000000001</v>
      </c>
      <c r="O457" t="n">
        <v>35910.21</v>
      </c>
      <c r="P457" t="n">
        <v>167.43</v>
      </c>
      <c r="Q457" t="n">
        <v>197.76</v>
      </c>
      <c r="R457" t="n">
        <v>30.3</v>
      </c>
      <c r="S457" t="n">
        <v>25.4</v>
      </c>
      <c r="T457" t="n">
        <v>1616.02</v>
      </c>
      <c r="U457" t="n">
        <v>0.84</v>
      </c>
      <c r="V457" t="n">
        <v>0.89</v>
      </c>
      <c r="W457" t="n">
        <v>2.95</v>
      </c>
      <c r="X457" t="n">
        <v>0.1</v>
      </c>
      <c r="Y457" t="n">
        <v>1</v>
      </c>
      <c r="Z457" t="n">
        <v>10</v>
      </c>
    </row>
    <row r="458">
      <c r="A458" t="n">
        <v>100</v>
      </c>
      <c r="B458" t="n">
        <v>125</v>
      </c>
      <c r="C458" t="inlineStr">
        <is>
          <t xml:space="preserve">CONCLUIDO	</t>
        </is>
      </c>
      <c r="D458" t="n">
        <v>7.3977</v>
      </c>
      <c r="E458" t="n">
        <v>13.52</v>
      </c>
      <c r="F458" t="n">
        <v>10.48</v>
      </c>
      <c r="G458" t="n">
        <v>104.78</v>
      </c>
      <c r="H458" t="n">
        <v>1.6</v>
      </c>
      <c r="I458" t="n">
        <v>6</v>
      </c>
      <c r="J458" t="n">
        <v>289.77</v>
      </c>
      <c r="K458" t="n">
        <v>58.47</v>
      </c>
      <c r="L458" t="n">
        <v>26</v>
      </c>
      <c r="M458" t="n">
        <v>4</v>
      </c>
      <c r="N458" t="n">
        <v>80.3</v>
      </c>
      <c r="O458" t="n">
        <v>35972.82</v>
      </c>
      <c r="P458" t="n">
        <v>167.18</v>
      </c>
      <c r="Q458" t="n">
        <v>197.75</v>
      </c>
      <c r="R458" t="n">
        <v>30.02</v>
      </c>
      <c r="S458" t="n">
        <v>25.4</v>
      </c>
      <c r="T458" t="n">
        <v>1477.67</v>
      </c>
      <c r="U458" t="n">
        <v>0.85</v>
      </c>
      <c r="V458" t="n">
        <v>0.89</v>
      </c>
      <c r="W458" t="n">
        <v>2.95</v>
      </c>
      <c r="X458" t="n">
        <v>0.09</v>
      </c>
      <c r="Y458" t="n">
        <v>1</v>
      </c>
      <c r="Z458" t="n">
        <v>10</v>
      </c>
    </row>
    <row r="459">
      <c r="A459" t="n">
        <v>101</v>
      </c>
      <c r="B459" t="n">
        <v>125</v>
      </c>
      <c r="C459" t="inlineStr">
        <is>
          <t xml:space="preserve">CONCLUIDO	</t>
        </is>
      </c>
      <c r="D459" t="n">
        <v>7.3949</v>
      </c>
      <c r="E459" t="n">
        <v>13.52</v>
      </c>
      <c r="F459" t="n">
        <v>10.48</v>
      </c>
      <c r="G459" t="n">
        <v>104.83</v>
      </c>
      <c r="H459" t="n">
        <v>1.61</v>
      </c>
      <c r="I459" t="n">
        <v>6</v>
      </c>
      <c r="J459" t="n">
        <v>290.28</v>
      </c>
      <c r="K459" t="n">
        <v>58.47</v>
      </c>
      <c r="L459" t="n">
        <v>26.25</v>
      </c>
      <c r="M459" t="n">
        <v>4</v>
      </c>
      <c r="N459" t="n">
        <v>80.56</v>
      </c>
      <c r="O459" t="n">
        <v>36035.53</v>
      </c>
      <c r="P459" t="n">
        <v>167.39</v>
      </c>
      <c r="Q459" t="n">
        <v>197.79</v>
      </c>
      <c r="R459" t="n">
        <v>30.21</v>
      </c>
      <c r="S459" t="n">
        <v>25.4</v>
      </c>
      <c r="T459" t="n">
        <v>1568.76</v>
      </c>
      <c r="U459" t="n">
        <v>0.84</v>
      </c>
      <c r="V459" t="n">
        <v>0.89</v>
      </c>
      <c r="W459" t="n">
        <v>2.95</v>
      </c>
      <c r="X459" t="n">
        <v>0.09</v>
      </c>
      <c r="Y459" t="n">
        <v>1</v>
      </c>
      <c r="Z459" t="n">
        <v>10</v>
      </c>
    </row>
    <row r="460">
      <c r="A460" t="n">
        <v>102</v>
      </c>
      <c r="B460" t="n">
        <v>125</v>
      </c>
      <c r="C460" t="inlineStr">
        <is>
          <t xml:space="preserve">CONCLUIDO	</t>
        </is>
      </c>
      <c r="D460" t="n">
        <v>7.3925</v>
      </c>
      <c r="E460" t="n">
        <v>13.53</v>
      </c>
      <c r="F460" t="n">
        <v>10.49</v>
      </c>
      <c r="G460" t="n">
        <v>104.87</v>
      </c>
      <c r="H460" t="n">
        <v>1.62</v>
      </c>
      <c r="I460" t="n">
        <v>6</v>
      </c>
      <c r="J460" t="n">
        <v>290.79</v>
      </c>
      <c r="K460" t="n">
        <v>58.47</v>
      </c>
      <c r="L460" t="n">
        <v>26.5</v>
      </c>
      <c r="M460" t="n">
        <v>4</v>
      </c>
      <c r="N460" t="n">
        <v>80.81999999999999</v>
      </c>
      <c r="O460" t="n">
        <v>36098.35</v>
      </c>
      <c r="P460" t="n">
        <v>167.49</v>
      </c>
      <c r="Q460" t="n">
        <v>197.75</v>
      </c>
      <c r="R460" t="n">
        <v>30.39</v>
      </c>
      <c r="S460" t="n">
        <v>25.4</v>
      </c>
      <c r="T460" t="n">
        <v>1663.03</v>
      </c>
      <c r="U460" t="n">
        <v>0.84</v>
      </c>
      <c r="V460" t="n">
        <v>0.89</v>
      </c>
      <c r="W460" t="n">
        <v>2.95</v>
      </c>
      <c r="X460" t="n">
        <v>0.1</v>
      </c>
      <c r="Y460" t="n">
        <v>1</v>
      </c>
      <c r="Z460" t="n">
        <v>10</v>
      </c>
    </row>
    <row r="461">
      <c r="A461" t="n">
        <v>103</v>
      </c>
      <c r="B461" t="n">
        <v>125</v>
      </c>
      <c r="C461" t="inlineStr">
        <is>
          <t xml:space="preserve">CONCLUIDO	</t>
        </is>
      </c>
      <c r="D461" t="n">
        <v>7.3942</v>
      </c>
      <c r="E461" t="n">
        <v>13.52</v>
      </c>
      <c r="F461" t="n">
        <v>10.48</v>
      </c>
      <c r="G461" t="n">
        <v>104.84</v>
      </c>
      <c r="H461" t="n">
        <v>1.64</v>
      </c>
      <c r="I461" t="n">
        <v>6</v>
      </c>
      <c r="J461" t="n">
        <v>291.3</v>
      </c>
      <c r="K461" t="n">
        <v>58.47</v>
      </c>
      <c r="L461" t="n">
        <v>26.75</v>
      </c>
      <c r="M461" t="n">
        <v>4</v>
      </c>
      <c r="N461" t="n">
        <v>81.08</v>
      </c>
      <c r="O461" t="n">
        <v>36161.27</v>
      </c>
      <c r="P461" t="n">
        <v>167.55</v>
      </c>
      <c r="Q461" t="n">
        <v>197.78</v>
      </c>
      <c r="R461" t="n">
        <v>30.3</v>
      </c>
      <c r="S461" t="n">
        <v>25.4</v>
      </c>
      <c r="T461" t="n">
        <v>1616.37</v>
      </c>
      <c r="U461" t="n">
        <v>0.84</v>
      </c>
      <c r="V461" t="n">
        <v>0.89</v>
      </c>
      <c r="W461" t="n">
        <v>2.95</v>
      </c>
      <c r="X461" t="n">
        <v>0.09</v>
      </c>
      <c r="Y461" t="n">
        <v>1</v>
      </c>
      <c r="Z461" t="n">
        <v>10</v>
      </c>
    </row>
    <row r="462">
      <c r="A462" t="n">
        <v>104</v>
      </c>
      <c r="B462" t="n">
        <v>125</v>
      </c>
      <c r="C462" t="inlineStr">
        <is>
          <t xml:space="preserve">CONCLUIDO	</t>
        </is>
      </c>
      <c r="D462" t="n">
        <v>7.3911</v>
      </c>
      <c r="E462" t="n">
        <v>13.53</v>
      </c>
      <c r="F462" t="n">
        <v>10.49</v>
      </c>
      <c r="G462" t="n">
        <v>104.89</v>
      </c>
      <c r="H462" t="n">
        <v>1.65</v>
      </c>
      <c r="I462" t="n">
        <v>6</v>
      </c>
      <c r="J462" t="n">
        <v>291.81</v>
      </c>
      <c r="K462" t="n">
        <v>58.47</v>
      </c>
      <c r="L462" t="n">
        <v>27</v>
      </c>
      <c r="M462" t="n">
        <v>4</v>
      </c>
      <c r="N462" t="n">
        <v>81.34</v>
      </c>
      <c r="O462" t="n">
        <v>36224.3</v>
      </c>
      <c r="P462" t="n">
        <v>167.45</v>
      </c>
      <c r="Q462" t="n">
        <v>197.76</v>
      </c>
      <c r="R462" t="n">
        <v>30.44</v>
      </c>
      <c r="S462" t="n">
        <v>25.4</v>
      </c>
      <c r="T462" t="n">
        <v>1686.22</v>
      </c>
      <c r="U462" t="n">
        <v>0.83</v>
      </c>
      <c r="V462" t="n">
        <v>0.89</v>
      </c>
      <c r="W462" t="n">
        <v>2.95</v>
      </c>
      <c r="X462" t="n">
        <v>0.1</v>
      </c>
      <c r="Y462" t="n">
        <v>1</v>
      </c>
      <c r="Z462" t="n">
        <v>10</v>
      </c>
    </row>
    <row r="463">
      <c r="A463" t="n">
        <v>105</v>
      </c>
      <c r="B463" t="n">
        <v>125</v>
      </c>
      <c r="C463" t="inlineStr">
        <is>
          <t xml:space="preserve">CONCLUIDO	</t>
        </is>
      </c>
      <c r="D463" t="n">
        <v>7.3917</v>
      </c>
      <c r="E463" t="n">
        <v>13.53</v>
      </c>
      <c r="F463" t="n">
        <v>10.49</v>
      </c>
      <c r="G463" t="n">
        <v>104.88</v>
      </c>
      <c r="H463" t="n">
        <v>1.66</v>
      </c>
      <c r="I463" t="n">
        <v>6</v>
      </c>
      <c r="J463" t="n">
        <v>292.32</v>
      </c>
      <c r="K463" t="n">
        <v>58.47</v>
      </c>
      <c r="L463" t="n">
        <v>27.25</v>
      </c>
      <c r="M463" t="n">
        <v>4</v>
      </c>
      <c r="N463" t="n">
        <v>81.59999999999999</v>
      </c>
      <c r="O463" t="n">
        <v>36287.44</v>
      </c>
      <c r="P463" t="n">
        <v>167.48</v>
      </c>
      <c r="Q463" t="n">
        <v>197.76</v>
      </c>
      <c r="R463" t="n">
        <v>30.46</v>
      </c>
      <c r="S463" t="n">
        <v>25.4</v>
      </c>
      <c r="T463" t="n">
        <v>1697.66</v>
      </c>
      <c r="U463" t="n">
        <v>0.83</v>
      </c>
      <c r="V463" t="n">
        <v>0.89</v>
      </c>
      <c r="W463" t="n">
        <v>2.95</v>
      </c>
      <c r="X463" t="n">
        <v>0.1</v>
      </c>
      <c r="Y463" t="n">
        <v>1</v>
      </c>
      <c r="Z463" t="n">
        <v>10</v>
      </c>
    </row>
    <row r="464">
      <c r="A464" t="n">
        <v>106</v>
      </c>
      <c r="B464" t="n">
        <v>125</v>
      </c>
      <c r="C464" t="inlineStr">
        <is>
          <t xml:space="preserve">CONCLUIDO	</t>
        </is>
      </c>
      <c r="D464" t="n">
        <v>7.3923</v>
      </c>
      <c r="E464" t="n">
        <v>13.53</v>
      </c>
      <c r="F464" t="n">
        <v>10.49</v>
      </c>
      <c r="G464" t="n">
        <v>104.87</v>
      </c>
      <c r="H464" t="n">
        <v>1.67</v>
      </c>
      <c r="I464" t="n">
        <v>6</v>
      </c>
      <c r="J464" t="n">
        <v>292.84</v>
      </c>
      <c r="K464" t="n">
        <v>58.47</v>
      </c>
      <c r="L464" t="n">
        <v>27.5</v>
      </c>
      <c r="M464" t="n">
        <v>4</v>
      </c>
      <c r="N464" t="n">
        <v>81.86</v>
      </c>
      <c r="O464" t="n">
        <v>36350.69</v>
      </c>
      <c r="P464" t="n">
        <v>167.39</v>
      </c>
      <c r="Q464" t="n">
        <v>197.76</v>
      </c>
      <c r="R464" t="n">
        <v>30.37</v>
      </c>
      <c r="S464" t="n">
        <v>25.4</v>
      </c>
      <c r="T464" t="n">
        <v>1648.78</v>
      </c>
      <c r="U464" t="n">
        <v>0.84</v>
      </c>
      <c r="V464" t="n">
        <v>0.89</v>
      </c>
      <c r="W464" t="n">
        <v>2.95</v>
      </c>
      <c r="X464" t="n">
        <v>0.1</v>
      </c>
      <c r="Y464" t="n">
        <v>1</v>
      </c>
      <c r="Z464" t="n">
        <v>10</v>
      </c>
    </row>
    <row r="465">
      <c r="A465" t="n">
        <v>107</v>
      </c>
      <c r="B465" t="n">
        <v>125</v>
      </c>
      <c r="C465" t="inlineStr">
        <is>
          <t xml:space="preserve">CONCLUIDO	</t>
        </is>
      </c>
      <c r="D465" t="n">
        <v>7.3931</v>
      </c>
      <c r="E465" t="n">
        <v>13.53</v>
      </c>
      <c r="F465" t="n">
        <v>10.49</v>
      </c>
      <c r="G465" t="n">
        <v>104.86</v>
      </c>
      <c r="H465" t="n">
        <v>1.68</v>
      </c>
      <c r="I465" t="n">
        <v>6</v>
      </c>
      <c r="J465" t="n">
        <v>293.35</v>
      </c>
      <c r="K465" t="n">
        <v>58.47</v>
      </c>
      <c r="L465" t="n">
        <v>27.75</v>
      </c>
      <c r="M465" t="n">
        <v>4</v>
      </c>
      <c r="N465" t="n">
        <v>82.13</v>
      </c>
      <c r="O465" t="n">
        <v>36414.05</v>
      </c>
      <c r="P465" t="n">
        <v>167.29</v>
      </c>
      <c r="Q465" t="n">
        <v>197.75</v>
      </c>
      <c r="R465" t="n">
        <v>30.44</v>
      </c>
      <c r="S465" t="n">
        <v>25.4</v>
      </c>
      <c r="T465" t="n">
        <v>1687.6</v>
      </c>
      <c r="U465" t="n">
        <v>0.83</v>
      </c>
      <c r="V465" t="n">
        <v>0.89</v>
      </c>
      <c r="W465" t="n">
        <v>2.95</v>
      </c>
      <c r="X465" t="n">
        <v>0.1</v>
      </c>
      <c r="Y465" t="n">
        <v>1</v>
      </c>
      <c r="Z465" t="n">
        <v>10</v>
      </c>
    </row>
    <row r="466">
      <c r="A466" t="n">
        <v>108</v>
      </c>
      <c r="B466" t="n">
        <v>125</v>
      </c>
      <c r="C466" t="inlineStr">
        <is>
          <t xml:space="preserve">CONCLUIDO	</t>
        </is>
      </c>
      <c r="D466" t="n">
        <v>7.393</v>
      </c>
      <c r="E466" t="n">
        <v>13.53</v>
      </c>
      <c r="F466" t="n">
        <v>10.49</v>
      </c>
      <c r="G466" t="n">
        <v>104.86</v>
      </c>
      <c r="H466" t="n">
        <v>1.7</v>
      </c>
      <c r="I466" t="n">
        <v>6</v>
      </c>
      <c r="J466" t="n">
        <v>293.86</v>
      </c>
      <c r="K466" t="n">
        <v>58.47</v>
      </c>
      <c r="L466" t="n">
        <v>28</v>
      </c>
      <c r="M466" t="n">
        <v>4</v>
      </c>
      <c r="N466" t="n">
        <v>82.39</v>
      </c>
      <c r="O466" t="n">
        <v>36477.51</v>
      </c>
      <c r="P466" t="n">
        <v>167.18</v>
      </c>
      <c r="Q466" t="n">
        <v>197.76</v>
      </c>
      <c r="R466" t="n">
        <v>30.34</v>
      </c>
      <c r="S466" t="n">
        <v>25.4</v>
      </c>
      <c r="T466" t="n">
        <v>1638.29</v>
      </c>
      <c r="U466" t="n">
        <v>0.84</v>
      </c>
      <c r="V466" t="n">
        <v>0.89</v>
      </c>
      <c r="W466" t="n">
        <v>2.95</v>
      </c>
      <c r="X466" t="n">
        <v>0.1</v>
      </c>
      <c r="Y466" t="n">
        <v>1</v>
      </c>
      <c r="Z466" t="n">
        <v>10</v>
      </c>
    </row>
    <row r="467">
      <c r="A467" t="n">
        <v>109</v>
      </c>
      <c r="B467" t="n">
        <v>125</v>
      </c>
      <c r="C467" t="inlineStr">
        <is>
          <t xml:space="preserve">CONCLUIDO	</t>
        </is>
      </c>
      <c r="D467" t="n">
        <v>7.3954</v>
      </c>
      <c r="E467" t="n">
        <v>13.52</v>
      </c>
      <c r="F467" t="n">
        <v>10.48</v>
      </c>
      <c r="G467" t="n">
        <v>104.82</v>
      </c>
      <c r="H467" t="n">
        <v>1.71</v>
      </c>
      <c r="I467" t="n">
        <v>6</v>
      </c>
      <c r="J467" t="n">
        <v>294.38</v>
      </c>
      <c r="K467" t="n">
        <v>58.47</v>
      </c>
      <c r="L467" t="n">
        <v>28.25</v>
      </c>
      <c r="M467" t="n">
        <v>4</v>
      </c>
      <c r="N467" t="n">
        <v>82.66</v>
      </c>
      <c r="O467" t="n">
        <v>36541.09</v>
      </c>
      <c r="P467" t="n">
        <v>166.98</v>
      </c>
      <c r="Q467" t="n">
        <v>197.75</v>
      </c>
      <c r="R467" t="n">
        <v>30.27</v>
      </c>
      <c r="S467" t="n">
        <v>25.4</v>
      </c>
      <c r="T467" t="n">
        <v>1599.97</v>
      </c>
      <c r="U467" t="n">
        <v>0.84</v>
      </c>
      <c r="V467" t="n">
        <v>0.89</v>
      </c>
      <c r="W467" t="n">
        <v>2.95</v>
      </c>
      <c r="X467" t="n">
        <v>0.09</v>
      </c>
      <c r="Y467" t="n">
        <v>1</v>
      </c>
      <c r="Z467" t="n">
        <v>10</v>
      </c>
    </row>
    <row r="468">
      <c r="A468" t="n">
        <v>110</v>
      </c>
      <c r="B468" t="n">
        <v>125</v>
      </c>
      <c r="C468" t="inlineStr">
        <is>
          <t xml:space="preserve">CONCLUIDO	</t>
        </is>
      </c>
      <c r="D468" t="n">
        <v>7.3934</v>
      </c>
      <c r="E468" t="n">
        <v>13.53</v>
      </c>
      <c r="F468" t="n">
        <v>10.49</v>
      </c>
      <c r="G468" t="n">
        <v>104.85</v>
      </c>
      <c r="H468" t="n">
        <v>1.72</v>
      </c>
      <c r="I468" t="n">
        <v>6</v>
      </c>
      <c r="J468" t="n">
        <v>294.9</v>
      </c>
      <c r="K468" t="n">
        <v>58.47</v>
      </c>
      <c r="L468" t="n">
        <v>28.5</v>
      </c>
      <c r="M468" t="n">
        <v>4</v>
      </c>
      <c r="N468" t="n">
        <v>82.92</v>
      </c>
      <c r="O468" t="n">
        <v>36604.77</v>
      </c>
      <c r="P468" t="n">
        <v>166.92</v>
      </c>
      <c r="Q468" t="n">
        <v>197.78</v>
      </c>
      <c r="R468" t="n">
        <v>30.32</v>
      </c>
      <c r="S468" t="n">
        <v>25.4</v>
      </c>
      <c r="T468" t="n">
        <v>1626.06</v>
      </c>
      <c r="U468" t="n">
        <v>0.84</v>
      </c>
      <c r="V468" t="n">
        <v>0.89</v>
      </c>
      <c r="W468" t="n">
        <v>2.95</v>
      </c>
      <c r="X468" t="n">
        <v>0.1</v>
      </c>
      <c r="Y468" t="n">
        <v>1</v>
      </c>
      <c r="Z468" t="n">
        <v>10</v>
      </c>
    </row>
    <row r="469">
      <c r="A469" t="n">
        <v>111</v>
      </c>
      <c r="B469" t="n">
        <v>125</v>
      </c>
      <c r="C469" t="inlineStr">
        <is>
          <t xml:space="preserve">CONCLUIDO	</t>
        </is>
      </c>
      <c r="D469" t="n">
        <v>7.3925</v>
      </c>
      <c r="E469" t="n">
        <v>13.53</v>
      </c>
      <c r="F469" t="n">
        <v>10.49</v>
      </c>
      <c r="G469" t="n">
        <v>104.87</v>
      </c>
      <c r="H469" t="n">
        <v>1.73</v>
      </c>
      <c r="I469" t="n">
        <v>6</v>
      </c>
      <c r="J469" t="n">
        <v>295.41</v>
      </c>
      <c r="K469" t="n">
        <v>58.47</v>
      </c>
      <c r="L469" t="n">
        <v>28.75</v>
      </c>
      <c r="M469" t="n">
        <v>4</v>
      </c>
      <c r="N469" t="n">
        <v>83.19</v>
      </c>
      <c r="O469" t="n">
        <v>36668.57</v>
      </c>
      <c r="P469" t="n">
        <v>166.75</v>
      </c>
      <c r="Q469" t="n">
        <v>197.75</v>
      </c>
      <c r="R469" t="n">
        <v>30.4</v>
      </c>
      <c r="S469" t="n">
        <v>25.4</v>
      </c>
      <c r="T469" t="n">
        <v>1668.06</v>
      </c>
      <c r="U469" t="n">
        <v>0.84</v>
      </c>
      <c r="V469" t="n">
        <v>0.89</v>
      </c>
      <c r="W469" t="n">
        <v>2.95</v>
      </c>
      <c r="X469" t="n">
        <v>0.1</v>
      </c>
      <c r="Y469" t="n">
        <v>1</v>
      </c>
      <c r="Z469" t="n">
        <v>10</v>
      </c>
    </row>
    <row r="470">
      <c r="A470" t="n">
        <v>112</v>
      </c>
      <c r="B470" t="n">
        <v>125</v>
      </c>
      <c r="C470" t="inlineStr">
        <is>
          <t xml:space="preserve">CONCLUIDO	</t>
        </is>
      </c>
      <c r="D470" t="n">
        <v>7.3946</v>
      </c>
      <c r="E470" t="n">
        <v>13.52</v>
      </c>
      <c r="F470" t="n">
        <v>10.48</v>
      </c>
      <c r="G470" t="n">
        <v>104.83</v>
      </c>
      <c r="H470" t="n">
        <v>1.75</v>
      </c>
      <c r="I470" t="n">
        <v>6</v>
      </c>
      <c r="J470" t="n">
        <v>295.93</v>
      </c>
      <c r="K470" t="n">
        <v>58.47</v>
      </c>
      <c r="L470" t="n">
        <v>29</v>
      </c>
      <c r="M470" t="n">
        <v>4</v>
      </c>
      <c r="N470" t="n">
        <v>83.45999999999999</v>
      </c>
      <c r="O470" t="n">
        <v>36732.47</v>
      </c>
      <c r="P470" t="n">
        <v>166.6</v>
      </c>
      <c r="Q470" t="n">
        <v>197.75</v>
      </c>
      <c r="R470" t="n">
        <v>30.29</v>
      </c>
      <c r="S470" t="n">
        <v>25.4</v>
      </c>
      <c r="T470" t="n">
        <v>1609.24</v>
      </c>
      <c r="U470" t="n">
        <v>0.84</v>
      </c>
      <c r="V470" t="n">
        <v>0.89</v>
      </c>
      <c r="W470" t="n">
        <v>2.95</v>
      </c>
      <c r="X470" t="n">
        <v>0.09</v>
      </c>
      <c r="Y470" t="n">
        <v>1</v>
      </c>
      <c r="Z470" t="n">
        <v>10</v>
      </c>
    </row>
    <row r="471">
      <c r="A471" t="n">
        <v>113</v>
      </c>
      <c r="B471" t="n">
        <v>125</v>
      </c>
      <c r="C471" t="inlineStr">
        <is>
          <t xml:space="preserve">CONCLUIDO	</t>
        </is>
      </c>
      <c r="D471" t="n">
        <v>7.3936</v>
      </c>
      <c r="E471" t="n">
        <v>13.53</v>
      </c>
      <c r="F471" t="n">
        <v>10.48</v>
      </c>
      <c r="G471" t="n">
        <v>104.85</v>
      </c>
      <c r="H471" t="n">
        <v>1.76</v>
      </c>
      <c r="I471" t="n">
        <v>6</v>
      </c>
      <c r="J471" t="n">
        <v>296.45</v>
      </c>
      <c r="K471" t="n">
        <v>58.47</v>
      </c>
      <c r="L471" t="n">
        <v>29.25</v>
      </c>
      <c r="M471" t="n">
        <v>4</v>
      </c>
      <c r="N471" t="n">
        <v>83.73</v>
      </c>
      <c r="O471" t="n">
        <v>36796.49</v>
      </c>
      <c r="P471" t="n">
        <v>166.39</v>
      </c>
      <c r="Q471" t="n">
        <v>197.75</v>
      </c>
      <c r="R471" t="n">
        <v>30.35</v>
      </c>
      <c r="S471" t="n">
        <v>25.4</v>
      </c>
      <c r="T471" t="n">
        <v>1642.72</v>
      </c>
      <c r="U471" t="n">
        <v>0.84</v>
      </c>
      <c r="V471" t="n">
        <v>0.89</v>
      </c>
      <c r="W471" t="n">
        <v>2.95</v>
      </c>
      <c r="X471" t="n">
        <v>0.1</v>
      </c>
      <c r="Y471" t="n">
        <v>1</v>
      </c>
      <c r="Z471" t="n">
        <v>10</v>
      </c>
    </row>
    <row r="472">
      <c r="A472" t="n">
        <v>114</v>
      </c>
      <c r="B472" t="n">
        <v>125</v>
      </c>
      <c r="C472" t="inlineStr">
        <is>
          <t xml:space="preserve">CONCLUIDO	</t>
        </is>
      </c>
      <c r="D472" t="n">
        <v>7.3887</v>
      </c>
      <c r="E472" t="n">
        <v>13.53</v>
      </c>
      <c r="F472" t="n">
        <v>10.49</v>
      </c>
      <c r="G472" t="n">
        <v>104.94</v>
      </c>
      <c r="H472" t="n">
        <v>1.77</v>
      </c>
      <c r="I472" t="n">
        <v>6</v>
      </c>
      <c r="J472" t="n">
        <v>296.97</v>
      </c>
      <c r="K472" t="n">
        <v>58.47</v>
      </c>
      <c r="L472" t="n">
        <v>29.5</v>
      </c>
      <c r="M472" t="n">
        <v>4</v>
      </c>
      <c r="N472" t="n">
        <v>84</v>
      </c>
      <c r="O472" t="n">
        <v>36860.62</v>
      </c>
      <c r="P472" t="n">
        <v>166.22</v>
      </c>
      <c r="Q472" t="n">
        <v>197.75</v>
      </c>
      <c r="R472" t="n">
        <v>30.68</v>
      </c>
      <c r="S472" t="n">
        <v>25.4</v>
      </c>
      <c r="T472" t="n">
        <v>1805.82</v>
      </c>
      <c r="U472" t="n">
        <v>0.83</v>
      </c>
      <c r="V472" t="n">
        <v>0.89</v>
      </c>
      <c r="W472" t="n">
        <v>2.95</v>
      </c>
      <c r="X472" t="n">
        <v>0.1</v>
      </c>
      <c r="Y472" t="n">
        <v>1</v>
      </c>
      <c r="Z472" t="n">
        <v>10</v>
      </c>
    </row>
    <row r="473">
      <c r="A473" t="n">
        <v>115</v>
      </c>
      <c r="B473" t="n">
        <v>125</v>
      </c>
      <c r="C473" t="inlineStr">
        <is>
          <t xml:space="preserve">CONCLUIDO	</t>
        </is>
      </c>
      <c r="D473" t="n">
        <v>7.4242</v>
      </c>
      <c r="E473" t="n">
        <v>13.47</v>
      </c>
      <c r="F473" t="n">
        <v>10.48</v>
      </c>
      <c r="G473" t="n">
        <v>125.72</v>
      </c>
      <c r="H473" t="n">
        <v>1.78</v>
      </c>
      <c r="I473" t="n">
        <v>5</v>
      </c>
      <c r="J473" t="n">
        <v>297.49</v>
      </c>
      <c r="K473" t="n">
        <v>58.47</v>
      </c>
      <c r="L473" t="n">
        <v>29.75</v>
      </c>
      <c r="M473" t="n">
        <v>3</v>
      </c>
      <c r="N473" t="n">
        <v>84.27</v>
      </c>
      <c r="O473" t="n">
        <v>36924.87</v>
      </c>
      <c r="P473" t="n">
        <v>165.93</v>
      </c>
      <c r="Q473" t="n">
        <v>197.78</v>
      </c>
      <c r="R473" t="n">
        <v>30.03</v>
      </c>
      <c r="S473" t="n">
        <v>25.4</v>
      </c>
      <c r="T473" t="n">
        <v>1486.46</v>
      </c>
      <c r="U473" t="n">
        <v>0.85</v>
      </c>
      <c r="V473" t="n">
        <v>0.89</v>
      </c>
      <c r="W473" t="n">
        <v>2.95</v>
      </c>
      <c r="X473" t="n">
        <v>0.09</v>
      </c>
      <c r="Y473" t="n">
        <v>1</v>
      </c>
      <c r="Z473" t="n">
        <v>10</v>
      </c>
    </row>
    <row r="474">
      <c r="A474" t="n">
        <v>116</v>
      </c>
      <c r="B474" t="n">
        <v>125</v>
      </c>
      <c r="C474" t="inlineStr">
        <is>
          <t xml:space="preserve">CONCLUIDO	</t>
        </is>
      </c>
      <c r="D474" t="n">
        <v>7.4259</v>
      </c>
      <c r="E474" t="n">
        <v>13.47</v>
      </c>
      <c r="F474" t="n">
        <v>10.47</v>
      </c>
      <c r="G474" t="n">
        <v>125.68</v>
      </c>
      <c r="H474" t="n">
        <v>1.79</v>
      </c>
      <c r="I474" t="n">
        <v>5</v>
      </c>
      <c r="J474" t="n">
        <v>298.01</v>
      </c>
      <c r="K474" t="n">
        <v>58.47</v>
      </c>
      <c r="L474" t="n">
        <v>30</v>
      </c>
      <c r="M474" t="n">
        <v>3</v>
      </c>
      <c r="N474" t="n">
        <v>84.54000000000001</v>
      </c>
      <c r="O474" t="n">
        <v>36989.23</v>
      </c>
      <c r="P474" t="n">
        <v>166.18</v>
      </c>
      <c r="Q474" t="n">
        <v>197.75</v>
      </c>
      <c r="R474" t="n">
        <v>29.97</v>
      </c>
      <c r="S474" t="n">
        <v>25.4</v>
      </c>
      <c r="T474" t="n">
        <v>1455.94</v>
      </c>
      <c r="U474" t="n">
        <v>0.85</v>
      </c>
      <c r="V474" t="n">
        <v>0.89</v>
      </c>
      <c r="W474" t="n">
        <v>2.95</v>
      </c>
      <c r="X474" t="n">
        <v>0.08</v>
      </c>
      <c r="Y474" t="n">
        <v>1</v>
      </c>
      <c r="Z474" t="n">
        <v>10</v>
      </c>
    </row>
    <row r="475">
      <c r="A475" t="n">
        <v>117</v>
      </c>
      <c r="B475" t="n">
        <v>125</v>
      </c>
      <c r="C475" t="inlineStr">
        <is>
          <t xml:space="preserve">CONCLUIDO	</t>
        </is>
      </c>
      <c r="D475" t="n">
        <v>7.4244</v>
      </c>
      <c r="E475" t="n">
        <v>13.47</v>
      </c>
      <c r="F475" t="n">
        <v>10.48</v>
      </c>
      <c r="G475" t="n">
        <v>125.71</v>
      </c>
      <c r="H475" t="n">
        <v>1.8</v>
      </c>
      <c r="I475" t="n">
        <v>5</v>
      </c>
      <c r="J475" t="n">
        <v>298.54</v>
      </c>
      <c r="K475" t="n">
        <v>58.47</v>
      </c>
      <c r="L475" t="n">
        <v>30.25</v>
      </c>
      <c r="M475" t="n">
        <v>3</v>
      </c>
      <c r="N475" t="n">
        <v>84.81</v>
      </c>
      <c r="O475" t="n">
        <v>37053.7</v>
      </c>
      <c r="P475" t="n">
        <v>166.42</v>
      </c>
      <c r="Q475" t="n">
        <v>197.76</v>
      </c>
      <c r="R475" t="n">
        <v>30.15</v>
      </c>
      <c r="S475" t="n">
        <v>25.4</v>
      </c>
      <c r="T475" t="n">
        <v>1545.07</v>
      </c>
      <c r="U475" t="n">
        <v>0.84</v>
      </c>
      <c r="V475" t="n">
        <v>0.89</v>
      </c>
      <c r="W475" t="n">
        <v>2.95</v>
      </c>
      <c r="X475" t="n">
        <v>0.09</v>
      </c>
      <c r="Y475" t="n">
        <v>1</v>
      </c>
      <c r="Z475" t="n">
        <v>10</v>
      </c>
    </row>
    <row r="476">
      <c r="A476" t="n">
        <v>118</v>
      </c>
      <c r="B476" t="n">
        <v>125</v>
      </c>
      <c r="C476" t="inlineStr">
        <is>
          <t xml:space="preserve">CONCLUIDO	</t>
        </is>
      </c>
      <c r="D476" t="n">
        <v>7.4224</v>
      </c>
      <c r="E476" t="n">
        <v>13.47</v>
      </c>
      <c r="F476" t="n">
        <v>10.48</v>
      </c>
      <c r="G476" t="n">
        <v>125.76</v>
      </c>
      <c r="H476" t="n">
        <v>1.82</v>
      </c>
      <c r="I476" t="n">
        <v>5</v>
      </c>
      <c r="J476" t="n">
        <v>299.06</v>
      </c>
      <c r="K476" t="n">
        <v>58.47</v>
      </c>
      <c r="L476" t="n">
        <v>30.5</v>
      </c>
      <c r="M476" t="n">
        <v>3</v>
      </c>
      <c r="N476" t="n">
        <v>85.09</v>
      </c>
      <c r="O476" t="n">
        <v>37118.29</v>
      </c>
      <c r="P476" t="n">
        <v>166.67</v>
      </c>
      <c r="Q476" t="n">
        <v>197.75</v>
      </c>
      <c r="R476" t="n">
        <v>30.15</v>
      </c>
      <c r="S476" t="n">
        <v>25.4</v>
      </c>
      <c r="T476" t="n">
        <v>1547.79</v>
      </c>
      <c r="U476" t="n">
        <v>0.84</v>
      </c>
      <c r="V476" t="n">
        <v>0.89</v>
      </c>
      <c r="W476" t="n">
        <v>2.95</v>
      </c>
      <c r="X476" t="n">
        <v>0.09</v>
      </c>
      <c r="Y476" t="n">
        <v>1</v>
      </c>
      <c r="Z476" t="n">
        <v>10</v>
      </c>
    </row>
    <row r="477">
      <c r="A477" t="n">
        <v>119</v>
      </c>
      <c r="B477" t="n">
        <v>125</v>
      </c>
      <c r="C477" t="inlineStr">
        <is>
          <t xml:space="preserve">CONCLUIDO	</t>
        </is>
      </c>
      <c r="D477" t="n">
        <v>7.4231</v>
      </c>
      <c r="E477" t="n">
        <v>13.47</v>
      </c>
      <c r="F477" t="n">
        <v>10.48</v>
      </c>
      <c r="G477" t="n">
        <v>125.74</v>
      </c>
      <c r="H477" t="n">
        <v>1.83</v>
      </c>
      <c r="I477" t="n">
        <v>5</v>
      </c>
      <c r="J477" t="n">
        <v>299.59</v>
      </c>
      <c r="K477" t="n">
        <v>58.47</v>
      </c>
      <c r="L477" t="n">
        <v>30.75</v>
      </c>
      <c r="M477" t="n">
        <v>3</v>
      </c>
      <c r="N477" t="n">
        <v>85.36</v>
      </c>
      <c r="O477" t="n">
        <v>37183.12</v>
      </c>
      <c r="P477" t="n">
        <v>166.78</v>
      </c>
      <c r="Q477" t="n">
        <v>197.75</v>
      </c>
      <c r="R477" t="n">
        <v>30.16</v>
      </c>
      <c r="S477" t="n">
        <v>25.4</v>
      </c>
      <c r="T477" t="n">
        <v>1548.82</v>
      </c>
      <c r="U477" t="n">
        <v>0.84</v>
      </c>
      <c r="V477" t="n">
        <v>0.89</v>
      </c>
      <c r="W477" t="n">
        <v>2.95</v>
      </c>
      <c r="X477" t="n">
        <v>0.09</v>
      </c>
      <c r="Y477" t="n">
        <v>1</v>
      </c>
      <c r="Z477" t="n">
        <v>10</v>
      </c>
    </row>
    <row r="478">
      <c r="A478" t="n">
        <v>120</v>
      </c>
      <c r="B478" t="n">
        <v>125</v>
      </c>
      <c r="C478" t="inlineStr">
        <is>
          <t xml:space="preserve">CONCLUIDO	</t>
        </is>
      </c>
      <c r="D478" t="n">
        <v>7.4238</v>
      </c>
      <c r="E478" t="n">
        <v>13.47</v>
      </c>
      <c r="F478" t="n">
        <v>10.48</v>
      </c>
      <c r="G478" t="n">
        <v>125.73</v>
      </c>
      <c r="H478" t="n">
        <v>1.84</v>
      </c>
      <c r="I478" t="n">
        <v>5</v>
      </c>
      <c r="J478" t="n">
        <v>300.11</v>
      </c>
      <c r="K478" t="n">
        <v>58.47</v>
      </c>
      <c r="L478" t="n">
        <v>31</v>
      </c>
      <c r="M478" t="n">
        <v>3</v>
      </c>
      <c r="N478" t="n">
        <v>85.64</v>
      </c>
      <c r="O478" t="n">
        <v>37247.94</v>
      </c>
      <c r="P478" t="n">
        <v>166.9</v>
      </c>
      <c r="Q478" t="n">
        <v>197.76</v>
      </c>
      <c r="R478" t="n">
        <v>30.02</v>
      </c>
      <c r="S478" t="n">
        <v>25.4</v>
      </c>
      <c r="T478" t="n">
        <v>1479.19</v>
      </c>
      <c r="U478" t="n">
        <v>0.85</v>
      </c>
      <c r="V478" t="n">
        <v>0.89</v>
      </c>
      <c r="W478" t="n">
        <v>2.95</v>
      </c>
      <c r="X478" t="n">
        <v>0.09</v>
      </c>
      <c r="Y478" t="n">
        <v>1</v>
      </c>
      <c r="Z478" t="n">
        <v>10</v>
      </c>
    </row>
    <row r="479">
      <c r="A479" t="n">
        <v>121</v>
      </c>
      <c r="B479" t="n">
        <v>125</v>
      </c>
      <c r="C479" t="inlineStr">
        <is>
          <t xml:space="preserve">CONCLUIDO	</t>
        </is>
      </c>
      <c r="D479" t="n">
        <v>7.4268</v>
      </c>
      <c r="E479" t="n">
        <v>13.46</v>
      </c>
      <c r="F479" t="n">
        <v>10.47</v>
      </c>
      <c r="G479" t="n">
        <v>125.66</v>
      </c>
      <c r="H479" t="n">
        <v>1.85</v>
      </c>
      <c r="I479" t="n">
        <v>5</v>
      </c>
      <c r="J479" t="n">
        <v>300.64</v>
      </c>
      <c r="K479" t="n">
        <v>58.47</v>
      </c>
      <c r="L479" t="n">
        <v>31.25</v>
      </c>
      <c r="M479" t="n">
        <v>3</v>
      </c>
      <c r="N479" t="n">
        <v>85.91</v>
      </c>
      <c r="O479" t="n">
        <v>37312.88</v>
      </c>
      <c r="P479" t="n">
        <v>166.92</v>
      </c>
      <c r="Q479" t="n">
        <v>197.76</v>
      </c>
      <c r="R479" t="n">
        <v>29.92</v>
      </c>
      <c r="S479" t="n">
        <v>25.4</v>
      </c>
      <c r="T479" t="n">
        <v>1432.87</v>
      </c>
      <c r="U479" t="n">
        <v>0.85</v>
      </c>
      <c r="V479" t="n">
        <v>0.89</v>
      </c>
      <c r="W479" t="n">
        <v>2.95</v>
      </c>
      <c r="X479" t="n">
        <v>0.08</v>
      </c>
      <c r="Y479" t="n">
        <v>1</v>
      </c>
      <c r="Z479" t="n">
        <v>10</v>
      </c>
    </row>
    <row r="480">
      <c r="A480" t="n">
        <v>122</v>
      </c>
      <c r="B480" t="n">
        <v>125</v>
      </c>
      <c r="C480" t="inlineStr">
        <is>
          <t xml:space="preserve">CONCLUIDO	</t>
        </is>
      </c>
      <c r="D480" t="n">
        <v>7.4268</v>
      </c>
      <c r="E480" t="n">
        <v>13.46</v>
      </c>
      <c r="F480" t="n">
        <v>10.47</v>
      </c>
      <c r="G480" t="n">
        <v>125.66</v>
      </c>
      <c r="H480" t="n">
        <v>1.86</v>
      </c>
      <c r="I480" t="n">
        <v>5</v>
      </c>
      <c r="J480" t="n">
        <v>301.17</v>
      </c>
      <c r="K480" t="n">
        <v>58.47</v>
      </c>
      <c r="L480" t="n">
        <v>31.5</v>
      </c>
      <c r="M480" t="n">
        <v>3</v>
      </c>
      <c r="N480" t="n">
        <v>86.19</v>
      </c>
      <c r="O480" t="n">
        <v>37377.94</v>
      </c>
      <c r="P480" t="n">
        <v>167.06</v>
      </c>
      <c r="Q480" t="n">
        <v>197.75</v>
      </c>
      <c r="R480" t="n">
        <v>29.92</v>
      </c>
      <c r="S480" t="n">
        <v>25.4</v>
      </c>
      <c r="T480" t="n">
        <v>1429.75</v>
      </c>
      <c r="U480" t="n">
        <v>0.85</v>
      </c>
      <c r="V480" t="n">
        <v>0.89</v>
      </c>
      <c r="W480" t="n">
        <v>2.95</v>
      </c>
      <c r="X480" t="n">
        <v>0.08</v>
      </c>
      <c r="Y480" t="n">
        <v>1</v>
      </c>
      <c r="Z480" t="n">
        <v>10</v>
      </c>
    </row>
    <row r="481">
      <c r="A481" t="n">
        <v>123</v>
      </c>
      <c r="B481" t="n">
        <v>125</v>
      </c>
      <c r="C481" t="inlineStr">
        <is>
          <t xml:space="preserve">CONCLUIDO	</t>
        </is>
      </c>
      <c r="D481" t="n">
        <v>7.4256</v>
      </c>
      <c r="E481" t="n">
        <v>13.47</v>
      </c>
      <c r="F481" t="n">
        <v>10.47</v>
      </c>
      <c r="G481" t="n">
        <v>125.69</v>
      </c>
      <c r="H481" t="n">
        <v>1.87</v>
      </c>
      <c r="I481" t="n">
        <v>5</v>
      </c>
      <c r="J481" t="n">
        <v>301.69</v>
      </c>
      <c r="K481" t="n">
        <v>58.47</v>
      </c>
      <c r="L481" t="n">
        <v>31.75</v>
      </c>
      <c r="M481" t="n">
        <v>3</v>
      </c>
      <c r="N481" t="n">
        <v>86.47</v>
      </c>
      <c r="O481" t="n">
        <v>37443.11</v>
      </c>
      <c r="P481" t="n">
        <v>167.23</v>
      </c>
      <c r="Q481" t="n">
        <v>197.75</v>
      </c>
      <c r="R481" t="n">
        <v>29.99</v>
      </c>
      <c r="S481" t="n">
        <v>25.4</v>
      </c>
      <c r="T481" t="n">
        <v>1466.74</v>
      </c>
      <c r="U481" t="n">
        <v>0.85</v>
      </c>
      <c r="V481" t="n">
        <v>0.89</v>
      </c>
      <c r="W481" t="n">
        <v>2.95</v>
      </c>
      <c r="X481" t="n">
        <v>0.08</v>
      </c>
      <c r="Y481" t="n">
        <v>1</v>
      </c>
      <c r="Z481" t="n">
        <v>10</v>
      </c>
    </row>
    <row r="482">
      <c r="A482" t="n">
        <v>124</v>
      </c>
      <c r="B482" t="n">
        <v>125</v>
      </c>
      <c r="C482" t="inlineStr">
        <is>
          <t xml:space="preserve">CONCLUIDO	</t>
        </is>
      </c>
      <c r="D482" t="n">
        <v>7.4285</v>
      </c>
      <c r="E482" t="n">
        <v>13.46</v>
      </c>
      <c r="F482" t="n">
        <v>10.47</v>
      </c>
      <c r="G482" t="n">
        <v>125.62</v>
      </c>
      <c r="H482" t="n">
        <v>1.89</v>
      </c>
      <c r="I482" t="n">
        <v>5</v>
      </c>
      <c r="J482" t="n">
        <v>302.22</v>
      </c>
      <c r="K482" t="n">
        <v>58.47</v>
      </c>
      <c r="L482" t="n">
        <v>32</v>
      </c>
      <c r="M482" t="n">
        <v>3</v>
      </c>
      <c r="N482" t="n">
        <v>86.75</v>
      </c>
      <c r="O482" t="n">
        <v>37508.41</v>
      </c>
      <c r="P482" t="n">
        <v>167.28</v>
      </c>
      <c r="Q482" t="n">
        <v>197.75</v>
      </c>
      <c r="R482" t="n">
        <v>29.83</v>
      </c>
      <c r="S482" t="n">
        <v>25.4</v>
      </c>
      <c r="T482" t="n">
        <v>1384.09</v>
      </c>
      <c r="U482" t="n">
        <v>0.85</v>
      </c>
      <c r="V482" t="n">
        <v>0.89</v>
      </c>
      <c r="W482" t="n">
        <v>2.95</v>
      </c>
      <c r="X482" t="n">
        <v>0.08</v>
      </c>
      <c r="Y482" t="n">
        <v>1</v>
      </c>
      <c r="Z482" t="n">
        <v>10</v>
      </c>
    </row>
    <row r="483">
      <c r="A483" t="n">
        <v>125</v>
      </c>
      <c r="B483" t="n">
        <v>125</v>
      </c>
      <c r="C483" t="inlineStr">
        <is>
          <t xml:space="preserve">CONCLUIDO	</t>
        </is>
      </c>
      <c r="D483" t="n">
        <v>7.4311</v>
      </c>
      <c r="E483" t="n">
        <v>13.46</v>
      </c>
      <c r="F483" t="n">
        <v>10.46</v>
      </c>
      <c r="G483" t="n">
        <v>125.57</v>
      </c>
      <c r="H483" t="n">
        <v>1.9</v>
      </c>
      <c r="I483" t="n">
        <v>5</v>
      </c>
      <c r="J483" t="n">
        <v>302.75</v>
      </c>
      <c r="K483" t="n">
        <v>58.47</v>
      </c>
      <c r="L483" t="n">
        <v>32.25</v>
      </c>
      <c r="M483" t="n">
        <v>3</v>
      </c>
      <c r="N483" t="n">
        <v>87.03</v>
      </c>
      <c r="O483" t="n">
        <v>37573.82</v>
      </c>
      <c r="P483" t="n">
        <v>167.21</v>
      </c>
      <c r="Q483" t="n">
        <v>197.75</v>
      </c>
      <c r="R483" t="n">
        <v>29.73</v>
      </c>
      <c r="S483" t="n">
        <v>25.4</v>
      </c>
      <c r="T483" t="n">
        <v>1336</v>
      </c>
      <c r="U483" t="n">
        <v>0.85</v>
      </c>
      <c r="V483" t="n">
        <v>0.89</v>
      </c>
      <c r="W483" t="n">
        <v>2.94</v>
      </c>
      <c r="X483" t="n">
        <v>0.07000000000000001</v>
      </c>
      <c r="Y483" t="n">
        <v>1</v>
      </c>
      <c r="Z483" t="n">
        <v>10</v>
      </c>
    </row>
    <row r="484">
      <c r="A484" t="n">
        <v>126</v>
      </c>
      <c r="B484" t="n">
        <v>125</v>
      </c>
      <c r="C484" t="inlineStr">
        <is>
          <t xml:space="preserve">CONCLUIDO	</t>
        </is>
      </c>
      <c r="D484" t="n">
        <v>7.4279</v>
      </c>
      <c r="E484" t="n">
        <v>13.46</v>
      </c>
      <c r="F484" t="n">
        <v>10.47</v>
      </c>
      <c r="G484" t="n">
        <v>125.64</v>
      </c>
      <c r="H484" t="n">
        <v>1.91</v>
      </c>
      <c r="I484" t="n">
        <v>5</v>
      </c>
      <c r="J484" t="n">
        <v>303.28</v>
      </c>
      <c r="K484" t="n">
        <v>58.47</v>
      </c>
      <c r="L484" t="n">
        <v>32.5</v>
      </c>
      <c r="M484" t="n">
        <v>3</v>
      </c>
      <c r="N484" t="n">
        <v>87.31</v>
      </c>
      <c r="O484" t="n">
        <v>37639.36</v>
      </c>
      <c r="P484" t="n">
        <v>167.42</v>
      </c>
      <c r="Q484" t="n">
        <v>197.76</v>
      </c>
      <c r="R484" t="n">
        <v>29.82</v>
      </c>
      <c r="S484" t="n">
        <v>25.4</v>
      </c>
      <c r="T484" t="n">
        <v>1381.59</v>
      </c>
      <c r="U484" t="n">
        <v>0.85</v>
      </c>
      <c r="V484" t="n">
        <v>0.89</v>
      </c>
      <c r="W484" t="n">
        <v>2.95</v>
      </c>
      <c r="X484" t="n">
        <v>0.08</v>
      </c>
      <c r="Y484" t="n">
        <v>1</v>
      </c>
      <c r="Z484" t="n">
        <v>10</v>
      </c>
    </row>
    <row r="485">
      <c r="A485" t="n">
        <v>127</v>
      </c>
      <c r="B485" t="n">
        <v>125</v>
      </c>
      <c r="C485" t="inlineStr">
        <is>
          <t xml:space="preserve">CONCLUIDO	</t>
        </is>
      </c>
      <c r="D485" t="n">
        <v>7.4287</v>
      </c>
      <c r="E485" t="n">
        <v>13.46</v>
      </c>
      <c r="F485" t="n">
        <v>10.47</v>
      </c>
      <c r="G485" t="n">
        <v>125.62</v>
      </c>
      <c r="H485" t="n">
        <v>1.92</v>
      </c>
      <c r="I485" t="n">
        <v>5</v>
      </c>
      <c r="J485" t="n">
        <v>303.82</v>
      </c>
      <c r="K485" t="n">
        <v>58.47</v>
      </c>
      <c r="L485" t="n">
        <v>32.75</v>
      </c>
      <c r="M485" t="n">
        <v>3</v>
      </c>
      <c r="N485" t="n">
        <v>87.59</v>
      </c>
      <c r="O485" t="n">
        <v>37705.01</v>
      </c>
      <c r="P485" t="n">
        <v>167.49</v>
      </c>
      <c r="Q485" t="n">
        <v>197.77</v>
      </c>
      <c r="R485" t="n">
        <v>29.82</v>
      </c>
      <c r="S485" t="n">
        <v>25.4</v>
      </c>
      <c r="T485" t="n">
        <v>1382.57</v>
      </c>
      <c r="U485" t="n">
        <v>0.85</v>
      </c>
      <c r="V485" t="n">
        <v>0.89</v>
      </c>
      <c r="W485" t="n">
        <v>2.95</v>
      </c>
      <c r="X485" t="n">
        <v>0.08</v>
      </c>
      <c r="Y485" t="n">
        <v>1</v>
      </c>
      <c r="Z485" t="n">
        <v>10</v>
      </c>
    </row>
    <row r="486">
      <c r="A486" t="n">
        <v>128</v>
      </c>
      <c r="B486" t="n">
        <v>125</v>
      </c>
      <c r="C486" t="inlineStr">
        <is>
          <t xml:space="preserve">CONCLUIDO	</t>
        </is>
      </c>
      <c r="D486" t="n">
        <v>7.4285</v>
      </c>
      <c r="E486" t="n">
        <v>13.46</v>
      </c>
      <c r="F486" t="n">
        <v>10.47</v>
      </c>
      <c r="G486" t="n">
        <v>125.62</v>
      </c>
      <c r="H486" t="n">
        <v>1.93</v>
      </c>
      <c r="I486" t="n">
        <v>5</v>
      </c>
      <c r="J486" t="n">
        <v>304.35</v>
      </c>
      <c r="K486" t="n">
        <v>58.47</v>
      </c>
      <c r="L486" t="n">
        <v>33</v>
      </c>
      <c r="M486" t="n">
        <v>3</v>
      </c>
      <c r="N486" t="n">
        <v>87.88</v>
      </c>
      <c r="O486" t="n">
        <v>37770.79</v>
      </c>
      <c r="P486" t="n">
        <v>167.63</v>
      </c>
      <c r="Q486" t="n">
        <v>197.75</v>
      </c>
      <c r="R486" t="n">
        <v>29.89</v>
      </c>
      <c r="S486" t="n">
        <v>25.4</v>
      </c>
      <c r="T486" t="n">
        <v>1414.85</v>
      </c>
      <c r="U486" t="n">
        <v>0.85</v>
      </c>
      <c r="V486" t="n">
        <v>0.89</v>
      </c>
      <c r="W486" t="n">
        <v>2.95</v>
      </c>
      <c r="X486" t="n">
        <v>0.08</v>
      </c>
      <c r="Y486" t="n">
        <v>1</v>
      </c>
      <c r="Z486" t="n">
        <v>10</v>
      </c>
    </row>
    <row r="487">
      <c r="A487" t="n">
        <v>129</v>
      </c>
      <c r="B487" t="n">
        <v>125</v>
      </c>
      <c r="C487" t="inlineStr">
        <is>
          <t xml:space="preserve">CONCLUIDO	</t>
        </is>
      </c>
      <c r="D487" t="n">
        <v>7.4282</v>
      </c>
      <c r="E487" t="n">
        <v>13.46</v>
      </c>
      <c r="F487" t="n">
        <v>10.47</v>
      </c>
      <c r="G487" t="n">
        <v>125.63</v>
      </c>
      <c r="H487" t="n">
        <v>1.94</v>
      </c>
      <c r="I487" t="n">
        <v>5</v>
      </c>
      <c r="J487" t="n">
        <v>304.88</v>
      </c>
      <c r="K487" t="n">
        <v>58.47</v>
      </c>
      <c r="L487" t="n">
        <v>33.25</v>
      </c>
      <c r="M487" t="n">
        <v>3</v>
      </c>
      <c r="N487" t="n">
        <v>88.16</v>
      </c>
      <c r="O487" t="n">
        <v>37836.69</v>
      </c>
      <c r="P487" t="n">
        <v>167.61</v>
      </c>
      <c r="Q487" t="n">
        <v>197.75</v>
      </c>
      <c r="R487" t="n">
        <v>29.93</v>
      </c>
      <c r="S487" t="n">
        <v>25.4</v>
      </c>
      <c r="T487" t="n">
        <v>1434.77</v>
      </c>
      <c r="U487" t="n">
        <v>0.85</v>
      </c>
      <c r="V487" t="n">
        <v>0.89</v>
      </c>
      <c r="W487" t="n">
        <v>2.94</v>
      </c>
      <c r="X487" t="n">
        <v>0.08</v>
      </c>
      <c r="Y487" t="n">
        <v>1</v>
      </c>
      <c r="Z487" t="n">
        <v>10</v>
      </c>
    </row>
    <row r="488">
      <c r="A488" t="n">
        <v>130</v>
      </c>
      <c r="B488" t="n">
        <v>125</v>
      </c>
      <c r="C488" t="inlineStr">
        <is>
          <t xml:space="preserve">CONCLUIDO	</t>
        </is>
      </c>
      <c r="D488" t="n">
        <v>7.4279</v>
      </c>
      <c r="E488" t="n">
        <v>13.46</v>
      </c>
      <c r="F488" t="n">
        <v>10.47</v>
      </c>
      <c r="G488" t="n">
        <v>125.64</v>
      </c>
      <c r="H488" t="n">
        <v>1.95</v>
      </c>
      <c r="I488" t="n">
        <v>5</v>
      </c>
      <c r="J488" t="n">
        <v>305.42</v>
      </c>
      <c r="K488" t="n">
        <v>58.47</v>
      </c>
      <c r="L488" t="n">
        <v>33.5</v>
      </c>
      <c r="M488" t="n">
        <v>3</v>
      </c>
      <c r="N488" t="n">
        <v>88.45</v>
      </c>
      <c r="O488" t="n">
        <v>37902.71</v>
      </c>
      <c r="P488" t="n">
        <v>167.71</v>
      </c>
      <c r="Q488" t="n">
        <v>197.75</v>
      </c>
      <c r="R488" t="n">
        <v>29.92</v>
      </c>
      <c r="S488" t="n">
        <v>25.4</v>
      </c>
      <c r="T488" t="n">
        <v>1428.77</v>
      </c>
      <c r="U488" t="n">
        <v>0.85</v>
      </c>
      <c r="V488" t="n">
        <v>0.89</v>
      </c>
      <c r="W488" t="n">
        <v>2.95</v>
      </c>
      <c r="X488" t="n">
        <v>0.08</v>
      </c>
      <c r="Y488" t="n">
        <v>1</v>
      </c>
      <c r="Z488" t="n">
        <v>10</v>
      </c>
    </row>
    <row r="489">
      <c r="A489" t="n">
        <v>131</v>
      </c>
      <c r="B489" t="n">
        <v>125</v>
      </c>
      <c r="C489" t="inlineStr">
        <is>
          <t xml:space="preserve">CONCLUIDO	</t>
        </is>
      </c>
      <c r="D489" t="n">
        <v>7.4273</v>
      </c>
      <c r="E489" t="n">
        <v>13.46</v>
      </c>
      <c r="F489" t="n">
        <v>10.47</v>
      </c>
      <c r="G489" t="n">
        <v>125.65</v>
      </c>
      <c r="H489" t="n">
        <v>1.97</v>
      </c>
      <c r="I489" t="n">
        <v>5</v>
      </c>
      <c r="J489" t="n">
        <v>305.96</v>
      </c>
      <c r="K489" t="n">
        <v>58.47</v>
      </c>
      <c r="L489" t="n">
        <v>33.75</v>
      </c>
      <c r="M489" t="n">
        <v>3</v>
      </c>
      <c r="N489" t="n">
        <v>88.73</v>
      </c>
      <c r="O489" t="n">
        <v>37968.85</v>
      </c>
      <c r="P489" t="n">
        <v>167.72</v>
      </c>
      <c r="Q489" t="n">
        <v>197.75</v>
      </c>
      <c r="R489" t="n">
        <v>29.88</v>
      </c>
      <c r="S489" t="n">
        <v>25.4</v>
      </c>
      <c r="T489" t="n">
        <v>1413.45</v>
      </c>
      <c r="U489" t="n">
        <v>0.85</v>
      </c>
      <c r="V489" t="n">
        <v>0.89</v>
      </c>
      <c r="W489" t="n">
        <v>2.95</v>
      </c>
      <c r="X489" t="n">
        <v>0.08</v>
      </c>
      <c r="Y489" t="n">
        <v>1</v>
      </c>
      <c r="Z489" t="n">
        <v>10</v>
      </c>
    </row>
    <row r="490">
      <c r="A490" t="n">
        <v>132</v>
      </c>
      <c r="B490" t="n">
        <v>125</v>
      </c>
      <c r="C490" t="inlineStr">
        <is>
          <t xml:space="preserve">CONCLUIDO	</t>
        </is>
      </c>
      <c r="D490" t="n">
        <v>7.4282</v>
      </c>
      <c r="E490" t="n">
        <v>13.46</v>
      </c>
      <c r="F490" t="n">
        <v>10.47</v>
      </c>
      <c r="G490" t="n">
        <v>125.63</v>
      </c>
      <c r="H490" t="n">
        <v>1.98</v>
      </c>
      <c r="I490" t="n">
        <v>5</v>
      </c>
      <c r="J490" t="n">
        <v>306.49</v>
      </c>
      <c r="K490" t="n">
        <v>58.47</v>
      </c>
      <c r="L490" t="n">
        <v>34</v>
      </c>
      <c r="M490" t="n">
        <v>3</v>
      </c>
      <c r="N490" t="n">
        <v>89.02</v>
      </c>
      <c r="O490" t="n">
        <v>38035.12</v>
      </c>
      <c r="P490" t="n">
        <v>167.66</v>
      </c>
      <c r="Q490" t="n">
        <v>197.75</v>
      </c>
      <c r="R490" t="n">
        <v>29.85</v>
      </c>
      <c r="S490" t="n">
        <v>25.4</v>
      </c>
      <c r="T490" t="n">
        <v>1397</v>
      </c>
      <c r="U490" t="n">
        <v>0.85</v>
      </c>
      <c r="V490" t="n">
        <v>0.89</v>
      </c>
      <c r="W490" t="n">
        <v>2.95</v>
      </c>
      <c r="X490" t="n">
        <v>0.08</v>
      </c>
      <c r="Y490" t="n">
        <v>1</v>
      </c>
      <c r="Z490" t="n">
        <v>10</v>
      </c>
    </row>
    <row r="491">
      <c r="A491" t="n">
        <v>133</v>
      </c>
      <c r="B491" t="n">
        <v>125</v>
      </c>
      <c r="C491" t="inlineStr">
        <is>
          <t xml:space="preserve">CONCLUIDO	</t>
        </is>
      </c>
      <c r="D491" t="n">
        <v>7.4293</v>
      </c>
      <c r="E491" t="n">
        <v>13.46</v>
      </c>
      <c r="F491" t="n">
        <v>10.47</v>
      </c>
      <c r="G491" t="n">
        <v>125.61</v>
      </c>
      <c r="H491" t="n">
        <v>1.99</v>
      </c>
      <c r="I491" t="n">
        <v>5</v>
      </c>
      <c r="J491" t="n">
        <v>307.03</v>
      </c>
      <c r="K491" t="n">
        <v>58.47</v>
      </c>
      <c r="L491" t="n">
        <v>34.25</v>
      </c>
      <c r="M491" t="n">
        <v>3</v>
      </c>
      <c r="N491" t="n">
        <v>89.31</v>
      </c>
      <c r="O491" t="n">
        <v>38101.52</v>
      </c>
      <c r="P491" t="n">
        <v>167.73</v>
      </c>
      <c r="Q491" t="n">
        <v>197.75</v>
      </c>
      <c r="R491" t="n">
        <v>29.82</v>
      </c>
      <c r="S491" t="n">
        <v>25.4</v>
      </c>
      <c r="T491" t="n">
        <v>1378.93</v>
      </c>
      <c r="U491" t="n">
        <v>0.85</v>
      </c>
      <c r="V491" t="n">
        <v>0.89</v>
      </c>
      <c r="W491" t="n">
        <v>2.95</v>
      </c>
      <c r="X491" t="n">
        <v>0.08</v>
      </c>
      <c r="Y491" t="n">
        <v>1</v>
      </c>
      <c r="Z491" t="n">
        <v>10</v>
      </c>
    </row>
    <row r="492">
      <c r="A492" t="n">
        <v>134</v>
      </c>
      <c r="B492" t="n">
        <v>125</v>
      </c>
      <c r="C492" t="inlineStr">
        <is>
          <t xml:space="preserve">CONCLUIDO	</t>
        </is>
      </c>
      <c r="D492" t="n">
        <v>7.4313</v>
      </c>
      <c r="E492" t="n">
        <v>13.46</v>
      </c>
      <c r="F492" t="n">
        <v>10.46</v>
      </c>
      <c r="G492" t="n">
        <v>125.56</v>
      </c>
      <c r="H492" t="n">
        <v>2</v>
      </c>
      <c r="I492" t="n">
        <v>5</v>
      </c>
      <c r="J492" t="n">
        <v>307.57</v>
      </c>
      <c r="K492" t="n">
        <v>58.47</v>
      </c>
      <c r="L492" t="n">
        <v>34.5</v>
      </c>
      <c r="M492" t="n">
        <v>3</v>
      </c>
      <c r="N492" t="n">
        <v>89.59999999999999</v>
      </c>
      <c r="O492" t="n">
        <v>38168.04</v>
      </c>
      <c r="P492" t="n">
        <v>167.6</v>
      </c>
      <c r="Q492" t="n">
        <v>197.75</v>
      </c>
      <c r="R492" t="n">
        <v>29.7</v>
      </c>
      <c r="S492" t="n">
        <v>25.4</v>
      </c>
      <c r="T492" t="n">
        <v>1319.07</v>
      </c>
      <c r="U492" t="n">
        <v>0.86</v>
      </c>
      <c r="V492" t="n">
        <v>0.89</v>
      </c>
      <c r="W492" t="n">
        <v>2.95</v>
      </c>
      <c r="X492" t="n">
        <v>0.07000000000000001</v>
      </c>
      <c r="Y492" t="n">
        <v>1</v>
      </c>
      <c r="Z492" t="n">
        <v>10</v>
      </c>
    </row>
    <row r="493">
      <c r="A493" t="n">
        <v>135</v>
      </c>
      <c r="B493" t="n">
        <v>125</v>
      </c>
      <c r="C493" t="inlineStr">
        <is>
          <t xml:space="preserve">CONCLUIDO	</t>
        </is>
      </c>
      <c r="D493" t="n">
        <v>7.4297</v>
      </c>
      <c r="E493" t="n">
        <v>13.46</v>
      </c>
      <c r="F493" t="n">
        <v>10.47</v>
      </c>
      <c r="G493" t="n">
        <v>125.6</v>
      </c>
      <c r="H493" t="n">
        <v>2.01</v>
      </c>
      <c r="I493" t="n">
        <v>5</v>
      </c>
      <c r="J493" t="n">
        <v>308.11</v>
      </c>
      <c r="K493" t="n">
        <v>58.47</v>
      </c>
      <c r="L493" t="n">
        <v>34.75</v>
      </c>
      <c r="M493" t="n">
        <v>3</v>
      </c>
      <c r="N493" t="n">
        <v>89.89</v>
      </c>
      <c r="O493" t="n">
        <v>38234.68</v>
      </c>
      <c r="P493" t="n">
        <v>167.63</v>
      </c>
      <c r="Q493" t="n">
        <v>197.76</v>
      </c>
      <c r="R493" t="n">
        <v>29.82</v>
      </c>
      <c r="S493" t="n">
        <v>25.4</v>
      </c>
      <c r="T493" t="n">
        <v>1382.59</v>
      </c>
      <c r="U493" t="n">
        <v>0.85</v>
      </c>
      <c r="V493" t="n">
        <v>0.89</v>
      </c>
      <c r="W493" t="n">
        <v>2.94</v>
      </c>
      <c r="X493" t="n">
        <v>0.08</v>
      </c>
      <c r="Y493" t="n">
        <v>1</v>
      </c>
      <c r="Z493" t="n">
        <v>10</v>
      </c>
    </row>
    <row r="494">
      <c r="A494" t="n">
        <v>136</v>
      </c>
      <c r="B494" t="n">
        <v>125</v>
      </c>
      <c r="C494" t="inlineStr">
        <is>
          <t xml:space="preserve">CONCLUIDO	</t>
        </is>
      </c>
      <c r="D494" t="n">
        <v>7.4297</v>
      </c>
      <c r="E494" t="n">
        <v>13.46</v>
      </c>
      <c r="F494" t="n">
        <v>10.47</v>
      </c>
      <c r="G494" t="n">
        <v>125.6</v>
      </c>
      <c r="H494" t="n">
        <v>2.02</v>
      </c>
      <c r="I494" t="n">
        <v>5</v>
      </c>
      <c r="J494" t="n">
        <v>308.65</v>
      </c>
      <c r="K494" t="n">
        <v>58.47</v>
      </c>
      <c r="L494" t="n">
        <v>35</v>
      </c>
      <c r="M494" t="n">
        <v>3</v>
      </c>
      <c r="N494" t="n">
        <v>90.18000000000001</v>
      </c>
      <c r="O494" t="n">
        <v>38301.46</v>
      </c>
      <c r="P494" t="n">
        <v>167.58</v>
      </c>
      <c r="Q494" t="n">
        <v>197.75</v>
      </c>
      <c r="R494" t="n">
        <v>29.8</v>
      </c>
      <c r="S494" t="n">
        <v>25.4</v>
      </c>
      <c r="T494" t="n">
        <v>1372.33</v>
      </c>
      <c r="U494" t="n">
        <v>0.85</v>
      </c>
      <c r="V494" t="n">
        <v>0.89</v>
      </c>
      <c r="W494" t="n">
        <v>2.95</v>
      </c>
      <c r="X494" t="n">
        <v>0.08</v>
      </c>
      <c r="Y494" t="n">
        <v>1</v>
      </c>
      <c r="Z494" t="n">
        <v>10</v>
      </c>
    </row>
    <row r="495">
      <c r="A495" t="n">
        <v>137</v>
      </c>
      <c r="B495" t="n">
        <v>125</v>
      </c>
      <c r="C495" t="inlineStr">
        <is>
          <t xml:space="preserve">CONCLUIDO	</t>
        </is>
      </c>
      <c r="D495" t="n">
        <v>7.4331</v>
      </c>
      <c r="E495" t="n">
        <v>13.45</v>
      </c>
      <c r="F495" t="n">
        <v>10.46</v>
      </c>
      <c r="G495" t="n">
        <v>125.52</v>
      </c>
      <c r="H495" t="n">
        <v>2.03</v>
      </c>
      <c r="I495" t="n">
        <v>5</v>
      </c>
      <c r="J495" t="n">
        <v>309.2</v>
      </c>
      <c r="K495" t="n">
        <v>58.47</v>
      </c>
      <c r="L495" t="n">
        <v>35.25</v>
      </c>
      <c r="M495" t="n">
        <v>3</v>
      </c>
      <c r="N495" t="n">
        <v>90.47</v>
      </c>
      <c r="O495" t="n">
        <v>38368.36</v>
      </c>
      <c r="P495" t="n">
        <v>167.41</v>
      </c>
      <c r="Q495" t="n">
        <v>197.75</v>
      </c>
      <c r="R495" t="n">
        <v>29.59</v>
      </c>
      <c r="S495" t="n">
        <v>25.4</v>
      </c>
      <c r="T495" t="n">
        <v>1266.99</v>
      </c>
      <c r="U495" t="n">
        <v>0.86</v>
      </c>
      <c r="V495" t="n">
        <v>0.89</v>
      </c>
      <c r="W495" t="n">
        <v>2.95</v>
      </c>
      <c r="X495" t="n">
        <v>0.07000000000000001</v>
      </c>
      <c r="Y495" t="n">
        <v>1</v>
      </c>
      <c r="Z495" t="n">
        <v>10</v>
      </c>
    </row>
    <row r="496">
      <c r="A496" t="n">
        <v>138</v>
      </c>
      <c r="B496" t="n">
        <v>125</v>
      </c>
      <c r="C496" t="inlineStr">
        <is>
          <t xml:space="preserve">CONCLUIDO	</t>
        </is>
      </c>
      <c r="D496" t="n">
        <v>7.431</v>
      </c>
      <c r="E496" t="n">
        <v>13.46</v>
      </c>
      <c r="F496" t="n">
        <v>10.46</v>
      </c>
      <c r="G496" t="n">
        <v>125.57</v>
      </c>
      <c r="H496" t="n">
        <v>2.04</v>
      </c>
      <c r="I496" t="n">
        <v>5</v>
      </c>
      <c r="J496" t="n">
        <v>309.74</v>
      </c>
      <c r="K496" t="n">
        <v>58.47</v>
      </c>
      <c r="L496" t="n">
        <v>35.5</v>
      </c>
      <c r="M496" t="n">
        <v>3</v>
      </c>
      <c r="N496" t="n">
        <v>90.77</v>
      </c>
      <c r="O496" t="n">
        <v>38435.39</v>
      </c>
      <c r="P496" t="n">
        <v>167.4</v>
      </c>
      <c r="Q496" t="n">
        <v>197.75</v>
      </c>
      <c r="R496" t="n">
        <v>29.69</v>
      </c>
      <c r="S496" t="n">
        <v>25.4</v>
      </c>
      <c r="T496" t="n">
        <v>1313.87</v>
      </c>
      <c r="U496" t="n">
        <v>0.86</v>
      </c>
      <c r="V496" t="n">
        <v>0.89</v>
      </c>
      <c r="W496" t="n">
        <v>2.95</v>
      </c>
      <c r="X496" t="n">
        <v>0.07000000000000001</v>
      </c>
      <c r="Y496" t="n">
        <v>1</v>
      </c>
      <c r="Z496" t="n">
        <v>10</v>
      </c>
    </row>
    <row r="497">
      <c r="A497" t="n">
        <v>139</v>
      </c>
      <c r="B497" t="n">
        <v>125</v>
      </c>
      <c r="C497" t="inlineStr">
        <is>
          <t xml:space="preserve">CONCLUIDO	</t>
        </is>
      </c>
      <c r="D497" t="n">
        <v>7.4305</v>
      </c>
      <c r="E497" t="n">
        <v>13.46</v>
      </c>
      <c r="F497" t="n">
        <v>10.46</v>
      </c>
      <c r="G497" t="n">
        <v>125.58</v>
      </c>
      <c r="H497" t="n">
        <v>2.05</v>
      </c>
      <c r="I497" t="n">
        <v>5</v>
      </c>
      <c r="J497" t="n">
        <v>310.28</v>
      </c>
      <c r="K497" t="n">
        <v>58.47</v>
      </c>
      <c r="L497" t="n">
        <v>35.75</v>
      </c>
      <c r="M497" t="n">
        <v>3</v>
      </c>
      <c r="N497" t="n">
        <v>91.06</v>
      </c>
      <c r="O497" t="n">
        <v>38502.55</v>
      </c>
      <c r="P497" t="n">
        <v>167.46</v>
      </c>
      <c r="Q497" t="n">
        <v>197.75</v>
      </c>
      <c r="R497" t="n">
        <v>29.72</v>
      </c>
      <c r="S497" t="n">
        <v>25.4</v>
      </c>
      <c r="T497" t="n">
        <v>1329.72</v>
      </c>
      <c r="U497" t="n">
        <v>0.85</v>
      </c>
      <c r="V497" t="n">
        <v>0.89</v>
      </c>
      <c r="W497" t="n">
        <v>2.95</v>
      </c>
      <c r="X497" t="n">
        <v>0.08</v>
      </c>
      <c r="Y497" t="n">
        <v>1</v>
      </c>
      <c r="Z497" t="n">
        <v>10</v>
      </c>
    </row>
    <row r="498">
      <c r="A498" t="n">
        <v>140</v>
      </c>
      <c r="B498" t="n">
        <v>125</v>
      </c>
      <c r="C498" t="inlineStr">
        <is>
          <t xml:space="preserve">CONCLUIDO	</t>
        </is>
      </c>
      <c r="D498" t="n">
        <v>7.4337</v>
      </c>
      <c r="E498" t="n">
        <v>13.45</v>
      </c>
      <c r="F498" t="n">
        <v>10.46</v>
      </c>
      <c r="G498" t="n">
        <v>125.51</v>
      </c>
      <c r="H498" t="n">
        <v>2.06</v>
      </c>
      <c r="I498" t="n">
        <v>5</v>
      </c>
      <c r="J498" t="n">
        <v>310.83</v>
      </c>
      <c r="K498" t="n">
        <v>58.47</v>
      </c>
      <c r="L498" t="n">
        <v>36</v>
      </c>
      <c r="M498" t="n">
        <v>3</v>
      </c>
      <c r="N498" t="n">
        <v>91.36</v>
      </c>
      <c r="O498" t="n">
        <v>38569.84</v>
      </c>
      <c r="P498" t="n">
        <v>167.25</v>
      </c>
      <c r="Q498" t="n">
        <v>197.75</v>
      </c>
      <c r="R498" t="n">
        <v>29.52</v>
      </c>
      <c r="S498" t="n">
        <v>25.4</v>
      </c>
      <c r="T498" t="n">
        <v>1229.15</v>
      </c>
      <c r="U498" t="n">
        <v>0.86</v>
      </c>
      <c r="V498" t="n">
        <v>0.89</v>
      </c>
      <c r="W498" t="n">
        <v>2.95</v>
      </c>
      <c r="X498" t="n">
        <v>0.07000000000000001</v>
      </c>
      <c r="Y498" t="n">
        <v>1</v>
      </c>
      <c r="Z498" t="n">
        <v>10</v>
      </c>
    </row>
    <row r="499">
      <c r="A499" t="n">
        <v>141</v>
      </c>
      <c r="B499" t="n">
        <v>125</v>
      </c>
      <c r="C499" t="inlineStr">
        <is>
          <t xml:space="preserve">CONCLUIDO	</t>
        </is>
      </c>
      <c r="D499" t="n">
        <v>7.4343</v>
      </c>
      <c r="E499" t="n">
        <v>13.45</v>
      </c>
      <c r="F499" t="n">
        <v>10.46</v>
      </c>
      <c r="G499" t="n">
        <v>125.5</v>
      </c>
      <c r="H499" t="n">
        <v>2.07</v>
      </c>
      <c r="I499" t="n">
        <v>5</v>
      </c>
      <c r="J499" t="n">
        <v>311.38</v>
      </c>
      <c r="K499" t="n">
        <v>58.47</v>
      </c>
      <c r="L499" t="n">
        <v>36.25</v>
      </c>
      <c r="M499" t="n">
        <v>3</v>
      </c>
      <c r="N499" t="n">
        <v>91.65000000000001</v>
      </c>
      <c r="O499" t="n">
        <v>38637.26</v>
      </c>
      <c r="P499" t="n">
        <v>167.17</v>
      </c>
      <c r="Q499" t="n">
        <v>197.77</v>
      </c>
      <c r="R499" t="n">
        <v>29.54</v>
      </c>
      <c r="S499" t="n">
        <v>25.4</v>
      </c>
      <c r="T499" t="n">
        <v>1239.24</v>
      </c>
      <c r="U499" t="n">
        <v>0.86</v>
      </c>
      <c r="V499" t="n">
        <v>0.89</v>
      </c>
      <c r="W499" t="n">
        <v>2.94</v>
      </c>
      <c r="X499" t="n">
        <v>0.07000000000000001</v>
      </c>
      <c r="Y499" t="n">
        <v>1</v>
      </c>
      <c r="Z499" t="n">
        <v>10</v>
      </c>
    </row>
    <row r="500">
      <c r="A500" t="n">
        <v>142</v>
      </c>
      <c r="B500" t="n">
        <v>125</v>
      </c>
      <c r="C500" t="inlineStr">
        <is>
          <t xml:space="preserve">CONCLUIDO	</t>
        </is>
      </c>
      <c r="D500" t="n">
        <v>7.4334</v>
      </c>
      <c r="E500" t="n">
        <v>13.45</v>
      </c>
      <c r="F500" t="n">
        <v>10.46</v>
      </c>
      <c r="G500" t="n">
        <v>125.52</v>
      </c>
      <c r="H500" t="n">
        <v>2.08</v>
      </c>
      <c r="I500" t="n">
        <v>5</v>
      </c>
      <c r="J500" t="n">
        <v>311.92</v>
      </c>
      <c r="K500" t="n">
        <v>58.47</v>
      </c>
      <c r="L500" t="n">
        <v>36.5</v>
      </c>
      <c r="M500" t="n">
        <v>3</v>
      </c>
      <c r="N500" t="n">
        <v>91.95</v>
      </c>
      <c r="O500" t="n">
        <v>38704.93</v>
      </c>
      <c r="P500" t="n">
        <v>167.14</v>
      </c>
      <c r="Q500" t="n">
        <v>197.75</v>
      </c>
      <c r="R500" t="n">
        <v>29.54</v>
      </c>
      <c r="S500" t="n">
        <v>25.4</v>
      </c>
      <c r="T500" t="n">
        <v>1240.38</v>
      </c>
      <c r="U500" t="n">
        <v>0.86</v>
      </c>
      <c r="V500" t="n">
        <v>0.89</v>
      </c>
      <c r="W500" t="n">
        <v>2.95</v>
      </c>
      <c r="X500" t="n">
        <v>0.07000000000000001</v>
      </c>
      <c r="Y500" t="n">
        <v>1</v>
      </c>
      <c r="Z500" t="n">
        <v>10</v>
      </c>
    </row>
    <row r="501">
      <c r="A501" t="n">
        <v>143</v>
      </c>
      <c r="B501" t="n">
        <v>125</v>
      </c>
      <c r="C501" t="inlineStr">
        <is>
          <t xml:space="preserve">CONCLUIDO	</t>
        </is>
      </c>
      <c r="D501" t="n">
        <v>7.4316</v>
      </c>
      <c r="E501" t="n">
        <v>13.46</v>
      </c>
      <c r="F501" t="n">
        <v>10.46</v>
      </c>
      <c r="G501" t="n">
        <v>125.56</v>
      </c>
      <c r="H501" t="n">
        <v>2.1</v>
      </c>
      <c r="I501" t="n">
        <v>5</v>
      </c>
      <c r="J501" t="n">
        <v>312.47</v>
      </c>
      <c r="K501" t="n">
        <v>58.47</v>
      </c>
      <c r="L501" t="n">
        <v>36.75</v>
      </c>
      <c r="M501" t="n">
        <v>3</v>
      </c>
      <c r="N501" t="n">
        <v>92.25</v>
      </c>
      <c r="O501" t="n">
        <v>38772.62</v>
      </c>
      <c r="P501" t="n">
        <v>166.94</v>
      </c>
      <c r="Q501" t="n">
        <v>197.75</v>
      </c>
      <c r="R501" t="n">
        <v>29.65</v>
      </c>
      <c r="S501" t="n">
        <v>25.4</v>
      </c>
      <c r="T501" t="n">
        <v>1294.11</v>
      </c>
      <c r="U501" t="n">
        <v>0.86</v>
      </c>
      <c r="V501" t="n">
        <v>0.89</v>
      </c>
      <c r="W501" t="n">
        <v>2.95</v>
      </c>
      <c r="X501" t="n">
        <v>0.07000000000000001</v>
      </c>
      <c r="Y501" t="n">
        <v>1</v>
      </c>
      <c r="Z501" t="n">
        <v>10</v>
      </c>
    </row>
    <row r="502">
      <c r="A502" t="n">
        <v>144</v>
      </c>
      <c r="B502" t="n">
        <v>125</v>
      </c>
      <c r="C502" t="inlineStr">
        <is>
          <t xml:space="preserve">CONCLUIDO	</t>
        </is>
      </c>
      <c r="D502" t="n">
        <v>7.4333</v>
      </c>
      <c r="E502" t="n">
        <v>13.45</v>
      </c>
      <c r="F502" t="n">
        <v>10.46</v>
      </c>
      <c r="G502" t="n">
        <v>125.52</v>
      </c>
      <c r="H502" t="n">
        <v>2.11</v>
      </c>
      <c r="I502" t="n">
        <v>5</v>
      </c>
      <c r="J502" t="n">
        <v>313.02</v>
      </c>
      <c r="K502" t="n">
        <v>58.47</v>
      </c>
      <c r="L502" t="n">
        <v>37</v>
      </c>
      <c r="M502" t="n">
        <v>3</v>
      </c>
      <c r="N502" t="n">
        <v>92.55</v>
      </c>
      <c r="O502" t="n">
        <v>38840.44</v>
      </c>
      <c r="P502" t="n">
        <v>166.75</v>
      </c>
      <c r="Q502" t="n">
        <v>197.75</v>
      </c>
      <c r="R502" t="n">
        <v>29.6</v>
      </c>
      <c r="S502" t="n">
        <v>25.4</v>
      </c>
      <c r="T502" t="n">
        <v>1269.54</v>
      </c>
      <c r="U502" t="n">
        <v>0.86</v>
      </c>
      <c r="V502" t="n">
        <v>0.89</v>
      </c>
      <c r="W502" t="n">
        <v>2.94</v>
      </c>
      <c r="X502" t="n">
        <v>0.07000000000000001</v>
      </c>
      <c r="Y502" t="n">
        <v>1</v>
      </c>
      <c r="Z502" t="n">
        <v>10</v>
      </c>
    </row>
    <row r="503">
      <c r="A503" t="n">
        <v>145</v>
      </c>
      <c r="B503" t="n">
        <v>125</v>
      </c>
      <c r="C503" t="inlineStr">
        <is>
          <t xml:space="preserve">CONCLUIDO	</t>
        </is>
      </c>
      <c r="D503" t="n">
        <v>7.4331</v>
      </c>
      <c r="E503" t="n">
        <v>13.45</v>
      </c>
      <c r="F503" t="n">
        <v>10.46</v>
      </c>
      <c r="G503" t="n">
        <v>125.52</v>
      </c>
      <c r="H503" t="n">
        <v>2.12</v>
      </c>
      <c r="I503" t="n">
        <v>5</v>
      </c>
      <c r="J503" t="n">
        <v>313.57</v>
      </c>
      <c r="K503" t="n">
        <v>58.47</v>
      </c>
      <c r="L503" t="n">
        <v>37.25</v>
      </c>
      <c r="M503" t="n">
        <v>3</v>
      </c>
      <c r="N503" t="n">
        <v>92.84999999999999</v>
      </c>
      <c r="O503" t="n">
        <v>38908.39</v>
      </c>
      <c r="P503" t="n">
        <v>166.55</v>
      </c>
      <c r="Q503" t="n">
        <v>197.75</v>
      </c>
      <c r="R503" t="n">
        <v>29.6</v>
      </c>
      <c r="S503" t="n">
        <v>25.4</v>
      </c>
      <c r="T503" t="n">
        <v>1273.43</v>
      </c>
      <c r="U503" t="n">
        <v>0.86</v>
      </c>
      <c r="V503" t="n">
        <v>0.89</v>
      </c>
      <c r="W503" t="n">
        <v>2.94</v>
      </c>
      <c r="X503" t="n">
        <v>0.07000000000000001</v>
      </c>
      <c r="Y503" t="n">
        <v>1</v>
      </c>
      <c r="Z503" t="n">
        <v>10</v>
      </c>
    </row>
    <row r="504">
      <c r="A504" t="n">
        <v>146</v>
      </c>
      <c r="B504" t="n">
        <v>125</v>
      </c>
      <c r="C504" t="inlineStr">
        <is>
          <t xml:space="preserve">CONCLUIDO	</t>
        </is>
      </c>
      <c r="D504" t="n">
        <v>7.429</v>
      </c>
      <c r="E504" t="n">
        <v>13.46</v>
      </c>
      <c r="F504" t="n">
        <v>10.47</v>
      </c>
      <c r="G504" t="n">
        <v>125.61</v>
      </c>
      <c r="H504" t="n">
        <v>2.13</v>
      </c>
      <c r="I504" t="n">
        <v>5</v>
      </c>
      <c r="J504" t="n">
        <v>314.13</v>
      </c>
      <c r="K504" t="n">
        <v>58.47</v>
      </c>
      <c r="L504" t="n">
        <v>37.5</v>
      </c>
      <c r="M504" t="n">
        <v>3</v>
      </c>
      <c r="N504" t="n">
        <v>93.15000000000001</v>
      </c>
      <c r="O504" t="n">
        <v>38976.48</v>
      </c>
      <c r="P504" t="n">
        <v>166.63</v>
      </c>
      <c r="Q504" t="n">
        <v>197.77</v>
      </c>
      <c r="R504" t="n">
        <v>29.74</v>
      </c>
      <c r="S504" t="n">
        <v>25.4</v>
      </c>
      <c r="T504" t="n">
        <v>1341.51</v>
      </c>
      <c r="U504" t="n">
        <v>0.85</v>
      </c>
      <c r="V504" t="n">
        <v>0.89</v>
      </c>
      <c r="W504" t="n">
        <v>2.95</v>
      </c>
      <c r="X504" t="n">
        <v>0.08</v>
      </c>
      <c r="Y504" t="n">
        <v>1</v>
      </c>
      <c r="Z504" t="n">
        <v>10</v>
      </c>
    </row>
    <row r="505">
      <c r="A505" t="n">
        <v>147</v>
      </c>
      <c r="B505" t="n">
        <v>125</v>
      </c>
      <c r="C505" t="inlineStr">
        <is>
          <t xml:space="preserve">CONCLUIDO	</t>
        </is>
      </c>
      <c r="D505" t="n">
        <v>7.4287</v>
      </c>
      <c r="E505" t="n">
        <v>13.46</v>
      </c>
      <c r="F505" t="n">
        <v>10.47</v>
      </c>
      <c r="G505" t="n">
        <v>125.62</v>
      </c>
      <c r="H505" t="n">
        <v>2.14</v>
      </c>
      <c r="I505" t="n">
        <v>5</v>
      </c>
      <c r="J505" t="n">
        <v>314.68</v>
      </c>
      <c r="K505" t="n">
        <v>58.47</v>
      </c>
      <c r="L505" t="n">
        <v>37.75</v>
      </c>
      <c r="M505" t="n">
        <v>3</v>
      </c>
      <c r="N505" t="n">
        <v>93.45999999999999</v>
      </c>
      <c r="O505" t="n">
        <v>39044.7</v>
      </c>
      <c r="P505" t="n">
        <v>166.61</v>
      </c>
      <c r="Q505" t="n">
        <v>197.75</v>
      </c>
      <c r="R505" t="n">
        <v>29.84</v>
      </c>
      <c r="S505" t="n">
        <v>25.4</v>
      </c>
      <c r="T505" t="n">
        <v>1389.79</v>
      </c>
      <c r="U505" t="n">
        <v>0.85</v>
      </c>
      <c r="V505" t="n">
        <v>0.89</v>
      </c>
      <c r="W505" t="n">
        <v>2.95</v>
      </c>
      <c r="X505" t="n">
        <v>0.08</v>
      </c>
      <c r="Y505" t="n">
        <v>1</v>
      </c>
      <c r="Z505" t="n">
        <v>10</v>
      </c>
    </row>
    <row r="506">
      <c r="A506" t="n">
        <v>148</v>
      </c>
      <c r="B506" t="n">
        <v>125</v>
      </c>
      <c r="C506" t="inlineStr">
        <is>
          <t xml:space="preserve">CONCLUIDO	</t>
        </is>
      </c>
      <c r="D506" t="n">
        <v>7.4285</v>
      </c>
      <c r="E506" t="n">
        <v>13.46</v>
      </c>
      <c r="F506" t="n">
        <v>10.47</v>
      </c>
      <c r="G506" t="n">
        <v>125.62</v>
      </c>
      <c r="H506" t="n">
        <v>2.15</v>
      </c>
      <c r="I506" t="n">
        <v>5</v>
      </c>
      <c r="J506" t="n">
        <v>315.23</v>
      </c>
      <c r="K506" t="n">
        <v>58.47</v>
      </c>
      <c r="L506" t="n">
        <v>38</v>
      </c>
      <c r="M506" t="n">
        <v>3</v>
      </c>
      <c r="N506" t="n">
        <v>93.76000000000001</v>
      </c>
      <c r="O506" t="n">
        <v>39113.07</v>
      </c>
      <c r="P506" t="n">
        <v>166.6</v>
      </c>
      <c r="Q506" t="n">
        <v>197.75</v>
      </c>
      <c r="R506" t="n">
        <v>29.85</v>
      </c>
      <c r="S506" t="n">
        <v>25.4</v>
      </c>
      <c r="T506" t="n">
        <v>1396.78</v>
      </c>
      <c r="U506" t="n">
        <v>0.85</v>
      </c>
      <c r="V506" t="n">
        <v>0.89</v>
      </c>
      <c r="W506" t="n">
        <v>2.95</v>
      </c>
      <c r="X506" t="n">
        <v>0.08</v>
      </c>
      <c r="Y506" t="n">
        <v>1</v>
      </c>
      <c r="Z506" t="n">
        <v>10</v>
      </c>
    </row>
    <row r="507">
      <c r="A507" t="n">
        <v>149</v>
      </c>
      <c r="B507" t="n">
        <v>125</v>
      </c>
      <c r="C507" t="inlineStr">
        <is>
          <t xml:space="preserve">CONCLUIDO	</t>
        </is>
      </c>
      <c r="D507" t="n">
        <v>7.4276</v>
      </c>
      <c r="E507" t="n">
        <v>13.46</v>
      </c>
      <c r="F507" t="n">
        <v>10.47</v>
      </c>
      <c r="G507" t="n">
        <v>125.64</v>
      </c>
      <c r="H507" t="n">
        <v>2.16</v>
      </c>
      <c r="I507" t="n">
        <v>5</v>
      </c>
      <c r="J507" t="n">
        <v>315.79</v>
      </c>
      <c r="K507" t="n">
        <v>58.47</v>
      </c>
      <c r="L507" t="n">
        <v>38.25</v>
      </c>
      <c r="M507" t="n">
        <v>3</v>
      </c>
      <c r="N507" t="n">
        <v>94.06999999999999</v>
      </c>
      <c r="O507" t="n">
        <v>39181.56</v>
      </c>
      <c r="P507" t="n">
        <v>166.56</v>
      </c>
      <c r="Q507" t="n">
        <v>197.77</v>
      </c>
      <c r="R507" t="n">
        <v>29.87</v>
      </c>
      <c r="S507" t="n">
        <v>25.4</v>
      </c>
      <c r="T507" t="n">
        <v>1404.49</v>
      </c>
      <c r="U507" t="n">
        <v>0.85</v>
      </c>
      <c r="V507" t="n">
        <v>0.89</v>
      </c>
      <c r="W507" t="n">
        <v>2.95</v>
      </c>
      <c r="X507" t="n">
        <v>0.08</v>
      </c>
      <c r="Y507" t="n">
        <v>1</v>
      </c>
      <c r="Z507" t="n">
        <v>10</v>
      </c>
    </row>
    <row r="508">
      <c r="A508" t="n">
        <v>150</v>
      </c>
      <c r="B508" t="n">
        <v>125</v>
      </c>
      <c r="C508" t="inlineStr">
        <is>
          <t xml:space="preserve">CONCLUIDO	</t>
        </is>
      </c>
      <c r="D508" t="n">
        <v>7.429</v>
      </c>
      <c r="E508" t="n">
        <v>13.46</v>
      </c>
      <c r="F508" t="n">
        <v>10.47</v>
      </c>
      <c r="G508" t="n">
        <v>125.61</v>
      </c>
      <c r="H508" t="n">
        <v>2.17</v>
      </c>
      <c r="I508" t="n">
        <v>5</v>
      </c>
      <c r="J508" t="n">
        <v>316.35</v>
      </c>
      <c r="K508" t="n">
        <v>58.47</v>
      </c>
      <c r="L508" t="n">
        <v>38.5</v>
      </c>
      <c r="M508" t="n">
        <v>3</v>
      </c>
      <c r="N508" t="n">
        <v>94.37</v>
      </c>
      <c r="O508" t="n">
        <v>39250.2</v>
      </c>
      <c r="P508" t="n">
        <v>166.34</v>
      </c>
      <c r="Q508" t="n">
        <v>197.75</v>
      </c>
      <c r="R508" t="n">
        <v>29.79</v>
      </c>
      <c r="S508" t="n">
        <v>25.4</v>
      </c>
      <c r="T508" t="n">
        <v>1367.62</v>
      </c>
      <c r="U508" t="n">
        <v>0.85</v>
      </c>
      <c r="V508" t="n">
        <v>0.89</v>
      </c>
      <c r="W508" t="n">
        <v>2.95</v>
      </c>
      <c r="X508" t="n">
        <v>0.08</v>
      </c>
      <c r="Y508" t="n">
        <v>1</v>
      </c>
      <c r="Z508" t="n">
        <v>10</v>
      </c>
    </row>
    <row r="509">
      <c r="A509" t="n">
        <v>151</v>
      </c>
      <c r="B509" t="n">
        <v>125</v>
      </c>
      <c r="C509" t="inlineStr">
        <is>
          <t xml:space="preserve">CONCLUIDO	</t>
        </is>
      </c>
      <c r="D509" t="n">
        <v>7.4293</v>
      </c>
      <c r="E509" t="n">
        <v>13.46</v>
      </c>
      <c r="F509" t="n">
        <v>10.47</v>
      </c>
      <c r="G509" t="n">
        <v>125.61</v>
      </c>
      <c r="H509" t="n">
        <v>2.18</v>
      </c>
      <c r="I509" t="n">
        <v>5</v>
      </c>
      <c r="J509" t="n">
        <v>316.9</v>
      </c>
      <c r="K509" t="n">
        <v>58.47</v>
      </c>
      <c r="L509" t="n">
        <v>38.75</v>
      </c>
      <c r="M509" t="n">
        <v>3</v>
      </c>
      <c r="N509" t="n">
        <v>94.68000000000001</v>
      </c>
      <c r="O509" t="n">
        <v>39318.97</v>
      </c>
      <c r="P509" t="n">
        <v>166.1</v>
      </c>
      <c r="Q509" t="n">
        <v>197.76</v>
      </c>
      <c r="R509" t="n">
        <v>29.74</v>
      </c>
      <c r="S509" t="n">
        <v>25.4</v>
      </c>
      <c r="T509" t="n">
        <v>1342.97</v>
      </c>
      <c r="U509" t="n">
        <v>0.85</v>
      </c>
      <c r="V509" t="n">
        <v>0.89</v>
      </c>
      <c r="W509" t="n">
        <v>2.95</v>
      </c>
      <c r="X509" t="n">
        <v>0.08</v>
      </c>
      <c r="Y509" t="n">
        <v>1</v>
      </c>
      <c r="Z509" t="n">
        <v>10</v>
      </c>
    </row>
    <row r="510">
      <c r="A510" t="n">
        <v>152</v>
      </c>
      <c r="B510" t="n">
        <v>125</v>
      </c>
      <c r="C510" t="inlineStr">
        <is>
          <t xml:space="preserve">CONCLUIDO	</t>
        </is>
      </c>
      <c r="D510" t="n">
        <v>7.4297</v>
      </c>
      <c r="E510" t="n">
        <v>13.46</v>
      </c>
      <c r="F510" t="n">
        <v>10.47</v>
      </c>
      <c r="G510" t="n">
        <v>125.6</v>
      </c>
      <c r="H510" t="n">
        <v>2.19</v>
      </c>
      <c r="I510" t="n">
        <v>5</v>
      </c>
      <c r="J510" t="n">
        <v>317.46</v>
      </c>
      <c r="K510" t="n">
        <v>58.47</v>
      </c>
      <c r="L510" t="n">
        <v>39</v>
      </c>
      <c r="M510" t="n">
        <v>3</v>
      </c>
      <c r="N510" t="n">
        <v>94.98999999999999</v>
      </c>
      <c r="O510" t="n">
        <v>39387.89</v>
      </c>
      <c r="P510" t="n">
        <v>165.93</v>
      </c>
      <c r="Q510" t="n">
        <v>197.75</v>
      </c>
      <c r="R510" t="n">
        <v>29.74</v>
      </c>
      <c r="S510" t="n">
        <v>25.4</v>
      </c>
      <c r="T510" t="n">
        <v>1340.96</v>
      </c>
      <c r="U510" t="n">
        <v>0.85</v>
      </c>
      <c r="V510" t="n">
        <v>0.89</v>
      </c>
      <c r="W510" t="n">
        <v>2.95</v>
      </c>
      <c r="X510" t="n">
        <v>0.08</v>
      </c>
      <c r="Y510" t="n">
        <v>1</v>
      </c>
      <c r="Z510" t="n">
        <v>10</v>
      </c>
    </row>
    <row r="511">
      <c r="A511" t="n">
        <v>153</v>
      </c>
      <c r="B511" t="n">
        <v>125</v>
      </c>
      <c r="C511" t="inlineStr">
        <is>
          <t xml:space="preserve">CONCLUIDO	</t>
        </is>
      </c>
      <c r="D511" t="n">
        <v>7.4293</v>
      </c>
      <c r="E511" t="n">
        <v>13.46</v>
      </c>
      <c r="F511" t="n">
        <v>10.47</v>
      </c>
      <c r="G511" t="n">
        <v>125.61</v>
      </c>
      <c r="H511" t="n">
        <v>2.2</v>
      </c>
      <c r="I511" t="n">
        <v>5</v>
      </c>
      <c r="J511" t="n">
        <v>318.02</v>
      </c>
      <c r="K511" t="n">
        <v>58.47</v>
      </c>
      <c r="L511" t="n">
        <v>39.25</v>
      </c>
      <c r="M511" t="n">
        <v>3</v>
      </c>
      <c r="N511" t="n">
        <v>95.3</v>
      </c>
      <c r="O511" t="n">
        <v>39456.94</v>
      </c>
      <c r="P511" t="n">
        <v>165.96</v>
      </c>
      <c r="Q511" t="n">
        <v>197.75</v>
      </c>
      <c r="R511" t="n">
        <v>29.77</v>
      </c>
      <c r="S511" t="n">
        <v>25.4</v>
      </c>
      <c r="T511" t="n">
        <v>1354.81</v>
      </c>
      <c r="U511" t="n">
        <v>0.85</v>
      </c>
      <c r="V511" t="n">
        <v>0.89</v>
      </c>
      <c r="W511" t="n">
        <v>2.95</v>
      </c>
      <c r="X511" t="n">
        <v>0.08</v>
      </c>
      <c r="Y511" t="n">
        <v>1</v>
      </c>
      <c r="Z511" t="n">
        <v>10</v>
      </c>
    </row>
    <row r="512">
      <c r="A512" t="n">
        <v>154</v>
      </c>
      <c r="B512" t="n">
        <v>125</v>
      </c>
      <c r="C512" t="inlineStr">
        <is>
          <t xml:space="preserve">CONCLUIDO	</t>
        </is>
      </c>
      <c r="D512" t="n">
        <v>7.468</v>
      </c>
      <c r="E512" t="n">
        <v>13.39</v>
      </c>
      <c r="F512" t="n">
        <v>10.44</v>
      </c>
      <c r="G512" t="n">
        <v>156.67</v>
      </c>
      <c r="H512" t="n">
        <v>2.21</v>
      </c>
      <c r="I512" t="n">
        <v>4</v>
      </c>
      <c r="J512" t="n">
        <v>318.58</v>
      </c>
      <c r="K512" t="n">
        <v>58.47</v>
      </c>
      <c r="L512" t="n">
        <v>39.5</v>
      </c>
      <c r="M512" t="n">
        <v>2</v>
      </c>
      <c r="N512" t="n">
        <v>95.61</v>
      </c>
      <c r="O512" t="n">
        <v>39526.14</v>
      </c>
      <c r="P512" t="n">
        <v>165.45</v>
      </c>
      <c r="Q512" t="n">
        <v>197.78</v>
      </c>
      <c r="R512" t="n">
        <v>29.09</v>
      </c>
      <c r="S512" t="n">
        <v>25.4</v>
      </c>
      <c r="T512" t="n">
        <v>1019.35</v>
      </c>
      <c r="U512" t="n">
        <v>0.87</v>
      </c>
      <c r="V512" t="n">
        <v>0.89</v>
      </c>
      <c r="W512" t="n">
        <v>2.94</v>
      </c>
      <c r="X512" t="n">
        <v>0.05</v>
      </c>
      <c r="Y512" t="n">
        <v>1</v>
      </c>
      <c r="Z512" t="n">
        <v>10</v>
      </c>
    </row>
    <row r="513">
      <c r="A513" t="n">
        <v>155</v>
      </c>
      <c r="B513" t="n">
        <v>125</v>
      </c>
      <c r="C513" t="inlineStr">
        <is>
          <t xml:space="preserve">CONCLUIDO	</t>
        </is>
      </c>
      <c r="D513" t="n">
        <v>7.4683</v>
      </c>
      <c r="E513" t="n">
        <v>13.39</v>
      </c>
      <c r="F513" t="n">
        <v>10.44</v>
      </c>
      <c r="G513" t="n">
        <v>156.66</v>
      </c>
      <c r="H513" t="n">
        <v>2.22</v>
      </c>
      <c r="I513" t="n">
        <v>4</v>
      </c>
      <c r="J513" t="n">
        <v>319.14</v>
      </c>
      <c r="K513" t="n">
        <v>58.47</v>
      </c>
      <c r="L513" t="n">
        <v>39.75</v>
      </c>
      <c r="M513" t="n">
        <v>2</v>
      </c>
      <c r="N513" t="n">
        <v>95.92</v>
      </c>
      <c r="O513" t="n">
        <v>39595.48</v>
      </c>
      <c r="P513" t="n">
        <v>165.74</v>
      </c>
      <c r="Q513" t="n">
        <v>197.75</v>
      </c>
      <c r="R513" t="n">
        <v>29.03</v>
      </c>
      <c r="S513" t="n">
        <v>25.4</v>
      </c>
      <c r="T513" t="n">
        <v>992.02</v>
      </c>
      <c r="U513" t="n">
        <v>0.87</v>
      </c>
      <c r="V513" t="n">
        <v>0.89</v>
      </c>
      <c r="W513" t="n">
        <v>2.95</v>
      </c>
      <c r="X513" t="n">
        <v>0.05</v>
      </c>
      <c r="Y513" t="n">
        <v>1</v>
      </c>
      <c r="Z513" t="n">
        <v>10</v>
      </c>
    </row>
    <row r="514">
      <c r="A514" t="n">
        <v>156</v>
      </c>
      <c r="B514" t="n">
        <v>125</v>
      </c>
      <c r="C514" t="inlineStr">
        <is>
          <t xml:space="preserve">CONCLUIDO	</t>
        </is>
      </c>
      <c r="D514" t="n">
        <v>7.4697</v>
      </c>
      <c r="E514" t="n">
        <v>13.39</v>
      </c>
      <c r="F514" t="n">
        <v>10.44</v>
      </c>
      <c r="G514" t="n">
        <v>156.62</v>
      </c>
      <c r="H514" t="n">
        <v>2.23</v>
      </c>
      <c r="I514" t="n">
        <v>4</v>
      </c>
      <c r="J514" t="n">
        <v>319.71</v>
      </c>
      <c r="K514" t="n">
        <v>58.47</v>
      </c>
      <c r="L514" t="n">
        <v>40</v>
      </c>
      <c r="M514" t="n">
        <v>2</v>
      </c>
      <c r="N514" t="n">
        <v>96.23</v>
      </c>
      <c r="O514" t="n">
        <v>39664.96</v>
      </c>
      <c r="P514" t="n">
        <v>165.87</v>
      </c>
      <c r="Q514" t="n">
        <v>197.76</v>
      </c>
      <c r="R514" t="n">
        <v>28.97</v>
      </c>
      <c r="S514" t="n">
        <v>25.4</v>
      </c>
      <c r="T514" t="n">
        <v>959.55</v>
      </c>
      <c r="U514" t="n">
        <v>0.88</v>
      </c>
      <c r="V514" t="n">
        <v>0.89</v>
      </c>
      <c r="W514" t="n">
        <v>2.95</v>
      </c>
      <c r="X514" t="n">
        <v>0.05</v>
      </c>
      <c r="Y514" t="n">
        <v>1</v>
      </c>
      <c r="Z514" t="n">
        <v>10</v>
      </c>
    </row>
    <row r="515">
      <c r="A515" t="n">
        <v>0</v>
      </c>
      <c r="B515" t="n">
        <v>30</v>
      </c>
      <c r="C515" t="inlineStr">
        <is>
          <t xml:space="preserve">CONCLUIDO	</t>
        </is>
      </c>
      <c r="D515" t="n">
        <v>6.9411</v>
      </c>
      <c r="E515" t="n">
        <v>14.41</v>
      </c>
      <c r="F515" t="n">
        <v>11.61</v>
      </c>
      <c r="G515" t="n">
        <v>11.42</v>
      </c>
      <c r="H515" t="n">
        <v>0.24</v>
      </c>
      <c r="I515" t="n">
        <v>61</v>
      </c>
      <c r="J515" t="n">
        <v>71.52</v>
      </c>
      <c r="K515" t="n">
        <v>32.27</v>
      </c>
      <c r="L515" t="n">
        <v>1</v>
      </c>
      <c r="M515" t="n">
        <v>59</v>
      </c>
      <c r="N515" t="n">
        <v>8.25</v>
      </c>
      <c r="O515" t="n">
        <v>9054.6</v>
      </c>
      <c r="P515" t="n">
        <v>83.48999999999999</v>
      </c>
      <c r="Q515" t="n">
        <v>198.04</v>
      </c>
      <c r="R515" t="n">
        <v>65.41</v>
      </c>
      <c r="S515" t="n">
        <v>25.4</v>
      </c>
      <c r="T515" t="n">
        <v>18896.48</v>
      </c>
      <c r="U515" t="n">
        <v>0.39</v>
      </c>
      <c r="V515" t="n">
        <v>0.8</v>
      </c>
      <c r="W515" t="n">
        <v>3.04</v>
      </c>
      <c r="X515" t="n">
        <v>1.22</v>
      </c>
      <c r="Y515" t="n">
        <v>1</v>
      </c>
      <c r="Z515" t="n">
        <v>10</v>
      </c>
    </row>
    <row r="516">
      <c r="A516" t="n">
        <v>1</v>
      </c>
      <c r="B516" t="n">
        <v>30</v>
      </c>
      <c r="C516" t="inlineStr">
        <is>
          <t xml:space="preserve">CONCLUIDO	</t>
        </is>
      </c>
      <c r="D516" t="n">
        <v>7.176</v>
      </c>
      <c r="E516" t="n">
        <v>13.94</v>
      </c>
      <c r="F516" t="n">
        <v>11.34</v>
      </c>
      <c r="G516" t="n">
        <v>14.18</v>
      </c>
      <c r="H516" t="n">
        <v>0.3</v>
      </c>
      <c r="I516" t="n">
        <v>48</v>
      </c>
      <c r="J516" t="n">
        <v>71.81</v>
      </c>
      <c r="K516" t="n">
        <v>32.27</v>
      </c>
      <c r="L516" t="n">
        <v>1.25</v>
      </c>
      <c r="M516" t="n">
        <v>46</v>
      </c>
      <c r="N516" t="n">
        <v>8.289999999999999</v>
      </c>
      <c r="O516" t="n">
        <v>9090.98</v>
      </c>
      <c r="P516" t="n">
        <v>81.09999999999999</v>
      </c>
      <c r="Q516" t="n">
        <v>197.83</v>
      </c>
      <c r="R516" t="n">
        <v>56.64</v>
      </c>
      <c r="S516" t="n">
        <v>25.4</v>
      </c>
      <c r="T516" t="n">
        <v>14577.86</v>
      </c>
      <c r="U516" t="n">
        <v>0.45</v>
      </c>
      <c r="V516" t="n">
        <v>0.82</v>
      </c>
      <c r="W516" t="n">
        <v>3.03</v>
      </c>
      <c r="X516" t="n">
        <v>0.95</v>
      </c>
      <c r="Y516" t="n">
        <v>1</v>
      </c>
      <c r="Z516" t="n">
        <v>10</v>
      </c>
    </row>
    <row r="517">
      <c r="A517" t="n">
        <v>2</v>
      </c>
      <c r="B517" t="n">
        <v>30</v>
      </c>
      <c r="C517" t="inlineStr">
        <is>
          <t xml:space="preserve">CONCLUIDO	</t>
        </is>
      </c>
      <c r="D517" t="n">
        <v>7.3478</v>
      </c>
      <c r="E517" t="n">
        <v>13.61</v>
      </c>
      <c r="F517" t="n">
        <v>11.16</v>
      </c>
      <c r="G517" t="n">
        <v>17.17</v>
      </c>
      <c r="H517" t="n">
        <v>0.36</v>
      </c>
      <c r="I517" t="n">
        <v>39</v>
      </c>
      <c r="J517" t="n">
        <v>72.11</v>
      </c>
      <c r="K517" t="n">
        <v>32.27</v>
      </c>
      <c r="L517" t="n">
        <v>1.5</v>
      </c>
      <c r="M517" t="n">
        <v>37</v>
      </c>
      <c r="N517" t="n">
        <v>8.34</v>
      </c>
      <c r="O517" t="n">
        <v>9127.379999999999</v>
      </c>
      <c r="P517" t="n">
        <v>79.36</v>
      </c>
      <c r="Q517" t="n">
        <v>197.81</v>
      </c>
      <c r="R517" t="n">
        <v>51.28</v>
      </c>
      <c r="S517" t="n">
        <v>25.4</v>
      </c>
      <c r="T517" t="n">
        <v>11941.14</v>
      </c>
      <c r="U517" t="n">
        <v>0.5</v>
      </c>
      <c r="V517" t="n">
        <v>0.83</v>
      </c>
      <c r="W517" t="n">
        <v>3</v>
      </c>
      <c r="X517" t="n">
        <v>0.77</v>
      </c>
      <c r="Y517" t="n">
        <v>1</v>
      </c>
      <c r="Z517" t="n">
        <v>10</v>
      </c>
    </row>
    <row r="518">
      <c r="A518" t="n">
        <v>3</v>
      </c>
      <c r="B518" t="n">
        <v>30</v>
      </c>
      <c r="C518" t="inlineStr">
        <is>
          <t xml:space="preserve">CONCLUIDO	</t>
        </is>
      </c>
      <c r="D518" t="n">
        <v>7.4687</v>
      </c>
      <c r="E518" t="n">
        <v>13.39</v>
      </c>
      <c r="F518" t="n">
        <v>11.03</v>
      </c>
      <c r="G518" t="n">
        <v>20.06</v>
      </c>
      <c r="H518" t="n">
        <v>0.42</v>
      </c>
      <c r="I518" t="n">
        <v>33</v>
      </c>
      <c r="J518" t="n">
        <v>72.40000000000001</v>
      </c>
      <c r="K518" t="n">
        <v>32.27</v>
      </c>
      <c r="L518" t="n">
        <v>1.75</v>
      </c>
      <c r="M518" t="n">
        <v>31</v>
      </c>
      <c r="N518" t="n">
        <v>8.380000000000001</v>
      </c>
      <c r="O518" t="n">
        <v>9163.799999999999</v>
      </c>
      <c r="P518" t="n">
        <v>77.94</v>
      </c>
      <c r="Q518" t="n">
        <v>197.81</v>
      </c>
      <c r="R518" t="n">
        <v>47.23</v>
      </c>
      <c r="S518" t="n">
        <v>25.4</v>
      </c>
      <c r="T518" t="n">
        <v>9945.83</v>
      </c>
      <c r="U518" t="n">
        <v>0.54</v>
      </c>
      <c r="V518" t="n">
        <v>0.84</v>
      </c>
      <c r="W518" t="n">
        <v>3</v>
      </c>
      <c r="X518" t="n">
        <v>0.64</v>
      </c>
      <c r="Y518" t="n">
        <v>1</v>
      </c>
      <c r="Z518" t="n">
        <v>10</v>
      </c>
    </row>
    <row r="519">
      <c r="A519" t="n">
        <v>4</v>
      </c>
      <c r="B519" t="n">
        <v>30</v>
      </c>
      <c r="C519" t="inlineStr">
        <is>
          <t xml:space="preserve">CONCLUIDO	</t>
        </is>
      </c>
      <c r="D519" t="n">
        <v>7.5426</v>
      </c>
      <c r="E519" t="n">
        <v>13.26</v>
      </c>
      <c r="F519" t="n">
        <v>10.96</v>
      </c>
      <c r="G519" t="n">
        <v>22.68</v>
      </c>
      <c r="H519" t="n">
        <v>0.48</v>
      </c>
      <c r="I519" t="n">
        <v>29</v>
      </c>
      <c r="J519" t="n">
        <v>72.7</v>
      </c>
      <c r="K519" t="n">
        <v>32.27</v>
      </c>
      <c r="L519" t="n">
        <v>2</v>
      </c>
      <c r="M519" t="n">
        <v>27</v>
      </c>
      <c r="N519" t="n">
        <v>8.43</v>
      </c>
      <c r="O519" t="n">
        <v>9200.25</v>
      </c>
      <c r="P519" t="n">
        <v>77.05</v>
      </c>
      <c r="Q519" t="n">
        <v>197.83</v>
      </c>
      <c r="R519" t="n">
        <v>45.37</v>
      </c>
      <c r="S519" t="n">
        <v>25.4</v>
      </c>
      <c r="T519" t="n">
        <v>9034.940000000001</v>
      </c>
      <c r="U519" t="n">
        <v>0.5600000000000001</v>
      </c>
      <c r="V519" t="n">
        <v>0.85</v>
      </c>
      <c r="W519" t="n">
        <v>2.98</v>
      </c>
      <c r="X519" t="n">
        <v>0.57</v>
      </c>
      <c r="Y519" t="n">
        <v>1</v>
      </c>
      <c r="Z519" t="n">
        <v>10</v>
      </c>
    </row>
    <row r="520">
      <c r="A520" t="n">
        <v>5</v>
      </c>
      <c r="B520" t="n">
        <v>30</v>
      </c>
      <c r="C520" t="inlineStr">
        <is>
          <t xml:space="preserve">CONCLUIDO	</t>
        </is>
      </c>
      <c r="D520" t="n">
        <v>7.612</v>
      </c>
      <c r="E520" t="n">
        <v>13.14</v>
      </c>
      <c r="F520" t="n">
        <v>10.89</v>
      </c>
      <c r="G520" t="n">
        <v>25.13</v>
      </c>
      <c r="H520" t="n">
        <v>0.54</v>
      </c>
      <c r="I520" t="n">
        <v>26</v>
      </c>
      <c r="J520" t="n">
        <v>73</v>
      </c>
      <c r="K520" t="n">
        <v>32.27</v>
      </c>
      <c r="L520" t="n">
        <v>2.25</v>
      </c>
      <c r="M520" t="n">
        <v>24</v>
      </c>
      <c r="N520" t="n">
        <v>8.48</v>
      </c>
      <c r="O520" t="n">
        <v>9236.709999999999</v>
      </c>
      <c r="P520" t="n">
        <v>75.92</v>
      </c>
      <c r="Q520" t="n">
        <v>197.81</v>
      </c>
      <c r="R520" t="n">
        <v>42.99</v>
      </c>
      <c r="S520" t="n">
        <v>25.4</v>
      </c>
      <c r="T520" t="n">
        <v>7860.16</v>
      </c>
      <c r="U520" t="n">
        <v>0.59</v>
      </c>
      <c r="V520" t="n">
        <v>0.85</v>
      </c>
      <c r="W520" t="n">
        <v>2.98</v>
      </c>
      <c r="X520" t="n">
        <v>0.5</v>
      </c>
      <c r="Y520" t="n">
        <v>1</v>
      </c>
      <c r="Z520" t="n">
        <v>10</v>
      </c>
    </row>
    <row r="521">
      <c r="A521" t="n">
        <v>6</v>
      </c>
      <c r="B521" t="n">
        <v>30</v>
      </c>
      <c r="C521" t="inlineStr">
        <is>
          <t xml:space="preserve">CONCLUIDO	</t>
        </is>
      </c>
      <c r="D521" t="n">
        <v>7.6705</v>
      </c>
      <c r="E521" t="n">
        <v>13.04</v>
      </c>
      <c r="F521" t="n">
        <v>10.84</v>
      </c>
      <c r="G521" t="n">
        <v>28.27</v>
      </c>
      <c r="H521" t="n">
        <v>0.6</v>
      </c>
      <c r="I521" t="n">
        <v>23</v>
      </c>
      <c r="J521" t="n">
        <v>73.29000000000001</v>
      </c>
      <c r="K521" t="n">
        <v>32.27</v>
      </c>
      <c r="L521" t="n">
        <v>2.5</v>
      </c>
      <c r="M521" t="n">
        <v>21</v>
      </c>
      <c r="N521" t="n">
        <v>8.52</v>
      </c>
      <c r="O521" t="n">
        <v>9273.200000000001</v>
      </c>
      <c r="P521" t="n">
        <v>75.15000000000001</v>
      </c>
      <c r="Q521" t="n">
        <v>197.83</v>
      </c>
      <c r="R521" t="n">
        <v>41.24</v>
      </c>
      <c r="S521" t="n">
        <v>25.4</v>
      </c>
      <c r="T521" t="n">
        <v>7003.47</v>
      </c>
      <c r="U521" t="n">
        <v>0.62</v>
      </c>
      <c r="V521" t="n">
        <v>0.86</v>
      </c>
      <c r="W521" t="n">
        <v>2.98</v>
      </c>
      <c r="X521" t="n">
        <v>0.44</v>
      </c>
      <c r="Y521" t="n">
        <v>1</v>
      </c>
      <c r="Z521" t="n">
        <v>10</v>
      </c>
    </row>
    <row r="522">
      <c r="A522" t="n">
        <v>7</v>
      </c>
      <c r="B522" t="n">
        <v>30</v>
      </c>
      <c r="C522" t="inlineStr">
        <is>
          <t xml:space="preserve">CONCLUIDO	</t>
        </is>
      </c>
      <c r="D522" t="n">
        <v>7.717</v>
      </c>
      <c r="E522" t="n">
        <v>12.96</v>
      </c>
      <c r="F522" t="n">
        <v>10.79</v>
      </c>
      <c r="G522" t="n">
        <v>30.82</v>
      </c>
      <c r="H522" t="n">
        <v>0.65</v>
      </c>
      <c r="I522" t="n">
        <v>21</v>
      </c>
      <c r="J522" t="n">
        <v>73.59</v>
      </c>
      <c r="K522" t="n">
        <v>32.27</v>
      </c>
      <c r="L522" t="n">
        <v>2.75</v>
      </c>
      <c r="M522" t="n">
        <v>19</v>
      </c>
      <c r="N522" t="n">
        <v>8.57</v>
      </c>
      <c r="O522" t="n">
        <v>9309.700000000001</v>
      </c>
      <c r="P522" t="n">
        <v>74.34999999999999</v>
      </c>
      <c r="Q522" t="n">
        <v>197.86</v>
      </c>
      <c r="R522" t="n">
        <v>39.67</v>
      </c>
      <c r="S522" t="n">
        <v>25.4</v>
      </c>
      <c r="T522" t="n">
        <v>6228.15</v>
      </c>
      <c r="U522" t="n">
        <v>0.64</v>
      </c>
      <c r="V522" t="n">
        <v>0.86</v>
      </c>
      <c r="W522" t="n">
        <v>2.97</v>
      </c>
      <c r="X522" t="n">
        <v>0.4</v>
      </c>
      <c r="Y522" t="n">
        <v>1</v>
      </c>
      <c r="Z522" t="n">
        <v>10</v>
      </c>
    </row>
    <row r="523">
      <c r="A523" t="n">
        <v>8</v>
      </c>
      <c r="B523" t="n">
        <v>30</v>
      </c>
      <c r="C523" t="inlineStr">
        <is>
          <t xml:space="preserve">CONCLUIDO	</t>
        </is>
      </c>
      <c r="D523" t="n">
        <v>7.7541</v>
      </c>
      <c r="E523" t="n">
        <v>12.9</v>
      </c>
      <c r="F523" t="n">
        <v>10.76</v>
      </c>
      <c r="G523" t="n">
        <v>33.97</v>
      </c>
      <c r="H523" t="n">
        <v>0.71</v>
      </c>
      <c r="I523" t="n">
        <v>19</v>
      </c>
      <c r="J523" t="n">
        <v>73.88</v>
      </c>
      <c r="K523" t="n">
        <v>32.27</v>
      </c>
      <c r="L523" t="n">
        <v>3</v>
      </c>
      <c r="M523" t="n">
        <v>17</v>
      </c>
      <c r="N523" t="n">
        <v>8.609999999999999</v>
      </c>
      <c r="O523" t="n">
        <v>9346.23</v>
      </c>
      <c r="P523" t="n">
        <v>73.83</v>
      </c>
      <c r="Q523" t="n">
        <v>197.77</v>
      </c>
      <c r="R523" t="n">
        <v>38.81</v>
      </c>
      <c r="S523" t="n">
        <v>25.4</v>
      </c>
      <c r="T523" t="n">
        <v>5804.96</v>
      </c>
      <c r="U523" t="n">
        <v>0.65</v>
      </c>
      <c r="V523" t="n">
        <v>0.87</v>
      </c>
      <c r="W523" t="n">
        <v>2.97</v>
      </c>
      <c r="X523" t="n">
        <v>0.37</v>
      </c>
      <c r="Y523" t="n">
        <v>1</v>
      </c>
      <c r="Z523" t="n">
        <v>10</v>
      </c>
    </row>
    <row r="524">
      <c r="A524" t="n">
        <v>9</v>
      </c>
      <c r="B524" t="n">
        <v>30</v>
      </c>
      <c r="C524" t="inlineStr">
        <is>
          <t xml:space="preserve">CONCLUIDO	</t>
        </is>
      </c>
      <c r="D524" t="n">
        <v>7.8078</v>
      </c>
      <c r="E524" t="n">
        <v>12.81</v>
      </c>
      <c r="F524" t="n">
        <v>10.7</v>
      </c>
      <c r="G524" t="n">
        <v>37.76</v>
      </c>
      <c r="H524" t="n">
        <v>0.77</v>
      </c>
      <c r="I524" t="n">
        <v>17</v>
      </c>
      <c r="J524" t="n">
        <v>74.18000000000001</v>
      </c>
      <c r="K524" t="n">
        <v>32.27</v>
      </c>
      <c r="L524" t="n">
        <v>3.25</v>
      </c>
      <c r="M524" t="n">
        <v>15</v>
      </c>
      <c r="N524" t="n">
        <v>8.66</v>
      </c>
      <c r="O524" t="n">
        <v>9382.780000000001</v>
      </c>
      <c r="P524" t="n">
        <v>72.48</v>
      </c>
      <c r="Q524" t="n">
        <v>197.78</v>
      </c>
      <c r="R524" t="n">
        <v>36.94</v>
      </c>
      <c r="S524" t="n">
        <v>25.4</v>
      </c>
      <c r="T524" t="n">
        <v>4880.07</v>
      </c>
      <c r="U524" t="n">
        <v>0.6899999999999999</v>
      </c>
      <c r="V524" t="n">
        <v>0.87</v>
      </c>
      <c r="W524" t="n">
        <v>2.97</v>
      </c>
      <c r="X524" t="n">
        <v>0.31</v>
      </c>
      <c r="Y524" t="n">
        <v>1</v>
      </c>
      <c r="Z524" t="n">
        <v>10</v>
      </c>
    </row>
    <row r="525">
      <c r="A525" t="n">
        <v>10</v>
      </c>
      <c r="B525" t="n">
        <v>30</v>
      </c>
      <c r="C525" t="inlineStr">
        <is>
          <t xml:space="preserve">CONCLUIDO	</t>
        </is>
      </c>
      <c r="D525" t="n">
        <v>7.8297</v>
      </c>
      <c r="E525" t="n">
        <v>12.77</v>
      </c>
      <c r="F525" t="n">
        <v>10.68</v>
      </c>
      <c r="G525" t="n">
        <v>40.05</v>
      </c>
      <c r="H525" t="n">
        <v>0.82</v>
      </c>
      <c r="I525" t="n">
        <v>16</v>
      </c>
      <c r="J525" t="n">
        <v>74.48</v>
      </c>
      <c r="K525" t="n">
        <v>32.27</v>
      </c>
      <c r="L525" t="n">
        <v>3.5</v>
      </c>
      <c r="M525" t="n">
        <v>14</v>
      </c>
      <c r="N525" t="n">
        <v>8.710000000000001</v>
      </c>
      <c r="O525" t="n">
        <v>9419.35</v>
      </c>
      <c r="P525" t="n">
        <v>72.09999999999999</v>
      </c>
      <c r="Q525" t="n">
        <v>197.77</v>
      </c>
      <c r="R525" t="n">
        <v>36.41</v>
      </c>
      <c r="S525" t="n">
        <v>25.4</v>
      </c>
      <c r="T525" t="n">
        <v>4623.27</v>
      </c>
      <c r="U525" t="n">
        <v>0.7</v>
      </c>
      <c r="V525" t="n">
        <v>0.87</v>
      </c>
      <c r="W525" t="n">
        <v>2.96</v>
      </c>
      <c r="X525" t="n">
        <v>0.29</v>
      </c>
      <c r="Y525" t="n">
        <v>1</v>
      </c>
      <c r="Z525" t="n">
        <v>10</v>
      </c>
    </row>
    <row r="526">
      <c r="A526" t="n">
        <v>11</v>
      </c>
      <c r="B526" t="n">
        <v>30</v>
      </c>
      <c r="C526" t="inlineStr">
        <is>
          <t xml:space="preserve">CONCLUIDO	</t>
        </is>
      </c>
      <c r="D526" t="n">
        <v>7.8418</v>
      </c>
      <c r="E526" t="n">
        <v>12.75</v>
      </c>
      <c r="F526" t="n">
        <v>10.68</v>
      </c>
      <c r="G526" t="n">
        <v>42.7</v>
      </c>
      <c r="H526" t="n">
        <v>0.88</v>
      </c>
      <c r="I526" t="n">
        <v>15</v>
      </c>
      <c r="J526" t="n">
        <v>74.77</v>
      </c>
      <c r="K526" t="n">
        <v>32.27</v>
      </c>
      <c r="L526" t="n">
        <v>3.75</v>
      </c>
      <c r="M526" t="n">
        <v>13</v>
      </c>
      <c r="N526" t="n">
        <v>8.75</v>
      </c>
      <c r="O526" t="n">
        <v>9455.940000000001</v>
      </c>
      <c r="P526" t="n">
        <v>71.79000000000001</v>
      </c>
      <c r="Q526" t="n">
        <v>197.77</v>
      </c>
      <c r="R526" t="n">
        <v>36.2</v>
      </c>
      <c r="S526" t="n">
        <v>25.4</v>
      </c>
      <c r="T526" t="n">
        <v>4521.55</v>
      </c>
      <c r="U526" t="n">
        <v>0.7</v>
      </c>
      <c r="V526" t="n">
        <v>0.87</v>
      </c>
      <c r="W526" t="n">
        <v>2.96</v>
      </c>
      <c r="X526" t="n">
        <v>0.28</v>
      </c>
      <c r="Y526" t="n">
        <v>1</v>
      </c>
      <c r="Z526" t="n">
        <v>10</v>
      </c>
    </row>
    <row r="527">
      <c r="A527" t="n">
        <v>12</v>
      </c>
      <c r="B527" t="n">
        <v>30</v>
      </c>
      <c r="C527" t="inlineStr">
        <is>
          <t xml:space="preserve">CONCLUIDO	</t>
        </is>
      </c>
      <c r="D527" t="n">
        <v>7.868</v>
      </c>
      <c r="E527" t="n">
        <v>12.71</v>
      </c>
      <c r="F527" t="n">
        <v>10.65</v>
      </c>
      <c r="G527" t="n">
        <v>45.63</v>
      </c>
      <c r="H527" t="n">
        <v>0.93</v>
      </c>
      <c r="I527" t="n">
        <v>14</v>
      </c>
      <c r="J527" t="n">
        <v>75.06999999999999</v>
      </c>
      <c r="K527" t="n">
        <v>32.27</v>
      </c>
      <c r="L527" t="n">
        <v>4</v>
      </c>
      <c r="M527" t="n">
        <v>12</v>
      </c>
      <c r="N527" t="n">
        <v>8.800000000000001</v>
      </c>
      <c r="O527" t="n">
        <v>9492.549999999999</v>
      </c>
      <c r="P527" t="n">
        <v>71.09</v>
      </c>
      <c r="Q527" t="n">
        <v>197.75</v>
      </c>
      <c r="R527" t="n">
        <v>35.28</v>
      </c>
      <c r="S527" t="n">
        <v>25.4</v>
      </c>
      <c r="T527" t="n">
        <v>4067.12</v>
      </c>
      <c r="U527" t="n">
        <v>0.72</v>
      </c>
      <c r="V527" t="n">
        <v>0.87</v>
      </c>
      <c r="W527" t="n">
        <v>2.96</v>
      </c>
      <c r="X527" t="n">
        <v>0.26</v>
      </c>
      <c r="Y527" t="n">
        <v>1</v>
      </c>
      <c r="Z527" t="n">
        <v>10</v>
      </c>
    </row>
    <row r="528">
      <c r="A528" t="n">
        <v>13</v>
      </c>
      <c r="B528" t="n">
        <v>30</v>
      </c>
      <c r="C528" t="inlineStr">
        <is>
          <t xml:space="preserve">CONCLUIDO	</t>
        </is>
      </c>
      <c r="D528" t="n">
        <v>7.8885</v>
      </c>
      <c r="E528" t="n">
        <v>12.68</v>
      </c>
      <c r="F528" t="n">
        <v>10.63</v>
      </c>
      <c r="G528" t="n">
        <v>49.06</v>
      </c>
      <c r="H528" t="n">
        <v>0.99</v>
      </c>
      <c r="I528" t="n">
        <v>13</v>
      </c>
      <c r="J528" t="n">
        <v>75.37</v>
      </c>
      <c r="K528" t="n">
        <v>32.27</v>
      </c>
      <c r="L528" t="n">
        <v>4.25</v>
      </c>
      <c r="M528" t="n">
        <v>11</v>
      </c>
      <c r="N528" t="n">
        <v>8.85</v>
      </c>
      <c r="O528" t="n">
        <v>9529.18</v>
      </c>
      <c r="P528" t="n">
        <v>70.54000000000001</v>
      </c>
      <c r="Q528" t="n">
        <v>197.75</v>
      </c>
      <c r="R528" t="n">
        <v>34.82</v>
      </c>
      <c r="S528" t="n">
        <v>25.4</v>
      </c>
      <c r="T528" t="n">
        <v>3839.77</v>
      </c>
      <c r="U528" t="n">
        <v>0.73</v>
      </c>
      <c r="V528" t="n">
        <v>0.88</v>
      </c>
      <c r="W528" t="n">
        <v>2.96</v>
      </c>
      <c r="X528" t="n">
        <v>0.24</v>
      </c>
      <c r="Y528" t="n">
        <v>1</v>
      </c>
      <c r="Z528" t="n">
        <v>10</v>
      </c>
    </row>
    <row r="529">
      <c r="A529" t="n">
        <v>14</v>
      </c>
      <c r="B529" t="n">
        <v>30</v>
      </c>
      <c r="C529" t="inlineStr">
        <is>
          <t xml:space="preserve">CONCLUIDO	</t>
        </is>
      </c>
      <c r="D529" t="n">
        <v>7.8901</v>
      </c>
      <c r="E529" t="n">
        <v>12.67</v>
      </c>
      <c r="F529" t="n">
        <v>10.63</v>
      </c>
      <c r="G529" t="n">
        <v>49.05</v>
      </c>
      <c r="H529" t="n">
        <v>1.04</v>
      </c>
      <c r="I529" t="n">
        <v>13</v>
      </c>
      <c r="J529" t="n">
        <v>75.66</v>
      </c>
      <c r="K529" t="n">
        <v>32.27</v>
      </c>
      <c r="L529" t="n">
        <v>4.5</v>
      </c>
      <c r="M529" t="n">
        <v>11</v>
      </c>
      <c r="N529" t="n">
        <v>8.890000000000001</v>
      </c>
      <c r="O529" t="n">
        <v>9565.83</v>
      </c>
      <c r="P529" t="n">
        <v>69.72</v>
      </c>
      <c r="Q529" t="n">
        <v>197.76</v>
      </c>
      <c r="R529" t="n">
        <v>34.83</v>
      </c>
      <c r="S529" t="n">
        <v>25.4</v>
      </c>
      <c r="T529" t="n">
        <v>3845.75</v>
      </c>
      <c r="U529" t="n">
        <v>0.73</v>
      </c>
      <c r="V529" t="n">
        <v>0.88</v>
      </c>
      <c r="W529" t="n">
        <v>2.96</v>
      </c>
      <c r="X529" t="n">
        <v>0.24</v>
      </c>
      <c r="Y529" t="n">
        <v>1</v>
      </c>
      <c r="Z529" t="n">
        <v>10</v>
      </c>
    </row>
    <row r="530">
      <c r="A530" t="n">
        <v>15</v>
      </c>
      <c r="B530" t="n">
        <v>30</v>
      </c>
      <c r="C530" t="inlineStr">
        <is>
          <t xml:space="preserve">CONCLUIDO	</t>
        </is>
      </c>
      <c r="D530" t="n">
        <v>7.9058</v>
      </c>
      <c r="E530" t="n">
        <v>12.65</v>
      </c>
      <c r="F530" t="n">
        <v>10.62</v>
      </c>
      <c r="G530" t="n">
        <v>53.09</v>
      </c>
      <c r="H530" t="n">
        <v>1.09</v>
      </c>
      <c r="I530" t="n">
        <v>12</v>
      </c>
      <c r="J530" t="n">
        <v>75.95999999999999</v>
      </c>
      <c r="K530" t="n">
        <v>32.27</v>
      </c>
      <c r="L530" t="n">
        <v>4.75</v>
      </c>
      <c r="M530" t="n">
        <v>10</v>
      </c>
      <c r="N530" t="n">
        <v>8.94</v>
      </c>
      <c r="O530" t="n">
        <v>9602.5</v>
      </c>
      <c r="P530" t="n">
        <v>69.23999999999999</v>
      </c>
      <c r="Q530" t="n">
        <v>197.78</v>
      </c>
      <c r="R530" t="n">
        <v>34.26</v>
      </c>
      <c r="S530" t="n">
        <v>25.4</v>
      </c>
      <c r="T530" t="n">
        <v>3563.87</v>
      </c>
      <c r="U530" t="n">
        <v>0.74</v>
      </c>
      <c r="V530" t="n">
        <v>0.88</v>
      </c>
      <c r="W530" t="n">
        <v>2.96</v>
      </c>
      <c r="X530" t="n">
        <v>0.23</v>
      </c>
      <c r="Y530" t="n">
        <v>1</v>
      </c>
      <c r="Z530" t="n">
        <v>10</v>
      </c>
    </row>
    <row r="531">
      <c r="A531" t="n">
        <v>16</v>
      </c>
      <c r="B531" t="n">
        <v>30</v>
      </c>
      <c r="C531" t="inlineStr">
        <is>
          <t xml:space="preserve">CONCLUIDO	</t>
        </is>
      </c>
      <c r="D531" t="n">
        <v>7.9369</v>
      </c>
      <c r="E531" t="n">
        <v>12.6</v>
      </c>
      <c r="F531" t="n">
        <v>10.58</v>
      </c>
      <c r="G531" t="n">
        <v>57.73</v>
      </c>
      <c r="H531" t="n">
        <v>1.15</v>
      </c>
      <c r="I531" t="n">
        <v>11</v>
      </c>
      <c r="J531" t="n">
        <v>76.26000000000001</v>
      </c>
      <c r="K531" t="n">
        <v>32.27</v>
      </c>
      <c r="L531" t="n">
        <v>5</v>
      </c>
      <c r="M531" t="n">
        <v>9</v>
      </c>
      <c r="N531" t="n">
        <v>8.99</v>
      </c>
      <c r="O531" t="n">
        <v>9639.200000000001</v>
      </c>
      <c r="P531" t="n">
        <v>68.23999999999999</v>
      </c>
      <c r="Q531" t="n">
        <v>197.75</v>
      </c>
      <c r="R531" t="n">
        <v>33.37</v>
      </c>
      <c r="S531" t="n">
        <v>25.4</v>
      </c>
      <c r="T531" t="n">
        <v>3125.31</v>
      </c>
      <c r="U531" t="n">
        <v>0.76</v>
      </c>
      <c r="V531" t="n">
        <v>0.88</v>
      </c>
      <c r="W531" t="n">
        <v>2.96</v>
      </c>
      <c r="X531" t="n">
        <v>0.19</v>
      </c>
      <c r="Y531" t="n">
        <v>1</v>
      </c>
      <c r="Z531" t="n">
        <v>10</v>
      </c>
    </row>
    <row r="532">
      <c r="A532" t="n">
        <v>17</v>
      </c>
      <c r="B532" t="n">
        <v>30</v>
      </c>
      <c r="C532" t="inlineStr">
        <is>
          <t xml:space="preserve">CONCLUIDO	</t>
        </is>
      </c>
      <c r="D532" t="n">
        <v>7.9321</v>
      </c>
      <c r="E532" t="n">
        <v>12.61</v>
      </c>
      <c r="F532" t="n">
        <v>10.59</v>
      </c>
      <c r="G532" t="n">
        <v>57.77</v>
      </c>
      <c r="H532" t="n">
        <v>1.2</v>
      </c>
      <c r="I532" t="n">
        <v>11</v>
      </c>
      <c r="J532" t="n">
        <v>76.56</v>
      </c>
      <c r="K532" t="n">
        <v>32.27</v>
      </c>
      <c r="L532" t="n">
        <v>5.25</v>
      </c>
      <c r="M532" t="n">
        <v>9</v>
      </c>
      <c r="N532" t="n">
        <v>9.039999999999999</v>
      </c>
      <c r="O532" t="n">
        <v>9675.91</v>
      </c>
      <c r="P532" t="n">
        <v>68.08</v>
      </c>
      <c r="Q532" t="n">
        <v>197.75</v>
      </c>
      <c r="R532" t="n">
        <v>33.52</v>
      </c>
      <c r="S532" t="n">
        <v>25.4</v>
      </c>
      <c r="T532" t="n">
        <v>3201.8</v>
      </c>
      <c r="U532" t="n">
        <v>0.76</v>
      </c>
      <c r="V532" t="n">
        <v>0.88</v>
      </c>
      <c r="W532" t="n">
        <v>2.96</v>
      </c>
      <c r="X532" t="n">
        <v>0.2</v>
      </c>
      <c r="Y532" t="n">
        <v>1</v>
      </c>
      <c r="Z532" t="n">
        <v>10</v>
      </c>
    </row>
    <row r="533">
      <c r="A533" t="n">
        <v>18</v>
      </c>
      <c r="B533" t="n">
        <v>30</v>
      </c>
      <c r="C533" t="inlineStr">
        <is>
          <t xml:space="preserve">CONCLUIDO	</t>
        </is>
      </c>
      <c r="D533" t="n">
        <v>7.9613</v>
      </c>
      <c r="E533" t="n">
        <v>12.56</v>
      </c>
      <c r="F533" t="n">
        <v>10.56</v>
      </c>
      <c r="G533" t="n">
        <v>63.37</v>
      </c>
      <c r="H533" t="n">
        <v>1.25</v>
      </c>
      <c r="I533" t="n">
        <v>10</v>
      </c>
      <c r="J533" t="n">
        <v>76.84999999999999</v>
      </c>
      <c r="K533" t="n">
        <v>32.27</v>
      </c>
      <c r="L533" t="n">
        <v>5.5</v>
      </c>
      <c r="M533" t="n">
        <v>8</v>
      </c>
      <c r="N533" t="n">
        <v>9.08</v>
      </c>
      <c r="O533" t="n">
        <v>9712.65</v>
      </c>
      <c r="P533" t="n">
        <v>67.48</v>
      </c>
      <c r="Q533" t="n">
        <v>197.77</v>
      </c>
      <c r="R533" t="n">
        <v>32.71</v>
      </c>
      <c r="S533" t="n">
        <v>25.4</v>
      </c>
      <c r="T533" t="n">
        <v>2799.61</v>
      </c>
      <c r="U533" t="n">
        <v>0.78</v>
      </c>
      <c r="V533" t="n">
        <v>0.88</v>
      </c>
      <c r="W533" t="n">
        <v>2.95</v>
      </c>
      <c r="X533" t="n">
        <v>0.17</v>
      </c>
      <c r="Y533" t="n">
        <v>1</v>
      </c>
      <c r="Z533" t="n">
        <v>10</v>
      </c>
    </row>
    <row r="534">
      <c r="A534" t="n">
        <v>19</v>
      </c>
      <c r="B534" t="n">
        <v>30</v>
      </c>
      <c r="C534" t="inlineStr">
        <is>
          <t xml:space="preserve">CONCLUIDO	</t>
        </is>
      </c>
      <c r="D534" t="n">
        <v>7.956</v>
      </c>
      <c r="E534" t="n">
        <v>12.57</v>
      </c>
      <c r="F534" t="n">
        <v>10.57</v>
      </c>
      <c r="G534" t="n">
        <v>63.42</v>
      </c>
      <c r="H534" t="n">
        <v>1.3</v>
      </c>
      <c r="I534" t="n">
        <v>10</v>
      </c>
      <c r="J534" t="n">
        <v>77.15000000000001</v>
      </c>
      <c r="K534" t="n">
        <v>32.27</v>
      </c>
      <c r="L534" t="n">
        <v>5.75</v>
      </c>
      <c r="M534" t="n">
        <v>8</v>
      </c>
      <c r="N534" t="n">
        <v>9.130000000000001</v>
      </c>
      <c r="O534" t="n">
        <v>9749.41</v>
      </c>
      <c r="P534" t="n">
        <v>66.79000000000001</v>
      </c>
      <c r="Q534" t="n">
        <v>197.77</v>
      </c>
      <c r="R534" t="n">
        <v>32.96</v>
      </c>
      <c r="S534" t="n">
        <v>25.4</v>
      </c>
      <c r="T534" t="n">
        <v>2924.99</v>
      </c>
      <c r="U534" t="n">
        <v>0.77</v>
      </c>
      <c r="V534" t="n">
        <v>0.88</v>
      </c>
      <c r="W534" t="n">
        <v>2.95</v>
      </c>
      <c r="X534" t="n">
        <v>0.18</v>
      </c>
      <c r="Y534" t="n">
        <v>1</v>
      </c>
      <c r="Z534" t="n">
        <v>10</v>
      </c>
    </row>
    <row r="535">
      <c r="A535" t="n">
        <v>20</v>
      </c>
      <c r="B535" t="n">
        <v>30</v>
      </c>
      <c r="C535" t="inlineStr">
        <is>
          <t xml:space="preserve">CONCLUIDO	</t>
        </is>
      </c>
      <c r="D535" t="n">
        <v>7.9724</v>
      </c>
      <c r="E535" t="n">
        <v>12.54</v>
      </c>
      <c r="F535" t="n">
        <v>10.56</v>
      </c>
      <c r="G535" t="n">
        <v>70.40000000000001</v>
      </c>
      <c r="H535" t="n">
        <v>1.36</v>
      </c>
      <c r="I535" t="n">
        <v>9</v>
      </c>
      <c r="J535" t="n">
        <v>77.45</v>
      </c>
      <c r="K535" t="n">
        <v>32.27</v>
      </c>
      <c r="L535" t="n">
        <v>6</v>
      </c>
      <c r="M535" t="n">
        <v>7</v>
      </c>
      <c r="N535" t="n">
        <v>9.18</v>
      </c>
      <c r="O535" t="n">
        <v>9786.190000000001</v>
      </c>
      <c r="P535" t="n">
        <v>65.97</v>
      </c>
      <c r="Q535" t="n">
        <v>197.77</v>
      </c>
      <c r="R535" t="n">
        <v>32.69</v>
      </c>
      <c r="S535" t="n">
        <v>25.4</v>
      </c>
      <c r="T535" t="n">
        <v>2794.87</v>
      </c>
      <c r="U535" t="n">
        <v>0.78</v>
      </c>
      <c r="V535" t="n">
        <v>0.88</v>
      </c>
      <c r="W535" t="n">
        <v>2.95</v>
      </c>
      <c r="X535" t="n">
        <v>0.17</v>
      </c>
      <c r="Y535" t="n">
        <v>1</v>
      </c>
      <c r="Z535" t="n">
        <v>10</v>
      </c>
    </row>
    <row r="536">
      <c r="A536" t="n">
        <v>21</v>
      </c>
      <c r="B536" t="n">
        <v>30</v>
      </c>
      <c r="C536" t="inlineStr">
        <is>
          <t xml:space="preserve">CONCLUIDO	</t>
        </is>
      </c>
      <c r="D536" t="n">
        <v>7.9817</v>
      </c>
      <c r="E536" t="n">
        <v>12.53</v>
      </c>
      <c r="F536" t="n">
        <v>10.54</v>
      </c>
      <c r="G536" t="n">
        <v>70.3</v>
      </c>
      <c r="H536" t="n">
        <v>1.41</v>
      </c>
      <c r="I536" t="n">
        <v>9</v>
      </c>
      <c r="J536" t="n">
        <v>77.75</v>
      </c>
      <c r="K536" t="n">
        <v>32.27</v>
      </c>
      <c r="L536" t="n">
        <v>6.25</v>
      </c>
      <c r="M536" t="n">
        <v>7</v>
      </c>
      <c r="N536" t="n">
        <v>9.23</v>
      </c>
      <c r="O536" t="n">
        <v>9822.99</v>
      </c>
      <c r="P536" t="n">
        <v>65.55</v>
      </c>
      <c r="Q536" t="n">
        <v>197.78</v>
      </c>
      <c r="R536" t="n">
        <v>32.22</v>
      </c>
      <c r="S536" t="n">
        <v>25.4</v>
      </c>
      <c r="T536" t="n">
        <v>2561.67</v>
      </c>
      <c r="U536" t="n">
        <v>0.79</v>
      </c>
      <c r="V536" t="n">
        <v>0.88</v>
      </c>
      <c r="W536" t="n">
        <v>2.95</v>
      </c>
      <c r="X536" t="n">
        <v>0.15</v>
      </c>
      <c r="Y536" t="n">
        <v>1</v>
      </c>
      <c r="Z536" t="n">
        <v>10</v>
      </c>
    </row>
    <row r="537">
      <c r="A537" t="n">
        <v>22</v>
      </c>
      <c r="B537" t="n">
        <v>30</v>
      </c>
      <c r="C537" t="inlineStr">
        <is>
          <t xml:space="preserve">CONCLUIDO	</t>
        </is>
      </c>
      <c r="D537" t="n">
        <v>7.9807</v>
      </c>
      <c r="E537" t="n">
        <v>12.53</v>
      </c>
      <c r="F537" t="n">
        <v>10.55</v>
      </c>
      <c r="G537" t="n">
        <v>70.31</v>
      </c>
      <c r="H537" t="n">
        <v>1.46</v>
      </c>
      <c r="I537" t="n">
        <v>9</v>
      </c>
      <c r="J537" t="n">
        <v>78.05</v>
      </c>
      <c r="K537" t="n">
        <v>32.27</v>
      </c>
      <c r="L537" t="n">
        <v>6.5</v>
      </c>
      <c r="M537" t="n">
        <v>7</v>
      </c>
      <c r="N537" t="n">
        <v>9.279999999999999</v>
      </c>
      <c r="O537" t="n">
        <v>9859.809999999999</v>
      </c>
      <c r="P537" t="n">
        <v>64.84999999999999</v>
      </c>
      <c r="Q537" t="n">
        <v>197.76</v>
      </c>
      <c r="R537" t="n">
        <v>32.25</v>
      </c>
      <c r="S537" t="n">
        <v>25.4</v>
      </c>
      <c r="T537" t="n">
        <v>2574.5</v>
      </c>
      <c r="U537" t="n">
        <v>0.79</v>
      </c>
      <c r="V537" t="n">
        <v>0.88</v>
      </c>
      <c r="W537" t="n">
        <v>2.95</v>
      </c>
      <c r="X537" t="n">
        <v>0.16</v>
      </c>
      <c r="Y537" t="n">
        <v>1</v>
      </c>
      <c r="Z537" t="n">
        <v>10</v>
      </c>
    </row>
    <row r="538">
      <c r="A538" t="n">
        <v>23</v>
      </c>
      <c r="B538" t="n">
        <v>30</v>
      </c>
      <c r="C538" t="inlineStr">
        <is>
          <t xml:space="preserve">CONCLUIDO	</t>
        </is>
      </c>
      <c r="D538" t="n">
        <v>8.0039</v>
      </c>
      <c r="E538" t="n">
        <v>12.49</v>
      </c>
      <c r="F538" t="n">
        <v>10.53</v>
      </c>
      <c r="G538" t="n">
        <v>78.94</v>
      </c>
      <c r="H538" t="n">
        <v>1.51</v>
      </c>
      <c r="I538" t="n">
        <v>8</v>
      </c>
      <c r="J538" t="n">
        <v>78.34999999999999</v>
      </c>
      <c r="K538" t="n">
        <v>32.27</v>
      </c>
      <c r="L538" t="n">
        <v>6.75</v>
      </c>
      <c r="M538" t="n">
        <v>2</v>
      </c>
      <c r="N538" t="n">
        <v>9.33</v>
      </c>
      <c r="O538" t="n">
        <v>9896.65</v>
      </c>
      <c r="P538" t="n">
        <v>64.31</v>
      </c>
      <c r="Q538" t="n">
        <v>197.78</v>
      </c>
      <c r="R538" t="n">
        <v>31.34</v>
      </c>
      <c r="S538" t="n">
        <v>25.4</v>
      </c>
      <c r="T538" t="n">
        <v>2125.73</v>
      </c>
      <c r="U538" t="n">
        <v>0.8100000000000001</v>
      </c>
      <c r="V538" t="n">
        <v>0.88</v>
      </c>
      <c r="W538" t="n">
        <v>2.96</v>
      </c>
      <c r="X538" t="n">
        <v>0.14</v>
      </c>
      <c r="Y538" t="n">
        <v>1</v>
      </c>
      <c r="Z538" t="n">
        <v>10</v>
      </c>
    </row>
    <row r="539">
      <c r="A539" t="n">
        <v>24</v>
      </c>
      <c r="B539" t="n">
        <v>30</v>
      </c>
      <c r="C539" t="inlineStr">
        <is>
          <t xml:space="preserve">CONCLUIDO	</t>
        </is>
      </c>
      <c r="D539" t="n">
        <v>8.0009</v>
      </c>
      <c r="E539" t="n">
        <v>12.5</v>
      </c>
      <c r="F539" t="n">
        <v>10.53</v>
      </c>
      <c r="G539" t="n">
        <v>78.98</v>
      </c>
      <c r="H539" t="n">
        <v>1.56</v>
      </c>
      <c r="I539" t="n">
        <v>8</v>
      </c>
      <c r="J539" t="n">
        <v>78.65000000000001</v>
      </c>
      <c r="K539" t="n">
        <v>32.27</v>
      </c>
      <c r="L539" t="n">
        <v>7</v>
      </c>
      <c r="M539" t="n">
        <v>2</v>
      </c>
      <c r="N539" t="n">
        <v>9.380000000000001</v>
      </c>
      <c r="O539" t="n">
        <v>9933.52</v>
      </c>
      <c r="P539" t="n">
        <v>64.41</v>
      </c>
      <c r="Q539" t="n">
        <v>197.78</v>
      </c>
      <c r="R539" t="n">
        <v>31.48</v>
      </c>
      <c r="S539" t="n">
        <v>25.4</v>
      </c>
      <c r="T539" t="n">
        <v>2197.87</v>
      </c>
      <c r="U539" t="n">
        <v>0.8100000000000001</v>
      </c>
      <c r="V539" t="n">
        <v>0.88</v>
      </c>
      <c r="W539" t="n">
        <v>2.96</v>
      </c>
      <c r="X539" t="n">
        <v>0.14</v>
      </c>
      <c r="Y539" t="n">
        <v>1</v>
      </c>
      <c r="Z539" t="n">
        <v>10</v>
      </c>
    </row>
    <row r="540">
      <c r="A540" t="n">
        <v>25</v>
      </c>
      <c r="B540" t="n">
        <v>30</v>
      </c>
      <c r="C540" t="inlineStr">
        <is>
          <t xml:space="preserve">CONCLUIDO	</t>
        </is>
      </c>
      <c r="D540" t="n">
        <v>7.9984</v>
      </c>
      <c r="E540" t="n">
        <v>12.5</v>
      </c>
      <c r="F540" t="n">
        <v>10.53</v>
      </c>
      <c r="G540" t="n">
        <v>79.01000000000001</v>
      </c>
      <c r="H540" t="n">
        <v>1.61</v>
      </c>
      <c r="I540" t="n">
        <v>8</v>
      </c>
      <c r="J540" t="n">
        <v>78.94</v>
      </c>
      <c r="K540" t="n">
        <v>32.27</v>
      </c>
      <c r="L540" t="n">
        <v>7.25</v>
      </c>
      <c r="M540" t="n">
        <v>1</v>
      </c>
      <c r="N540" t="n">
        <v>9.42</v>
      </c>
      <c r="O540" t="n">
        <v>9970.41</v>
      </c>
      <c r="P540" t="n">
        <v>64.56</v>
      </c>
      <c r="Q540" t="n">
        <v>197.82</v>
      </c>
      <c r="R540" t="n">
        <v>31.53</v>
      </c>
      <c r="S540" t="n">
        <v>25.4</v>
      </c>
      <c r="T540" t="n">
        <v>2223.25</v>
      </c>
      <c r="U540" t="n">
        <v>0.8100000000000001</v>
      </c>
      <c r="V540" t="n">
        <v>0.88</v>
      </c>
      <c r="W540" t="n">
        <v>2.96</v>
      </c>
      <c r="X540" t="n">
        <v>0.14</v>
      </c>
      <c r="Y540" t="n">
        <v>1</v>
      </c>
      <c r="Z540" t="n">
        <v>10</v>
      </c>
    </row>
    <row r="541">
      <c r="A541" t="n">
        <v>26</v>
      </c>
      <c r="B541" t="n">
        <v>30</v>
      </c>
      <c r="C541" t="inlineStr">
        <is>
          <t xml:space="preserve">CONCLUIDO	</t>
        </is>
      </c>
      <c r="D541" t="n">
        <v>7.9979</v>
      </c>
      <c r="E541" t="n">
        <v>12.5</v>
      </c>
      <c r="F541" t="n">
        <v>10.54</v>
      </c>
      <c r="G541" t="n">
        <v>79.01000000000001</v>
      </c>
      <c r="H541" t="n">
        <v>1.66</v>
      </c>
      <c r="I541" t="n">
        <v>8</v>
      </c>
      <c r="J541" t="n">
        <v>79.23999999999999</v>
      </c>
      <c r="K541" t="n">
        <v>32.27</v>
      </c>
      <c r="L541" t="n">
        <v>7.5</v>
      </c>
      <c r="M541" t="n">
        <v>0</v>
      </c>
      <c r="N541" t="n">
        <v>9.470000000000001</v>
      </c>
      <c r="O541" t="n">
        <v>10007.31</v>
      </c>
      <c r="P541" t="n">
        <v>64.73999999999999</v>
      </c>
      <c r="Q541" t="n">
        <v>197.82</v>
      </c>
      <c r="R541" t="n">
        <v>31.54</v>
      </c>
      <c r="S541" t="n">
        <v>25.4</v>
      </c>
      <c r="T541" t="n">
        <v>2227.1</v>
      </c>
      <c r="U541" t="n">
        <v>0.8100000000000001</v>
      </c>
      <c r="V541" t="n">
        <v>0.88</v>
      </c>
      <c r="W541" t="n">
        <v>2.96</v>
      </c>
      <c r="X541" t="n">
        <v>0.14</v>
      </c>
      <c r="Y541" t="n">
        <v>1</v>
      </c>
      <c r="Z541" t="n">
        <v>10</v>
      </c>
    </row>
    <row r="542">
      <c r="A542" t="n">
        <v>0</v>
      </c>
      <c r="B542" t="n">
        <v>15</v>
      </c>
      <c r="C542" t="inlineStr">
        <is>
          <t xml:space="preserve">CONCLUIDO	</t>
        </is>
      </c>
      <c r="D542" t="n">
        <v>7.5353</v>
      </c>
      <c r="E542" t="n">
        <v>13.27</v>
      </c>
      <c r="F542" t="n">
        <v>11.15</v>
      </c>
      <c r="G542" t="n">
        <v>17.61</v>
      </c>
      <c r="H542" t="n">
        <v>0.43</v>
      </c>
      <c r="I542" t="n">
        <v>38</v>
      </c>
      <c r="J542" t="n">
        <v>39.78</v>
      </c>
      <c r="K542" t="n">
        <v>19.54</v>
      </c>
      <c r="L542" t="n">
        <v>1</v>
      </c>
      <c r="M542" t="n">
        <v>36</v>
      </c>
      <c r="N542" t="n">
        <v>4.24</v>
      </c>
      <c r="O542" t="n">
        <v>5140</v>
      </c>
      <c r="P542" t="n">
        <v>50.48</v>
      </c>
      <c r="Q542" t="n">
        <v>197.82</v>
      </c>
      <c r="R542" t="n">
        <v>50.86</v>
      </c>
      <c r="S542" t="n">
        <v>25.4</v>
      </c>
      <c r="T542" t="n">
        <v>11734.91</v>
      </c>
      <c r="U542" t="n">
        <v>0.5</v>
      </c>
      <c r="V542" t="n">
        <v>0.83</v>
      </c>
      <c r="W542" t="n">
        <v>3</v>
      </c>
      <c r="X542" t="n">
        <v>0.76</v>
      </c>
      <c r="Y542" t="n">
        <v>1</v>
      </c>
      <c r="Z542" t="n">
        <v>10</v>
      </c>
    </row>
    <row r="543">
      <c r="A543" t="n">
        <v>1</v>
      </c>
      <c r="B543" t="n">
        <v>15</v>
      </c>
      <c r="C543" t="inlineStr">
        <is>
          <t xml:space="preserve">CONCLUIDO	</t>
        </is>
      </c>
      <c r="D543" t="n">
        <v>7.7042</v>
      </c>
      <c r="E543" t="n">
        <v>12.98</v>
      </c>
      <c r="F543" t="n">
        <v>10.96</v>
      </c>
      <c r="G543" t="n">
        <v>22.67</v>
      </c>
      <c r="H543" t="n">
        <v>0.53</v>
      </c>
      <c r="I543" t="n">
        <v>29</v>
      </c>
      <c r="J543" t="n">
        <v>40.06</v>
      </c>
      <c r="K543" t="n">
        <v>19.54</v>
      </c>
      <c r="L543" t="n">
        <v>1.25</v>
      </c>
      <c r="M543" t="n">
        <v>27</v>
      </c>
      <c r="N543" t="n">
        <v>4.26</v>
      </c>
      <c r="O543" t="n">
        <v>5174.29</v>
      </c>
      <c r="P543" t="n">
        <v>48.68</v>
      </c>
      <c r="Q543" t="n">
        <v>197.8</v>
      </c>
      <c r="R543" t="n">
        <v>44.96</v>
      </c>
      <c r="S543" t="n">
        <v>25.4</v>
      </c>
      <c r="T543" t="n">
        <v>8831.99</v>
      </c>
      <c r="U543" t="n">
        <v>0.5600000000000001</v>
      </c>
      <c r="V543" t="n">
        <v>0.85</v>
      </c>
      <c r="W543" t="n">
        <v>2.99</v>
      </c>
      <c r="X543" t="n">
        <v>0.57</v>
      </c>
      <c r="Y543" t="n">
        <v>1</v>
      </c>
      <c r="Z543" t="n">
        <v>10</v>
      </c>
    </row>
    <row r="544">
      <c r="A544" t="n">
        <v>2</v>
      </c>
      <c r="B544" t="n">
        <v>15</v>
      </c>
      <c r="C544" t="inlineStr">
        <is>
          <t xml:space="preserve">CONCLUIDO	</t>
        </is>
      </c>
      <c r="D544" t="n">
        <v>7.7956</v>
      </c>
      <c r="E544" t="n">
        <v>12.83</v>
      </c>
      <c r="F544" t="n">
        <v>10.86</v>
      </c>
      <c r="G544" t="n">
        <v>27.16</v>
      </c>
      <c r="H544" t="n">
        <v>0.64</v>
      </c>
      <c r="I544" t="n">
        <v>24</v>
      </c>
      <c r="J544" t="n">
        <v>40.34</v>
      </c>
      <c r="K544" t="n">
        <v>19.54</v>
      </c>
      <c r="L544" t="n">
        <v>1.5</v>
      </c>
      <c r="M544" t="n">
        <v>22</v>
      </c>
      <c r="N544" t="n">
        <v>4.29</v>
      </c>
      <c r="O544" t="n">
        <v>5208.6</v>
      </c>
      <c r="P544" t="n">
        <v>47.25</v>
      </c>
      <c r="Q544" t="n">
        <v>197.8</v>
      </c>
      <c r="R544" t="n">
        <v>41.9</v>
      </c>
      <c r="S544" t="n">
        <v>25.4</v>
      </c>
      <c r="T544" t="n">
        <v>7326.03</v>
      </c>
      <c r="U544" t="n">
        <v>0.61</v>
      </c>
      <c r="V544" t="n">
        <v>0.86</v>
      </c>
      <c r="W544" t="n">
        <v>2.98</v>
      </c>
      <c r="X544" t="n">
        <v>0.47</v>
      </c>
      <c r="Y544" t="n">
        <v>1</v>
      </c>
      <c r="Z544" t="n">
        <v>10</v>
      </c>
    </row>
    <row r="545">
      <c r="A545" t="n">
        <v>3</v>
      </c>
      <c r="B545" t="n">
        <v>15</v>
      </c>
      <c r="C545" t="inlineStr">
        <is>
          <t xml:space="preserve">CONCLUIDO	</t>
        </is>
      </c>
      <c r="D545" t="n">
        <v>7.8754</v>
      </c>
      <c r="E545" t="n">
        <v>12.7</v>
      </c>
      <c r="F545" t="n">
        <v>10.78</v>
      </c>
      <c r="G545" t="n">
        <v>32.33</v>
      </c>
      <c r="H545" t="n">
        <v>0.74</v>
      </c>
      <c r="I545" t="n">
        <v>20</v>
      </c>
      <c r="J545" t="n">
        <v>40.61</v>
      </c>
      <c r="K545" t="n">
        <v>19.54</v>
      </c>
      <c r="L545" t="n">
        <v>1.75</v>
      </c>
      <c r="M545" t="n">
        <v>18</v>
      </c>
      <c r="N545" t="n">
        <v>4.32</v>
      </c>
      <c r="O545" t="n">
        <v>5242.92</v>
      </c>
      <c r="P545" t="n">
        <v>45.91</v>
      </c>
      <c r="Q545" t="n">
        <v>197.78</v>
      </c>
      <c r="R545" t="n">
        <v>39.24</v>
      </c>
      <c r="S545" t="n">
        <v>25.4</v>
      </c>
      <c r="T545" t="n">
        <v>6014.71</v>
      </c>
      <c r="U545" t="n">
        <v>0.65</v>
      </c>
      <c r="V545" t="n">
        <v>0.86</v>
      </c>
      <c r="W545" t="n">
        <v>2.98</v>
      </c>
      <c r="X545" t="n">
        <v>0.39</v>
      </c>
      <c r="Y545" t="n">
        <v>1</v>
      </c>
      <c r="Z545" t="n">
        <v>10</v>
      </c>
    </row>
    <row r="546">
      <c r="A546" t="n">
        <v>4</v>
      </c>
      <c r="B546" t="n">
        <v>15</v>
      </c>
      <c r="C546" t="inlineStr">
        <is>
          <t xml:space="preserve">CONCLUIDO	</t>
        </is>
      </c>
      <c r="D546" t="n">
        <v>7.9386</v>
      </c>
      <c r="E546" t="n">
        <v>12.6</v>
      </c>
      <c r="F546" t="n">
        <v>10.71</v>
      </c>
      <c r="G546" t="n">
        <v>37.8</v>
      </c>
      <c r="H546" t="n">
        <v>0.84</v>
      </c>
      <c r="I546" t="n">
        <v>17</v>
      </c>
      <c r="J546" t="n">
        <v>40.89</v>
      </c>
      <c r="K546" t="n">
        <v>19.54</v>
      </c>
      <c r="L546" t="n">
        <v>2</v>
      </c>
      <c r="M546" t="n">
        <v>14</v>
      </c>
      <c r="N546" t="n">
        <v>4.35</v>
      </c>
      <c r="O546" t="n">
        <v>5277.26</v>
      </c>
      <c r="P546" t="n">
        <v>44.23</v>
      </c>
      <c r="Q546" t="n">
        <v>197.78</v>
      </c>
      <c r="R546" t="n">
        <v>37.19</v>
      </c>
      <c r="S546" t="n">
        <v>25.4</v>
      </c>
      <c r="T546" t="n">
        <v>5007.48</v>
      </c>
      <c r="U546" t="n">
        <v>0.68</v>
      </c>
      <c r="V546" t="n">
        <v>0.87</v>
      </c>
      <c r="W546" t="n">
        <v>2.97</v>
      </c>
      <c r="X546" t="n">
        <v>0.32</v>
      </c>
      <c r="Y546" t="n">
        <v>1</v>
      </c>
      <c r="Z546" t="n">
        <v>10</v>
      </c>
    </row>
    <row r="547">
      <c r="A547" t="n">
        <v>5</v>
      </c>
      <c r="B547" t="n">
        <v>15</v>
      </c>
      <c r="C547" t="inlineStr">
        <is>
          <t xml:space="preserve">CONCLUIDO	</t>
        </is>
      </c>
      <c r="D547" t="n">
        <v>7.9681</v>
      </c>
      <c r="E547" t="n">
        <v>12.55</v>
      </c>
      <c r="F547" t="n">
        <v>10.68</v>
      </c>
      <c r="G547" t="n">
        <v>42.74</v>
      </c>
      <c r="H547" t="n">
        <v>0.9399999999999999</v>
      </c>
      <c r="I547" t="n">
        <v>15</v>
      </c>
      <c r="J547" t="n">
        <v>41.17</v>
      </c>
      <c r="K547" t="n">
        <v>19.54</v>
      </c>
      <c r="L547" t="n">
        <v>2.25</v>
      </c>
      <c r="M547" t="n">
        <v>8</v>
      </c>
      <c r="N547" t="n">
        <v>4.38</v>
      </c>
      <c r="O547" t="n">
        <v>5311.62</v>
      </c>
      <c r="P547" t="n">
        <v>43.51</v>
      </c>
      <c r="Q547" t="n">
        <v>197.82</v>
      </c>
      <c r="R547" t="n">
        <v>36.17</v>
      </c>
      <c r="S547" t="n">
        <v>25.4</v>
      </c>
      <c r="T547" t="n">
        <v>4507.32</v>
      </c>
      <c r="U547" t="n">
        <v>0.7</v>
      </c>
      <c r="V547" t="n">
        <v>0.87</v>
      </c>
      <c r="W547" t="n">
        <v>2.97</v>
      </c>
      <c r="X547" t="n">
        <v>0.29</v>
      </c>
      <c r="Y547" t="n">
        <v>1</v>
      </c>
      <c r="Z547" t="n">
        <v>10</v>
      </c>
    </row>
    <row r="548">
      <c r="A548" t="n">
        <v>6</v>
      </c>
      <c r="B548" t="n">
        <v>15</v>
      </c>
      <c r="C548" t="inlineStr">
        <is>
          <t xml:space="preserve">CONCLUIDO	</t>
        </is>
      </c>
      <c r="D548" t="n">
        <v>7.9642</v>
      </c>
      <c r="E548" t="n">
        <v>12.56</v>
      </c>
      <c r="F548" t="n">
        <v>10.69</v>
      </c>
      <c r="G548" t="n">
        <v>42.76</v>
      </c>
      <c r="H548" t="n">
        <v>1.03</v>
      </c>
      <c r="I548" t="n">
        <v>15</v>
      </c>
      <c r="J548" t="n">
        <v>41.45</v>
      </c>
      <c r="K548" t="n">
        <v>19.54</v>
      </c>
      <c r="L548" t="n">
        <v>2.5</v>
      </c>
      <c r="M548" t="n">
        <v>1</v>
      </c>
      <c r="N548" t="n">
        <v>4.41</v>
      </c>
      <c r="O548" t="n">
        <v>5345.99</v>
      </c>
      <c r="P548" t="n">
        <v>43.23</v>
      </c>
      <c r="Q548" t="n">
        <v>197.84</v>
      </c>
      <c r="R548" t="n">
        <v>36.09</v>
      </c>
      <c r="S548" t="n">
        <v>25.4</v>
      </c>
      <c r="T548" t="n">
        <v>4466.83</v>
      </c>
      <c r="U548" t="n">
        <v>0.7</v>
      </c>
      <c r="V548" t="n">
        <v>0.87</v>
      </c>
      <c r="W548" t="n">
        <v>2.98</v>
      </c>
      <c r="X548" t="n">
        <v>0.3</v>
      </c>
      <c r="Y548" t="n">
        <v>1</v>
      </c>
      <c r="Z548" t="n">
        <v>10</v>
      </c>
    </row>
    <row r="549">
      <c r="A549" t="n">
        <v>7</v>
      </c>
      <c r="B549" t="n">
        <v>15</v>
      </c>
      <c r="C549" t="inlineStr">
        <is>
          <t xml:space="preserve">CONCLUIDO	</t>
        </is>
      </c>
      <c r="D549" t="n">
        <v>7.9671</v>
      </c>
      <c r="E549" t="n">
        <v>12.55</v>
      </c>
      <c r="F549" t="n">
        <v>10.69</v>
      </c>
      <c r="G549" t="n">
        <v>42.75</v>
      </c>
      <c r="H549" t="n">
        <v>1.13</v>
      </c>
      <c r="I549" t="n">
        <v>15</v>
      </c>
      <c r="J549" t="n">
        <v>41.73</v>
      </c>
      <c r="K549" t="n">
        <v>19.54</v>
      </c>
      <c r="L549" t="n">
        <v>2.75</v>
      </c>
      <c r="M549" t="n">
        <v>0</v>
      </c>
      <c r="N549" t="n">
        <v>4.44</v>
      </c>
      <c r="O549" t="n">
        <v>5380.38</v>
      </c>
      <c r="P549" t="n">
        <v>43.47</v>
      </c>
      <c r="Q549" t="n">
        <v>197.87</v>
      </c>
      <c r="R549" t="n">
        <v>36</v>
      </c>
      <c r="S549" t="n">
        <v>25.4</v>
      </c>
      <c r="T549" t="n">
        <v>4421.69</v>
      </c>
      <c r="U549" t="n">
        <v>0.71</v>
      </c>
      <c r="V549" t="n">
        <v>0.87</v>
      </c>
      <c r="W549" t="n">
        <v>2.98</v>
      </c>
      <c r="X549" t="n">
        <v>0.3</v>
      </c>
      <c r="Y549" t="n">
        <v>1</v>
      </c>
      <c r="Z549" t="n">
        <v>10</v>
      </c>
    </row>
    <row r="550">
      <c r="A550" t="n">
        <v>0</v>
      </c>
      <c r="B550" t="n">
        <v>70</v>
      </c>
      <c r="C550" t="inlineStr">
        <is>
          <t xml:space="preserve">CONCLUIDO	</t>
        </is>
      </c>
      <c r="D550" t="n">
        <v>5.6344</v>
      </c>
      <c r="E550" t="n">
        <v>17.75</v>
      </c>
      <c r="F550" t="n">
        <v>12.52</v>
      </c>
      <c r="G550" t="n">
        <v>7.22</v>
      </c>
      <c r="H550" t="n">
        <v>0.12</v>
      </c>
      <c r="I550" t="n">
        <v>104</v>
      </c>
      <c r="J550" t="n">
        <v>141.81</v>
      </c>
      <c r="K550" t="n">
        <v>47.83</v>
      </c>
      <c r="L550" t="n">
        <v>1</v>
      </c>
      <c r="M550" t="n">
        <v>102</v>
      </c>
      <c r="N550" t="n">
        <v>22.98</v>
      </c>
      <c r="O550" t="n">
        <v>17723.39</v>
      </c>
      <c r="P550" t="n">
        <v>143.84</v>
      </c>
      <c r="Q550" t="n">
        <v>198.12</v>
      </c>
      <c r="R550" t="n">
        <v>93.04000000000001</v>
      </c>
      <c r="S550" t="n">
        <v>25.4</v>
      </c>
      <c r="T550" t="n">
        <v>32497.96</v>
      </c>
      <c r="U550" t="n">
        <v>0.27</v>
      </c>
      <c r="V550" t="n">
        <v>0.74</v>
      </c>
      <c r="W550" t="n">
        <v>3.12</v>
      </c>
      <c r="X550" t="n">
        <v>2.12</v>
      </c>
      <c r="Y550" t="n">
        <v>1</v>
      </c>
      <c r="Z550" t="n">
        <v>10</v>
      </c>
    </row>
    <row r="551">
      <c r="A551" t="n">
        <v>1</v>
      </c>
      <c r="B551" t="n">
        <v>70</v>
      </c>
      <c r="C551" t="inlineStr">
        <is>
          <t xml:space="preserve">CONCLUIDO	</t>
        </is>
      </c>
      <c r="D551" t="n">
        <v>6.044</v>
      </c>
      <c r="E551" t="n">
        <v>16.55</v>
      </c>
      <c r="F551" t="n">
        <v>12.01</v>
      </c>
      <c r="G551" t="n">
        <v>9</v>
      </c>
      <c r="H551" t="n">
        <v>0.16</v>
      </c>
      <c r="I551" t="n">
        <v>80</v>
      </c>
      <c r="J551" t="n">
        <v>142.15</v>
      </c>
      <c r="K551" t="n">
        <v>47.83</v>
      </c>
      <c r="L551" t="n">
        <v>1.25</v>
      </c>
      <c r="M551" t="n">
        <v>78</v>
      </c>
      <c r="N551" t="n">
        <v>23.07</v>
      </c>
      <c r="O551" t="n">
        <v>17765.46</v>
      </c>
      <c r="P551" t="n">
        <v>137.84</v>
      </c>
      <c r="Q551" t="n">
        <v>197.92</v>
      </c>
      <c r="R551" t="n">
        <v>77.51000000000001</v>
      </c>
      <c r="S551" t="n">
        <v>25.4</v>
      </c>
      <c r="T551" t="n">
        <v>24850.45</v>
      </c>
      <c r="U551" t="n">
        <v>0.33</v>
      </c>
      <c r="V551" t="n">
        <v>0.78</v>
      </c>
      <c r="W551" t="n">
        <v>3.07</v>
      </c>
      <c r="X551" t="n">
        <v>1.61</v>
      </c>
      <c r="Y551" t="n">
        <v>1</v>
      </c>
      <c r="Z551" t="n">
        <v>10</v>
      </c>
    </row>
    <row r="552">
      <c r="A552" t="n">
        <v>2</v>
      </c>
      <c r="B552" t="n">
        <v>70</v>
      </c>
      <c r="C552" t="inlineStr">
        <is>
          <t xml:space="preserve">CONCLUIDO	</t>
        </is>
      </c>
      <c r="D552" t="n">
        <v>6.3047</v>
      </c>
      <c r="E552" t="n">
        <v>15.86</v>
      </c>
      <c r="F552" t="n">
        <v>11.73</v>
      </c>
      <c r="G552" t="n">
        <v>10.66</v>
      </c>
      <c r="H552" t="n">
        <v>0.19</v>
      </c>
      <c r="I552" t="n">
        <v>66</v>
      </c>
      <c r="J552" t="n">
        <v>142.49</v>
      </c>
      <c r="K552" t="n">
        <v>47.83</v>
      </c>
      <c r="L552" t="n">
        <v>1.5</v>
      </c>
      <c r="M552" t="n">
        <v>64</v>
      </c>
      <c r="N552" t="n">
        <v>23.16</v>
      </c>
      <c r="O552" t="n">
        <v>17807.56</v>
      </c>
      <c r="P552" t="n">
        <v>134.41</v>
      </c>
      <c r="Q552" t="n">
        <v>198.07</v>
      </c>
      <c r="R552" t="n">
        <v>68.93000000000001</v>
      </c>
      <c r="S552" t="n">
        <v>25.4</v>
      </c>
      <c r="T552" t="n">
        <v>20630.25</v>
      </c>
      <c r="U552" t="n">
        <v>0.37</v>
      </c>
      <c r="V552" t="n">
        <v>0.79</v>
      </c>
      <c r="W552" t="n">
        <v>3.04</v>
      </c>
      <c r="X552" t="n">
        <v>1.33</v>
      </c>
      <c r="Y552" t="n">
        <v>1</v>
      </c>
      <c r="Z552" t="n">
        <v>10</v>
      </c>
    </row>
    <row r="553">
      <c r="A553" t="n">
        <v>3</v>
      </c>
      <c r="B553" t="n">
        <v>70</v>
      </c>
      <c r="C553" t="inlineStr">
        <is>
          <t xml:space="preserve">CONCLUIDO	</t>
        </is>
      </c>
      <c r="D553" t="n">
        <v>6.534</v>
      </c>
      <c r="E553" t="n">
        <v>15.3</v>
      </c>
      <c r="F553" t="n">
        <v>11.49</v>
      </c>
      <c r="G553" t="n">
        <v>12.53</v>
      </c>
      <c r="H553" t="n">
        <v>0.22</v>
      </c>
      <c r="I553" t="n">
        <v>55</v>
      </c>
      <c r="J553" t="n">
        <v>142.83</v>
      </c>
      <c r="K553" t="n">
        <v>47.83</v>
      </c>
      <c r="L553" t="n">
        <v>1.75</v>
      </c>
      <c r="M553" t="n">
        <v>53</v>
      </c>
      <c r="N553" t="n">
        <v>23.25</v>
      </c>
      <c r="O553" t="n">
        <v>17849.7</v>
      </c>
      <c r="P553" t="n">
        <v>131.5</v>
      </c>
      <c r="Q553" t="n">
        <v>197.86</v>
      </c>
      <c r="R553" t="n">
        <v>61.5</v>
      </c>
      <c r="S553" t="n">
        <v>25.4</v>
      </c>
      <c r="T553" t="n">
        <v>16970.09</v>
      </c>
      <c r="U553" t="n">
        <v>0.41</v>
      </c>
      <c r="V553" t="n">
        <v>0.8100000000000001</v>
      </c>
      <c r="W553" t="n">
        <v>3.03</v>
      </c>
      <c r="X553" t="n">
        <v>1.09</v>
      </c>
      <c r="Y553" t="n">
        <v>1</v>
      </c>
      <c r="Z553" t="n">
        <v>10</v>
      </c>
    </row>
    <row r="554">
      <c r="A554" t="n">
        <v>4</v>
      </c>
      <c r="B554" t="n">
        <v>70</v>
      </c>
      <c r="C554" t="inlineStr">
        <is>
          <t xml:space="preserve">CONCLUIDO	</t>
        </is>
      </c>
      <c r="D554" t="n">
        <v>6.6883</v>
      </c>
      <c r="E554" t="n">
        <v>14.95</v>
      </c>
      <c r="F554" t="n">
        <v>11.34</v>
      </c>
      <c r="G554" t="n">
        <v>14.17</v>
      </c>
      <c r="H554" t="n">
        <v>0.25</v>
      </c>
      <c r="I554" t="n">
        <v>48</v>
      </c>
      <c r="J554" t="n">
        <v>143.17</v>
      </c>
      <c r="K554" t="n">
        <v>47.83</v>
      </c>
      <c r="L554" t="n">
        <v>2</v>
      </c>
      <c r="M554" t="n">
        <v>46</v>
      </c>
      <c r="N554" t="n">
        <v>23.34</v>
      </c>
      <c r="O554" t="n">
        <v>17891.86</v>
      </c>
      <c r="P554" t="n">
        <v>129.59</v>
      </c>
      <c r="Q554" t="n">
        <v>197.8</v>
      </c>
      <c r="R554" t="n">
        <v>56.61</v>
      </c>
      <c r="S554" t="n">
        <v>25.4</v>
      </c>
      <c r="T554" t="n">
        <v>14560.84</v>
      </c>
      <c r="U554" t="n">
        <v>0.45</v>
      </c>
      <c r="V554" t="n">
        <v>0.82</v>
      </c>
      <c r="W554" t="n">
        <v>3.02</v>
      </c>
      <c r="X554" t="n">
        <v>0.9399999999999999</v>
      </c>
      <c r="Y554" t="n">
        <v>1</v>
      </c>
      <c r="Z554" t="n">
        <v>10</v>
      </c>
    </row>
    <row r="555">
      <c r="A555" t="n">
        <v>5</v>
      </c>
      <c r="B555" t="n">
        <v>70</v>
      </c>
      <c r="C555" t="inlineStr">
        <is>
          <t xml:space="preserve">CONCLUIDO	</t>
        </is>
      </c>
      <c r="D555" t="n">
        <v>6.8218</v>
      </c>
      <c r="E555" t="n">
        <v>14.66</v>
      </c>
      <c r="F555" t="n">
        <v>11.22</v>
      </c>
      <c r="G555" t="n">
        <v>16.02</v>
      </c>
      <c r="H555" t="n">
        <v>0.28</v>
      </c>
      <c r="I555" t="n">
        <v>42</v>
      </c>
      <c r="J555" t="n">
        <v>143.51</v>
      </c>
      <c r="K555" t="n">
        <v>47.83</v>
      </c>
      <c r="L555" t="n">
        <v>2.25</v>
      </c>
      <c r="M555" t="n">
        <v>40</v>
      </c>
      <c r="N555" t="n">
        <v>23.44</v>
      </c>
      <c r="O555" t="n">
        <v>17934.06</v>
      </c>
      <c r="P555" t="n">
        <v>128.04</v>
      </c>
      <c r="Q555" t="n">
        <v>197.95</v>
      </c>
      <c r="R555" t="n">
        <v>53.32</v>
      </c>
      <c r="S555" t="n">
        <v>25.4</v>
      </c>
      <c r="T555" t="n">
        <v>12945.75</v>
      </c>
      <c r="U555" t="n">
        <v>0.48</v>
      </c>
      <c r="V555" t="n">
        <v>0.83</v>
      </c>
      <c r="W555" t="n">
        <v>3</v>
      </c>
      <c r="X555" t="n">
        <v>0.82</v>
      </c>
      <c r="Y555" t="n">
        <v>1</v>
      </c>
      <c r="Z555" t="n">
        <v>10</v>
      </c>
    </row>
    <row r="556">
      <c r="A556" t="n">
        <v>6</v>
      </c>
      <c r="B556" t="n">
        <v>70</v>
      </c>
      <c r="C556" t="inlineStr">
        <is>
          <t xml:space="preserve">CONCLUIDO	</t>
        </is>
      </c>
      <c r="D556" t="n">
        <v>6.9128</v>
      </c>
      <c r="E556" t="n">
        <v>14.47</v>
      </c>
      <c r="F556" t="n">
        <v>11.14</v>
      </c>
      <c r="G556" t="n">
        <v>17.59</v>
      </c>
      <c r="H556" t="n">
        <v>0.31</v>
      </c>
      <c r="I556" t="n">
        <v>38</v>
      </c>
      <c r="J556" t="n">
        <v>143.86</v>
      </c>
      <c r="K556" t="n">
        <v>47.83</v>
      </c>
      <c r="L556" t="n">
        <v>2.5</v>
      </c>
      <c r="M556" t="n">
        <v>36</v>
      </c>
      <c r="N556" t="n">
        <v>23.53</v>
      </c>
      <c r="O556" t="n">
        <v>17976.29</v>
      </c>
      <c r="P556" t="n">
        <v>127</v>
      </c>
      <c r="Q556" t="n">
        <v>197.82</v>
      </c>
      <c r="R556" t="n">
        <v>50.87</v>
      </c>
      <c r="S556" t="n">
        <v>25.4</v>
      </c>
      <c r="T556" t="n">
        <v>11739.88</v>
      </c>
      <c r="U556" t="n">
        <v>0.5</v>
      </c>
      <c r="V556" t="n">
        <v>0.84</v>
      </c>
      <c r="W556" t="n">
        <v>3</v>
      </c>
      <c r="X556" t="n">
        <v>0.75</v>
      </c>
      <c r="Y556" t="n">
        <v>1</v>
      </c>
      <c r="Z556" t="n">
        <v>10</v>
      </c>
    </row>
    <row r="557">
      <c r="A557" t="n">
        <v>7</v>
      </c>
      <c r="B557" t="n">
        <v>70</v>
      </c>
      <c r="C557" t="inlineStr">
        <is>
          <t xml:space="preserve">CONCLUIDO	</t>
        </is>
      </c>
      <c r="D557" t="n">
        <v>7.0134</v>
      </c>
      <c r="E557" t="n">
        <v>14.26</v>
      </c>
      <c r="F557" t="n">
        <v>11.05</v>
      </c>
      <c r="G557" t="n">
        <v>19.5</v>
      </c>
      <c r="H557" t="n">
        <v>0.34</v>
      </c>
      <c r="I557" t="n">
        <v>34</v>
      </c>
      <c r="J557" t="n">
        <v>144.2</v>
      </c>
      <c r="K557" t="n">
        <v>47.83</v>
      </c>
      <c r="L557" t="n">
        <v>2.75</v>
      </c>
      <c r="M557" t="n">
        <v>32</v>
      </c>
      <c r="N557" t="n">
        <v>23.62</v>
      </c>
      <c r="O557" t="n">
        <v>18018.55</v>
      </c>
      <c r="P557" t="n">
        <v>125.75</v>
      </c>
      <c r="Q557" t="n">
        <v>197.78</v>
      </c>
      <c r="R557" t="n">
        <v>47.84</v>
      </c>
      <c r="S557" t="n">
        <v>25.4</v>
      </c>
      <c r="T557" t="n">
        <v>10247.01</v>
      </c>
      <c r="U557" t="n">
        <v>0.53</v>
      </c>
      <c r="V557" t="n">
        <v>0.84</v>
      </c>
      <c r="W557" t="n">
        <v>2.99</v>
      </c>
      <c r="X557" t="n">
        <v>0.66</v>
      </c>
      <c r="Y557" t="n">
        <v>1</v>
      </c>
      <c r="Z557" t="n">
        <v>10</v>
      </c>
    </row>
    <row r="558">
      <c r="A558" t="n">
        <v>8</v>
      </c>
      <c r="B558" t="n">
        <v>70</v>
      </c>
      <c r="C558" t="inlineStr">
        <is>
          <t xml:space="preserve">CONCLUIDO	</t>
        </is>
      </c>
      <c r="D558" t="n">
        <v>7.0873</v>
      </c>
      <c r="E558" t="n">
        <v>14.11</v>
      </c>
      <c r="F558" t="n">
        <v>10.99</v>
      </c>
      <c r="G558" t="n">
        <v>21.26</v>
      </c>
      <c r="H558" t="n">
        <v>0.37</v>
      </c>
      <c r="I558" t="n">
        <v>31</v>
      </c>
      <c r="J558" t="n">
        <v>144.54</v>
      </c>
      <c r="K558" t="n">
        <v>47.83</v>
      </c>
      <c r="L558" t="n">
        <v>3</v>
      </c>
      <c r="M558" t="n">
        <v>29</v>
      </c>
      <c r="N558" t="n">
        <v>23.71</v>
      </c>
      <c r="O558" t="n">
        <v>18060.85</v>
      </c>
      <c r="P558" t="n">
        <v>124.9</v>
      </c>
      <c r="Q558" t="n">
        <v>197.86</v>
      </c>
      <c r="R558" t="n">
        <v>45.93</v>
      </c>
      <c r="S558" t="n">
        <v>25.4</v>
      </c>
      <c r="T558" t="n">
        <v>9306.08</v>
      </c>
      <c r="U558" t="n">
        <v>0.55</v>
      </c>
      <c r="V558" t="n">
        <v>0.85</v>
      </c>
      <c r="W558" t="n">
        <v>2.99</v>
      </c>
      <c r="X558" t="n">
        <v>0.59</v>
      </c>
      <c r="Y558" t="n">
        <v>1</v>
      </c>
      <c r="Z558" t="n">
        <v>10</v>
      </c>
    </row>
    <row r="559">
      <c r="A559" t="n">
        <v>9</v>
      </c>
      <c r="B559" t="n">
        <v>70</v>
      </c>
      <c r="C559" t="inlineStr">
        <is>
          <t xml:space="preserve">CONCLUIDO	</t>
        </is>
      </c>
      <c r="D559" t="n">
        <v>7.1263</v>
      </c>
      <c r="E559" t="n">
        <v>14.03</v>
      </c>
      <c r="F559" t="n">
        <v>10.97</v>
      </c>
      <c r="G559" t="n">
        <v>22.69</v>
      </c>
      <c r="H559" t="n">
        <v>0.4</v>
      </c>
      <c r="I559" t="n">
        <v>29</v>
      </c>
      <c r="J559" t="n">
        <v>144.89</v>
      </c>
      <c r="K559" t="n">
        <v>47.83</v>
      </c>
      <c r="L559" t="n">
        <v>3.25</v>
      </c>
      <c r="M559" t="n">
        <v>27</v>
      </c>
      <c r="N559" t="n">
        <v>23.81</v>
      </c>
      <c r="O559" t="n">
        <v>18103.18</v>
      </c>
      <c r="P559" t="n">
        <v>124.49</v>
      </c>
      <c r="Q559" t="n">
        <v>197.82</v>
      </c>
      <c r="R559" t="n">
        <v>45.15</v>
      </c>
      <c r="S559" t="n">
        <v>25.4</v>
      </c>
      <c r="T559" t="n">
        <v>8927.549999999999</v>
      </c>
      <c r="U559" t="n">
        <v>0.5600000000000001</v>
      </c>
      <c r="V559" t="n">
        <v>0.85</v>
      </c>
      <c r="W559" t="n">
        <v>2.99</v>
      </c>
      <c r="X559" t="n">
        <v>0.57</v>
      </c>
      <c r="Y559" t="n">
        <v>1</v>
      </c>
      <c r="Z559" t="n">
        <v>10</v>
      </c>
    </row>
    <row r="560">
      <c r="A560" t="n">
        <v>10</v>
      </c>
      <c r="B560" t="n">
        <v>70</v>
      </c>
      <c r="C560" t="inlineStr">
        <is>
          <t xml:space="preserve">CONCLUIDO	</t>
        </is>
      </c>
      <c r="D560" t="n">
        <v>7.182</v>
      </c>
      <c r="E560" t="n">
        <v>13.92</v>
      </c>
      <c r="F560" t="n">
        <v>10.92</v>
      </c>
      <c r="G560" t="n">
        <v>24.26</v>
      </c>
      <c r="H560" t="n">
        <v>0.43</v>
      </c>
      <c r="I560" t="n">
        <v>27</v>
      </c>
      <c r="J560" t="n">
        <v>145.23</v>
      </c>
      <c r="K560" t="n">
        <v>47.83</v>
      </c>
      <c r="L560" t="n">
        <v>3.5</v>
      </c>
      <c r="M560" t="n">
        <v>25</v>
      </c>
      <c r="N560" t="n">
        <v>23.9</v>
      </c>
      <c r="O560" t="n">
        <v>18145.54</v>
      </c>
      <c r="P560" t="n">
        <v>123.66</v>
      </c>
      <c r="Q560" t="n">
        <v>197.83</v>
      </c>
      <c r="R560" t="n">
        <v>43.66</v>
      </c>
      <c r="S560" t="n">
        <v>25.4</v>
      </c>
      <c r="T560" t="n">
        <v>8192.65</v>
      </c>
      <c r="U560" t="n">
        <v>0.58</v>
      </c>
      <c r="V560" t="n">
        <v>0.85</v>
      </c>
      <c r="W560" t="n">
        <v>2.98</v>
      </c>
      <c r="X560" t="n">
        <v>0.52</v>
      </c>
      <c r="Y560" t="n">
        <v>1</v>
      </c>
      <c r="Z560" t="n">
        <v>10</v>
      </c>
    </row>
    <row r="561">
      <c r="A561" t="n">
        <v>11</v>
      </c>
      <c r="B561" t="n">
        <v>70</v>
      </c>
      <c r="C561" t="inlineStr">
        <is>
          <t xml:space="preserve">CONCLUIDO	</t>
        </is>
      </c>
      <c r="D561" t="n">
        <v>7.2373</v>
      </c>
      <c r="E561" t="n">
        <v>13.82</v>
      </c>
      <c r="F561" t="n">
        <v>10.87</v>
      </c>
      <c r="G561" t="n">
        <v>26.08</v>
      </c>
      <c r="H561" t="n">
        <v>0.46</v>
      </c>
      <c r="I561" t="n">
        <v>25</v>
      </c>
      <c r="J561" t="n">
        <v>145.57</v>
      </c>
      <c r="K561" t="n">
        <v>47.83</v>
      </c>
      <c r="L561" t="n">
        <v>3.75</v>
      </c>
      <c r="M561" t="n">
        <v>23</v>
      </c>
      <c r="N561" t="n">
        <v>23.99</v>
      </c>
      <c r="O561" t="n">
        <v>18187.93</v>
      </c>
      <c r="P561" t="n">
        <v>123.01</v>
      </c>
      <c r="Q561" t="n">
        <v>197.86</v>
      </c>
      <c r="R561" t="n">
        <v>42.37</v>
      </c>
      <c r="S561" t="n">
        <v>25.4</v>
      </c>
      <c r="T561" t="n">
        <v>7556.31</v>
      </c>
      <c r="U561" t="n">
        <v>0.6</v>
      </c>
      <c r="V561" t="n">
        <v>0.86</v>
      </c>
      <c r="W561" t="n">
        <v>2.97</v>
      </c>
      <c r="X561" t="n">
        <v>0.47</v>
      </c>
      <c r="Y561" t="n">
        <v>1</v>
      </c>
      <c r="Z561" t="n">
        <v>10</v>
      </c>
    </row>
    <row r="562">
      <c r="A562" t="n">
        <v>12</v>
      </c>
      <c r="B562" t="n">
        <v>70</v>
      </c>
      <c r="C562" t="inlineStr">
        <is>
          <t xml:space="preserve">CONCLUIDO	</t>
        </is>
      </c>
      <c r="D562" t="n">
        <v>7.2821</v>
      </c>
      <c r="E562" t="n">
        <v>13.73</v>
      </c>
      <c r="F562" t="n">
        <v>10.84</v>
      </c>
      <c r="G562" t="n">
        <v>28.28</v>
      </c>
      <c r="H562" t="n">
        <v>0.49</v>
      </c>
      <c r="I562" t="n">
        <v>23</v>
      </c>
      <c r="J562" t="n">
        <v>145.92</v>
      </c>
      <c r="K562" t="n">
        <v>47.83</v>
      </c>
      <c r="L562" t="n">
        <v>4</v>
      </c>
      <c r="M562" t="n">
        <v>21</v>
      </c>
      <c r="N562" t="n">
        <v>24.09</v>
      </c>
      <c r="O562" t="n">
        <v>18230.35</v>
      </c>
      <c r="P562" t="n">
        <v>122.44</v>
      </c>
      <c r="Q562" t="n">
        <v>197.82</v>
      </c>
      <c r="R562" t="n">
        <v>41.54</v>
      </c>
      <c r="S562" t="n">
        <v>25.4</v>
      </c>
      <c r="T562" t="n">
        <v>7151.05</v>
      </c>
      <c r="U562" t="n">
        <v>0.61</v>
      </c>
      <c r="V562" t="n">
        <v>0.86</v>
      </c>
      <c r="W562" t="n">
        <v>2.97</v>
      </c>
      <c r="X562" t="n">
        <v>0.45</v>
      </c>
      <c r="Y562" t="n">
        <v>1</v>
      </c>
      <c r="Z562" t="n">
        <v>10</v>
      </c>
    </row>
    <row r="563">
      <c r="A563" t="n">
        <v>13</v>
      </c>
      <c r="B563" t="n">
        <v>70</v>
      </c>
      <c r="C563" t="inlineStr">
        <is>
          <t xml:space="preserve">CONCLUIDO	</t>
        </is>
      </c>
      <c r="D563" t="n">
        <v>7.3129</v>
      </c>
      <c r="E563" t="n">
        <v>13.67</v>
      </c>
      <c r="F563" t="n">
        <v>10.81</v>
      </c>
      <c r="G563" t="n">
        <v>29.48</v>
      </c>
      <c r="H563" t="n">
        <v>0.51</v>
      </c>
      <c r="I563" t="n">
        <v>22</v>
      </c>
      <c r="J563" t="n">
        <v>146.26</v>
      </c>
      <c r="K563" t="n">
        <v>47.83</v>
      </c>
      <c r="L563" t="n">
        <v>4.25</v>
      </c>
      <c r="M563" t="n">
        <v>20</v>
      </c>
      <c r="N563" t="n">
        <v>24.18</v>
      </c>
      <c r="O563" t="n">
        <v>18272.81</v>
      </c>
      <c r="P563" t="n">
        <v>121.98</v>
      </c>
      <c r="Q563" t="n">
        <v>197.85</v>
      </c>
      <c r="R563" t="n">
        <v>40.22</v>
      </c>
      <c r="S563" t="n">
        <v>25.4</v>
      </c>
      <c r="T563" t="n">
        <v>6494.9</v>
      </c>
      <c r="U563" t="n">
        <v>0.63</v>
      </c>
      <c r="V563" t="n">
        <v>0.86</v>
      </c>
      <c r="W563" t="n">
        <v>2.98</v>
      </c>
      <c r="X563" t="n">
        <v>0.42</v>
      </c>
      <c r="Y563" t="n">
        <v>1</v>
      </c>
      <c r="Z563" t="n">
        <v>10</v>
      </c>
    </row>
    <row r="564">
      <c r="A564" t="n">
        <v>14</v>
      </c>
      <c r="B564" t="n">
        <v>70</v>
      </c>
      <c r="C564" t="inlineStr">
        <is>
          <t xml:space="preserve">CONCLUIDO	</t>
        </is>
      </c>
      <c r="D564" t="n">
        <v>7.3384</v>
      </c>
      <c r="E564" t="n">
        <v>13.63</v>
      </c>
      <c r="F564" t="n">
        <v>10.79</v>
      </c>
      <c r="G564" t="n">
        <v>30.83</v>
      </c>
      <c r="H564" t="n">
        <v>0.54</v>
      </c>
      <c r="I564" t="n">
        <v>21</v>
      </c>
      <c r="J564" t="n">
        <v>146.61</v>
      </c>
      <c r="K564" t="n">
        <v>47.83</v>
      </c>
      <c r="L564" t="n">
        <v>4.5</v>
      </c>
      <c r="M564" t="n">
        <v>19</v>
      </c>
      <c r="N564" t="n">
        <v>24.28</v>
      </c>
      <c r="O564" t="n">
        <v>18315.3</v>
      </c>
      <c r="P564" t="n">
        <v>121.54</v>
      </c>
      <c r="Q564" t="n">
        <v>197.8</v>
      </c>
      <c r="R564" t="n">
        <v>39.74</v>
      </c>
      <c r="S564" t="n">
        <v>25.4</v>
      </c>
      <c r="T564" t="n">
        <v>6258.79</v>
      </c>
      <c r="U564" t="n">
        <v>0.64</v>
      </c>
      <c r="V564" t="n">
        <v>0.86</v>
      </c>
      <c r="W564" t="n">
        <v>2.98</v>
      </c>
      <c r="X564" t="n">
        <v>0.4</v>
      </c>
      <c r="Y564" t="n">
        <v>1</v>
      </c>
      <c r="Z564" t="n">
        <v>10</v>
      </c>
    </row>
    <row r="565">
      <c r="A565" t="n">
        <v>15</v>
      </c>
      <c r="B565" t="n">
        <v>70</v>
      </c>
      <c r="C565" t="inlineStr">
        <is>
          <t xml:space="preserve">CONCLUIDO	</t>
        </is>
      </c>
      <c r="D565" t="n">
        <v>7.3662</v>
      </c>
      <c r="E565" t="n">
        <v>13.58</v>
      </c>
      <c r="F565" t="n">
        <v>10.77</v>
      </c>
      <c r="G565" t="n">
        <v>32.31</v>
      </c>
      <c r="H565" t="n">
        <v>0.57</v>
      </c>
      <c r="I565" t="n">
        <v>20</v>
      </c>
      <c r="J565" t="n">
        <v>146.95</v>
      </c>
      <c r="K565" t="n">
        <v>47.83</v>
      </c>
      <c r="L565" t="n">
        <v>4.75</v>
      </c>
      <c r="M565" t="n">
        <v>18</v>
      </c>
      <c r="N565" t="n">
        <v>24.37</v>
      </c>
      <c r="O565" t="n">
        <v>18357.82</v>
      </c>
      <c r="P565" t="n">
        <v>121.05</v>
      </c>
      <c r="Q565" t="n">
        <v>197.77</v>
      </c>
      <c r="R565" t="n">
        <v>38.96</v>
      </c>
      <c r="S565" t="n">
        <v>25.4</v>
      </c>
      <c r="T565" t="n">
        <v>5873.61</v>
      </c>
      <c r="U565" t="n">
        <v>0.65</v>
      </c>
      <c r="V565" t="n">
        <v>0.86</v>
      </c>
      <c r="W565" t="n">
        <v>2.98</v>
      </c>
      <c r="X565" t="n">
        <v>0.38</v>
      </c>
      <c r="Y565" t="n">
        <v>1</v>
      </c>
      <c r="Z565" t="n">
        <v>10</v>
      </c>
    </row>
    <row r="566">
      <c r="A566" t="n">
        <v>16</v>
      </c>
      <c r="B566" t="n">
        <v>70</v>
      </c>
      <c r="C566" t="inlineStr">
        <is>
          <t xml:space="preserve">CONCLUIDO	</t>
        </is>
      </c>
      <c r="D566" t="n">
        <v>7.3908</v>
      </c>
      <c r="E566" t="n">
        <v>13.53</v>
      </c>
      <c r="F566" t="n">
        <v>10.75</v>
      </c>
      <c r="G566" t="n">
        <v>33.96</v>
      </c>
      <c r="H566" t="n">
        <v>0.6</v>
      </c>
      <c r="I566" t="n">
        <v>19</v>
      </c>
      <c r="J566" t="n">
        <v>147.3</v>
      </c>
      <c r="K566" t="n">
        <v>47.83</v>
      </c>
      <c r="L566" t="n">
        <v>5</v>
      </c>
      <c r="M566" t="n">
        <v>17</v>
      </c>
      <c r="N566" t="n">
        <v>24.47</v>
      </c>
      <c r="O566" t="n">
        <v>18400.38</v>
      </c>
      <c r="P566" t="n">
        <v>120.83</v>
      </c>
      <c r="Q566" t="n">
        <v>197.78</v>
      </c>
      <c r="R566" t="n">
        <v>38.6</v>
      </c>
      <c r="S566" t="n">
        <v>25.4</v>
      </c>
      <c r="T566" t="n">
        <v>5702.8</v>
      </c>
      <c r="U566" t="n">
        <v>0.66</v>
      </c>
      <c r="V566" t="n">
        <v>0.87</v>
      </c>
      <c r="W566" t="n">
        <v>2.97</v>
      </c>
      <c r="X566" t="n">
        <v>0.36</v>
      </c>
      <c r="Y566" t="n">
        <v>1</v>
      </c>
      <c r="Z566" t="n">
        <v>10</v>
      </c>
    </row>
    <row r="567">
      <c r="A567" t="n">
        <v>17</v>
      </c>
      <c r="B567" t="n">
        <v>70</v>
      </c>
      <c r="C567" t="inlineStr">
        <is>
          <t xml:space="preserve">CONCLUIDO	</t>
        </is>
      </c>
      <c r="D567" t="n">
        <v>7.4256</v>
      </c>
      <c r="E567" t="n">
        <v>13.47</v>
      </c>
      <c r="F567" t="n">
        <v>10.72</v>
      </c>
      <c r="G567" t="n">
        <v>35.73</v>
      </c>
      <c r="H567" t="n">
        <v>0.63</v>
      </c>
      <c r="I567" t="n">
        <v>18</v>
      </c>
      <c r="J567" t="n">
        <v>147.64</v>
      </c>
      <c r="K567" t="n">
        <v>47.83</v>
      </c>
      <c r="L567" t="n">
        <v>5.25</v>
      </c>
      <c r="M567" t="n">
        <v>16</v>
      </c>
      <c r="N567" t="n">
        <v>24.56</v>
      </c>
      <c r="O567" t="n">
        <v>18442.97</v>
      </c>
      <c r="P567" t="n">
        <v>120.28</v>
      </c>
      <c r="Q567" t="n">
        <v>197.76</v>
      </c>
      <c r="R567" t="n">
        <v>37.55</v>
      </c>
      <c r="S567" t="n">
        <v>25.4</v>
      </c>
      <c r="T567" t="n">
        <v>5183.22</v>
      </c>
      <c r="U567" t="n">
        <v>0.68</v>
      </c>
      <c r="V567" t="n">
        <v>0.87</v>
      </c>
      <c r="W567" t="n">
        <v>2.97</v>
      </c>
      <c r="X567" t="n">
        <v>0.33</v>
      </c>
      <c r="Y567" t="n">
        <v>1</v>
      </c>
      <c r="Z567" t="n">
        <v>10</v>
      </c>
    </row>
    <row r="568">
      <c r="A568" t="n">
        <v>18</v>
      </c>
      <c r="B568" t="n">
        <v>70</v>
      </c>
      <c r="C568" t="inlineStr">
        <is>
          <t xml:space="preserve">CONCLUIDO	</t>
        </is>
      </c>
      <c r="D568" t="n">
        <v>7.4399</v>
      </c>
      <c r="E568" t="n">
        <v>13.44</v>
      </c>
      <c r="F568" t="n">
        <v>10.72</v>
      </c>
      <c r="G568" t="n">
        <v>37.84</v>
      </c>
      <c r="H568" t="n">
        <v>0.66</v>
      </c>
      <c r="I568" t="n">
        <v>17</v>
      </c>
      <c r="J568" t="n">
        <v>147.99</v>
      </c>
      <c r="K568" t="n">
        <v>47.83</v>
      </c>
      <c r="L568" t="n">
        <v>5.5</v>
      </c>
      <c r="M568" t="n">
        <v>15</v>
      </c>
      <c r="N568" t="n">
        <v>24.66</v>
      </c>
      <c r="O568" t="n">
        <v>18485.59</v>
      </c>
      <c r="P568" t="n">
        <v>119.96</v>
      </c>
      <c r="Q568" t="n">
        <v>197.82</v>
      </c>
      <c r="R568" t="n">
        <v>37.81</v>
      </c>
      <c r="S568" t="n">
        <v>25.4</v>
      </c>
      <c r="T568" t="n">
        <v>5316.52</v>
      </c>
      <c r="U568" t="n">
        <v>0.67</v>
      </c>
      <c r="V568" t="n">
        <v>0.87</v>
      </c>
      <c r="W568" t="n">
        <v>2.97</v>
      </c>
      <c r="X568" t="n">
        <v>0.33</v>
      </c>
      <c r="Y568" t="n">
        <v>1</v>
      </c>
      <c r="Z568" t="n">
        <v>10</v>
      </c>
    </row>
    <row r="569">
      <c r="A569" t="n">
        <v>19</v>
      </c>
      <c r="B569" t="n">
        <v>70</v>
      </c>
      <c r="C569" t="inlineStr">
        <is>
          <t xml:space="preserve">CONCLUIDO	</t>
        </is>
      </c>
      <c r="D569" t="n">
        <v>7.4774</v>
      </c>
      <c r="E569" t="n">
        <v>13.37</v>
      </c>
      <c r="F569" t="n">
        <v>10.68</v>
      </c>
      <c r="G569" t="n">
        <v>40.06</v>
      </c>
      <c r="H569" t="n">
        <v>0.6899999999999999</v>
      </c>
      <c r="I569" t="n">
        <v>16</v>
      </c>
      <c r="J569" t="n">
        <v>148.33</v>
      </c>
      <c r="K569" t="n">
        <v>47.83</v>
      </c>
      <c r="L569" t="n">
        <v>5.75</v>
      </c>
      <c r="M569" t="n">
        <v>14</v>
      </c>
      <c r="N569" t="n">
        <v>24.75</v>
      </c>
      <c r="O569" t="n">
        <v>18528.25</v>
      </c>
      <c r="P569" t="n">
        <v>119.41</v>
      </c>
      <c r="Q569" t="n">
        <v>197.81</v>
      </c>
      <c r="R569" t="n">
        <v>36.42</v>
      </c>
      <c r="S569" t="n">
        <v>25.4</v>
      </c>
      <c r="T569" t="n">
        <v>4626.09</v>
      </c>
      <c r="U569" t="n">
        <v>0.7</v>
      </c>
      <c r="V569" t="n">
        <v>0.87</v>
      </c>
      <c r="W569" t="n">
        <v>2.96</v>
      </c>
      <c r="X569" t="n">
        <v>0.29</v>
      </c>
      <c r="Y569" t="n">
        <v>1</v>
      </c>
      <c r="Z569" t="n">
        <v>10</v>
      </c>
    </row>
    <row r="570">
      <c r="A570" t="n">
        <v>20</v>
      </c>
      <c r="B570" t="n">
        <v>70</v>
      </c>
      <c r="C570" t="inlineStr">
        <is>
          <t xml:space="preserve">CONCLUIDO	</t>
        </is>
      </c>
      <c r="D570" t="n">
        <v>7.4729</v>
      </c>
      <c r="E570" t="n">
        <v>13.38</v>
      </c>
      <c r="F570" t="n">
        <v>10.69</v>
      </c>
      <c r="G570" t="n">
        <v>40.09</v>
      </c>
      <c r="H570" t="n">
        <v>0.71</v>
      </c>
      <c r="I570" t="n">
        <v>16</v>
      </c>
      <c r="J570" t="n">
        <v>148.68</v>
      </c>
      <c r="K570" t="n">
        <v>47.83</v>
      </c>
      <c r="L570" t="n">
        <v>6</v>
      </c>
      <c r="M570" t="n">
        <v>14</v>
      </c>
      <c r="N570" t="n">
        <v>24.85</v>
      </c>
      <c r="O570" t="n">
        <v>18570.94</v>
      </c>
      <c r="P570" t="n">
        <v>119.44</v>
      </c>
      <c r="Q570" t="n">
        <v>197.81</v>
      </c>
      <c r="R570" t="n">
        <v>36.8</v>
      </c>
      <c r="S570" t="n">
        <v>25.4</v>
      </c>
      <c r="T570" t="n">
        <v>4817.87</v>
      </c>
      <c r="U570" t="n">
        <v>0.6899999999999999</v>
      </c>
      <c r="V570" t="n">
        <v>0.87</v>
      </c>
      <c r="W570" t="n">
        <v>2.96</v>
      </c>
      <c r="X570" t="n">
        <v>0.3</v>
      </c>
      <c r="Y570" t="n">
        <v>1</v>
      </c>
      <c r="Z570" t="n">
        <v>10</v>
      </c>
    </row>
    <row r="571">
      <c r="A571" t="n">
        <v>21</v>
      </c>
      <c r="B571" t="n">
        <v>70</v>
      </c>
      <c r="C571" t="inlineStr">
        <is>
          <t xml:space="preserve">CONCLUIDO	</t>
        </is>
      </c>
      <c r="D571" t="n">
        <v>7.4991</v>
      </c>
      <c r="E571" t="n">
        <v>13.34</v>
      </c>
      <c r="F571" t="n">
        <v>10.67</v>
      </c>
      <c r="G571" t="n">
        <v>42.69</v>
      </c>
      <c r="H571" t="n">
        <v>0.74</v>
      </c>
      <c r="I571" t="n">
        <v>15</v>
      </c>
      <c r="J571" t="n">
        <v>149.02</v>
      </c>
      <c r="K571" t="n">
        <v>47.83</v>
      </c>
      <c r="L571" t="n">
        <v>6.25</v>
      </c>
      <c r="M571" t="n">
        <v>13</v>
      </c>
      <c r="N571" t="n">
        <v>24.95</v>
      </c>
      <c r="O571" t="n">
        <v>18613.66</v>
      </c>
      <c r="P571" t="n">
        <v>119</v>
      </c>
      <c r="Q571" t="n">
        <v>197.78</v>
      </c>
      <c r="R571" t="n">
        <v>36.26</v>
      </c>
      <c r="S571" t="n">
        <v>25.4</v>
      </c>
      <c r="T571" t="n">
        <v>4550.94</v>
      </c>
      <c r="U571" t="n">
        <v>0.7</v>
      </c>
      <c r="V571" t="n">
        <v>0.87</v>
      </c>
      <c r="W571" t="n">
        <v>2.96</v>
      </c>
      <c r="X571" t="n">
        <v>0.28</v>
      </c>
      <c r="Y571" t="n">
        <v>1</v>
      </c>
      <c r="Z571" t="n">
        <v>10</v>
      </c>
    </row>
    <row r="572">
      <c r="A572" t="n">
        <v>22</v>
      </c>
      <c r="B572" t="n">
        <v>70</v>
      </c>
      <c r="C572" t="inlineStr">
        <is>
          <t xml:space="preserve">CONCLUIDO	</t>
        </is>
      </c>
      <c r="D572" t="n">
        <v>7.5045</v>
      </c>
      <c r="E572" t="n">
        <v>13.33</v>
      </c>
      <c r="F572" t="n">
        <v>10.66</v>
      </c>
      <c r="G572" t="n">
        <v>42.65</v>
      </c>
      <c r="H572" t="n">
        <v>0.77</v>
      </c>
      <c r="I572" t="n">
        <v>15</v>
      </c>
      <c r="J572" t="n">
        <v>149.37</v>
      </c>
      <c r="K572" t="n">
        <v>47.83</v>
      </c>
      <c r="L572" t="n">
        <v>6.5</v>
      </c>
      <c r="M572" t="n">
        <v>13</v>
      </c>
      <c r="N572" t="n">
        <v>25.04</v>
      </c>
      <c r="O572" t="n">
        <v>18656.42</v>
      </c>
      <c r="P572" t="n">
        <v>118.62</v>
      </c>
      <c r="Q572" t="n">
        <v>197.79</v>
      </c>
      <c r="R572" t="n">
        <v>35.82</v>
      </c>
      <c r="S572" t="n">
        <v>25.4</v>
      </c>
      <c r="T572" t="n">
        <v>4329.05</v>
      </c>
      <c r="U572" t="n">
        <v>0.71</v>
      </c>
      <c r="V572" t="n">
        <v>0.87</v>
      </c>
      <c r="W572" t="n">
        <v>2.96</v>
      </c>
      <c r="X572" t="n">
        <v>0.27</v>
      </c>
      <c r="Y572" t="n">
        <v>1</v>
      </c>
      <c r="Z572" t="n">
        <v>10</v>
      </c>
    </row>
    <row r="573">
      <c r="A573" t="n">
        <v>23</v>
      </c>
      <c r="B573" t="n">
        <v>70</v>
      </c>
      <c r="C573" t="inlineStr">
        <is>
          <t xml:space="preserve">CONCLUIDO	</t>
        </is>
      </c>
      <c r="D573" t="n">
        <v>7.5265</v>
      </c>
      <c r="E573" t="n">
        <v>13.29</v>
      </c>
      <c r="F573" t="n">
        <v>10.65</v>
      </c>
      <c r="G573" t="n">
        <v>45.66</v>
      </c>
      <c r="H573" t="n">
        <v>0.8</v>
      </c>
      <c r="I573" t="n">
        <v>14</v>
      </c>
      <c r="J573" t="n">
        <v>149.72</v>
      </c>
      <c r="K573" t="n">
        <v>47.83</v>
      </c>
      <c r="L573" t="n">
        <v>6.75</v>
      </c>
      <c r="M573" t="n">
        <v>12</v>
      </c>
      <c r="N573" t="n">
        <v>25.14</v>
      </c>
      <c r="O573" t="n">
        <v>18699.2</v>
      </c>
      <c r="P573" t="n">
        <v>118.4</v>
      </c>
      <c r="Q573" t="n">
        <v>197.75</v>
      </c>
      <c r="R573" t="n">
        <v>35.52</v>
      </c>
      <c r="S573" t="n">
        <v>25.4</v>
      </c>
      <c r="T573" t="n">
        <v>4186.37</v>
      </c>
      <c r="U573" t="n">
        <v>0.72</v>
      </c>
      <c r="V573" t="n">
        <v>0.87</v>
      </c>
      <c r="W573" t="n">
        <v>2.96</v>
      </c>
      <c r="X573" t="n">
        <v>0.26</v>
      </c>
      <c r="Y573" t="n">
        <v>1</v>
      </c>
      <c r="Z573" t="n">
        <v>10</v>
      </c>
    </row>
    <row r="574">
      <c r="A574" t="n">
        <v>24</v>
      </c>
      <c r="B574" t="n">
        <v>70</v>
      </c>
      <c r="C574" t="inlineStr">
        <is>
          <t xml:space="preserve">CONCLUIDO	</t>
        </is>
      </c>
      <c r="D574" t="n">
        <v>7.5224</v>
      </c>
      <c r="E574" t="n">
        <v>13.29</v>
      </c>
      <c r="F574" t="n">
        <v>10.66</v>
      </c>
      <c r="G574" t="n">
        <v>45.69</v>
      </c>
      <c r="H574" t="n">
        <v>0.83</v>
      </c>
      <c r="I574" t="n">
        <v>14</v>
      </c>
      <c r="J574" t="n">
        <v>150.07</v>
      </c>
      <c r="K574" t="n">
        <v>47.83</v>
      </c>
      <c r="L574" t="n">
        <v>7</v>
      </c>
      <c r="M574" t="n">
        <v>12</v>
      </c>
      <c r="N574" t="n">
        <v>25.24</v>
      </c>
      <c r="O574" t="n">
        <v>18742.03</v>
      </c>
      <c r="P574" t="n">
        <v>118.12</v>
      </c>
      <c r="Q574" t="n">
        <v>197.75</v>
      </c>
      <c r="R574" t="n">
        <v>35.9</v>
      </c>
      <c r="S574" t="n">
        <v>25.4</v>
      </c>
      <c r="T574" t="n">
        <v>4374.34</v>
      </c>
      <c r="U574" t="n">
        <v>0.71</v>
      </c>
      <c r="V574" t="n">
        <v>0.87</v>
      </c>
      <c r="W574" t="n">
        <v>2.96</v>
      </c>
      <c r="X574" t="n">
        <v>0.27</v>
      </c>
      <c r="Y574" t="n">
        <v>1</v>
      </c>
      <c r="Z574" t="n">
        <v>10</v>
      </c>
    </row>
    <row r="575">
      <c r="A575" t="n">
        <v>25</v>
      </c>
      <c r="B575" t="n">
        <v>70</v>
      </c>
      <c r="C575" t="inlineStr">
        <is>
          <t xml:space="preserve">CONCLUIDO	</t>
        </is>
      </c>
      <c r="D575" t="n">
        <v>7.551</v>
      </c>
      <c r="E575" t="n">
        <v>13.24</v>
      </c>
      <c r="F575" t="n">
        <v>10.64</v>
      </c>
      <c r="G575" t="n">
        <v>49.11</v>
      </c>
      <c r="H575" t="n">
        <v>0.85</v>
      </c>
      <c r="I575" t="n">
        <v>13</v>
      </c>
      <c r="J575" t="n">
        <v>150.41</v>
      </c>
      <c r="K575" t="n">
        <v>47.83</v>
      </c>
      <c r="L575" t="n">
        <v>7.25</v>
      </c>
      <c r="M575" t="n">
        <v>11</v>
      </c>
      <c r="N575" t="n">
        <v>25.33</v>
      </c>
      <c r="O575" t="n">
        <v>18784.88</v>
      </c>
      <c r="P575" t="n">
        <v>118.07</v>
      </c>
      <c r="Q575" t="n">
        <v>197.87</v>
      </c>
      <c r="R575" t="n">
        <v>35.36</v>
      </c>
      <c r="S575" t="n">
        <v>25.4</v>
      </c>
      <c r="T575" t="n">
        <v>4109.23</v>
      </c>
      <c r="U575" t="n">
        <v>0.72</v>
      </c>
      <c r="V575" t="n">
        <v>0.87</v>
      </c>
      <c r="W575" t="n">
        <v>2.95</v>
      </c>
      <c r="X575" t="n">
        <v>0.25</v>
      </c>
      <c r="Y575" t="n">
        <v>1</v>
      </c>
      <c r="Z575" t="n">
        <v>10</v>
      </c>
    </row>
    <row r="576">
      <c r="A576" t="n">
        <v>26</v>
      </c>
      <c r="B576" t="n">
        <v>70</v>
      </c>
      <c r="C576" t="inlineStr">
        <is>
          <t xml:space="preserve">CONCLUIDO	</t>
        </is>
      </c>
      <c r="D576" t="n">
        <v>7.5551</v>
      </c>
      <c r="E576" t="n">
        <v>13.24</v>
      </c>
      <c r="F576" t="n">
        <v>10.63</v>
      </c>
      <c r="G576" t="n">
        <v>49.07</v>
      </c>
      <c r="H576" t="n">
        <v>0.88</v>
      </c>
      <c r="I576" t="n">
        <v>13</v>
      </c>
      <c r="J576" t="n">
        <v>150.76</v>
      </c>
      <c r="K576" t="n">
        <v>47.83</v>
      </c>
      <c r="L576" t="n">
        <v>7.5</v>
      </c>
      <c r="M576" t="n">
        <v>11</v>
      </c>
      <c r="N576" t="n">
        <v>25.43</v>
      </c>
      <c r="O576" t="n">
        <v>18827.77</v>
      </c>
      <c r="P576" t="n">
        <v>117.62</v>
      </c>
      <c r="Q576" t="n">
        <v>197.77</v>
      </c>
      <c r="R576" t="n">
        <v>34.94</v>
      </c>
      <c r="S576" t="n">
        <v>25.4</v>
      </c>
      <c r="T576" t="n">
        <v>3903.5</v>
      </c>
      <c r="U576" t="n">
        <v>0.73</v>
      </c>
      <c r="V576" t="n">
        <v>0.88</v>
      </c>
      <c r="W576" t="n">
        <v>2.96</v>
      </c>
      <c r="X576" t="n">
        <v>0.24</v>
      </c>
      <c r="Y576" t="n">
        <v>1</v>
      </c>
      <c r="Z576" t="n">
        <v>10</v>
      </c>
    </row>
    <row r="577">
      <c r="A577" t="n">
        <v>27</v>
      </c>
      <c r="B577" t="n">
        <v>70</v>
      </c>
      <c r="C577" t="inlineStr">
        <is>
          <t xml:space="preserve">CONCLUIDO	</t>
        </is>
      </c>
      <c r="D577" t="n">
        <v>7.5858</v>
      </c>
      <c r="E577" t="n">
        <v>13.18</v>
      </c>
      <c r="F577" t="n">
        <v>10.61</v>
      </c>
      <c r="G577" t="n">
        <v>53.04</v>
      </c>
      <c r="H577" t="n">
        <v>0.91</v>
      </c>
      <c r="I577" t="n">
        <v>12</v>
      </c>
      <c r="J577" t="n">
        <v>151.11</v>
      </c>
      <c r="K577" t="n">
        <v>47.83</v>
      </c>
      <c r="L577" t="n">
        <v>7.75</v>
      </c>
      <c r="M577" t="n">
        <v>10</v>
      </c>
      <c r="N577" t="n">
        <v>25.53</v>
      </c>
      <c r="O577" t="n">
        <v>18870.7</v>
      </c>
      <c r="P577" t="n">
        <v>117.14</v>
      </c>
      <c r="Q577" t="n">
        <v>197.83</v>
      </c>
      <c r="R577" t="n">
        <v>34.18</v>
      </c>
      <c r="S577" t="n">
        <v>25.4</v>
      </c>
      <c r="T577" t="n">
        <v>3525.11</v>
      </c>
      <c r="U577" t="n">
        <v>0.74</v>
      </c>
      <c r="V577" t="n">
        <v>0.88</v>
      </c>
      <c r="W577" t="n">
        <v>2.96</v>
      </c>
      <c r="X577" t="n">
        <v>0.22</v>
      </c>
      <c r="Y577" t="n">
        <v>1</v>
      </c>
      <c r="Z577" t="n">
        <v>10</v>
      </c>
    </row>
    <row r="578">
      <c r="A578" t="n">
        <v>28</v>
      </c>
      <c r="B578" t="n">
        <v>70</v>
      </c>
      <c r="C578" t="inlineStr">
        <is>
          <t xml:space="preserve">CONCLUIDO	</t>
        </is>
      </c>
      <c r="D578" t="n">
        <v>7.5836</v>
      </c>
      <c r="E578" t="n">
        <v>13.19</v>
      </c>
      <c r="F578" t="n">
        <v>10.61</v>
      </c>
      <c r="G578" t="n">
        <v>53.06</v>
      </c>
      <c r="H578" t="n">
        <v>0.9399999999999999</v>
      </c>
      <c r="I578" t="n">
        <v>12</v>
      </c>
      <c r="J578" t="n">
        <v>151.46</v>
      </c>
      <c r="K578" t="n">
        <v>47.83</v>
      </c>
      <c r="L578" t="n">
        <v>8</v>
      </c>
      <c r="M578" t="n">
        <v>10</v>
      </c>
      <c r="N578" t="n">
        <v>25.63</v>
      </c>
      <c r="O578" t="n">
        <v>18913.66</v>
      </c>
      <c r="P578" t="n">
        <v>117.01</v>
      </c>
      <c r="Q578" t="n">
        <v>197.79</v>
      </c>
      <c r="R578" t="n">
        <v>34.32</v>
      </c>
      <c r="S578" t="n">
        <v>25.4</v>
      </c>
      <c r="T578" t="n">
        <v>3595.68</v>
      </c>
      <c r="U578" t="n">
        <v>0.74</v>
      </c>
      <c r="V578" t="n">
        <v>0.88</v>
      </c>
      <c r="W578" t="n">
        <v>2.96</v>
      </c>
      <c r="X578" t="n">
        <v>0.22</v>
      </c>
      <c r="Y578" t="n">
        <v>1</v>
      </c>
      <c r="Z578" t="n">
        <v>10</v>
      </c>
    </row>
    <row r="579">
      <c r="A579" t="n">
        <v>29</v>
      </c>
      <c r="B579" t="n">
        <v>70</v>
      </c>
      <c r="C579" t="inlineStr">
        <is>
          <t xml:space="preserve">CONCLUIDO	</t>
        </is>
      </c>
      <c r="D579" t="n">
        <v>7.5853</v>
      </c>
      <c r="E579" t="n">
        <v>13.18</v>
      </c>
      <c r="F579" t="n">
        <v>10.61</v>
      </c>
      <c r="G579" t="n">
        <v>53.04</v>
      </c>
      <c r="H579" t="n">
        <v>0.96</v>
      </c>
      <c r="I579" t="n">
        <v>12</v>
      </c>
      <c r="J579" t="n">
        <v>151.81</v>
      </c>
      <c r="K579" t="n">
        <v>47.83</v>
      </c>
      <c r="L579" t="n">
        <v>8.25</v>
      </c>
      <c r="M579" t="n">
        <v>10</v>
      </c>
      <c r="N579" t="n">
        <v>25.73</v>
      </c>
      <c r="O579" t="n">
        <v>18956.65</v>
      </c>
      <c r="P579" t="n">
        <v>116.45</v>
      </c>
      <c r="Q579" t="n">
        <v>197.83</v>
      </c>
      <c r="R579" t="n">
        <v>34.3</v>
      </c>
      <c r="S579" t="n">
        <v>25.4</v>
      </c>
      <c r="T579" t="n">
        <v>3585.97</v>
      </c>
      <c r="U579" t="n">
        <v>0.74</v>
      </c>
      <c r="V579" t="n">
        <v>0.88</v>
      </c>
      <c r="W579" t="n">
        <v>2.95</v>
      </c>
      <c r="X579" t="n">
        <v>0.22</v>
      </c>
      <c r="Y579" t="n">
        <v>1</v>
      </c>
      <c r="Z579" t="n">
        <v>10</v>
      </c>
    </row>
    <row r="580">
      <c r="A580" t="n">
        <v>30</v>
      </c>
      <c r="B580" t="n">
        <v>70</v>
      </c>
      <c r="C580" t="inlineStr">
        <is>
          <t xml:space="preserve">CONCLUIDO	</t>
        </is>
      </c>
      <c r="D580" t="n">
        <v>7.6144</v>
      </c>
      <c r="E580" t="n">
        <v>13.13</v>
      </c>
      <c r="F580" t="n">
        <v>10.59</v>
      </c>
      <c r="G580" t="n">
        <v>57.75</v>
      </c>
      <c r="H580" t="n">
        <v>0.99</v>
      </c>
      <c r="I580" t="n">
        <v>11</v>
      </c>
      <c r="J580" t="n">
        <v>152.15</v>
      </c>
      <c r="K580" t="n">
        <v>47.83</v>
      </c>
      <c r="L580" t="n">
        <v>8.5</v>
      </c>
      <c r="M580" t="n">
        <v>9</v>
      </c>
      <c r="N580" t="n">
        <v>25.83</v>
      </c>
      <c r="O580" t="n">
        <v>18999.67</v>
      </c>
      <c r="P580" t="n">
        <v>116.2</v>
      </c>
      <c r="Q580" t="n">
        <v>197.79</v>
      </c>
      <c r="R580" t="n">
        <v>33.39</v>
      </c>
      <c r="S580" t="n">
        <v>25.4</v>
      </c>
      <c r="T580" t="n">
        <v>3135.29</v>
      </c>
      <c r="U580" t="n">
        <v>0.76</v>
      </c>
      <c r="V580" t="n">
        <v>0.88</v>
      </c>
      <c r="W580" t="n">
        <v>2.96</v>
      </c>
      <c r="X580" t="n">
        <v>0.2</v>
      </c>
      <c r="Y580" t="n">
        <v>1</v>
      </c>
      <c r="Z580" t="n">
        <v>10</v>
      </c>
    </row>
    <row r="581">
      <c r="A581" t="n">
        <v>31</v>
      </c>
      <c r="B581" t="n">
        <v>70</v>
      </c>
      <c r="C581" t="inlineStr">
        <is>
          <t xml:space="preserve">CONCLUIDO	</t>
        </is>
      </c>
      <c r="D581" t="n">
        <v>7.6165</v>
      </c>
      <c r="E581" t="n">
        <v>13.13</v>
      </c>
      <c r="F581" t="n">
        <v>10.58</v>
      </c>
      <c r="G581" t="n">
        <v>57.73</v>
      </c>
      <c r="H581" t="n">
        <v>1.02</v>
      </c>
      <c r="I581" t="n">
        <v>11</v>
      </c>
      <c r="J581" t="n">
        <v>152.5</v>
      </c>
      <c r="K581" t="n">
        <v>47.83</v>
      </c>
      <c r="L581" t="n">
        <v>8.75</v>
      </c>
      <c r="M581" t="n">
        <v>9</v>
      </c>
      <c r="N581" t="n">
        <v>25.93</v>
      </c>
      <c r="O581" t="n">
        <v>19042.73</v>
      </c>
      <c r="P581" t="n">
        <v>116.03</v>
      </c>
      <c r="Q581" t="n">
        <v>197.78</v>
      </c>
      <c r="R581" t="n">
        <v>33.38</v>
      </c>
      <c r="S581" t="n">
        <v>25.4</v>
      </c>
      <c r="T581" t="n">
        <v>3129.53</v>
      </c>
      <c r="U581" t="n">
        <v>0.76</v>
      </c>
      <c r="V581" t="n">
        <v>0.88</v>
      </c>
      <c r="W581" t="n">
        <v>2.96</v>
      </c>
      <c r="X581" t="n">
        <v>0.19</v>
      </c>
      <c r="Y581" t="n">
        <v>1</v>
      </c>
      <c r="Z581" t="n">
        <v>10</v>
      </c>
    </row>
    <row r="582">
      <c r="A582" t="n">
        <v>32</v>
      </c>
      <c r="B582" t="n">
        <v>70</v>
      </c>
      <c r="C582" t="inlineStr">
        <is>
          <t xml:space="preserve">CONCLUIDO	</t>
        </is>
      </c>
      <c r="D582" t="n">
        <v>7.6118</v>
      </c>
      <c r="E582" t="n">
        <v>13.14</v>
      </c>
      <c r="F582" t="n">
        <v>10.59</v>
      </c>
      <c r="G582" t="n">
        <v>57.77</v>
      </c>
      <c r="H582" t="n">
        <v>1.04</v>
      </c>
      <c r="I582" t="n">
        <v>11</v>
      </c>
      <c r="J582" t="n">
        <v>152.85</v>
      </c>
      <c r="K582" t="n">
        <v>47.83</v>
      </c>
      <c r="L582" t="n">
        <v>9</v>
      </c>
      <c r="M582" t="n">
        <v>9</v>
      </c>
      <c r="N582" t="n">
        <v>26.03</v>
      </c>
      <c r="O582" t="n">
        <v>19085.83</v>
      </c>
      <c r="P582" t="n">
        <v>116.02</v>
      </c>
      <c r="Q582" t="n">
        <v>197.75</v>
      </c>
      <c r="R582" t="n">
        <v>33.46</v>
      </c>
      <c r="S582" t="n">
        <v>25.4</v>
      </c>
      <c r="T582" t="n">
        <v>3170.17</v>
      </c>
      <c r="U582" t="n">
        <v>0.76</v>
      </c>
      <c r="V582" t="n">
        <v>0.88</v>
      </c>
      <c r="W582" t="n">
        <v>2.96</v>
      </c>
      <c r="X582" t="n">
        <v>0.2</v>
      </c>
      <c r="Y582" t="n">
        <v>1</v>
      </c>
      <c r="Z582" t="n">
        <v>10</v>
      </c>
    </row>
    <row r="583">
      <c r="A583" t="n">
        <v>33</v>
      </c>
      <c r="B583" t="n">
        <v>70</v>
      </c>
      <c r="C583" t="inlineStr">
        <is>
          <t xml:space="preserve">CONCLUIDO	</t>
        </is>
      </c>
      <c r="D583" t="n">
        <v>7.6454</v>
      </c>
      <c r="E583" t="n">
        <v>13.08</v>
      </c>
      <c r="F583" t="n">
        <v>10.56</v>
      </c>
      <c r="G583" t="n">
        <v>63.38</v>
      </c>
      <c r="H583" t="n">
        <v>1.07</v>
      </c>
      <c r="I583" t="n">
        <v>10</v>
      </c>
      <c r="J583" t="n">
        <v>153.2</v>
      </c>
      <c r="K583" t="n">
        <v>47.83</v>
      </c>
      <c r="L583" t="n">
        <v>9.25</v>
      </c>
      <c r="M583" t="n">
        <v>8</v>
      </c>
      <c r="N583" t="n">
        <v>26.12</v>
      </c>
      <c r="O583" t="n">
        <v>19128.96</v>
      </c>
      <c r="P583" t="n">
        <v>115.44</v>
      </c>
      <c r="Q583" t="n">
        <v>197.8</v>
      </c>
      <c r="R583" t="n">
        <v>32.75</v>
      </c>
      <c r="S583" t="n">
        <v>25.4</v>
      </c>
      <c r="T583" t="n">
        <v>2819.09</v>
      </c>
      <c r="U583" t="n">
        <v>0.78</v>
      </c>
      <c r="V583" t="n">
        <v>0.88</v>
      </c>
      <c r="W583" t="n">
        <v>2.95</v>
      </c>
      <c r="X583" t="n">
        <v>0.17</v>
      </c>
      <c r="Y583" t="n">
        <v>1</v>
      </c>
      <c r="Z583" t="n">
        <v>10</v>
      </c>
    </row>
    <row r="584">
      <c r="A584" t="n">
        <v>34</v>
      </c>
      <c r="B584" t="n">
        <v>70</v>
      </c>
      <c r="C584" t="inlineStr">
        <is>
          <t xml:space="preserve">CONCLUIDO	</t>
        </is>
      </c>
      <c r="D584" t="n">
        <v>7.6487</v>
      </c>
      <c r="E584" t="n">
        <v>13.07</v>
      </c>
      <c r="F584" t="n">
        <v>10.56</v>
      </c>
      <c r="G584" t="n">
        <v>63.34</v>
      </c>
      <c r="H584" t="n">
        <v>1.1</v>
      </c>
      <c r="I584" t="n">
        <v>10</v>
      </c>
      <c r="J584" t="n">
        <v>153.55</v>
      </c>
      <c r="K584" t="n">
        <v>47.83</v>
      </c>
      <c r="L584" t="n">
        <v>9.5</v>
      </c>
      <c r="M584" t="n">
        <v>8</v>
      </c>
      <c r="N584" t="n">
        <v>26.22</v>
      </c>
      <c r="O584" t="n">
        <v>19172.12</v>
      </c>
      <c r="P584" t="n">
        <v>115.41</v>
      </c>
      <c r="Q584" t="n">
        <v>197.75</v>
      </c>
      <c r="R584" t="n">
        <v>32.58</v>
      </c>
      <c r="S584" t="n">
        <v>25.4</v>
      </c>
      <c r="T584" t="n">
        <v>2735.05</v>
      </c>
      <c r="U584" t="n">
        <v>0.78</v>
      </c>
      <c r="V584" t="n">
        <v>0.88</v>
      </c>
      <c r="W584" t="n">
        <v>2.95</v>
      </c>
      <c r="X584" t="n">
        <v>0.17</v>
      </c>
      <c r="Y584" t="n">
        <v>1</v>
      </c>
      <c r="Z584" t="n">
        <v>10</v>
      </c>
    </row>
    <row r="585">
      <c r="A585" t="n">
        <v>35</v>
      </c>
      <c r="B585" t="n">
        <v>70</v>
      </c>
      <c r="C585" t="inlineStr">
        <is>
          <t xml:space="preserve">CONCLUIDO	</t>
        </is>
      </c>
      <c r="D585" t="n">
        <v>7.6485</v>
      </c>
      <c r="E585" t="n">
        <v>13.07</v>
      </c>
      <c r="F585" t="n">
        <v>10.56</v>
      </c>
      <c r="G585" t="n">
        <v>63.34</v>
      </c>
      <c r="H585" t="n">
        <v>1.12</v>
      </c>
      <c r="I585" t="n">
        <v>10</v>
      </c>
      <c r="J585" t="n">
        <v>153.9</v>
      </c>
      <c r="K585" t="n">
        <v>47.83</v>
      </c>
      <c r="L585" t="n">
        <v>9.75</v>
      </c>
      <c r="M585" t="n">
        <v>8</v>
      </c>
      <c r="N585" t="n">
        <v>26.32</v>
      </c>
      <c r="O585" t="n">
        <v>19215.32</v>
      </c>
      <c r="P585" t="n">
        <v>115.14</v>
      </c>
      <c r="Q585" t="n">
        <v>197.75</v>
      </c>
      <c r="R585" t="n">
        <v>32.57</v>
      </c>
      <c r="S585" t="n">
        <v>25.4</v>
      </c>
      <c r="T585" t="n">
        <v>2733.06</v>
      </c>
      <c r="U585" t="n">
        <v>0.78</v>
      </c>
      <c r="V585" t="n">
        <v>0.88</v>
      </c>
      <c r="W585" t="n">
        <v>2.95</v>
      </c>
      <c r="X585" t="n">
        <v>0.17</v>
      </c>
      <c r="Y585" t="n">
        <v>1</v>
      </c>
      <c r="Z585" t="n">
        <v>10</v>
      </c>
    </row>
    <row r="586">
      <c r="A586" t="n">
        <v>36</v>
      </c>
      <c r="B586" t="n">
        <v>70</v>
      </c>
      <c r="C586" t="inlineStr">
        <is>
          <t xml:space="preserve">CONCLUIDO	</t>
        </is>
      </c>
      <c r="D586" t="n">
        <v>7.6454</v>
      </c>
      <c r="E586" t="n">
        <v>13.08</v>
      </c>
      <c r="F586" t="n">
        <v>10.56</v>
      </c>
      <c r="G586" t="n">
        <v>63.38</v>
      </c>
      <c r="H586" t="n">
        <v>1.15</v>
      </c>
      <c r="I586" t="n">
        <v>10</v>
      </c>
      <c r="J586" t="n">
        <v>154.25</v>
      </c>
      <c r="K586" t="n">
        <v>47.83</v>
      </c>
      <c r="L586" t="n">
        <v>10</v>
      </c>
      <c r="M586" t="n">
        <v>8</v>
      </c>
      <c r="N586" t="n">
        <v>26.43</v>
      </c>
      <c r="O586" t="n">
        <v>19258.55</v>
      </c>
      <c r="P586" t="n">
        <v>114.92</v>
      </c>
      <c r="Q586" t="n">
        <v>197.79</v>
      </c>
      <c r="R586" t="n">
        <v>32.75</v>
      </c>
      <c r="S586" t="n">
        <v>25.4</v>
      </c>
      <c r="T586" t="n">
        <v>2818.87</v>
      </c>
      <c r="U586" t="n">
        <v>0.78</v>
      </c>
      <c r="V586" t="n">
        <v>0.88</v>
      </c>
      <c r="W586" t="n">
        <v>2.95</v>
      </c>
      <c r="X586" t="n">
        <v>0.17</v>
      </c>
      <c r="Y586" t="n">
        <v>1</v>
      </c>
      <c r="Z586" t="n">
        <v>10</v>
      </c>
    </row>
    <row r="587">
      <c r="A587" t="n">
        <v>37</v>
      </c>
      <c r="B587" t="n">
        <v>70</v>
      </c>
      <c r="C587" t="inlineStr">
        <is>
          <t xml:space="preserve">CONCLUIDO	</t>
        </is>
      </c>
      <c r="D587" t="n">
        <v>7.6721</v>
      </c>
      <c r="E587" t="n">
        <v>13.03</v>
      </c>
      <c r="F587" t="n">
        <v>10.55</v>
      </c>
      <c r="G587" t="n">
        <v>70.31</v>
      </c>
      <c r="H587" t="n">
        <v>1.17</v>
      </c>
      <c r="I587" t="n">
        <v>9</v>
      </c>
      <c r="J587" t="n">
        <v>154.6</v>
      </c>
      <c r="K587" t="n">
        <v>47.83</v>
      </c>
      <c r="L587" t="n">
        <v>10.25</v>
      </c>
      <c r="M587" t="n">
        <v>7</v>
      </c>
      <c r="N587" t="n">
        <v>26.53</v>
      </c>
      <c r="O587" t="n">
        <v>19301.82</v>
      </c>
      <c r="P587" t="n">
        <v>114.08</v>
      </c>
      <c r="Q587" t="n">
        <v>197.81</v>
      </c>
      <c r="R587" t="n">
        <v>32.14</v>
      </c>
      <c r="S587" t="n">
        <v>25.4</v>
      </c>
      <c r="T587" t="n">
        <v>2521.68</v>
      </c>
      <c r="U587" t="n">
        <v>0.79</v>
      </c>
      <c r="V587" t="n">
        <v>0.88</v>
      </c>
      <c r="W587" t="n">
        <v>2.96</v>
      </c>
      <c r="X587" t="n">
        <v>0.16</v>
      </c>
      <c r="Y587" t="n">
        <v>1</v>
      </c>
      <c r="Z587" t="n">
        <v>10</v>
      </c>
    </row>
    <row r="588">
      <c r="A588" t="n">
        <v>38</v>
      </c>
      <c r="B588" t="n">
        <v>70</v>
      </c>
      <c r="C588" t="inlineStr">
        <is>
          <t xml:space="preserve">CONCLUIDO	</t>
        </is>
      </c>
      <c r="D588" t="n">
        <v>7.6653</v>
      </c>
      <c r="E588" t="n">
        <v>13.05</v>
      </c>
      <c r="F588" t="n">
        <v>10.56</v>
      </c>
      <c r="G588" t="n">
        <v>70.38</v>
      </c>
      <c r="H588" t="n">
        <v>1.2</v>
      </c>
      <c r="I588" t="n">
        <v>9</v>
      </c>
      <c r="J588" t="n">
        <v>154.95</v>
      </c>
      <c r="K588" t="n">
        <v>47.83</v>
      </c>
      <c r="L588" t="n">
        <v>10.5</v>
      </c>
      <c r="M588" t="n">
        <v>7</v>
      </c>
      <c r="N588" t="n">
        <v>26.63</v>
      </c>
      <c r="O588" t="n">
        <v>19345.12</v>
      </c>
      <c r="P588" t="n">
        <v>114.43</v>
      </c>
      <c r="Q588" t="n">
        <v>197.76</v>
      </c>
      <c r="R588" t="n">
        <v>32.64</v>
      </c>
      <c r="S588" t="n">
        <v>25.4</v>
      </c>
      <c r="T588" t="n">
        <v>2773.48</v>
      </c>
      <c r="U588" t="n">
        <v>0.78</v>
      </c>
      <c r="V588" t="n">
        <v>0.88</v>
      </c>
      <c r="W588" t="n">
        <v>2.95</v>
      </c>
      <c r="X588" t="n">
        <v>0.17</v>
      </c>
      <c r="Y588" t="n">
        <v>1</v>
      </c>
      <c r="Z588" t="n">
        <v>10</v>
      </c>
    </row>
    <row r="589">
      <c r="A589" t="n">
        <v>39</v>
      </c>
      <c r="B589" t="n">
        <v>70</v>
      </c>
      <c r="C589" t="inlineStr">
        <is>
          <t xml:space="preserve">CONCLUIDO	</t>
        </is>
      </c>
      <c r="D589" t="n">
        <v>7.6694</v>
      </c>
      <c r="E589" t="n">
        <v>13.04</v>
      </c>
      <c r="F589" t="n">
        <v>10.55</v>
      </c>
      <c r="G589" t="n">
        <v>70.34</v>
      </c>
      <c r="H589" t="n">
        <v>1.23</v>
      </c>
      <c r="I589" t="n">
        <v>9</v>
      </c>
      <c r="J589" t="n">
        <v>155.31</v>
      </c>
      <c r="K589" t="n">
        <v>47.83</v>
      </c>
      <c r="L589" t="n">
        <v>10.75</v>
      </c>
      <c r="M589" t="n">
        <v>7</v>
      </c>
      <c r="N589" t="n">
        <v>26.73</v>
      </c>
      <c r="O589" t="n">
        <v>19388.45</v>
      </c>
      <c r="P589" t="n">
        <v>114.25</v>
      </c>
      <c r="Q589" t="n">
        <v>197.77</v>
      </c>
      <c r="R589" t="n">
        <v>32.44</v>
      </c>
      <c r="S589" t="n">
        <v>25.4</v>
      </c>
      <c r="T589" t="n">
        <v>2668.92</v>
      </c>
      <c r="U589" t="n">
        <v>0.78</v>
      </c>
      <c r="V589" t="n">
        <v>0.88</v>
      </c>
      <c r="W589" t="n">
        <v>2.95</v>
      </c>
      <c r="X589" t="n">
        <v>0.16</v>
      </c>
      <c r="Y589" t="n">
        <v>1</v>
      </c>
      <c r="Z589" t="n">
        <v>10</v>
      </c>
    </row>
    <row r="590">
      <c r="A590" t="n">
        <v>40</v>
      </c>
      <c r="B590" t="n">
        <v>70</v>
      </c>
      <c r="C590" t="inlineStr">
        <is>
          <t xml:space="preserve">CONCLUIDO	</t>
        </is>
      </c>
      <c r="D590" t="n">
        <v>7.6733</v>
      </c>
      <c r="E590" t="n">
        <v>13.03</v>
      </c>
      <c r="F590" t="n">
        <v>10.54</v>
      </c>
      <c r="G590" t="n">
        <v>70.29000000000001</v>
      </c>
      <c r="H590" t="n">
        <v>1.25</v>
      </c>
      <c r="I590" t="n">
        <v>9</v>
      </c>
      <c r="J590" t="n">
        <v>155.66</v>
      </c>
      <c r="K590" t="n">
        <v>47.83</v>
      </c>
      <c r="L590" t="n">
        <v>11</v>
      </c>
      <c r="M590" t="n">
        <v>7</v>
      </c>
      <c r="N590" t="n">
        <v>26.83</v>
      </c>
      <c r="O590" t="n">
        <v>19431.82</v>
      </c>
      <c r="P590" t="n">
        <v>113.91</v>
      </c>
      <c r="Q590" t="n">
        <v>197.75</v>
      </c>
      <c r="R590" t="n">
        <v>32.12</v>
      </c>
      <c r="S590" t="n">
        <v>25.4</v>
      </c>
      <c r="T590" t="n">
        <v>2511.42</v>
      </c>
      <c r="U590" t="n">
        <v>0.79</v>
      </c>
      <c r="V590" t="n">
        <v>0.88</v>
      </c>
      <c r="W590" t="n">
        <v>2.95</v>
      </c>
      <c r="X590" t="n">
        <v>0.15</v>
      </c>
      <c r="Y590" t="n">
        <v>1</v>
      </c>
      <c r="Z590" t="n">
        <v>10</v>
      </c>
    </row>
    <row r="591">
      <c r="A591" t="n">
        <v>41</v>
      </c>
      <c r="B591" t="n">
        <v>70</v>
      </c>
      <c r="C591" t="inlineStr">
        <is>
          <t xml:space="preserve">CONCLUIDO	</t>
        </is>
      </c>
      <c r="D591" t="n">
        <v>7.6668</v>
      </c>
      <c r="E591" t="n">
        <v>13.04</v>
      </c>
      <c r="F591" t="n">
        <v>10.55</v>
      </c>
      <c r="G591" t="n">
        <v>70.37</v>
      </c>
      <c r="H591" t="n">
        <v>1.28</v>
      </c>
      <c r="I591" t="n">
        <v>9</v>
      </c>
      <c r="J591" t="n">
        <v>156.01</v>
      </c>
      <c r="K591" t="n">
        <v>47.83</v>
      </c>
      <c r="L591" t="n">
        <v>11.25</v>
      </c>
      <c r="M591" t="n">
        <v>7</v>
      </c>
      <c r="N591" t="n">
        <v>26.93</v>
      </c>
      <c r="O591" t="n">
        <v>19475.23</v>
      </c>
      <c r="P591" t="n">
        <v>113.89</v>
      </c>
      <c r="Q591" t="n">
        <v>197.86</v>
      </c>
      <c r="R591" t="n">
        <v>32.52</v>
      </c>
      <c r="S591" t="n">
        <v>25.4</v>
      </c>
      <c r="T591" t="n">
        <v>2712.51</v>
      </c>
      <c r="U591" t="n">
        <v>0.78</v>
      </c>
      <c r="V591" t="n">
        <v>0.88</v>
      </c>
      <c r="W591" t="n">
        <v>2.95</v>
      </c>
      <c r="X591" t="n">
        <v>0.16</v>
      </c>
      <c r="Y591" t="n">
        <v>1</v>
      </c>
      <c r="Z591" t="n">
        <v>10</v>
      </c>
    </row>
    <row r="592">
      <c r="A592" t="n">
        <v>42</v>
      </c>
      <c r="B592" t="n">
        <v>70</v>
      </c>
      <c r="C592" t="inlineStr">
        <is>
          <t xml:space="preserve">CONCLUIDO	</t>
        </is>
      </c>
      <c r="D592" t="n">
        <v>7.6718</v>
      </c>
      <c r="E592" t="n">
        <v>13.03</v>
      </c>
      <c r="F592" t="n">
        <v>10.55</v>
      </c>
      <c r="G592" t="n">
        <v>70.31</v>
      </c>
      <c r="H592" t="n">
        <v>1.3</v>
      </c>
      <c r="I592" t="n">
        <v>9</v>
      </c>
      <c r="J592" t="n">
        <v>156.36</v>
      </c>
      <c r="K592" t="n">
        <v>47.83</v>
      </c>
      <c r="L592" t="n">
        <v>11.5</v>
      </c>
      <c r="M592" t="n">
        <v>7</v>
      </c>
      <c r="N592" t="n">
        <v>27.03</v>
      </c>
      <c r="O592" t="n">
        <v>19518.67</v>
      </c>
      <c r="P592" t="n">
        <v>113.43</v>
      </c>
      <c r="Q592" t="n">
        <v>197.76</v>
      </c>
      <c r="R592" t="n">
        <v>32.28</v>
      </c>
      <c r="S592" t="n">
        <v>25.4</v>
      </c>
      <c r="T592" t="n">
        <v>2591.28</v>
      </c>
      <c r="U592" t="n">
        <v>0.79</v>
      </c>
      <c r="V592" t="n">
        <v>0.88</v>
      </c>
      <c r="W592" t="n">
        <v>2.95</v>
      </c>
      <c r="X592" t="n">
        <v>0.16</v>
      </c>
      <c r="Y592" t="n">
        <v>1</v>
      </c>
      <c r="Z592" t="n">
        <v>10</v>
      </c>
    </row>
    <row r="593">
      <c r="A593" t="n">
        <v>43</v>
      </c>
      <c r="B593" t="n">
        <v>70</v>
      </c>
      <c r="C593" t="inlineStr">
        <is>
          <t xml:space="preserve">CONCLUIDO	</t>
        </is>
      </c>
      <c r="D593" t="n">
        <v>7.7038</v>
      </c>
      <c r="E593" t="n">
        <v>12.98</v>
      </c>
      <c r="F593" t="n">
        <v>10.52</v>
      </c>
      <c r="G593" t="n">
        <v>78.91</v>
      </c>
      <c r="H593" t="n">
        <v>1.33</v>
      </c>
      <c r="I593" t="n">
        <v>8</v>
      </c>
      <c r="J593" t="n">
        <v>156.71</v>
      </c>
      <c r="K593" t="n">
        <v>47.83</v>
      </c>
      <c r="L593" t="n">
        <v>11.75</v>
      </c>
      <c r="M593" t="n">
        <v>6</v>
      </c>
      <c r="N593" t="n">
        <v>27.14</v>
      </c>
      <c r="O593" t="n">
        <v>19562.15</v>
      </c>
      <c r="P593" t="n">
        <v>113.05</v>
      </c>
      <c r="Q593" t="n">
        <v>197.76</v>
      </c>
      <c r="R593" t="n">
        <v>31.43</v>
      </c>
      <c r="S593" t="n">
        <v>25.4</v>
      </c>
      <c r="T593" t="n">
        <v>2171.71</v>
      </c>
      <c r="U593" t="n">
        <v>0.8100000000000001</v>
      </c>
      <c r="V593" t="n">
        <v>0.88</v>
      </c>
      <c r="W593" t="n">
        <v>2.95</v>
      </c>
      <c r="X593" t="n">
        <v>0.13</v>
      </c>
      <c r="Y593" t="n">
        <v>1</v>
      </c>
      <c r="Z593" t="n">
        <v>10</v>
      </c>
    </row>
    <row r="594">
      <c r="A594" t="n">
        <v>44</v>
      </c>
      <c r="B594" t="n">
        <v>70</v>
      </c>
      <c r="C594" t="inlineStr">
        <is>
          <t xml:space="preserve">CONCLUIDO	</t>
        </is>
      </c>
      <c r="D594" t="n">
        <v>7.7065</v>
      </c>
      <c r="E594" t="n">
        <v>12.98</v>
      </c>
      <c r="F594" t="n">
        <v>10.52</v>
      </c>
      <c r="G594" t="n">
        <v>78.88</v>
      </c>
      <c r="H594" t="n">
        <v>1.35</v>
      </c>
      <c r="I594" t="n">
        <v>8</v>
      </c>
      <c r="J594" t="n">
        <v>157.07</v>
      </c>
      <c r="K594" t="n">
        <v>47.83</v>
      </c>
      <c r="L594" t="n">
        <v>12</v>
      </c>
      <c r="M594" t="n">
        <v>6</v>
      </c>
      <c r="N594" t="n">
        <v>27.24</v>
      </c>
      <c r="O594" t="n">
        <v>19605.66</v>
      </c>
      <c r="P594" t="n">
        <v>112.95</v>
      </c>
      <c r="Q594" t="n">
        <v>197.76</v>
      </c>
      <c r="R594" t="n">
        <v>31.37</v>
      </c>
      <c r="S594" t="n">
        <v>25.4</v>
      </c>
      <c r="T594" t="n">
        <v>2141.25</v>
      </c>
      <c r="U594" t="n">
        <v>0.8100000000000001</v>
      </c>
      <c r="V594" t="n">
        <v>0.88</v>
      </c>
      <c r="W594" t="n">
        <v>2.95</v>
      </c>
      <c r="X594" t="n">
        <v>0.13</v>
      </c>
      <c r="Y594" t="n">
        <v>1</v>
      </c>
      <c r="Z594" t="n">
        <v>10</v>
      </c>
    </row>
    <row r="595">
      <c r="A595" t="n">
        <v>45</v>
      </c>
      <c r="B595" t="n">
        <v>70</v>
      </c>
      <c r="C595" t="inlineStr">
        <is>
          <t xml:space="preserve">CONCLUIDO	</t>
        </is>
      </c>
      <c r="D595" t="n">
        <v>7.702</v>
      </c>
      <c r="E595" t="n">
        <v>12.98</v>
      </c>
      <c r="F595" t="n">
        <v>10.52</v>
      </c>
      <c r="G595" t="n">
        <v>78.93000000000001</v>
      </c>
      <c r="H595" t="n">
        <v>1.38</v>
      </c>
      <c r="I595" t="n">
        <v>8</v>
      </c>
      <c r="J595" t="n">
        <v>157.42</v>
      </c>
      <c r="K595" t="n">
        <v>47.83</v>
      </c>
      <c r="L595" t="n">
        <v>12.25</v>
      </c>
      <c r="M595" t="n">
        <v>6</v>
      </c>
      <c r="N595" t="n">
        <v>27.34</v>
      </c>
      <c r="O595" t="n">
        <v>19649.2</v>
      </c>
      <c r="P595" t="n">
        <v>113.03</v>
      </c>
      <c r="Q595" t="n">
        <v>197.76</v>
      </c>
      <c r="R595" t="n">
        <v>31.56</v>
      </c>
      <c r="S595" t="n">
        <v>25.4</v>
      </c>
      <c r="T595" t="n">
        <v>2233.87</v>
      </c>
      <c r="U595" t="n">
        <v>0.8</v>
      </c>
      <c r="V595" t="n">
        <v>0.88</v>
      </c>
      <c r="W595" t="n">
        <v>2.95</v>
      </c>
      <c r="X595" t="n">
        <v>0.13</v>
      </c>
      <c r="Y595" t="n">
        <v>1</v>
      </c>
      <c r="Z595" t="n">
        <v>10</v>
      </c>
    </row>
    <row r="596">
      <c r="A596" t="n">
        <v>46</v>
      </c>
      <c r="B596" t="n">
        <v>70</v>
      </c>
      <c r="C596" t="inlineStr">
        <is>
          <t xml:space="preserve">CONCLUIDO	</t>
        </is>
      </c>
      <c r="D596" t="n">
        <v>7.7042</v>
      </c>
      <c r="E596" t="n">
        <v>12.98</v>
      </c>
      <c r="F596" t="n">
        <v>10.52</v>
      </c>
      <c r="G596" t="n">
        <v>78.90000000000001</v>
      </c>
      <c r="H596" t="n">
        <v>1.4</v>
      </c>
      <c r="I596" t="n">
        <v>8</v>
      </c>
      <c r="J596" t="n">
        <v>157.77</v>
      </c>
      <c r="K596" t="n">
        <v>47.83</v>
      </c>
      <c r="L596" t="n">
        <v>12.5</v>
      </c>
      <c r="M596" t="n">
        <v>6</v>
      </c>
      <c r="N596" t="n">
        <v>27.45</v>
      </c>
      <c r="O596" t="n">
        <v>19692.79</v>
      </c>
      <c r="P596" t="n">
        <v>112.7</v>
      </c>
      <c r="Q596" t="n">
        <v>197.75</v>
      </c>
      <c r="R596" t="n">
        <v>31.4</v>
      </c>
      <c r="S596" t="n">
        <v>25.4</v>
      </c>
      <c r="T596" t="n">
        <v>2157.1</v>
      </c>
      <c r="U596" t="n">
        <v>0.8100000000000001</v>
      </c>
      <c r="V596" t="n">
        <v>0.88</v>
      </c>
      <c r="W596" t="n">
        <v>2.95</v>
      </c>
      <c r="X596" t="n">
        <v>0.13</v>
      </c>
      <c r="Y596" t="n">
        <v>1</v>
      </c>
      <c r="Z596" t="n">
        <v>10</v>
      </c>
    </row>
    <row r="597">
      <c r="A597" t="n">
        <v>47</v>
      </c>
      <c r="B597" t="n">
        <v>70</v>
      </c>
      <c r="C597" t="inlineStr">
        <is>
          <t xml:space="preserve">CONCLUIDO	</t>
        </is>
      </c>
      <c r="D597" t="n">
        <v>7.6986</v>
      </c>
      <c r="E597" t="n">
        <v>12.99</v>
      </c>
      <c r="F597" t="n">
        <v>10.53</v>
      </c>
      <c r="G597" t="n">
        <v>78.97</v>
      </c>
      <c r="H597" t="n">
        <v>1.43</v>
      </c>
      <c r="I597" t="n">
        <v>8</v>
      </c>
      <c r="J597" t="n">
        <v>158.13</v>
      </c>
      <c r="K597" t="n">
        <v>47.83</v>
      </c>
      <c r="L597" t="n">
        <v>12.75</v>
      </c>
      <c r="M597" t="n">
        <v>6</v>
      </c>
      <c r="N597" t="n">
        <v>27.55</v>
      </c>
      <c r="O597" t="n">
        <v>19736.4</v>
      </c>
      <c r="P597" t="n">
        <v>112.64</v>
      </c>
      <c r="Q597" t="n">
        <v>197.75</v>
      </c>
      <c r="R597" t="n">
        <v>31.68</v>
      </c>
      <c r="S597" t="n">
        <v>25.4</v>
      </c>
      <c r="T597" t="n">
        <v>2295.67</v>
      </c>
      <c r="U597" t="n">
        <v>0.8</v>
      </c>
      <c r="V597" t="n">
        <v>0.88</v>
      </c>
      <c r="W597" t="n">
        <v>2.95</v>
      </c>
      <c r="X597" t="n">
        <v>0.14</v>
      </c>
      <c r="Y597" t="n">
        <v>1</v>
      </c>
      <c r="Z597" t="n">
        <v>10</v>
      </c>
    </row>
    <row r="598">
      <c r="A598" t="n">
        <v>48</v>
      </c>
      <c r="B598" t="n">
        <v>70</v>
      </c>
      <c r="C598" t="inlineStr">
        <is>
          <t xml:space="preserve">CONCLUIDO	</t>
        </is>
      </c>
      <c r="D598" t="n">
        <v>7.7048</v>
      </c>
      <c r="E598" t="n">
        <v>12.98</v>
      </c>
      <c r="F598" t="n">
        <v>10.52</v>
      </c>
      <c r="G598" t="n">
        <v>78.90000000000001</v>
      </c>
      <c r="H598" t="n">
        <v>1.45</v>
      </c>
      <c r="I598" t="n">
        <v>8</v>
      </c>
      <c r="J598" t="n">
        <v>158.48</v>
      </c>
      <c r="K598" t="n">
        <v>47.83</v>
      </c>
      <c r="L598" t="n">
        <v>13</v>
      </c>
      <c r="M598" t="n">
        <v>6</v>
      </c>
      <c r="N598" t="n">
        <v>27.65</v>
      </c>
      <c r="O598" t="n">
        <v>19780.06</v>
      </c>
      <c r="P598" t="n">
        <v>112.03</v>
      </c>
      <c r="Q598" t="n">
        <v>197.76</v>
      </c>
      <c r="R598" t="n">
        <v>31.44</v>
      </c>
      <c r="S598" t="n">
        <v>25.4</v>
      </c>
      <c r="T598" t="n">
        <v>2175.92</v>
      </c>
      <c r="U598" t="n">
        <v>0.8100000000000001</v>
      </c>
      <c r="V598" t="n">
        <v>0.88</v>
      </c>
      <c r="W598" t="n">
        <v>2.95</v>
      </c>
      <c r="X598" t="n">
        <v>0.13</v>
      </c>
      <c r="Y598" t="n">
        <v>1</v>
      </c>
      <c r="Z598" t="n">
        <v>10</v>
      </c>
    </row>
    <row r="599">
      <c r="A599" t="n">
        <v>49</v>
      </c>
      <c r="B599" t="n">
        <v>70</v>
      </c>
      <c r="C599" t="inlineStr">
        <is>
          <t xml:space="preserve">CONCLUIDO	</t>
        </is>
      </c>
      <c r="D599" t="n">
        <v>7.6953</v>
      </c>
      <c r="E599" t="n">
        <v>13</v>
      </c>
      <c r="F599" t="n">
        <v>10.54</v>
      </c>
      <c r="G599" t="n">
        <v>79.02</v>
      </c>
      <c r="H599" t="n">
        <v>1.48</v>
      </c>
      <c r="I599" t="n">
        <v>8</v>
      </c>
      <c r="J599" t="n">
        <v>158.84</v>
      </c>
      <c r="K599" t="n">
        <v>47.83</v>
      </c>
      <c r="L599" t="n">
        <v>13.25</v>
      </c>
      <c r="M599" t="n">
        <v>6</v>
      </c>
      <c r="N599" t="n">
        <v>27.76</v>
      </c>
      <c r="O599" t="n">
        <v>19823.75</v>
      </c>
      <c r="P599" t="n">
        <v>111.7</v>
      </c>
      <c r="Q599" t="n">
        <v>197.75</v>
      </c>
      <c r="R599" t="n">
        <v>31.94</v>
      </c>
      <c r="S599" t="n">
        <v>25.4</v>
      </c>
      <c r="T599" t="n">
        <v>2427.64</v>
      </c>
      <c r="U599" t="n">
        <v>0.8</v>
      </c>
      <c r="V599" t="n">
        <v>0.88</v>
      </c>
      <c r="W599" t="n">
        <v>2.95</v>
      </c>
      <c r="X599" t="n">
        <v>0.15</v>
      </c>
      <c r="Y599" t="n">
        <v>1</v>
      </c>
      <c r="Z599" t="n">
        <v>10</v>
      </c>
    </row>
    <row r="600">
      <c r="A600" t="n">
        <v>50</v>
      </c>
      <c r="B600" t="n">
        <v>70</v>
      </c>
      <c r="C600" t="inlineStr">
        <is>
          <t xml:space="preserve">CONCLUIDO	</t>
        </is>
      </c>
      <c r="D600" t="n">
        <v>7.7321</v>
      </c>
      <c r="E600" t="n">
        <v>12.93</v>
      </c>
      <c r="F600" t="n">
        <v>10.5</v>
      </c>
      <c r="G600" t="n">
        <v>90.02</v>
      </c>
      <c r="H600" t="n">
        <v>1.5</v>
      </c>
      <c r="I600" t="n">
        <v>7</v>
      </c>
      <c r="J600" t="n">
        <v>159.19</v>
      </c>
      <c r="K600" t="n">
        <v>47.83</v>
      </c>
      <c r="L600" t="n">
        <v>13.5</v>
      </c>
      <c r="M600" t="n">
        <v>5</v>
      </c>
      <c r="N600" t="n">
        <v>27.86</v>
      </c>
      <c r="O600" t="n">
        <v>19867.59</v>
      </c>
      <c r="P600" t="n">
        <v>111.67</v>
      </c>
      <c r="Q600" t="n">
        <v>197.75</v>
      </c>
      <c r="R600" t="n">
        <v>30.9</v>
      </c>
      <c r="S600" t="n">
        <v>25.4</v>
      </c>
      <c r="T600" t="n">
        <v>1909.12</v>
      </c>
      <c r="U600" t="n">
        <v>0.82</v>
      </c>
      <c r="V600" t="n">
        <v>0.89</v>
      </c>
      <c r="W600" t="n">
        <v>2.95</v>
      </c>
      <c r="X600" t="n">
        <v>0.11</v>
      </c>
      <c r="Y600" t="n">
        <v>1</v>
      </c>
      <c r="Z600" t="n">
        <v>10</v>
      </c>
    </row>
    <row r="601">
      <c r="A601" t="n">
        <v>51</v>
      </c>
      <c r="B601" t="n">
        <v>70</v>
      </c>
      <c r="C601" t="inlineStr">
        <is>
          <t xml:space="preserve">CONCLUIDO	</t>
        </is>
      </c>
      <c r="D601" t="n">
        <v>7.7295</v>
      </c>
      <c r="E601" t="n">
        <v>12.94</v>
      </c>
      <c r="F601" t="n">
        <v>10.51</v>
      </c>
      <c r="G601" t="n">
        <v>90.06</v>
      </c>
      <c r="H601" t="n">
        <v>1.53</v>
      </c>
      <c r="I601" t="n">
        <v>7</v>
      </c>
      <c r="J601" t="n">
        <v>159.55</v>
      </c>
      <c r="K601" t="n">
        <v>47.83</v>
      </c>
      <c r="L601" t="n">
        <v>13.75</v>
      </c>
      <c r="M601" t="n">
        <v>5</v>
      </c>
      <c r="N601" t="n">
        <v>27.97</v>
      </c>
      <c r="O601" t="n">
        <v>19911.36</v>
      </c>
      <c r="P601" t="n">
        <v>111.8</v>
      </c>
      <c r="Q601" t="n">
        <v>197.75</v>
      </c>
      <c r="R601" t="n">
        <v>31.08</v>
      </c>
      <c r="S601" t="n">
        <v>25.4</v>
      </c>
      <c r="T601" t="n">
        <v>2002.48</v>
      </c>
      <c r="U601" t="n">
        <v>0.82</v>
      </c>
      <c r="V601" t="n">
        <v>0.89</v>
      </c>
      <c r="W601" t="n">
        <v>2.95</v>
      </c>
      <c r="X601" t="n">
        <v>0.12</v>
      </c>
      <c r="Y601" t="n">
        <v>1</v>
      </c>
      <c r="Z601" t="n">
        <v>10</v>
      </c>
    </row>
    <row r="602">
      <c r="A602" t="n">
        <v>52</v>
      </c>
      <c r="B602" t="n">
        <v>70</v>
      </c>
      <c r="C602" t="inlineStr">
        <is>
          <t xml:space="preserve">CONCLUIDO	</t>
        </is>
      </c>
      <c r="D602" t="n">
        <v>7.7349</v>
      </c>
      <c r="E602" t="n">
        <v>12.93</v>
      </c>
      <c r="F602" t="n">
        <v>10.5</v>
      </c>
      <c r="G602" t="n">
        <v>89.98</v>
      </c>
      <c r="H602" t="n">
        <v>1.55</v>
      </c>
      <c r="I602" t="n">
        <v>7</v>
      </c>
      <c r="J602" t="n">
        <v>159.9</v>
      </c>
      <c r="K602" t="n">
        <v>47.83</v>
      </c>
      <c r="L602" t="n">
        <v>14</v>
      </c>
      <c r="M602" t="n">
        <v>5</v>
      </c>
      <c r="N602" t="n">
        <v>28.07</v>
      </c>
      <c r="O602" t="n">
        <v>19955.16</v>
      </c>
      <c r="P602" t="n">
        <v>111.54</v>
      </c>
      <c r="Q602" t="n">
        <v>197.78</v>
      </c>
      <c r="R602" t="n">
        <v>30.86</v>
      </c>
      <c r="S602" t="n">
        <v>25.4</v>
      </c>
      <c r="T602" t="n">
        <v>1889.74</v>
      </c>
      <c r="U602" t="n">
        <v>0.82</v>
      </c>
      <c r="V602" t="n">
        <v>0.89</v>
      </c>
      <c r="W602" t="n">
        <v>2.95</v>
      </c>
      <c r="X602" t="n">
        <v>0.11</v>
      </c>
      <c r="Y602" t="n">
        <v>1</v>
      </c>
      <c r="Z602" t="n">
        <v>10</v>
      </c>
    </row>
    <row r="603">
      <c r="A603" t="n">
        <v>53</v>
      </c>
      <c r="B603" t="n">
        <v>70</v>
      </c>
      <c r="C603" t="inlineStr">
        <is>
          <t xml:space="preserve">CONCLUIDO	</t>
        </is>
      </c>
      <c r="D603" t="n">
        <v>7.7255</v>
      </c>
      <c r="E603" t="n">
        <v>12.94</v>
      </c>
      <c r="F603" t="n">
        <v>10.51</v>
      </c>
      <c r="G603" t="n">
        <v>90.12</v>
      </c>
      <c r="H603" t="n">
        <v>1.58</v>
      </c>
      <c r="I603" t="n">
        <v>7</v>
      </c>
      <c r="J603" t="n">
        <v>160.26</v>
      </c>
      <c r="K603" t="n">
        <v>47.83</v>
      </c>
      <c r="L603" t="n">
        <v>14.25</v>
      </c>
      <c r="M603" t="n">
        <v>5</v>
      </c>
      <c r="N603" t="n">
        <v>28.18</v>
      </c>
      <c r="O603" t="n">
        <v>19998.99</v>
      </c>
      <c r="P603" t="n">
        <v>111.69</v>
      </c>
      <c r="Q603" t="n">
        <v>197.77</v>
      </c>
      <c r="R603" t="n">
        <v>31.19</v>
      </c>
      <c r="S603" t="n">
        <v>25.4</v>
      </c>
      <c r="T603" t="n">
        <v>2057.54</v>
      </c>
      <c r="U603" t="n">
        <v>0.8100000000000001</v>
      </c>
      <c r="V603" t="n">
        <v>0.89</v>
      </c>
      <c r="W603" t="n">
        <v>2.95</v>
      </c>
      <c r="X603" t="n">
        <v>0.12</v>
      </c>
      <c r="Y603" t="n">
        <v>1</v>
      </c>
      <c r="Z603" t="n">
        <v>10</v>
      </c>
    </row>
    <row r="604">
      <c r="A604" t="n">
        <v>54</v>
      </c>
      <c r="B604" t="n">
        <v>70</v>
      </c>
      <c r="C604" t="inlineStr">
        <is>
          <t xml:space="preserve">CONCLUIDO	</t>
        </is>
      </c>
      <c r="D604" t="n">
        <v>7.7286</v>
      </c>
      <c r="E604" t="n">
        <v>12.94</v>
      </c>
      <c r="F604" t="n">
        <v>10.51</v>
      </c>
      <c r="G604" t="n">
        <v>90.06999999999999</v>
      </c>
      <c r="H604" t="n">
        <v>1.6</v>
      </c>
      <c r="I604" t="n">
        <v>7</v>
      </c>
      <c r="J604" t="n">
        <v>160.61</v>
      </c>
      <c r="K604" t="n">
        <v>47.83</v>
      </c>
      <c r="L604" t="n">
        <v>14.5</v>
      </c>
      <c r="M604" t="n">
        <v>5</v>
      </c>
      <c r="N604" t="n">
        <v>28.28</v>
      </c>
      <c r="O604" t="n">
        <v>20042.86</v>
      </c>
      <c r="P604" t="n">
        <v>111.35</v>
      </c>
      <c r="Q604" t="n">
        <v>197.76</v>
      </c>
      <c r="R604" t="n">
        <v>31.05</v>
      </c>
      <c r="S604" t="n">
        <v>25.4</v>
      </c>
      <c r="T604" t="n">
        <v>1985.66</v>
      </c>
      <c r="U604" t="n">
        <v>0.82</v>
      </c>
      <c r="V604" t="n">
        <v>0.89</v>
      </c>
      <c r="W604" t="n">
        <v>2.95</v>
      </c>
      <c r="X604" t="n">
        <v>0.12</v>
      </c>
      <c r="Y604" t="n">
        <v>1</v>
      </c>
      <c r="Z604" t="n">
        <v>10</v>
      </c>
    </row>
    <row r="605">
      <c r="A605" t="n">
        <v>55</v>
      </c>
      <c r="B605" t="n">
        <v>70</v>
      </c>
      <c r="C605" t="inlineStr">
        <is>
          <t xml:space="preserve">CONCLUIDO	</t>
        </is>
      </c>
      <c r="D605" t="n">
        <v>7.7268</v>
      </c>
      <c r="E605" t="n">
        <v>12.94</v>
      </c>
      <c r="F605" t="n">
        <v>10.51</v>
      </c>
      <c r="G605" t="n">
        <v>90.09999999999999</v>
      </c>
      <c r="H605" t="n">
        <v>1.62</v>
      </c>
      <c r="I605" t="n">
        <v>7</v>
      </c>
      <c r="J605" t="n">
        <v>160.97</v>
      </c>
      <c r="K605" t="n">
        <v>47.83</v>
      </c>
      <c r="L605" t="n">
        <v>14.75</v>
      </c>
      <c r="M605" t="n">
        <v>5</v>
      </c>
      <c r="N605" t="n">
        <v>28.39</v>
      </c>
      <c r="O605" t="n">
        <v>20086.77</v>
      </c>
      <c r="P605" t="n">
        <v>110.96</v>
      </c>
      <c r="Q605" t="n">
        <v>197.8</v>
      </c>
      <c r="R605" t="n">
        <v>31.19</v>
      </c>
      <c r="S605" t="n">
        <v>25.4</v>
      </c>
      <c r="T605" t="n">
        <v>2057.32</v>
      </c>
      <c r="U605" t="n">
        <v>0.8100000000000001</v>
      </c>
      <c r="V605" t="n">
        <v>0.89</v>
      </c>
      <c r="W605" t="n">
        <v>2.95</v>
      </c>
      <c r="X605" t="n">
        <v>0.12</v>
      </c>
      <c r="Y605" t="n">
        <v>1</v>
      </c>
      <c r="Z605" t="n">
        <v>10</v>
      </c>
    </row>
    <row r="606">
      <c r="A606" t="n">
        <v>56</v>
      </c>
      <c r="B606" t="n">
        <v>70</v>
      </c>
      <c r="C606" t="inlineStr">
        <is>
          <t xml:space="preserve">CONCLUIDO	</t>
        </is>
      </c>
      <c r="D606" t="n">
        <v>7.7258</v>
      </c>
      <c r="E606" t="n">
        <v>12.94</v>
      </c>
      <c r="F606" t="n">
        <v>10.51</v>
      </c>
      <c r="G606" t="n">
        <v>90.11</v>
      </c>
      <c r="H606" t="n">
        <v>1.65</v>
      </c>
      <c r="I606" t="n">
        <v>7</v>
      </c>
      <c r="J606" t="n">
        <v>161.32</v>
      </c>
      <c r="K606" t="n">
        <v>47.83</v>
      </c>
      <c r="L606" t="n">
        <v>15</v>
      </c>
      <c r="M606" t="n">
        <v>5</v>
      </c>
      <c r="N606" t="n">
        <v>28.5</v>
      </c>
      <c r="O606" t="n">
        <v>20130.71</v>
      </c>
      <c r="P606" t="n">
        <v>110.53</v>
      </c>
      <c r="Q606" t="n">
        <v>197.75</v>
      </c>
      <c r="R606" t="n">
        <v>31.32</v>
      </c>
      <c r="S606" t="n">
        <v>25.4</v>
      </c>
      <c r="T606" t="n">
        <v>2118.8</v>
      </c>
      <c r="U606" t="n">
        <v>0.8100000000000001</v>
      </c>
      <c r="V606" t="n">
        <v>0.89</v>
      </c>
      <c r="W606" t="n">
        <v>2.95</v>
      </c>
      <c r="X606" t="n">
        <v>0.12</v>
      </c>
      <c r="Y606" t="n">
        <v>1</v>
      </c>
      <c r="Z606" t="n">
        <v>10</v>
      </c>
    </row>
    <row r="607">
      <c r="A607" t="n">
        <v>57</v>
      </c>
      <c r="B607" t="n">
        <v>70</v>
      </c>
      <c r="C607" t="inlineStr">
        <is>
          <t xml:space="preserve">CONCLUIDO	</t>
        </is>
      </c>
      <c r="D607" t="n">
        <v>7.727</v>
      </c>
      <c r="E607" t="n">
        <v>12.94</v>
      </c>
      <c r="F607" t="n">
        <v>10.51</v>
      </c>
      <c r="G607" t="n">
        <v>90.09999999999999</v>
      </c>
      <c r="H607" t="n">
        <v>1.67</v>
      </c>
      <c r="I607" t="n">
        <v>7</v>
      </c>
      <c r="J607" t="n">
        <v>161.68</v>
      </c>
      <c r="K607" t="n">
        <v>47.83</v>
      </c>
      <c r="L607" t="n">
        <v>15.25</v>
      </c>
      <c r="M607" t="n">
        <v>5</v>
      </c>
      <c r="N607" t="n">
        <v>28.6</v>
      </c>
      <c r="O607" t="n">
        <v>20174.69</v>
      </c>
      <c r="P607" t="n">
        <v>110.21</v>
      </c>
      <c r="Q607" t="n">
        <v>197.76</v>
      </c>
      <c r="R607" t="n">
        <v>31.19</v>
      </c>
      <c r="S607" t="n">
        <v>25.4</v>
      </c>
      <c r="T607" t="n">
        <v>2057.77</v>
      </c>
      <c r="U607" t="n">
        <v>0.8100000000000001</v>
      </c>
      <c r="V607" t="n">
        <v>0.89</v>
      </c>
      <c r="W607" t="n">
        <v>2.95</v>
      </c>
      <c r="X607" t="n">
        <v>0.12</v>
      </c>
      <c r="Y607" t="n">
        <v>1</v>
      </c>
      <c r="Z607" t="n">
        <v>10</v>
      </c>
    </row>
    <row r="608">
      <c r="A608" t="n">
        <v>58</v>
      </c>
      <c r="B608" t="n">
        <v>70</v>
      </c>
      <c r="C608" t="inlineStr">
        <is>
          <t xml:space="preserve">CONCLUIDO	</t>
        </is>
      </c>
      <c r="D608" t="n">
        <v>7.7295</v>
      </c>
      <c r="E608" t="n">
        <v>12.94</v>
      </c>
      <c r="F608" t="n">
        <v>10.51</v>
      </c>
      <c r="G608" t="n">
        <v>90.06</v>
      </c>
      <c r="H608" t="n">
        <v>1.69</v>
      </c>
      <c r="I608" t="n">
        <v>7</v>
      </c>
      <c r="J608" t="n">
        <v>162.04</v>
      </c>
      <c r="K608" t="n">
        <v>47.83</v>
      </c>
      <c r="L608" t="n">
        <v>15.5</v>
      </c>
      <c r="M608" t="n">
        <v>5</v>
      </c>
      <c r="N608" t="n">
        <v>28.71</v>
      </c>
      <c r="O608" t="n">
        <v>20218.71</v>
      </c>
      <c r="P608" t="n">
        <v>109.64</v>
      </c>
      <c r="Q608" t="n">
        <v>197.77</v>
      </c>
      <c r="R608" t="n">
        <v>31.06</v>
      </c>
      <c r="S608" t="n">
        <v>25.4</v>
      </c>
      <c r="T608" t="n">
        <v>1992</v>
      </c>
      <c r="U608" t="n">
        <v>0.82</v>
      </c>
      <c r="V608" t="n">
        <v>0.89</v>
      </c>
      <c r="W608" t="n">
        <v>2.95</v>
      </c>
      <c r="X608" t="n">
        <v>0.12</v>
      </c>
      <c r="Y608" t="n">
        <v>1</v>
      </c>
      <c r="Z608" t="n">
        <v>10</v>
      </c>
    </row>
    <row r="609">
      <c r="A609" t="n">
        <v>59</v>
      </c>
      <c r="B609" t="n">
        <v>70</v>
      </c>
      <c r="C609" t="inlineStr">
        <is>
          <t xml:space="preserve">CONCLUIDO	</t>
        </is>
      </c>
      <c r="D609" t="n">
        <v>7.7608</v>
      </c>
      <c r="E609" t="n">
        <v>12.89</v>
      </c>
      <c r="F609" t="n">
        <v>10.48</v>
      </c>
      <c r="G609" t="n">
        <v>104.84</v>
      </c>
      <c r="H609" t="n">
        <v>1.72</v>
      </c>
      <c r="I609" t="n">
        <v>6</v>
      </c>
      <c r="J609" t="n">
        <v>162.4</v>
      </c>
      <c r="K609" t="n">
        <v>47.83</v>
      </c>
      <c r="L609" t="n">
        <v>15.75</v>
      </c>
      <c r="M609" t="n">
        <v>4</v>
      </c>
      <c r="N609" t="n">
        <v>28.82</v>
      </c>
      <c r="O609" t="n">
        <v>20262.76</v>
      </c>
      <c r="P609" t="n">
        <v>109.08</v>
      </c>
      <c r="Q609" t="n">
        <v>197.75</v>
      </c>
      <c r="R609" t="n">
        <v>30.33</v>
      </c>
      <c r="S609" t="n">
        <v>25.4</v>
      </c>
      <c r="T609" t="n">
        <v>1629.26</v>
      </c>
      <c r="U609" t="n">
        <v>0.84</v>
      </c>
      <c r="V609" t="n">
        <v>0.89</v>
      </c>
      <c r="W609" t="n">
        <v>2.95</v>
      </c>
      <c r="X609" t="n">
        <v>0.09</v>
      </c>
      <c r="Y609" t="n">
        <v>1</v>
      </c>
      <c r="Z609" t="n">
        <v>10</v>
      </c>
    </row>
    <row r="610">
      <c r="A610" t="n">
        <v>60</v>
      </c>
      <c r="B610" t="n">
        <v>70</v>
      </c>
      <c r="C610" t="inlineStr">
        <is>
          <t xml:space="preserve">CONCLUIDO	</t>
        </is>
      </c>
      <c r="D610" t="n">
        <v>7.7633</v>
      </c>
      <c r="E610" t="n">
        <v>12.88</v>
      </c>
      <c r="F610" t="n">
        <v>10.48</v>
      </c>
      <c r="G610" t="n">
        <v>104.79</v>
      </c>
      <c r="H610" t="n">
        <v>1.74</v>
      </c>
      <c r="I610" t="n">
        <v>6</v>
      </c>
      <c r="J610" t="n">
        <v>162.75</v>
      </c>
      <c r="K610" t="n">
        <v>47.83</v>
      </c>
      <c r="L610" t="n">
        <v>16</v>
      </c>
      <c r="M610" t="n">
        <v>4</v>
      </c>
      <c r="N610" t="n">
        <v>28.92</v>
      </c>
      <c r="O610" t="n">
        <v>20306.85</v>
      </c>
      <c r="P610" t="n">
        <v>109.02</v>
      </c>
      <c r="Q610" t="n">
        <v>197.75</v>
      </c>
      <c r="R610" t="n">
        <v>30.2</v>
      </c>
      <c r="S610" t="n">
        <v>25.4</v>
      </c>
      <c r="T610" t="n">
        <v>1565.45</v>
      </c>
      <c r="U610" t="n">
        <v>0.84</v>
      </c>
      <c r="V610" t="n">
        <v>0.89</v>
      </c>
      <c r="W610" t="n">
        <v>2.95</v>
      </c>
      <c r="X610" t="n">
        <v>0.09</v>
      </c>
      <c r="Y610" t="n">
        <v>1</v>
      </c>
      <c r="Z610" t="n">
        <v>10</v>
      </c>
    </row>
    <row r="611">
      <c r="A611" t="n">
        <v>61</v>
      </c>
      <c r="B611" t="n">
        <v>70</v>
      </c>
      <c r="C611" t="inlineStr">
        <is>
          <t xml:space="preserve">CONCLUIDO	</t>
        </is>
      </c>
      <c r="D611" t="n">
        <v>7.7605</v>
      </c>
      <c r="E611" t="n">
        <v>12.89</v>
      </c>
      <c r="F611" t="n">
        <v>10.48</v>
      </c>
      <c r="G611" t="n">
        <v>104.84</v>
      </c>
      <c r="H611" t="n">
        <v>1.77</v>
      </c>
      <c r="I611" t="n">
        <v>6</v>
      </c>
      <c r="J611" t="n">
        <v>163.11</v>
      </c>
      <c r="K611" t="n">
        <v>47.83</v>
      </c>
      <c r="L611" t="n">
        <v>16.25</v>
      </c>
      <c r="M611" t="n">
        <v>4</v>
      </c>
      <c r="N611" t="n">
        <v>29.03</v>
      </c>
      <c r="O611" t="n">
        <v>20350.97</v>
      </c>
      <c r="P611" t="n">
        <v>109.18</v>
      </c>
      <c r="Q611" t="n">
        <v>197.78</v>
      </c>
      <c r="R611" t="n">
        <v>30.38</v>
      </c>
      <c r="S611" t="n">
        <v>25.4</v>
      </c>
      <c r="T611" t="n">
        <v>1654.23</v>
      </c>
      <c r="U611" t="n">
        <v>0.84</v>
      </c>
      <c r="V611" t="n">
        <v>0.89</v>
      </c>
      <c r="W611" t="n">
        <v>2.95</v>
      </c>
      <c r="X611" t="n">
        <v>0.09</v>
      </c>
      <c r="Y611" t="n">
        <v>1</v>
      </c>
      <c r="Z611" t="n">
        <v>10</v>
      </c>
    </row>
    <row r="612">
      <c r="A612" t="n">
        <v>62</v>
      </c>
      <c r="B612" t="n">
        <v>70</v>
      </c>
      <c r="C612" t="inlineStr">
        <is>
          <t xml:space="preserve">CONCLUIDO	</t>
        </is>
      </c>
      <c r="D612" t="n">
        <v>7.7605</v>
      </c>
      <c r="E612" t="n">
        <v>12.89</v>
      </c>
      <c r="F612" t="n">
        <v>10.48</v>
      </c>
      <c r="G612" t="n">
        <v>104.84</v>
      </c>
      <c r="H612" t="n">
        <v>1.79</v>
      </c>
      <c r="I612" t="n">
        <v>6</v>
      </c>
      <c r="J612" t="n">
        <v>163.47</v>
      </c>
      <c r="K612" t="n">
        <v>47.83</v>
      </c>
      <c r="L612" t="n">
        <v>16.5</v>
      </c>
      <c r="M612" t="n">
        <v>4</v>
      </c>
      <c r="N612" t="n">
        <v>29.14</v>
      </c>
      <c r="O612" t="n">
        <v>20395.14</v>
      </c>
      <c r="P612" t="n">
        <v>109.45</v>
      </c>
      <c r="Q612" t="n">
        <v>197.76</v>
      </c>
      <c r="R612" t="n">
        <v>30.41</v>
      </c>
      <c r="S612" t="n">
        <v>25.4</v>
      </c>
      <c r="T612" t="n">
        <v>1672.35</v>
      </c>
      <c r="U612" t="n">
        <v>0.84</v>
      </c>
      <c r="V612" t="n">
        <v>0.89</v>
      </c>
      <c r="W612" t="n">
        <v>2.95</v>
      </c>
      <c r="X612" t="n">
        <v>0.09</v>
      </c>
      <c r="Y612" t="n">
        <v>1</v>
      </c>
      <c r="Z612" t="n">
        <v>10</v>
      </c>
    </row>
    <row r="613">
      <c r="A613" t="n">
        <v>63</v>
      </c>
      <c r="B613" t="n">
        <v>70</v>
      </c>
      <c r="C613" t="inlineStr">
        <is>
          <t xml:space="preserve">CONCLUIDO	</t>
        </is>
      </c>
      <c r="D613" t="n">
        <v>7.7598</v>
      </c>
      <c r="E613" t="n">
        <v>12.89</v>
      </c>
      <c r="F613" t="n">
        <v>10.49</v>
      </c>
      <c r="G613" t="n">
        <v>104.85</v>
      </c>
      <c r="H613" t="n">
        <v>1.81</v>
      </c>
      <c r="I613" t="n">
        <v>6</v>
      </c>
      <c r="J613" t="n">
        <v>163.83</v>
      </c>
      <c r="K613" t="n">
        <v>47.83</v>
      </c>
      <c r="L613" t="n">
        <v>16.75</v>
      </c>
      <c r="M613" t="n">
        <v>4</v>
      </c>
      <c r="N613" t="n">
        <v>29.25</v>
      </c>
      <c r="O613" t="n">
        <v>20439.33</v>
      </c>
      <c r="P613" t="n">
        <v>109.5</v>
      </c>
      <c r="Q613" t="n">
        <v>197.75</v>
      </c>
      <c r="R613" t="n">
        <v>30.33</v>
      </c>
      <c r="S613" t="n">
        <v>25.4</v>
      </c>
      <c r="T613" t="n">
        <v>1633.42</v>
      </c>
      <c r="U613" t="n">
        <v>0.84</v>
      </c>
      <c r="V613" t="n">
        <v>0.89</v>
      </c>
      <c r="W613" t="n">
        <v>2.95</v>
      </c>
      <c r="X613" t="n">
        <v>0.1</v>
      </c>
      <c r="Y613" t="n">
        <v>1</v>
      </c>
      <c r="Z613" t="n">
        <v>10</v>
      </c>
    </row>
    <row r="614">
      <c r="A614" t="n">
        <v>64</v>
      </c>
      <c r="B614" t="n">
        <v>70</v>
      </c>
      <c r="C614" t="inlineStr">
        <is>
          <t xml:space="preserve">CONCLUIDO	</t>
        </is>
      </c>
      <c r="D614" t="n">
        <v>7.7615</v>
      </c>
      <c r="E614" t="n">
        <v>12.88</v>
      </c>
      <c r="F614" t="n">
        <v>10.48</v>
      </c>
      <c r="G614" t="n">
        <v>104.83</v>
      </c>
      <c r="H614" t="n">
        <v>1.83</v>
      </c>
      <c r="I614" t="n">
        <v>6</v>
      </c>
      <c r="J614" t="n">
        <v>164.19</v>
      </c>
      <c r="K614" t="n">
        <v>47.83</v>
      </c>
      <c r="L614" t="n">
        <v>17</v>
      </c>
      <c r="M614" t="n">
        <v>4</v>
      </c>
      <c r="N614" t="n">
        <v>29.36</v>
      </c>
      <c r="O614" t="n">
        <v>20483.57</v>
      </c>
      <c r="P614" t="n">
        <v>109.21</v>
      </c>
      <c r="Q614" t="n">
        <v>197.75</v>
      </c>
      <c r="R614" t="n">
        <v>30.23</v>
      </c>
      <c r="S614" t="n">
        <v>25.4</v>
      </c>
      <c r="T614" t="n">
        <v>1580.61</v>
      </c>
      <c r="U614" t="n">
        <v>0.84</v>
      </c>
      <c r="V614" t="n">
        <v>0.89</v>
      </c>
      <c r="W614" t="n">
        <v>2.95</v>
      </c>
      <c r="X614" t="n">
        <v>0.09</v>
      </c>
      <c r="Y614" t="n">
        <v>1</v>
      </c>
      <c r="Z614" t="n">
        <v>10</v>
      </c>
    </row>
    <row r="615">
      <c r="A615" t="n">
        <v>65</v>
      </c>
      <c r="B615" t="n">
        <v>70</v>
      </c>
      <c r="C615" t="inlineStr">
        <is>
          <t xml:space="preserve">CONCLUIDO	</t>
        </is>
      </c>
      <c r="D615" t="n">
        <v>7.7598</v>
      </c>
      <c r="E615" t="n">
        <v>12.89</v>
      </c>
      <c r="F615" t="n">
        <v>10.49</v>
      </c>
      <c r="G615" t="n">
        <v>104.85</v>
      </c>
      <c r="H615" t="n">
        <v>1.86</v>
      </c>
      <c r="I615" t="n">
        <v>6</v>
      </c>
      <c r="J615" t="n">
        <v>164.54</v>
      </c>
      <c r="K615" t="n">
        <v>47.83</v>
      </c>
      <c r="L615" t="n">
        <v>17.25</v>
      </c>
      <c r="M615" t="n">
        <v>4</v>
      </c>
      <c r="N615" t="n">
        <v>29.47</v>
      </c>
      <c r="O615" t="n">
        <v>20527.85</v>
      </c>
      <c r="P615" t="n">
        <v>109.21</v>
      </c>
      <c r="Q615" t="n">
        <v>197.76</v>
      </c>
      <c r="R615" t="n">
        <v>30.32</v>
      </c>
      <c r="S615" t="n">
        <v>25.4</v>
      </c>
      <c r="T615" t="n">
        <v>1626.33</v>
      </c>
      <c r="U615" t="n">
        <v>0.84</v>
      </c>
      <c r="V615" t="n">
        <v>0.89</v>
      </c>
      <c r="W615" t="n">
        <v>2.95</v>
      </c>
      <c r="X615" t="n">
        <v>0.09</v>
      </c>
      <c r="Y615" t="n">
        <v>1</v>
      </c>
      <c r="Z615" t="n">
        <v>10</v>
      </c>
    </row>
    <row r="616">
      <c r="A616" t="n">
        <v>66</v>
      </c>
      <c r="B616" t="n">
        <v>70</v>
      </c>
      <c r="C616" t="inlineStr">
        <is>
          <t xml:space="preserve">CONCLUIDO	</t>
        </is>
      </c>
      <c r="D616" t="n">
        <v>7.7575</v>
      </c>
      <c r="E616" t="n">
        <v>12.89</v>
      </c>
      <c r="F616" t="n">
        <v>10.49</v>
      </c>
      <c r="G616" t="n">
        <v>104.89</v>
      </c>
      <c r="H616" t="n">
        <v>1.88</v>
      </c>
      <c r="I616" t="n">
        <v>6</v>
      </c>
      <c r="J616" t="n">
        <v>164.9</v>
      </c>
      <c r="K616" t="n">
        <v>47.83</v>
      </c>
      <c r="L616" t="n">
        <v>17.5</v>
      </c>
      <c r="M616" t="n">
        <v>4</v>
      </c>
      <c r="N616" t="n">
        <v>29.58</v>
      </c>
      <c r="O616" t="n">
        <v>20572.16</v>
      </c>
      <c r="P616" t="n">
        <v>108.96</v>
      </c>
      <c r="Q616" t="n">
        <v>197.75</v>
      </c>
      <c r="R616" t="n">
        <v>30.42</v>
      </c>
      <c r="S616" t="n">
        <v>25.4</v>
      </c>
      <c r="T616" t="n">
        <v>1676.16</v>
      </c>
      <c r="U616" t="n">
        <v>0.83</v>
      </c>
      <c r="V616" t="n">
        <v>0.89</v>
      </c>
      <c r="W616" t="n">
        <v>2.95</v>
      </c>
      <c r="X616" t="n">
        <v>0.1</v>
      </c>
      <c r="Y616" t="n">
        <v>1</v>
      </c>
      <c r="Z616" t="n">
        <v>10</v>
      </c>
    </row>
    <row r="617">
      <c r="A617" t="n">
        <v>67</v>
      </c>
      <c r="B617" t="n">
        <v>70</v>
      </c>
      <c r="C617" t="inlineStr">
        <is>
          <t xml:space="preserve">CONCLUIDO	</t>
        </is>
      </c>
      <c r="D617" t="n">
        <v>7.7578</v>
      </c>
      <c r="E617" t="n">
        <v>12.89</v>
      </c>
      <c r="F617" t="n">
        <v>10.49</v>
      </c>
      <c r="G617" t="n">
        <v>104.89</v>
      </c>
      <c r="H617" t="n">
        <v>1.9</v>
      </c>
      <c r="I617" t="n">
        <v>6</v>
      </c>
      <c r="J617" t="n">
        <v>165.26</v>
      </c>
      <c r="K617" t="n">
        <v>47.83</v>
      </c>
      <c r="L617" t="n">
        <v>17.75</v>
      </c>
      <c r="M617" t="n">
        <v>4</v>
      </c>
      <c r="N617" t="n">
        <v>29.69</v>
      </c>
      <c r="O617" t="n">
        <v>20616.5</v>
      </c>
      <c r="P617" t="n">
        <v>108.72</v>
      </c>
      <c r="Q617" t="n">
        <v>197.75</v>
      </c>
      <c r="R617" t="n">
        <v>30.43</v>
      </c>
      <c r="S617" t="n">
        <v>25.4</v>
      </c>
      <c r="T617" t="n">
        <v>1679.34</v>
      </c>
      <c r="U617" t="n">
        <v>0.83</v>
      </c>
      <c r="V617" t="n">
        <v>0.89</v>
      </c>
      <c r="W617" t="n">
        <v>2.95</v>
      </c>
      <c r="X617" t="n">
        <v>0.1</v>
      </c>
      <c r="Y617" t="n">
        <v>1</v>
      </c>
      <c r="Z617" t="n">
        <v>10</v>
      </c>
    </row>
    <row r="618">
      <c r="A618" t="n">
        <v>68</v>
      </c>
      <c r="B618" t="n">
        <v>70</v>
      </c>
      <c r="C618" t="inlineStr">
        <is>
          <t xml:space="preserve">CONCLUIDO	</t>
        </is>
      </c>
      <c r="D618" t="n">
        <v>7.7564</v>
      </c>
      <c r="E618" t="n">
        <v>12.89</v>
      </c>
      <c r="F618" t="n">
        <v>10.49</v>
      </c>
      <c r="G618" t="n">
        <v>104.91</v>
      </c>
      <c r="H618" t="n">
        <v>1.93</v>
      </c>
      <c r="I618" t="n">
        <v>6</v>
      </c>
      <c r="J618" t="n">
        <v>165.62</v>
      </c>
      <c r="K618" t="n">
        <v>47.83</v>
      </c>
      <c r="L618" t="n">
        <v>18</v>
      </c>
      <c r="M618" t="n">
        <v>4</v>
      </c>
      <c r="N618" t="n">
        <v>29.8</v>
      </c>
      <c r="O618" t="n">
        <v>20660.89</v>
      </c>
      <c r="P618" t="n">
        <v>108.42</v>
      </c>
      <c r="Q618" t="n">
        <v>197.76</v>
      </c>
      <c r="R618" t="n">
        <v>30.5</v>
      </c>
      <c r="S618" t="n">
        <v>25.4</v>
      </c>
      <c r="T618" t="n">
        <v>1713.65</v>
      </c>
      <c r="U618" t="n">
        <v>0.83</v>
      </c>
      <c r="V618" t="n">
        <v>0.89</v>
      </c>
      <c r="W618" t="n">
        <v>2.95</v>
      </c>
      <c r="X618" t="n">
        <v>0.1</v>
      </c>
      <c r="Y618" t="n">
        <v>1</v>
      </c>
      <c r="Z618" t="n">
        <v>10</v>
      </c>
    </row>
    <row r="619">
      <c r="A619" t="n">
        <v>69</v>
      </c>
      <c r="B619" t="n">
        <v>70</v>
      </c>
      <c r="C619" t="inlineStr">
        <is>
          <t xml:space="preserve">CONCLUIDO	</t>
        </is>
      </c>
      <c r="D619" t="n">
        <v>7.7611</v>
      </c>
      <c r="E619" t="n">
        <v>12.88</v>
      </c>
      <c r="F619" t="n">
        <v>10.48</v>
      </c>
      <c r="G619" t="n">
        <v>104.83</v>
      </c>
      <c r="H619" t="n">
        <v>1.95</v>
      </c>
      <c r="I619" t="n">
        <v>6</v>
      </c>
      <c r="J619" t="n">
        <v>165.98</v>
      </c>
      <c r="K619" t="n">
        <v>47.83</v>
      </c>
      <c r="L619" t="n">
        <v>18.25</v>
      </c>
      <c r="M619" t="n">
        <v>4</v>
      </c>
      <c r="N619" t="n">
        <v>29.91</v>
      </c>
      <c r="O619" t="n">
        <v>20705.31</v>
      </c>
      <c r="P619" t="n">
        <v>107.83</v>
      </c>
      <c r="Q619" t="n">
        <v>197.75</v>
      </c>
      <c r="R619" t="n">
        <v>30.36</v>
      </c>
      <c r="S619" t="n">
        <v>25.4</v>
      </c>
      <c r="T619" t="n">
        <v>1645.46</v>
      </c>
      <c r="U619" t="n">
        <v>0.84</v>
      </c>
      <c r="V619" t="n">
        <v>0.89</v>
      </c>
      <c r="W619" t="n">
        <v>2.95</v>
      </c>
      <c r="X619" t="n">
        <v>0.09</v>
      </c>
      <c r="Y619" t="n">
        <v>1</v>
      </c>
      <c r="Z619" t="n">
        <v>10</v>
      </c>
    </row>
    <row r="620">
      <c r="A620" t="n">
        <v>70</v>
      </c>
      <c r="B620" t="n">
        <v>70</v>
      </c>
      <c r="C620" t="inlineStr">
        <is>
          <t xml:space="preserve">CONCLUIDO	</t>
        </is>
      </c>
      <c r="D620" t="n">
        <v>7.7598</v>
      </c>
      <c r="E620" t="n">
        <v>12.89</v>
      </c>
      <c r="F620" t="n">
        <v>10.49</v>
      </c>
      <c r="G620" t="n">
        <v>104.85</v>
      </c>
      <c r="H620" t="n">
        <v>1.97</v>
      </c>
      <c r="I620" t="n">
        <v>6</v>
      </c>
      <c r="J620" t="n">
        <v>166.34</v>
      </c>
      <c r="K620" t="n">
        <v>47.83</v>
      </c>
      <c r="L620" t="n">
        <v>18.5</v>
      </c>
      <c r="M620" t="n">
        <v>4</v>
      </c>
      <c r="N620" t="n">
        <v>30.02</v>
      </c>
      <c r="O620" t="n">
        <v>20749.77</v>
      </c>
      <c r="P620" t="n">
        <v>107.54</v>
      </c>
      <c r="Q620" t="n">
        <v>197.75</v>
      </c>
      <c r="R620" t="n">
        <v>30.39</v>
      </c>
      <c r="S620" t="n">
        <v>25.4</v>
      </c>
      <c r="T620" t="n">
        <v>1662.25</v>
      </c>
      <c r="U620" t="n">
        <v>0.84</v>
      </c>
      <c r="V620" t="n">
        <v>0.89</v>
      </c>
      <c r="W620" t="n">
        <v>2.95</v>
      </c>
      <c r="X620" t="n">
        <v>0.1</v>
      </c>
      <c r="Y620" t="n">
        <v>1</v>
      </c>
      <c r="Z620" t="n">
        <v>10</v>
      </c>
    </row>
    <row r="621">
      <c r="A621" t="n">
        <v>71</v>
      </c>
      <c r="B621" t="n">
        <v>70</v>
      </c>
      <c r="C621" t="inlineStr">
        <is>
          <t xml:space="preserve">CONCLUIDO	</t>
        </is>
      </c>
      <c r="D621" t="n">
        <v>7.7591</v>
      </c>
      <c r="E621" t="n">
        <v>12.89</v>
      </c>
      <c r="F621" t="n">
        <v>10.49</v>
      </c>
      <c r="G621" t="n">
        <v>104.86</v>
      </c>
      <c r="H621" t="n">
        <v>1.99</v>
      </c>
      <c r="I621" t="n">
        <v>6</v>
      </c>
      <c r="J621" t="n">
        <v>166.7</v>
      </c>
      <c r="K621" t="n">
        <v>47.83</v>
      </c>
      <c r="L621" t="n">
        <v>18.75</v>
      </c>
      <c r="M621" t="n">
        <v>4</v>
      </c>
      <c r="N621" t="n">
        <v>30.13</v>
      </c>
      <c r="O621" t="n">
        <v>20794.27</v>
      </c>
      <c r="P621" t="n">
        <v>106.93</v>
      </c>
      <c r="Q621" t="n">
        <v>197.75</v>
      </c>
      <c r="R621" t="n">
        <v>30.43</v>
      </c>
      <c r="S621" t="n">
        <v>25.4</v>
      </c>
      <c r="T621" t="n">
        <v>1682.61</v>
      </c>
      <c r="U621" t="n">
        <v>0.83</v>
      </c>
      <c r="V621" t="n">
        <v>0.89</v>
      </c>
      <c r="W621" t="n">
        <v>2.95</v>
      </c>
      <c r="X621" t="n">
        <v>0.1</v>
      </c>
      <c r="Y621" t="n">
        <v>1</v>
      </c>
      <c r="Z621" t="n">
        <v>10</v>
      </c>
    </row>
    <row r="622">
      <c r="A622" t="n">
        <v>72</v>
      </c>
      <c r="B622" t="n">
        <v>70</v>
      </c>
      <c r="C622" t="inlineStr">
        <is>
          <t xml:space="preserve">CONCLUIDO	</t>
        </is>
      </c>
      <c r="D622" t="n">
        <v>7.7843</v>
      </c>
      <c r="E622" t="n">
        <v>12.85</v>
      </c>
      <c r="F622" t="n">
        <v>10.47</v>
      </c>
      <c r="G622" t="n">
        <v>125.68</v>
      </c>
      <c r="H622" t="n">
        <v>2.02</v>
      </c>
      <c r="I622" t="n">
        <v>5</v>
      </c>
      <c r="J622" t="n">
        <v>167.07</v>
      </c>
      <c r="K622" t="n">
        <v>47.83</v>
      </c>
      <c r="L622" t="n">
        <v>19</v>
      </c>
      <c r="M622" t="n">
        <v>3</v>
      </c>
      <c r="N622" t="n">
        <v>30.24</v>
      </c>
      <c r="O622" t="n">
        <v>20838.81</v>
      </c>
      <c r="P622" t="n">
        <v>106.14</v>
      </c>
      <c r="Q622" t="n">
        <v>197.76</v>
      </c>
      <c r="R622" t="n">
        <v>30</v>
      </c>
      <c r="S622" t="n">
        <v>25.4</v>
      </c>
      <c r="T622" t="n">
        <v>1468.79</v>
      </c>
      <c r="U622" t="n">
        <v>0.85</v>
      </c>
      <c r="V622" t="n">
        <v>0.89</v>
      </c>
      <c r="W622" t="n">
        <v>2.95</v>
      </c>
      <c r="X622" t="n">
        <v>0.08</v>
      </c>
      <c r="Y622" t="n">
        <v>1</v>
      </c>
      <c r="Z622" t="n">
        <v>10</v>
      </c>
    </row>
    <row r="623">
      <c r="A623" t="n">
        <v>73</v>
      </c>
      <c r="B623" t="n">
        <v>70</v>
      </c>
      <c r="C623" t="inlineStr">
        <is>
          <t xml:space="preserve">CONCLUIDO	</t>
        </is>
      </c>
      <c r="D623" t="n">
        <v>7.785</v>
      </c>
      <c r="E623" t="n">
        <v>12.85</v>
      </c>
      <c r="F623" t="n">
        <v>10.47</v>
      </c>
      <c r="G623" t="n">
        <v>125.67</v>
      </c>
      <c r="H623" t="n">
        <v>2.04</v>
      </c>
      <c r="I623" t="n">
        <v>5</v>
      </c>
      <c r="J623" t="n">
        <v>167.43</v>
      </c>
      <c r="K623" t="n">
        <v>47.83</v>
      </c>
      <c r="L623" t="n">
        <v>19.25</v>
      </c>
      <c r="M623" t="n">
        <v>3</v>
      </c>
      <c r="N623" t="n">
        <v>30.35</v>
      </c>
      <c r="O623" t="n">
        <v>20883.38</v>
      </c>
      <c r="P623" t="n">
        <v>106.44</v>
      </c>
      <c r="Q623" t="n">
        <v>197.75</v>
      </c>
      <c r="R623" t="n">
        <v>30.07</v>
      </c>
      <c r="S623" t="n">
        <v>25.4</v>
      </c>
      <c r="T623" t="n">
        <v>1505.09</v>
      </c>
      <c r="U623" t="n">
        <v>0.84</v>
      </c>
      <c r="V623" t="n">
        <v>0.89</v>
      </c>
      <c r="W623" t="n">
        <v>2.94</v>
      </c>
      <c r="X623" t="n">
        <v>0.08</v>
      </c>
      <c r="Y623" t="n">
        <v>1</v>
      </c>
      <c r="Z623" t="n">
        <v>10</v>
      </c>
    </row>
    <row r="624">
      <c r="A624" t="n">
        <v>74</v>
      </c>
      <c r="B624" t="n">
        <v>70</v>
      </c>
      <c r="C624" t="inlineStr">
        <is>
          <t xml:space="preserve">CONCLUIDO	</t>
        </is>
      </c>
      <c r="D624" t="n">
        <v>7.7799</v>
      </c>
      <c r="E624" t="n">
        <v>12.85</v>
      </c>
      <c r="F624" t="n">
        <v>10.48</v>
      </c>
      <c r="G624" t="n">
        <v>125.77</v>
      </c>
      <c r="H624" t="n">
        <v>2.06</v>
      </c>
      <c r="I624" t="n">
        <v>5</v>
      </c>
      <c r="J624" t="n">
        <v>167.79</v>
      </c>
      <c r="K624" t="n">
        <v>47.83</v>
      </c>
      <c r="L624" t="n">
        <v>19.5</v>
      </c>
      <c r="M624" t="n">
        <v>3</v>
      </c>
      <c r="N624" t="n">
        <v>30.46</v>
      </c>
      <c r="O624" t="n">
        <v>20928</v>
      </c>
      <c r="P624" t="n">
        <v>106.69</v>
      </c>
      <c r="Q624" t="n">
        <v>197.75</v>
      </c>
      <c r="R624" t="n">
        <v>30.19</v>
      </c>
      <c r="S624" t="n">
        <v>25.4</v>
      </c>
      <c r="T624" t="n">
        <v>1567.57</v>
      </c>
      <c r="U624" t="n">
        <v>0.84</v>
      </c>
      <c r="V624" t="n">
        <v>0.89</v>
      </c>
      <c r="W624" t="n">
        <v>2.95</v>
      </c>
      <c r="X624" t="n">
        <v>0.09</v>
      </c>
      <c r="Y624" t="n">
        <v>1</v>
      </c>
      <c r="Z624" t="n">
        <v>10</v>
      </c>
    </row>
    <row r="625">
      <c r="A625" t="n">
        <v>75</v>
      </c>
      <c r="B625" t="n">
        <v>70</v>
      </c>
      <c r="C625" t="inlineStr">
        <is>
          <t xml:space="preserve">CONCLUIDO	</t>
        </is>
      </c>
      <c r="D625" t="n">
        <v>7.7845</v>
      </c>
      <c r="E625" t="n">
        <v>12.85</v>
      </c>
      <c r="F625" t="n">
        <v>10.47</v>
      </c>
      <c r="G625" t="n">
        <v>125.68</v>
      </c>
      <c r="H625" t="n">
        <v>2.08</v>
      </c>
      <c r="I625" t="n">
        <v>5</v>
      </c>
      <c r="J625" t="n">
        <v>168.15</v>
      </c>
      <c r="K625" t="n">
        <v>47.83</v>
      </c>
      <c r="L625" t="n">
        <v>19.75</v>
      </c>
      <c r="M625" t="n">
        <v>3</v>
      </c>
      <c r="N625" t="n">
        <v>30.57</v>
      </c>
      <c r="O625" t="n">
        <v>20972.65</v>
      </c>
      <c r="P625" t="n">
        <v>106.62</v>
      </c>
      <c r="Q625" t="n">
        <v>197.75</v>
      </c>
      <c r="R625" t="n">
        <v>29.96</v>
      </c>
      <c r="S625" t="n">
        <v>25.4</v>
      </c>
      <c r="T625" t="n">
        <v>1452.06</v>
      </c>
      <c r="U625" t="n">
        <v>0.85</v>
      </c>
      <c r="V625" t="n">
        <v>0.89</v>
      </c>
      <c r="W625" t="n">
        <v>2.95</v>
      </c>
      <c r="X625" t="n">
        <v>0.08</v>
      </c>
      <c r="Y625" t="n">
        <v>1</v>
      </c>
      <c r="Z625" t="n">
        <v>10</v>
      </c>
    </row>
    <row r="626">
      <c r="A626" t="n">
        <v>76</v>
      </c>
      <c r="B626" t="n">
        <v>70</v>
      </c>
      <c r="C626" t="inlineStr">
        <is>
          <t xml:space="preserve">CONCLUIDO	</t>
        </is>
      </c>
      <c r="D626" t="n">
        <v>7.7855</v>
      </c>
      <c r="E626" t="n">
        <v>12.84</v>
      </c>
      <c r="F626" t="n">
        <v>10.47</v>
      </c>
      <c r="G626" t="n">
        <v>125.66</v>
      </c>
      <c r="H626" t="n">
        <v>2.1</v>
      </c>
      <c r="I626" t="n">
        <v>5</v>
      </c>
      <c r="J626" t="n">
        <v>168.51</v>
      </c>
      <c r="K626" t="n">
        <v>47.83</v>
      </c>
      <c r="L626" t="n">
        <v>20</v>
      </c>
      <c r="M626" t="n">
        <v>3</v>
      </c>
      <c r="N626" t="n">
        <v>30.69</v>
      </c>
      <c r="O626" t="n">
        <v>21017.33</v>
      </c>
      <c r="P626" t="n">
        <v>106.67</v>
      </c>
      <c r="Q626" t="n">
        <v>197.75</v>
      </c>
      <c r="R626" t="n">
        <v>29.98</v>
      </c>
      <c r="S626" t="n">
        <v>25.4</v>
      </c>
      <c r="T626" t="n">
        <v>1461.26</v>
      </c>
      <c r="U626" t="n">
        <v>0.85</v>
      </c>
      <c r="V626" t="n">
        <v>0.89</v>
      </c>
      <c r="W626" t="n">
        <v>2.95</v>
      </c>
      <c r="X626" t="n">
        <v>0.08</v>
      </c>
      <c r="Y626" t="n">
        <v>1</v>
      </c>
      <c r="Z626" t="n">
        <v>10</v>
      </c>
    </row>
    <row r="627">
      <c r="A627" t="n">
        <v>77</v>
      </c>
      <c r="B627" t="n">
        <v>70</v>
      </c>
      <c r="C627" t="inlineStr">
        <is>
          <t xml:space="preserve">CONCLUIDO	</t>
        </is>
      </c>
      <c r="D627" t="n">
        <v>7.7893</v>
      </c>
      <c r="E627" t="n">
        <v>12.84</v>
      </c>
      <c r="F627" t="n">
        <v>10.47</v>
      </c>
      <c r="G627" t="n">
        <v>125.58</v>
      </c>
      <c r="H627" t="n">
        <v>2.13</v>
      </c>
      <c r="I627" t="n">
        <v>5</v>
      </c>
      <c r="J627" t="n">
        <v>168.88</v>
      </c>
      <c r="K627" t="n">
        <v>47.83</v>
      </c>
      <c r="L627" t="n">
        <v>20.25</v>
      </c>
      <c r="M627" t="n">
        <v>3</v>
      </c>
      <c r="N627" t="n">
        <v>30.8</v>
      </c>
      <c r="O627" t="n">
        <v>21062.06</v>
      </c>
      <c r="P627" t="n">
        <v>106.57</v>
      </c>
      <c r="Q627" t="n">
        <v>197.75</v>
      </c>
      <c r="R627" t="n">
        <v>29.72</v>
      </c>
      <c r="S627" t="n">
        <v>25.4</v>
      </c>
      <c r="T627" t="n">
        <v>1330.74</v>
      </c>
      <c r="U627" t="n">
        <v>0.85</v>
      </c>
      <c r="V627" t="n">
        <v>0.89</v>
      </c>
      <c r="W627" t="n">
        <v>2.95</v>
      </c>
      <c r="X627" t="n">
        <v>0.08</v>
      </c>
      <c r="Y627" t="n">
        <v>1</v>
      </c>
      <c r="Z627" t="n">
        <v>10</v>
      </c>
    </row>
    <row r="628">
      <c r="A628" t="n">
        <v>78</v>
      </c>
      <c r="B628" t="n">
        <v>70</v>
      </c>
      <c r="C628" t="inlineStr">
        <is>
          <t xml:space="preserve">CONCLUIDO	</t>
        </is>
      </c>
      <c r="D628" t="n">
        <v>7.7875</v>
      </c>
      <c r="E628" t="n">
        <v>12.84</v>
      </c>
      <c r="F628" t="n">
        <v>10.47</v>
      </c>
      <c r="G628" t="n">
        <v>125.62</v>
      </c>
      <c r="H628" t="n">
        <v>2.15</v>
      </c>
      <c r="I628" t="n">
        <v>5</v>
      </c>
      <c r="J628" t="n">
        <v>169.24</v>
      </c>
      <c r="K628" t="n">
        <v>47.83</v>
      </c>
      <c r="L628" t="n">
        <v>20.5</v>
      </c>
      <c r="M628" t="n">
        <v>3</v>
      </c>
      <c r="N628" t="n">
        <v>30.91</v>
      </c>
      <c r="O628" t="n">
        <v>21106.82</v>
      </c>
      <c r="P628" t="n">
        <v>106.58</v>
      </c>
      <c r="Q628" t="n">
        <v>197.75</v>
      </c>
      <c r="R628" t="n">
        <v>29.8</v>
      </c>
      <c r="S628" t="n">
        <v>25.4</v>
      </c>
      <c r="T628" t="n">
        <v>1373.48</v>
      </c>
      <c r="U628" t="n">
        <v>0.85</v>
      </c>
      <c r="V628" t="n">
        <v>0.89</v>
      </c>
      <c r="W628" t="n">
        <v>2.95</v>
      </c>
      <c r="X628" t="n">
        <v>0.08</v>
      </c>
      <c r="Y628" t="n">
        <v>1</v>
      </c>
      <c r="Z628" t="n">
        <v>10</v>
      </c>
    </row>
    <row r="629">
      <c r="A629" t="n">
        <v>79</v>
      </c>
      <c r="B629" t="n">
        <v>70</v>
      </c>
      <c r="C629" t="inlineStr">
        <is>
          <t xml:space="preserve">CONCLUIDO	</t>
        </is>
      </c>
      <c r="D629" t="n">
        <v>7.7878</v>
      </c>
      <c r="E629" t="n">
        <v>12.84</v>
      </c>
      <c r="F629" t="n">
        <v>10.47</v>
      </c>
      <c r="G629" t="n">
        <v>125.61</v>
      </c>
      <c r="H629" t="n">
        <v>2.17</v>
      </c>
      <c r="I629" t="n">
        <v>5</v>
      </c>
      <c r="J629" t="n">
        <v>169.6</v>
      </c>
      <c r="K629" t="n">
        <v>47.83</v>
      </c>
      <c r="L629" t="n">
        <v>20.75</v>
      </c>
      <c r="M629" t="n">
        <v>3</v>
      </c>
      <c r="N629" t="n">
        <v>31.02</v>
      </c>
      <c r="O629" t="n">
        <v>21151.63</v>
      </c>
      <c r="P629" t="n">
        <v>106.51</v>
      </c>
      <c r="Q629" t="n">
        <v>197.75</v>
      </c>
      <c r="R629" t="n">
        <v>29.9</v>
      </c>
      <c r="S629" t="n">
        <v>25.4</v>
      </c>
      <c r="T629" t="n">
        <v>1421.94</v>
      </c>
      <c r="U629" t="n">
        <v>0.85</v>
      </c>
      <c r="V629" t="n">
        <v>0.89</v>
      </c>
      <c r="W629" t="n">
        <v>2.94</v>
      </c>
      <c r="X629" t="n">
        <v>0.08</v>
      </c>
      <c r="Y629" t="n">
        <v>1</v>
      </c>
      <c r="Z629" t="n">
        <v>10</v>
      </c>
    </row>
    <row r="630">
      <c r="A630" t="n">
        <v>80</v>
      </c>
      <c r="B630" t="n">
        <v>70</v>
      </c>
      <c r="C630" t="inlineStr">
        <is>
          <t xml:space="preserve">CONCLUIDO	</t>
        </is>
      </c>
      <c r="D630" t="n">
        <v>7.7858</v>
      </c>
      <c r="E630" t="n">
        <v>12.84</v>
      </c>
      <c r="F630" t="n">
        <v>10.47</v>
      </c>
      <c r="G630" t="n">
        <v>125.65</v>
      </c>
      <c r="H630" t="n">
        <v>2.19</v>
      </c>
      <c r="I630" t="n">
        <v>5</v>
      </c>
      <c r="J630" t="n">
        <v>169.97</v>
      </c>
      <c r="K630" t="n">
        <v>47.83</v>
      </c>
      <c r="L630" t="n">
        <v>21</v>
      </c>
      <c r="M630" t="n">
        <v>3</v>
      </c>
      <c r="N630" t="n">
        <v>31.14</v>
      </c>
      <c r="O630" t="n">
        <v>21196.47</v>
      </c>
      <c r="P630" t="n">
        <v>106.34</v>
      </c>
      <c r="Q630" t="n">
        <v>197.75</v>
      </c>
      <c r="R630" t="n">
        <v>29.93</v>
      </c>
      <c r="S630" t="n">
        <v>25.4</v>
      </c>
      <c r="T630" t="n">
        <v>1434.63</v>
      </c>
      <c r="U630" t="n">
        <v>0.85</v>
      </c>
      <c r="V630" t="n">
        <v>0.89</v>
      </c>
      <c r="W630" t="n">
        <v>2.95</v>
      </c>
      <c r="X630" t="n">
        <v>0.08</v>
      </c>
      <c r="Y630" t="n">
        <v>1</v>
      </c>
      <c r="Z630" t="n">
        <v>10</v>
      </c>
    </row>
    <row r="631">
      <c r="A631" t="n">
        <v>81</v>
      </c>
      <c r="B631" t="n">
        <v>70</v>
      </c>
      <c r="C631" t="inlineStr">
        <is>
          <t xml:space="preserve">CONCLUIDO	</t>
        </is>
      </c>
      <c r="D631" t="n">
        <v>7.7866</v>
      </c>
      <c r="E631" t="n">
        <v>12.84</v>
      </c>
      <c r="F631" t="n">
        <v>10.47</v>
      </c>
      <c r="G631" t="n">
        <v>125.64</v>
      </c>
      <c r="H631" t="n">
        <v>2.21</v>
      </c>
      <c r="I631" t="n">
        <v>5</v>
      </c>
      <c r="J631" t="n">
        <v>170.33</v>
      </c>
      <c r="K631" t="n">
        <v>47.83</v>
      </c>
      <c r="L631" t="n">
        <v>21.25</v>
      </c>
      <c r="M631" t="n">
        <v>3</v>
      </c>
      <c r="N631" t="n">
        <v>31.25</v>
      </c>
      <c r="O631" t="n">
        <v>21241.35</v>
      </c>
      <c r="P631" t="n">
        <v>106.21</v>
      </c>
      <c r="Q631" t="n">
        <v>197.75</v>
      </c>
      <c r="R631" t="n">
        <v>29.88</v>
      </c>
      <c r="S631" t="n">
        <v>25.4</v>
      </c>
      <c r="T631" t="n">
        <v>1411.22</v>
      </c>
      <c r="U631" t="n">
        <v>0.85</v>
      </c>
      <c r="V631" t="n">
        <v>0.89</v>
      </c>
      <c r="W631" t="n">
        <v>2.95</v>
      </c>
      <c r="X631" t="n">
        <v>0.08</v>
      </c>
      <c r="Y631" t="n">
        <v>1</v>
      </c>
      <c r="Z631" t="n">
        <v>10</v>
      </c>
    </row>
    <row r="632">
      <c r="A632" t="n">
        <v>82</v>
      </c>
      <c r="B632" t="n">
        <v>70</v>
      </c>
      <c r="C632" t="inlineStr">
        <is>
          <t xml:space="preserve">CONCLUIDO	</t>
        </is>
      </c>
      <c r="D632" t="n">
        <v>7.7863</v>
      </c>
      <c r="E632" t="n">
        <v>12.84</v>
      </c>
      <c r="F632" t="n">
        <v>10.47</v>
      </c>
      <c r="G632" t="n">
        <v>125.64</v>
      </c>
      <c r="H632" t="n">
        <v>2.23</v>
      </c>
      <c r="I632" t="n">
        <v>5</v>
      </c>
      <c r="J632" t="n">
        <v>170.69</v>
      </c>
      <c r="K632" t="n">
        <v>47.83</v>
      </c>
      <c r="L632" t="n">
        <v>21.5</v>
      </c>
      <c r="M632" t="n">
        <v>3</v>
      </c>
      <c r="N632" t="n">
        <v>31.37</v>
      </c>
      <c r="O632" t="n">
        <v>21286.27</v>
      </c>
      <c r="P632" t="n">
        <v>106.02</v>
      </c>
      <c r="Q632" t="n">
        <v>197.76</v>
      </c>
      <c r="R632" t="n">
        <v>29.92</v>
      </c>
      <c r="S632" t="n">
        <v>25.4</v>
      </c>
      <c r="T632" t="n">
        <v>1433.28</v>
      </c>
      <c r="U632" t="n">
        <v>0.85</v>
      </c>
      <c r="V632" t="n">
        <v>0.89</v>
      </c>
      <c r="W632" t="n">
        <v>2.95</v>
      </c>
      <c r="X632" t="n">
        <v>0.08</v>
      </c>
      <c r="Y632" t="n">
        <v>1</v>
      </c>
      <c r="Z632" t="n">
        <v>10</v>
      </c>
    </row>
    <row r="633">
      <c r="A633" t="n">
        <v>83</v>
      </c>
      <c r="B633" t="n">
        <v>70</v>
      </c>
      <c r="C633" t="inlineStr">
        <is>
          <t xml:space="preserve">CONCLUIDO	</t>
        </is>
      </c>
      <c r="D633" t="n">
        <v>7.7907</v>
      </c>
      <c r="E633" t="n">
        <v>12.84</v>
      </c>
      <c r="F633" t="n">
        <v>10.46</v>
      </c>
      <c r="G633" t="n">
        <v>125.56</v>
      </c>
      <c r="H633" t="n">
        <v>2.25</v>
      </c>
      <c r="I633" t="n">
        <v>5</v>
      </c>
      <c r="J633" t="n">
        <v>171.06</v>
      </c>
      <c r="K633" t="n">
        <v>47.83</v>
      </c>
      <c r="L633" t="n">
        <v>21.75</v>
      </c>
      <c r="M633" t="n">
        <v>3</v>
      </c>
      <c r="N633" t="n">
        <v>31.48</v>
      </c>
      <c r="O633" t="n">
        <v>21331.23</v>
      </c>
      <c r="P633" t="n">
        <v>105.6</v>
      </c>
      <c r="Q633" t="n">
        <v>197.75</v>
      </c>
      <c r="R633" t="n">
        <v>29.69</v>
      </c>
      <c r="S633" t="n">
        <v>25.4</v>
      </c>
      <c r="T633" t="n">
        <v>1314.3</v>
      </c>
      <c r="U633" t="n">
        <v>0.86</v>
      </c>
      <c r="V633" t="n">
        <v>0.89</v>
      </c>
      <c r="W633" t="n">
        <v>2.95</v>
      </c>
      <c r="X633" t="n">
        <v>0.07000000000000001</v>
      </c>
      <c r="Y633" t="n">
        <v>1</v>
      </c>
      <c r="Z633" t="n">
        <v>10</v>
      </c>
    </row>
    <row r="634">
      <c r="A634" t="n">
        <v>84</v>
      </c>
      <c r="B634" t="n">
        <v>70</v>
      </c>
      <c r="C634" t="inlineStr">
        <is>
          <t xml:space="preserve">CONCLUIDO	</t>
        </is>
      </c>
      <c r="D634" t="n">
        <v>7.7922</v>
      </c>
      <c r="E634" t="n">
        <v>12.83</v>
      </c>
      <c r="F634" t="n">
        <v>10.46</v>
      </c>
      <c r="G634" t="n">
        <v>125.53</v>
      </c>
      <c r="H634" t="n">
        <v>2.28</v>
      </c>
      <c r="I634" t="n">
        <v>5</v>
      </c>
      <c r="J634" t="n">
        <v>171.42</v>
      </c>
      <c r="K634" t="n">
        <v>47.83</v>
      </c>
      <c r="L634" t="n">
        <v>22</v>
      </c>
      <c r="M634" t="n">
        <v>3</v>
      </c>
      <c r="N634" t="n">
        <v>31.6</v>
      </c>
      <c r="O634" t="n">
        <v>21376.23</v>
      </c>
      <c r="P634" t="n">
        <v>105.22</v>
      </c>
      <c r="Q634" t="n">
        <v>197.75</v>
      </c>
      <c r="R634" t="n">
        <v>29.59</v>
      </c>
      <c r="S634" t="n">
        <v>25.4</v>
      </c>
      <c r="T634" t="n">
        <v>1266.83</v>
      </c>
      <c r="U634" t="n">
        <v>0.86</v>
      </c>
      <c r="V634" t="n">
        <v>0.89</v>
      </c>
      <c r="W634" t="n">
        <v>2.95</v>
      </c>
      <c r="X634" t="n">
        <v>0.07000000000000001</v>
      </c>
      <c r="Y634" t="n">
        <v>1</v>
      </c>
      <c r="Z634" t="n">
        <v>10</v>
      </c>
    </row>
    <row r="635">
      <c r="A635" t="n">
        <v>85</v>
      </c>
      <c r="B635" t="n">
        <v>70</v>
      </c>
      <c r="C635" t="inlineStr">
        <is>
          <t xml:space="preserve">CONCLUIDO	</t>
        </is>
      </c>
      <c r="D635" t="n">
        <v>7.7907</v>
      </c>
      <c r="E635" t="n">
        <v>12.84</v>
      </c>
      <c r="F635" t="n">
        <v>10.46</v>
      </c>
      <c r="G635" t="n">
        <v>125.56</v>
      </c>
      <c r="H635" t="n">
        <v>2.3</v>
      </c>
      <c r="I635" t="n">
        <v>5</v>
      </c>
      <c r="J635" t="n">
        <v>171.79</v>
      </c>
      <c r="K635" t="n">
        <v>47.83</v>
      </c>
      <c r="L635" t="n">
        <v>22.25</v>
      </c>
      <c r="M635" t="n">
        <v>3</v>
      </c>
      <c r="N635" t="n">
        <v>31.71</v>
      </c>
      <c r="O635" t="n">
        <v>21421.26</v>
      </c>
      <c r="P635" t="n">
        <v>104.98</v>
      </c>
      <c r="Q635" t="n">
        <v>197.75</v>
      </c>
      <c r="R635" t="n">
        <v>29.72</v>
      </c>
      <c r="S635" t="n">
        <v>25.4</v>
      </c>
      <c r="T635" t="n">
        <v>1329.57</v>
      </c>
      <c r="U635" t="n">
        <v>0.85</v>
      </c>
      <c r="V635" t="n">
        <v>0.89</v>
      </c>
      <c r="W635" t="n">
        <v>2.94</v>
      </c>
      <c r="X635" t="n">
        <v>0.07000000000000001</v>
      </c>
      <c r="Y635" t="n">
        <v>1</v>
      </c>
      <c r="Z635" t="n">
        <v>10</v>
      </c>
    </row>
    <row r="636">
      <c r="A636" t="n">
        <v>86</v>
      </c>
      <c r="B636" t="n">
        <v>70</v>
      </c>
      <c r="C636" t="inlineStr">
        <is>
          <t xml:space="preserve">CONCLUIDO	</t>
        </is>
      </c>
      <c r="D636" t="n">
        <v>7.7927</v>
      </c>
      <c r="E636" t="n">
        <v>12.83</v>
      </c>
      <c r="F636" t="n">
        <v>10.46</v>
      </c>
      <c r="G636" t="n">
        <v>125.52</v>
      </c>
      <c r="H636" t="n">
        <v>2.32</v>
      </c>
      <c r="I636" t="n">
        <v>5</v>
      </c>
      <c r="J636" t="n">
        <v>172.15</v>
      </c>
      <c r="K636" t="n">
        <v>47.83</v>
      </c>
      <c r="L636" t="n">
        <v>22.5</v>
      </c>
      <c r="M636" t="n">
        <v>3</v>
      </c>
      <c r="N636" t="n">
        <v>31.83</v>
      </c>
      <c r="O636" t="n">
        <v>21466.34</v>
      </c>
      <c r="P636" t="n">
        <v>104.55</v>
      </c>
      <c r="Q636" t="n">
        <v>197.8</v>
      </c>
      <c r="R636" t="n">
        <v>29.59</v>
      </c>
      <c r="S636" t="n">
        <v>25.4</v>
      </c>
      <c r="T636" t="n">
        <v>1266.99</v>
      </c>
      <c r="U636" t="n">
        <v>0.86</v>
      </c>
      <c r="V636" t="n">
        <v>0.89</v>
      </c>
      <c r="W636" t="n">
        <v>2.94</v>
      </c>
      <c r="X636" t="n">
        <v>0.07000000000000001</v>
      </c>
      <c r="Y636" t="n">
        <v>1</v>
      </c>
      <c r="Z636" t="n">
        <v>10</v>
      </c>
    </row>
    <row r="637">
      <c r="A637" t="n">
        <v>87</v>
      </c>
      <c r="B637" t="n">
        <v>70</v>
      </c>
      <c r="C637" t="inlineStr">
        <is>
          <t xml:space="preserve">CONCLUIDO	</t>
        </is>
      </c>
      <c r="D637" t="n">
        <v>7.7898</v>
      </c>
      <c r="E637" t="n">
        <v>12.84</v>
      </c>
      <c r="F637" t="n">
        <v>10.46</v>
      </c>
      <c r="G637" t="n">
        <v>125.57</v>
      </c>
      <c r="H637" t="n">
        <v>2.34</v>
      </c>
      <c r="I637" t="n">
        <v>5</v>
      </c>
      <c r="J637" t="n">
        <v>172.52</v>
      </c>
      <c r="K637" t="n">
        <v>47.83</v>
      </c>
      <c r="L637" t="n">
        <v>22.75</v>
      </c>
      <c r="M637" t="n">
        <v>3</v>
      </c>
      <c r="N637" t="n">
        <v>31.94</v>
      </c>
      <c r="O637" t="n">
        <v>21511.45</v>
      </c>
      <c r="P637" t="n">
        <v>103.88</v>
      </c>
      <c r="Q637" t="n">
        <v>197.75</v>
      </c>
      <c r="R637" t="n">
        <v>29.65</v>
      </c>
      <c r="S637" t="n">
        <v>25.4</v>
      </c>
      <c r="T637" t="n">
        <v>1297.52</v>
      </c>
      <c r="U637" t="n">
        <v>0.86</v>
      </c>
      <c r="V637" t="n">
        <v>0.89</v>
      </c>
      <c r="W637" t="n">
        <v>2.95</v>
      </c>
      <c r="X637" t="n">
        <v>0.07000000000000001</v>
      </c>
      <c r="Y637" t="n">
        <v>1</v>
      </c>
      <c r="Z637" t="n">
        <v>10</v>
      </c>
    </row>
    <row r="638">
      <c r="A638" t="n">
        <v>88</v>
      </c>
      <c r="B638" t="n">
        <v>70</v>
      </c>
      <c r="C638" t="inlineStr">
        <is>
          <t xml:space="preserve">CONCLUIDO	</t>
        </is>
      </c>
      <c r="D638" t="n">
        <v>7.7905</v>
      </c>
      <c r="E638" t="n">
        <v>12.84</v>
      </c>
      <c r="F638" t="n">
        <v>10.46</v>
      </c>
      <c r="G638" t="n">
        <v>125.56</v>
      </c>
      <c r="H638" t="n">
        <v>2.36</v>
      </c>
      <c r="I638" t="n">
        <v>5</v>
      </c>
      <c r="J638" t="n">
        <v>172.89</v>
      </c>
      <c r="K638" t="n">
        <v>47.83</v>
      </c>
      <c r="L638" t="n">
        <v>23</v>
      </c>
      <c r="M638" t="n">
        <v>3</v>
      </c>
      <c r="N638" t="n">
        <v>32.06</v>
      </c>
      <c r="O638" t="n">
        <v>21556.61</v>
      </c>
      <c r="P638" t="n">
        <v>103.32</v>
      </c>
      <c r="Q638" t="n">
        <v>197.75</v>
      </c>
      <c r="R638" t="n">
        <v>29.64</v>
      </c>
      <c r="S638" t="n">
        <v>25.4</v>
      </c>
      <c r="T638" t="n">
        <v>1291.64</v>
      </c>
      <c r="U638" t="n">
        <v>0.86</v>
      </c>
      <c r="V638" t="n">
        <v>0.89</v>
      </c>
      <c r="W638" t="n">
        <v>2.95</v>
      </c>
      <c r="X638" t="n">
        <v>0.07000000000000001</v>
      </c>
      <c r="Y638" t="n">
        <v>1</v>
      </c>
      <c r="Z638" t="n">
        <v>10</v>
      </c>
    </row>
    <row r="639">
      <c r="A639" t="n">
        <v>89</v>
      </c>
      <c r="B639" t="n">
        <v>70</v>
      </c>
      <c r="C639" t="inlineStr">
        <is>
          <t xml:space="preserve">CONCLUIDO	</t>
        </is>
      </c>
      <c r="D639" t="n">
        <v>7.7861</v>
      </c>
      <c r="E639" t="n">
        <v>12.84</v>
      </c>
      <c r="F639" t="n">
        <v>10.47</v>
      </c>
      <c r="G639" t="n">
        <v>125.65</v>
      </c>
      <c r="H639" t="n">
        <v>2.38</v>
      </c>
      <c r="I639" t="n">
        <v>5</v>
      </c>
      <c r="J639" t="n">
        <v>173.25</v>
      </c>
      <c r="K639" t="n">
        <v>47.83</v>
      </c>
      <c r="L639" t="n">
        <v>23.25</v>
      </c>
      <c r="M639" t="n">
        <v>3</v>
      </c>
      <c r="N639" t="n">
        <v>32.17</v>
      </c>
      <c r="O639" t="n">
        <v>21601.8</v>
      </c>
      <c r="P639" t="n">
        <v>103.18</v>
      </c>
      <c r="Q639" t="n">
        <v>197.75</v>
      </c>
      <c r="R639" t="n">
        <v>29.9</v>
      </c>
      <c r="S639" t="n">
        <v>25.4</v>
      </c>
      <c r="T639" t="n">
        <v>1419.3</v>
      </c>
      <c r="U639" t="n">
        <v>0.85</v>
      </c>
      <c r="V639" t="n">
        <v>0.89</v>
      </c>
      <c r="W639" t="n">
        <v>2.95</v>
      </c>
      <c r="X639" t="n">
        <v>0.08</v>
      </c>
      <c r="Y639" t="n">
        <v>1</v>
      </c>
      <c r="Z639" t="n">
        <v>10</v>
      </c>
    </row>
    <row r="640">
      <c r="A640" t="n">
        <v>90</v>
      </c>
      <c r="B640" t="n">
        <v>70</v>
      </c>
      <c r="C640" t="inlineStr">
        <is>
          <t xml:space="preserve">CONCLUIDO	</t>
        </is>
      </c>
      <c r="D640" t="n">
        <v>7.7868</v>
      </c>
      <c r="E640" t="n">
        <v>12.84</v>
      </c>
      <c r="F640" t="n">
        <v>10.47</v>
      </c>
      <c r="G640" t="n">
        <v>125.63</v>
      </c>
      <c r="H640" t="n">
        <v>2.4</v>
      </c>
      <c r="I640" t="n">
        <v>5</v>
      </c>
      <c r="J640" t="n">
        <v>173.62</v>
      </c>
      <c r="K640" t="n">
        <v>47.83</v>
      </c>
      <c r="L640" t="n">
        <v>23.5</v>
      </c>
      <c r="M640" t="n">
        <v>3</v>
      </c>
      <c r="N640" t="n">
        <v>32.29</v>
      </c>
      <c r="O640" t="n">
        <v>21647.03</v>
      </c>
      <c r="P640" t="n">
        <v>102.87</v>
      </c>
      <c r="Q640" t="n">
        <v>197.75</v>
      </c>
      <c r="R640" t="n">
        <v>29.85</v>
      </c>
      <c r="S640" t="n">
        <v>25.4</v>
      </c>
      <c r="T640" t="n">
        <v>1396.53</v>
      </c>
      <c r="U640" t="n">
        <v>0.85</v>
      </c>
      <c r="V640" t="n">
        <v>0.89</v>
      </c>
      <c r="W640" t="n">
        <v>2.95</v>
      </c>
      <c r="X640" t="n">
        <v>0.08</v>
      </c>
      <c r="Y640" t="n">
        <v>1</v>
      </c>
      <c r="Z640" t="n">
        <v>10</v>
      </c>
    </row>
    <row r="641">
      <c r="A641" t="n">
        <v>91</v>
      </c>
      <c r="B641" t="n">
        <v>70</v>
      </c>
      <c r="C641" t="inlineStr">
        <is>
          <t xml:space="preserve">CONCLUIDO	</t>
        </is>
      </c>
      <c r="D641" t="n">
        <v>7.7877</v>
      </c>
      <c r="E641" t="n">
        <v>12.84</v>
      </c>
      <c r="F641" t="n">
        <v>10.47</v>
      </c>
      <c r="G641" t="n">
        <v>125.62</v>
      </c>
      <c r="H641" t="n">
        <v>2.42</v>
      </c>
      <c r="I641" t="n">
        <v>5</v>
      </c>
      <c r="J641" t="n">
        <v>173.99</v>
      </c>
      <c r="K641" t="n">
        <v>47.83</v>
      </c>
      <c r="L641" t="n">
        <v>23.75</v>
      </c>
      <c r="M641" t="n">
        <v>3</v>
      </c>
      <c r="N641" t="n">
        <v>32.41</v>
      </c>
      <c r="O641" t="n">
        <v>21692.3</v>
      </c>
      <c r="P641" t="n">
        <v>102.11</v>
      </c>
      <c r="Q641" t="n">
        <v>197.75</v>
      </c>
      <c r="R641" t="n">
        <v>29.79</v>
      </c>
      <c r="S641" t="n">
        <v>25.4</v>
      </c>
      <c r="T641" t="n">
        <v>1367.66</v>
      </c>
      <c r="U641" t="n">
        <v>0.85</v>
      </c>
      <c r="V641" t="n">
        <v>0.89</v>
      </c>
      <c r="W641" t="n">
        <v>2.95</v>
      </c>
      <c r="X641" t="n">
        <v>0.08</v>
      </c>
      <c r="Y641" t="n">
        <v>1</v>
      </c>
      <c r="Z641" t="n">
        <v>10</v>
      </c>
    </row>
    <row r="642">
      <c r="A642" t="n">
        <v>92</v>
      </c>
      <c r="B642" t="n">
        <v>70</v>
      </c>
      <c r="C642" t="inlineStr">
        <is>
          <t xml:space="preserve">CONCLUIDO	</t>
        </is>
      </c>
      <c r="D642" t="n">
        <v>7.7885</v>
      </c>
      <c r="E642" t="n">
        <v>12.84</v>
      </c>
      <c r="F642" t="n">
        <v>10.47</v>
      </c>
      <c r="G642" t="n">
        <v>125.6</v>
      </c>
      <c r="H642" t="n">
        <v>2.44</v>
      </c>
      <c r="I642" t="n">
        <v>5</v>
      </c>
      <c r="J642" t="n">
        <v>174.35</v>
      </c>
      <c r="K642" t="n">
        <v>47.83</v>
      </c>
      <c r="L642" t="n">
        <v>24</v>
      </c>
      <c r="M642" t="n">
        <v>3</v>
      </c>
      <c r="N642" t="n">
        <v>32.53</v>
      </c>
      <c r="O642" t="n">
        <v>21737.62</v>
      </c>
      <c r="P642" t="n">
        <v>101.89</v>
      </c>
      <c r="Q642" t="n">
        <v>197.75</v>
      </c>
      <c r="R642" t="n">
        <v>29.72</v>
      </c>
      <c r="S642" t="n">
        <v>25.4</v>
      </c>
      <c r="T642" t="n">
        <v>1330.33</v>
      </c>
      <c r="U642" t="n">
        <v>0.85</v>
      </c>
      <c r="V642" t="n">
        <v>0.89</v>
      </c>
      <c r="W642" t="n">
        <v>2.95</v>
      </c>
      <c r="X642" t="n">
        <v>0.08</v>
      </c>
      <c r="Y642" t="n">
        <v>1</v>
      </c>
      <c r="Z642" t="n">
        <v>10</v>
      </c>
    </row>
    <row r="643">
      <c r="A643" t="n">
        <v>93</v>
      </c>
      <c r="B643" t="n">
        <v>70</v>
      </c>
      <c r="C643" t="inlineStr">
        <is>
          <t xml:space="preserve">CONCLUIDO	</t>
        </is>
      </c>
      <c r="D643" t="n">
        <v>7.8183</v>
      </c>
      <c r="E643" t="n">
        <v>12.79</v>
      </c>
      <c r="F643" t="n">
        <v>10.45</v>
      </c>
      <c r="G643" t="n">
        <v>156.7</v>
      </c>
      <c r="H643" t="n">
        <v>2.46</v>
      </c>
      <c r="I643" t="n">
        <v>4</v>
      </c>
      <c r="J643" t="n">
        <v>174.72</v>
      </c>
      <c r="K643" t="n">
        <v>47.83</v>
      </c>
      <c r="L643" t="n">
        <v>24.25</v>
      </c>
      <c r="M643" t="n">
        <v>1</v>
      </c>
      <c r="N643" t="n">
        <v>32.64</v>
      </c>
      <c r="O643" t="n">
        <v>21782.97</v>
      </c>
      <c r="P643" t="n">
        <v>101.32</v>
      </c>
      <c r="Q643" t="n">
        <v>197.75</v>
      </c>
      <c r="R643" t="n">
        <v>29.09</v>
      </c>
      <c r="S643" t="n">
        <v>25.4</v>
      </c>
      <c r="T643" t="n">
        <v>1019.58</v>
      </c>
      <c r="U643" t="n">
        <v>0.87</v>
      </c>
      <c r="V643" t="n">
        <v>0.89</v>
      </c>
      <c r="W643" t="n">
        <v>2.95</v>
      </c>
      <c r="X643" t="n">
        <v>0.06</v>
      </c>
      <c r="Y643" t="n">
        <v>1</v>
      </c>
      <c r="Z643" t="n">
        <v>10</v>
      </c>
    </row>
    <row r="644">
      <c r="A644" t="n">
        <v>94</v>
      </c>
      <c r="B644" t="n">
        <v>70</v>
      </c>
      <c r="C644" t="inlineStr">
        <is>
          <t xml:space="preserve">CONCLUIDO	</t>
        </is>
      </c>
      <c r="D644" t="n">
        <v>7.8189</v>
      </c>
      <c r="E644" t="n">
        <v>12.79</v>
      </c>
      <c r="F644" t="n">
        <v>10.45</v>
      </c>
      <c r="G644" t="n">
        <v>156.68</v>
      </c>
      <c r="H644" t="n">
        <v>2.48</v>
      </c>
      <c r="I644" t="n">
        <v>4</v>
      </c>
      <c r="J644" t="n">
        <v>175.09</v>
      </c>
      <c r="K644" t="n">
        <v>47.83</v>
      </c>
      <c r="L644" t="n">
        <v>24.5</v>
      </c>
      <c r="M644" t="n">
        <v>1</v>
      </c>
      <c r="N644" t="n">
        <v>32.76</v>
      </c>
      <c r="O644" t="n">
        <v>21828.36</v>
      </c>
      <c r="P644" t="n">
        <v>101.51</v>
      </c>
      <c r="Q644" t="n">
        <v>197.75</v>
      </c>
      <c r="R644" t="n">
        <v>29.01</v>
      </c>
      <c r="S644" t="n">
        <v>25.4</v>
      </c>
      <c r="T644" t="n">
        <v>979.8200000000001</v>
      </c>
      <c r="U644" t="n">
        <v>0.88</v>
      </c>
      <c r="V644" t="n">
        <v>0.89</v>
      </c>
      <c r="W644" t="n">
        <v>2.95</v>
      </c>
      <c r="X644" t="n">
        <v>0.06</v>
      </c>
      <c r="Y644" t="n">
        <v>1</v>
      </c>
      <c r="Z644" t="n">
        <v>10</v>
      </c>
    </row>
    <row r="645">
      <c r="A645" t="n">
        <v>95</v>
      </c>
      <c r="B645" t="n">
        <v>70</v>
      </c>
      <c r="C645" t="inlineStr">
        <is>
          <t xml:space="preserve">CONCLUIDO	</t>
        </is>
      </c>
      <c r="D645" t="n">
        <v>7.8205</v>
      </c>
      <c r="E645" t="n">
        <v>12.79</v>
      </c>
      <c r="F645" t="n">
        <v>10.44</v>
      </c>
      <c r="G645" t="n">
        <v>156.65</v>
      </c>
      <c r="H645" t="n">
        <v>2.5</v>
      </c>
      <c r="I645" t="n">
        <v>4</v>
      </c>
      <c r="J645" t="n">
        <v>175.46</v>
      </c>
      <c r="K645" t="n">
        <v>47.83</v>
      </c>
      <c r="L645" t="n">
        <v>24.75</v>
      </c>
      <c r="M645" t="n">
        <v>1</v>
      </c>
      <c r="N645" t="n">
        <v>32.88</v>
      </c>
      <c r="O645" t="n">
        <v>21873.79</v>
      </c>
      <c r="P645" t="n">
        <v>101.68</v>
      </c>
      <c r="Q645" t="n">
        <v>197.75</v>
      </c>
      <c r="R645" t="n">
        <v>28.97</v>
      </c>
      <c r="S645" t="n">
        <v>25.4</v>
      </c>
      <c r="T645" t="n">
        <v>963.1900000000001</v>
      </c>
      <c r="U645" t="n">
        <v>0.88</v>
      </c>
      <c r="V645" t="n">
        <v>0.89</v>
      </c>
      <c r="W645" t="n">
        <v>2.95</v>
      </c>
      <c r="X645" t="n">
        <v>0.05</v>
      </c>
      <c r="Y645" t="n">
        <v>1</v>
      </c>
      <c r="Z645" t="n">
        <v>10</v>
      </c>
    </row>
    <row r="646">
      <c r="A646" t="n">
        <v>96</v>
      </c>
      <c r="B646" t="n">
        <v>70</v>
      </c>
      <c r="C646" t="inlineStr">
        <is>
          <t xml:space="preserve">CONCLUIDO	</t>
        </is>
      </c>
      <c r="D646" t="n">
        <v>7.8188</v>
      </c>
      <c r="E646" t="n">
        <v>12.79</v>
      </c>
      <c r="F646" t="n">
        <v>10.45</v>
      </c>
      <c r="G646" t="n">
        <v>156.69</v>
      </c>
      <c r="H646" t="n">
        <v>2.52</v>
      </c>
      <c r="I646" t="n">
        <v>4</v>
      </c>
      <c r="J646" t="n">
        <v>175.83</v>
      </c>
      <c r="K646" t="n">
        <v>47.83</v>
      </c>
      <c r="L646" t="n">
        <v>25</v>
      </c>
      <c r="M646" t="n">
        <v>1</v>
      </c>
      <c r="N646" t="n">
        <v>33</v>
      </c>
      <c r="O646" t="n">
        <v>21919.27</v>
      </c>
      <c r="P646" t="n">
        <v>101.78</v>
      </c>
      <c r="Q646" t="n">
        <v>197.78</v>
      </c>
      <c r="R646" t="n">
        <v>29.05</v>
      </c>
      <c r="S646" t="n">
        <v>25.4</v>
      </c>
      <c r="T646" t="n">
        <v>999.04</v>
      </c>
      <c r="U646" t="n">
        <v>0.87</v>
      </c>
      <c r="V646" t="n">
        <v>0.89</v>
      </c>
      <c r="W646" t="n">
        <v>2.95</v>
      </c>
      <c r="X646" t="n">
        <v>0.06</v>
      </c>
      <c r="Y646" t="n">
        <v>1</v>
      </c>
      <c r="Z646" t="n">
        <v>10</v>
      </c>
    </row>
    <row r="647">
      <c r="A647" t="n">
        <v>97</v>
      </c>
      <c r="B647" t="n">
        <v>70</v>
      </c>
      <c r="C647" t="inlineStr">
        <is>
          <t xml:space="preserve">CONCLUIDO	</t>
        </is>
      </c>
      <c r="D647" t="n">
        <v>7.8173</v>
      </c>
      <c r="E647" t="n">
        <v>12.79</v>
      </c>
      <c r="F647" t="n">
        <v>10.45</v>
      </c>
      <c r="G647" t="n">
        <v>156.72</v>
      </c>
      <c r="H647" t="n">
        <v>2.54</v>
      </c>
      <c r="I647" t="n">
        <v>4</v>
      </c>
      <c r="J647" t="n">
        <v>176.2</v>
      </c>
      <c r="K647" t="n">
        <v>47.83</v>
      </c>
      <c r="L647" t="n">
        <v>25.25</v>
      </c>
      <c r="M647" t="n">
        <v>1</v>
      </c>
      <c r="N647" t="n">
        <v>33.12</v>
      </c>
      <c r="O647" t="n">
        <v>21964.78</v>
      </c>
      <c r="P647" t="n">
        <v>102.02</v>
      </c>
      <c r="Q647" t="n">
        <v>197.75</v>
      </c>
      <c r="R647" t="n">
        <v>29.12</v>
      </c>
      <c r="S647" t="n">
        <v>25.4</v>
      </c>
      <c r="T647" t="n">
        <v>1038.11</v>
      </c>
      <c r="U647" t="n">
        <v>0.87</v>
      </c>
      <c r="V647" t="n">
        <v>0.89</v>
      </c>
      <c r="W647" t="n">
        <v>2.95</v>
      </c>
      <c r="X647" t="n">
        <v>0.06</v>
      </c>
      <c r="Y647" t="n">
        <v>1</v>
      </c>
      <c r="Z647" t="n">
        <v>10</v>
      </c>
    </row>
    <row r="648">
      <c r="A648" t="n">
        <v>98</v>
      </c>
      <c r="B648" t="n">
        <v>70</v>
      </c>
      <c r="C648" t="inlineStr">
        <is>
          <t xml:space="preserve">CONCLUIDO	</t>
        </is>
      </c>
      <c r="D648" t="n">
        <v>7.8176</v>
      </c>
      <c r="E648" t="n">
        <v>12.79</v>
      </c>
      <c r="F648" t="n">
        <v>10.45</v>
      </c>
      <c r="G648" t="n">
        <v>156.72</v>
      </c>
      <c r="H648" t="n">
        <v>2.56</v>
      </c>
      <c r="I648" t="n">
        <v>4</v>
      </c>
      <c r="J648" t="n">
        <v>176.56</v>
      </c>
      <c r="K648" t="n">
        <v>47.83</v>
      </c>
      <c r="L648" t="n">
        <v>25.5</v>
      </c>
      <c r="M648" t="n">
        <v>1</v>
      </c>
      <c r="N648" t="n">
        <v>33.24</v>
      </c>
      <c r="O648" t="n">
        <v>22010.33</v>
      </c>
      <c r="P648" t="n">
        <v>102.18</v>
      </c>
      <c r="Q648" t="n">
        <v>197.75</v>
      </c>
      <c r="R648" t="n">
        <v>29.14</v>
      </c>
      <c r="S648" t="n">
        <v>25.4</v>
      </c>
      <c r="T648" t="n">
        <v>1048.29</v>
      </c>
      <c r="U648" t="n">
        <v>0.87</v>
      </c>
      <c r="V648" t="n">
        <v>0.89</v>
      </c>
      <c r="W648" t="n">
        <v>2.95</v>
      </c>
      <c r="X648" t="n">
        <v>0.06</v>
      </c>
      <c r="Y648" t="n">
        <v>1</v>
      </c>
      <c r="Z648" t="n">
        <v>10</v>
      </c>
    </row>
    <row r="649">
      <c r="A649" t="n">
        <v>99</v>
      </c>
      <c r="B649" t="n">
        <v>70</v>
      </c>
      <c r="C649" t="inlineStr">
        <is>
          <t xml:space="preserve">CONCLUIDO	</t>
        </is>
      </c>
      <c r="D649" t="n">
        <v>7.8179</v>
      </c>
      <c r="E649" t="n">
        <v>12.79</v>
      </c>
      <c r="F649" t="n">
        <v>10.45</v>
      </c>
      <c r="G649" t="n">
        <v>156.71</v>
      </c>
      <c r="H649" t="n">
        <v>2.58</v>
      </c>
      <c r="I649" t="n">
        <v>4</v>
      </c>
      <c r="J649" t="n">
        <v>176.93</v>
      </c>
      <c r="K649" t="n">
        <v>47.83</v>
      </c>
      <c r="L649" t="n">
        <v>25.75</v>
      </c>
      <c r="M649" t="n">
        <v>0</v>
      </c>
      <c r="N649" t="n">
        <v>33.36</v>
      </c>
      <c r="O649" t="n">
        <v>22055.93</v>
      </c>
      <c r="P649" t="n">
        <v>102.34</v>
      </c>
      <c r="Q649" t="n">
        <v>197.75</v>
      </c>
      <c r="R649" t="n">
        <v>29.1</v>
      </c>
      <c r="S649" t="n">
        <v>25.4</v>
      </c>
      <c r="T649" t="n">
        <v>1025.08</v>
      </c>
      <c r="U649" t="n">
        <v>0.87</v>
      </c>
      <c r="V649" t="n">
        <v>0.89</v>
      </c>
      <c r="W649" t="n">
        <v>2.95</v>
      </c>
      <c r="X649" t="n">
        <v>0.06</v>
      </c>
      <c r="Y649" t="n">
        <v>1</v>
      </c>
      <c r="Z649" t="n">
        <v>10</v>
      </c>
    </row>
    <row r="650">
      <c r="A650" t="n">
        <v>0</v>
      </c>
      <c r="B650" t="n">
        <v>90</v>
      </c>
      <c r="C650" t="inlineStr">
        <is>
          <t xml:space="preserve">CONCLUIDO	</t>
        </is>
      </c>
      <c r="D650" t="n">
        <v>5.0628</v>
      </c>
      <c r="E650" t="n">
        <v>19.75</v>
      </c>
      <c r="F650" t="n">
        <v>12.92</v>
      </c>
      <c r="G650" t="n">
        <v>6.25</v>
      </c>
      <c r="H650" t="n">
        <v>0.1</v>
      </c>
      <c r="I650" t="n">
        <v>124</v>
      </c>
      <c r="J650" t="n">
        <v>176.73</v>
      </c>
      <c r="K650" t="n">
        <v>52.44</v>
      </c>
      <c r="L650" t="n">
        <v>1</v>
      </c>
      <c r="M650" t="n">
        <v>122</v>
      </c>
      <c r="N650" t="n">
        <v>33.29</v>
      </c>
      <c r="O650" t="n">
        <v>22031.19</v>
      </c>
      <c r="P650" t="n">
        <v>171.21</v>
      </c>
      <c r="Q650" t="n">
        <v>198.2</v>
      </c>
      <c r="R650" t="n">
        <v>106.33</v>
      </c>
      <c r="S650" t="n">
        <v>25.4</v>
      </c>
      <c r="T650" t="n">
        <v>39043.28</v>
      </c>
      <c r="U650" t="n">
        <v>0.24</v>
      </c>
      <c r="V650" t="n">
        <v>0.72</v>
      </c>
      <c r="W650" t="n">
        <v>3.13</v>
      </c>
      <c r="X650" t="n">
        <v>2.52</v>
      </c>
      <c r="Y650" t="n">
        <v>1</v>
      </c>
      <c r="Z650" t="n">
        <v>10</v>
      </c>
    </row>
    <row r="651">
      <c r="A651" t="n">
        <v>1</v>
      </c>
      <c r="B651" t="n">
        <v>90</v>
      </c>
      <c r="C651" t="inlineStr">
        <is>
          <t xml:space="preserve">CONCLUIDO	</t>
        </is>
      </c>
      <c r="D651" t="n">
        <v>5.5178</v>
      </c>
      <c r="E651" t="n">
        <v>18.12</v>
      </c>
      <c r="F651" t="n">
        <v>12.32</v>
      </c>
      <c r="G651" t="n">
        <v>7.78</v>
      </c>
      <c r="H651" t="n">
        <v>0.13</v>
      </c>
      <c r="I651" t="n">
        <v>95</v>
      </c>
      <c r="J651" t="n">
        <v>177.1</v>
      </c>
      <c r="K651" t="n">
        <v>52.44</v>
      </c>
      <c r="L651" t="n">
        <v>1.25</v>
      </c>
      <c r="M651" t="n">
        <v>93</v>
      </c>
      <c r="N651" t="n">
        <v>33.41</v>
      </c>
      <c r="O651" t="n">
        <v>22076.81</v>
      </c>
      <c r="P651" t="n">
        <v>163.2</v>
      </c>
      <c r="Q651" t="n">
        <v>197.99</v>
      </c>
      <c r="R651" t="n">
        <v>87.22</v>
      </c>
      <c r="S651" t="n">
        <v>25.4</v>
      </c>
      <c r="T651" t="n">
        <v>29632.35</v>
      </c>
      <c r="U651" t="n">
        <v>0.29</v>
      </c>
      <c r="V651" t="n">
        <v>0.76</v>
      </c>
      <c r="W651" t="n">
        <v>3.1</v>
      </c>
      <c r="X651" t="n">
        <v>1.93</v>
      </c>
      <c r="Y651" t="n">
        <v>1</v>
      </c>
      <c r="Z651" t="n">
        <v>10</v>
      </c>
    </row>
    <row r="652">
      <c r="A652" t="n">
        <v>2</v>
      </c>
      <c r="B652" t="n">
        <v>90</v>
      </c>
      <c r="C652" t="inlineStr">
        <is>
          <t xml:space="preserve">CONCLUIDO	</t>
        </is>
      </c>
      <c r="D652" t="n">
        <v>5.851</v>
      </c>
      <c r="E652" t="n">
        <v>17.09</v>
      </c>
      <c r="F652" t="n">
        <v>11.93</v>
      </c>
      <c r="G652" t="n">
        <v>9.300000000000001</v>
      </c>
      <c r="H652" t="n">
        <v>0.15</v>
      </c>
      <c r="I652" t="n">
        <v>77</v>
      </c>
      <c r="J652" t="n">
        <v>177.47</v>
      </c>
      <c r="K652" t="n">
        <v>52.44</v>
      </c>
      <c r="L652" t="n">
        <v>1.5</v>
      </c>
      <c r="M652" t="n">
        <v>75</v>
      </c>
      <c r="N652" t="n">
        <v>33.53</v>
      </c>
      <c r="O652" t="n">
        <v>22122.46</v>
      </c>
      <c r="P652" t="n">
        <v>157.9</v>
      </c>
      <c r="Q652" t="n">
        <v>197.91</v>
      </c>
      <c r="R652" t="n">
        <v>75.37</v>
      </c>
      <c r="S652" t="n">
        <v>25.4</v>
      </c>
      <c r="T652" t="n">
        <v>23798.26</v>
      </c>
      <c r="U652" t="n">
        <v>0.34</v>
      </c>
      <c r="V652" t="n">
        <v>0.78</v>
      </c>
      <c r="W652" t="n">
        <v>3.06</v>
      </c>
      <c r="X652" t="n">
        <v>1.54</v>
      </c>
      <c r="Y652" t="n">
        <v>1</v>
      </c>
      <c r="Z652" t="n">
        <v>10</v>
      </c>
    </row>
    <row r="653">
      <c r="A653" t="n">
        <v>3</v>
      </c>
      <c r="B653" t="n">
        <v>90</v>
      </c>
      <c r="C653" t="inlineStr">
        <is>
          <t xml:space="preserve">CONCLUIDO	</t>
        </is>
      </c>
      <c r="D653" t="n">
        <v>6.1166</v>
      </c>
      <c r="E653" t="n">
        <v>16.35</v>
      </c>
      <c r="F653" t="n">
        <v>11.65</v>
      </c>
      <c r="G653" t="n">
        <v>10.92</v>
      </c>
      <c r="H653" t="n">
        <v>0.17</v>
      </c>
      <c r="I653" t="n">
        <v>64</v>
      </c>
      <c r="J653" t="n">
        <v>177.84</v>
      </c>
      <c r="K653" t="n">
        <v>52.44</v>
      </c>
      <c r="L653" t="n">
        <v>1.75</v>
      </c>
      <c r="M653" t="n">
        <v>62</v>
      </c>
      <c r="N653" t="n">
        <v>33.65</v>
      </c>
      <c r="O653" t="n">
        <v>22168.15</v>
      </c>
      <c r="P653" t="n">
        <v>154.05</v>
      </c>
      <c r="Q653" t="n">
        <v>197.86</v>
      </c>
      <c r="R653" t="n">
        <v>66.8</v>
      </c>
      <c r="S653" t="n">
        <v>25.4</v>
      </c>
      <c r="T653" t="n">
        <v>19576.8</v>
      </c>
      <c r="U653" t="n">
        <v>0.38</v>
      </c>
      <c r="V653" t="n">
        <v>0.8</v>
      </c>
      <c r="W653" t="n">
        <v>3.03</v>
      </c>
      <c r="X653" t="n">
        <v>1.26</v>
      </c>
      <c r="Y653" t="n">
        <v>1</v>
      </c>
      <c r="Z653" t="n">
        <v>10</v>
      </c>
    </row>
    <row r="654">
      <c r="A654" t="n">
        <v>4</v>
      </c>
      <c r="B654" t="n">
        <v>90</v>
      </c>
      <c r="C654" t="inlineStr">
        <is>
          <t xml:space="preserve">CONCLUIDO	</t>
        </is>
      </c>
      <c r="D654" t="n">
        <v>6.2878</v>
      </c>
      <c r="E654" t="n">
        <v>15.9</v>
      </c>
      <c r="F654" t="n">
        <v>11.49</v>
      </c>
      <c r="G654" t="n">
        <v>12.31</v>
      </c>
      <c r="H654" t="n">
        <v>0.2</v>
      </c>
      <c r="I654" t="n">
        <v>56</v>
      </c>
      <c r="J654" t="n">
        <v>178.21</v>
      </c>
      <c r="K654" t="n">
        <v>52.44</v>
      </c>
      <c r="L654" t="n">
        <v>2</v>
      </c>
      <c r="M654" t="n">
        <v>54</v>
      </c>
      <c r="N654" t="n">
        <v>33.77</v>
      </c>
      <c r="O654" t="n">
        <v>22213.89</v>
      </c>
      <c r="P654" t="n">
        <v>151.81</v>
      </c>
      <c r="Q654" t="n">
        <v>197.86</v>
      </c>
      <c r="R654" t="n">
        <v>61.7</v>
      </c>
      <c r="S654" t="n">
        <v>25.4</v>
      </c>
      <c r="T654" t="n">
        <v>17068.13</v>
      </c>
      <c r="U654" t="n">
        <v>0.41</v>
      </c>
      <c r="V654" t="n">
        <v>0.8100000000000001</v>
      </c>
      <c r="W654" t="n">
        <v>3.03</v>
      </c>
      <c r="X654" t="n">
        <v>1.1</v>
      </c>
      <c r="Y654" t="n">
        <v>1</v>
      </c>
      <c r="Z654" t="n">
        <v>10</v>
      </c>
    </row>
    <row r="655">
      <c r="A655" t="n">
        <v>5</v>
      </c>
      <c r="B655" t="n">
        <v>90</v>
      </c>
      <c r="C655" t="inlineStr">
        <is>
          <t xml:space="preserve">CONCLUIDO	</t>
        </is>
      </c>
      <c r="D655" t="n">
        <v>6.4419</v>
      </c>
      <c r="E655" t="n">
        <v>15.52</v>
      </c>
      <c r="F655" t="n">
        <v>11.36</v>
      </c>
      <c r="G655" t="n">
        <v>13.91</v>
      </c>
      <c r="H655" t="n">
        <v>0.22</v>
      </c>
      <c r="I655" t="n">
        <v>49</v>
      </c>
      <c r="J655" t="n">
        <v>178.59</v>
      </c>
      <c r="K655" t="n">
        <v>52.44</v>
      </c>
      <c r="L655" t="n">
        <v>2.25</v>
      </c>
      <c r="M655" t="n">
        <v>47</v>
      </c>
      <c r="N655" t="n">
        <v>33.89</v>
      </c>
      <c r="O655" t="n">
        <v>22259.66</v>
      </c>
      <c r="P655" t="n">
        <v>149.97</v>
      </c>
      <c r="Q655" t="n">
        <v>197.88</v>
      </c>
      <c r="R655" t="n">
        <v>57.48</v>
      </c>
      <c r="S655" t="n">
        <v>25.4</v>
      </c>
      <c r="T655" t="n">
        <v>14990.3</v>
      </c>
      <c r="U655" t="n">
        <v>0.44</v>
      </c>
      <c r="V655" t="n">
        <v>0.82</v>
      </c>
      <c r="W655" t="n">
        <v>3.02</v>
      </c>
      <c r="X655" t="n">
        <v>0.97</v>
      </c>
      <c r="Y655" t="n">
        <v>1</v>
      </c>
      <c r="Z655" t="n">
        <v>10</v>
      </c>
    </row>
    <row r="656">
      <c r="A656" t="n">
        <v>6</v>
      </c>
      <c r="B656" t="n">
        <v>90</v>
      </c>
      <c r="C656" t="inlineStr">
        <is>
          <t xml:space="preserve">CONCLUIDO	</t>
        </is>
      </c>
      <c r="D656" t="n">
        <v>6.5654</v>
      </c>
      <c r="E656" t="n">
        <v>15.23</v>
      </c>
      <c r="F656" t="n">
        <v>11.25</v>
      </c>
      <c r="G656" t="n">
        <v>15.34</v>
      </c>
      <c r="H656" t="n">
        <v>0.25</v>
      </c>
      <c r="I656" t="n">
        <v>44</v>
      </c>
      <c r="J656" t="n">
        <v>178.96</v>
      </c>
      <c r="K656" t="n">
        <v>52.44</v>
      </c>
      <c r="L656" t="n">
        <v>2.5</v>
      </c>
      <c r="M656" t="n">
        <v>42</v>
      </c>
      <c r="N656" t="n">
        <v>34.02</v>
      </c>
      <c r="O656" t="n">
        <v>22305.48</v>
      </c>
      <c r="P656" t="n">
        <v>148.32</v>
      </c>
      <c r="Q656" t="n">
        <v>197.82</v>
      </c>
      <c r="R656" t="n">
        <v>53.93</v>
      </c>
      <c r="S656" t="n">
        <v>25.4</v>
      </c>
      <c r="T656" t="n">
        <v>13242.06</v>
      </c>
      <c r="U656" t="n">
        <v>0.47</v>
      </c>
      <c r="V656" t="n">
        <v>0.83</v>
      </c>
      <c r="W656" t="n">
        <v>3.01</v>
      </c>
      <c r="X656" t="n">
        <v>0.85</v>
      </c>
      <c r="Y656" t="n">
        <v>1</v>
      </c>
      <c r="Z656" t="n">
        <v>10</v>
      </c>
    </row>
    <row r="657">
      <c r="A657" t="n">
        <v>7</v>
      </c>
      <c r="B657" t="n">
        <v>90</v>
      </c>
      <c r="C657" t="inlineStr">
        <is>
          <t xml:space="preserve">CONCLUIDO	</t>
        </is>
      </c>
      <c r="D657" t="n">
        <v>6.6606</v>
      </c>
      <c r="E657" t="n">
        <v>15.01</v>
      </c>
      <c r="F657" t="n">
        <v>11.17</v>
      </c>
      <c r="G657" t="n">
        <v>16.76</v>
      </c>
      <c r="H657" t="n">
        <v>0.27</v>
      </c>
      <c r="I657" t="n">
        <v>40</v>
      </c>
      <c r="J657" t="n">
        <v>179.33</v>
      </c>
      <c r="K657" t="n">
        <v>52.44</v>
      </c>
      <c r="L657" t="n">
        <v>2.75</v>
      </c>
      <c r="M657" t="n">
        <v>38</v>
      </c>
      <c r="N657" t="n">
        <v>34.14</v>
      </c>
      <c r="O657" t="n">
        <v>22351.34</v>
      </c>
      <c r="P657" t="n">
        <v>147.22</v>
      </c>
      <c r="Q657" t="n">
        <v>197.85</v>
      </c>
      <c r="R657" t="n">
        <v>51.81</v>
      </c>
      <c r="S657" t="n">
        <v>25.4</v>
      </c>
      <c r="T657" t="n">
        <v>12200.44</v>
      </c>
      <c r="U657" t="n">
        <v>0.49</v>
      </c>
      <c r="V657" t="n">
        <v>0.83</v>
      </c>
      <c r="W657" t="n">
        <v>3</v>
      </c>
      <c r="X657" t="n">
        <v>0.78</v>
      </c>
      <c r="Y657" t="n">
        <v>1</v>
      </c>
      <c r="Z657" t="n">
        <v>10</v>
      </c>
    </row>
    <row r="658">
      <c r="A658" t="n">
        <v>8</v>
      </c>
      <c r="B658" t="n">
        <v>90</v>
      </c>
      <c r="C658" t="inlineStr">
        <is>
          <t xml:space="preserve">CONCLUIDO	</t>
        </is>
      </c>
      <c r="D658" t="n">
        <v>6.7573</v>
      </c>
      <c r="E658" t="n">
        <v>14.8</v>
      </c>
      <c r="F658" t="n">
        <v>11.1</v>
      </c>
      <c r="G658" t="n">
        <v>18.5</v>
      </c>
      <c r="H658" t="n">
        <v>0.3</v>
      </c>
      <c r="I658" t="n">
        <v>36</v>
      </c>
      <c r="J658" t="n">
        <v>179.7</v>
      </c>
      <c r="K658" t="n">
        <v>52.44</v>
      </c>
      <c r="L658" t="n">
        <v>3</v>
      </c>
      <c r="M658" t="n">
        <v>34</v>
      </c>
      <c r="N658" t="n">
        <v>34.26</v>
      </c>
      <c r="O658" t="n">
        <v>22397.24</v>
      </c>
      <c r="P658" t="n">
        <v>146.12</v>
      </c>
      <c r="Q658" t="n">
        <v>197.82</v>
      </c>
      <c r="R658" t="n">
        <v>49.2</v>
      </c>
      <c r="S658" t="n">
        <v>25.4</v>
      </c>
      <c r="T658" t="n">
        <v>10914.58</v>
      </c>
      <c r="U658" t="n">
        <v>0.52</v>
      </c>
      <c r="V658" t="n">
        <v>0.84</v>
      </c>
      <c r="W658" t="n">
        <v>3</v>
      </c>
      <c r="X658" t="n">
        <v>0.71</v>
      </c>
      <c r="Y658" t="n">
        <v>1</v>
      </c>
      <c r="Z658" t="n">
        <v>10</v>
      </c>
    </row>
    <row r="659">
      <c r="A659" t="n">
        <v>9</v>
      </c>
      <c r="B659" t="n">
        <v>90</v>
      </c>
      <c r="C659" t="inlineStr">
        <is>
          <t xml:space="preserve">CONCLUIDO	</t>
        </is>
      </c>
      <c r="D659" t="n">
        <v>6.8355</v>
      </c>
      <c r="E659" t="n">
        <v>14.63</v>
      </c>
      <c r="F659" t="n">
        <v>11.04</v>
      </c>
      <c r="G659" t="n">
        <v>20.06</v>
      </c>
      <c r="H659" t="n">
        <v>0.32</v>
      </c>
      <c r="I659" t="n">
        <v>33</v>
      </c>
      <c r="J659" t="n">
        <v>180.07</v>
      </c>
      <c r="K659" t="n">
        <v>52.44</v>
      </c>
      <c r="L659" t="n">
        <v>3.25</v>
      </c>
      <c r="M659" t="n">
        <v>31</v>
      </c>
      <c r="N659" t="n">
        <v>34.38</v>
      </c>
      <c r="O659" t="n">
        <v>22443.18</v>
      </c>
      <c r="P659" t="n">
        <v>145.14</v>
      </c>
      <c r="Q659" t="n">
        <v>197.8</v>
      </c>
      <c r="R659" t="n">
        <v>47.39</v>
      </c>
      <c r="S659" t="n">
        <v>25.4</v>
      </c>
      <c r="T659" t="n">
        <v>10024.51</v>
      </c>
      <c r="U659" t="n">
        <v>0.54</v>
      </c>
      <c r="V659" t="n">
        <v>0.84</v>
      </c>
      <c r="W659" t="n">
        <v>2.99</v>
      </c>
      <c r="X659" t="n">
        <v>0.64</v>
      </c>
      <c r="Y659" t="n">
        <v>1</v>
      </c>
      <c r="Z659" t="n">
        <v>10</v>
      </c>
    </row>
    <row r="660">
      <c r="A660" t="n">
        <v>10</v>
      </c>
      <c r="B660" t="n">
        <v>90</v>
      </c>
      <c r="C660" t="inlineStr">
        <is>
          <t xml:space="preserve">CONCLUIDO	</t>
        </is>
      </c>
      <c r="D660" t="n">
        <v>6.8987</v>
      </c>
      <c r="E660" t="n">
        <v>14.5</v>
      </c>
      <c r="F660" t="n">
        <v>10.97</v>
      </c>
      <c r="G660" t="n">
        <v>21.24</v>
      </c>
      <c r="H660" t="n">
        <v>0.34</v>
      </c>
      <c r="I660" t="n">
        <v>31</v>
      </c>
      <c r="J660" t="n">
        <v>180.45</v>
      </c>
      <c r="K660" t="n">
        <v>52.44</v>
      </c>
      <c r="L660" t="n">
        <v>3.5</v>
      </c>
      <c r="M660" t="n">
        <v>29</v>
      </c>
      <c r="N660" t="n">
        <v>34.51</v>
      </c>
      <c r="O660" t="n">
        <v>22489.16</v>
      </c>
      <c r="P660" t="n">
        <v>144.24</v>
      </c>
      <c r="Q660" t="n">
        <v>197.81</v>
      </c>
      <c r="R660" t="n">
        <v>45.38</v>
      </c>
      <c r="S660" t="n">
        <v>25.4</v>
      </c>
      <c r="T660" t="n">
        <v>9033.23</v>
      </c>
      <c r="U660" t="n">
        <v>0.5600000000000001</v>
      </c>
      <c r="V660" t="n">
        <v>0.85</v>
      </c>
      <c r="W660" t="n">
        <v>2.99</v>
      </c>
      <c r="X660" t="n">
        <v>0.58</v>
      </c>
      <c r="Y660" t="n">
        <v>1</v>
      </c>
      <c r="Z660" t="n">
        <v>10</v>
      </c>
    </row>
    <row r="661">
      <c r="A661" t="n">
        <v>11</v>
      </c>
      <c r="B661" t="n">
        <v>90</v>
      </c>
      <c r="C661" t="inlineStr">
        <is>
          <t xml:space="preserve">CONCLUIDO	</t>
        </is>
      </c>
      <c r="D661" t="n">
        <v>6.9303</v>
      </c>
      <c r="E661" t="n">
        <v>14.43</v>
      </c>
      <c r="F661" t="n">
        <v>10.98</v>
      </c>
      <c r="G661" t="n">
        <v>22.71</v>
      </c>
      <c r="H661" t="n">
        <v>0.37</v>
      </c>
      <c r="I661" t="n">
        <v>29</v>
      </c>
      <c r="J661" t="n">
        <v>180.82</v>
      </c>
      <c r="K661" t="n">
        <v>52.44</v>
      </c>
      <c r="L661" t="n">
        <v>3.75</v>
      </c>
      <c r="M661" t="n">
        <v>27</v>
      </c>
      <c r="N661" t="n">
        <v>34.63</v>
      </c>
      <c r="O661" t="n">
        <v>22535.19</v>
      </c>
      <c r="P661" t="n">
        <v>144.19</v>
      </c>
      <c r="Q661" t="n">
        <v>197.8</v>
      </c>
      <c r="R661" t="n">
        <v>45.39</v>
      </c>
      <c r="S661" t="n">
        <v>25.4</v>
      </c>
      <c r="T661" t="n">
        <v>9043.950000000001</v>
      </c>
      <c r="U661" t="n">
        <v>0.5600000000000001</v>
      </c>
      <c r="V661" t="n">
        <v>0.85</v>
      </c>
      <c r="W661" t="n">
        <v>3</v>
      </c>
      <c r="X661" t="n">
        <v>0.59</v>
      </c>
      <c r="Y661" t="n">
        <v>1</v>
      </c>
      <c r="Z661" t="n">
        <v>10</v>
      </c>
    </row>
    <row r="662">
      <c r="A662" t="n">
        <v>12</v>
      </c>
      <c r="B662" t="n">
        <v>90</v>
      </c>
      <c r="C662" t="inlineStr">
        <is>
          <t xml:space="preserve">CONCLUIDO	</t>
        </is>
      </c>
      <c r="D662" t="n">
        <v>6.9918</v>
      </c>
      <c r="E662" t="n">
        <v>14.3</v>
      </c>
      <c r="F662" t="n">
        <v>10.92</v>
      </c>
      <c r="G662" t="n">
        <v>24.27</v>
      </c>
      <c r="H662" t="n">
        <v>0.39</v>
      </c>
      <c r="I662" t="n">
        <v>27</v>
      </c>
      <c r="J662" t="n">
        <v>181.19</v>
      </c>
      <c r="K662" t="n">
        <v>52.44</v>
      </c>
      <c r="L662" t="n">
        <v>4</v>
      </c>
      <c r="M662" t="n">
        <v>25</v>
      </c>
      <c r="N662" t="n">
        <v>34.75</v>
      </c>
      <c r="O662" t="n">
        <v>22581.25</v>
      </c>
      <c r="P662" t="n">
        <v>143.35</v>
      </c>
      <c r="Q662" t="n">
        <v>197.92</v>
      </c>
      <c r="R662" t="n">
        <v>43.9</v>
      </c>
      <c r="S662" t="n">
        <v>25.4</v>
      </c>
      <c r="T662" t="n">
        <v>8312.23</v>
      </c>
      <c r="U662" t="n">
        <v>0.58</v>
      </c>
      <c r="V662" t="n">
        <v>0.85</v>
      </c>
      <c r="W662" t="n">
        <v>2.98</v>
      </c>
      <c r="X662" t="n">
        <v>0.53</v>
      </c>
      <c r="Y662" t="n">
        <v>1</v>
      </c>
      <c r="Z662" t="n">
        <v>10</v>
      </c>
    </row>
    <row r="663">
      <c r="A663" t="n">
        <v>13</v>
      </c>
      <c r="B663" t="n">
        <v>90</v>
      </c>
      <c r="C663" t="inlineStr">
        <is>
          <t xml:space="preserve">CONCLUIDO	</t>
        </is>
      </c>
      <c r="D663" t="n">
        <v>7.0538</v>
      </c>
      <c r="E663" t="n">
        <v>14.18</v>
      </c>
      <c r="F663" t="n">
        <v>10.87</v>
      </c>
      <c r="G663" t="n">
        <v>26.08</v>
      </c>
      <c r="H663" t="n">
        <v>0.42</v>
      </c>
      <c r="I663" t="n">
        <v>25</v>
      </c>
      <c r="J663" t="n">
        <v>181.57</v>
      </c>
      <c r="K663" t="n">
        <v>52.44</v>
      </c>
      <c r="L663" t="n">
        <v>4.25</v>
      </c>
      <c r="M663" t="n">
        <v>23</v>
      </c>
      <c r="N663" t="n">
        <v>34.88</v>
      </c>
      <c r="O663" t="n">
        <v>22627.36</v>
      </c>
      <c r="P663" t="n">
        <v>142.36</v>
      </c>
      <c r="Q663" t="n">
        <v>197.83</v>
      </c>
      <c r="R663" t="n">
        <v>42.13</v>
      </c>
      <c r="S663" t="n">
        <v>25.4</v>
      </c>
      <c r="T663" t="n">
        <v>7434.38</v>
      </c>
      <c r="U663" t="n">
        <v>0.6</v>
      </c>
      <c r="V663" t="n">
        <v>0.86</v>
      </c>
      <c r="W663" t="n">
        <v>2.98</v>
      </c>
      <c r="X663" t="n">
        <v>0.48</v>
      </c>
      <c r="Y663" t="n">
        <v>1</v>
      </c>
      <c r="Z663" t="n">
        <v>10</v>
      </c>
    </row>
    <row r="664">
      <c r="A664" t="n">
        <v>14</v>
      </c>
      <c r="B664" t="n">
        <v>90</v>
      </c>
      <c r="C664" t="inlineStr">
        <is>
          <t xml:space="preserve">CONCLUIDO	</t>
        </is>
      </c>
      <c r="D664" t="n">
        <v>7.0795</v>
      </c>
      <c r="E664" t="n">
        <v>14.13</v>
      </c>
      <c r="F664" t="n">
        <v>10.85</v>
      </c>
      <c r="G664" t="n">
        <v>27.13</v>
      </c>
      <c r="H664" t="n">
        <v>0.44</v>
      </c>
      <c r="I664" t="n">
        <v>24</v>
      </c>
      <c r="J664" t="n">
        <v>181.94</v>
      </c>
      <c r="K664" t="n">
        <v>52.44</v>
      </c>
      <c r="L664" t="n">
        <v>4.5</v>
      </c>
      <c r="M664" t="n">
        <v>22</v>
      </c>
      <c r="N664" t="n">
        <v>35</v>
      </c>
      <c r="O664" t="n">
        <v>22673.63</v>
      </c>
      <c r="P664" t="n">
        <v>142.17</v>
      </c>
      <c r="Q664" t="n">
        <v>197.89</v>
      </c>
      <c r="R664" t="n">
        <v>41.64</v>
      </c>
      <c r="S664" t="n">
        <v>25.4</v>
      </c>
      <c r="T664" t="n">
        <v>7196.43</v>
      </c>
      <c r="U664" t="n">
        <v>0.61</v>
      </c>
      <c r="V664" t="n">
        <v>0.86</v>
      </c>
      <c r="W664" t="n">
        <v>2.98</v>
      </c>
      <c r="X664" t="n">
        <v>0.46</v>
      </c>
      <c r="Y664" t="n">
        <v>1</v>
      </c>
      <c r="Z664" t="n">
        <v>10</v>
      </c>
    </row>
    <row r="665">
      <c r="A665" t="n">
        <v>15</v>
      </c>
      <c r="B665" t="n">
        <v>90</v>
      </c>
      <c r="C665" t="inlineStr">
        <is>
          <t xml:space="preserve">CONCLUIDO	</t>
        </is>
      </c>
      <c r="D665" t="n">
        <v>7.1049</v>
      </c>
      <c r="E665" t="n">
        <v>14.07</v>
      </c>
      <c r="F665" t="n">
        <v>10.84</v>
      </c>
      <c r="G665" t="n">
        <v>28.27</v>
      </c>
      <c r="H665" t="n">
        <v>0.46</v>
      </c>
      <c r="I665" t="n">
        <v>23</v>
      </c>
      <c r="J665" t="n">
        <v>182.32</v>
      </c>
      <c r="K665" t="n">
        <v>52.44</v>
      </c>
      <c r="L665" t="n">
        <v>4.75</v>
      </c>
      <c r="M665" t="n">
        <v>21</v>
      </c>
      <c r="N665" t="n">
        <v>35.12</v>
      </c>
      <c r="O665" t="n">
        <v>22719.83</v>
      </c>
      <c r="P665" t="n">
        <v>141.85</v>
      </c>
      <c r="Q665" t="n">
        <v>197.78</v>
      </c>
      <c r="R665" t="n">
        <v>41.26</v>
      </c>
      <c r="S665" t="n">
        <v>25.4</v>
      </c>
      <c r="T665" t="n">
        <v>7010.51</v>
      </c>
      <c r="U665" t="n">
        <v>0.62</v>
      </c>
      <c r="V665" t="n">
        <v>0.86</v>
      </c>
      <c r="W665" t="n">
        <v>2.98</v>
      </c>
      <c r="X665" t="n">
        <v>0.44</v>
      </c>
      <c r="Y665" t="n">
        <v>1</v>
      </c>
      <c r="Z665" t="n">
        <v>10</v>
      </c>
    </row>
    <row r="666">
      <c r="A666" t="n">
        <v>16</v>
      </c>
      <c r="B666" t="n">
        <v>90</v>
      </c>
      <c r="C666" t="inlineStr">
        <is>
          <t xml:space="preserve">CONCLUIDO	</t>
        </is>
      </c>
      <c r="D666" t="n">
        <v>7.1325</v>
      </c>
      <c r="E666" t="n">
        <v>14.02</v>
      </c>
      <c r="F666" t="n">
        <v>10.82</v>
      </c>
      <c r="G666" t="n">
        <v>29.5</v>
      </c>
      <c r="H666" t="n">
        <v>0.49</v>
      </c>
      <c r="I666" t="n">
        <v>22</v>
      </c>
      <c r="J666" t="n">
        <v>182.69</v>
      </c>
      <c r="K666" t="n">
        <v>52.44</v>
      </c>
      <c r="L666" t="n">
        <v>5</v>
      </c>
      <c r="M666" t="n">
        <v>20</v>
      </c>
      <c r="N666" t="n">
        <v>35.25</v>
      </c>
      <c r="O666" t="n">
        <v>22766.06</v>
      </c>
      <c r="P666" t="n">
        <v>141.48</v>
      </c>
      <c r="Q666" t="n">
        <v>197.78</v>
      </c>
      <c r="R666" t="n">
        <v>40.48</v>
      </c>
      <c r="S666" t="n">
        <v>25.4</v>
      </c>
      <c r="T666" t="n">
        <v>6628.45</v>
      </c>
      <c r="U666" t="n">
        <v>0.63</v>
      </c>
      <c r="V666" t="n">
        <v>0.86</v>
      </c>
      <c r="W666" t="n">
        <v>2.98</v>
      </c>
      <c r="X666" t="n">
        <v>0.43</v>
      </c>
      <c r="Y666" t="n">
        <v>1</v>
      </c>
      <c r="Z666" t="n">
        <v>10</v>
      </c>
    </row>
    <row r="667">
      <c r="A667" t="n">
        <v>17</v>
      </c>
      <c r="B667" t="n">
        <v>90</v>
      </c>
      <c r="C667" t="inlineStr">
        <is>
          <t xml:space="preserve">CONCLUIDO	</t>
        </is>
      </c>
      <c r="D667" t="n">
        <v>7.162</v>
      </c>
      <c r="E667" t="n">
        <v>13.96</v>
      </c>
      <c r="F667" t="n">
        <v>10.8</v>
      </c>
      <c r="G667" t="n">
        <v>30.84</v>
      </c>
      <c r="H667" t="n">
        <v>0.51</v>
      </c>
      <c r="I667" t="n">
        <v>21</v>
      </c>
      <c r="J667" t="n">
        <v>183.07</v>
      </c>
      <c r="K667" t="n">
        <v>52.44</v>
      </c>
      <c r="L667" t="n">
        <v>5.25</v>
      </c>
      <c r="M667" t="n">
        <v>19</v>
      </c>
      <c r="N667" t="n">
        <v>35.37</v>
      </c>
      <c r="O667" t="n">
        <v>22812.34</v>
      </c>
      <c r="P667" t="n">
        <v>140.95</v>
      </c>
      <c r="Q667" t="n">
        <v>197.79</v>
      </c>
      <c r="R667" t="n">
        <v>39.91</v>
      </c>
      <c r="S667" t="n">
        <v>25.4</v>
      </c>
      <c r="T667" t="n">
        <v>6345.12</v>
      </c>
      <c r="U667" t="n">
        <v>0.64</v>
      </c>
      <c r="V667" t="n">
        <v>0.86</v>
      </c>
      <c r="W667" t="n">
        <v>2.98</v>
      </c>
      <c r="X667" t="n">
        <v>0.4</v>
      </c>
      <c r="Y667" t="n">
        <v>1</v>
      </c>
      <c r="Z667" t="n">
        <v>10</v>
      </c>
    </row>
    <row r="668">
      <c r="A668" t="n">
        <v>18</v>
      </c>
      <c r="B668" t="n">
        <v>90</v>
      </c>
      <c r="C668" t="inlineStr">
        <is>
          <t xml:space="preserve">CONCLUIDO	</t>
        </is>
      </c>
      <c r="D668" t="n">
        <v>7.1942</v>
      </c>
      <c r="E668" t="n">
        <v>13.9</v>
      </c>
      <c r="F668" t="n">
        <v>10.77</v>
      </c>
      <c r="G668" t="n">
        <v>32.3</v>
      </c>
      <c r="H668" t="n">
        <v>0.53</v>
      </c>
      <c r="I668" t="n">
        <v>20</v>
      </c>
      <c r="J668" t="n">
        <v>183.44</v>
      </c>
      <c r="K668" t="n">
        <v>52.44</v>
      </c>
      <c r="L668" t="n">
        <v>5.5</v>
      </c>
      <c r="M668" t="n">
        <v>18</v>
      </c>
      <c r="N668" t="n">
        <v>35.5</v>
      </c>
      <c r="O668" t="n">
        <v>22858.66</v>
      </c>
      <c r="P668" t="n">
        <v>140.51</v>
      </c>
      <c r="Q668" t="n">
        <v>197.76</v>
      </c>
      <c r="R668" t="n">
        <v>38.86</v>
      </c>
      <c r="S668" t="n">
        <v>25.4</v>
      </c>
      <c r="T668" t="n">
        <v>5827.01</v>
      </c>
      <c r="U668" t="n">
        <v>0.65</v>
      </c>
      <c r="V668" t="n">
        <v>0.86</v>
      </c>
      <c r="W668" t="n">
        <v>2.98</v>
      </c>
      <c r="X668" t="n">
        <v>0.38</v>
      </c>
      <c r="Y668" t="n">
        <v>1</v>
      </c>
      <c r="Z668" t="n">
        <v>10</v>
      </c>
    </row>
    <row r="669">
      <c r="A669" t="n">
        <v>19</v>
      </c>
      <c r="B669" t="n">
        <v>90</v>
      </c>
      <c r="C669" t="inlineStr">
        <is>
          <t xml:space="preserve">CONCLUIDO	</t>
        </is>
      </c>
      <c r="D669" t="n">
        <v>7.2234</v>
      </c>
      <c r="E669" t="n">
        <v>13.84</v>
      </c>
      <c r="F669" t="n">
        <v>10.75</v>
      </c>
      <c r="G669" t="n">
        <v>33.94</v>
      </c>
      <c r="H669" t="n">
        <v>0.55</v>
      </c>
      <c r="I669" t="n">
        <v>19</v>
      </c>
      <c r="J669" t="n">
        <v>183.82</v>
      </c>
      <c r="K669" t="n">
        <v>52.44</v>
      </c>
      <c r="L669" t="n">
        <v>5.75</v>
      </c>
      <c r="M669" t="n">
        <v>17</v>
      </c>
      <c r="N669" t="n">
        <v>35.63</v>
      </c>
      <c r="O669" t="n">
        <v>22905.03</v>
      </c>
      <c r="P669" t="n">
        <v>140.28</v>
      </c>
      <c r="Q669" t="n">
        <v>197.85</v>
      </c>
      <c r="R669" t="n">
        <v>38.66</v>
      </c>
      <c r="S669" t="n">
        <v>25.4</v>
      </c>
      <c r="T669" t="n">
        <v>5733.24</v>
      </c>
      <c r="U669" t="n">
        <v>0.66</v>
      </c>
      <c r="V669" t="n">
        <v>0.87</v>
      </c>
      <c r="W669" t="n">
        <v>2.96</v>
      </c>
      <c r="X669" t="n">
        <v>0.36</v>
      </c>
      <c r="Y669" t="n">
        <v>1</v>
      </c>
      <c r="Z669" t="n">
        <v>10</v>
      </c>
    </row>
    <row r="670">
      <c r="A670" t="n">
        <v>20</v>
      </c>
      <c r="B670" t="n">
        <v>90</v>
      </c>
      <c r="C670" t="inlineStr">
        <is>
          <t xml:space="preserve">CONCLUIDO	</t>
        </is>
      </c>
      <c r="D670" t="n">
        <v>7.2525</v>
      </c>
      <c r="E670" t="n">
        <v>13.79</v>
      </c>
      <c r="F670" t="n">
        <v>10.73</v>
      </c>
      <c r="G670" t="n">
        <v>35.76</v>
      </c>
      <c r="H670" t="n">
        <v>0.58</v>
      </c>
      <c r="I670" t="n">
        <v>18</v>
      </c>
      <c r="J670" t="n">
        <v>184.19</v>
      </c>
      <c r="K670" t="n">
        <v>52.44</v>
      </c>
      <c r="L670" t="n">
        <v>6</v>
      </c>
      <c r="M670" t="n">
        <v>16</v>
      </c>
      <c r="N670" t="n">
        <v>35.75</v>
      </c>
      <c r="O670" t="n">
        <v>22951.43</v>
      </c>
      <c r="P670" t="n">
        <v>139.82</v>
      </c>
      <c r="Q670" t="n">
        <v>197.76</v>
      </c>
      <c r="R670" t="n">
        <v>37.8</v>
      </c>
      <c r="S670" t="n">
        <v>25.4</v>
      </c>
      <c r="T670" t="n">
        <v>5304.7</v>
      </c>
      <c r="U670" t="n">
        <v>0.67</v>
      </c>
      <c r="V670" t="n">
        <v>0.87</v>
      </c>
      <c r="W670" t="n">
        <v>2.97</v>
      </c>
      <c r="X670" t="n">
        <v>0.34</v>
      </c>
      <c r="Y670" t="n">
        <v>1</v>
      </c>
      <c r="Z670" t="n">
        <v>10</v>
      </c>
    </row>
    <row r="671">
      <c r="A671" t="n">
        <v>21</v>
      </c>
      <c r="B671" t="n">
        <v>90</v>
      </c>
      <c r="C671" t="inlineStr">
        <is>
          <t xml:space="preserve">CONCLUIDO	</t>
        </is>
      </c>
      <c r="D671" t="n">
        <v>7.2845</v>
      </c>
      <c r="E671" t="n">
        <v>13.73</v>
      </c>
      <c r="F671" t="n">
        <v>10.7</v>
      </c>
      <c r="G671" t="n">
        <v>37.77</v>
      </c>
      <c r="H671" t="n">
        <v>0.6</v>
      </c>
      <c r="I671" t="n">
        <v>17</v>
      </c>
      <c r="J671" t="n">
        <v>184.57</v>
      </c>
      <c r="K671" t="n">
        <v>52.44</v>
      </c>
      <c r="L671" t="n">
        <v>6.25</v>
      </c>
      <c r="M671" t="n">
        <v>15</v>
      </c>
      <c r="N671" t="n">
        <v>35.88</v>
      </c>
      <c r="O671" t="n">
        <v>22997.88</v>
      </c>
      <c r="P671" t="n">
        <v>139.11</v>
      </c>
      <c r="Q671" t="n">
        <v>197.77</v>
      </c>
      <c r="R671" t="n">
        <v>36.98</v>
      </c>
      <c r="S671" t="n">
        <v>25.4</v>
      </c>
      <c r="T671" t="n">
        <v>4902.19</v>
      </c>
      <c r="U671" t="n">
        <v>0.6899999999999999</v>
      </c>
      <c r="V671" t="n">
        <v>0.87</v>
      </c>
      <c r="W671" t="n">
        <v>2.97</v>
      </c>
      <c r="X671" t="n">
        <v>0.31</v>
      </c>
      <c r="Y671" t="n">
        <v>1</v>
      </c>
      <c r="Z671" t="n">
        <v>10</v>
      </c>
    </row>
    <row r="672">
      <c r="A672" t="n">
        <v>22</v>
      </c>
      <c r="B672" t="n">
        <v>90</v>
      </c>
      <c r="C672" t="inlineStr">
        <is>
          <t xml:space="preserve">CONCLUIDO	</t>
        </is>
      </c>
      <c r="D672" t="n">
        <v>7.2735</v>
      </c>
      <c r="E672" t="n">
        <v>13.75</v>
      </c>
      <c r="F672" t="n">
        <v>10.72</v>
      </c>
      <c r="G672" t="n">
        <v>37.85</v>
      </c>
      <c r="H672" t="n">
        <v>0.62</v>
      </c>
      <c r="I672" t="n">
        <v>17</v>
      </c>
      <c r="J672" t="n">
        <v>184.95</v>
      </c>
      <c r="K672" t="n">
        <v>52.44</v>
      </c>
      <c r="L672" t="n">
        <v>6.5</v>
      </c>
      <c r="M672" t="n">
        <v>15</v>
      </c>
      <c r="N672" t="n">
        <v>36.01</v>
      </c>
      <c r="O672" t="n">
        <v>23044.38</v>
      </c>
      <c r="P672" t="n">
        <v>139.47</v>
      </c>
      <c r="Q672" t="n">
        <v>197.78</v>
      </c>
      <c r="R672" t="n">
        <v>37.86</v>
      </c>
      <c r="S672" t="n">
        <v>25.4</v>
      </c>
      <c r="T672" t="n">
        <v>5341.5</v>
      </c>
      <c r="U672" t="n">
        <v>0.67</v>
      </c>
      <c r="V672" t="n">
        <v>0.87</v>
      </c>
      <c r="W672" t="n">
        <v>2.96</v>
      </c>
      <c r="X672" t="n">
        <v>0.33</v>
      </c>
      <c r="Y672" t="n">
        <v>1</v>
      </c>
      <c r="Z672" t="n">
        <v>10</v>
      </c>
    </row>
    <row r="673">
      <c r="A673" t="n">
        <v>23</v>
      </c>
      <c r="B673" t="n">
        <v>90</v>
      </c>
      <c r="C673" t="inlineStr">
        <is>
          <t xml:space="preserve">CONCLUIDO	</t>
        </is>
      </c>
      <c r="D673" t="n">
        <v>7.312</v>
      </c>
      <c r="E673" t="n">
        <v>13.68</v>
      </c>
      <c r="F673" t="n">
        <v>10.69</v>
      </c>
      <c r="G673" t="n">
        <v>40.08</v>
      </c>
      <c r="H673" t="n">
        <v>0.65</v>
      </c>
      <c r="I673" t="n">
        <v>16</v>
      </c>
      <c r="J673" t="n">
        <v>185.33</v>
      </c>
      <c r="K673" t="n">
        <v>52.44</v>
      </c>
      <c r="L673" t="n">
        <v>6.75</v>
      </c>
      <c r="M673" t="n">
        <v>14</v>
      </c>
      <c r="N673" t="n">
        <v>36.13</v>
      </c>
      <c r="O673" t="n">
        <v>23090.91</v>
      </c>
      <c r="P673" t="n">
        <v>138.84</v>
      </c>
      <c r="Q673" t="n">
        <v>197.83</v>
      </c>
      <c r="R673" t="n">
        <v>36.47</v>
      </c>
      <c r="S673" t="n">
        <v>25.4</v>
      </c>
      <c r="T673" t="n">
        <v>4652.12</v>
      </c>
      <c r="U673" t="n">
        <v>0.7</v>
      </c>
      <c r="V673" t="n">
        <v>0.87</v>
      </c>
      <c r="W673" t="n">
        <v>2.97</v>
      </c>
      <c r="X673" t="n">
        <v>0.3</v>
      </c>
      <c r="Y673" t="n">
        <v>1</v>
      </c>
      <c r="Z673" t="n">
        <v>10</v>
      </c>
    </row>
    <row r="674">
      <c r="A674" t="n">
        <v>24</v>
      </c>
      <c r="B674" t="n">
        <v>90</v>
      </c>
      <c r="C674" t="inlineStr">
        <is>
          <t xml:space="preserve">CONCLUIDO	</t>
        </is>
      </c>
      <c r="D674" t="n">
        <v>7.3085</v>
      </c>
      <c r="E674" t="n">
        <v>13.68</v>
      </c>
      <c r="F674" t="n">
        <v>10.69</v>
      </c>
      <c r="G674" t="n">
        <v>40.1</v>
      </c>
      <c r="H674" t="n">
        <v>0.67</v>
      </c>
      <c r="I674" t="n">
        <v>16</v>
      </c>
      <c r="J674" t="n">
        <v>185.7</v>
      </c>
      <c r="K674" t="n">
        <v>52.44</v>
      </c>
      <c r="L674" t="n">
        <v>7</v>
      </c>
      <c r="M674" t="n">
        <v>14</v>
      </c>
      <c r="N674" t="n">
        <v>36.26</v>
      </c>
      <c r="O674" t="n">
        <v>23137.49</v>
      </c>
      <c r="P674" t="n">
        <v>138.93</v>
      </c>
      <c r="Q674" t="n">
        <v>197.76</v>
      </c>
      <c r="R674" t="n">
        <v>36.81</v>
      </c>
      <c r="S674" t="n">
        <v>25.4</v>
      </c>
      <c r="T674" t="n">
        <v>4820.88</v>
      </c>
      <c r="U674" t="n">
        <v>0.6899999999999999</v>
      </c>
      <c r="V674" t="n">
        <v>0.87</v>
      </c>
      <c r="W674" t="n">
        <v>2.97</v>
      </c>
      <c r="X674" t="n">
        <v>0.3</v>
      </c>
      <c r="Y674" t="n">
        <v>1</v>
      </c>
      <c r="Z674" t="n">
        <v>10</v>
      </c>
    </row>
    <row r="675">
      <c r="A675" t="n">
        <v>25</v>
      </c>
      <c r="B675" t="n">
        <v>90</v>
      </c>
      <c r="C675" t="inlineStr">
        <is>
          <t xml:space="preserve">CONCLUIDO	</t>
        </is>
      </c>
      <c r="D675" t="n">
        <v>7.3381</v>
      </c>
      <c r="E675" t="n">
        <v>13.63</v>
      </c>
      <c r="F675" t="n">
        <v>10.67</v>
      </c>
      <c r="G675" t="n">
        <v>42.69</v>
      </c>
      <c r="H675" t="n">
        <v>0.6899999999999999</v>
      </c>
      <c r="I675" t="n">
        <v>15</v>
      </c>
      <c r="J675" t="n">
        <v>186.08</v>
      </c>
      <c r="K675" t="n">
        <v>52.44</v>
      </c>
      <c r="L675" t="n">
        <v>7.25</v>
      </c>
      <c r="M675" t="n">
        <v>13</v>
      </c>
      <c r="N675" t="n">
        <v>36.39</v>
      </c>
      <c r="O675" t="n">
        <v>23184.11</v>
      </c>
      <c r="P675" t="n">
        <v>138.56</v>
      </c>
      <c r="Q675" t="n">
        <v>197.78</v>
      </c>
      <c r="R675" t="n">
        <v>36.19</v>
      </c>
      <c r="S675" t="n">
        <v>25.4</v>
      </c>
      <c r="T675" t="n">
        <v>4517.6</v>
      </c>
      <c r="U675" t="n">
        <v>0.7</v>
      </c>
      <c r="V675" t="n">
        <v>0.87</v>
      </c>
      <c r="W675" t="n">
        <v>2.96</v>
      </c>
      <c r="X675" t="n">
        <v>0.28</v>
      </c>
      <c r="Y675" t="n">
        <v>1</v>
      </c>
      <c r="Z675" t="n">
        <v>10</v>
      </c>
    </row>
    <row r="676">
      <c r="A676" t="n">
        <v>26</v>
      </c>
      <c r="B676" t="n">
        <v>90</v>
      </c>
      <c r="C676" t="inlineStr">
        <is>
          <t xml:space="preserve">CONCLUIDO	</t>
        </is>
      </c>
      <c r="D676" t="n">
        <v>7.3447</v>
      </c>
      <c r="E676" t="n">
        <v>13.62</v>
      </c>
      <c r="F676" t="n">
        <v>10.66</v>
      </c>
      <c r="G676" t="n">
        <v>42.65</v>
      </c>
      <c r="H676" t="n">
        <v>0.71</v>
      </c>
      <c r="I676" t="n">
        <v>15</v>
      </c>
      <c r="J676" t="n">
        <v>186.46</v>
      </c>
      <c r="K676" t="n">
        <v>52.44</v>
      </c>
      <c r="L676" t="n">
        <v>7.5</v>
      </c>
      <c r="M676" t="n">
        <v>13</v>
      </c>
      <c r="N676" t="n">
        <v>36.52</v>
      </c>
      <c r="O676" t="n">
        <v>23230.78</v>
      </c>
      <c r="P676" t="n">
        <v>138.17</v>
      </c>
      <c r="Q676" t="n">
        <v>197.8</v>
      </c>
      <c r="R676" t="n">
        <v>35.75</v>
      </c>
      <c r="S676" t="n">
        <v>25.4</v>
      </c>
      <c r="T676" t="n">
        <v>4296.66</v>
      </c>
      <c r="U676" t="n">
        <v>0.71</v>
      </c>
      <c r="V676" t="n">
        <v>0.87</v>
      </c>
      <c r="W676" t="n">
        <v>2.96</v>
      </c>
      <c r="X676" t="n">
        <v>0.27</v>
      </c>
      <c r="Y676" t="n">
        <v>1</v>
      </c>
      <c r="Z676" t="n">
        <v>10</v>
      </c>
    </row>
    <row r="677">
      <c r="A677" t="n">
        <v>27</v>
      </c>
      <c r="B677" t="n">
        <v>90</v>
      </c>
      <c r="C677" t="inlineStr">
        <is>
          <t xml:space="preserve">CONCLUIDO	</t>
        </is>
      </c>
      <c r="D677" t="n">
        <v>7.374</v>
      </c>
      <c r="E677" t="n">
        <v>13.56</v>
      </c>
      <c r="F677" t="n">
        <v>10.64</v>
      </c>
      <c r="G677" t="n">
        <v>45.61</v>
      </c>
      <c r="H677" t="n">
        <v>0.74</v>
      </c>
      <c r="I677" t="n">
        <v>14</v>
      </c>
      <c r="J677" t="n">
        <v>186.84</v>
      </c>
      <c r="K677" t="n">
        <v>52.44</v>
      </c>
      <c r="L677" t="n">
        <v>7.75</v>
      </c>
      <c r="M677" t="n">
        <v>12</v>
      </c>
      <c r="N677" t="n">
        <v>36.65</v>
      </c>
      <c r="O677" t="n">
        <v>23277.49</v>
      </c>
      <c r="P677" t="n">
        <v>137.87</v>
      </c>
      <c r="Q677" t="n">
        <v>197.77</v>
      </c>
      <c r="R677" t="n">
        <v>35.17</v>
      </c>
      <c r="S677" t="n">
        <v>25.4</v>
      </c>
      <c r="T677" t="n">
        <v>4009.39</v>
      </c>
      <c r="U677" t="n">
        <v>0.72</v>
      </c>
      <c r="V677" t="n">
        <v>0.87</v>
      </c>
      <c r="W677" t="n">
        <v>2.96</v>
      </c>
      <c r="X677" t="n">
        <v>0.25</v>
      </c>
      <c r="Y677" t="n">
        <v>1</v>
      </c>
      <c r="Z677" t="n">
        <v>10</v>
      </c>
    </row>
    <row r="678">
      <c r="A678" t="n">
        <v>28</v>
      </c>
      <c r="B678" t="n">
        <v>90</v>
      </c>
      <c r="C678" t="inlineStr">
        <is>
          <t xml:space="preserve">CONCLUIDO	</t>
        </is>
      </c>
      <c r="D678" t="n">
        <v>7.3727</v>
      </c>
      <c r="E678" t="n">
        <v>13.56</v>
      </c>
      <c r="F678" t="n">
        <v>10.65</v>
      </c>
      <c r="G678" t="n">
        <v>45.62</v>
      </c>
      <c r="H678" t="n">
        <v>0.76</v>
      </c>
      <c r="I678" t="n">
        <v>14</v>
      </c>
      <c r="J678" t="n">
        <v>187.22</v>
      </c>
      <c r="K678" t="n">
        <v>52.44</v>
      </c>
      <c r="L678" t="n">
        <v>8</v>
      </c>
      <c r="M678" t="n">
        <v>12</v>
      </c>
      <c r="N678" t="n">
        <v>36.78</v>
      </c>
      <c r="O678" t="n">
        <v>23324.24</v>
      </c>
      <c r="P678" t="n">
        <v>137.72</v>
      </c>
      <c r="Q678" t="n">
        <v>197.75</v>
      </c>
      <c r="R678" t="n">
        <v>35.43</v>
      </c>
      <c r="S678" t="n">
        <v>25.4</v>
      </c>
      <c r="T678" t="n">
        <v>4140.01</v>
      </c>
      <c r="U678" t="n">
        <v>0.72</v>
      </c>
      <c r="V678" t="n">
        <v>0.87</v>
      </c>
      <c r="W678" t="n">
        <v>2.96</v>
      </c>
      <c r="X678" t="n">
        <v>0.26</v>
      </c>
      <c r="Y678" t="n">
        <v>1</v>
      </c>
      <c r="Z678" t="n">
        <v>10</v>
      </c>
    </row>
    <row r="679">
      <c r="A679" t="n">
        <v>29</v>
      </c>
      <c r="B679" t="n">
        <v>90</v>
      </c>
      <c r="C679" t="inlineStr">
        <is>
          <t xml:space="preserve">CONCLUIDO	</t>
        </is>
      </c>
      <c r="D679" t="n">
        <v>7.3936</v>
      </c>
      <c r="E679" t="n">
        <v>13.53</v>
      </c>
      <c r="F679" t="n">
        <v>10.64</v>
      </c>
      <c r="G679" t="n">
        <v>49.12</v>
      </c>
      <c r="H679" t="n">
        <v>0.78</v>
      </c>
      <c r="I679" t="n">
        <v>13</v>
      </c>
      <c r="J679" t="n">
        <v>187.6</v>
      </c>
      <c r="K679" t="n">
        <v>52.44</v>
      </c>
      <c r="L679" t="n">
        <v>8.25</v>
      </c>
      <c r="M679" t="n">
        <v>11</v>
      </c>
      <c r="N679" t="n">
        <v>36.9</v>
      </c>
      <c r="O679" t="n">
        <v>23371.04</v>
      </c>
      <c r="P679" t="n">
        <v>137.54</v>
      </c>
      <c r="Q679" t="n">
        <v>197.77</v>
      </c>
      <c r="R679" t="n">
        <v>35.19</v>
      </c>
      <c r="S679" t="n">
        <v>25.4</v>
      </c>
      <c r="T679" t="n">
        <v>4025.89</v>
      </c>
      <c r="U679" t="n">
        <v>0.72</v>
      </c>
      <c r="V679" t="n">
        <v>0.87</v>
      </c>
      <c r="W679" t="n">
        <v>2.96</v>
      </c>
      <c r="X679" t="n">
        <v>0.25</v>
      </c>
      <c r="Y679" t="n">
        <v>1</v>
      </c>
      <c r="Z679" t="n">
        <v>10</v>
      </c>
    </row>
    <row r="680">
      <c r="A680" t="n">
        <v>30</v>
      </c>
      <c r="B680" t="n">
        <v>90</v>
      </c>
      <c r="C680" t="inlineStr">
        <is>
          <t xml:space="preserve">CONCLUIDO	</t>
        </is>
      </c>
      <c r="D680" t="n">
        <v>7.3983</v>
      </c>
      <c r="E680" t="n">
        <v>13.52</v>
      </c>
      <c r="F680" t="n">
        <v>10.63</v>
      </c>
      <c r="G680" t="n">
        <v>49.08</v>
      </c>
      <c r="H680" t="n">
        <v>0.8</v>
      </c>
      <c r="I680" t="n">
        <v>13</v>
      </c>
      <c r="J680" t="n">
        <v>187.98</v>
      </c>
      <c r="K680" t="n">
        <v>52.44</v>
      </c>
      <c r="L680" t="n">
        <v>8.5</v>
      </c>
      <c r="M680" t="n">
        <v>11</v>
      </c>
      <c r="N680" t="n">
        <v>37.03</v>
      </c>
      <c r="O680" t="n">
        <v>23417.88</v>
      </c>
      <c r="P680" t="n">
        <v>137.58</v>
      </c>
      <c r="Q680" t="n">
        <v>197.76</v>
      </c>
      <c r="R680" t="n">
        <v>35.09</v>
      </c>
      <c r="S680" t="n">
        <v>25.4</v>
      </c>
      <c r="T680" t="n">
        <v>3978.2</v>
      </c>
      <c r="U680" t="n">
        <v>0.72</v>
      </c>
      <c r="V680" t="n">
        <v>0.88</v>
      </c>
      <c r="W680" t="n">
        <v>2.96</v>
      </c>
      <c r="X680" t="n">
        <v>0.24</v>
      </c>
      <c r="Y680" t="n">
        <v>1</v>
      </c>
      <c r="Z680" t="n">
        <v>10</v>
      </c>
    </row>
    <row r="681">
      <c r="A681" t="n">
        <v>31</v>
      </c>
      <c r="B681" t="n">
        <v>90</v>
      </c>
      <c r="C681" t="inlineStr">
        <is>
          <t xml:space="preserve">CONCLUIDO	</t>
        </is>
      </c>
      <c r="D681" t="n">
        <v>7.3995</v>
      </c>
      <c r="E681" t="n">
        <v>13.51</v>
      </c>
      <c r="F681" t="n">
        <v>10.63</v>
      </c>
      <c r="G681" t="n">
        <v>49.07</v>
      </c>
      <c r="H681" t="n">
        <v>0.82</v>
      </c>
      <c r="I681" t="n">
        <v>13</v>
      </c>
      <c r="J681" t="n">
        <v>188.36</v>
      </c>
      <c r="K681" t="n">
        <v>52.44</v>
      </c>
      <c r="L681" t="n">
        <v>8.75</v>
      </c>
      <c r="M681" t="n">
        <v>11</v>
      </c>
      <c r="N681" t="n">
        <v>37.16</v>
      </c>
      <c r="O681" t="n">
        <v>23464.76</v>
      </c>
      <c r="P681" t="n">
        <v>137.26</v>
      </c>
      <c r="Q681" t="n">
        <v>197.76</v>
      </c>
      <c r="R681" t="n">
        <v>34.94</v>
      </c>
      <c r="S681" t="n">
        <v>25.4</v>
      </c>
      <c r="T681" t="n">
        <v>3898.72</v>
      </c>
      <c r="U681" t="n">
        <v>0.73</v>
      </c>
      <c r="V681" t="n">
        <v>0.88</v>
      </c>
      <c r="W681" t="n">
        <v>2.96</v>
      </c>
      <c r="X681" t="n">
        <v>0.24</v>
      </c>
      <c r="Y681" t="n">
        <v>1</v>
      </c>
      <c r="Z681" t="n">
        <v>10</v>
      </c>
    </row>
    <row r="682">
      <c r="A682" t="n">
        <v>32</v>
      </c>
      <c r="B682" t="n">
        <v>90</v>
      </c>
      <c r="C682" t="inlineStr">
        <is>
          <t xml:space="preserve">CONCLUIDO	</t>
        </is>
      </c>
      <c r="D682" t="n">
        <v>7.4305</v>
      </c>
      <c r="E682" t="n">
        <v>13.46</v>
      </c>
      <c r="F682" t="n">
        <v>10.61</v>
      </c>
      <c r="G682" t="n">
        <v>53.05</v>
      </c>
      <c r="H682" t="n">
        <v>0.85</v>
      </c>
      <c r="I682" t="n">
        <v>12</v>
      </c>
      <c r="J682" t="n">
        <v>188.74</v>
      </c>
      <c r="K682" t="n">
        <v>52.44</v>
      </c>
      <c r="L682" t="n">
        <v>9</v>
      </c>
      <c r="M682" t="n">
        <v>10</v>
      </c>
      <c r="N682" t="n">
        <v>37.3</v>
      </c>
      <c r="O682" t="n">
        <v>23511.69</v>
      </c>
      <c r="P682" t="n">
        <v>136.78</v>
      </c>
      <c r="Q682" t="n">
        <v>197.8</v>
      </c>
      <c r="R682" t="n">
        <v>34.26</v>
      </c>
      <c r="S682" t="n">
        <v>25.4</v>
      </c>
      <c r="T682" t="n">
        <v>3565.96</v>
      </c>
      <c r="U682" t="n">
        <v>0.74</v>
      </c>
      <c r="V682" t="n">
        <v>0.88</v>
      </c>
      <c r="W682" t="n">
        <v>2.96</v>
      </c>
      <c r="X682" t="n">
        <v>0.22</v>
      </c>
      <c r="Y682" t="n">
        <v>1</v>
      </c>
      <c r="Z682" t="n">
        <v>10</v>
      </c>
    </row>
    <row r="683">
      <c r="A683" t="n">
        <v>33</v>
      </c>
      <c r="B683" t="n">
        <v>90</v>
      </c>
      <c r="C683" t="inlineStr">
        <is>
          <t xml:space="preserve">CONCLUIDO	</t>
        </is>
      </c>
      <c r="D683" t="n">
        <v>7.429</v>
      </c>
      <c r="E683" t="n">
        <v>13.46</v>
      </c>
      <c r="F683" t="n">
        <v>10.61</v>
      </c>
      <c r="G683" t="n">
        <v>53.07</v>
      </c>
      <c r="H683" t="n">
        <v>0.87</v>
      </c>
      <c r="I683" t="n">
        <v>12</v>
      </c>
      <c r="J683" t="n">
        <v>189.12</v>
      </c>
      <c r="K683" t="n">
        <v>52.44</v>
      </c>
      <c r="L683" t="n">
        <v>9.25</v>
      </c>
      <c r="M683" t="n">
        <v>10</v>
      </c>
      <c r="N683" t="n">
        <v>37.43</v>
      </c>
      <c r="O683" t="n">
        <v>23558.67</v>
      </c>
      <c r="P683" t="n">
        <v>136.83</v>
      </c>
      <c r="Q683" t="n">
        <v>197.78</v>
      </c>
      <c r="R683" t="n">
        <v>34.21</v>
      </c>
      <c r="S683" t="n">
        <v>25.4</v>
      </c>
      <c r="T683" t="n">
        <v>3539.74</v>
      </c>
      <c r="U683" t="n">
        <v>0.74</v>
      </c>
      <c r="V683" t="n">
        <v>0.88</v>
      </c>
      <c r="W683" t="n">
        <v>2.96</v>
      </c>
      <c r="X683" t="n">
        <v>0.22</v>
      </c>
      <c r="Y683" t="n">
        <v>1</v>
      </c>
      <c r="Z683" t="n">
        <v>10</v>
      </c>
    </row>
    <row r="684">
      <c r="A684" t="n">
        <v>34</v>
      </c>
      <c r="B684" t="n">
        <v>90</v>
      </c>
      <c r="C684" t="inlineStr">
        <is>
          <t xml:space="preserve">CONCLUIDO	</t>
        </is>
      </c>
      <c r="D684" t="n">
        <v>7.4351</v>
      </c>
      <c r="E684" t="n">
        <v>13.45</v>
      </c>
      <c r="F684" t="n">
        <v>10.6</v>
      </c>
      <c r="G684" t="n">
        <v>53.01</v>
      </c>
      <c r="H684" t="n">
        <v>0.89</v>
      </c>
      <c r="I684" t="n">
        <v>12</v>
      </c>
      <c r="J684" t="n">
        <v>189.5</v>
      </c>
      <c r="K684" t="n">
        <v>52.44</v>
      </c>
      <c r="L684" t="n">
        <v>9.5</v>
      </c>
      <c r="M684" t="n">
        <v>10</v>
      </c>
      <c r="N684" t="n">
        <v>37.56</v>
      </c>
      <c r="O684" t="n">
        <v>23605.68</v>
      </c>
      <c r="P684" t="n">
        <v>136.35</v>
      </c>
      <c r="Q684" t="n">
        <v>197.82</v>
      </c>
      <c r="R684" t="n">
        <v>34.03</v>
      </c>
      <c r="S684" t="n">
        <v>25.4</v>
      </c>
      <c r="T684" t="n">
        <v>3451.13</v>
      </c>
      <c r="U684" t="n">
        <v>0.75</v>
      </c>
      <c r="V684" t="n">
        <v>0.88</v>
      </c>
      <c r="W684" t="n">
        <v>2.96</v>
      </c>
      <c r="X684" t="n">
        <v>0.21</v>
      </c>
      <c r="Y684" t="n">
        <v>1</v>
      </c>
      <c r="Z684" t="n">
        <v>10</v>
      </c>
    </row>
    <row r="685">
      <c r="A685" t="n">
        <v>35</v>
      </c>
      <c r="B685" t="n">
        <v>90</v>
      </c>
      <c r="C685" t="inlineStr">
        <is>
          <t xml:space="preserve">CONCLUIDO	</t>
        </is>
      </c>
      <c r="D685" t="n">
        <v>7.4585</v>
      </c>
      <c r="E685" t="n">
        <v>13.41</v>
      </c>
      <c r="F685" t="n">
        <v>10.6</v>
      </c>
      <c r="G685" t="n">
        <v>57.8</v>
      </c>
      <c r="H685" t="n">
        <v>0.91</v>
      </c>
      <c r="I685" t="n">
        <v>11</v>
      </c>
      <c r="J685" t="n">
        <v>189.88</v>
      </c>
      <c r="K685" t="n">
        <v>52.44</v>
      </c>
      <c r="L685" t="n">
        <v>9.75</v>
      </c>
      <c r="M685" t="n">
        <v>9</v>
      </c>
      <c r="N685" t="n">
        <v>37.69</v>
      </c>
      <c r="O685" t="n">
        <v>23652.75</v>
      </c>
      <c r="P685" t="n">
        <v>135.98</v>
      </c>
      <c r="Q685" t="n">
        <v>197.77</v>
      </c>
      <c r="R685" t="n">
        <v>33.77</v>
      </c>
      <c r="S685" t="n">
        <v>25.4</v>
      </c>
      <c r="T685" t="n">
        <v>3325.82</v>
      </c>
      <c r="U685" t="n">
        <v>0.75</v>
      </c>
      <c r="V685" t="n">
        <v>0.88</v>
      </c>
      <c r="W685" t="n">
        <v>2.96</v>
      </c>
      <c r="X685" t="n">
        <v>0.21</v>
      </c>
      <c r="Y685" t="n">
        <v>1</v>
      </c>
      <c r="Z685" t="n">
        <v>10</v>
      </c>
    </row>
    <row r="686">
      <c r="A686" t="n">
        <v>36</v>
      </c>
      <c r="B686" t="n">
        <v>90</v>
      </c>
      <c r="C686" t="inlineStr">
        <is>
          <t xml:space="preserve">CONCLUIDO	</t>
        </is>
      </c>
      <c r="D686" t="n">
        <v>7.4669</v>
      </c>
      <c r="E686" t="n">
        <v>13.39</v>
      </c>
      <c r="F686" t="n">
        <v>10.58</v>
      </c>
      <c r="G686" t="n">
        <v>57.71</v>
      </c>
      <c r="H686" t="n">
        <v>0.93</v>
      </c>
      <c r="I686" t="n">
        <v>11</v>
      </c>
      <c r="J686" t="n">
        <v>190.26</v>
      </c>
      <c r="K686" t="n">
        <v>52.44</v>
      </c>
      <c r="L686" t="n">
        <v>10</v>
      </c>
      <c r="M686" t="n">
        <v>9</v>
      </c>
      <c r="N686" t="n">
        <v>37.82</v>
      </c>
      <c r="O686" t="n">
        <v>23699.85</v>
      </c>
      <c r="P686" t="n">
        <v>135.79</v>
      </c>
      <c r="Q686" t="n">
        <v>197.83</v>
      </c>
      <c r="R686" t="n">
        <v>33.3</v>
      </c>
      <c r="S686" t="n">
        <v>25.4</v>
      </c>
      <c r="T686" t="n">
        <v>3090.05</v>
      </c>
      <c r="U686" t="n">
        <v>0.76</v>
      </c>
      <c r="V686" t="n">
        <v>0.88</v>
      </c>
      <c r="W686" t="n">
        <v>2.96</v>
      </c>
      <c r="X686" t="n">
        <v>0.19</v>
      </c>
      <c r="Y686" t="n">
        <v>1</v>
      </c>
      <c r="Z686" t="n">
        <v>10</v>
      </c>
    </row>
    <row r="687">
      <c r="A687" t="n">
        <v>37</v>
      </c>
      <c r="B687" t="n">
        <v>90</v>
      </c>
      <c r="C687" t="inlineStr">
        <is>
          <t xml:space="preserve">CONCLUIDO	</t>
        </is>
      </c>
      <c r="D687" t="n">
        <v>7.4661</v>
      </c>
      <c r="E687" t="n">
        <v>13.39</v>
      </c>
      <c r="F687" t="n">
        <v>10.58</v>
      </c>
      <c r="G687" t="n">
        <v>57.72</v>
      </c>
      <c r="H687" t="n">
        <v>0.95</v>
      </c>
      <c r="I687" t="n">
        <v>11</v>
      </c>
      <c r="J687" t="n">
        <v>190.65</v>
      </c>
      <c r="K687" t="n">
        <v>52.44</v>
      </c>
      <c r="L687" t="n">
        <v>10.25</v>
      </c>
      <c r="M687" t="n">
        <v>9</v>
      </c>
      <c r="N687" t="n">
        <v>37.95</v>
      </c>
      <c r="O687" t="n">
        <v>23747</v>
      </c>
      <c r="P687" t="n">
        <v>135.81</v>
      </c>
      <c r="Q687" t="n">
        <v>197.75</v>
      </c>
      <c r="R687" t="n">
        <v>33.35</v>
      </c>
      <c r="S687" t="n">
        <v>25.4</v>
      </c>
      <c r="T687" t="n">
        <v>3116.83</v>
      </c>
      <c r="U687" t="n">
        <v>0.76</v>
      </c>
      <c r="V687" t="n">
        <v>0.88</v>
      </c>
      <c r="W687" t="n">
        <v>2.96</v>
      </c>
      <c r="X687" t="n">
        <v>0.19</v>
      </c>
      <c r="Y687" t="n">
        <v>1</v>
      </c>
      <c r="Z687" t="n">
        <v>10</v>
      </c>
    </row>
    <row r="688">
      <c r="A688" t="n">
        <v>38</v>
      </c>
      <c r="B688" t="n">
        <v>90</v>
      </c>
      <c r="C688" t="inlineStr">
        <is>
          <t xml:space="preserve">CONCLUIDO	</t>
        </is>
      </c>
      <c r="D688" t="n">
        <v>7.463</v>
      </c>
      <c r="E688" t="n">
        <v>13.4</v>
      </c>
      <c r="F688" t="n">
        <v>10.59</v>
      </c>
      <c r="G688" t="n">
        <v>57.75</v>
      </c>
      <c r="H688" t="n">
        <v>0.98</v>
      </c>
      <c r="I688" t="n">
        <v>11</v>
      </c>
      <c r="J688" t="n">
        <v>191.03</v>
      </c>
      <c r="K688" t="n">
        <v>52.44</v>
      </c>
      <c r="L688" t="n">
        <v>10.5</v>
      </c>
      <c r="M688" t="n">
        <v>9</v>
      </c>
      <c r="N688" t="n">
        <v>38.09</v>
      </c>
      <c r="O688" t="n">
        <v>23794.2</v>
      </c>
      <c r="P688" t="n">
        <v>135.88</v>
      </c>
      <c r="Q688" t="n">
        <v>197.76</v>
      </c>
      <c r="R688" t="n">
        <v>33.37</v>
      </c>
      <c r="S688" t="n">
        <v>25.4</v>
      </c>
      <c r="T688" t="n">
        <v>3127.71</v>
      </c>
      <c r="U688" t="n">
        <v>0.76</v>
      </c>
      <c r="V688" t="n">
        <v>0.88</v>
      </c>
      <c r="W688" t="n">
        <v>2.96</v>
      </c>
      <c r="X688" t="n">
        <v>0.2</v>
      </c>
      <c r="Y688" t="n">
        <v>1</v>
      </c>
      <c r="Z688" t="n">
        <v>10</v>
      </c>
    </row>
    <row r="689">
      <c r="A689" t="n">
        <v>39</v>
      </c>
      <c r="B689" t="n">
        <v>90</v>
      </c>
      <c r="C689" t="inlineStr">
        <is>
          <t xml:space="preserve">CONCLUIDO	</t>
        </is>
      </c>
      <c r="D689" t="n">
        <v>7.4945</v>
      </c>
      <c r="E689" t="n">
        <v>13.34</v>
      </c>
      <c r="F689" t="n">
        <v>10.57</v>
      </c>
      <c r="G689" t="n">
        <v>63.4</v>
      </c>
      <c r="H689" t="n">
        <v>1</v>
      </c>
      <c r="I689" t="n">
        <v>10</v>
      </c>
      <c r="J689" t="n">
        <v>191.41</v>
      </c>
      <c r="K689" t="n">
        <v>52.44</v>
      </c>
      <c r="L689" t="n">
        <v>10.75</v>
      </c>
      <c r="M689" t="n">
        <v>8</v>
      </c>
      <c r="N689" t="n">
        <v>38.22</v>
      </c>
      <c r="O689" t="n">
        <v>23841.44</v>
      </c>
      <c r="P689" t="n">
        <v>135.28</v>
      </c>
      <c r="Q689" t="n">
        <v>197.8</v>
      </c>
      <c r="R689" t="n">
        <v>32.83</v>
      </c>
      <c r="S689" t="n">
        <v>25.4</v>
      </c>
      <c r="T689" t="n">
        <v>2859.93</v>
      </c>
      <c r="U689" t="n">
        <v>0.77</v>
      </c>
      <c r="V689" t="n">
        <v>0.88</v>
      </c>
      <c r="W689" t="n">
        <v>2.96</v>
      </c>
      <c r="X689" t="n">
        <v>0.18</v>
      </c>
      <c r="Y689" t="n">
        <v>1</v>
      </c>
      <c r="Z689" t="n">
        <v>10</v>
      </c>
    </row>
    <row r="690">
      <c r="A690" t="n">
        <v>40</v>
      </c>
      <c r="B690" t="n">
        <v>90</v>
      </c>
      <c r="C690" t="inlineStr">
        <is>
          <t xml:space="preserve">CONCLUIDO	</t>
        </is>
      </c>
      <c r="D690" t="n">
        <v>7.4948</v>
      </c>
      <c r="E690" t="n">
        <v>13.34</v>
      </c>
      <c r="F690" t="n">
        <v>10.57</v>
      </c>
      <c r="G690" t="n">
        <v>63.4</v>
      </c>
      <c r="H690" t="n">
        <v>1.02</v>
      </c>
      <c r="I690" t="n">
        <v>10</v>
      </c>
      <c r="J690" t="n">
        <v>191.79</v>
      </c>
      <c r="K690" t="n">
        <v>52.44</v>
      </c>
      <c r="L690" t="n">
        <v>11</v>
      </c>
      <c r="M690" t="n">
        <v>8</v>
      </c>
      <c r="N690" t="n">
        <v>38.35</v>
      </c>
      <c r="O690" t="n">
        <v>23888.73</v>
      </c>
      <c r="P690" t="n">
        <v>135.4</v>
      </c>
      <c r="Q690" t="n">
        <v>197.8</v>
      </c>
      <c r="R690" t="n">
        <v>32.79</v>
      </c>
      <c r="S690" t="n">
        <v>25.4</v>
      </c>
      <c r="T690" t="n">
        <v>2843.56</v>
      </c>
      <c r="U690" t="n">
        <v>0.77</v>
      </c>
      <c r="V690" t="n">
        <v>0.88</v>
      </c>
      <c r="W690" t="n">
        <v>2.96</v>
      </c>
      <c r="X690" t="n">
        <v>0.18</v>
      </c>
      <c r="Y690" t="n">
        <v>1</v>
      </c>
      <c r="Z690" t="n">
        <v>10</v>
      </c>
    </row>
    <row r="691">
      <c r="A691" t="n">
        <v>41</v>
      </c>
      <c r="B691" t="n">
        <v>90</v>
      </c>
      <c r="C691" t="inlineStr">
        <is>
          <t xml:space="preserve">CONCLUIDO	</t>
        </is>
      </c>
      <c r="D691" t="n">
        <v>7.4989</v>
      </c>
      <c r="E691" t="n">
        <v>13.34</v>
      </c>
      <c r="F691" t="n">
        <v>10.56</v>
      </c>
      <c r="G691" t="n">
        <v>63.36</v>
      </c>
      <c r="H691" t="n">
        <v>1.04</v>
      </c>
      <c r="I691" t="n">
        <v>10</v>
      </c>
      <c r="J691" t="n">
        <v>192.18</v>
      </c>
      <c r="K691" t="n">
        <v>52.44</v>
      </c>
      <c r="L691" t="n">
        <v>11.25</v>
      </c>
      <c r="M691" t="n">
        <v>8</v>
      </c>
      <c r="N691" t="n">
        <v>38.49</v>
      </c>
      <c r="O691" t="n">
        <v>23936.06</v>
      </c>
      <c r="P691" t="n">
        <v>135.21</v>
      </c>
      <c r="Q691" t="n">
        <v>197.75</v>
      </c>
      <c r="R691" t="n">
        <v>32.62</v>
      </c>
      <c r="S691" t="n">
        <v>25.4</v>
      </c>
      <c r="T691" t="n">
        <v>2756.03</v>
      </c>
      <c r="U691" t="n">
        <v>0.78</v>
      </c>
      <c r="V691" t="n">
        <v>0.88</v>
      </c>
      <c r="W691" t="n">
        <v>2.95</v>
      </c>
      <c r="X691" t="n">
        <v>0.17</v>
      </c>
      <c r="Y691" t="n">
        <v>1</v>
      </c>
      <c r="Z691" t="n">
        <v>10</v>
      </c>
    </row>
    <row r="692">
      <c r="A692" t="n">
        <v>42</v>
      </c>
      <c r="B692" t="n">
        <v>90</v>
      </c>
      <c r="C692" t="inlineStr">
        <is>
          <t xml:space="preserve">CONCLUIDO	</t>
        </is>
      </c>
      <c r="D692" t="n">
        <v>7.498</v>
      </c>
      <c r="E692" t="n">
        <v>13.34</v>
      </c>
      <c r="F692" t="n">
        <v>10.56</v>
      </c>
      <c r="G692" t="n">
        <v>63.37</v>
      </c>
      <c r="H692" t="n">
        <v>1.06</v>
      </c>
      <c r="I692" t="n">
        <v>10</v>
      </c>
      <c r="J692" t="n">
        <v>192.56</v>
      </c>
      <c r="K692" t="n">
        <v>52.44</v>
      </c>
      <c r="L692" t="n">
        <v>11.5</v>
      </c>
      <c r="M692" t="n">
        <v>8</v>
      </c>
      <c r="N692" t="n">
        <v>38.62</v>
      </c>
      <c r="O692" t="n">
        <v>23983.44</v>
      </c>
      <c r="P692" t="n">
        <v>135.03</v>
      </c>
      <c r="Q692" t="n">
        <v>197.75</v>
      </c>
      <c r="R692" t="n">
        <v>32.74</v>
      </c>
      <c r="S692" t="n">
        <v>25.4</v>
      </c>
      <c r="T692" t="n">
        <v>2818.53</v>
      </c>
      <c r="U692" t="n">
        <v>0.78</v>
      </c>
      <c r="V692" t="n">
        <v>0.88</v>
      </c>
      <c r="W692" t="n">
        <v>2.95</v>
      </c>
      <c r="X692" t="n">
        <v>0.17</v>
      </c>
      <c r="Y692" t="n">
        <v>1</v>
      </c>
      <c r="Z692" t="n">
        <v>10</v>
      </c>
    </row>
    <row r="693">
      <c r="A693" t="n">
        <v>43</v>
      </c>
      <c r="B693" t="n">
        <v>90</v>
      </c>
      <c r="C693" t="inlineStr">
        <is>
          <t xml:space="preserve">CONCLUIDO	</t>
        </is>
      </c>
      <c r="D693" t="n">
        <v>7.4975</v>
      </c>
      <c r="E693" t="n">
        <v>13.34</v>
      </c>
      <c r="F693" t="n">
        <v>10.56</v>
      </c>
      <c r="G693" t="n">
        <v>63.37</v>
      </c>
      <c r="H693" t="n">
        <v>1.08</v>
      </c>
      <c r="I693" t="n">
        <v>10</v>
      </c>
      <c r="J693" t="n">
        <v>192.95</v>
      </c>
      <c r="K693" t="n">
        <v>52.44</v>
      </c>
      <c r="L693" t="n">
        <v>11.75</v>
      </c>
      <c r="M693" t="n">
        <v>8</v>
      </c>
      <c r="N693" t="n">
        <v>38.75</v>
      </c>
      <c r="O693" t="n">
        <v>24030.86</v>
      </c>
      <c r="P693" t="n">
        <v>134.86</v>
      </c>
      <c r="Q693" t="n">
        <v>197.75</v>
      </c>
      <c r="R693" t="n">
        <v>32.76</v>
      </c>
      <c r="S693" t="n">
        <v>25.4</v>
      </c>
      <c r="T693" t="n">
        <v>2828.27</v>
      </c>
      <c r="U693" t="n">
        <v>0.78</v>
      </c>
      <c r="V693" t="n">
        <v>0.88</v>
      </c>
      <c r="W693" t="n">
        <v>2.95</v>
      </c>
      <c r="X693" t="n">
        <v>0.17</v>
      </c>
      <c r="Y693" t="n">
        <v>1</v>
      </c>
      <c r="Z693" t="n">
        <v>10</v>
      </c>
    </row>
    <row r="694">
      <c r="A694" t="n">
        <v>44</v>
      </c>
      <c r="B694" t="n">
        <v>90</v>
      </c>
      <c r="C694" t="inlineStr">
        <is>
          <t xml:space="preserve">CONCLUIDO	</t>
        </is>
      </c>
      <c r="D694" t="n">
        <v>7.5287</v>
      </c>
      <c r="E694" t="n">
        <v>13.28</v>
      </c>
      <c r="F694" t="n">
        <v>10.54</v>
      </c>
      <c r="G694" t="n">
        <v>70.28</v>
      </c>
      <c r="H694" t="n">
        <v>1.1</v>
      </c>
      <c r="I694" t="n">
        <v>9</v>
      </c>
      <c r="J694" t="n">
        <v>193.33</v>
      </c>
      <c r="K694" t="n">
        <v>52.44</v>
      </c>
      <c r="L694" t="n">
        <v>12</v>
      </c>
      <c r="M694" t="n">
        <v>7</v>
      </c>
      <c r="N694" t="n">
        <v>38.89</v>
      </c>
      <c r="O694" t="n">
        <v>24078.33</v>
      </c>
      <c r="P694" t="n">
        <v>134.02</v>
      </c>
      <c r="Q694" t="n">
        <v>197.77</v>
      </c>
      <c r="R694" t="n">
        <v>32.1</v>
      </c>
      <c r="S694" t="n">
        <v>25.4</v>
      </c>
      <c r="T694" t="n">
        <v>2502.39</v>
      </c>
      <c r="U694" t="n">
        <v>0.79</v>
      </c>
      <c r="V694" t="n">
        <v>0.88</v>
      </c>
      <c r="W694" t="n">
        <v>2.95</v>
      </c>
      <c r="X694" t="n">
        <v>0.15</v>
      </c>
      <c r="Y694" t="n">
        <v>1</v>
      </c>
      <c r="Z694" t="n">
        <v>10</v>
      </c>
    </row>
    <row r="695">
      <c r="A695" t="n">
        <v>45</v>
      </c>
      <c r="B695" t="n">
        <v>90</v>
      </c>
      <c r="C695" t="inlineStr">
        <is>
          <t xml:space="preserve">CONCLUIDO	</t>
        </is>
      </c>
      <c r="D695" t="n">
        <v>7.5202</v>
      </c>
      <c r="E695" t="n">
        <v>13.3</v>
      </c>
      <c r="F695" t="n">
        <v>10.56</v>
      </c>
      <c r="G695" t="n">
        <v>70.38</v>
      </c>
      <c r="H695" t="n">
        <v>1.12</v>
      </c>
      <c r="I695" t="n">
        <v>9</v>
      </c>
      <c r="J695" t="n">
        <v>193.72</v>
      </c>
      <c r="K695" t="n">
        <v>52.44</v>
      </c>
      <c r="L695" t="n">
        <v>12.25</v>
      </c>
      <c r="M695" t="n">
        <v>7</v>
      </c>
      <c r="N695" t="n">
        <v>39.02</v>
      </c>
      <c r="O695" t="n">
        <v>24125.85</v>
      </c>
      <c r="P695" t="n">
        <v>134.38</v>
      </c>
      <c r="Q695" t="n">
        <v>197.78</v>
      </c>
      <c r="R695" t="n">
        <v>32.64</v>
      </c>
      <c r="S695" t="n">
        <v>25.4</v>
      </c>
      <c r="T695" t="n">
        <v>2770.22</v>
      </c>
      <c r="U695" t="n">
        <v>0.78</v>
      </c>
      <c r="V695" t="n">
        <v>0.88</v>
      </c>
      <c r="W695" t="n">
        <v>2.95</v>
      </c>
      <c r="X695" t="n">
        <v>0.17</v>
      </c>
      <c r="Y695" t="n">
        <v>1</v>
      </c>
      <c r="Z695" t="n">
        <v>10</v>
      </c>
    </row>
    <row r="696">
      <c r="A696" t="n">
        <v>46</v>
      </c>
      <c r="B696" t="n">
        <v>90</v>
      </c>
      <c r="C696" t="inlineStr">
        <is>
          <t xml:space="preserve">CONCLUIDO	</t>
        </is>
      </c>
      <c r="D696" t="n">
        <v>7.5199</v>
      </c>
      <c r="E696" t="n">
        <v>13.3</v>
      </c>
      <c r="F696" t="n">
        <v>10.56</v>
      </c>
      <c r="G696" t="n">
        <v>70.38</v>
      </c>
      <c r="H696" t="n">
        <v>1.14</v>
      </c>
      <c r="I696" t="n">
        <v>9</v>
      </c>
      <c r="J696" t="n">
        <v>194.1</v>
      </c>
      <c r="K696" t="n">
        <v>52.44</v>
      </c>
      <c r="L696" t="n">
        <v>12.5</v>
      </c>
      <c r="M696" t="n">
        <v>7</v>
      </c>
      <c r="N696" t="n">
        <v>39.16</v>
      </c>
      <c r="O696" t="n">
        <v>24173.41</v>
      </c>
      <c r="P696" t="n">
        <v>134.41</v>
      </c>
      <c r="Q696" t="n">
        <v>197.79</v>
      </c>
      <c r="R696" t="n">
        <v>32.5</v>
      </c>
      <c r="S696" t="n">
        <v>25.4</v>
      </c>
      <c r="T696" t="n">
        <v>2702.72</v>
      </c>
      <c r="U696" t="n">
        <v>0.78</v>
      </c>
      <c r="V696" t="n">
        <v>0.88</v>
      </c>
      <c r="W696" t="n">
        <v>2.96</v>
      </c>
      <c r="X696" t="n">
        <v>0.17</v>
      </c>
      <c r="Y696" t="n">
        <v>1</v>
      </c>
      <c r="Z696" t="n">
        <v>10</v>
      </c>
    </row>
    <row r="697">
      <c r="A697" t="n">
        <v>47</v>
      </c>
      <c r="B697" t="n">
        <v>90</v>
      </c>
      <c r="C697" t="inlineStr">
        <is>
          <t xml:space="preserve">CONCLUIDO	</t>
        </is>
      </c>
      <c r="D697" t="n">
        <v>7.5229</v>
      </c>
      <c r="E697" t="n">
        <v>13.29</v>
      </c>
      <c r="F697" t="n">
        <v>10.55</v>
      </c>
      <c r="G697" t="n">
        <v>70.34999999999999</v>
      </c>
      <c r="H697" t="n">
        <v>1.16</v>
      </c>
      <c r="I697" t="n">
        <v>9</v>
      </c>
      <c r="J697" t="n">
        <v>194.49</v>
      </c>
      <c r="K697" t="n">
        <v>52.44</v>
      </c>
      <c r="L697" t="n">
        <v>12.75</v>
      </c>
      <c r="M697" t="n">
        <v>7</v>
      </c>
      <c r="N697" t="n">
        <v>39.3</v>
      </c>
      <c r="O697" t="n">
        <v>24221.02</v>
      </c>
      <c r="P697" t="n">
        <v>134.35</v>
      </c>
      <c r="Q697" t="n">
        <v>197.77</v>
      </c>
      <c r="R697" t="n">
        <v>32.46</v>
      </c>
      <c r="S697" t="n">
        <v>25.4</v>
      </c>
      <c r="T697" t="n">
        <v>2683.35</v>
      </c>
      <c r="U697" t="n">
        <v>0.78</v>
      </c>
      <c r="V697" t="n">
        <v>0.88</v>
      </c>
      <c r="W697" t="n">
        <v>2.95</v>
      </c>
      <c r="X697" t="n">
        <v>0.16</v>
      </c>
      <c r="Y697" t="n">
        <v>1</v>
      </c>
      <c r="Z697" t="n">
        <v>10</v>
      </c>
    </row>
    <row r="698">
      <c r="A698" t="n">
        <v>48</v>
      </c>
      <c r="B698" t="n">
        <v>90</v>
      </c>
      <c r="C698" t="inlineStr">
        <is>
          <t xml:space="preserve">CONCLUIDO	</t>
        </is>
      </c>
      <c r="D698" t="n">
        <v>7.5256</v>
      </c>
      <c r="E698" t="n">
        <v>13.29</v>
      </c>
      <c r="F698" t="n">
        <v>10.55</v>
      </c>
      <c r="G698" t="n">
        <v>70.31999999999999</v>
      </c>
      <c r="H698" t="n">
        <v>1.18</v>
      </c>
      <c r="I698" t="n">
        <v>9</v>
      </c>
      <c r="J698" t="n">
        <v>194.88</v>
      </c>
      <c r="K698" t="n">
        <v>52.44</v>
      </c>
      <c r="L698" t="n">
        <v>13</v>
      </c>
      <c r="M698" t="n">
        <v>7</v>
      </c>
      <c r="N698" t="n">
        <v>39.43</v>
      </c>
      <c r="O698" t="n">
        <v>24268.67</v>
      </c>
      <c r="P698" t="n">
        <v>134.03</v>
      </c>
      <c r="Q698" t="n">
        <v>197.79</v>
      </c>
      <c r="R698" t="n">
        <v>32.28</v>
      </c>
      <c r="S698" t="n">
        <v>25.4</v>
      </c>
      <c r="T698" t="n">
        <v>2590.69</v>
      </c>
      <c r="U698" t="n">
        <v>0.79</v>
      </c>
      <c r="V698" t="n">
        <v>0.88</v>
      </c>
      <c r="W698" t="n">
        <v>2.95</v>
      </c>
      <c r="X698" t="n">
        <v>0.16</v>
      </c>
      <c r="Y698" t="n">
        <v>1</v>
      </c>
      <c r="Z698" t="n">
        <v>10</v>
      </c>
    </row>
    <row r="699">
      <c r="A699" t="n">
        <v>49</v>
      </c>
      <c r="B699" t="n">
        <v>90</v>
      </c>
      <c r="C699" t="inlineStr">
        <is>
          <t xml:space="preserve">CONCLUIDO	</t>
        </is>
      </c>
      <c r="D699" t="n">
        <v>7.5218</v>
      </c>
      <c r="E699" t="n">
        <v>13.29</v>
      </c>
      <c r="F699" t="n">
        <v>10.55</v>
      </c>
      <c r="G699" t="n">
        <v>70.36</v>
      </c>
      <c r="H699" t="n">
        <v>1.2</v>
      </c>
      <c r="I699" t="n">
        <v>9</v>
      </c>
      <c r="J699" t="n">
        <v>195.26</v>
      </c>
      <c r="K699" t="n">
        <v>52.44</v>
      </c>
      <c r="L699" t="n">
        <v>13.25</v>
      </c>
      <c r="M699" t="n">
        <v>7</v>
      </c>
      <c r="N699" t="n">
        <v>39.57</v>
      </c>
      <c r="O699" t="n">
        <v>24316.37</v>
      </c>
      <c r="P699" t="n">
        <v>134.03</v>
      </c>
      <c r="Q699" t="n">
        <v>197.75</v>
      </c>
      <c r="R699" t="n">
        <v>32.48</v>
      </c>
      <c r="S699" t="n">
        <v>25.4</v>
      </c>
      <c r="T699" t="n">
        <v>2690.73</v>
      </c>
      <c r="U699" t="n">
        <v>0.78</v>
      </c>
      <c r="V699" t="n">
        <v>0.88</v>
      </c>
      <c r="W699" t="n">
        <v>2.95</v>
      </c>
      <c r="X699" t="n">
        <v>0.16</v>
      </c>
      <c r="Y699" t="n">
        <v>1</v>
      </c>
      <c r="Z699" t="n">
        <v>10</v>
      </c>
    </row>
    <row r="700">
      <c r="A700" t="n">
        <v>50</v>
      </c>
      <c r="B700" t="n">
        <v>90</v>
      </c>
      <c r="C700" t="inlineStr">
        <is>
          <t xml:space="preserve">CONCLUIDO	</t>
        </is>
      </c>
      <c r="D700" t="n">
        <v>7.5263</v>
      </c>
      <c r="E700" t="n">
        <v>13.29</v>
      </c>
      <c r="F700" t="n">
        <v>10.55</v>
      </c>
      <c r="G700" t="n">
        <v>70.31</v>
      </c>
      <c r="H700" t="n">
        <v>1.22</v>
      </c>
      <c r="I700" t="n">
        <v>9</v>
      </c>
      <c r="J700" t="n">
        <v>195.65</v>
      </c>
      <c r="K700" t="n">
        <v>52.44</v>
      </c>
      <c r="L700" t="n">
        <v>13.5</v>
      </c>
      <c r="M700" t="n">
        <v>7</v>
      </c>
      <c r="N700" t="n">
        <v>39.71</v>
      </c>
      <c r="O700" t="n">
        <v>24364.12</v>
      </c>
      <c r="P700" t="n">
        <v>133.74</v>
      </c>
      <c r="Q700" t="n">
        <v>197.76</v>
      </c>
      <c r="R700" t="n">
        <v>32.27</v>
      </c>
      <c r="S700" t="n">
        <v>25.4</v>
      </c>
      <c r="T700" t="n">
        <v>2588.54</v>
      </c>
      <c r="U700" t="n">
        <v>0.79</v>
      </c>
      <c r="V700" t="n">
        <v>0.88</v>
      </c>
      <c r="W700" t="n">
        <v>2.95</v>
      </c>
      <c r="X700" t="n">
        <v>0.16</v>
      </c>
      <c r="Y700" t="n">
        <v>1</v>
      </c>
      <c r="Z700" t="n">
        <v>10</v>
      </c>
    </row>
    <row r="701">
      <c r="A701" t="n">
        <v>51</v>
      </c>
      <c r="B701" t="n">
        <v>90</v>
      </c>
      <c r="C701" t="inlineStr">
        <is>
          <t xml:space="preserve">CONCLUIDO	</t>
        </is>
      </c>
      <c r="D701" t="n">
        <v>7.56</v>
      </c>
      <c r="E701" t="n">
        <v>13.23</v>
      </c>
      <c r="F701" t="n">
        <v>10.52</v>
      </c>
      <c r="G701" t="n">
        <v>78.92</v>
      </c>
      <c r="H701" t="n">
        <v>1.25</v>
      </c>
      <c r="I701" t="n">
        <v>8</v>
      </c>
      <c r="J701" t="n">
        <v>196.04</v>
      </c>
      <c r="K701" t="n">
        <v>52.44</v>
      </c>
      <c r="L701" t="n">
        <v>13.75</v>
      </c>
      <c r="M701" t="n">
        <v>6</v>
      </c>
      <c r="N701" t="n">
        <v>39.84</v>
      </c>
      <c r="O701" t="n">
        <v>24411.91</v>
      </c>
      <c r="P701" t="n">
        <v>133.28</v>
      </c>
      <c r="Q701" t="n">
        <v>197.75</v>
      </c>
      <c r="R701" t="n">
        <v>31.45</v>
      </c>
      <c r="S701" t="n">
        <v>25.4</v>
      </c>
      <c r="T701" t="n">
        <v>2182.86</v>
      </c>
      <c r="U701" t="n">
        <v>0.8100000000000001</v>
      </c>
      <c r="V701" t="n">
        <v>0.88</v>
      </c>
      <c r="W701" t="n">
        <v>2.95</v>
      </c>
      <c r="X701" t="n">
        <v>0.13</v>
      </c>
      <c r="Y701" t="n">
        <v>1</v>
      </c>
      <c r="Z701" t="n">
        <v>10</v>
      </c>
    </row>
    <row r="702">
      <c r="A702" t="n">
        <v>52</v>
      </c>
      <c r="B702" t="n">
        <v>90</v>
      </c>
      <c r="C702" t="inlineStr">
        <is>
          <t xml:space="preserve">CONCLUIDO	</t>
        </is>
      </c>
      <c r="D702" t="n">
        <v>7.5619</v>
      </c>
      <c r="E702" t="n">
        <v>13.22</v>
      </c>
      <c r="F702" t="n">
        <v>10.52</v>
      </c>
      <c r="G702" t="n">
        <v>78.89</v>
      </c>
      <c r="H702" t="n">
        <v>1.27</v>
      </c>
      <c r="I702" t="n">
        <v>8</v>
      </c>
      <c r="J702" t="n">
        <v>196.42</v>
      </c>
      <c r="K702" t="n">
        <v>52.44</v>
      </c>
      <c r="L702" t="n">
        <v>14</v>
      </c>
      <c r="M702" t="n">
        <v>6</v>
      </c>
      <c r="N702" t="n">
        <v>39.98</v>
      </c>
      <c r="O702" t="n">
        <v>24459.75</v>
      </c>
      <c r="P702" t="n">
        <v>133.22</v>
      </c>
      <c r="Q702" t="n">
        <v>197.76</v>
      </c>
      <c r="R702" t="n">
        <v>31.46</v>
      </c>
      <c r="S702" t="n">
        <v>25.4</v>
      </c>
      <c r="T702" t="n">
        <v>2187.79</v>
      </c>
      <c r="U702" t="n">
        <v>0.8100000000000001</v>
      </c>
      <c r="V702" t="n">
        <v>0.88</v>
      </c>
      <c r="W702" t="n">
        <v>2.95</v>
      </c>
      <c r="X702" t="n">
        <v>0.13</v>
      </c>
      <c r="Y702" t="n">
        <v>1</v>
      </c>
      <c r="Z702" t="n">
        <v>10</v>
      </c>
    </row>
    <row r="703">
      <c r="A703" t="n">
        <v>53</v>
      </c>
      <c r="B703" t="n">
        <v>90</v>
      </c>
      <c r="C703" t="inlineStr">
        <is>
          <t xml:space="preserve">CONCLUIDO	</t>
        </is>
      </c>
      <c r="D703" t="n">
        <v>7.5584</v>
      </c>
      <c r="E703" t="n">
        <v>13.23</v>
      </c>
      <c r="F703" t="n">
        <v>10.53</v>
      </c>
      <c r="G703" t="n">
        <v>78.94</v>
      </c>
      <c r="H703" t="n">
        <v>1.29</v>
      </c>
      <c r="I703" t="n">
        <v>8</v>
      </c>
      <c r="J703" t="n">
        <v>196.81</v>
      </c>
      <c r="K703" t="n">
        <v>52.44</v>
      </c>
      <c r="L703" t="n">
        <v>14.25</v>
      </c>
      <c r="M703" t="n">
        <v>6</v>
      </c>
      <c r="N703" t="n">
        <v>40.12</v>
      </c>
      <c r="O703" t="n">
        <v>24507.64</v>
      </c>
      <c r="P703" t="n">
        <v>133.32</v>
      </c>
      <c r="Q703" t="n">
        <v>197.76</v>
      </c>
      <c r="R703" t="n">
        <v>31.53</v>
      </c>
      <c r="S703" t="n">
        <v>25.4</v>
      </c>
      <c r="T703" t="n">
        <v>2218.75</v>
      </c>
      <c r="U703" t="n">
        <v>0.8100000000000001</v>
      </c>
      <c r="V703" t="n">
        <v>0.88</v>
      </c>
      <c r="W703" t="n">
        <v>2.95</v>
      </c>
      <c r="X703" t="n">
        <v>0.14</v>
      </c>
      <c r="Y703" t="n">
        <v>1</v>
      </c>
      <c r="Z703" t="n">
        <v>10</v>
      </c>
    </row>
    <row r="704">
      <c r="A704" t="n">
        <v>54</v>
      </c>
      <c r="B704" t="n">
        <v>90</v>
      </c>
      <c r="C704" t="inlineStr">
        <is>
          <t xml:space="preserve">CONCLUIDO	</t>
        </is>
      </c>
      <c r="D704" t="n">
        <v>7.5598</v>
      </c>
      <c r="E704" t="n">
        <v>13.23</v>
      </c>
      <c r="F704" t="n">
        <v>10.52</v>
      </c>
      <c r="G704" t="n">
        <v>78.92</v>
      </c>
      <c r="H704" t="n">
        <v>1.31</v>
      </c>
      <c r="I704" t="n">
        <v>8</v>
      </c>
      <c r="J704" t="n">
        <v>197.2</v>
      </c>
      <c r="K704" t="n">
        <v>52.44</v>
      </c>
      <c r="L704" t="n">
        <v>14.5</v>
      </c>
      <c r="M704" t="n">
        <v>6</v>
      </c>
      <c r="N704" t="n">
        <v>40.26</v>
      </c>
      <c r="O704" t="n">
        <v>24555.57</v>
      </c>
      <c r="P704" t="n">
        <v>133.3</v>
      </c>
      <c r="Q704" t="n">
        <v>197.77</v>
      </c>
      <c r="R704" t="n">
        <v>31.57</v>
      </c>
      <c r="S704" t="n">
        <v>25.4</v>
      </c>
      <c r="T704" t="n">
        <v>2239.89</v>
      </c>
      <c r="U704" t="n">
        <v>0.8</v>
      </c>
      <c r="V704" t="n">
        <v>0.88</v>
      </c>
      <c r="W704" t="n">
        <v>2.95</v>
      </c>
      <c r="X704" t="n">
        <v>0.13</v>
      </c>
      <c r="Y704" t="n">
        <v>1</v>
      </c>
      <c r="Z704" t="n">
        <v>10</v>
      </c>
    </row>
    <row r="705">
      <c r="A705" t="n">
        <v>55</v>
      </c>
      <c r="B705" t="n">
        <v>90</v>
      </c>
      <c r="C705" t="inlineStr">
        <is>
          <t xml:space="preserve">CONCLUIDO	</t>
        </is>
      </c>
      <c r="D705" t="n">
        <v>7.5621</v>
      </c>
      <c r="E705" t="n">
        <v>13.22</v>
      </c>
      <c r="F705" t="n">
        <v>10.52</v>
      </c>
      <c r="G705" t="n">
        <v>78.89</v>
      </c>
      <c r="H705" t="n">
        <v>1.33</v>
      </c>
      <c r="I705" t="n">
        <v>8</v>
      </c>
      <c r="J705" t="n">
        <v>197.59</v>
      </c>
      <c r="K705" t="n">
        <v>52.44</v>
      </c>
      <c r="L705" t="n">
        <v>14.75</v>
      </c>
      <c r="M705" t="n">
        <v>6</v>
      </c>
      <c r="N705" t="n">
        <v>40.4</v>
      </c>
      <c r="O705" t="n">
        <v>24603.55</v>
      </c>
      <c r="P705" t="n">
        <v>133.09</v>
      </c>
      <c r="Q705" t="n">
        <v>197.75</v>
      </c>
      <c r="R705" t="n">
        <v>31.47</v>
      </c>
      <c r="S705" t="n">
        <v>25.4</v>
      </c>
      <c r="T705" t="n">
        <v>2193.07</v>
      </c>
      <c r="U705" t="n">
        <v>0.8100000000000001</v>
      </c>
      <c r="V705" t="n">
        <v>0.88</v>
      </c>
      <c r="W705" t="n">
        <v>2.95</v>
      </c>
      <c r="X705" t="n">
        <v>0.13</v>
      </c>
      <c r="Y705" t="n">
        <v>1</v>
      </c>
      <c r="Z705" t="n">
        <v>10</v>
      </c>
    </row>
    <row r="706">
      <c r="A706" t="n">
        <v>56</v>
      </c>
      <c r="B706" t="n">
        <v>90</v>
      </c>
      <c r="C706" t="inlineStr">
        <is>
          <t xml:space="preserve">CONCLUIDO	</t>
        </is>
      </c>
      <c r="D706" t="n">
        <v>7.5613</v>
      </c>
      <c r="E706" t="n">
        <v>13.23</v>
      </c>
      <c r="F706" t="n">
        <v>10.52</v>
      </c>
      <c r="G706" t="n">
        <v>78.90000000000001</v>
      </c>
      <c r="H706" t="n">
        <v>1.35</v>
      </c>
      <c r="I706" t="n">
        <v>8</v>
      </c>
      <c r="J706" t="n">
        <v>197.98</v>
      </c>
      <c r="K706" t="n">
        <v>52.44</v>
      </c>
      <c r="L706" t="n">
        <v>15</v>
      </c>
      <c r="M706" t="n">
        <v>6</v>
      </c>
      <c r="N706" t="n">
        <v>40.54</v>
      </c>
      <c r="O706" t="n">
        <v>24651.58</v>
      </c>
      <c r="P706" t="n">
        <v>132.92</v>
      </c>
      <c r="Q706" t="n">
        <v>197.75</v>
      </c>
      <c r="R706" t="n">
        <v>31.47</v>
      </c>
      <c r="S706" t="n">
        <v>25.4</v>
      </c>
      <c r="T706" t="n">
        <v>2190.29</v>
      </c>
      <c r="U706" t="n">
        <v>0.8100000000000001</v>
      </c>
      <c r="V706" t="n">
        <v>0.88</v>
      </c>
      <c r="W706" t="n">
        <v>2.95</v>
      </c>
      <c r="X706" t="n">
        <v>0.13</v>
      </c>
      <c r="Y706" t="n">
        <v>1</v>
      </c>
      <c r="Z706" t="n">
        <v>10</v>
      </c>
    </row>
    <row r="707">
      <c r="A707" t="n">
        <v>57</v>
      </c>
      <c r="B707" t="n">
        <v>90</v>
      </c>
      <c r="C707" t="inlineStr">
        <is>
          <t xml:space="preserve">CONCLUIDO	</t>
        </is>
      </c>
      <c r="D707" t="n">
        <v>7.5586</v>
      </c>
      <c r="E707" t="n">
        <v>13.23</v>
      </c>
      <c r="F707" t="n">
        <v>10.53</v>
      </c>
      <c r="G707" t="n">
        <v>78.94</v>
      </c>
      <c r="H707" t="n">
        <v>1.36</v>
      </c>
      <c r="I707" t="n">
        <v>8</v>
      </c>
      <c r="J707" t="n">
        <v>198.37</v>
      </c>
      <c r="K707" t="n">
        <v>52.44</v>
      </c>
      <c r="L707" t="n">
        <v>15.25</v>
      </c>
      <c r="M707" t="n">
        <v>6</v>
      </c>
      <c r="N707" t="n">
        <v>40.68</v>
      </c>
      <c r="O707" t="n">
        <v>24699.65</v>
      </c>
      <c r="P707" t="n">
        <v>132.91</v>
      </c>
      <c r="Q707" t="n">
        <v>197.75</v>
      </c>
      <c r="R707" t="n">
        <v>31.63</v>
      </c>
      <c r="S707" t="n">
        <v>25.4</v>
      </c>
      <c r="T707" t="n">
        <v>2269.4</v>
      </c>
      <c r="U707" t="n">
        <v>0.8</v>
      </c>
      <c r="V707" t="n">
        <v>0.88</v>
      </c>
      <c r="W707" t="n">
        <v>2.95</v>
      </c>
      <c r="X707" t="n">
        <v>0.14</v>
      </c>
      <c r="Y707" t="n">
        <v>1</v>
      </c>
      <c r="Z707" t="n">
        <v>10</v>
      </c>
    </row>
    <row r="708">
      <c r="A708" t="n">
        <v>58</v>
      </c>
      <c r="B708" t="n">
        <v>90</v>
      </c>
      <c r="C708" t="inlineStr">
        <is>
          <t xml:space="preserve">CONCLUIDO	</t>
        </is>
      </c>
      <c r="D708" t="n">
        <v>7.5598</v>
      </c>
      <c r="E708" t="n">
        <v>13.23</v>
      </c>
      <c r="F708" t="n">
        <v>10.52</v>
      </c>
      <c r="G708" t="n">
        <v>78.92</v>
      </c>
      <c r="H708" t="n">
        <v>1.38</v>
      </c>
      <c r="I708" t="n">
        <v>8</v>
      </c>
      <c r="J708" t="n">
        <v>198.76</v>
      </c>
      <c r="K708" t="n">
        <v>52.44</v>
      </c>
      <c r="L708" t="n">
        <v>15.5</v>
      </c>
      <c r="M708" t="n">
        <v>6</v>
      </c>
      <c r="N708" t="n">
        <v>40.82</v>
      </c>
      <c r="O708" t="n">
        <v>24747.78</v>
      </c>
      <c r="P708" t="n">
        <v>132.37</v>
      </c>
      <c r="Q708" t="n">
        <v>197.77</v>
      </c>
      <c r="R708" t="n">
        <v>31.54</v>
      </c>
      <c r="S708" t="n">
        <v>25.4</v>
      </c>
      <c r="T708" t="n">
        <v>2224.12</v>
      </c>
      <c r="U708" t="n">
        <v>0.8100000000000001</v>
      </c>
      <c r="V708" t="n">
        <v>0.88</v>
      </c>
      <c r="W708" t="n">
        <v>2.95</v>
      </c>
      <c r="X708" t="n">
        <v>0.13</v>
      </c>
      <c r="Y708" t="n">
        <v>1</v>
      </c>
      <c r="Z708" t="n">
        <v>10</v>
      </c>
    </row>
    <row r="709">
      <c r="A709" t="n">
        <v>59</v>
      </c>
      <c r="B709" t="n">
        <v>90</v>
      </c>
      <c r="C709" t="inlineStr">
        <is>
          <t xml:space="preserve">CONCLUIDO	</t>
        </is>
      </c>
      <c r="D709" t="n">
        <v>7.5852</v>
      </c>
      <c r="E709" t="n">
        <v>13.18</v>
      </c>
      <c r="F709" t="n">
        <v>10.51</v>
      </c>
      <c r="G709" t="n">
        <v>90.12</v>
      </c>
      <c r="H709" t="n">
        <v>1.4</v>
      </c>
      <c r="I709" t="n">
        <v>7</v>
      </c>
      <c r="J709" t="n">
        <v>199.15</v>
      </c>
      <c r="K709" t="n">
        <v>52.44</v>
      </c>
      <c r="L709" t="n">
        <v>15.75</v>
      </c>
      <c r="M709" t="n">
        <v>5</v>
      </c>
      <c r="N709" t="n">
        <v>40.96</v>
      </c>
      <c r="O709" t="n">
        <v>24795.95</v>
      </c>
      <c r="P709" t="n">
        <v>131.94</v>
      </c>
      <c r="Q709" t="n">
        <v>197.77</v>
      </c>
      <c r="R709" t="n">
        <v>31.19</v>
      </c>
      <c r="S709" t="n">
        <v>25.4</v>
      </c>
      <c r="T709" t="n">
        <v>2056.04</v>
      </c>
      <c r="U709" t="n">
        <v>0.8100000000000001</v>
      </c>
      <c r="V709" t="n">
        <v>0.88</v>
      </c>
      <c r="W709" t="n">
        <v>2.95</v>
      </c>
      <c r="X709" t="n">
        <v>0.12</v>
      </c>
      <c r="Y709" t="n">
        <v>1</v>
      </c>
      <c r="Z709" t="n">
        <v>10</v>
      </c>
    </row>
    <row r="710">
      <c r="A710" t="n">
        <v>60</v>
      </c>
      <c r="B710" t="n">
        <v>90</v>
      </c>
      <c r="C710" t="inlineStr">
        <is>
          <t xml:space="preserve">CONCLUIDO	</t>
        </is>
      </c>
      <c r="D710" t="n">
        <v>7.5922</v>
      </c>
      <c r="E710" t="n">
        <v>13.17</v>
      </c>
      <c r="F710" t="n">
        <v>10.5</v>
      </c>
      <c r="G710" t="n">
        <v>90.02</v>
      </c>
      <c r="H710" t="n">
        <v>1.42</v>
      </c>
      <c r="I710" t="n">
        <v>7</v>
      </c>
      <c r="J710" t="n">
        <v>199.54</v>
      </c>
      <c r="K710" t="n">
        <v>52.44</v>
      </c>
      <c r="L710" t="n">
        <v>16</v>
      </c>
      <c r="M710" t="n">
        <v>5</v>
      </c>
      <c r="N710" t="n">
        <v>41.1</v>
      </c>
      <c r="O710" t="n">
        <v>24844.17</v>
      </c>
      <c r="P710" t="n">
        <v>132.14</v>
      </c>
      <c r="Q710" t="n">
        <v>197.75</v>
      </c>
      <c r="R710" t="n">
        <v>30.9</v>
      </c>
      <c r="S710" t="n">
        <v>25.4</v>
      </c>
      <c r="T710" t="n">
        <v>1911.94</v>
      </c>
      <c r="U710" t="n">
        <v>0.82</v>
      </c>
      <c r="V710" t="n">
        <v>0.89</v>
      </c>
      <c r="W710" t="n">
        <v>2.95</v>
      </c>
      <c r="X710" t="n">
        <v>0.11</v>
      </c>
      <c r="Y710" t="n">
        <v>1</v>
      </c>
      <c r="Z710" t="n">
        <v>10</v>
      </c>
    </row>
    <row r="711">
      <c r="A711" t="n">
        <v>61</v>
      </c>
      <c r="B711" t="n">
        <v>90</v>
      </c>
      <c r="C711" t="inlineStr">
        <is>
          <t xml:space="preserve">CONCLUIDO	</t>
        </is>
      </c>
      <c r="D711" t="n">
        <v>7.5849</v>
      </c>
      <c r="E711" t="n">
        <v>13.18</v>
      </c>
      <c r="F711" t="n">
        <v>10.51</v>
      </c>
      <c r="G711" t="n">
        <v>90.13</v>
      </c>
      <c r="H711" t="n">
        <v>1.44</v>
      </c>
      <c r="I711" t="n">
        <v>7</v>
      </c>
      <c r="J711" t="n">
        <v>199.93</v>
      </c>
      <c r="K711" t="n">
        <v>52.44</v>
      </c>
      <c r="L711" t="n">
        <v>16.25</v>
      </c>
      <c r="M711" t="n">
        <v>5</v>
      </c>
      <c r="N711" t="n">
        <v>41.24</v>
      </c>
      <c r="O711" t="n">
        <v>24892.44</v>
      </c>
      <c r="P711" t="n">
        <v>132.49</v>
      </c>
      <c r="Q711" t="n">
        <v>197.78</v>
      </c>
      <c r="R711" t="n">
        <v>31.3</v>
      </c>
      <c r="S711" t="n">
        <v>25.4</v>
      </c>
      <c r="T711" t="n">
        <v>2109.26</v>
      </c>
      <c r="U711" t="n">
        <v>0.8100000000000001</v>
      </c>
      <c r="V711" t="n">
        <v>0.89</v>
      </c>
      <c r="W711" t="n">
        <v>2.95</v>
      </c>
      <c r="X711" t="n">
        <v>0.12</v>
      </c>
      <c r="Y711" t="n">
        <v>1</v>
      </c>
      <c r="Z711" t="n">
        <v>10</v>
      </c>
    </row>
    <row r="712">
      <c r="A712" t="n">
        <v>62</v>
      </c>
      <c r="B712" t="n">
        <v>90</v>
      </c>
      <c r="C712" t="inlineStr">
        <is>
          <t xml:space="preserve">CONCLUIDO	</t>
        </is>
      </c>
      <c r="D712" t="n">
        <v>7.5917</v>
      </c>
      <c r="E712" t="n">
        <v>13.17</v>
      </c>
      <c r="F712" t="n">
        <v>10.5</v>
      </c>
      <c r="G712" t="n">
        <v>90.02</v>
      </c>
      <c r="H712" t="n">
        <v>1.46</v>
      </c>
      <c r="I712" t="n">
        <v>7</v>
      </c>
      <c r="J712" t="n">
        <v>200.32</v>
      </c>
      <c r="K712" t="n">
        <v>52.44</v>
      </c>
      <c r="L712" t="n">
        <v>16.5</v>
      </c>
      <c r="M712" t="n">
        <v>5</v>
      </c>
      <c r="N712" t="n">
        <v>41.38</v>
      </c>
      <c r="O712" t="n">
        <v>24940.75</v>
      </c>
      <c r="P712" t="n">
        <v>132.32</v>
      </c>
      <c r="Q712" t="n">
        <v>197.77</v>
      </c>
      <c r="R712" t="n">
        <v>30.91</v>
      </c>
      <c r="S712" t="n">
        <v>25.4</v>
      </c>
      <c r="T712" t="n">
        <v>1916.78</v>
      </c>
      <c r="U712" t="n">
        <v>0.82</v>
      </c>
      <c r="V712" t="n">
        <v>0.89</v>
      </c>
      <c r="W712" t="n">
        <v>2.95</v>
      </c>
      <c r="X712" t="n">
        <v>0.11</v>
      </c>
      <c r="Y712" t="n">
        <v>1</v>
      </c>
      <c r="Z712" t="n">
        <v>10</v>
      </c>
    </row>
    <row r="713">
      <c r="A713" t="n">
        <v>63</v>
      </c>
      <c r="B713" t="n">
        <v>90</v>
      </c>
      <c r="C713" t="inlineStr">
        <is>
          <t xml:space="preserve">CONCLUIDO	</t>
        </is>
      </c>
      <c r="D713" t="n">
        <v>7.5879</v>
      </c>
      <c r="E713" t="n">
        <v>13.18</v>
      </c>
      <c r="F713" t="n">
        <v>10.51</v>
      </c>
      <c r="G713" t="n">
        <v>90.08</v>
      </c>
      <c r="H713" t="n">
        <v>1.48</v>
      </c>
      <c r="I713" t="n">
        <v>7</v>
      </c>
      <c r="J713" t="n">
        <v>200.72</v>
      </c>
      <c r="K713" t="n">
        <v>52.44</v>
      </c>
      <c r="L713" t="n">
        <v>16.75</v>
      </c>
      <c r="M713" t="n">
        <v>5</v>
      </c>
      <c r="N713" t="n">
        <v>41.52</v>
      </c>
      <c r="O713" t="n">
        <v>24989.11</v>
      </c>
      <c r="P713" t="n">
        <v>132.25</v>
      </c>
      <c r="Q713" t="n">
        <v>197.76</v>
      </c>
      <c r="R713" t="n">
        <v>30.96</v>
      </c>
      <c r="S713" t="n">
        <v>25.4</v>
      </c>
      <c r="T713" t="n">
        <v>1940.77</v>
      </c>
      <c r="U713" t="n">
        <v>0.82</v>
      </c>
      <c r="V713" t="n">
        <v>0.89</v>
      </c>
      <c r="W713" t="n">
        <v>2.95</v>
      </c>
      <c r="X713" t="n">
        <v>0.12</v>
      </c>
      <c r="Y713" t="n">
        <v>1</v>
      </c>
      <c r="Z713" t="n">
        <v>10</v>
      </c>
    </row>
    <row r="714">
      <c r="A714" t="n">
        <v>64</v>
      </c>
      <c r="B714" t="n">
        <v>90</v>
      </c>
      <c r="C714" t="inlineStr">
        <is>
          <t xml:space="preserve">CONCLUIDO	</t>
        </is>
      </c>
      <c r="D714" t="n">
        <v>7.5861</v>
      </c>
      <c r="E714" t="n">
        <v>13.18</v>
      </c>
      <c r="F714" t="n">
        <v>10.51</v>
      </c>
      <c r="G714" t="n">
        <v>90.11</v>
      </c>
      <c r="H714" t="n">
        <v>1.5</v>
      </c>
      <c r="I714" t="n">
        <v>7</v>
      </c>
      <c r="J714" t="n">
        <v>201.11</v>
      </c>
      <c r="K714" t="n">
        <v>52.44</v>
      </c>
      <c r="L714" t="n">
        <v>17</v>
      </c>
      <c r="M714" t="n">
        <v>5</v>
      </c>
      <c r="N714" t="n">
        <v>41.67</v>
      </c>
      <c r="O714" t="n">
        <v>25037.53</v>
      </c>
      <c r="P714" t="n">
        <v>132.28</v>
      </c>
      <c r="Q714" t="n">
        <v>197.75</v>
      </c>
      <c r="R714" t="n">
        <v>31.18</v>
      </c>
      <c r="S714" t="n">
        <v>25.4</v>
      </c>
      <c r="T714" t="n">
        <v>2051.64</v>
      </c>
      <c r="U714" t="n">
        <v>0.8100000000000001</v>
      </c>
      <c r="V714" t="n">
        <v>0.89</v>
      </c>
      <c r="W714" t="n">
        <v>2.95</v>
      </c>
      <c r="X714" t="n">
        <v>0.12</v>
      </c>
      <c r="Y714" t="n">
        <v>1</v>
      </c>
      <c r="Z714" t="n">
        <v>10</v>
      </c>
    </row>
    <row r="715">
      <c r="A715" t="n">
        <v>65</v>
      </c>
      <c r="B715" t="n">
        <v>90</v>
      </c>
      <c r="C715" t="inlineStr">
        <is>
          <t xml:space="preserve">CONCLUIDO	</t>
        </is>
      </c>
      <c r="D715" t="n">
        <v>7.5889</v>
      </c>
      <c r="E715" t="n">
        <v>13.18</v>
      </c>
      <c r="F715" t="n">
        <v>10.51</v>
      </c>
      <c r="G715" t="n">
        <v>90.06999999999999</v>
      </c>
      <c r="H715" t="n">
        <v>1.52</v>
      </c>
      <c r="I715" t="n">
        <v>7</v>
      </c>
      <c r="J715" t="n">
        <v>201.5</v>
      </c>
      <c r="K715" t="n">
        <v>52.44</v>
      </c>
      <c r="L715" t="n">
        <v>17.25</v>
      </c>
      <c r="M715" t="n">
        <v>5</v>
      </c>
      <c r="N715" t="n">
        <v>41.81</v>
      </c>
      <c r="O715" t="n">
        <v>25085.99</v>
      </c>
      <c r="P715" t="n">
        <v>132.02</v>
      </c>
      <c r="Q715" t="n">
        <v>197.77</v>
      </c>
      <c r="R715" t="n">
        <v>31.04</v>
      </c>
      <c r="S715" t="n">
        <v>25.4</v>
      </c>
      <c r="T715" t="n">
        <v>1981.9</v>
      </c>
      <c r="U715" t="n">
        <v>0.82</v>
      </c>
      <c r="V715" t="n">
        <v>0.89</v>
      </c>
      <c r="W715" t="n">
        <v>2.95</v>
      </c>
      <c r="X715" t="n">
        <v>0.12</v>
      </c>
      <c r="Y715" t="n">
        <v>1</v>
      </c>
      <c r="Z715" t="n">
        <v>10</v>
      </c>
    </row>
    <row r="716">
      <c r="A716" t="n">
        <v>66</v>
      </c>
      <c r="B716" t="n">
        <v>90</v>
      </c>
      <c r="C716" t="inlineStr">
        <is>
          <t xml:space="preserve">CONCLUIDO	</t>
        </is>
      </c>
      <c r="D716" t="n">
        <v>7.5898</v>
      </c>
      <c r="E716" t="n">
        <v>13.18</v>
      </c>
      <c r="F716" t="n">
        <v>10.51</v>
      </c>
      <c r="G716" t="n">
        <v>90.05</v>
      </c>
      <c r="H716" t="n">
        <v>1.54</v>
      </c>
      <c r="I716" t="n">
        <v>7</v>
      </c>
      <c r="J716" t="n">
        <v>201.9</v>
      </c>
      <c r="K716" t="n">
        <v>52.44</v>
      </c>
      <c r="L716" t="n">
        <v>17.5</v>
      </c>
      <c r="M716" t="n">
        <v>5</v>
      </c>
      <c r="N716" t="n">
        <v>41.95</v>
      </c>
      <c r="O716" t="n">
        <v>25134.5</v>
      </c>
      <c r="P716" t="n">
        <v>131.71</v>
      </c>
      <c r="Q716" t="n">
        <v>197.75</v>
      </c>
      <c r="R716" t="n">
        <v>31.11</v>
      </c>
      <c r="S716" t="n">
        <v>25.4</v>
      </c>
      <c r="T716" t="n">
        <v>2014.58</v>
      </c>
      <c r="U716" t="n">
        <v>0.82</v>
      </c>
      <c r="V716" t="n">
        <v>0.89</v>
      </c>
      <c r="W716" t="n">
        <v>2.95</v>
      </c>
      <c r="X716" t="n">
        <v>0.12</v>
      </c>
      <c r="Y716" t="n">
        <v>1</v>
      </c>
      <c r="Z716" t="n">
        <v>10</v>
      </c>
    </row>
    <row r="717">
      <c r="A717" t="n">
        <v>67</v>
      </c>
      <c r="B717" t="n">
        <v>90</v>
      </c>
      <c r="C717" t="inlineStr">
        <is>
          <t xml:space="preserve">CONCLUIDO	</t>
        </is>
      </c>
      <c r="D717" t="n">
        <v>7.5885</v>
      </c>
      <c r="E717" t="n">
        <v>13.18</v>
      </c>
      <c r="F717" t="n">
        <v>10.51</v>
      </c>
      <c r="G717" t="n">
        <v>90.06999999999999</v>
      </c>
      <c r="H717" t="n">
        <v>1.56</v>
      </c>
      <c r="I717" t="n">
        <v>7</v>
      </c>
      <c r="J717" t="n">
        <v>202.29</v>
      </c>
      <c r="K717" t="n">
        <v>52.44</v>
      </c>
      <c r="L717" t="n">
        <v>17.75</v>
      </c>
      <c r="M717" t="n">
        <v>5</v>
      </c>
      <c r="N717" t="n">
        <v>42.1</v>
      </c>
      <c r="O717" t="n">
        <v>25183.06</v>
      </c>
      <c r="P717" t="n">
        <v>131.51</v>
      </c>
      <c r="Q717" t="n">
        <v>197.77</v>
      </c>
      <c r="R717" t="n">
        <v>31.06</v>
      </c>
      <c r="S717" t="n">
        <v>25.4</v>
      </c>
      <c r="T717" t="n">
        <v>1990.35</v>
      </c>
      <c r="U717" t="n">
        <v>0.82</v>
      </c>
      <c r="V717" t="n">
        <v>0.89</v>
      </c>
      <c r="W717" t="n">
        <v>2.95</v>
      </c>
      <c r="X717" t="n">
        <v>0.12</v>
      </c>
      <c r="Y717" t="n">
        <v>1</v>
      </c>
      <c r="Z717" t="n">
        <v>10</v>
      </c>
    </row>
    <row r="718">
      <c r="A718" t="n">
        <v>68</v>
      </c>
      <c r="B718" t="n">
        <v>90</v>
      </c>
      <c r="C718" t="inlineStr">
        <is>
          <t xml:space="preserve">CONCLUIDO	</t>
        </is>
      </c>
      <c r="D718" t="n">
        <v>7.5855</v>
      </c>
      <c r="E718" t="n">
        <v>13.18</v>
      </c>
      <c r="F718" t="n">
        <v>10.51</v>
      </c>
      <c r="G718" t="n">
        <v>90.12</v>
      </c>
      <c r="H718" t="n">
        <v>1.58</v>
      </c>
      <c r="I718" t="n">
        <v>7</v>
      </c>
      <c r="J718" t="n">
        <v>202.68</v>
      </c>
      <c r="K718" t="n">
        <v>52.44</v>
      </c>
      <c r="L718" t="n">
        <v>18</v>
      </c>
      <c r="M718" t="n">
        <v>5</v>
      </c>
      <c r="N718" t="n">
        <v>42.24</v>
      </c>
      <c r="O718" t="n">
        <v>25231.66</v>
      </c>
      <c r="P718" t="n">
        <v>131.32</v>
      </c>
      <c r="Q718" t="n">
        <v>197.77</v>
      </c>
      <c r="R718" t="n">
        <v>31.31</v>
      </c>
      <c r="S718" t="n">
        <v>25.4</v>
      </c>
      <c r="T718" t="n">
        <v>2114.06</v>
      </c>
      <c r="U718" t="n">
        <v>0.8100000000000001</v>
      </c>
      <c r="V718" t="n">
        <v>0.89</v>
      </c>
      <c r="W718" t="n">
        <v>2.95</v>
      </c>
      <c r="X718" t="n">
        <v>0.12</v>
      </c>
      <c r="Y718" t="n">
        <v>1</v>
      </c>
      <c r="Z718" t="n">
        <v>10</v>
      </c>
    </row>
    <row r="719">
      <c r="A719" t="n">
        <v>69</v>
      </c>
      <c r="B719" t="n">
        <v>90</v>
      </c>
      <c r="C719" t="inlineStr">
        <is>
          <t xml:space="preserve">CONCLUIDO	</t>
        </is>
      </c>
      <c r="D719" t="n">
        <v>7.5837</v>
      </c>
      <c r="E719" t="n">
        <v>13.19</v>
      </c>
      <c r="F719" t="n">
        <v>10.52</v>
      </c>
      <c r="G719" t="n">
        <v>90.14</v>
      </c>
      <c r="H719" t="n">
        <v>1.6</v>
      </c>
      <c r="I719" t="n">
        <v>7</v>
      </c>
      <c r="J719" t="n">
        <v>203.08</v>
      </c>
      <c r="K719" t="n">
        <v>52.44</v>
      </c>
      <c r="L719" t="n">
        <v>18.25</v>
      </c>
      <c r="M719" t="n">
        <v>5</v>
      </c>
      <c r="N719" t="n">
        <v>42.39</v>
      </c>
      <c r="O719" t="n">
        <v>25280.45</v>
      </c>
      <c r="P719" t="n">
        <v>131.03</v>
      </c>
      <c r="Q719" t="n">
        <v>197.77</v>
      </c>
      <c r="R719" t="n">
        <v>31.23</v>
      </c>
      <c r="S719" t="n">
        <v>25.4</v>
      </c>
      <c r="T719" t="n">
        <v>2073.85</v>
      </c>
      <c r="U719" t="n">
        <v>0.8100000000000001</v>
      </c>
      <c r="V719" t="n">
        <v>0.88</v>
      </c>
      <c r="W719" t="n">
        <v>2.95</v>
      </c>
      <c r="X719" t="n">
        <v>0.13</v>
      </c>
      <c r="Y719" t="n">
        <v>1</v>
      </c>
      <c r="Z719" t="n">
        <v>10</v>
      </c>
    </row>
    <row r="720">
      <c r="A720" t="n">
        <v>70</v>
      </c>
      <c r="B720" t="n">
        <v>90</v>
      </c>
      <c r="C720" t="inlineStr">
        <is>
          <t xml:space="preserve">CONCLUIDO	</t>
        </is>
      </c>
      <c r="D720" t="n">
        <v>7.5873</v>
      </c>
      <c r="E720" t="n">
        <v>13.18</v>
      </c>
      <c r="F720" t="n">
        <v>10.51</v>
      </c>
      <c r="G720" t="n">
        <v>90.09</v>
      </c>
      <c r="H720" t="n">
        <v>1.61</v>
      </c>
      <c r="I720" t="n">
        <v>7</v>
      </c>
      <c r="J720" t="n">
        <v>203.47</v>
      </c>
      <c r="K720" t="n">
        <v>52.44</v>
      </c>
      <c r="L720" t="n">
        <v>18.5</v>
      </c>
      <c r="M720" t="n">
        <v>5</v>
      </c>
      <c r="N720" t="n">
        <v>42.53</v>
      </c>
      <c r="O720" t="n">
        <v>25329.15</v>
      </c>
      <c r="P720" t="n">
        <v>130.59</v>
      </c>
      <c r="Q720" t="n">
        <v>197.77</v>
      </c>
      <c r="R720" t="n">
        <v>31.06</v>
      </c>
      <c r="S720" t="n">
        <v>25.4</v>
      </c>
      <c r="T720" t="n">
        <v>1992.77</v>
      </c>
      <c r="U720" t="n">
        <v>0.82</v>
      </c>
      <c r="V720" t="n">
        <v>0.89</v>
      </c>
      <c r="W720" t="n">
        <v>2.95</v>
      </c>
      <c r="X720" t="n">
        <v>0.12</v>
      </c>
      <c r="Y720" t="n">
        <v>1</v>
      </c>
      <c r="Z720" t="n">
        <v>10</v>
      </c>
    </row>
    <row r="721">
      <c r="A721" t="n">
        <v>71</v>
      </c>
      <c r="B721" t="n">
        <v>90</v>
      </c>
      <c r="C721" t="inlineStr">
        <is>
          <t xml:space="preserve">CONCLUIDO	</t>
        </is>
      </c>
      <c r="D721" t="n">
        <v>7.6202</v>
      </c>
      <c r="E721" t="n">
        <v>13.12</v>
      </c>
      <c r="F721" t="n">
        <v>10.49</v>
      </c>
      <c r="G721" t="n">
        <v>104.89</v>
      </c>
      <c r="H721" t="n">
        <v>1.63</v>
      </c>
      <c r="I721" t="n">
        <v>6</v>
      </c>
      <c r="J721" t="n">
        <v>203.87</v>
      </c>
      <c r="K721" t="n">
        <v>52.44</v>
      </c>
      <c r="L721" t="n">
        <v>18.75</v>
      </c>
      <c r="M721" t="n">
        <v>4</v>
      </c>
      <c r="N721" t="n">
        <v>42.68</v>
      </c>
      <c r="O721" t="n">
        <v>25377.91</v>
      </c>
      <c r="P721" t="n">
        <v>130.18</v>
      </c>
      <c r="Q721" t="n">
        <v>197.76</v>
      </c>
      <c r="R721" t="n">
        <v>30.48</v>
      </c>
      <c r="S721" t="n">
        <v>25.4</v>
      </c>
      <c r="T721" t="n">
        <v>1705.75</v>
      </c>
      <c r="U721" t="n">
        <v>0.83</v>
      </c>
      <c r="V721" t="n">
        <v>0.89</v>
      </c>
      <c r="W721" t="n">
        <v>2.95</v>
      </c>
      <c r="X721" t="n">
        <v>0.1</v>
      </c>
      <c r="Y721" t="n">
        <v>1</v>
      </c>
      <c r="Z721" t="n">
        <v>10</v>
      </c>
    </row>
    <row r="722">
      <c r="A722" t="n">
        <v>72</v>
      </c>
      <c r="B722" t="n">
        <v>90</v>
      </c>
      <c r="C722" t="inlineStr">
        <is>
          <t xml:space="preserve">CONCLUIDO	</t>
        </is>
      </c>
      <c r="D722" t="n">
        <v>7.6244</v>
      </c>
      <c r="E722" t="n">
        <v>13.12</v>
      </c>
      <c r="F722" t="n">
        <v>10.48</v>
      </c>
      <c r="G722" t="n">
        <v>104.82</v>
      </c>
      <c r="H722" t="n">
        <v>1.65</v>
      </c>
      <c r="I722" t="n">
        <v>6</v>
      </c>
      <c r="J722" t="n">
        <v>204.26</v>
      </c>
      <c r="K722" t="n">
        <v>52.44</v>
      </c>
      <c r="L722" t="n">
        <v>19</v>
      </c>
      <c r="M722" t="n">
        <v>4</v>
      </c>
      <c r="N722" t="n">
        <v>42.82</v>
      </c>
      <c r="O722" t="n">
        <v>25426.72</v>
      </c>
      <c r="P722" t="n">
        <v>130.1</v>
      </c>
      <c r="Q722" t="n">
        <v>197.75</v>
      </c>
      <c r="R722" t="n">
        <v>30.21</v>
      </c>
      <c r="S722" t="n">
        <v>25.4</v>
      </c>
      <c r="T722" t="n">
        <v>1570.44</v>
      </c>
      <c r="U722" t="n">
        <v>0.84</v>
      </c>
      <c r="V722" t="n">
        <v>0.89</v>
      </c>
      <c r="W722" t="n">
        <v>2.95</v>
      </c>
      <c r="X722" t="n">
        <v>0.09</v>
      </c>
      <c r="Y722" t="n">
        <v>1</v>
      </c>
      <c r="Z722" t="n">
        <v>10</v>
      </c>
    </row>
    <row r="723">
      <c r="A723" t="n">
        <v>73</v>
      </c>
      <c r="B723" t="n">
        <v>90</v>
      </c>
      <c r="C723" t="inlineStr">
        <is>
          <t xml:space="preserve">CONCLUIDO	</t>
        </is>
      </c>
      <c r="D723" t="n">
        <v>7.6223</v>
      </c>
      <c r="E723" t="n">
        <v>13.12</v>
      </c>
      <c r="F723" t="n">
        <v>10.49</v>
      </c>
      <c r="G723" t="n">
        <v>104.86</v>
      </c>
      <c r="H723" t="n">
        <v>1.67</v>
      </c>
      <c r="I723" t="n">
        <v>6</v>
      </c>
      <c r="J723" t="n">
        <v>204.66</v>
      </c>
      <c r="K723" t="n">
        <v>52.44</v>
      </c>
      <c r="L723" t="n">
        <v>19.25</v>
      </c>
      <c r="M723" t="n">
        <v>4</v>
      </c>
      <c r="N723" t="n">
        <v>42.97</v>
      </c>
      <c r="O723" t="n">
        <v>25475.58</v>
      </c>
      <c r="P723" t="n">
        <v>130.2</v>
      </c>
      <c r="Q723" t="n">
        <v>197.75</v>
      </c>
      <c r="R723" t="n">
        <v>30.39</v>
      </c>
      <c r="S723" t="n">
        <v>25.4</v>
      </c>
      <c r="T723" t="n">
        <v>1660.26</v>
      </c>
      <c r="U723" t="n">
        <v>0.84</v>
      </c>
      <c r="V723" t="n">
        <v>0.89</v>
      </c>
      <c r="W723" t="n">
        <v>2.95</v>
      </c>
      <c r="X723" t="n">
        <v>0.1</v>
      </c>
      <c r="Y723" t="n">
        <v>1</v>
      </c>
      <c r="Z723" t="n">
        <v>10</v>
      </c>
    </row>
    <row r="724">
      <c r="A724" t="n">
        <v>74</v>
      </c>
      <c r="B724" t="n">
        <v>90</v>
      </c>
      <c r="C724" t="inlineStr">
        <is>
          <t xml:space="preserve">CONCLUIDO	</t>
        </is>
      </c>
      <c r="D724" t="n">
        <v>7.6237</v>
      </c>
      <c r="E724" t="n">
        <v>13.12</v>
      </c>
      <c r="F724" t="n">
        <v>10.48</v>
      </c>
      <c r="G724" t="n">
        <v>104.83</v>
      </c>
      <c r="H724" t="n">
        <v>1.69</v>
      </c>
      <c r="I724" t="n">
        <v>6</v>
      </c>
      <c r="J724" t="n">
        <v>205.06</v>
      </c>
      <c r="K724" t="n">
        <v>52.44</v>
      </c>
      <c r="L724" t="n">
        <v>19.5</v>
      </c>
      <c r="M724" t="n">
        <v>4</v>
      </c>
      <c r="N724" t="n">
        <v>43.11</v>
      </c>
      <c r="O724" t="n">
        <v>25524.49</v>
      </c>
      <c r="P724" t="n">
        <v>130.4</v>
      </c>
      <c r="Q724" t="n">
        <v>197.79</v>
      </c>
      <c r="R724" t="n">
        <v>30.27</v>
      </c>
      <c r="S724" t="n">
        <v>25.4</v>
      </c>
      <c r="T724" t="n">
        <v>1600.96</v>
      </c>
      <c r="U724" t="n">
        <v>0.84</v>
      </c>
      <c r="V724" t="n">
        <v>0.89</v>
      </c>
      <c r="W724" t="n">
        <v>2.95</v>
      </c>
      <c r="X724" t="n">
        <v>0.09</v>
      </c>
      <c r="Y724" t="n">
        <v>1</v>
      </c>
      <c r="Z724" t="n">
        <v>10</v>
      </c>
    </row>
    <row r="725">
      <c r="A725" t="n">
        <v>75</v>
      </c>
      <c r="B725" t="n">
        <v>90</v>
      </c>
      <c r="C725" t="inlineStr">
        <is>
          <t xml:space="preserve">CONCLUIDO	</t>
        </is>
      </c>
      <c r="D725" t="n">
        <v>7.6207</v>
      </c>
      <c r="E725" t="n">
        <v>13.12</v>
      </c>
      <c r="F725" t="n">
        <v>10.49</v>
      </c>
      <c r="G725" t="n">
        <v>104.88</v>
      </c>
      <c r="H725" t="n">
        <v>1.71</v>
      </c>
      <c r="I725" t="n">
        <v>6</v>
      </c>
      <c r="J725" t="n">
        <v>205.45</v>
      </c>
      <c r="K725" t="n">
        <v>52.44</v>
      </c>
      <c r="L725" t="n">
        <v>19.75</v>
      </c>
      <c r="M725" t="n">
        <v>4</v>
      </c>
      <c r="N725" t="n">
        <v>43.26</v>
      </c>
      <c r="O725" t="n">
        <v>25573.44</v>
      </c>
      <c r="P725" t="n">
        <v>130.59</v>
      </c>
      <c r="Q725" t="n">
        <v>197.76</v>
      </c>
      <c r="R725" t="n">
        <v>30.46</v>
      </c>
      <c r="S725" t="n">
        <v>25.4</v>
      </c>
      <c r="T725" t="n">
        <v>1694.38</v>
      </c>
      <c r="U725" t="n">
        <v>0.83</v>
      </c>
      <c r="V725" t="n">
        <v>0.89</v>
      </c>
      <c r="W725" t="n">
        <v>2.95</v>
      </c>
      <c r="X725" t="n">
        <v>0.1</v>
      </c>
      <c r="Y725" t="n">
        <v>1</v>
      </c>
      <c r="Z725" t="n">
        <v>10</v>
      </c>
    </row>
    <row r="726">
      <c r="A726" t="n">
        <v>76</v>
      </c>
      <c r="B726" t="n">
        <v>90</v>
      </c>
      <c r="C726" t="inlineStr">
        <is>
          <t xml:space="preserve">CONCLUIDO	</t>
        </is>
      </c>
      <c r="D726" t="n">
        <v>7.6215</v>
      </c>
      <c r="E726" t="n">
        <v>13.12</v>
      </c>
      <c r="F726" t="n">
        <v>10.49</v>
      </c>
      <c r="G726" t="n">
        <v>104.87</v>
      </c>
      <c r="H726" t="n">
        <v>1.73</v>
      </c>
      <c r="I726" t="n">
        <v>6</v>
      </c>
      <c r="J726" t="n">
        <v>205.85</v>
      </c>
      <c r="K726" t="n">
        <v>52.44</v>
      </c>
      <c r="L726" t="n">
        <v>20</v>
      </c>
      <c r="M726" t="n">
        <v>4</v>
      </c>
      <c r="N726" t="n">
        <v>43.41</v>
      </c>
      <c r="O726" t="n">
        <v>25622.45</v>
      </c>
      <c r="P726" t="n">
        <v>130.71</v>
      </c>
      <c r="Q726" t="n">
        <v>197.76</v>
      </c>
      <c r="R726" t="n">
        <v>30.38</v>
      </c>
      <c r="S726" t="n">
        <v>25.4</v>
      </c>
      <c r="T726" t="n">
        <v>1656.91</v>
      </c>
      <c r="U726" t="n">
        <v>0.84</v>
      </c>
      <c r="V726" t="n">
        <v>0.89</v>
      </c>
      <c r="W726" t="n">
        <v>2.95</v>
      </c>
      <c r="X726" t="n">
        <v>0.1</v>
      </c>
      <c r="Y726" t="n">
        <v>1</v>
      </c>
      <c r="Z726" t="n">
        <v>10</v>
      </c>
    </row>
    <row r="727">
      <c r="A727" t="n">
        <v>77</v>
      </c>
      <c r="B727" t="n">
        <v>90</v>
      </c>
      <c r="C727" t="inlineStr">
        <is>
          <t xml:space="preserve">CONCLUIDO	</t>
        </is>
      </c>
      <c r="D727" t="n">
        <v>7.6278</v>
      </c>
      <c r="E727" t="n">
        <v>13.11</v>
      </c>
      <c r="F727" t="n">
        <v>10.48</v>
      </c>
      <c r="G727" t="n">
        <v>104.76</v>
      </c>
      <c r="H727" t="n">
        <v>1.74</v>
      </c>
      <c r="I727" t="n">
        <v>6</v>
      </c>
      <c r="J727" t="n">
        <v>206.25</v>
      </c>
      <c r="K727" t="n">
        <v>52.44</v>
      </c>
      <c r="L727" t="n">
        <v>20.25</v>
      </c>
      <c r="M727" t="n">
        <v>4</v>
      </c>
      <c r="N727" t="n">
        <v>43.56</v>
      </c>
      <c r="O727" t="n">
        <v>25671.51</v>
      </c>
      <c r="P727" t="n">
        <v>130.26</v>
      </c>
      <c r="Q727" t="n">
        <v>197.75</v>
      </c>
      <c r="R727" t="n">
        <v>30.1</v>
      </c>
      <c r="S727" t="n">
        <v>25.4</v>
      </c>
      <c r="T727" t="n">
        <v>1514.66</v>
      </c>
      <c r="U727" t="n">
        <v>0.84</v>
      </c>
      <c r="V727" t="n">
        <v>0.89</v>
      </c>
      <c r="W727" t="n">
        <v>2.95</v>
      </c>
      <c r="X727" t="n">
        <v>0.09</v>
      </c>
      <c r="Y727" t="n">
        <v>1</v>
      </c>
      <c r="Z727" t="n">
        <v>10</v>
      </c>
    </row>
    <row r="728">
      <c r="A728" t="n">
        <v>78</v>
      </c>
      <c r="B728" t="n">
        <v>90</v>
      </c>
      <c r="C728" t="inlineStr">
        <is>
          <t xml:space="preserve">CONCLUIDO	</t>
        </is>
      </c>
      <c r="D728" t="n">
        <v>7.6228</v>
      </c>
      <c r="E728" t="n">
        <v>13.12</v>
      </c>
      <c r="F728" t="n">
        <v>10.48</v>
      </c>
      <c r="G728" t="n">
        <v>104.85</v>
      </c>
      <c r="H728" t="n">
        <v>1.76</v>
      </c>
      <c r="I728" t="n">
        <v>6</v>
      </c>
      <c r="J728" t="n">
        <v>206.65</v>
      </c>
      <c r="K728" t="n">
        <v>52.44</v>
      </c>
      <c r="L728" t="n">
        <v>20.5</v>
      </c>
      <c r="M728" t="n">
        <v>4</v>
      </c>
      <c r="N728" t="n">
        <v>43.71</v>
      </c>
      <c r="O728" t="n">
        <v>25720.62</v>
      </c>
      <c r="P728" t="n">
        <v>130.48</v>
      </c>
      <c r="Q728" t="n">
        <v>197.75</v>
      </c>
      <c r="R728" t="n">
        <v>30.36</v>
      </c>
      <c r="S728" t="n">
        <v>25.4</v>
      </c>
      <c r="T728" t="n">
        <v>1644.62</v>
      </c>
      <c r="U728" t="n">
        <v>0.84</v>
      </c>
      <c r="V728" t="n">
        <v>0.89</v>
      </c>
      <c r="W728" t="n">
        <v>2.95</v>
      </c>
      <c r="X728" t="n">
        <v>0.09</v>
      </c>
      <c r="Y728" t="n">
        <v>1</v>
      </c>
      <c r="Z728" t="n">
        <v>10</v>
      </c>
    </row>
    <row r="729">
      <c r="A729" t="n">
        <v>79</v>
      </c>
      <c r="B729" t="n">
        <v>90</v>
      </c>
      <c r="C729" t="inlineStr">
        <is>
          <t xml:space="preserve">CONCLUIDO	</t>
        </is>
      </c>
      <c r="D729" t="n">
        <v>7.6229</v>
      </c>
      <c r="E729" t="n">
        <v>13.12</v>
      </c>
      <c r="F729" t="n">
        <v>10.48</v>
      </c>
      <c r="G729" t="n">
        <v>104.84</v>
      </c>
      <c r="H729" t="n">
        <v>1.78</v>
      </c>
      <c r="I729" t="n">
        <v>6</v>
      </c>
      <c r="J729" t="n">
        <v>207.05</v>
      </c>
      <c r="K729" t="n">
        <v>52.44</v>
      </c>
      <c r="L729" t="n">
        <v>20.75</v>
      </c>
      <c r="M729" t="n">
        <v>4</v>
      </c>
      <c r="N729" t="n">
        <v>43.85</v>
      </c>
      <c r="O729" t="n">
        <v>25769.78</v>
      </c>
      <c r="P729" t="n">
        <v>130.43</v>
      </c>
      <c r="Q729" t="n">
        <v>197.8</v>
      </c>
      <c r="R729" t="n">
        <v>30.33</v>
      </c>
      <c r="S729" t="n">
        <v>25.4</v>
      </c>
      <c r="T729" t="n">
        <v>1630.33</v>
      </c>
      <c r="U729" t="n">
        <v>0.84</v>
      </c>
      <c r="V729" t="n">
        <v>0.89</v>
      </c>
      <c r="W729" t="n">
        <v>2.95</v>
      </c>
      <c r="X729" t="n">
        <v>0.09</v>
      </c>
      <c r="Y729" t="n">
        <v>1</v>
      </c>
      <c r="Z729" t="n">
        <v>10</v>
      </c>
    </row>
    <row r="730">
      <c r="A730" t="n">
        <v>80</v>
      </c>
      <c r="B730" t="n">
        <v>90</v>
      </c>
      <c r="C730" t="inlineStr">
        <is>
          <t xml:space="preserve">CONCLUIDO	</t>
        </is>
      </c>
      <c r="D730" t="n">
        <v>7.621</v>
      </c>
      <c r="E730" t="n">
        <v>13.12</v>
      </c>
      <c r="F730" t="n">
        <v>10.49</v>
      </c>
      <c r="G730" t="n">
        <v>104.88</v>
      </c>
      <c r="H730" t="n">
        <v>1.8</v>
      </c>
      <c r="I730" t="n">
        <v>6</v>
      </c>
      <c r="J730" t="n">
        <v>207.45</v>
      </c>
      <c r="K730" t="n">
        <v>52.44</v>
      </c>
      <c r="L730" t="n">
        <v>21</v>
      </c>
      <c r="M730" t="n">
        <v>4</v>
      </c>
      <c r="N730" t="n">
        <v>44</v>
      </c>
      <c r="O730" t="n">
        <v>25818.99</v>
      </c>
      <c r="P730" t="n">
        <v>130.22</v>
      </c>
      <c r="Q730" t="n">
        <v>197.76</v>
      </c>
      <c r="R730" t="n">
        <v>30.4</v>
      </c>
      <c r="S730" t="n">
        <v>25.4</v>
      </c>
      <c r="T730" t="n">
        <v>1664.64</v>
      </c>
      <c r="U730" t="n">
        <v>0.84</v>
      </c>
      <c r="V730" t="n">
        <v>0.89</v>
      </c>
      <c r="W730" t="n">
        <v>2.95</v>
      </c>
      <c r="X730" t="n">
        <v>0.1</v>
      </c>
      <c r="Y730" t="n">
        <v>1</v>
      </c>
      <c r="Z730" t="n">
        <v>10</v>
      </c>
    </row>
    <row r="731">
      <c r="A731" t="n">
        <v>81</v>
      </c>
      <c r="B731" t="n">
        <v>90</v>
      </c>
      <c r="C731" t="inlineStr">
        <is>
          <t xml:space="preserve">CONCLUIDO	</t>
        </is>
      </c>
      <c r="D731" t="n">
        <v>7.62</v>
      </c>
      <c r="E731" t="n">
        <v>13.12</v>
      </c>
      <c r="F731" t="n">
        <v>10.49</v>
      </c>
      <c r="G731" t="n">
        <v>104.89</v>
      </c>
      <c r="H731" t="n">
        <v>1.82</v>
      </c>
      <c r="I731" t="n">
        <v>6</v>
      </c>
      <c r="J731" t="n">
        <v>207.84</v>
      </c>
      <c r="K731" t="n">
        <v>52.44</v>
      </c>
      <c r="L731" t="n">
        <v>21.25</v>
      </c>
      <c r="M731" t="n">
        <v>4</v>
      </c>
      <c r="N731" t="n">
        <v>44.15</v>
      </c>
      <c r="O731" t="n">
        <v>25868.26</v>
      </c>
      <c r="P731" t="n">
        <v>130.15</v>
      </c>
      <c r="Q731" t="n">
        <v>197.75</v>
      </c>
      <c r="R731" t="n">
        <v>30.4</v>
      </c>
      <c r="S731" t="n">
        <v>25.4</v>
      </c>
      <c r="T731" t="n">
        <v>1666.58</v>
      </c>
      <c r="U731" t="n">
        <v>0.84</v>
      </c>
      <c r="V731" t="n">
        <v>0.89</v>
      </c>
      <c r="W731" t="n">
        <v>2.95</v>
      </c>
      <c r="X731" t="n">
        <v>0.1</v>
      </c>
      <c r="Y731" t="n">
        <v>1</v>
      </c>
      <c r="Z731" t="n">
        <v>10</v>
      </c>
    </row>
    <row r="732">
      <c r="A732" t="n">
        <v>82</v>
      </c>
      <c r="B732" t="n">
        <v>90</v>
      </c>
      <c r="C732" t="inlineStr">
        <is>
          <t xml:space="preserve">CONCLUIDO	</t>
        </is>
      </c>
      <c r="D732" t="n">
        <v>7.621</v>
      </c>
      <c r="E732" t="n">
        <v>13.12</v>
      </c>
      <c r="F732" t="n">
        <v>10.49</v>
      </c>
      <c r="G732" t="n">
        <v>104.88</v>
      </c>
      <c r="H732" t="n">
        <v>1.83</v>
      </c>
      <c r="I732" t="n">
        <v>6</v>
      </c>
      <c r="J732" t="n">
        <v>208.24</v>
      </c>
      <c r="K732" t="n">
        <v>52.44</v>
      </c>
      <c r="L732" t="n">
        <v>21.5</v>
      </c>
      <c r="M732" t="n">
        <v>4</v>
      </c>
      <c r="N732" t="n">
        <v>44.3</v>
      </c>
      <c r="O732" t="n">
        <v>25917.57</v>
      </c>
      <c r="P732" t="n">
        <v>129.88</v>
      </c>
      <c r="Q732" t="n">
        <v>197.78</v>
      </c>
      <c r="R732" t="n">
        <v>30.44</v>
      </c>
      <c r="S732" t="n">
        <v>25.4</v>
      </c>
      <c r="T732" t="n">
        <v>1685.21</v>
      </c>
      <c r="U732" t="n">
        <v>0.83</v>
      </c>
      <c r="V732" t="n">
        <v>0.89</v>
      </c>
      <c r="W732" t="n">
        <v>2.95</v>
      </c>
      <c r="X732" t="n">
        <v>0.1</v>
      </c>
      <c r="Y732" t="n">
        <v>1</v>
      </c>
      <c r="Z732" t="n">
        <v>10</v>
      </c>
    </row>
    <row r="733">
      <c r="A733" t="n">
        <v>83</v>
      </c>
      <c r="B733" t="n">
        <v>90</v>
      </c>
      <c r="C733" t="inlineStr">
        <is>
          <t xml:space="preserve">CONCLUIDO	</t>
        </is>
      </c>
      <c r="D733" t="n">
        <v>7.6221</v>
      </c>
      <c r="E733" t="n">
        <v>13.12</v>
      </c>
      <c r="F733" t="n">
        <v>10.49</v>
      </c>
      <c r="G733" t="n">
        <v>104.86</v>
      </c>
      <c r="H733" t="n">
        <v>1.85</v>
      </c>
      <c r="I733" t="n">
        <v>6</v>
      </c>
      <c r="J733" t="n">
        <v>208.64</v>
      </c>
      <c r="K733" t="n">
        <v>52.44</v>
      </c>
      <c r="L733" t="n">
        <v>21.75</v>
      </c>
      <c r="M733" t="n">
        <v>4</v>
      </c>
      <c r="N733" t="n">
        <v>44.45</v>
      </c>
      <c r="O733" t="n">
        <v>25966.93</v>
      </c>
      <c r="P733" t="n">
        <v>129.56</v>
      </c>
      <c r="Q733" t="n">
        <v>197.75</v>
      </c>
      <c r="R733" t="n">
        <v>30.33</v>
      </c>
      <c r="S733" t="n">
        <v>25.4</v>
      </c>
      <c r="T733" t="n">
        <v>1630.43</v>
      </c>
      <c r="U733" t="n">
        <v>0.84</v>
      </c>
      <c r="V733" t="n">
        <v>0.89</v>
      </c>
      <c r="W733" t="n">
        <v>2.95</v>
      </c>
      <c r="X733" t="n">
        <v>0.1</v>
      </c>
      <c r="Y733" t="n">
        <v>1</v>
      </c>
      <c r="Z733" t="n">
        <v>10</v>
      </c>
    </row>
    <row r="734">
      <c r="A734" t="n">
        <v>84</v>
      </c>
      <c r="B734" t="n">
        <v>90</v>
      </c>
      <c r="C734" t="inlineStr">
        <is>
          <t xml:space="preserve">CONCLUIDO	</t>
        </is>
      </c>
      <c r="D734" t="n">
        <v>7.6205</v>
      </c>
      <c r="E734" t="n">
        <v>13.12</v>
      </c>
      <c r="F734" t="n">
        <v>10.49</v>
      </c>
      <c r="G734" t="n">
        <v>104.89</v>
      </c>
      <c r="H734" t="n">
        <v>1.87</v>
      </c>
      <c r="I734" t="n">
        <v>6</v>
      </c>
      <c r="J734" t="n">
        <v>209.05</v>
      </c>
      <c r="K734" t="n">
        <v>52.44</v>
      </c>
      <c r="L734" t="n">
        <v>22</v>
      </c>
      <c r="M734" t="n">
        <v>4</v>
      </c>
      <c r="N734" t="n">
        <v>44.6</v>
      </c>
      <c r="O734" t="n">
        <v>26016.35</v>
      </c>
      <c r="P734" t="n">
        <v>129.31</v>
      </c>
      <c r="Q734" t="n">
        <v>197.76</v>
      </c>
      <c r="R734" t="n">
        <v>30.37</v>
      </c>
      <c r="S734" t="n">
        <v>25.4</v>
      </c>
      <c r="T734" t="n">
        <v>1652.65</v>
      </c>
      <c r="U734" t="n">
        <v>0.84</v>
      </c>
      <c r="V734" t="n">
        <v>0.89</v>
      </c>
      <c r="W734" t="n">
        <v>2.95</v>
      </c>
      <c r="X734" t="n">
        <v>0.1</v>
      </c>
      <c r="Y734" t="n">
        <v>1</v>
      </c>
      <c r="Z734" t="n">
        <v>10</v>
      </c>
    </row>
    <row r="735">
      <c r="A735" t="n">
        <v>85</v>
      </c>
      <c r="B735" t="n">
        <v>90</v>
      </c>
      <c r="C735" t="inlineStr">
        <is>
          <t xml:space="preserve">CONCLUIDO	</t>
        </is>
      </c>
      <c r="D735" t="n">
        <v>7.621</v>
      </c>
      <c r="E735" t="n">
        <v>13.12</v>
      </c>
      <c r="F735" t="n">
        <v>10.49</v>
      </c>
      <c r="G735" t="n">
        <v>104.88</v>
      </c>
      <c r="H735" t="n">
        <v>1.89</v>
      </c>
      <c r="I735" t="n">
        <v>6</v>
      </c>
      <c r="J735" t="n">
        <v>209.45</v>
      </c>
      <c r="K735" t="n">
        <v>52.44</v>
      </c>
      <c r="L735" t="n">
        <v>22.25</v>
      </c>
      <c r="M735" t="n">
        <v>4</v>
      </c>
      <c r="N735" t="n">
        <v>44.75</v>
      </c>
      <c r="O735" t="n">
        <v>26065.82</v>
      </c>
      <c r="P735" t="n">
        <v>129.05</v>
      </c>
      <c r="Q735" t="n">
        <v>197.8</v>
      </c>
      <c r="R735" t="n">
        <v>30.4</v>
      </c>
      <c r="S735" t="n">
        <v>25.4</v>
      </c>
      <c r="T735" t="n">
        <v>1665.15</v>
      </c>
      <c r="U735" t="n">
        <v>0.84</v>
      </c>
      <c r="V735" t="n">
        <v>0.89</v>
      </c>
      <c r="W735" t="n">
        <v>2.95</v>
      </c>
      <c r="X735" t="n">
        <v>0.1</v>
      </c>
      <c r="Y735" t="n">
        <v>1</v>
      </c>
      <c r="Z735" t="n">
        <v>10</v>
      </c>
    </row>
    <row r="736">
      <c r="A736" t="n">
        <v>86</v>
      </c>
      <c r="B736" t="n">
        <v>90</v>
      </c>
      <c r="C736" t="inlineStr">
        <is>
          <t xml:space="preserve">CONCLUIDO	</t>
        </is>
      </c>
      <c r="D736" t="n">
        <v>7.6252</v>
      </c>
      <c r="E736" t="n">
        <v>13.11</v>
      </c>
      <c r="F736" t="n">
        <v>10.48</v>
      </c>
      <c r="G736" t="n">
        <v>104.81</v>
      </c>
      <c r="H736" t="n">
        <v>1.9</v>
      </c>
      <c r="I736" t="n">
        <v>6</v>
      </c>
      <c r="J736" t="n">
        <v>209.85</v>
      </c>
      <c r="K736" t="n">
        <v>52.44</v>
      </c>
      <c r="L736" t="n">
        <v>22.5</v>
      </c>
      <c r="M736" t="n">
        <v>4</v>
      </c>
      <c r="N736" t="n">
        <v>44.91</v>
      </c>
      <c r="O736" t="n">
        <v>26115.34</v>
      </c>
      <c r="P736" t="n">
        <v>128.54</v>
      </c>
      <c r="Q736" t="n">
        <v>197.75</v>
      </c>
      <c r="R736" t="n">
        <v>30.23</v>
      </c>
      <c r="S736" t="n">
        <v>25.4</v>
      </c>
      <c r="T736" t="n">
        <v>1582.73</v>
      </c>
      <c r="U736" t="n">
        <v>0.84</v>
      </c>
      <c r="V736" t="n">
        <v>0.89</v>
      </c>
      <c r="W736" t="n">
        <v>2.95</v>
      </c>
      <c r="X736" t="n">
        <v>0.09</v>
      </c>
      <c r="Y736" t="n">
        <v>1</v>
      </c>
      <c r="Z736" t="n">
        <v>10</v>
      </c>
    </row>
    <row r="737">
      <c r="A737" t="n">
        <v>87</v>
      </c>
      <c r="B737" t="n">
        <v>90</v>
      </c>
      <c r="C737" t="inlineStr">
        <is>
          <t xml:space="preserve">CONCLUIDO	</t>
        </is>
      </c>
      <c r="D737" t="n">
        <v>7.6174</v>
      </c>
      <c r="E737" t="n">
        <v>13.13</v>
      </c>
      <c r="F737" t="n">
        <v>10.49</v>
      </c>
      <c r="G737" t="n">
        <v>104.94</v>
      </c>
      <c r="H737" t="n">
        <v>1.92</v>
      </c>
      <c r="I737" t="n">
        <v>6</v>
      </c>
      <c r="J737" t="n">
        <v>210.25</v>
      </c>
      <c r="K737" t="n">
        <v>52.44</v>
      </c>
      <c r="L737" t="n">
        <v>22.75</v>
      </c>
      <c r="M737" t="n">
        <v>4</v>
      </c>
      <c r="N737" t="n">
        <v>45.06</v>
      </c>
      <c r="O737" t="n">
        <v>26164.91</v>
      </c>
      <c r="P737" t="n">
        <v>128.15</v>
      </c>
      <c r="Q737" t="n">
        <v>197.76</v>
      </c>
      <c r="R737" t="n">
        <v>30.67</v>
      </c>
      <c r="S737" t="n">
        <v>25.4</v>
      </c>
      <c r="T737" t="n">
        <v>1798.56</v>
      </c>
      <c r="U737" t="n">
        <v>0.83</v>
      </c>
      <c r="V737" t="n">
        <v>0.89</v>
      </c>
      <c r="W737" t="n">
        <v>2.95</v>
      </c>
      <c r="X737" t="n">
        <v>0.1</v>
      </c>
      <c r="Y737" t="n">
        <v>1</v>
      </c>
      <c r="Z737" t="n">
        <v>10</v>
      </c>
    </row>
    <row r="738">
      <c r="A738" t="n">
        <v>88</v>
      </c>
      <c r="B738" t="n">
        <v>90</v>
      </c>
      <c r="C738" t="inlineStr">
        <is>
          <t xml:space="preserve">CONCLUIDO	</t>
        </is>
      </c>
      <c r="D738" t="n">
        <v>7.649</v>
      </c>
      <c r="E738" t="n">
        <v>13.07</v>
      </c>
      <c r="F738" t="n">
        <v>10.48</v>
      </c>
      <c r="G738" t="n">
        <v>125.7</v>
      </c>
      <c r="H738" t="n">
        <v>1.94</v>
      </c>
      <c r="I738" t="n">
        <v>5</v>
      </c>
      <c r="J738" t="n">
        <v>210.65</v>
      </c>
      <c r="K738" t="n">
        <v>52.44</v>
      </c>
      <c r="L738" t="n">
        <v>23</v>
      </c>
      <c r="M738" t="n">
        <v>3</v>
      </c>
      <c r="N738" t="n">
        <v>45.21</v>
      </c>
      <c r="O738" t="n">
        <v>26214.54</v>
      </c>
      <c r="P738" t="n">
        <v>127.9</v>
      </c>
      <c r="Q738" t="n">
        <v>197.76</v>
      </c>
      <c r="R738" t="n">
        <v>30.01</v>
      </c>
      <c r="S738" t="n">
        <v>25.4</v>
      </c>
      <c r="T738" t="n">
        <v>1476.85</v>
      </c>
      <c r="U738" t="n">
        <v>0.85</v>
      </c>
      <c r="V738" t="n">
        <v>0.89</v>
      </c>
      <c r="W738" t="n">
        <v>2.95</v>
      </c>
      <c r="X738" t="n">
        <v>0.09</v>
      </c>
      <c r="Y738" t="n">
        <v>1</v>
      </c>
      <c r="Z738" t="n">
        <v>10</v>
      </c>
    </row>
    <row r="739">
      <c r="A739" t="n">
        <v>89</v>
      </c>
      <c r="B739" t="n">
        <v>90</v>
      </c>
      <c r="C739" t="inlineStr">
        <is>
          <t xml:space="preserve">CONCLUIDO	</t>
        </is>
      </c>
      <c r="D739" t="n">
        <v>7.648</v>
      </c>
      <c r="E739" t="n">
        <v>13.08</v>
      </c>
      <c r="F739" t="n">
        <v>10.48</v>
      </c>
      <c r="G739" t="n">
        <v>125.72</v>
      </c>
      <c r="H739" t="n">
        <v>1.96</v>
      </c>
      <c r="I739" t="n">
        <v>5</v>
      </c>
      <c r="J739" t="n">
        <v>211.05</v>
      </c>
      <c r="K739" t="n">
        <v>52.44</v>
      </c>
      <c r="L739" t="n">
        <v>23.25</v>
      </c>
      <c r="M739" t="n">
        <v>3</v>
      </c>
      <c r="N739" t="n">
        <v>45.36</v>
      </c>
      <c r="O739" t="n">
        <v>26264.21</v>
      </c>
      <c r="P739" t="n">
        <v>128.22</v>
      </c>
      <c r="Q739" t="n">
        <v>197.75</v>
      </c>
      <c r="R739" t="n">
        <v>30.15</v>
      </c>
      <c r="S739" t="n">
        <v>25.4</v>
      </c>
      <c r="T739" t="n">
        <v>1543.88</v>
      </c>
      <c r="U739" t="n">
        <v>0.84</v>
      </c>
      <c r="V739" t="n">
        <v>0.89</v>
      </c>
      <c r="W739" t="n">
        <v>2.95</v>
      </c>
      <c r="X739" t="n">
        <v>0.09</v>
      </c>
      <c r="Y739" t="n">
        <v>1</v>
      </c>
      <c r="Z739" t="n">
        <v>10</v>
      </c>
    </row>
    <row r="740">
      <c r="A740" t="n">
        <v>90</v>
      </c>
      <c r="B740" t="n">
        <v>90</v>
      </c>
      <c r="C740" t="inlineStr">
        <is>
          <t xml:space="preserve">CONCLUIDO	</t>
        </is>
      </c>
      <c r="D740" t="n">
        <v>7.6459</v>
      </c>
      <c r="E740" t="n">
        <v>13.08</v>
      </c>
      <c r="F740" t="n">
        <v>10.48</v>
      </c>
      <c r="G740" t="n">
        <v>125.77</v>
      </c>
      <c r="H740" t="n">
        <v>1.97</v>
      </c>
      <c r="I740" t="n">
        <v>5</v>
      </c>
      <c r="J740" t="n">
        <v>211.46</v>
      </c>
      <c r="K740" t="n">
        <v>52.44</v>
      </c>
      <c r="L740" t="n">
        <v>23.5</v>
      </c>
      <c r="M740" t="n">
        <v>3</v>
      </c>
      <c r="N740" t="n">
        <v>45.52</v>
      </c>
      <c r="O740" t="n">
        <v>26313.94</v>
      </c>
      <c r="P740" t="n">
        <v>128.45</v>
      </c>
      <c r="Q740" t="n">
        <v>197.76</v>
      </c>
      <c r="R740" t="n">
        <v>30.18</v>
      </c>
      <c r="S740" t="n">
        <v>25.4</v>
      </c>
      <c r="T740" t="n">
        <v>1560.35</v>
      </c>
      <c r="U740" t="n">
        <v>0.84</v>
      </c>
      <c r="V740" t="n">
        <v>0.89</v>
      </c>
      <c r="W740" t="n">
        <v>2.95</v>
      </c>
      <c r="X740" t="n">
        <v>0.09</v>
      </c>
      <c r="Y740" t="n">
        <v>1</v>
      </c>
      <c r="Z740" t="n">
        <v>10</v>
      </c>
    </row>
    <row r="741">
      <c r="A741" t="n">
        <v>91</v>
      </c>
      <c r="B741" t="n">
        <v>90</v>
      </c>
      <c r="C741" t="inlineStr">
        <is>
          <t xml:space="preserve">CONCLUIDO	</t>
        </is>
      </c>
      <c r="D741" t="n">
        <v>7.6487</v>
      </c>
      <c r="E741" t="n">
        <v>13.07</v>
      </c>
      <c r="F741" t="n">
        <v>10.48</v>
      </c>
      <c r="G741" t="n">
        <v>125.71</v>
      </c>
      <c r="H741" t="n">
        <v>1.99</v>
      </c>
      <c r="I741" t="n">
        <v>5</v>
      </c>
      <c r="J741" t="n">
        <v>211.86</v>
      </c>
      <c r="K741" t="n">
        <v>52.44</v>
      </c>
      <c r="L741" t="n">
        <v>23.75</v>
      </c>
      <c r="M741" t="n">
        <v>3</v>
      </c>
      <c r="N741" t="n">
        <v>45.67</v>
      </c>
      <c r="O741" t="n">
        <v>26363.73</v>
      </c>
      <c r="P741" t="n">
        <v>128.39</v>
      </c>
      <c r="Q741" t="n">
        <v>197.75</v>
      </c>
      <c r="R741" t="n">
        <v>30.08</v>
      </c>
      <c r="S741" t="n">
        <v>25.4</v>
      </c>
      <c r="T741" t="n">
        <v>1510.79</v>
      </c>
      <c r="U741" t="n">
        <v>0.84</v>
      </c>
      <c r="V741" t="n">
        <v>0.89</v>
      </c>
      <c r="W741" t="n">
        <v>2.95</v>
      </c>
      <c r="X741" t="n">
        <v>0.09</v>
      </c>
      <c r="Y741" t="n">
        <v>1</v>
      </c>
      <c r="Z741" t="n">
        <v>10</v>
      </c>
    </row>
    <row r="742">
      <c r="A742" t="n">
        <v>92</v>
      </c>
      <c r="B742" t="n">
        <v>90</v>
      </c>
      <c r="C742" t="inlineStr">
        <is>
          <t xml:space="preserve">CONCLUIDO	</t>
        </is>
      </c>
      <c r="D742" t="n">
        <v>7.6529</v>
      </c>
      <c r="E742" t="n">
        <v>13.07</v>
      </c>
      <c r="F742" t="n">
        <v>10.47</v>
      </c>
      <c r="G742" t="n">
        <v>125.62</v>
      </c>
      <c r="H742" t="n">
        <v>2.01</v>
      </c>
      <c r="I742" t="n">
        <v>5</v>
      </c>
      <c r="J742" t="n">
        <v>212.27</v>
      </c>
      <c r="K742" t="n">
        <v>52.44</v>
      </c>
      <c r="L742" t="n">
        <v>24</v>
      </c>
      <c r="M742" t="n">
        <v>3</v>
      </c>
      <c r="N742" t="n">
        <v>45.82</v>
      </c>
      <c r="O742" t="n">
        <v>26413.56</v>
      </c>
      <c r="P742" t="n">
        <v>128.34</v>
      </c>
      <c r="Q742" t="n">
        <v>197.76</v>
      </c>
      <c r="R742" t="n">
        <v>29.85</v>
      </c>
      <c r="S742" t="n">
        <v>25.4</v>
      </c>
      <c r="T742" t="n">
        <v>1397.12</v>
      </c>
      <c r="U742" t="n">
        <v>0.85</v>
      </c>
      <c r="V742" t="n">
        <v>0.89</v>
      </c>
      <c r="W742" t="n">
        <v>2.95</v>
      </c>
      <c r="X742" t="n">
        <v>0.08</v>
      </c>
      <c r="Y742" t="n">
        <v>1</v>
      </c>
      <c r="Z742" t="n">
        <v>10</v>
      </c>
    </row>
    <row r="743">
      <c r="A743" t="n">
        <v>93</v>
      </c>
      <c r="B743" t="n">
        <v>90</v>
      </c>
      <c r="C743" t="inlineStr">
        <is>
          <t xml:space="preserve">CONCLUIDO	</t>
        </is>
      </c>
      <c r="D743" t="n">
        <v>7.6516</v>
      </c>
      <c r="E743" t="n">
        <v>13.07</v>
      </c>
      <c r="F743" t="n">
        <v>10.47</v>
      </c>
      <c r="G743" t="n">
        <v>125.65</v>
      </c>
      <c r="H743" t="n">
        <v>2.03</v>
      </c>
      <c r="I743" t="n">
        <v>5</v>
      </c>
      <c r="J743" t="n">
        <v>212.67</v>
      </c>
      <c r="K743" t="n">
        <v>52.44</v>
      </c>
      <c r="L743" t="n">
        <v>24.25</v>
      </c>
      <c r="M743" t="n">
        <v>3</v>
      </c>
      <c r="N743" t="n">
        <v>45.98</v>
      </c>
      <c r="O743" t="n">
        <v>26463.45</v>
      </c>
      <c r="P743" t="n">
        <v>128.53</v>
      </c>
      <c r="Q743" t="n">
        <v>197.75</v>
      </c>
      <c r="R743" t="n">
        <v>30</v>
      </c>
      <c r="S743" t="n">
        <v>25.4</v>
      </c>
      <c r="T743" t="n">
        <v>1469.03</v>
      </c>
      <c r="U743" t="n">
        <v>0.85</v>
      </c>
      <c r="V743" t="n">
        <v>0.89</v>
      </c>
      <c r="W743" t="n">
        <v>2.94</v>
      </c>
      <c r="X743" t="n">
        <v>0.08</v>
      </c>
      <c r="Y743" t="n">
        <v>1</v>
      </c>
      <c r="Z743" t="n">
        <v>10</v>
      </c>
    </row>
    <row r="744">
      <c r="A744" t="n">
        <v>94</v>
      </c>
      <c r="B744" t="n">
        <v>90</v>
      </c>
      <c r="C744" t="inlineStr">
        <is>
          <t xml:space="preserve">CONCLUIDO	</t>
        </is>
      </c>
      <c r="D744" t="n">
        <v>7.6539</v>
      </c>
      <c r="E744" t="n">
        <v>13.07</v>
      </c>
      <c r="F744" t="n">
        <v>10.47</v>
      </c>
      <c r="G744" t="n">
        <v>125.6</v>
      </c>
      <c r="H744" t="n">
        <v>2.04</v>
      </c>
      <c r="I744" t="n">
        <v>5</v>
      </c>
      <c r="J744" t="n">
        <v>213.08</v>
      </c>
      <c r="K744" t="n">
        <v>52.44</v>
      </c>
      <c r="L744" t="n">
        <v>24.5</v>
      </c>
      <c r="M744" t="n">
        <v>3</v>
      </c>
      <c r="N744" t="n">
        <v>46.13</v>
      </c>
      <c r="O744" t="n">
        <v>26513.39</v>
      </c>
      <c r="P744" t="n">
        <v>128.51</v>
      </c>
      <c r="Q744" t="n">
        <v>197.75</v>
      </c>
      <c r="R744" t="n">
        <v>29.76</v>
      </c>
      <c r="S744" t="n">
        <v>25.4</v>
      </c>
      <c r="T744" t="n">
        <v>1348.83</v>
      </c>
      <c r="U744" t="n">
        <v>0.85</v>
      </c>
      <c r="V744" t="n">
        <v>0.89</v>
      </c>
      <c r="W744" t="n">
        <v>2.95</v>
      </c>
      <c r="X744" t="n">
        <v>0.08</v>
      </c>
      <c r="Y744" t="n">
        <v>1</v>
      </c>
      <c r="Z744" t="n">
        <v>10</v>
      </c>
    </row>
    <row r="745">
      <c r="A745" t="n">
        <v>95</v>
      </c>
      <c r="B745" t="n">
        <v>90</v>
      </c>
      <c r="C745" t="inlineStr">
        <is>
          <t xml:space="preserve">CONCLUIDO	</t>
        </is>
      </c>
      <c r="D745" t="n">
        <v>7.6549</v>
      </c>
      <c r="E745" t="n">
        <v>13.06</v>
      </c>
      <c r="F745" t="n">
        <v>10.47</v>
      </c>
      <c r="G745" t="n">
        <v>125.58</v>
      </c>
      <c r="H745" t="n">
        <v>2.06</v>
      </c>
      <c r="I745" t="n">
        <v>5</v>
      </c>
      <c r="J745" t="n">
        <v>213.48</v>
      </c>
      <c r="K745" t="n">
        <v>52.44</v>
      </c>
      <c r="L745" t="n">
        <v>24.75</v>
      </c>
      <c r="M745" t="n">
        <v>3</v>
      </c>
      <c r="N745" t="n">
        <v>46.29</v>
      </c>
      <c r="O745" t="n">
        <v>26563.39</v>
      </c>
      <c r="P745" t="n">
        <v>128.46</v>
      </c>
      <c r="Q745" t="n">
        <v>197.75</v>
      </c>
      <c r="R745" t="n">
        <v>29.72</v>
      </c>
      <c r="S745" t="n">
        <v>25.4</v>
      </c>
      <c r="T745" t="n">
        <v>1333.48</v>
      </c>
      <c r="U745" t="n">
        <v>0.85</v>
      </c>
      <c r="V745" t="n">
        <v>0.89</v>
      </c>
      <c r="W745" t="n">
        <v>2.95</v>
      </c>
      <c r="X745" t="n">
        <v>0.08</v>
      </c>
      <c r="Y745" t="n">
        <v>1</v>
      </c>
      <c r="Z745" t="n">
        <v>10</v>
      </c>
    </row>
    <row r="746">
      <c r="A746" t="n">
        <v>96</v>
      </c>
      <c r="B746" t="n">
        <v>90</v>
      </c>
      <c r="C746" t="inlineStr">
        <is>
          <t xml:space="preserve">CONCLUIDO	</t>
        </is>
      </c>
      <c r="D746" t="n">
        <v>7.6529</v>
      </c>
      <c r="E746" t="n">
        <v>13.07</v>
      </c>
      <c r="F746" t="n">
        <v>10.47</v>
      </c>
      <c r="G746" t="n">
        <v>125.62</v>
      </c>
      <c r="H746" t="n">
        <v>2.08</v>
      </c>
      <c r="I746" t="n">
        <v>5</v>
      </c>
      <c r="J746" t="n">
        <v>213.89</v>
      </c>
      <c r="K746" t="n">
        <v>52.44</v>
      </c>
      <c r="L746" t="n">
        <v>25</v>
      </c>
      <c r="M746" t="n">
        <v>3</v>
      </c>
      <c r="N746" t="n">
        <v>46.44</v>
      </c>
      <c r="O746" t="n">
        <v>26613.43</v>
      </c>
      <c r="P746" t="n">
        <v>128.49</v>
      </c>
      <c r="Q746" t="n">
        <v>197.75</v>
      </c>
      <c r="R746" t="n">
        <v>29.86</v>
      </c>
      <c r="S746" t="n">
        <v>25.4</v>
      </c>
      <c r="T746" t="n">
        <v>1400.86</v>
      </c>
      <c r="U746" t="n">
        <v>0.85</v>
      </c>
      <c r="V746" t="n">
        <v>0.89</v>
      </c>
      <c r="W746" t="n">
        <v>2.95</v>
      </c>
      <c r="X746" t="n">
        <v>0.08</v>
      </c>
      <c r="Y746" t="n">
        <v>1</v>
      </c>
      <c r="Z746" t="n">
        <v>10</v>
      </c>
    </row>
    <row r="747">
      <c r="A747" t="n">
        <v>97</v>
      </c>
      <c r="B747" t="n">
        <v>90</v>
      </c>
      <c r="C747" t="inlineStr">
        <is>
          <t xml:space="preserve">CONCLUIDO	</t>
        </is>
      </c>
      <c r="D747" t="n">
        <v>7.6532</v>
      </c>
      <c r="E747" t="n">
        <v>13.07</v>
      </c>
      <c r="F747" t="n">
        <v>10.47</v>
      </c>
      <c r="G747" t="n">
        <v>125.62</v>
      </c>
      <c r="H747" t="n">
        <v>2.09</v>
      </c>
      <c r="I747" t="n">
        <v>5</v>
      </c>
      <c r="J747" t="n">
        <v>214.29</v>
      </c>
      <c r="K747" t="n">
        <v>52.44</v>
      </c>
      <c r="L747" t="n">
        <v>25.25</v>
      </c>
      <c r="M747" t="n">
        <v>3</v>
      </c>
      <c r="N747" t="n">
        <v>46.6</v>
      </c>
      <c r="O747" t="n">
        <v>26663.54</v>
      </c>
      <c r="P747" t="n">
        <v>128.5</v>
      </c>
      <c r="Q747" t="n">
        <v>197.75</v>
      </c>
      <c r="R747" t="n">
        <v>29.88</v>
      </c>
      <c r="S747" t="n">
        <v>25.4</v>
      </c>
      <c r="T747" t="n">
        <v>1411.98</v>
      </c>
      <c r="U747" t="n">
        <v>0.85</v>
      </c>
      <c r="V747" t="n">
        <v>0.89</v>
      </c>
      <c r="W747" t="n">
        <v>2.95</v>
      </c>
      <c r="X747" t="n">
        <v>0.08</v>
      </c>
      <c r="Y747" t="n">
        <v>1</v>
      </c>
      <c r="Z747" t="n">
        <v>10</v>
      </c>
    </row>
    <row r="748">
      <c r="A748" t="n">
        <v>98</v>
      </c>
      <c r="B748" t="n">
        <v>90</v>
      </c>
      <c r="C748" t="inlineStr">
        <is>
          <t xml:space="preserve">CONCLUIDO	</t>
        </is>
      </c>
      <c r="D748" t="n">
        <v>7.6518</v>
      </c>
      <c r="E748" t="n">
        <v>13.07</v>
      </c>
      <c r="F748" t="n">
        <v>10.47</v>
      </c>
      <c r="G748" t="n">
        <v>125.65</v>
      </c>
      <c r="H748" t="n">
        <v>2.11</v>
      </c>
      <c r="I748" t="n">
        <v>5</v>
      </c>
      <c r="J748" t="n">
        <v>214.7</v>
      </c>
      <c r="K748" t="n">
        <v>52.44</v>
      </c>
      <c r="L748" t="n">
        <v>25.5</v>
      </c>
      <c r="M748" t="n">
        <v>3</v>
      </c>
      <c r="N748" t="n">
        <v>46.76</v>
      </c>
      <c r="O748" t="n">
        <v>26713.69</v>
      </c>
      <c r="P748" t="n">
        <v>128.42</v>
      </c>
      <c r="Q748" t="n">
        <v>197.75</v>
      </c>
      <c r="R748" t="n">
        <v>29.9</v>
      </c>
      <c r="S748" t="n">
        <v>25.4</v>
      </c>
      <c r="T748" t="n">
        <v>1422.95</v>
      </c>
      <c r="U748" t="n">
        <v>0.85</v>
      </c>
      <c r="V748" t="n">
        <v>0.89</v>
      </c>
      <c r="W748" t="n">
        <v>2.95</v>
      </c>
      <c r="X748" t="n">
        <v>0.08</v>
      </c>
      <c r="Y748" t="n">
        <v>1</v>
      </c>
      <c r="Z748" t="n">
        <v>10</v>
      </c>
    </row>
    <row r="749">
      <c r="A749" t="n">
        <v>99</v>
      </c>
      <c r="B749" t="n">
        <v>90</v>
      </c>
      <c r="C749" t="inlineStr">
        <is>
          <t xml:space="preserve">CONCLUIDO	</t>
        </is>
      </c>
      <c r="D749" t="n">
        <v>7.6521</v>
      </c>
      <c r="E749" t="n">
        <v>13.07</v>
      </c>
      <c r="F749" t="n">
        <v>10.47</v>
      </c>
      <c r="G749" t="n">
        <v>125.64</v>
      </c>
      <c r="H749" t="n">
        <v>2.13</v>
      </c>
      <c r="I749" t="n">
        <v>5</v>
      </c>
      <c r="J749" t="n">
        <v>215.11</v>
      </c>
      <c r="K749" t="n">
        <v>52.44</v>
      </c>
      <c r="L749" t="n">
        <v>25.75</v>
      </c>
      <c r="M749" t="n">
        <v>3</v>
      </c>
      <c r="N749" t="n">
        <v>46.91</v>
      </c>
      <c r="O749" t="n">
        <v>26763.9</v>
      </c>
      <c r="P749" t="n">
        <v>128.31</v>
      </c>
      <c r="Q749" t="n">
        <v>197.75</v>
      </c>
      <c r="R749" t="n">
        <v>29.84</v>
      </c>
      <c r="S749" t="n">
        <v>25.4</v>
      </c>
      <c r="T749" t="n">
        <v>1389.66</v>
      </c>
      <c r="U749" t="n">
        <v>0.85</v>
      </c>
      <c r="V749" t="n">
        <v>0.89</v>
      </c>
      <c r="W749" t="n">
        <v>2.95</v>
      </c>
      <c r="X749" t="n">
        <v>0.08</v>
      </c>
      <c r="Y749" t="n">
        <v>1</v>
      </c>
      <c r="Z749" t="n">
        <v>10</v>
      </c>
    </row>
    <row r="750">
      <c r="A750" t="n">
        <v>100</v>
      </c>
      <c r="B750" t="n">
        <v>90</v>
      </c>
      <c r="C750" t="inlineStr">
        <is>
          <t xml:space="preserve">CONCLUIDO	</t>
        </is>
      </c>
      <c r="D750" t="n">
        <v>7.6531</v>
      </c>
      <c r="E750" t="n">
        <v>13.07</v>
      </c>
      <c r="F750" t="n">
        <v>10.47</v>
      </c>
      <c r="G750" t="n">
        <v>125.62</v>
      </c>
      <c r="H750" t="n">
        <v>2.14</v>
      </c>
      <c r="I750" t="n">
        <v>5</v>
      </c>
      <c r="J750" t="n">
        <v>215.51</v>
      </c>
      <c r="K750" t="n">
        <v>52.44</v>
      </c>
      <c r="L750" t="n">
        <v>26</v>
      </c>
      <c r="M750" t="n">
        <v>3</v>
      </c>
      <c r="N750" t="n">
        <v>47.07</v>
      </c>
      <c r="O750" t="n">
        <v>26814.17</v>
      </c>
      <c r="P750" t="n">
        <v>128.28</v>
      </c>
      <c r="Q750" t="n">
        <v>197.79</v>
      </c>
      <c r="R750" t="n">
        <v>29.83</v>
      </c>
      <c r="S750" t="n">
        <v>25.4</v>
      </c>
      <c r="T750" t="n">
        <v>1384.5</v>
      </c>
      <c r="U750" t="n">
        <v>0.85</v>
      </c>
      <c r="V750" t="n">
        <v>0.89</v>
      </c>
      <c r="W750" t="n">
        <v>2.95</v>
      </c>
      <c r="X750" t="n">
        <v>0.08</v>
      </c>
      <c r="Y750" t="n">
        <v>1</v>
      </c>
      <c r="Z750" t="n">
        <v>10</v>
      </c>
    </row>
    <row r="751">
      <c r="A751" t="n">
        <v>101</v>
      </c>
      <c r="B751" t="n">
        <v>90</v>
      </c>
      <c r="C751" t="inlineStr">
        <is>
          <t xml:space="preserve">CONCLUIDO	</t>
        </is>
      </c>
      <c r="D751" t="n">
        <v>7.6552</v>
      </c>
      <c r="E751" t="n">
        <v>13.06</v>
      </c>
      <c r="F751" t="n">
        <v>10.46</v>
      </c>
      <c r="G751" t="n">
        <v>125.58</v>
      </c>
      <c r="H751" t="n">
        <v>2.16</v>
      </c>
      <c r="I751" t="n">
        <v>5</v>
      </c>
      <c r="J751" t="n">
        <v>215.92</v>
      </c>
      <c r="K751" t="n">
        <v>52.44</v>
      </c>
      <c r="L751" t="n">
        <v>26.25</v>
      </c>
      <c r="M751" t="n">
        <v>3</v>
      </c>
      <c r="N751" t="n">
        <v>47.23</v>
      </c>
      <c r="O751" t="n">
        <v>26864.49</v>
      </c>
      <c r="P751" t="n">
        <v>128.06</v>
      </c>
      <c r="Q751" t="n">
        <v>197.75</v>
      </c>
      <c r="R751" t="n">
        <v>29.72</v>
      </c>
      <c r="S751" t="n">
        <v>25.4</v>
      </c>
      <c r="T751" t="n">
        <v>1328.84</v>
      </c>
      <c r="U751" t="n">
        <v>0.85</v>
      </c>
      <c r="V751" t="n">
        <v>0.89</v>
      </c>
      <c r="W751" t="n">
        <v>2.95</v>
      </c>
      <c r="X751" t="n">
        <v>0.07000000000000001</v>
      </c>
      <c r="Y751" t="n">
        <v>1</v>
      </c>
      <c r="Z751" t="n">
        <v>10</v>
      </c>
    </row>
    <row r="752">
      <c r="A752" t="n">
        <v>102</v>
      </c>
      <c r="B752" t="n">
        <v>90</v>
      </c>
      <c r="C752" t="inlineStr">
        <is>
          <t xml:space="preserve">CONCLUIDO	</t>
        </is>
      </c>
      <c r="D752" t="n">
        <v>7.6555</v>
      </c>
      <c r="E752" t="n">
        <v>13.06</v>
      </c>
      <c r="F752" t="n">
        <v>10.46</v>
      </c>
      <c r="G752" t="n">
        <v>125.57</v>
      </c>
      <c r="H752" t="n">
        <v>2.18</v>
      </c>
      <c r="I752" t="n">
        <v>5</v>
      </c>
      <c r="J752" t="n">
        <v>216.33</v>
      </c>
      <c r="K752" t="n">
        <v>52.44</v>
      </c>
      <c r="L752" t="n">
        <v>26.5</v>
      </c>
      <c r="M752" t="n">
        <v>3</v>
      </c>
      <c r="N752" t="n">
        <v>47.39</v>
      </c>
      <c r="O752" t="n">
        <v>26914.86</v>
      </c>
      <c r="P752" t="n">
        <v>127.83</v>
      </c>
      <c r="Q752" t="n">
        <v>197.75</v>
      </c>
      <c r="R752" t="n">
        <v>29.77</v>
      </c>
      <c r="S752" t="n">
        <v>25.4</v>
      </c>
      <c r="T752" t="n">
        <v>1357.59</v>
      </c>
      <c r="U752" t="n">
        <v>0.85</v>
      </c>
      <c r="V752" t="n">
        <v>0.89</v>
      </c>
      <c r="W752" t="n">
        <v>2.94</v>
      </c>
      <c r="X752" t="n">
        <v>0.07000000000000001</v>
      </c>
      <c r="Y752" t="n">
        <v>1</v>
      </c>
      <c r="Z752" t="n">
        <v>10</v>
      </c>
    </row>
    <row r="753">
      <c r="A753" t="n">
        <v>103</v>
      </c>
      <c r="B753" t="n">
        <v>90</v>
      </c>
      <c r="C753" t="inlineStr">
        <is>
          <t xml:space="preserve">CONCLUIDO	</t>
        </is>
      </c>
      <c r="D753" t="n">
        <v>7.656</v>
      </c>
      <c r="E753" t="n">
        <v>13.06</v>
      </c>
      <c r="F753" t="n">
        <v>10.46</v>
      </c>
      <c r="G753" t="n">
        <v>125.56</v>
      </c>
      <c r="H753" t="n">
        <v>2.19</v>
      </c>
      <c r="I753" t="n">
        <v>5</v>
      </c>
      <c r="J753" t="n">
        <v>216.74</v>
      </c>
      <c r="K753" t="n">
        <v>52.44</v>
      </c>
      <c r="L753" t="n">
        <v>26.75</v>
      </c>
      <c r="M753" t="n">
        <v>3</v>
      </c>
      <c r="N753" t="n">
        <v>47.55</v>
      </c>
      <c r="O753" t="n">
        <v>26965.29</v>
      </c>
      <c r="P753" t="n">
        <v>127.61</v>
      </c>
      <c r="Q753" t="n">
        <v>197.75</v>
      </c>
      <c r="R753" t="n">
        <v>29.61</v>
      </c>
      <c r="S753" t="n">
        <v>25.4</v>
      </c>
      <c r="T753" t="n">
        <v>1276.71</v>
      </c>
      <c r="U753" t="n">
        <v>0.86</v>
      </c>
      <c r="V753" t="n">
        <v>0.89</v>
      </c>
      <c r="W753" t="n">
        <v>2.95</v>
      </c>
      <c r="X753" t="n">
        <v>0.07000000000000001</v>
      </c>
      <c r="Y753" t="n">
        <v>1</v>
      </c>
      <c r="Z753" t="n">
        <v>10</v>
      </c>
    </row>
    <row r="754">
      <c r="A754" t="n">
        <v>104</v>
      </c>
      <c r="B754" t="n">
        <v>90</v>
      </c>
      <c r="C754" t="inlineStr">
        <is>
          <t xml:space="preserve">CONCLUIDO	</t>
        </is>
      </c>
      <c r="D754" t="n">
        <v>7.6547</v>
      </c>
      <c r="E754" t="n">
        <v>13.06</v>
      </c>
      <c r="F754" t="n">
        <v>10.47</v>
      </c>
      <c r="G754" t="n">
        <v>125.59</v>
      </c>
      <c r="H754" t="n">
        <v>2.21</v>
      </c>
      <c r="I754" t="n">
        <v>5</v>
      </c>
      <c r="J754" t="n">
        <v>217.15</v>
      </c>
      <c r="K754" t="n">
        <v>52.44</v>
      </c>
      <c r="L754" t="n">
        <v>27</v>
      </c>
      <c r="M754" t="n">
        <v>3</v>
      </c>
      <c r="N754" t="n">
        <v>47.71</v>
      </c>
      <c r="O754" t="n">
        <v>27015.77</v>
      </c>
      <c r="P754" t="n">
        <v>127.48</v>
      </c>
      <c r="Q754" t="n">
        <v>197.81</v>
      </c>
      <c r="R754" t="n">
        <v>29.67</v>
      </c>
      <c r="S754" t="n">
        <v>25.4</v>
      </c>
      <c r="T754" t="n">
        <v>1304.32</v>
      </c>
      <c r="U754" t="n">
        <v>0.86</v>
      </c>
      <c r="V754" t="n">
        <v>0.89</v>
      </c>
      <c r="W754" t="n">
        <v>2.95</v>
      </c>
      <c r="X754" t="n">
        <v>0.08</v>
      </c>
      <c r="Y754" t="n">
        <v>1</v>
      </c>
      <c r="Z754" t="n">
        <v>10</v>
      </c>
    </row>
    <row r="755">
      <c r="A755" t="n">
        <v>105</v>
      </c>
      <c r="B755" t="n">
        <v>90</v>
      </c>
      <c r="C755" t="inlineStr">
        <is>
          <t xml:space="preserve">CONCLUIDO	</t>
        </is>
      </c>
      <c r="D755" t="n">
        <v>7.6579</v>
      </c>
      <c r="E755" t="n">
        <v>13.06</v>
      </c>
      <c r="F755" t="n">
        <v>10.46</v>
      </c>
      <c r="G755" t="n">
        <v>125.52</v>
      </c>
      <c r="H755" t="n">
        <v>2.23</v>
      </c>
      <c r="I755" t="n">
        <v>5</v>
      </c>
      <c r="J755" t="n">
        <v>217.56</v>
      </c>
      <c r="K755" t="n">
        <v>52.44</v>
      </c>
      <c r="L755" t="n">
        <v>27.25</v>
      </c>
      <c r="M755" t="n">
        <v>3</v>
      </c>
      <c r="N755" t="n">
        <v>47.87</v>
      </c>
      <c r="O755" t="n">
        <v>27066.31</v>
      </c>
      <c r="P755" t="n">
        <v>127.1</v>
      </c>
      <c r="Q755" t="n">
        <v>197.75</v>
      </c>
      <c r="R755" t="n">
        <v>29.54</v>
      </c>
      <c r="S755" t="n">
        <v>25.4</v>
      </c>
      <c r="T755" t="n">
        <v>1241.14</v>
      </c>
      <c r="U755" t="n">
        <v>0.86</v>
      </c>
      <c r="V755" t="n">
        <v>0.89</v>
      </c>
      <c r="W755" t="n">
        <v>2.95</v>
      </c>
      <c r="X755" t="n">
        <v>0.07000000000000001</v>
      </c>
      <c r="Y755" t="n">
        <v>1</v>
      </c>
      <c r="Z755" t="n">
        <v>10</v>
      </c>
    </row>
    <row r="756">
      <c r="A756" t="n">
        <v>106</v>
      </c>
      <c r="B756" t="n">
        <v>90</v>
      </c>
      <c r="C756" t="inlineStr">
        <is>
          <t xml:space="preserve">CONCLUIDO	</t>
        </is>
      </c>
      <c r="D756" t="n">
        <v>7.6565</v>
      </c>
      <c r="E756" t="n">
        <v>13.06</v>
      </c>
      <c r="F756" t="n">
        <v>10.46</v>
      </c>
      <c r="G756" t="n">
        <v>125.55</v>
      </c>
      <c r="H756" t="n">
        <v>2.24</v>
      </c>
      <c r="I756" t="n">
        <v>5</v>
      </c>
      <c r="J756" t="n">
        <v>217.97</v>
      </c>
      <c r="K756" t="n">
        <v>52.44</v>
      </c>
      <c r="L756" t="n">
        <v>27.5</v>
      </c>
      <c r="M756" t="n">
        <v>3</v>
      </c>
      <c r="N756" t="n">
        <v>48.03</v>
      </c>
      <c r="O756" t="n">
        <v>27116.91</v>
      </c>
      <c r="P756" t="n">
        <v>126.99</v>
      </c>
      <c r="Q756" t="n">
        <v>197.75</v>
      </c>
      <c r="R756" t="n">
        <v>29.59</v>
      </c>
      <c r="S756" t="n">
        <v>25.4</v>
      </c>
      <c r="T756" t="n">
        <v>1264.42</v>
      </c>
      <c r="U756" t="n">
        <v>0.86</v>
      </c>
      <c r="V756" t="n">
        <v>0.89</v>
      </c>
      <c r="W756" t="n">
        <v>2.95</v>
      </c>
      <c r="X756" t="n">
        <v>0.07000000000000001</v>
      </c>
      <c r="Y756" t="n">
        <v>1</v>
      </c>
      <c r="Z756" t="n">
        <v>10</v>
      </c>
    </row>
    <row r="757">
      <c r="A757" t="n">
        <v>107</v>
      </c>
      <c r="B757" t="n">
        <v>90</v>
      </c>
      <c r="C757" t="inlineStr">
        <is>
          <t xml:space="preserve">CONCLUIDO	</t>
        </is>
      </c>
      <c r="D757" t="n">
        <v>7.656</v>
      </c>
      <c r="E757" t="n">
        <v>13.06</v>
      </c>
      <c r="F757" t="n">
        <v>10.46</v>
      </c>
      <c r="G757" t="n">
        <v>125.56</v>
      </c>
      <c r="H757" t="n">
        <v>2.26</v>
      </c>
      <c r="I757" t="n">
        <v>5</v>
      </c>
      <c r="J757" t="n">
        <v>218.38</v>
      </c>
      <c r="K757" t="n">
        <v>52.44</v>
      </c>
      <c r="L757" t="n">
        <v>27.75</v>
      </c>
      <c r="M757" t="n">
        <v>3</v>
      </c>
      <c r="N757" t="n">
        <v>48.19</v>
      </c>
      <c r="O757" t="n">
        <v>27167.55</v>
      </c>
      <c r="P757" t="n">
        <v>126.46</v>
      </c>
      <c r="Q757" t="n">
        <v>197.75</v>
      </c>
      <c r="R757" t="n">
        <v>29.61</v>
      </c>
      <c r="S757" t="n">
        <v>25.4</v>
      </c>
      <c r="T757" t="n">
        <v>1276.36</v>
      </c>
      <c r="U757" t="n">
        <v>0.86</v>
      </c>
      <c r="V757" t="n">
        <v>0.89</v>
      </c>
      <c r="W757" t="n">
        <v>2.95</v>
      </c>
      <c r="X757" t="n">
        <v>0.07000000000000001</v>
      </c>
      <c r="Y757" t="n">
        <v>1</v>
      </c>
      <c r="Z757" t="n">
        <v>10</v>
      </c>
    </row>
    <row r="758">
      <c r="A758" t="n">
        <v>108</v>
      </c>
      <c r="B758" t="n">
        <v>90</v>
      </c>
      <c r="C758" t="inlineStr">
        <is>
          <t xml:space="preserve">CONCLUIDO	</t>
        </is>
      </c>
      <c r="D758" t="n">
        <v>7.6579</v>
      </c>
      <c r="E758" t="n">
        <v>13.06</v>
      </c>
      <c r="F758" t="n">
        <v>10.46</v>
      </c>
      <c r="G758" t="n">
        <v>125.52</v>
      </c>
      <c r="H758" t="n">
        <v>2.27</v>
      </c>
      <c r="I758" t="n">
        <v>5</v>
      </c>
      <c r="J758" t="n">
        <v>218.79</v>
      </c>
      <c r="K758" t="n">
        <v>52.44</v>
      </c>
      <c r="L758" t="n">
        <v>28</v>
      </c>
      <c r="M758" t="n">
        <v>3</v>
      </c>
      <c r="N758" t="n">
        <v>48.35</v>
      </c>
      <c r="O758" t="n">
        <v>27218.26</v>
      </c>
      <c r="P758" t="n">
        <v>125.98</v>
      </c>
      <c r="Q758" t="n">
        <v>197.75</v>
      </c>
      <c r="R758" t="n">
        <v>29.57</v>
      </c>
      <c r="S758" t="n">
        <v>25.4</v>
      </c>
      <c r="T758" t="n">
        <v>1258.5</v>
      </c>
      <c r="U758" t="n">
        <v>0.86</v>
      </c>
      <c r="V758" t="n">
        <v>0.89</v>
      </c>
      <c r="W758" t="n">
        <v>2.95</v>
      </c>
      <c r="X758" t="n">
        <v>0.07000000000000001</v>
      </c>
      <c r="Y758" t="n">
        <v>1</v>
      </c>
      <c r="Z758" t="n">
        <v>10</v>
      </c>
    </row>
    <row r="759">
      <c r="A759" t="n">
        <v>109</v>
      </c>
      <c r="B759" t="n">
        <v>90</v>
      </c>
      <c r="C759" t="inlineStr">
        <is>
          <t xml:space="preserve">CONCLUIDO	</t>
        </is>
      </c>
      <c r="D759" t="n">
        <v>7.6552</v>
      </c>
      <c r="E759" t="n">
        <v>13.06</v>
      </c>
      <c r="F759" t="n">
        <v>10.46</v>
      </c>
      <c r="G759" t="n">
        <v>125.58</v>
      </c>
      <c r="H759" t="n">
        <v>2.29</v>
      </c>
      <c r="I759" t="n">
        <v>5</v>
      </c>
      <c r="J759" t="n">
        <v>219.2</v>
      </c>
      <c r="K759" t="n">
        <v>52.44</v>
      </c>
      <c r="L759" t="n">
        <v>28.25</v>
      </c>
      <c r="M759" t="n">
        <v>3</v>
      </c>
      <c r="N759" t="n">
        <v>48.51</v>
      </c>
      <c r="O759" t="n">
        <v>27269.02</v>
      </c>
      <c r="P759" t="n">
        <v>125.89</v>
      </c>
      <c r="Q759" t="n">
        <v>197.75</v>
      </c>
      <c r="R759" t="n">
        <v>29.72</v>
      </c>
      <c r="S759" t="n">
        <v>25.4</v>
      </c>
      <c r="T759" t="n">
        <v>1331.21</v>
      </c>
      <c r="U759" t="n">
        <v>0.85</v>
      </c>
      <c r="V759" t="n">
        <v>0.89</v>
      </c>
      <c r="W759" t="n">
        <v>2.95</v>
      </c>
      <c r="X759" t="n">
        <v>0.07000000000000001</v>
      </c>
      <c r="Y759" t="n">
        <v>1</v>
      </c>
      <c r="Z759" t="n">
        <v>10</v>
      </c>
    </row>
    <row r="760">
      <c r="A760" t="n">
        <v>110</v>
      </c>
      <c r="B760" t="n">
        <v>90</v>
      </c>
      <c r="C760" t="inlineStr">
        <is>
          <t xml:space="preserve">CONCLUIDO	</t>
        </is>
      </c>
      <c r="D760" t="n">
        <v>7.6524</v>
      </c>
      <c r="E760" t="n">
        <v>13.07</v>
      </c>
      <c r="F760" t="n">
        <v>10.47</v>
      </c>
      <c r="G760" t="n">
        <v>125.63</v>
      </c>
      <c r="H760" t="n">
        <v>2.31</v>
      </c>
      <c r="I760" t="n">
        <v>5</v>
      </c>
      <c r="J760" t="n">
        <v>219.61</v>
      </c>
      <c r="K760" t="n">
        <v>52.44</v>
      </c>
      <c r="L760" t="n">
        <v>28.5</v>
      </c>
      <c r="M760" t="n">
        <v>3</v>
      </c>
      <c r="N760" t="n">
        <v>48.67</v>
      </c>
      <c r="O760" t="n">
        <v>27319.84</v>
      </c>
      <c r="P760" t="n">
        <v>125.77</v>
      </c>
      <c r="Q760" t="n">
        <v>197.75</v>
      </c>
      <c r="R760" t="n">
        <v>29.86</v>
      </c>
      <c r="S760" t="n">
        <v>25.4</v>
      </c>
      <c r="T760" t="n">
        <v>1400.81</v>
      </c>
      <c r="U760" t="n">
        <v>0.85</v>
      </c>
      <c r="V760" t="n">
        <v>0.89</v>
      </c>
      <c r="W760" t="n">
        <v>2.95</v>
      </c>
      <c r="X760" t="n">
        <v>0.08</v>
      </c>
      <c r="Y760" t="n">
        <v>1</v>
      </c>
      <c r="Z760" t="n">
        <v>10</v>
      </c>
    </row>
    <row r="761">
      <c r="A761" t="n">
        <v>111</v>
      </c>
      <c r="B761" t="n">
        <v>90</v>
      </c>
      <c r="C761" t="inlineStr">
        <is>
          <t xml:space="preserve">CONCLUIDO	</t>
        </is>
      </c>
      <c r="D761" t="n">
        <v>7.6524</v>
      </c>
      <c r="E761" t="n">
        <v>13.07</v>
      </c>
      <c r="F761" t="n">
        <v>10.47</v>
      </c>
      <c r="G761" t="n">
        <v>125.63</v>
      </c>
      <c r="H761" t="n">
        <v>2.32</v>
      </c>
      <c r="I761" t="n">
        <v>5</v>
      </c>
      <c r="J761" t="n">
        <v>220.03</v>
      </c>
      <c r="K761" t="n">
        <v>52.44</v>
      </c>
      <c r="L761" t="n">
        <v>28.75</v>
      </c>
      <c r="M761" t="n">
        <v>3</v>
      </c>
      <c r="N761" t="n">
        <v>48.83</v>
      </c>
      <c r="O761" t="n">
        <v>27370.71</v>
      </c>
      <c r="P761" t="n">
        <v>125.61</v>
      </c>
      <c r="Q761" t="n">
        <v>197.75</v>
      </c>
      <c r="R761" t="n">
        <v>29.86</v>
      </c>
      <c r="S761" t="n">
        <v>25.4</v>
      </c>
      <c r="T761" t="n">
        <v>1401.62</v>
      </c>
      <c r="U761" t="n">
        <v>0.85</v>
      </c>
      <c r="V761" t="n">
        <v>0.89</v>
      </c>
      <c r="W761" t="n">
        <v>2.95</v>
      </c>
      <c r="X761" t="n">
        <v>0.08</v>
      </c>
      <c r="Y761" t="n">
        <v>1</v>
      </c>
      <c r="Z761" t="n">
        <v>10</v>
      </c>
    </row>
    <row r="762">
      <c r="A762" t="n">
        <v>112</v>
      </c>
      <c r="B762" t="n">
        <v>90</v>
      </c>
      <c r="C762" t="inlineStr">
        <is>
          <t xml:space="preserve">CONCLUIDO	</t>
        </is>
      </c>
      <c r="D762" t="n">
        <v>7.6521</v>
      </c>
      <c r="E762" t="n">
        <v>13.07</v>
      </c>
      <c r="F762" t="n">
        <v>10.47</v>
      </c>
      <c r="G762" t="n">
        <v>125.64</v>
      </c>
      <c r="H762" t="n">
        <v>2.34</v>
      </c>
      <c r="I762" t="n">
        <v>5</v>
      </c>
      <c r="J762" t="n">
        <v>220.44</v>
      </c>
      <c r="K762" t="n">
        <v>52.44</v>
      </c>
      <c r="L762" t="n">
        <v>29</v>
      </c>
      <c r="M762" t="n">
        <v>3</v>
      </c>
      <c r="N762" t="n">
        <v>49</v>
      </c>
      <c r="O762" t="n">
        <v>27421.64</v>
      </c>
      <c r="P762" t="n">
        <v>125.11</v>
      </c>
      <c r="Q762" t="n">
        <v>197.75</v>
      </c>
      <c r="R762" t="n">
        <v>29.77</v>
      </c>
      <c r="S762" t="n">
        <v>25.4</v>
      </c>
      <c r="T762" t="n">
        <v>1355.53</v>
      </c>
      <c r="U762" t="n">
        <v>0.85</v>
      </c>
      <c r="V762" t="n">
        <v>0.89</v>
      </c>
      <c r="W762" t="n">
        <v>2.95</v>
      </c>
      <c r="X762" t="n">
        <v>0.08</v>
      </c>
      <c r="Y762" t="n">
        <v>1</v>
      </c>
      <c r="Z762" t="n">
        <v>10</v>
      </c>
    </row>
    <row r="763">
      <c r="A763" t="n">
        <v>113</v>
      </c>
      <c r="B763" t="n">
        <v>90</v>
      </c>
      <c r="C763" t="inlineStr">
        <is>
          <t xml:space="preserve">CONCLUIDO	</t>
        </is>
      </c>
      <c r="D763" t="n">
        <v>7.655</v>
      </c>
      <c r="E763" t="n">
        <v>13.06</v>
      </c>
      <c r="F763" t="n">
        <v>10.46</v>
      </c>
      <c r="G763" t="n">
        <v>125.58</v>
      </c>
      <c r="H763" t="n">
        <v>2.35</v>
      </c>
      <c r="I763" t="n">
        <v>5</v>
      </c>
      <c r="J763" t="n">
        <v>220.85</v>
      </c>
      <c r="K763" t="n">
        <v>52.44</v>
      </c>
      <c r="L763" t="n">
        <v>29.25</v>
      </c>
      <c r="M763" t="n">
        <v>3</v>
      </c>
      <c r="N763" t="n">
        <v>49.16</v>
      </c>
      <c r="O763" t="n">
        <v>27472.63</v>
      </c>
      <c r="P763" t="n">
        <v>124.68</v>
      </c>
      <c r="Q763" t="n">
        <v>197.76</v>
      </c>
      <c r="R763" t="n">
        <v>29.75</v>
      </c>
      <c r="S763" t="n">
        <v>25.4</v>
      </c>
      <c r="T763" t="n">
        <v>1345.61</v>
      </c>
      <c r="U763" t="n">
        <v>0.85</v>
      </c>
      <c r="V763" t="n">
        <v>0.89</v>
      </c>
      <c r="W763" t="n">
        <v>2.95</v>
      </c>
      <c r="X763" t="n">
        <v>0.07000000000000001</v>
      </c>
      <c r="Y763" t="n">
        <v>1</v>
      </c>
      <c r="Z763" t="n">
        <v>10</v>
      </c>
    </row>
    <row r="764">
      <c r="A764" t="n">
        <v>114</v>
      </c>
      <c r="B764" t="n">
        <v>90</v>
      </c>
      <c r="C764" t="inlineStr">
        <is>
          <t xml:space="preserve">CONCLUIDO	</t>
        </is>
      </c>
      <c r="D764" t="n">
        <v>7.6535</v>
      </c>
      <c r="E764" t="n">
        <v>13.07</v>
      </c>
      <c r="F764" t="n">
        <v>10.47</v>
      </c>
      <c r="G764" t="n">
        <v>125.61</v>
      </c>
      <c r="H764" t="n">
        <v>2.37</v>
      </c>
      <c r="I764" t="n">
        <v>5</v>
      </c>
      <c r="J764" t="n">
        <v>221.27</v>
      </c>
      <c r="K764" t="n">
        <v>52.44</v>
      </c>
      <c r="L764" t="n">
        <v>29.5</v>
      </c>
      <c r="M764" t="n">
        <v>3</v>
      </c>
      <c r="N764" t="n">
        <v>49.32</v>
      </c>
      <c r="O764" t="n">
        <v>27523.67</v>
      </c>
      <c r="P764" t="n">
        <v>124.62</v>
      </c>
      <c r="Q764" t="n">
        <v>197.77</v>
      </c>
      <c r="R764" t="n">
        <v>29.74</v>
      </c>
      <c r="S764" t="n">
        <v>25.4</v>
      </c>
      <c r="T764" t="n">
        <v>1339.71</v>
      </c>
      <c r="U764" t="n">
        <v>0.85</v>
      </c>
      <c r="V764" t="n">
        <v>0.89</v>
      </c>
      <c r="W764" t="n">
        <v>2.95</v>
      </c>
      <c r="X764" t="n">
        <v>0.08</v>
      </c>
      <c r="Y764" t="n">
        <v>1</v>
      </c>
      <c r="Z764" t="n">
        <v>10</v>
      </c>
    </row>
    <row r="765">
      <c r="A765" t="n">
        <v>115</v>
      </c>
      <c r="B765" t="n">
        <v>90</v>
      </c>
      <c r="C765" t="inlineStr">
        <is>
          <t xml:space="preserve">CONCLUIDO	</t>
        </is>
      </c>
      <c r="D765" t="n">
        <v>7.6892</v>
      </c>
      <c r="E765" t="n">
        <v>13.01</v>
      </c>
      <c r="F765" t="n">
        <v>10.44</v>
      </c>
      <c r="G765" t="n">
        <v>156.64</v>
      </c>
      <c r="H765" t="n">
        <v>2.39</v>
      </c>
      <c r="I765" t="n">
        <v>4</v>
      </c>
      <c r="J765" t="n">
        <v>221.68</v>
      </c>
      <c r="K765" t="n">
        <v>52.44</v>
      </c>
      <c r="L765" t="n">
        <v>29.75</v>
      </c>
      <c r="M765" t="n">
        <v>2</v>
      </c>
      <c r="N765" t="n">
        <v>49.49</v>
      </c>
      <c r="O765" t="n">
        <v>27574.77</v>
      </c>
      <c r="P765" t="n">
        <v>124.21</v>
      </c>
      <c r="Q765" t="n">
        <v>197.76</v>
      </c>
      <c r="R765" t="n">
        <v>29.02</v>
      </c>
      <c r="S765" t="n">
        <v>25.4</v>
      </c>
      <c r="T765" t="n">
        <v>986.9299999999999</v>
      </c>
      <c r="U765" t="n">
        <v>0.88</v>
      </c>
      <c r="V765" t="n">
        <v>0.89</v>
      </c>
      <c r="W765" t="n">
        <v>2.94</v>
      </c>
      <c r="X765" t="n">
        <v>0.05</v>
      </c>
      <c r="Y765" t="n">
        <v>1</v>
      </c>
      <c r="Z765" t="n">
        <v>10</v>
      </c>
    </row>
    <row r="766">
      <c r="A766" t="n">
        <v>116</v>
      </c>
      <c r="B766" t="n">
        <v>90</v>
      </c>
      <c r="C766" t="inlineStr">
        <is>
          <t xml:space="preserve">CONCLUIDO	</t>
        </is>
      </c>
      <c r="D766" t="n">
        <v>7.691</v>
      </c>
      <c r="E766" t="n">
        <v>13</v>
      </c>
      <c r="F766" t="n">
        <v>10.44</v>
      </c>
      <c r="G766" t="n">
        <v>156.59</v>
      </c>
      <c r="H766" t="n">
        <v>2.4</v>
      </c>
      <c r="I766" t="n">
        <v>4</v>
      </c>
      <c r="J766" t="n">
        <v>222.1</v>
      </c>
      <c r="K766" t="n">
        <v>52.44</v>
      </c>
      <c r="L766" t="n">
        <v>30</v>
      </c>
      <c r="M766" t="n">
        <v>2</v>
      </c>
      <c r="N766" t="n">
        <v>49.65</v>
      </c>
      <c r="O766" t="n">
        <v>27625.93</v>
      </c>
      <c r="P766" t="n">
        <v>124.42</v>
      </c>
      <c r="Q766" t="n">
        <v>197.75</v>
      </c>
      <c r="R766" t="n">
        <v>28.9</v>
      </c>
      <c r="S766" t="n">
        <v>25.4</v>
      </c>
      <c r="T766" t="n">
        <v>923.6</v>
      </c>
      <c r="U766" t="n">
        <v>0.88</v>
      </c>
      <c r="V766" t="n">
        <v>0.89</v>
      </c>
      <c r="W766" t="n">
        <v>2.94</v>
      </c>
      <c r="X766" t="n">
        <v>0.05</v>
      </c>
      <c r="Y766" t="n">
        <v>1</v>
      </c>
      <c r="Z766" t="n">
        <v>10</v>
      </c>
    </row>
    <row r="767">
      <c r="A767" t="n">
        <v>117</v>
      </c>
      <c r="B767" t="n">
        <v>90</v>
      </c>
      <c r="C767" t="inlineStr">
        <is>
          <t xml:space="preserve">CONCLUIDO	</t>
        </is>
      </c>
      <c r="D767" t="n">
        <v>7.6879</v>
      </c>
      <c r="E767" t="n">
        <v>13.01</v>
      </c>
      <c r="F767" t="n">
        <v>10.44</v>
      </c>
      <c r="G767" t="n">
        <v>156.67</v>
      </c>
      <c r="H767" t="n">
        <v>2.42</v>
      </c>
      <c r="I767" t="n">
        <v>4</v>
      </c>
      <c r="J767" t="n">
        <v>222.51</v>
      </c>
      <c r="K767" t="n">
        <v>52.44</v>
      </c>
      <c r="L767" t="n">
        <v>30.25</v>
      </c>
      <c r="M767" t="n">
        <v>2</v>
      </c>
      <c r="N767" t="n">
        <v>49.82</v>
      </c>
      <c r="O767" t="n">
        <v>27677.27</v>
      </c>
      <c r="P767" t="n">
        <v>124.6</v>
      </c>
      <c r="Q767" t="n">
        <v>197.75</v>
      </c>
      <c r="R767" t="n">
        <v>29.08</v>
      </c>
      <c r="S767" t="n">
        <v>25.4</v>
      </c>
      <c r="T767" t="n">
        <v>1016.56</v>
      </c>
      <c r="U767" t="n">
        <v>0.87</v>
      </c>
      <c r="V767" t="n">
        <v>0.89</v>
      </c>
      <c r="W767" t="n">
        <v>2.95</v>
      </c>
      <c r="X767" t="n">
        <v>0.06</v>
      </c>
      <c r="Y767" t="n">
        <v>1</v>
      </c>
      <c r="Z767" t="n">
        <v>10</v>
      </c>
    </row>
    <row r="768">
      <c r="A768" t="n">
        <v>118</v>
      </c>
      <c r="B768" t="n">
        <v>90</v>
      </c>
      <c r="C768" t="inlineStr">
        <is>
          <t xml:space="preserve">CONCLUIDO	</t>
        </is>
      </c>
      <c r="D768" t="n">
        <v>7.6884</v>
      </c>
      <c r="E768" t="n">
        <v>13.01</v>
      </c>
      <c r="F768" t="n">
        <v>10.44</v>
      </c>
      <c r="G768" t="n">
        <v>156.66</v>
      </c>
      <c r="H768" t="n">
        <v>2.43</v>
      </c>
      <c r="I768" t="n">
        <v>4</v>
      </c>
      <c r="J768" t="n">
        <v>222.93</v>
      </c>
      <c r="K768" t="n">
        <v>52.44</v>
      </c>
      <c r="L768" t="n">
        <v>30.5</v>
      </c>
      <c r="M768" t="n">
        <v>2</v>
      </c>
      <c r="N768" t="n">
        <v>49.99</v>
      </c>
      <c r="O768" t="n">
        <v>27728.54</v>
      </c>
      <c r="P768" t="n">
        <v>124.75</v>
      </c>
      <c r="Q768" t="n">
        <v>197.75</v>
      </c>
      <c r="R768" t="n">
        <v>29.09</v>
      </c>
      <c r="S768" t="n">
        <v>25.4</v>
      </c>
      <c r="T768" t="n">
        <v>1019.59</v>
      </c>
      <c r="U768" t="n">
        <v>0.87</v>
      </c>
      <c r="V768" t="n">
        <v>0.89</v>
      </c>
      <c r="W768" t="n">
        <v>2.94</v>
      </c>
      <c r="X768" t="n">
        <v>0.05</v>
      </c>
      <c r="Y768" t="n">
        <v>1</v>
      </c>
      <c r="Z768" t="n">
        <v>10</v>
      </c>
    </row>
    <row r="769">
      <c r="A769" t="n">
        <v>119</v>
      </c>
      <c r="B769" t="n">
        <v>90</v>
      </c>
      <c r="C769" t="inlineStr">
        <is>
          <t xml:space="preserve">CONCLUIDO	</t>
        </is>
      </c>
      <c r="D769" t="n">
        <v>7.6882</v>
      </c>
      <c r="E769" t="n">
        <v>13.01</v>
      </c>
      <c r="F769" t="n">
        <v>10.44</v>
      </c>
      <c r="G769" t="n">
        <v>156.66</v>
      </c>
      <c r="H769" t="n">
        <v>2.45</v>
      </c>
      <c r="I769" t="n">
        <v>4</v>
      </c>
      <c r="J769" t="n">
        <v>223.34</v>
      </c>
      <c r="K769" t="n">
        <v>52.44</v>
      </c>
      <c r="L769" t="n">
        <v>30.75</v>
      </c>
      <c r="M769" t="n">
        <v>2</v>
      </c>
      <c r="N769" t="n">
        <v>50.15</v>
      </c>
      <c r="O769" t="n">
        <v>27779.88</v>
      </c>
      <c r="P769" t="n">
        <v>124.91</v>
      </c>
      <c r="Q769" t="n">
        <v>197.79</v>
      </c>
      <c r="R769" t="n">
        <v>29.04</v>
      </c>
      <c r="S769" t="n">
        <v>25.4</v>
      </c>
      <c r="T769" t="n">
        <v>997.66</v>
      </c>
      <c r="U769" t="n">
        <v>0.87</v>
      </c>
      <c r="V769" t="n">
        <v>0.89</v>
      </c>
      <c r="W769" t="n">
        <v>2.95</v>
      </c>
      <c r="X769" t="n">
        <v>0.05</v>
      </c>
      <c r="Y769" t="n">
        <v>1</v>
      </c>
      <c r="Z769" t="n">
        <v>10</v>
      </c>
    </row>
    <row r="770">
      <c r="A770" t="n">
        <v>120</v>
      </c>
      <c r="B770" t="n">
        <v>90</v>
      </c>
      <c r="C770" t="inlineStr">
        <is>
          <t xml:space="preserve">CONCLUIDO	</t>
        </is>
      </c>
      <c r="D770" t="n">
        <v>7.6897</v>
      </c>
      <c r="E770" t="n">
        <v>13</v>
      </c>
      <c r="F770" t="n">
        <v>10.44</v>
      </c>
      <c r="G770" t="n">
        <v>156.62</v>
      </c>
      <c r="H770" t="n">
        <v>2.46</v>
      </c>
      <c r="I770" t="n">
        <v>4</v>
      </c>
      <c r="J770" t="n">
        <v>223.76</v>
      </c>
      <c r="K770" t="n">
        <v>52.44</v>
      </c>
      <c r="L770" t="n">
        <v>31</v>
      </c>
      <c r="M770" t="n">
        <v>2</v>
      </c>
      <c r="N770" t="n">
        <v>50.32</v>
      </c>
      <c r="O770" t="n">
        <v>27831.27</v>
      </c>
      <c r="P770" t="n">
        <v>125.04</v>
      </c>
      <c r="Q770" t="n">
        <v>197.75</v>
      </c>
      <c r="R770" t="n">
        <v>29.03</v>
      </c>
      <c r="S770" t="n">
        <v>25.4</v>
      </c>
      <c r="T770" t="n">
        <v>988.71</v>
      </c>
      <c r="U770" t="n">
        <v>0.88</v>
      </c>
      <c r="V770" t="n">
        <v>0.89</v>
      </c>
      <c r="W770" t="n">
        <v>2.94</v>
      </c>
      <c r="X770" t="n">
        <v>0.05</v>
      </c>
      <c r="Y770" t="n">
        <v>1</v>
      </c>
      <c r="Z770" t="n">
        <v>10</v>
      </c>
    </row>
    <row r="771">
      <c r="A771" t="n">
        <v>121</v>
      </c>
      <c r="B771" t="n">
        <v>90</v>
      </c>
      <c r="C771" t="inlineStr">
        <is>
          <t xml:space="preserve">CONCLUIDO	</t>
        </is>
      </c>
      <c r="D771" t="n">
        <v>7.689</v>
      </c>
      <c r="E771" t="n">
        <v>13.01</v>
      </c>
      <c r="F771" t="n">
        <v>10.44</v>
      </c>
      <c r="G771" t="n">
        <v>156.64</v>
      </c>
      <c r="H771" t="n">
        <v>2.48</v>
      </c>
      <c r="I771" t="n">
        <v>4</v>
      </c>
      <c r="J771" t="n">
        <v>224.18</v>
      </c>
      <c r="K771" t="n">
        <v>52.44</v>
      </c>
      <c r="L771" t="n">
        <v>31.25</v>
      </c>
      <c r="M771" t="n">
        <v>2</v>
      </c>
      <c r="N771" t="n">
        <v>50.49</v>
      </c>
      <c r="O771" t="n">
        <v>27882.72</v>
      </c>
      <c r="P771" t="n">
        <v>125.08</v>
      </c>
      <c r="Q771" t="n">
        <v>197.75</v>
      </c>
      <c r="R771" t="n">
        <v>29.04</v>
      </c>
      <c r="S771" t="n">
        <v>25.4</v>
      </c>
      <c r="T771" t="n">
        <v>996.45</v>
      </c>
      <c r="U771" t="n">
        <v>0.87</v>
      </c>
      <c r="V771" t="n">
        <v>0.89</v>
      </c>
      <c r="W771" t="n">
        <v>2.94</v>
      </c>
      <c r="X771" t="n">
        <v>0.05</v>
      </c>
      <c r="Y771" t="n">
        <v>1</v>
      </c>
      <c r="Z771" t="n">
        <v>10</v>
      </c>
    </row>
    <row r="772">
      <c r="A772" t="n">
        <v>122</v>
      </c>
      <c r="B772" t="n">
        <v>90</v>
      </c>
      <c r="C772" t="inlineStr">
        <is>
          <t xml:space="preserve">CONCLUIDO	</t>
        </is>
      </c>
      <c r="D772" t="n">
        <v>7.6851</v>
      </c>
      <c r="E772" t="n">
        <v>13.01</v>
      </c>
      <c r="F772" t="n">
        <v>10.45</v>
      </c>
      <c r="G772" t="n">
        <v>156.74</v>
      </c>
      <c r="H772" t="n">
        <v>2.49</v>
      </c>
      <c r="I772" t="n">
        <v>4</v>
      </c>
      <c r="J772" t="n">
        <v>224.6</v>
      </c>
      <c r="K772" t="n">
        <v>52.44</v>
      </c>
      <c r="L772" t="n">
        <v>31.5</v>
      </c>
      <c r="M772" t="n">
        <v>2</v>
      </c>
      <c r="N772" t="n">
        <v>50.65</v>
      </c>
      <c r="O772" t="n">
        <v>27934.23</v>
      </c>
      <c r="P772" t="n">
        <v>125.22</v>
      </c>
      <c r="Q772" t="n">
        <v>197.75</v>
      </c>
      <c r="R772" t="n">
        <v>29.21</v>
      </c>
      <c r="S772" t="n">
        <v>25.4</v>
      </c>
      <c r="T772" t="n">
        <v>1079.83</v>
      </c>
      <c r="U772" t="n">
        <v>0.87</v>
      </c>
      <c r="V772" t="n">
        <v>0.89</v>
      </c>
      <c r="W772" t="n">
        <v>2.95</v>
      </c>
      <c r="X772" t="n">
        <v>0.06</v>
      </c>
      <c r="Y772" t="n">
        <v>1</v>
      </c>
      <c r="Z772" t="n">
        <v>10</v>
      </c>
    </row>
    <row r="773">
      <c r="A773" t="n">
        <v>123</v>
      </c>
      <c r="B773" t="n">
        <v>90</v>
      </c>
      <c r="C773" t="inlineStr">
        <is>
          <t xml:space="preserve">CONCLUIDO	</t>
        </is>
      </c>
      <c r="D773" t="n">
        <v>7.6851</v>
      </c>
      <c r="E773" t="n">
        <v>13.01</v>
      </c>
      <c r="F773" t="n">
        <v>10.45</v>
      </c>
      <c r="G773" t="n">
        <v>156.74</v>
      </c>
      <c r="H773" t="n">
        <v>2.51</v>
      </c>
      <c r="I773" t="n">
        <v>4</v>
      </c>
      <c r="J773" t="n">
        <v>225.01</v>
      </c>
      <c r="K773" t="n">
        <v>52.44</v>
      </c>
      <c r="L773" t="n">
        <v>31.75</v>
      </c>
      <c r="M773" t="n">
        <v>2</v>
      </c>
      <c r="N773" t="n">
        <v>50.82</v>
      </c>
      <c r="O773" t="n">
        <v>27985.79</v>
      </c>
      <c r="P773" t="n">
        <v>125.24</v>
      </c>
      <c r="Q773" t="n">
        <v>197.75</v>
      </c>
      <c r="R773" t="n">
        <v>29.22</v>
      </c>
      <c r="S773" t="n">
        <v>25.4</v>
      </c>
      <c r="T773" t="n">
        <v>1087.94</v>
      </c>
      <c r="U773" t="n">
        <v>0.87</v>
      </c>
      <c r="V773" t="n">
        <v>0.89</v>
      </c>
      <c r="W773" t="n">
        <v>2.95</v>
      </c>
      <c r="X773" t="n">
        <v>0.06</v>
      </c>
      <c r="Y773" t="n">
        <v>1</v>
      </c>
      <c r="Z773" t="n">
        <v>10</v>
      </c>
    </row>
    <row r="774">
      <c r="A774" t="n">
        <v>124</v>
      </c>
      <c r="B774" t="n">
        <v>90</v>
      </c>
      <c r="C774" t="inlineStr">
        <is>
          <t xml:space="preserve">CONCLUIDO	</t>
        </is>
      </c>
      <c r="D774" t="n">
        <v>7.6871</v>
      </c>
      <c r="E774" t="n">
        <v>13.01</v>
      </c>
      <c r="F774" t="n">
        <v>10.45</v>
      </c>
      <c r="G774" t="n">
        <v>156.69</v>
      </c>
      <c r="H774" t="n">
        <v>2.52</v>
      </c>
      <c r="I774" t="n">
        <v>4</v>
      </c>
      <c r="J774" t="n">
        <v>225.43</v>
      </c>
      <c r="K774" t="n">
        <v>52.44</v>
      </c>
      <c r="L774" t="n">
        <v>32</v>
      </c>
      <c r="M774" t="n">
        <v>2</v>
      </c>
      <c r="N774" t="n">
        <v>50.99</v>
      </c>
      <c r="O774" t="n">
        <v>28037.42</v>
      </c>
      <c r="P774" t="n">
        <v>125.15</v>
      </c>
      <c r="Q774" t="n">
        <v>197.75</v>
      </c>
      <c r="R774" t="n">
        <v>29.16</v>
      </c>
      <c r="S774" t="n">
        <v>25.4</v>
      </c>
      <c r="T774" t="n">
        <v>1057.87</v>
      </c>
      <c r="U774" t="n">
        <v>0.87</v>
      </c>
      <c r="V774" t="n">
        <v>0.89</v>
      </c>
      <c r="W774" t="n">
        <v>2.94</v>
      </c>
      <c r="X774" t="n">
        <v>0.06</v>
      </c>
      <c r="Y774" t="n">
        <v>1</v>
      </c>
      <c r="Z774" t="n">
        <v>10</v>
      </c>
    </row>
    <row r="775">
      <c r="A775" t="n">
        <v>125</v>
      </c>
      <c r="B775" t="n">
        <v>90</v>
      </c>
      <c r="C775" t="inlineStr">
        <is>
          <t xml:space="preserve">CONCLUIDO	</t>
        </is>
      </c>
      <c r="D775" t="n">
        <v>7.6895</v>
      </c>
      <c r="E775" t="n">
        <v>13</v>
      </c>
      <c r="F775" t="n">
        <v>10.44</v>
      </c>
      <c r="G775" t="n">
        <v>156.63</v>
      </c>
      <c r="H775" t="n">
        <v>2.54</v>
      </c>
      <c r="I775" t="n">
        <v>4</v>
      </c>
      <c r="J775" t="n">
        <v>225.85</v>
      </c>
      <c r="K775" t="n">
        <v>52.44</v>
      </c>
      <c r="L775" t="n">
        <v>32.25</v>
      </c>
      <c r="M775" t="n">
        <v>2</v>
      </c>
      <c r="N775" t="n">
        <v>51.16</v>
      </c>
      <c r="O775" t="n">
        <v>28089.1</v>
      </c>
      <c r="P775" t="n">
        <v>125.06</v>
      </c>
      <c r="Q775" t="n">
        <v>197.75</v>
      </c>
      <c r="R775" t="n">
        <v>28.92</v>
      </c>
      <c r="S775" t="n">
        <v>25.4</v>
      </c>
      <c r="T775" t="n">
        <v>938.36</v>
      </c>
      <c r="U775" t="n">
        <v>0.88</v>
      </c>
      <c r="V775" t="n">
        <v>0.89</v>
      </c>
      <c r="W775" t="n">
        <v>2.95</v>
      </c>
      <c r="X775" t="n">
        <v>0.05</v>
      </c>
      <c r="Y775" t="n">
        <v>1</v>
      </c>
      <c r="Z775" t="n">
        <v>10</v>
      </c>
    </row>
    <row r="776">
      <c r="A776" t="n">
        <v>126</v>
      </c>
      <c r="B776" t="n">
        <v>90</v>
      </c>
      <c r="C776" t="inlineStr">
        <is>
          <t xml:space="preserve">CONCLUIDO	</t>
        </is>
      </c>
      <c r="D776" t="n">
        <v>7.6905</v>
      </c>
      <c r="E776" t="n">
        <v>13</v>
      </c>
      <c r="F776" t="n">
        <v>10.44</v>
      </c>
      <c r="G776" t="n">
        <v>156.6</v>
      </c>
      <c r="H776" t="n">
        <v>2.55</v>
      </c>
      <c r="I776" t="n">
        <v>4</v>
      </c>
      <c r="J776" t="n">
        <v>226.27</v>
      </c>
      <c r="K776" t="n">
        <v>52.44</v>
      </c>
      <c r="L776" t="n">
        <v>32.5</v>
      </c>
      <c r="M776" t="n">
        <v>2</v>
      </c>
      <c r="N776" t="n">
        <v>51.33</v>
      </c>
      <c r="O776" t="n">
        <v>28140.84</v>
      </c>
      <c r="P776" t="n">
        <v>124.96</v>
      </c>
      <c r="Q776" t="n">
        <v>197.75</v>
      </c>
      <c r="R776" t="n">
        <v>28.97</v>
      </c>
      <c r="S776" t="n">
        <v>25.4</v>
      </c>
      <c r="T776" t="n">
        <v>962.9400000000001</v>
      </c>
      <c r="U776" t="n">
        <v>0.88</v>
      </c>
      <c r="V776" t="n">
        <v>0.89</v>
      </c>
      <c r="W776" t="n">
        <v>2.94</v>
      </c>
      <c r="X776" t="n">
        <v>0.05</v>
      </c>
      <c r="Y776" t="n">
        <v>1</v>
      </c>
      <c r="Z776" t="n">
        <v>10</v>
      </c>
    </row>
    <row r="777">
      <c r="A777" t="n">
        <v>127</v>
      </c>
      <c r="B777" t="n">
        <v>90</v>
      </c>
      <c r="C777" t="inlineStr">
        <is>
          <t xml:space="preserve">CONCLUIDO	</t>
        </is>
      </c>
      <c r="D777" t="n">
        <v>7.6871</v>
      </c>
      <c r="E777" t="n">
        <v>13.01</v>
      </c>
      <c r="F777" t="n">
        <v>10.45</v>
      </c>
      <c r="G777" t="n">
        <v>156.69</v>
      </c>
      <c r="H777" t="n">
        <v>2.57</v>
      </c>
      <c r="I777" t="n">
        <v>4</v>
      </c>
      <c r="J777" t="n">
        <v>226.69</v>
      </c>
      <c r="K777" t="n">
        <v>52.44</v>
      </c>
      <c r="L777" t="n">
        <v>32.75</v>
      </c>
      <c r="M777" t="n">
        <v>2</v>
      </c>
      <c r="N777" t="n">
        <v>51.5</v>
      </c>
      <c r="O777" t="n">
        <v>28192.65</v>
      </c>
      <c r="P777" t="n">
        <v>125.07</v>
      </c>
      <c r="Q777" t="n">
        <v>197.75</v>
      </c>
      <c r="R777" t="n">
        <v>29.1</v>
      </c>
      <c r="S777" t="n">
        <v>25.4</v>
      </c>
      <c r="T777" t="n">
        <v>1023.67</v>
      </c>
      <c r="U777" t="n">
        <v>0.87</v>
      </c>
      <c r="V777" t="n">
        <v>0.89</v>
      </c>
      <c r="W777" t="n">
        <v>2.95</v>
      </c>
      <c r="X777" t="n">
        <v>0.06</v>
      </c>
      <c r="Y777" t="n">
        <v>1</v>
      </c>
      <c r="Z777" t="n">
        <v>10</v>
      </c>
    </row>
    <row r="778">
      <c r="A778" t="n">
        <v>128</v>
      </c>
      <c r="B778" t="n">
        <v>90</v>
      </c>
      <c r="C778" t="inlineStr">
        <is>
          <t xml:space="preserve">CONCLUIDO	</t>
        </is>
      </c>
      <c r="D778" t="n">
        <v>7.688</v>
      </c>
      <c r="E778" t="n">
        <v>13.01</v>
      </c>
      <c r="F778" t="n">
        <v>10.44</v>
      </c>
      <c r="G778" t="n">
        <v>156.67</v>
      </c>
      <c r="H778" t="n">
        <v>2.58</v>
      </c>
      <c r="I778" t="n">
        <v>4</v>
      </c>
      <c r="J778" t="n">
        <v>227.11</v>
      </c>
      <c r="K778" t="n">
        <v>52.44</v>
      </c>
      <c r="L778" t="n">
        <v>33</v>
      </c>
      <c r="M778" t="n">
        <v>2</v>
      </c>
      <c r="N778" t="n">
        <v>51.67</v>
      </c>
      <c r="O778" t="n">
        <v>28244.51</v>
      </c>
      <c r="P778" t="n">
        <v>124.98</v>
      </c>
      <c r="Q778" t="n">
        <v>197.75</v>
      </c>
      <c r="R778" t="n">
        <v>29.04</v>
      </c>
      <c r="S778" t="n">
        <v>25.4</v>
      </c>
      <c r="T778" t="n">
        <v>994.4400000000001</v>
      </c>
      <c r="U778" t="n">
        <v>0.87</v>
      </c>
      <c r="V778" t="n">
        <v>0.89</v>
      </c>
      <c r="W778" t="n">
        <v>2.95</v>
      </c>
      <c r="X778" t="n">
        <v>0.05</v>
      </c>
      <c r="Y778" t="n">
        <v>1</v>
      </c>
      <c r="Z778" t="n">
        <v>10</v>
      </c>
    </row>
    <row r="779">
      <c r="A779" t="n">
        <v>129</v>
      </c>
      <c r="B779" t="n">
        <v>90</v>
      </c>
      <c r="C779" t="inlineStr">
        <is>
          <t xml:space="preserve">CONCLUIDO	</t>
        </is>
      </c>
      <c r="D779" t="n">
        <v>7.6872</v>
      </c>
      <c r="E779" t="n">
        <v>13.01</v>
      </c>
      <c r="F779" t="n">
        <v>10.45</v>
      </c>
      <c r="G779" t="n">
        <v>156.69</v>
      </c>
      <c r="H779" t="n">
        <v>2.6</v>
      </c>
      <c r="I779" t="n">
        <v>4</v>
      </c>
      <c r="J779" t="n">
        <v>227.53</v>
      </c>
      <c r="K779" t="n">
        <v>52.44</v>
      </c>
      <c r="L779" t="n">
        <v>33.25</v>
      </c>
      <c r="M779" t="n">
        <v>2</v>
      </c>
      <c r="N779" t="n">
        <v>51.84</v>
      </c>
      <c r="O779" t="n">
        <v>28296.43</v>
      </c>
      <c r="P779" t="n">
        <v>124.95</v>
      </c>
      <c r="Q779" t="n">
        <v>197.75</v>
      </c>
      <c r="R779" t="n">
        <v>29.2</v>
      </c>
      <c r="S779" t="n">
        <v>25.4</v>
      </c>
      <c r="T779" t="n">
        <v>1078.53</v>
      </c>
      <c r="U779" t="n">
        <v>0.87</v>
      </c>
      <c r="V779" t="n">
        <v>0.89</v>
      </c>
      <c r="W779" t="n">
        <v>2.94</v>
      </c>
      <c r="X779" t="n">
        <v>0.06</v>
      </c>
      <c r="Y779" t="n">
        <v>1</v>
      </c>
      <c r="Z779" t="n">
        <v>10</v>
      </c>
    </row>
    <row r="780">
      <c r="A780" t="n">
        <v>130</v>
      </c>
      <c r="B780" t="n">
        <v>90</v>
      </c>
      <c r="C780" t="inlineStr">
        <is>
          <t xml:space="preserve">CONCLUIDO	</t>
        </is>
      </c>
      <c r="D780" t="n">
        <v>7.6885</v>
      </c>
      <c r="E780" t="n">
        <v>13.01</v>
      </c>
      <c r="F780" t="n">
        <v>10.44</v>
      </c>
      <c r="G780" t="n">
        <v>156.65</v>
      </c>
      <c r="H780" t="n">
        <v>2.61</v>
      </c>
      <c r="I780" t="n">
        <v>4</v>
      </c>
      <c r="J780" t="n">
        <v>227.95</v>
      </c>
      <c r="K780" t="n">
        <v>52.44</v>
      </c>
      <c r="L780" t="n">
        <v>33.5</v>
      </c>
      <c r="M780" t="n">
        <v>2</v>
      </c>
      <c r="N780" t="n">
        <v>52.01</v>
      </c>
      <c r="O780" t="n">
        <v>28348.41</v>
      </c>
      <c r="P780" t="n">
        <v>124.93</v>
      </c>
      <c r="Q780" t="n">
        <v>197.75</v>
      </c>
      <c r="R780" t="n">
        <v>29.09</v>
      </c>
      <c r="S780" t="n">
        <v>25.4</v>
      </c>
      <c r="T780" t="n">
        <v>1019.87</v>
      </c>
      <c r="U780" t="n">
        <v>0.87</v>
      </c>
      <c r="V780" t="n">
        <v>0.89</v>
      </c>
      <c r="W780" t="n">
        <v>2.94</v>
      </c>
      <c r="X780" t="n">
        <v>0.05</v>
      </c>
      <c r="Y780" t="n">
        <v>1</v>
      </c>
      <c r="Z780" t="n">
        <v>10</v>
      </c>
    </row>
    <row r="781">
      <c r="A781" t="n">
        <v>131</v>
      </c>
      <c r="B781" t="n">
        <v>90</v>
      </c>
      <c r="C781" t="inlineStr">
        <is>
          <t xml:space="preserve">CONCLUIDO	</t>
        </is>
      </c>
      <c r="D781" t="n">
        <v>7.6871</v>
      </c>
      <c r="E781" t="n">
        <v>13.01</v>
      </c>
      <c r="F781" t="n">
        <v>10.45</v>
      </c>
      <c r="G781" t="n">
        <v>156.69</v>
      </c>
      <c r="H781" t="n">
        <v>2.63</v>
      </c>
      <c r="I781" t="n">
        <v>4</v>
      </c>
      <c r="J781" t="n">
        <v>228.38</v>
      </c>
      <c r="K781" t="n">
        <v>52.44</v>
      </c>
      <c r="L781" t="n">
        <v>33.75</v>
      </c>
      <c r="M781" t="n">
        <v>2</v>
      </c>
      <c r="N781" t="n">
        <v>52.18</v>
      </c>
      <c r="O781" t="n">
        <v>28400.46</v>
      </c>
      <c r="P781" t="n">
        <v>124.84</v>
      </c>
      <c r="Q781" t="n">
        <v>197.76</v>
      </c>
      <c r="R781" t="n">
        <v>29.08</v>
      </c>
      <c r="S781" t="n">
        <v>25.4</v>
      </c>
      <c r="T781" t="n">
        <v>1017.27</v>
      </c>
      <c r="U781" t="n">
        <v>0.87</v>
      </c>
      <c r="V781" t="n">
        <v>0.89</v>
      </c>
      <c r="W781" t="n">
        <v>2.95</v>
      </c>
      <c r="X781" t="n">
        <v>0.06</v>
      </c>
      <c r="Y781" t="n">
        <v>1</v>
      </c>
      <c r="Z781" t="n">
        <v>10</v>
      </c>
    </row>
    <row r="782">
      <c r="A782" t="n">
        <v>132</v>
      </c>
      <c r="B782" t="n">
        <v>90</v>
      </c>
      <c r="C782" t="inlineStr">
        <is>
          <t xml:space="preserve">CONCLUIDO	</t>
        </is>
      </c>
      <c r="D782" t="n">
        <v>7.6894</v>
      </c>
      <c r="E782" t="n">
        <v>13</v>
      </c>
      <c r="F782" t="n">
        <v>10.44</v>
      </c>
      <c r="G782" t="n">
        <v>156.63</v>
      </c>
      <c r="H782" t="n">
        <v>2.64</v>
      </c>
      <c r="I782" t="n">
        <v>4</v>
      </c>
      <c r="J782" t="n">
        <v>228.8</v>
      </c>
      <c r="K782" t="n">
        <v>52.44</v>
      </c>
      <c r="L782" t="n">
        <v>34</v>
      </c>
      <c r="M782" t="n">
        <v>2</v>
      </c>
      <c r="N782" t="n">
        <v>52.36</v>
      </c>
      <c r="O782" t="n">
        <v>28452.56</v>
      </c>
      <c r="P782" t="n">
        <v>124.8</v>
      </c>
      <c r="Q782" t="n">
        <v>197.75</v>
      </c>
      <c r="R782" t="n">
        <v>29.08</v>
      </c>
      <c r="S782" t="n">
        <v>25.4</v>
      </c>
      <c r="T782" t="n">
        <v>1013.57</v>
      </c>
      <c r="U782" t="n">
        <v>0.87</v>
      </c>
      <c r="V782" t="n">
        <v>0.89</v>
      </c>
      <c r="W782" t="n">
        <v>2.94</v>
      </c>
      <c r="X782" t="n">
        <v>0.05</v>
      </c>
      <c r="Y782" t="n">
        <v>1</v>
      </c>
      <c r="Z782" t="n">
        <v>10</v>
      </c>
    </row>
    <row r="783">
      <c r="A783" t="n">
        <v>133</v>
      </c>
      <c r="B783" t="n">
        <v>90</v>
      </c>
      <c r="C783" t="inlineStr">
        <is>
          <t xml:space="preserve">CONCLUIDO	</t>
        </is>
      </c>
      <c r="D783" t="n">
        <v>7.6892</v>
      </c>
      <c r="E783" t="n">
        <v>13.01</v>
      </c>
      <c r="F783" t="n">
        <v>10.44</v>
      </c>
      <c r="G783" t="n">
        <v>156.64</v>
      </c>
      <c r="H783" t="n">
        <v>2.66</v>
      </c>
      <c r="I783" t="n">
        <v>4</v>
      </c>
      <c r="J783" t="n">
        <v>229.22</v>
      </c>
      <c r="K783" t="n">
        <v>52.44</v>
      </c>
      <c r="L783" t="n">
        <v>34.25</v>
      </c>
      <c r="M783" t="n">
        <v>2</v>
      </c>
      <c r="N783" t="n">
        <v>52.53</v>
      </c>
      <c r="O783" t="n">
        <v>28504.72</v>
      </c>
      <c r="P783" t="n">
        <v>124.76</v>
      </c>
      <c r="Q783" t="n">
        <v>197.75</v>
      </c>
      <c r="R783" t="n">
        <v>29.04</v>
      </c>
      <c r="S783" t="n">
        <v>25.4</v>
      </c>
      <c r="T783" t="n">
        <v>995.67</v>
      </c>
      <c r="U783" t="n">
        <v>0.87</v>
      </c>
      <c r="V783" t="n">
        <v>0.89</v>
      </c>
      <c r="W783" t="n">
        <v>2.94</v>
      </c>
      <c r="X783" t="n">
        <v>0.05</v>
      </c>
      <c r="Y783" t="n">
        <v>1</v>
      </c>
      <c r="Z783" t="n">
        <v>10</v>
      </c>
    </row>
    <row r="784">
      <c r="A784" t="n">
        <v>134</v>
      </c>
      <c r="B784" t="n">
        <v>90</v>
      </c>
      <c r="C784" t="inlineStr">
        <is>
          <t xml:space="preserve">CONCLUIDO	</t>
        </is>
      </c>
      <c r="D784" t="n">
        <v>7.6866</v>
      </c>
      <c r="E784" t="n">
        <v>13.01</v>
      </c>
      <c r="F784" t="n">
        <v>10.45</v>
      </c>
      <c r="G784" t="n">
        <v>156.7</v>
      </c>
      <c r="H784" t="n">
        <v>2.67</v>
      </c>
      <c r="I784" t="n">
        <v>4</v>
      </c>
      <c r="J784" t="n">
        <v>229.64</v>
      </c>
      <c r="K784" t="n">
        <v>52.44</v>
      </c>
      <c r="L784" t="n">
        <v>34.5</v>
      </c>
      <c r="M784" t="n">
        <v>2</v>
      </c>
      <c r="N784" t="n">
        <v>52.7</v>
      </c>
      <c r="O784" t="n">
        <v>28556.95</v>
      </c>
      <c r="P784" t="n">
        <v>124.71</v>
      </c>
      <c r="Q784" t="n">
        <v>197.75</v>
      </c>
      <c r="R784" t="n">
        <v>29.16</v>
      </c>
      <c r="S784" t="n">
        <v>25.4</v>
      </c>
      <c r="T784" t="n">
        <v>1053.9</v>
      </c>
      <c r="U784" t="n">
        <v>0.87</v>
      </c>
      <c r="V784" t="n">
        <v>0.89</v>
      </c>
      <c r="W784" t="n">
        <v>2.94</v>
      </c>
      <c r="X784" t="n">
        <v>0.06</v>
      </c>
      <c r="Y784" t="n">
        <v>1</v>
      </c>
      <c r="Z784" t="n">
        <v>10</v>
      </c>
    </row>
    <row r="785">
      <c r="A785" t="n">
        <v>135</v>
      </c>
      <c r="B785" t="n">
        <v>90</v>
      </c>
      <c r="C785" t="inlineStr">
        <is>
          <t xml:space="preserve">CONCLUIDO	</t>
        </is>
      </c>
      <c r="D785" t="n">
        <v>7.6894</v>
      </c>
      <c r="E785" t="n">
        <v>13</v>
      </c>
      <c r="F785" t="n">
        <v>10.44</v>
      </c>
      <c r="G785" t="n">
        <v>156.63</v>
      </c>
      <c r="H785" t="n">
        <v>2.69</v>
      </c>
      <c r="I785" t="n">
        <v>4</v>
      </c>
      <c r="J785" t="n">
        <v>230.07</v>
      </c>
      <c r="K785" t="n">
        <v>52.44</v>
      </c>
      <c r="L785" t="n">
        <v>34.75</v>
      </c>
      <c r="M785" t="n">
        <v>2</v>
      </c>
      <c r="N785" t="n">
        <v>52.88</v>
      </c>
      <c r="O785" t="n">
        <v>28609.23</v>
      </c>
      <c r="P785" t="n">
        <v>124.44</v>
      </c>
      <c r="Q785" t="n">
        <v>197.75</v>
      </c>
      <c r="R785" t="n">
        <v>29.06</v>
      </c>
      <c r="S785" t="n">
        <v>25.4</v>
      </c>
      <c r="T785" t="n">
        <v>1004.96</v>
      </c>
      <c r="U785" t="n">
        <v>0.87</v>
      </c>
      <c r="V785" t="n">
        <v>0.89</v>
      </c>
      <c r="W785" t="n">
        <v>2.94</v>
      </c>
      <c r="X785" t="n">
        <v>0.05</v>
      </c>
      <c r="Y785" t="n">
        <v>1</v>
      </c>
      <c r="Z785" t="n">
        <v>10</v>
      </c>
    </row>
    <row r="786">
      <c r="A786" t="n">
        <v>136</v>
      </c>
      <c r="B786" t="n">
        <v>90</v>
      </c>
      <c r="C786" t="inlineStr">
        <is>
          <t xml:space="preserve">CONCLUIDO	</t>
        </is>
      </c>
      <c r="D786" t="n">
        <v>7.6889</v>
      </c>
      <c r="E786" t="n">
        <v>13.01</v>
      </c>
      <c r="F786" t="n">
        <v>10.44</v>
      </c>
      <c r="G786" t="n">
        <v>156.65</v>
      </c>
      <c r="H786" t="n">
        <v>2.7</v>
      </c>
      <c r="I786" t="n">
        <v>4</v>
      </c>
      <c r="J786" t="n">
        <v>230.49</v>
      </c>
      <c r="K786" t="n">
        <v>52.44</v>
      </c>
      <c r="L786" t="n">
        <v>35</v>
      </c>
      <c r="M786" t="n">
        <v>2</v>
      </c>
      <c r="N786" t="n">
        <v>53.05</v>
      </c>
      <c r="O786" t="n">
        <v>28661.58</v>
      </c>
      <c r="P786" t="n">
        <v>124.23</v>
      </c>
      <c r="Q786" t="n">
        <v>197.75</v>
      </c>
      <c r="R786" t="n">
        <v>29.01</v>
      </c>
      <c r="S786" t="n">
        <v>25.4</v>
      </c>
      <c r="T786" t="n">
        <v>979.95</v>
      </c>
      <c r="U786" t="n">
        <v>0.88</v>
      </c>
      <c r="V786" t="n">
        <v>0.89</v>
      </c>
      <c r="W786" t="n">
        <v>2.94</v>
      </c>
      <c r="X786" t="n">
        <v>0.05</v>
      </c>
      <c r="Y786" t="n">
        <v>1</v>
      </c>
      <c r="Z786" t="n">
        <v>10</v>
      </c>
    </row>
    <row r="787">
      <c r="A787" t="n">
        <v>137</v>
      </c>
      <c r="B787" t="n">
        <v>90</v>
      </c>
      <c r="C787" t="inlineStr">
        <is>
          <t xml:space="preserve">CONCLUIDO	</t>
        </is>
      </c>
      <c r="D787" t="n">
        <v>7.6879</v>
      </c>
      <c r="E787" t="n">
        <v>13.01</v>
      </c>
      <c r="F787" t="n">
        <v>10.44</v>
      </c>
      <c r="G787" t="n">
        <v>156.67</v>
      </c>
      <c r="H787" t="n">
        <v>2.71</v>
      </c>
      <c r="I787" t="n">
        <v>4</v>
      </c>
      <c r="J787" t="n">
        <v>230.92</v>
      </c>
      <c r="K787" t="n">
        <v>52.44</v>
      </c>
      <c r="L787" t="n">
        <v>35.25</v>
      </c>
      <c r="M787" t="n">
        <v>2</v>
      </c>
      <c r="N787" t="n">
        <v>53.23</v>
      </c>
      <c r="O787" t="n">
        <v>28713.99</v>
      </c>
      <c r="P787" t="n">
        <v>124.11</v>
      </c>
      <c r="Q787" t="n">
        <v>197.77</v>
      </c>
      <c r="R787" t="n">
        <v>28.99</v>
      </c>
      <c r="S787" t="n">
        <v>25.4</v>
      </c>
      <c r="T787" t="n">
        <v>970.52</v>
      </c>
      <c r="U787" t="n">
        <v>0.88</v>
      </c>
      <c r="V787" t="n">
        <v>0.89</v>
      </c>
      <c r="W787" t="n">
        <v>2.95</v>
      </c>
      <c r="X787" t="n">
        <v>0.05</v>
      </c>
      <c r="Y787" t="n">
        <v>1</v>
      </c>
      <c r="Z787" t="n">
        <v>10</v>
      </c>
    </row>
    <row r="788">
      <c r="A788" t="n">
        <v>138</v>
      </c>
      <c r="B788" t="n">
        <v>90</v>
      </c>
      <c r="C788" t="inlineStr">
        <is>
          <t xml:space="preserve">CONCLUIDO	</t>
        </is>
      </c>
      <c r="D788" t="n">
        <v>7.6884</v>
      </c>
      <c r="E788" t="n">
        <v>13.01</v>
      </c>
      <c r="F788" t="n">
        <v>10.44</v>
      </c>
      <c r="G788" t="n">
        <v>156.66</v>
      </c>
      <c r="H788" t="n">
        <v>2.73</v>
      </c>
      <c r="I788" t="n">
        <v>4</v>
      </c>
      <c r="J788" t="n">
        <v>231.34</v>
      </c>
      <c r="K788" t="n">
        <v>52.44</v>
      </c>
      <c r="L788" t="n">
        <v>35.5</v>
      </c>
      <c r="M788" t="n">
        <v>2</v>
      </c>
      <c r="N788" t="n">
        <v>53.4</v>
      </c>
      <c r="O788" t="n">
        <v>28766.46</v>
      </c>
      <c r="P788" t="n">
        <v>124.13</v>
      </c>
      <c r="Q788" t="n">
        <v>197.75</v>
      </c>
      <c r="R788" t="n">
        <v>29.07</v>
      </c>
      <c r="S788" t="n">
        <v>25.4</v>
      </c>
      <c r="T788" t="n">
        <v>1012.25</v>
      </c>
      <c r="U788" t="n">
        <v>0.87</v>
      </c>
      <c r="V788" t="n">
        <v>0.89</v>
      </c>
      <c r="W788" t="n">
        <v>2.94</v>
      </c>
      <c r="X788" t="n">
        <v>0.05</v>
      </c>
      <c r="Y788" t="n">
        <v>1</v>
      </c>
      <c r="Z788" t="n">
        <v>10</v>
      </c>
    </row>
    <row r="789">
      <c r="A789" t="n">
        <v>139</v>
      </c>
      <c r="B789" t="n">
        <v>90</v>
      </c>
      <c r="C789" t="inlineStr">
        <is>
          <t xml:space="preserve">CONCLUIDO	</t>
        </is>
      </c>
      <c r="D789" t="n">
        <v>7.6892</v>
      </c>
      <c r="E789" t="n">
        <v>13.01</v>
      </c>
      <c r="F789" t="n">
        <v>10.44</v>
      </c>
      <c r="G789" t="n">
        <v>156.64</v>
      </c>
      <c r="H789" t="n">
        <v>2.74</v>
      </c>
      <c r="I789" t="n">
        <v>4</v>
      </c>
      <c r="J789" t="n">
        <v>231.77</v>
      </c>
      <c r="K789" t="n">
        <v>52.44</v>
      </c>
      <c r="L789" t="n">
        <v>35.75</v>
      </c>
      <c r="M789" t="n">
        <v>2</v>
      </c>
      <c r="N789" t="n">
        <v>53.58</v>
      </c>
      <c r="O789" t="n">
        <v>28818.99</v>
      </c>
      <c r="P789" t="n">
        <v>124.04</v>
      </c>
      <c r="Q789" t="n">
        <v>197.75</v>
      </c>
      <c r="R789" t="n">
        <v>29.04</v>
      </c>
      <c r="S789" t="n">
        <v>25.4</v>
      </c>
      <c r="T789" t="n">
        <v>994.26</v>
      </c>
      <c r="U789" t="n">
        <v>0.87</v>
      </c>
      <c r="V789" t="n">
        <v>0.89</v>
      </c>
      <c r="W789" t="n">
        <v>2.94</v>
      </c>
      <c r="X789" t="n">
        <v>0.05</v>
      </c>
      <c r="Y789" t="n">
        <v>1</v>
      </c>
      <c r="Z789" t="n">
        <v>10</v>
      </c>
    </row>
    <row r="790">
      <c r="A790" t="n">
        <v>140</v>
      </c>
      <c r="B790" t="n">
        <v>90</v>
      </c>
      <c r="C790" t="inlineStr">
        <is>
          <t xml:space="preserve">CONCLUIDO	</t>
        </is>
      </c>
      <c r="D790" t="n">
        <v>7.69</v>
      </c>
      <c r="E790" t="n">
        <v>13</v>
      </c>
      <c r="F790" t="n">
        <v>10.44</v>
      </c>
      <c r="G790" t="n">
        <v>156.62</v>
      </c>
      <c r="H790" t="n">
        <v>2.76</v>
      </c>
      <c r="I790" t="n">
        <v>4</v>
      </c>
      <c r="J790" t="n">
        <v>232.2</v>
      </c>
      <c r="K790" t="n">
        <v>52.44</v>
      </c>
      <c r="L790" t="n">
        <v>36</v>
      </c>
      <c r="M790" t="n">
        <v>2</v>
      </c>
      <c r="N790" t="n">
        <v>53.75</v>
      </c>
      <c r="O790" t="n">
        <v>28871.58</v>
      </c>
      <c r="P790" t="n">
        <v>124.04</v>
      </c>
      <c r="Q790" t="n">
        <v>197.75</v>
      </c>
      <c r="R790" t="n">
        <v>28.95</v>
      </c>
      <c r="S790" t="n">
        <v>25.4</v>
      </c>
      <c r="T790" t="n">
        <v>951.3099999999999</v>
      </c>
      <c r="U790" t="n">
        <v>0.88</v>
      </c>
      <c r="V790" t="n">
        <v>0.89</v>
      </c>
      <c r="W790" t="n">
        <v>2.94</v>
      </c>
      <c r="X790" t="n">
        <v>0.05</v>
      </c>
      <c r="Y790" t="n">
        <v>1</v>
      </c>
      <c r="Z790" t="n">
        <v>10</v>
      </c>
    </row>
    <row r="791">
      <c r="A791" t="n">
        <v>141</v>
      </c>
      <c r="B791" t="n">
        <v>90</v>
      </c>
      <c r="C791" t="inlineStr">
        <is>
          <t xml:space="preserve">CONCLUIDO	</t>
        </is>
      </c>
      <c r="D791" t="n">
        <v>7.6903</v>
      </c>
      <c r="E791" t="n">
        <v>13</v>
      </c>
      <c r="F791" t="n">
        <v>10.44</v>
      </c>
      <c r="G791" t="n">
        <v>156.61</v>
      </c>
      <c r="H791" t="n">
        <v>2.77</v>
      </c>
      <c r="I791" t="n">
        <v>4</v>
      </c>
      <c r="J791" t="n">
        <v>232.62</v>
      </c>
      <c r="K791" t="n">
        <v>52.44</v>
      </c>
      <c r="L791" t="n">
        <v>36.25</v>
      </c>
      <c r="M791" t="n">
        <v>2</v>
      </c>
      <c r="N791" t="n">
        <v>53.93</v>
      </c>
      <c r="O791" t="n">
        <v>28924.24</v>
      </c>
      <c r="P791" t="n">
        <v>123.91</v>
      </c>
      <c r="Q791" t="n">
        <v>197.75</v>
      </c>
      <c r="R791" t="n">
        <v>28.94</v>
      </c>
      <c r="S791" t="n">
        <v>25.4</v>
      </c>
      <c r="T791" t="n">
        <v>948.53</v>
      </c>
      <c r="U791" t="n">
        <v>0.88</v>
      </c>
      <c r="V791" t="n">
        <v>0.89</v>
      </c>
      <c r="W791" t="n">
        <v>2.94</v>
      </c>
      <c r="X791" t="n">
        <v>0.05</v>
      </c>
      <c r="Y791" t="n">
        <v>1</v>
      </c>
      <c r="Z791" t="n">
        <v>10</v>
      </c>
    </row>
    <row r="792">
      <c r="A792" t="n">
        <v>142</v>
      </c>
      <c r="B792" t="n">
        <v>90</v>
      </c>
      <c r="C792" t="inlineStr">
        <is>
          <t xml:space="preserve">CONCLUIDO	</t>
        </is>
      </c>
      <c r="D792" t="n">
        <v>7.6884</v>
      </c>
      <c r="E792" t="n">
        <v>13.01</v>
      </c>
      <c r="F792" t="n">
        <v>10.44</v>
      </c>
      <c r="G792" t="n">
        <v>156.66</v>
      </c>
      <c r="H792" t="n">
        <v>2.78</v>
      </c>
      <c r="I792" t="n">
        <v>4</v>
      </c>
      <c r="J792" t="n">
        <v>233.05</v>
      </c>
      <c r="K792" t="n">
        <v>52.44</v>
      </c>
      <c r="L792" t="n">
        <v>36.5</v>
      </c>
      <c r="M792" t="n">
        <v>2</v>
      </c>
      <c r="N792" t="n">
        <v>54.11</v>
      </c>
      <c r="O792" t="n">
        <v>28976.96</v>
      </c>
      <c r="P792" t="n">
        <v>123.76</v>
      </c>
      <c r="Q792" t="n">
        <v>197.75</v>
      </c>
      <c r="R792" t="n">
        <v>29.08</v>
      </c>
      <c r="S792" t="n">
        <v>25.4</v>
      </c>
      <c r="T792" t="n">
        <v>1015.05</v>
      </c>
      <c r="U792" t="n">
        <v>0.87</v>
      </c>
      <c r="V792" t="n">
        <v>0.89</v>
      </c>
      <c r="W792" t="n">
        <v>2.94</v>
      </c>
      <c r="X792" t="n">
        <v>0.05</v>
      </c>
      <c r="Y792" t="n">
        <v>1</v>
      </c>
      <c r="Z792" t="n">
        <v>10</v>
      </c>
    </row>
    <row r="793">
      <c r="A793" t="n">
        <v>143</v>
      </c>
      <c r="B793" t="n">
        <v>90</v>
      </c>
      <c r="C793" t="inlineStr">
        <is>
          <t xml:space="preserve">CONCLUIDO	</t>
        </is>
      </c>
      <c r="D793" t="n">
        <v>7.6894</v>
      </c>
      <c r="E793" t="n">
        <v>13</v>
      </c>
      <c r="F793" t="n">
        <v>10.44</v>
      </c>
      <c r="G793" t="n">
        <v>156.63</v>
      </c>
      <c r="H793" t="n">
        <v>2.8</v>
      </c>
      <c r="I793" t="n">
        <v>4</v>
      </c>
      <c r="J793" t="n">
        <v>233.48</v>
      </c>
      <c r="K793" t="n">
        <v>52.44</v>
      </c>
      <c r="L793" t="n">
        <v>36.75</v>
      </c>
      <c r="M793" t="n">
        <v>2</v>
      </c>
      <c r="N793" t="n">
        <v>54.29</v>
      </c>
      <c r="O793" t="n">
        <v>29029.74</v>
      </c>
      <c r="P793" t="n">
        <v>123.41</v>
      </c>
      <c r="Q793" t="n">
        <v>197.75</v>
      </c>
      <c r="R793" t="n">
        <v>29.01</v>
      </c>
      <c r="S793" t="n">
        <v>25.4</v>
      </c>
      <c r="T793" t="n">
        <v>982.91</v>
      </c>
      <c r="U793" t="n">
        <v>0.88</v>
      </c>
      <c r="V793" t="n">
        <v>0.89</v>
      </c>
      <c r="W793" t="n">
        <v>2.94</v>
      </c>
      <c r="X793" t="n">
        <v>0.05</v>
      </c>
      <c r="Y793" t="n">
        <v>1</v>
      </c>
      <c r="Z793" t="n">
        <v>10</v>
      </c>
    </row>
    <row r="794">
      <c r="A794" t="n">
        <v>144</v>
      </c>
      <c r="B794" t="n">
        <v>90</v>
      </c>
      <c r="C794" t="inlineStr">
        <is>
          <t xml:space="preserve">CONCLUIDO	</t>
        </is>
      </c>
      <c r="D794" t="n">
        <v>7.694</v>
      </c>
      <c r="E794" t="n">
        <v>13</v>
      </c>
      <c r="F794" t="n">
        <v>10.43</v>
      </c>
      <c r="G794" t="n">
        <v>156.52</v>
      </c>
      <c r="H794" t="n">
        <v>2.81</v>
      </c>
      <c r="I794" t="n">
        <v>4</v>
      </c>
      <c r="J794" t="n">
        <v>233.91</v>
      </c>
      <c r="K794" t="n">
        <v>52.44</v>
      </c>
      <c r="L794" t="n">
        <v>37</v>
      </c>
      <c r="M794" t="n">
        <v>2</v>
      </c>
      <c r="N794" t="n">
        <v>54.46</v>
      </c>
      <c r="O794" t="n">
        <v>29082.59</v>
      </c>
      <c r="P794" t="n">
        <v>122.81</v>
      </c>
      <c r="Q794" t="n">
        <v>197.75</v>
      </c>
      <c r="R794" t="n">
        <v>28.71</v>
      </c>
      <c r="S794" t="n">
        <v>25.4</v>
      </c>
      <c r="T794" t="n">
        <v>829.84</v>
      </c>
      <c r="U794" t="n">
        <v>0.88</v>
      </c>
      <c r="V794" t="n">
        <v>0.89</v>
      </c>
      <c r="W794" t="n">
        <v>2.94</v>
      </c>
      <c r="X794" t="n">
        <v>0.04</v>
      </c>
      <c r="Y794" t="n">
        <v>1</v>
      </c>
      <c r="Z794" t="n">
        <v>10</v>
      </c>
    </row>
    <row r="795">
      <c r="A795" t="n">
        <v>145</v>
      </c>
      <c r="B795" t="n">
        <v>90</v>
      </c>
      <c r="C795" t="inlineStr">
        <is>
          <t xml:space="preserve">CONCLUIDO	</t>
        </is>
      </c>
      <c r="D795" t="n">
        <v>7.6946</v>
      </c>
      <c r="E795" t="n">
        <v>13</v>
      </c>
      <c r="F795" t="n">
        <v>10.43</v>
      </c>
      <c r="G795" t="n">
        <v>156.5</v>
      </c>
      <c r="H795" t="n">
        <v>2.83</v>
      </c>
      <c r="I795" t="n">
        <v>4</v>
      </c>
      <c r="J795" t="n">
        <v>234.34</v>
      </c>
      <c r="K795" t="n">
        <v>52.44</v>
      </c>
      <c r="L795" t="n">
        <v>37.25</v>
      </c>
      <c r="M795" t="n">
        <v>2</v>
      </c>
      <c r="N795" t="n">
        <v>54.64</v>
      </c>
      <c r="O795" t="n">
        <v>29135.5</v>
      </c>
      <c r="P795" t="n">
        <v>122.6</v>
      </c>
      <c r="Q795" t="n">
        <v>197.75</v>
      </c>
      <c r="R795" t="n">
        <v>28.65</v>
      </c>
      <c r="S795" t="n">
        <v>25.4</v>
      </c>
      <c r="T795" t="n">
        <v>802.36</v>
      </c>
      <c r="U795" t="n">
        <v>0.89</v>
      </c>
      <c r="V795" t="n">
        <v>0.89</v>
      </c>
      <c r="W795" t="n">
        <v>2.95</v>
      </c>
      <c r="X795" t="n">
        <v>0.04</v>
      </c>
      <c r="Y795" t="n">
        <v>1</v>
      </c>
      <c r="Z795" t="n">
        <v>10</v>
      </c>
    </row>
    <row r="796">
      <c r="A796" t="n">
        <v>146</v>
      </c>
      <c r="B796" t="n">
        <v>90</v>
      </c>
      <c r="C796" t="inlineStr">
        <is>
          <t xml:space="preserve">CONCLUIDO	</t>
        </is>
      </c>
      <c r="D796" t="n">
        <v>7.694</v>
      </c>
      <c r="E796" t="n">
        <v>13</v>
      </c>
      <c r="F796" t="n">
        <v>10.43</v>
      </c>
      <c r="G796" t="n">
        <v>156.52</v>
      </c>
      <c r="H796" t="n">
        <v>2.84</v>
      </c>
      <c r="I796" t="n">
        <v>4</v>
      </c>
      <c r="J796" t="n">
        <v>234.76</v>
      </c>
      <c r="K796" t="n">
        <v>52.44</v>
      </c>
      <c r="L796" t="n">
        <v>37.5</v>
      </c>
      <c r="M796" t="n">
        <v>2</v>
      </c>
      <c r="N796" t="n">
        <v>54.82</v>
      </c>
      <c r="O796" t="n">
        <v>29188.47</v>
      </c>
      <c r="P796" t="n">
        <v>122.51</v>
      </c>
      <c r="Q796" t="n">
        <v>197.75</v>
      </c>
      <c r="R796" t="n">
        <v>28.75</v>
      </c>
      <c r="S796" t="n">
        <v>25.4</v>
      </c>
      <c r="T796" t="n">
        <v>852.01</v>
      </c>
      <c r="U796" t="n">
        <v>0.88</v>
      </c>
      <c r="V796" t="n">
        <v>0.89</v>
      </c>
      <c r="W796" t="n">
        <v>2.94</v>
      </c>
      <c r="X796" t="n">
        <v>0.04</v>
      </c>
      <c r="Y796" t="n">
        <v>1</v>
      </c>
      <c r="Z796" t="n">
        <v>10</v>
      </c>
    </row>
    <row r="797">
      <c r="A797" t="n">
        <v>147</v>
      </c>
      <c r="B797" t="n">
        <v>90</v>
      </c>
      <c r="C797" t="inlineStr">
        <is>
          <t xml:space="preserve">CONCLUIDO	</t>
        </is>
      </c>
      <c r="D797" t="n">
        <v>7.6918</v>
      </c>
      <c r="E797" t="n">
        <v>13</v>
      </c>
      <c r="F797" t="n">
        <v>10.44</v>
      </c>
      <c r="G797" t="n">
        <v>156.57</v>
      </c>
      <c r="H797" t="n">
        <v>2.85</v>
      </c>
      <c r="I797" t="n">
        <v>4</v>
      </c>
      <c r="J797" t="n">
        <v>235.19</v>
      </c>
      <c r="K797" t="n">
        <v>52.44</v>
      </c>
      <c r="L797" t="n">
        <v>37.75</v>
      </c>
      <c r="M797" t="n">
        <v>1</v>
      </c>
      <c r="N797" t="n">
        <v>55</v>
      </c>
      <c r="O797" t="n">
        <v>29241.5</v>
      </c>
      <c r="P797" t="n">
        <v>122.53</v>
      </c>
      <c r="Q797" t="n">
        <v>197.75</v>
      </c>
      <c r="R797" t="n">
        <v>28.81</v>
      </c>
      <c r="S797" t="n">
        <v>25.4</v>
      </c>
      <c r="T797" t="n">
        <v>880.63</v>
      </c>
      <c r="U797" t="n">
        <v>0.88</v>
      </c>
      <c r="V797" t="n">
        <v>0.89</v>
      </c>
      <c r="W797" t="n">
        <v>2.95</v>
      </c>
      <c r="X797" t="n">
        <v>0.05</v>
      </c>
      <c r="Y797" t="n">
        <v>1</v>
      </c>
      <c r="Z797" t="n">
        <v>10</v>
      </c>
    </row>
    <row r="798">
      <c r="A798" t="n">
        <v>148</v>
      </c>
      <c r="B798" t="n">
        <v>90</v>
      </c>
      <c r="C798" t="inlineStr">
        <is>
          <t xml:space="preserve">CONCLUIDO	</t>
        </is>
      </c>
      <c r="D798" t="n">
        <v>7.692</v>
      </c>
      <c r="E798" t="n">
        <v>13</v>
      </c>
      <c r="F798" t="n">
        <v>10.44</v>
      </c>
      <c r="G798" t="n">
        <v>156.57</v>
      </c>
      <c r="H798" t="n">
        <v>2.87</v>
      </c>
      <c r="I798" t="n">
        <v>4</v>
      </c>
      <c r="J798" t="n">
        <v>235.63</v>
      </c>
      <c r="K798" t="n">
        <v>52.44</v>
      </c>
      <c r="L798" t="n">
        <v>38</v>
      </c>
      <c r="M798" t="n">
        <v>1</v>
      </c>
      <c r="N798" t="n">
        <v>55.18</v>
      </c>
      <c r="O798" t="n">
        <v>29294.6</v>
      </c>
      <c r="P798" t="n">
        <v>122.49</v>
      </c>
      <c r="Q798" t="n">
        <v>197.75</v>
      </c>
      <c r="R798" t="n">
        <v>28.86</v>
      </c>
      <c r="S798" t="n">
        <v>25.4</v>
      </c>
      <c r="T798" t="n">
        <v>906.62</v>
      </c>
      <c r="U798" t="n">
        <v>0.88</v>
      </c>
      <c r="V798" t="n">
        <v>0.89</v>
      </c>
      <c r="W798" t="n">
        <v>2.94</v>
      </c>
      <c r="X798" t="n">
        <v>0.05</v>
      </c>
      <c r="Y798" t="n">
        <v>1</v>
      </c>
      <c r="Z798" t="n">
        <v>10</v>
      </c>
    </row>
    <row r="799">
      <c r="A799" t="n">
        <v>149</v>
      </c>
      <c r="B799" t="n">
        <v>90</v>
      </c>
      <c r="C799" t="inlineStr">
        <is>
          <t xml:space="preserve">CONCLUIDO	</t>
        </is>
      </c>
      <c r="D799" t="n">
        <v>7.6923</v>
      </c>
      <c r="E799" t="n">
        <v>13</v>
      </c>
      <c r="F799" t="n">
        <v>10.44</v>
      </c>
      <c r="G799" t="n">
        <v>156.56</v>
      </c>
      <c r="H799" t="n">
        <v>2.88</v>
      </c>
      <c r="I799" t="n">
        <v>4</v>
      </c>
      <c r="J799" t="n">
        <v>236.06</v>
      </c>
      <c r="K799" t="n">
        <v>52.44</v>
      </c>
      <c r="L799" t="n">
        <v>38.25</v>
      </c>
      <c r="M799" t="n">
        <v>1</v>
      </c>
      <c r="N799" t="n">
        <v>55.36</v>
      </c>
      <c r="O799" t="n">
        <v>29347.77</v>
      </c>
      <c r="P799" t="n">
        <v>122.44</v>
      </c>
      <c r="Q799" t="n">
        <v>197.75</v>
      </c>
      <c r="R799" t="n">
        <v>28.81</v>
      </c>
      <c r="S799" t="n">
        <v>25.4</v>
      </c>
      <c r="T799" t="n">
        <v>881.16</v>
      </c>
      <c r="U799" t="n">
        <v>0.88</v>
      </c>
      <c r="V799" t="n">
        <v>0.89</v>
      </c>
      <c r="W799" t="n">
        <v>2.94</v>
      </c>
      <c r="X799" t="n">
        <v>0.05</v>
      </c>
      <c r="Y799" t="n">
        <v>1</v>
      </c>
      <c r="Z799" t="n">
        <v>10</v>
      </c>
    </row>
    <row r="800">
      <c r="A800" t="n">
        <v>150</v>
      </c>
      <c r="B800" t="n">
        <v>90</v>
      </c>
      <c r="C800" t="inlineStr">
        <is>
          <t xml:space="preserve">CONCLUIDO	</t>
        </is>
      </c>
      <c r="D800" t="n">
        <v>7.692</v>
      </c>
      <c r="E800" t="n">
        <v>13</v>
      </c>
      <c r="F800" t="n">
        <v>10.44</v>
      </c>
      <c r="G800" t="n">
        <v>156.57</v>
      </c>
      <c r="H800" t="n">
        <v>2.89</v>
      </c>
      <c r="I800" t="n">
        <v>4</v>
      </c>
      <c r="J800" t="n">
        <v>236.49</v>
      </c>
      <c r="K800" t="n">
        <v>52.44</v>
      </c>
      <c r="L800" t="n">
        <v>38.5</v>
      </c>
      <c r="M800" t="n">
        <v>1</v>
      </c>
      <c r="N800" t="n">
        <v>55.55</v>
      </c>
      <c r="O800" t="n">
        <v>29400.99</v>
      </c>
      <c r="P800" t="n">
        <v>122.4</v>
      </c>
      <c r="Q800" t="n">
        <v>197.75</v>
      </c>
      <c r="R800" t="n">
        <v>28.84</v>
      </c>
      <c r="S800" t="n">
        <v>25.4</v>
      </c>
      <c r="T800" t="n">
        <v>897.27</v>
      </c>
      <c r="U800" t="n">
        <v>0.88</v>
      </c>
      <c r="V800" t="n">
        <v>0.89</v>
      </c>
      <c r="W800" t="n">
        <v>2.94</v>
      </c>
      <c r="X800" t="n">
        <v>0.05</v>
      </c>
      <c r="Y800" t="n">
        <v>1</v>
      </c>
      <c r="Z800" t="n">
        <v>10</v>
      </c>
    </row>
    <row r="801">
      <c r="A801" t="n">
        <v>151</v>
      </c>
      <c r="B801" t="n">
        <v>90</v>
      </c>
      <c r="C801" t="inlineStr">
        <is>
          <t xml:space="preserve">CONCLUIDO	</t>
        </is>
      </c>
      <c r="D801" t="n">
        <v>7.6913</v>
      </c>
      <c r="E801" t="n">
        <v>13</v>
      </c>
      <c r="F801" t="n">
        <v>10.44</v>
      </c>
      <c r="G801" t="n">
        <v>156.58</v>
      </c>
      <c r="H801" t="n">
        <v>2.91</v>
      </c>
      <c r="I801" t="n">
        <v>4</v>
      </c>
      <c r="J801" t="n">
        <v>236.92</v>
      </c>
      <c r="K801" t="n">
        <v>52.44</v>
      </c>
      <c r="L801" t="n">
        <v>38.75</v>
      </c>
      <c r="M801" t="n">
        <v>1</v>
      </c>
      <c r="N801" t="n">
        <v>55.73</v>
      </c>
      <c r="O801" t="n">
        <v>29454.29</v>
      </c>
      <c r="P801" t="n">
        <v>122.37</v>
      </c>
      <c r="Q801" t="n">
        <v>197.75</v>
      </c>
      <c r="R801" t="n">
        <v>28.84</v>
      </c>
      <c r="S801" t="n">
        <v>25.4</v>
      </c>
      <c r="T801" t="n">
        <v>897.73</v>
      </c>
      <c r="U801" t="n">
        <v>0.88</v>
      </c>
      <c r="V801" t="n">
        <v>0.89</v>
      </c>
      <c r="W801" t="n">
        <v>2.95</v>
      </c>
      <c r="X801" t="n">
        <v>0.05</v>
      </c>
      <c r="Y801" t="n">
        <v>1</v>
      </c>
      <c r="Z801" t="n">
        <v>10</v>
      </c>
    </row>
    <row r="802">
      <c r="A802" t="n">
        <v>152</v>
      </c>
      <c r="B802" t="n">
        <v>90</v>
      </c>
      <c r="C802" t="inlineStr">
        <is>
          <t xml:space="preserve">CONCLUIDO	</t>
        </is>
      </c>
      <c r="D802" t="n">
        <v>7.6907</v>
      </c>
      <c r="E802" t="n">
        <v>13</v>
      </c>
      <c r="F802" t="n">
        <v>10.44</v>
      </c>
      <c r="G802" t="n">
        <v>156.6</v>
      </c>
      <c r="H802" t="n">
        <v>2.92</v>
      </c>
      <c r="I802" t="n">
        <v>4</v>
      </c>
      <c r="J802" t="n">
        <v>237.35</v>
      </c>
      <c r="K802" t="n">
        <v>52.44</v>
      </c>
      <c r="L802" t="n">
        <v>39</v>
      </c>
      <c r="M802" t="n">
        <v>0</v>
      </c>
      <c r="N802" t="n">
        <v>55.91</v>
      </c>
      <c r="O802" t="n">
        <v>29507.65</v>
      </c>
      <c r="P802" t="n">
        <v>122.54</v>
      </c>
      <c r="Q802" t="n">
        <v>197.75</v>
      </c>
      <c r="R802" t="n">
        <v>28.86</v>
      </c>
      <c r="S802" t="n">
        <v>25.4</v>
      </c>
      <c r="T802" t="n">
        <v>908.15</v>
      </c>
      <c r="U802" t="n">
        <v>0.88</v>
      </c>
      <c r="V802" t="n">
        <v>0.89</v>
      </c>
      <c r="W802" t="n">
        <v>2.95</v>
      </c>
      <c r="X802" t="n">
        <v>0.05</v>
      </c>
      <c r="Y802" t="n">
        <v>1</v>
      </c>
      <c r="Z802" t="n">
        <v>10</v>
      </c>
    </row>
    <row r="803">
      <c r="A803" t="n">
        <v>0</v>
      </c>
      <c r="B803" t="n">
        <v>110</v>
      </c>
      <c r="C803" t="inlineStr">
        <is>
          <t xml:space="preserve">CONCLUIDO	</t>
        </is>
      </c>
      <c r="D803" t="n">
        <v>4.5332</v>
      </c>
      <c r="E803" t="n">
        <v>22.06</v>
      </c>
      <c r="F803" t="n">
        <v>13.37</v>
      </c>
      <c r="G803" t="n">
        <v>5.57</v>
      </c>
      <c r="H803" t="n">
        <v>0.08</v>
      </c>
      <c r="I803" t="n">
        <v>144</v>
      </c>
      <c r="J803" t="n">
        <v>213.37</v>
      </c>
      <c r="K803" t="n">
        <v>56.13</v>
      </c>
      <c r="L803" t="n">
        <v>1</v>
      </c>
      <c r="M803" t="n">
        <v>142</v>
      </c>
      <c r="N803" t="n">
        <v>46.25</v>
      </c>
      <c r="O803" t="n">
        <v>26550.29</v>
      </c>
      <c r="P803" t="n">
        <v>199.58</v>
      </c>
      <c r="Q803" t="n">
        <v>198.19</v>
      </c>
      <c r="R803" t="n">
        <v>119.74</v>
      </c>
      <c r="S803" t="n">
        <v>25.4</v>
      </c>
      <c r="T803" t="n">
        <v>45643.98</v>
      </c>
      <c r="U803" t="n">
        <v>0.21</v>
      </c>
      <c r="V803" t="n">
        <v>0.7</v>
      </c>
      <c r="W803" t="n">
        <v>3.18</v>
      </c>
      <c r="X803" t="n">
        <v>2.96</v>
      </c>
      <c r="Y803" t="n">
        <v>1</v>
      </c>
      <c r="Z803" t="n">
        <v>10</v>
      </c>
    </row>
    <row r="804">
      <c r="A804" t="n">
        <v>1</v>
      </c>
      <c r="B804" t="n">
        <v>110</v>
      </c>
      <c r="C804" t="inlineStr">
        <is>
          <t xml:space="preserve">CONCLUIDO	</t>
        </is>
      </c>
      <c r="D804" t="n">
        <v>5.0455</v>
      </c>
      <c r="E804" t="n">
        <v>19.82</v>
      </c>
      <c r="F804" t="n">
        <v>12.6</v>
      </c>
      <c r="G804" t="n">
        <v>6.94</v>
      </c>
      <c r="H804" t="n">
        <v>0.1</v>
      </c>
      <c r="I804" t="n">
        <v>109</v>
      </c>
      <c r="J804" t="n">
        <v>213.78</v>
      </c>
      <c r="K804" t="n">
        <v>56.13</v>
      </c>
      <c r="L804" t="n">
        <v>1.25</v>
      </c>
      <c r="M804" t="n">
        <v>107</v>
      </c>
      <c r="N804" t="n">
        <v>46.4</v>
      </c>
      <c r="O804" t="n">
        <v>26600.32</v>
      </c>
      <c r="P804" t="n">
        <v>188.17</v>
      </c>
      <c r="Q804" t="n">
        <v>198.03</v>
      </c>
      <c r="R804" t="n">
        <v>96.18000000000001</v>
      </c>
      <c r="S804" t="n">
        <v>25.4</v>
      </c>
      <c r="T804" t="n">
        <v>34041.64</v>
      </c>
      <c r="U804" t="n">
        <v>0.26</v>
      </c>
      <c r="V804" t="n">
        <v>0.74</v>
      </c>
      <c r="W804" t="n">
        <v>3.11</v>
      </c>
      <c r="X804" t="n">
        <v>2.21</v>
      </c>
      <c r="Y804" t="n">
        <v>1</v>
      </c>
      <c r="Z804" t="n">
        <v>10</v>
      </c>
    </row>
    <row r="805">
      <c r="A805" t="n">
        <v>2</v>
      </c>
      <c r="B805" t="n">
        <v>110</v>
      </c>
      <c r="C805" t="inlineStr">
        <is>
          <t xml:space="preserve">CONCLUIDO	</t>
        </is>
      </c>
      <c r="D805" t="n">
        <v>5.4057</v>
      </c>
      <c r="E805" t="n">
        <v>18.5</v>
      </c>
      <c r="F805" t="n">
        <v>12.17</v>
      </c>
      <c r="G805" t="n">
        <v>8.300000000000001</v>
      </c>
      <c r="H805" t="n">
        <v>0.12</v>
      </c>
      <c r="I805" t="n">
        <v>88</v>
      </c>
      <c r="J805" t="n">
        <v>214.19</v>
      </c>
      <c r="K805" t="n">
        <v>56.13</v>
      </c>
      <c r="L805" t="n">
        <v>1.5</v>
      </c>
      <c r="M805" t="n">
        <v>86</v>
      </c>
      <c r="N805" t="n">
        <v>46.56</v>
      </c>
      <c r="O805" t="n">
        <v>26650.41</v>
      </c>
      <c r="P805" t="n">
        <v>181.64</v>
      </c>
      <c r="Q805" t="n">
        <v>198.02</v>
      </c>
      <c r="R805" t="n">
        <v>82.53</v>
      </c>
      <c r="S805" t="n">
        <v>25.4</v>
      </c>
      <c r="T805" t="n">
        <v>27320.84</v>
      </c>
      <c r="U805" t="n">
        <v>0.31</v>
      </c>
      <c r="V805" t="n">
        <v>0.77</v>
      </c>
      <c r="W805" t="n">
        <v>3.08</v>
      </c>
      <c r="X805" t="n">
        <v>1.77</v>
      </c>
      <c r="Y805" t="n">
        <v>1</v>
      </c>
      <c r="Z805" t="n">
        <v>10</v>
      </c>
    </row>
    <row r="806">
      <c r="A806" t="n">
        <v>3</v>
      </c>
      <c r="B806" t="n">
        <v>110</v>
      </c>
      <c r="C806" t="inlineStr">
        <is>
          <t xml:space="preserve">CONCLUIDO	</t>
        </is>
      </c>
      <c r="D806" t="n">
        <v>5.6734</v>
      </c>
      <c r="E806" t="n">
        <v>17.63</v>
      </c>
      <c r="F806" t="n">
        <v>11.89</v>
      </c>
      <c r="G806" t="n">
        <v>9.640000000000001</v>
      </c>
      <c r="H806" t="n">
        <v>0.14</v>
      </c>
      <c r="I806" t="n">
        <v>74</v>
      </c>
      <c r="J806" t="n">
        <v>214.59</v>
      </c>
      <c r="K806" t="n">
        <v>56.13</v>
      </c>
      <c r="L806" t="n">
        <v>1.75</v>
      </c>
      <c r="M806" t="n">
        <v>72</v>
      </c>
      <c r="N806" t="n">
        <v>46.72</v>
      </c>
      <c r="O806" t="n">
        <v>26700.55</v>
      </c>
      <c r="P806" t="n">
        <v>177.39</v>
      </c>
      <c r="Q806" t="n">
        <v>197.9</v>
      </c>
      <c r="R806" t="n">
        <v>73.93000000000001</v>
      </c>
      <c r="S806" t="n">
        <v>25.4</v>
      </c>
      <c r="T806" t="n">
        <v>23090.92</v>
      </c>
      <c r="U806" t="n">
        <v>0.34</v>
      </c>
      <c r="V806" t="n">
        <v>0.78</v>
      </c>
      <c r="W806" t="n">
        <v>3.06</v>
      </c>
      <c r="X806" t="n">
        <v>1.5</v>
      </c>
      <c r="Y806" t="n">
        <v>1</v>
      </c>
      <c r="Z806" t="n">
        <v>10</v>
      </c>
    </row>
    <row r="807">
      <c r="A807" t="n">
        <v>4</v>
      </c>
      <c r="B807" t="n">
        <v>110</v>
      </c>
      <c r="C807" t="inlineStr">
        <is>
          <t xml:space="preserve">CONCLUIDO	</t>
        </is>
      </c>
      <c r="D807" t="n">
        <v>5.8848</v>
      </c>
      <c r="E807" t="n">
        <v>16.99</v>
      </c>
      <c r="F807" t="n">
        <v>11.68</v>
      </c>
      <c r="G807" t="n">
        <v>10.95</v>
      </c>
      <c r="H807" t="n">
        <v>0.17</v>
      </c>
      <c r="I807" t="n">
        <v>64</v>
      </c>
      <c r="J807" t="n">
        <v>215</v>
      </c>
      <c r="K807" t="n">
        <v>56.13</v>
      </c>
      <c r="L807" t="n">
        <v>2</v>
      </c>
      <c r="M807" t="n">
        <v>62</v>
      </c>
      <c r="N807" t="n">
        <v>46.87</v>
      </c>
      <c r="O807" t="n">
        <v>26750.75</v>
      </c>
      <c r="P807" t="n">
        <v>174.16</v>
      </c>
      <c r="Q807" t="n">
        <v>197.9</v>
      </c>
      <c r="R807" t="n">
        <v>67.33</v>
      </c>
      <c r="S807" t="n">
        <v>25.4</v>
      </c>
      <c r="T807" t="n">
        <v>19839.04</v>
      </c>
      <c r="U807" t="n">
        <v>0.38</v>
      </c>
      <c r="V807" t="n">
        <v>0.8</v>
      </c>
      <c r="W807" t="n">
        <v>3.05</v>
      </c>
      <c r="X807" t="n">
        <v>1.28</v>
      </c>
      <c r="Y807" t="n">
        <v>1</v>
      </c>
      <c r="Z807" t="n">
        <v>10</v>
      </c>
    </row>
    <row r="808">
      <c r="A808" t="n">
        <v>5</v>
      </c>
      <c r="B808" t="n">
        <v>110</v>
      </c>
      <c r="C808" t="inlineStr">
        <is>
          <t xml:space="preserve">CONCLUIDO	</t>
        </is>
      </c>
      <c r="D808" t="n">
        <v>6.0715</v>
      </c>
      <c r="E808" t="n">
        <v>16.47</v>
      </c>
      <c r="F808" t="n">
        <v>11.49</v>
      </c>
      <c r="G808" t="n">
        <v>12.31</v>
      </c>
      <c r="H808" t="n">
        <v>0.19</v>
      </c>
      <c r="I808" t="n">
        <v>56</v>
      </c>
      <c r="J808" t="n">
        <v>215.41</v>
      </c>
      <c r="K808" t="n">
        <v>56.13</v>
      </c>
      <c r="L808" t="n">
        <v>2.25</v>
      </c>
      <c r="M808" t="n">
        <v>54</v>
      </c>
      <c r="N808" t="n">
        <v>47.03</v>
      </c>
      <c r="O808" t="n">
        <v>26801</v>
      </c>
      <c r="P808" t="n">
        <v>171.32</v>
      </c>
      <c r="Q808" t="n">
        <v>197.87</v>
      </c>
      <c r="R808" t="n">
        <v>61.6</v>
      </c>
      <c r="S808" t="n">
        <v>25.4</v>
      </c>
      <c r="T808" t="n">
        <v>17017.27</v>
      </c>
      <c r="U808" t="n">
        <v>0.41</v>
      </c>
      <c r="V808" t="n">
        <v>0.8100000000000001</v>
      </c>
      <c r="W808" t="n">
        <v>3.03</v>
      </c>
      <c r="X808" t="n">
        <v>1.1</v>
      </c>
      <c r="Y808" t="n">
        <v>1</v>
      </c>
      <c r="Z808" t="n">
        <v>10</v>
      </c>
    </row>
    <row r="809">
      <c r="A809" t="n">
        <v>6</v>
      </c>
      <c r="B809" t="n">
        <v>110</v>
      </c>
      <c r="C809" t="inlineStr">
        <is>
          <t xml:space="preserve">CONCLUIDO	</t>
        </is>
      </c>
      <c r="D809" t="n">
        <v>6.2146</v>
      </c>
      <c r="E809" t="n">
        <v>16.09</v>
      </c>
      <c r="F809" t="n">
        <v>11.37</v>
      </c>
      <c r="G809" t="n">
        <v>13.64</v>
      </c>
      <c r="H809" t="n">
        <v>0.21</v>
      </c>
      <c r="I809" t="n">
        <v>50</v>
      </c>
      <c r="J809" t="n">
        <v>215.82</v>
      </c>
      <c r="K809" t="n">
        <v>56.13</v>
      </c>
      <c r="L809" t="n">
        <v>2.5</v>
      </c>
      <c r="M809" t="n">
        <v>48</v>
      </c>
      <c r="N809" t="n">
        <v>47.19</v>
      </c>
      <c r="O809" t="n">
        <v>26851.31</v>
      </c>
      <c r="P809" t="n">
        <v>169.34</v>
      </c>
      <c r="Q809" t="n">
        <v>197.88</v>
      </c>
      <c r="R809" t="n">
        <v>57.95</v>
      </c>
      <c r="S809" t="n">
        <v>25.4</v>
      </c>
      <c r="T809" t="n">
        <v>15222.07</v>
      </c>
      <c r="U809" t="n">
        <v>0.44</v>
      </c>
      <c r="V809" t="n">
        <v>0.82</v>
      </c>
      <c r="W809" t="n">
        <v>3.01</v>
      </c>
      <c r="X809" t="n">
        <v>0.97</v>
      </c>
      <c r="Y809" t="n">
        <v>1</v>
      </c>
      <c r="Z809" t="n">
        <v>10</v>
      </c>
    </row>
    <row r="810">
      <c r="A810" t="n">
        <v>7</v>
      </c>
      <c r="B810" t="n">
        <v>110</v>
      </c>
      <c r="C810" t="inlineStr">
        <is>
          <t xml:space="preserve">CONCLUIDO	</t>
        </is>
      </c>
      <c r="D810" t="n">
        <v>6.3332</v>
      </c>
      <c r="E810" t="n">
        <v>15.79</v>
      </c>
      <c r="F810" t="n">
        <v>11.28</v>
      </c>
      <c r="G810" t="n">
        <v>15.04</v>
      </c>
      <c r="H810" t="n">
        <v>0.23</v>
      </c>
      <c r="I810" t="n">
        <v>45</v>
      </c>
      <c r="J810" t="n">
        <v>216.22</v>
      </c>
      <c r="K810" t="n">
        <v>56.13</v>
      </c>
      <c r="L810" t="n">
        <v>2.75</v>
      </c>
      <c r="M810" t="n">
        <v>43</v>
      </c>
      <c r="N810" t="n">
        <v>47.35</v>
      </c>
      <c r="O810" t="n">
        <v>26901.66</v>
      </c>
      <c r="P810" t="n">
        <v>167.94</v>
      </c>
      <c r="Q810" t="n">
        <v>197.85</v>
      </c>
      <c r="R810" t="n">
        <v>54.67</v>
      </c>
      <c r="S810" t="n">
        <v>25.4</v>
      </c>
      <c r="T810" t="n">
        <v>13608.01</v>
      </c>
      <c r="U810" t="n">
        <v>0.46</v>
      </c>
      <c r="V810" t="n">
        <v>0.83</v>
      </c>
      <c r="W810" t="n">
        <v>3.02</v>
      </c>
      <c r="X810" t="n">
        <v>0.88</v>
      </c>
      <c r="Y810" t="n">
        <v>1</v>
      </c>
      <c r="Z810" t="n">
        <v>10</v>
      </c>
    </row>
    <row r="811">
      <c r="A811" t="n">
        <v>8</v>
      </c>
      <c r="B811" t="n">
        <v>110</v>
      </c>
      <c r="C811" t="inlineStr">
        <is>
          <t xml:space="preserve">CONCLUIDO	</t>
        </is>
      </c>
      <c r="D811" t="n">
        <v>6.434</v>
      </c>
      <c r="E811" t="n">
        <v>15.54</v>
      </c>
      <c r="F811" t="n">
        <v>11.2</v>
      </c>
      <c r="G811" t="n">
        <v>16.39</v>
      </c>
      <c r="H811" t="n">
        <v>0.25</v>
      </c>
      <c r="I811" t="n">
        <v>41</v>
      </c>
      <c r="J811" t="n">
        <v>216.63</v>
      </c>
      <c r="K811" t="n">
        <v>56.13</v>
      </c>
      <c r="L811" t="n">
        <v>3</v>
      </c>
      <c r="M811" t="n">
        <v>39</v>
      </c>
      <c r="N811" t="n">
        <v>47.51</v>
      </c>
      <c r="O811" t="n">
        <v>26952.08</v>
      </c>
      <c r="P811" t="n">
        <v>166.69</v>
      </c>
      <c r="Q811" t="n">
        <v>197.79</v>
      </c>
      <c r="R811" t="n">
        <v>52.52</v>
      </c>
      <c r="S811" t="n">
        <v>25.4</v>
      </c>
      <c r="T811" t="n">
        <v>12552.67</v>
      </c>
      <c r="U811" t="n">
        <v>0.48</v>
      </c>
      <c r="V811" t="n">
        <v>0.83</v>
      </c>
      <c r="W811" t="n">
        <v>3</v>
      </c>
      <c r="X811" t="n">
        <v>0.8100000000000001</v>
      </c>
      <c r="Y811" t="n">
        <v>1</v>
      </c>
      <c r="Z811" t="n">
        <v>10</v>
      </c>
    </row>
    <row r="812">
      <c r="A812" t="n">
        <v>9</v>
      </c>
      <c r="B812" t="n">
        <v>110</v>
      </c>
      <c r="C812" t="inlineStr">
        <is>
          <t xml:space="preserve">CONCLUIDO	</t>
        </is>
      </c>
      <c r="D812" t="n">
        <v>6.5115</v>
      </c>
      <c r="E812" t="n">
        <v>15.36</v>
      </c>
      <c r="F812" t="n">
        <v>11.14</v>
      </c>
      <c r="G812" t="n">
        <v>17.59</v>
      </c>
      <c r="H812" t="n">
        <v>0.27</v>
      </c>
      <c r="I812" t="n">
        <v>38</v>
      </c>
      <c r="J812" t="n">
        <v>217.04</v>
      </c>
      <c r="K812" t="n">
        <v>56.13</v>
      </c>
      <c r="L812" t="n">
        <v>3.25</v>
      </c>
      <c r="M812" t="n">
        <v>36</v>
      </c>
      <c r="N812" t="n">
        <v>47.66</v>
      </c>
      <c r="O812" t="n">
        <v>27002.55</v>
      </c>
      <c r="P812" t="n">
        <v>165.72</v>
      </c>
      <c r="Q812" t="n">
        <v>197.91</v>
      </c>
      <c r="R812" t="n">
        <v>50.49</v>
      </c>
      <c r="S812" t="n">
        <v>25.4</v>
      </c>
      <c r="T812" t="n">
        <v>11551.37</v>
      </c>
      <c r="U812" t="n">
        <v>0.5</v>
      </c>
      <c r="V812" t="n">
        <v>0.84</v>
      </c>
      <c r="W812" t="n">
        <v>3</v>
      </c>
      <c r="X812" t="n">
        <v>0.75</v>
      </c>
      <c r="Y812" t="n">
        <v>1</v>
      </c>
      <c r="Z812" t="n">
        <v>10</v>
      </c>
    </row>
    <row r="813">
      <c r="A813" t="n">
        <v>10</v>
      </c>
      <c r="B813" t="n">
        <v>110</v>
      </c>
      <c r="C813" t="inlineStr">
        <is>
          <t xml:space="preserve">CONCLUIDO	</t>
        </is>
      </c>
      <c r="D813" t="n">
        <v>6.5918</v>
      </c>
      <c r="E813" t="n">
        <v>15.17</v>
      </c>
      <c r="F813" t="n">
        <v>11.08</v>
      </c>
      <c r="G813" t="n">
        <v>18.99</v>
      </c>
      <c r="H813" t="n">
        <v>0.29</v>
      </c>
      <c r="I813" t="n">
        <v>35</v>
      </c>
      <c r="J813" t="n">
        <v>217.45</v>
      </c>
      <c r="K813" t="n">
        <v>56.13</v>
      </c>
      <c r="L813" t="n">
        <v>3.5</v>
      </c>
      <c r="M813" t="n">
        <v>33</v>
      </c>
      <c r="N813" t="n">
        <v>47.82</v>
      </c>
      <c r="O813" t="n">
        <v>27053.07</v>
      </c>
      <c r="P813" t="n">
        <v>164.76</v>
      </c>
      <c r="Q813" t="n">
        <v>197.87</v>
      </c>
      <c r="R813" t="n">
        <v>48.8</v>
      </c>
      <c r="S813" t="n">
        <v>25.4</v>
      </c>
      <c r="T813" t="n">
        <v>10720.32</v>
      </c>
      <c r="U813" t="n">
        <v>0.52</v>
      </c>
      <c r="V813" t="n">
        <v>0.84</v>
      </c>
      <c r="W813" t="n">
        <v>2.99</v>
      </c>
      <c r="X813" t="n">
        <v>0.6899999999999999</v>
      </c>
      <c r="Y813" t="n">
        <v>1</v>
      </c>
      <c r="Z813" t="n">
        <v>10</v>
      </c>
    </row>
    <row r="814">
      <c r="A814" t="n">
        <v>11</v>
      </c>
      <c r="B814" t="n">
        <v>110</v>
      </c>
      <c r="C814" t="inlineStr">
        <is>
          <t xml:space="preserve">CONCLUIDO	</t>
        </is>
      </c>
      <c r="D814" t="n">
        <v>6.6451</v>
      </c>
      <c r="E814" t="n">
        <v>15.05</v>
      </c>
      <c r="F814" t="n">
        <v>11.04</v>
      </c>
      <c r="G814" t="n">
        <v>20.08</v>
      </c>
      <c r="H814" t="n">
        <v>0.31</v>
      </c>
      <c r="I814" t="n">
        <v>33</v>
      </c>
      <c r="J814" t="n">
        <v>217.86</v>
      </c>
      <c r="K814" t="n">
        <v>56.13</v>
      </c>
      <c r="L814" t="n">
        <v>3.75</v>
      </c>
      <c r="M814" t="n">
        <v>31</v>
      </c>
      <c r="N814" t="n">
        <v>47.98</v>
      </c>
      <c r="O814" t="n">
        <v>27103.65</v>
      </c>
      <c r="P814" t="n">
        <v>164.18</v>
      </c>
      <c r="Q814" t="n">
        <v>197.79</v>
      </c>
      <c r="R814" t="n">
        <v>47.53</v>
      </c>
      <c r="S814" t="n">
        <v>25.4</v>
      </c>
      <c r="T814" t="n">
        <v>10093.82</v>
      </c>
      <c r="U814" t="n">
        <v>0.53</v>
      </c>
      <c r="V814" t="n">
        <v>0.84</v>
      </c>
      <c r="W814" t="n">
        <v>3</v>
      </c>
      <c r="X814" t="n">
        <v>0.65</v>
      </c>
      <c r="Y814" t="n">
        <v>1</v>
      </c>
      <c r="Z814" t="n">
        <v>10</v>
      </c>
    </row>
    <row r="815">
      <c r="A815" t="n">
        <v>12</v>
      </c>
      <c r="B815" t="n">
        <v>110</v>
      </c>
      <c r="C815" t="inlineStr">
        <is>
          <t xml:space="preserve">CONCLUIDO	</t>
        </is>
      </c>
      <c r="D815" t="n">
        <v>6.7067</v>
      </c>
      <c r="E815" t="n">
        <v>14.91</v>
      </c>
      <c r="F815" t="n">
        <v>10.99</v>
      </c>
      <c r="G815" t="n">
        <v>21.27</v>
      </c>
      <c r="H815" t="n">
        <v>0.33</v>
      </c>
      <c r="I815" t="n">
        <v>31</v>
      </c>
      <c r="J815" t="n">
        <v>218.27</v>
      </c>
      <c r="K815" t="n">
        <v>56.13</v>
      </c>
      <c r="L815" t="n">
        <v>4</v>
      </c>
      <c r="M815" t="n">
        <v>29</v>
      </c>
      <c r="N815" t="n">
        <v>48.15</v>
      </c>
      <c r="O815" t="n">
        <v>27154.29</v>
      </c>
      <c r="P815" t="n">
        <v>163.25</v>
      </c>
      <c r="Q815" t="n">
        <v>197.78</v>
      </c>
      <c r="R815" t="n">
        <v>45.99</v>
      </c>
      <c r="S815" t="n">
        <v>25.4</v>
      </c>
      <c r="T815" t="n">
        <v>9333.719999999999</v>
      </c>
      <c r="U815" t="n">
        <v>0.55</v>
      </c>
      <c r="V815" t="n">
        <v>0.85</v>
      </c>
      <c r="W815" t="n">
        <v>2.99</v>
      </c>
      <c r="X815" t="n">
        <v>0.6</v>
      </c>
      <c r="Y815" t="n">
        <v>1</v>
      </c>
      <c r="Z815" t="n">
        <v>10</v>
      </c>
    </row>
    <row r="816">
      <c r="A816" t="n">
        <v>13</v>
      </c>
      <c r="B816" t="n">
        <v>110</v>
      </c>
      <c r="C816" t="inlineStr">
        <is>
          <t xml:space="preserve">CONCLUIDO	</t>
        </is>
      </c>
      <c r="D816" t="n">
        <v>6.7585</v>
      </c>
      <c r="E816" t="n">
        <v>14.8</v>
      </c>
      <c r="F816" t="n">
        <v>10.96</v>
      </c>
      <c r="G816" t="n">
        <v>22.67</v>
      </c>
      <c r="H816" t="n">
        <v>0.35</v>
      </c>
      <c r="I816" t="n">
        <v>29</v>
      </c>
      <c r="J816" t="n">
        <v>218.68</v>
      </c>
      <c r="K816" t="n">
        <v>56.13</v>
      </c>
      <c r="L816" t="n">
        <v>4.25</v>
      </c>
      <c r="M816" t="n">
        <v>27</v>
      </c>
      <c r="N816" t="n">
        <v>48.31</v>
      </c>
      <c r="O816" t="n">
        <v>27204.98</v>
      </c>
      <c r="P816" t="n">
        <v>162.76</v>
      </c>
      <c r="Q816" t="n">
        <v>197.85</v>
      </c>
      <c r="R816" t="n">
        <v>45.13</v>
      </c>
      <c r="S816" t="n">
        <v>25.4</v>
      </c>
      <c r="T816" t="n">
        <v>8916.309999999999</v>
      </c>
      <c r="U816" t="n">
        <v>0.5600000000000001</v>
      </c>
      <c r="V816" t="n">
        <v>0.85</v>
      </c>
      <c r="W816" t="n">
        <v>2.98</v>
      </c>
      <c r="X816" t="n">
        <v>0.57</v>
      </c>
      <c r="Y816" t="n">
        <v>1</v>
      </c>
      <c r="Z816" t="n">
        <v>10</v>
      </c>
    </row>
    <row r="817">
      <c r="A817" t="n">
        <v>14</v>
      </c>
      <c r="B817" t="n">
        <v>110</v>
      </c>
      <c r="C817" t="inlineStr">
        <is>
          <t xml:space="preserve">CONCLUIDO	</t>
        </is>
      </c>
      <c r="D817" t="n">
        <v>6.8164</v>
      </c>
      <c r="E817" t="n">
        <v>14.67</v>
      </c>
      <c r="F817" t="n">
        <v>10.92</v>
      </c>
      <c r="G817" t="n">
        <v>24.26</v>
      </c>
      <c r="H817" t="n">
        <v>0.36</v>
      </c>
      <c r="I817" t="n">
        <v>27</v>
      </c>
      <c r="J817" t="n">
        <v>219.09</v>
      </c>
      <c r="K817" t="n">
        <v>56.13</v>
      </c>
      <c r="L817" t="n">
        <v>4.5</v>
      </c>
      <c r="M817" t="n">
        <v>25</v>
      </c>
      <c r="N817" t="n">
        <v>48.47</v>
      </c>
      <c r="O817" t="n">
        <v>27255.72</v>
      </c>
      <c r="P817" t="n">
        <v>162.08</v>
      </c>
      <c r="Q817" t="n">
        <v>197.89</v>
      </c>
      <c r="R817" t="n">
        <v>43.8</v>
      </c>
      <c r="S817" t="n">
        <v>25.4</v>
      </c>
      <c r="T817" t="n">
        <v>8259.030000000001</v>
      </c>
      <c r="U817" t="n">
        <v>0.58</v>
      </c>
      <c r="V817" t="n">
        <v>0.85</v>
      </c>
      <c r="W817" t="n">
        <v>2.98</v>
      </c>
      <c r="X817" t="n">
        <v>0.53</v>
      </c>
      <c r="Y817" t="n">
        <v>1</v>
      </c>
      <c r="Z817" t="n">
        <v>10</v>
      </c>
    </row>
    <row r="818">
      <c r="A818" t="n">
        <v>15</v>
      </c>
      <c r="B818" t="n">
        <v>110</v>
      </c>
      <c r="C818" t="inlineStr">
        <is>
          <t xml:space="preserve">CONCLUIDO	</t>
        </is>
      </c>
      <c r="D818" t="n">
        <v>6.8432</v>
      </c>
      <c r="E818" t="n">
        <v>14.61</v>
      </c>
      <c r="F818" t="n">
        <v>10.9</v>
      </c>
      <c r="G818" t="n">
        <v>25.16</v>
      </c>
      <c r="H818" t="n">
        <v>0.38</v>
      </c>
      <c r="I818" t="n">
        <v>26</v>
      </c>
      <c r="J818" t="n">
        <v>219.51</v>
      </c>
      <c r="K818" t="n">
        <v>56.13</v>
      </c>
      <c r="L818" t="n">
        <v>4.75</v>
      </c>
      <c r="M818" t="n">
        <v>24</v>
      </c>
      <c r="N818" t="n">
        <v>48.63</v>
      </c>
      <c r="O818" t="n">
        <v>27306.53</v>
      </c>
      <c r="P818" t="n">
        <v>161.67</v>
      </c>
      <c r="Q818" t="n">
        <v>197.79</v>
      </c>
      <c r="R818" t="n">
        <v>43.21</v>
      </c>
      <c r="S818" t="n">
        <v>25.4</v>
      </c>
      <c r="T818" t="n">
        <v>7973.02</v>
      </c>
      <c r="U818" t="n">
        <v>0.59</v>
      </c>
      <c r="V818" t="n">
        <v>0.85</v>
      </c>
      <c r="W818" t="n">
        <v>2.98</v>
      </c>
      <c r="X818" t="n">
        <v>0.51</v>
      </c>
      <c r="Y818" t="n">
        <v>1</v>
      </c>
      <c r="Z818" t="n">
        <v>10</v>
      </c>
    </row>
    <row r="819">
      <c r="A819" t="n">
        <v>16</v>
      </c>
      <c r="B819" t="n">
        <v>110</v>
      </c>
      <c r="C819" t="inlineStr">
        <is>
          <t xml:space="preserve">CONCLUIDO	</t>
        </is>
      </c>
      <c r="D819" t="n">
        <v>6.9102</v>
      </c>
      <c r="E819" t="n">
        <v>14.47</v>
      </c>
      <c r="F819" t="n">
        <v>10.85</v>
      </c>
      <c r="G819" t="n">
        <v>27.11</v>
      </c>
      <c r="H819" t="n">
        <v>0.4</v>
      </c>
      <c r="I819" t="n">
        <v>24</v>
      </c>
      <c r="J819" t="n">
        <v>219.92</v>
      </c>
      <c r="K819" t="n">
        <v>56.13</v>
      </c>
      <c r="L819" t="n">
        <v>5</v>
      </c>
      <c r="M819" t="n">
        <v>22</v>
      </c>
      <c r="N819" t="n">
        <v>48.79</v>
      </c>
      <c r="O819" t="n">
        <v>27357.39</v>
      </c>
      <c r="P819" t="n">
        <v>160.81</v>
      </c>
      <c r="Q819" t="n">
        <v>197.82</v>
      </c>
      <c r="R819" t="n">
        <v>41.26</v>
      </c>
      <c r="S819" t="n">
        <v>25.4</v>
      </c>
      <c r="T819" t="n">
        <v>7005.66</v>
      </c>
      <c r="U819" t="n">
        <v>0.62</v>
      </c>
      <c r="V819" t="n">
        <v>0.86</v>
      </c>
      <c r="W819" t="n">
        <v>2.98</v>
      </c>
      <c r="X819" t="n">
        <v>0.45</v>
      </c>
      <c r="Y819" t="n">
        <v>1</v>
      </c>
      <c r="Z819" t="n">
        <v>10</v>
      </c>
    </row>
    <row r="820">
      <c r="A820" t="n">
        <v>17</v>
      </c>
      <c r="B820" t="n">
        <v>110</v>
      </c>
      <c r="C820" t="inlineStr">
        <is>
          <t xml:space="preserve">CONCLUIDO	</t>
        </is>
      </c>
      <c r="D820" t="n">
        <v>6.9309</v>
      </c>
      <c r="E820" t="n">
        <v>14.43</v>
      </c>
      <c r="F820" t="n">
        <v>10.84</v>
      </c>
      <c r="G820" t="n">
        <v>28.29</v>
      </c>
      <c r="H820" t="n">
        <v>0.42</v>
      </c>
      <c r="I820" t="n">
        <v>23</v>
      </c>
      <c r="J820" t="n">
        <v>220.33</v>
      </c>
      <c r="K820" t="n">
        <v>56.13</v>
      </c>
      <c r="L820" t="n">
        <v>5.25</v>
      </c>
      <c r="M820" t="n">
        <v>21</v>
      </c>
      <c r="N820" t="n">
        <v>48.95</v>
      </c>
      <c r="O820" t="n">
        <v>27408.3</v>
      </c>
      <c r="P820" t="n">
        <v>160.71</v>
      </c>
      <c r="Q820" t="n">
        <v>197.8</v>
      </c>
      <c r="R820" t="n">
        <v>41.58</v>
      </c>
      <c r="S820" t="n">
        <v>25.4</v>
      </c>
      <c r="T820" t="n">
        <v>7170.24</v>
      </c>
      <c r="U820" t="n">
        <v>0.61</v>
      </c>
      <c r="V820" t="n">
        <v>0.86</v>
      </c>
      <c r="W820" t="n">
        <v>2.97</v>
      </c>
      <c r="X820" t="n">
        <v>0.45</v>
      </c>
      <c r="Y820" t="n">
        <v>1</v>
      </c>
      <c r="Z820" t="n">
        <v>10</v>
      </c>
    </row>
    <row r="821">
      <c r="A821" t="n">
        <v>18</v>
      </c>
      <c r="B821" t="n">
        <v>110</v>
      </c>
      <c r="C821" t="inlineStr">
        <is>
          <t xml:space="preserve">CONCLUIDO	</t>
        </is>
      </c>
      <c r="D821" t="n">
        <v>6.9709</v>
      </c>
      <c r="E821" t="n">
        <v>14.35</v>
      </c>
      <c r="F821" t="n">
        <v>10.8</v>
      </c>
      <c r="G821" t="n">
        <v>29.46</v>
      </c>
      <c r="H821" t="n">
        <v>0.44</v>
      </c>
      <c r="I821" t="n">
        <v>22</v>
      </c>
      <c r="J821" t="n">
        <v>220.74</v>
      </c>
      <c r="K821" t="n">
        <v>56.13</v>
      </c>
      <c r="L821" t="n">
        <v>5.5</v>
      </c>
      <c r="M821" t="n">
        <v>20</v>
      </c>
      <c r="N821" t="n">
        <v>49.12</v>
      </c>
      <c r="O821" t="n">
        <v>27459.27</v>
      </c>
      <c r="P821" t="n">
        <v>160.01</v>
      </c>
      <c r="Q821" t="n">
        <v>197.88</v>
      </c>
      <c r="R821" t="n">
        <v>40.02</v>
      </c>
      <c r="S821" t="n">
        <v>25.4</v>
      </c>
      <c r="T821" t="n">
        <v>6394.21</v>
      </c>
      <c r="U821" t="n">
        <v>0.63</v>
      </c>
      <c r="V821" t="n">
        <v>0.86</v>
      </c>
      <c r="W821" t="n">
        <v>2.98</v>
      </c>
      <c r="X821" t="n">
        <v>0.41</v>
      </c>
      <c r="Y821" t="n">
        <v>1</v>
      </c>
      <c r="Z821" t="n">
        <v>10</v>
      </c>
    </row>
    <row r="822">
      <c r="A822" t="n">
        <v>19</v>
      </c>
      <c r="B822" t="n">
        <v>110</v>
      </c>
      <c r="C822" t="inlineStr">
        <is>
          <t xml:space="preserve">CONCLUIDO	</t>
        </is>
      </c>
      <c r="D822" t="n">
        <v>6.998</v>
      </c>
      <c r="E822" t="n">
        <v>14.29</v>
      </c>
      <c r="F822" t="n">
        <v>10.79</v>
      </c>
      <c r="G822" t="n">
        <v>30.83</v>
      </c>
      <c r="H822" t="n">
        <v>0.46</v>
      </c>
      <c r="I822" t="n">
        <v>21</v>
      </c>
      <c r="J822" t="n">
        <v>221.16</v>
      </c>
      <c r="K822" t="n">
        <v>56.13</v>
      </c>
      <c r="L822" t="n">
        <v>5.75</v>
      </c>
      <c r="M822" t="n">
        <v>19</v>
      </c>
      <c r="N822" t="n">
        <v>49.28</v>
      </c>
      <c r="O822" t="n">
        <v>27510.3</v>
      </c>
      <c r="P822" t="n">
        <v>159.79</v>
      </c>
      <c r="Q822" t="n">
        <v>197.79</v>
      </c>
      <c r="R822" t="n">
        <v>40.12</v>
      </c>
      <c r="S822" t="n">
        <v>25.4</v>
      </c>
      <c r="T822" t="n">
        <v>6450.65</v>
      </c>
      <c r="U822" t="n">
        <v>0.63</v>
      </c>
      <c r="V822" t="n">
        <v>0.86</v>
      </c>
      <c r="W822" t="n">
        <v>2.96</v>
      </c>
      <c r="X822" t="n">
        <v>0.4</v>
      </c>
      <c r="Y822" t="n">
        <v>1</v>
      </c>
      <c r="Z822" t="n">
        <v>10</v>
      </c>
    </row>
    <row r="823">
      <c r="A823" t="n">
        <v>20</v>
      </c>
      <c r="B823" t="n">
        <v>110</v>
      </c>
      <c r="C823" t="inlineStr">
        <is>
          <t xml:space="preserve">CONCLUIDO	</t>
        </is>
      </c>
      <c r="D823" t="n">
        <v>7.0332</v>
      </c>
      <c r="E823" t="n">
        <v>14.22</v>
      </c>
      <c r="F823" t="n">
        <v>10.76</v>
      </c>
      <c r="G823" t="n">
        <v>32.28</v>
      </c>
      <c r="H823" t="n">
        <v>0.48</v>
      </c>
      <c r="I823" t="n">
        <v>20</v>
      </c>
      <c r="J823" t="n">
        <v>221.57</v>
      </c>
      <c r="K823" t="n">
        <v>56.13</v>
      </c>
      <c r="L823" t="n">
        <v>6</v>
      </c>
      <c r="M823" t="n">
        <v>18</v>
      </c>
      <c r="N823" t="n">
        <v>49.45</v>
      </c>
      <c r="O823" t="n">
        <v>27561.39</v>
      </c>
      <c r="P823" t="n">
        <v>159.17</v>
      </c>
      <c r="Q823" t="n">
        <v>197.79</v>
      </c>
      <c r="R823" t="n">
        <v>38.85</v>
      </c>
      <c r="S823" t="n">
        <v>25.4</v>
      </c>
      <c r="T823" t="n">
        <v>5822.84</v>
      </c>
      <c r="U823" t="n">
        <v>0.65</v>
      </c>
      <c r="V823" t="n">
        <v>0.86</v>
      </c>
      <c r="W823" t="n">
        <v>2.97</v>
      </c>
      <c r="X823" t="n">
        <v>0.37</v>
      </c>
      <c r="Y823" t="n">
        <v>1</v>
      </c>
      <c r="Z823" t="n">
        <v>10</v>
      </c>
    </row>
    <row r="824">
      <c r="A824" t="n">
        <v>21</v>
      </c>
      <c r="B824" t="n">
        <v>110</v>
      </c>
      <c r="C824" t="inlineStr">
        <is>
          <t xml:space="preserve">CONCLUIDO	</t>
        </is>
      </c>
      <c r="D824" t="n">
        <v>7.0302</v>
      </c>
      <c r="E824" t="n">
        <v>14.22</v>
      </c>
      <c r="F824" t="n">
        <v>10.77</v>
      </c>
      <c r="G824" t="n">
        <v>32.3</v>
      </c>
      <c r="H824" t="n">
        <v>0.5</v>
      </c>
      <c r="I824" t="n">
        <v>20</v>
      </c>
      <c r="J824" t="n">
        <v>221.99</v>
      </c>
      <c r="K824" t="n">
        <v>56.13</v>
      </c>
      <c r="L824" t="n">
        <v>6.25</v>
      </c>
      <c r="M824" t="n">
        <v>18</v>
      </c>
      <c r="N824" t="n">
        <v>49.61</v>
      </c>
      <c r="O824" t="n">
        <v>27612.53</v>
      </c>
      <c r="P824" t="n">
        <v>159.23</v>
      </c>
      <c r="Q824" t="n">
        <v>197.8</v>
      </c>
      <c r="R824" t="n">
        <v>38.94</v>
      </c>
      <c r="S824" t="n">
        <v>25.4</v>
      </c>
      <c r="T824" t="n">
        <v>5865.31</v>
      </c>
      <c r="U824" t="n">
        <v>0.65</v>
      </c>
      <c r="V824" t="n">
        <v>0.86</v>
      </c>
      <c r="W824" t="n">
        <v>2.97</v>
      </c>
      <c r="X824" t="n">
        <v>0.38</v>
      </c>
      <c r="Y824" t="n">
        <v>1</v>
      </c>
      <c r="Z824" t="n">
        <v>10</v>
      </c>
    </row>
    <row r="825">
      <c r="A825" t="n">
        <v>22</v>
      </c>
      <c r="B825" t="n">
        <v>110</v>
      </c>
      <c r="C825" t="inlineStr">
        <is>
          <t xml:space="preserve">CONCLUIDO	</t>
        </is>
      </c>
      <c r="D825" t="n">
        <v>7.0574</v>
      </c>
      <c r="E825" t="n">
        <v>14.17</v>
      </c>
      <c r="F825" t="n">
        <v>10.75</v>
      </c>
      <c r="G825" t="n">
        <v>33.96</v>
      </c>
      <c r="H825" t="n">
        <v>0.52</v>
      </c>
      <c r="I825" t="n">
        <v>19</v>
      </c>
      <c r="J825" t="n">
        <v>222.4</v>
      </c>
      <c r="K825" t="n">
        <v>56.13</v>
      </c>
      <c r="L825" t="n">
        <v>6.5</v>
      </c>
      <c r="M825" t="n">
        <v>17</v>
      </c>
      <c r="N825" t="n">
        <v>49.78</v>
      </c>
      <c r="O825" t="n">
        <v>27663.85</v>
      </c>
      <c r="P825" t="n">
        <v>159.12</v>
      </c>
      <c r="Q825" t="n">
        <v>197.78</v>
      </c>
      <c r="R825" t="n">
        <v>38.8</v>
      </c>
      <c r="S825" t="n">
        <v>25.4</v>
      </c>
      <c r="T825" t="n">
        <v>5799.22</v>
      </c>
      <c r="U825" t="n">
        <v>0.65</v>
      </c>
      <c r="V825" t="n">
        <v>0.87</v>
      </c>
      <c r="W825" t="n">
        <v>2.97</v>
      </c>
      <c r="X825" t="n">
        <v>0.36</v>
      </c>
      <c r="Y825" t="n">
        <v>1</v>
      </c>
      <c r="Z825" t="n">
        <v>10</v>
      </c>
    </row>
    <row r="826">
      <c r="A826" t="n">
        <v>23</v>
      </c>
      <c r="B826" t="n">
        <v>110</v>
      </c>
      <c r="C826" t="inlineStr">
        <is>
          <t xml:space="preserve">CONCLUIDO	</t>
        </is>
      </c>
      <c r="D826" t="n">
        <v>7.0936</v>
      </c>
      <c r="E826" t="n">
        <v>14.1</v>
      </c>
      <c r="F826" t="n">
        <v>10.72</v>
      </c>
      <c r="G826" t="n">
        <v>35.75</v>
      </c>
      <c r="H826" t="n">
        <v>0.54</v>
      </c>
      <c r="I826" t="n">
        <v>18</v>
      </c>
      <c r="J826" t="n">
        <v>222.82</v>
      </c>
      <c r="K826" t="n">
        <v>56.13</v>
      </c>
      <c r="L826" t="n">
        <v>6.75</v>
      </c>
      <c r="M826" t="n">
        <v>16</v>
      </c>
      <c r="N826" t="n">
        <v>49.94</v>
      </c>
      <c r="O826" t="n">
        <v>27715.11</v>
      </c>
      <c r="P826" t="n">
        <v>158.49</v>
      </c>
      <c r="Q826" t="n">
        <v>197.78</v>
      </c>
      <c r="R826" t="n">
        <v>37.88</v>
      </c>
      <c r="S826" t="n">
        <v>25.4</v>
      </c>
      <c r="T826" t="n">
        <v>5345.65</v>
      </c>
      <c r="U826" t="n">
        <v>0.67</v>
      </c>
      <c r="V826" t="n">
        <v>0.87</v>
      </c>
      <c r="W826" t="n">
        <v>2.97</v>
      </c>
      <c r="X826" t="n">
        <v>0.33</v>
      </c>
      <c r="Y826" t="n">
        <v>1</v>
      </c>
      <c r="Z826" t="n">
        <v>10</v>
      </c>
    </row>
    <row r="827">
      <c r="A827" t="n">
        <v>24</v>
      </c>
      <c r="B827" t="n">
        <v>110</v>
      </c>
      <c r="C827" t="inlineStr">
        <is>
          <t xml:space="preserve">CONCLUIDO	</t>
        </is>
      </c>
      <c r="D827" t="n">
        <v>7.0876</v>
      </c>
      <c r="E827" t="n">
        <v>14.11</v>
      </c>
      <c r="F827" t="n">
        <v>10.74</v>
      </c>
      <c r="G827" t="n">
        <v>35.79</v>
      </c>
      <c r="H827" t="n">
        <v>0.5600000000000001</v>
      </c>
      <c r="I827" t="n">
        <v>18</v>
      </c>
      <c r="J827" t="n">
        <v>223.23</v>
      </c>
      <c r="K827" t="n">
        <v>56.13</v>
      </c>
      <c r="L827" t="n">
        <v>7</v>
      </c>
      <c r="M827" t="n">
        <v>16</v>
      </c>
      <c r="N827" t="n">
        <v>50.11</v>
      </c>
      <c r="O827" t="n">
        <v>27766.43</v>
      </c>
      <c r="P827" t="n">
        <v>158.57</v>
      </c>
      <c r="Q827" t="n">
        <v>197.79</v>
      </c>
      <c r="R827" t="n">
        <v>37.87</v>
      </c>
      <c r="S827" t="n">
        <v>25.4</v>
      </c>
      <c r="T827" t="n">
        <v>5342.11</v>
      </c>
      <c r="U827" t="n">
        <v>0.67</v>
      </c>
      <c r="V827" t="n">
        <v>0.87</v>
      </c>
      <c r="W827" t="n">
        <v>2.98</v>
      </c>
      <c r="X827" t="n">
        <v>0.35</v>
      </c>
      <c r="Y827" t="n">
        <v>1</v>
      </c>
      <c r="Z827" t="n">
        <v>10</v>
      </c>
    </row>
    <row r="828">
      <c r="A828" t="n">
        <v>25</v>
      </c>
      <c r="B828" t="n">
        <v>110</v>
      </c>
      <c r="C828" t="inlineStr">
        <is>
          <t xml:space="preserve">CONCLUIDO	</t>
        </is>
      </c>
      <c r="D828" t="n">
        <v>7.1148</v>
      </c>
      <c r="E828" t="n">
        <v>14.06</v>
      </c>
      <c r="F828" t="n">
        <v>10.72</v>
      </c>
      <c r="G828" t="n">
        <v>37.85</v>
      </c>
      <c r="H828" t="n">
        <v>0.58</v>
      </c>
      <c r="I828" t="n">
        <v>17</v>
      </c>
      <c r="J828" t="n">
        <v>223.65</v>
      </c>
      <c r="K828" t="n">
        <v>56.13</v>
      </c>
      <c r="L828" t="n">
        <v>7.25</v>
      </c>
      <c r="M828" t="n">
        <v>15</v>
      </c>
      <c r="N828" t="n">
        <v>50.27</v>
      </c>
      <c r="O828" t="n">
        <v>27817.81</v>
      </c>
      <c r="P828" t="n">
        <v>158.3</v>
      </c>
      <c r="Q828" t="n">
        <v>197.78</v>
      </c>
      <c r="R828" t="n">
        <v>37.85</v>
      </c>
      <c r="S828" t="n">
        <v>25.4</v>
      </c>
      <c r="T828" t="n">
        <v>5335.31</v>
      </c>
      <c r="U828" t="n">
        <v>0.67</v>
      </c>
      <c r="V828" t="n">
        <v>0.87</v>
      </c>
      <c r="W828" t="n">
        <v>2.97</v>
      </c>
      <c r="X828" t="n">
        <v>0.33</v>
      </c>
      <c r="Y828" t="n">
        <v>1</v>
      </c>
      <c r="Z828" t="n">
        <v>10</v>
      </c>
    </row>
    <row r="829">
      <c r="A829" t="n">
        <v>26</v>
      </c>
      <c r="B829" t="n">
        <v>110</v>
      </c>
      <c r="C829" t="inlineStr">
        <is>
          <t xml:space="preserve">CONCLUIDO	</t>
        </is>
      </c>
      <c r="D829" t="n">
        <v>7.1186</v>
      </c>
      <c r="E829" t="n">
        <v>14.05</v>
      </c>
      <c r="F829" t="n">
        <v>10.72</v>
      </c>
      <c r="G829" t="n">
        <v>37.83</v>
      </c>
      <c r="H829" t="n">
        <v>0.59</v>
      </c>
      <c r="I829" t="n">
        <v>17</v>
      </c>
      <c r="J829" t="n">
        <v>224.07</v>
      </c>
      <c r="K829" t="n">
        <v>56.13</v>
      </c>
      <c r="L829" t="n">
        <v>7.5</v>
      </c>
      <c r="M829" t="n">
        <v>15</v>
      </c>
      <c r="N829" t="n">
        <v>50.44</v>
      </c>
      <c r="O829" t="n">
        <v>27869.24</v>
      </c>
      <c r="P829" t="n">
        <v>158.17</v>
      </c>
      <c r="Q829" t="n">
        <v>197.84</v>
      </c>
      <c r="R829" t="n">
        <v>37.68</v>
      </c>
      <c r="S829" t="n">
        <v>25.4</v>
      </c>
      <c r="T829" t="n">
        <v>5249.12</v>
      </c>
      <c r="U829" t="n">
        <v>0.67</v>
      </c>
      <c r="V829" t="n">
        <v>0.87</v>
      </c>
      <c r="W829" t="n">
        <v>2.96</v>
      </c>
      <c r="X829" t="n">
        <v>0.33</v>
      </c>
      <c r="Y829" t="n">
        <v>1</v>
      </c>
      <c r="Z829" t="n">
        <v>10</v>
      </c>
    </row>
    <row r="830">
      <c r="A830" t="n">
        <v>27</v>
      </c>
      <c r="B830" t="n">
        <v>110</v>
      </c>
      <c r="C830" t="inlineStr">
        <is>
          <t xml:space="preserve">CONCLUIDO	</t>
        </is>
      </c>
      <c r="D830" t="n">
        <v>7.1551</v>
      </c>
      <c r="E830" t="n">
        <v>13.98</v>
      </c>
      <c r="F830" t="n">
        <v>10.69</v>
      </c>
      <c r="G830" t="n">
        <v>40.08</v>
      </c>
      <c r="H830" t="n">
        <v>0.61</v>
      </c>
      <c r="I830" t="n">
        <v>16</v>
      </c>
      <c r="J830" t="n">
        <v>224.49</v>
      </c>
      <c r="K830" t="n">
        <v>56.13</v>
      </c>
      <c r="L830" t="n">
        <v>7.75</v>
      </c>
      <c r="M830" t="n">
        <v>14</v>
      </c>
      <c r="N830" t="n">
        <v>50.61</v>
      </c>
      <c r="O830" t="n">
        <v>27920.73</v>
      </c>
      <c r="P830" t="n">
        <v>157.69</v>
      </c>
      <c r="Q830" t="n">
        <v>197.79</v>
      </c>
      <c r="R830" t="n">
        <v>36.54</v>
      </c>
      <c r="S830" t="n">
        <v>25.4</v>
      </c>
      <c r="T830" t="n">
        <v>4687.17</v>
      </c>
      <c r="U830" t="n">
        <v>0.7</v>
      </c>
      <c r="V830" t="n">
        <v>0.87</v>
      </c>
      <c r="W830" t="n">
        <v>2.97</v>
      </c>
      <c r="X830" t="n">
        <v>0.3</v>
      </c>
      <c r="Y830" t="n">
        <v>1</v>
      </c>
      <c r="Z830" t="n">
        <v>10</v>
      </c>
    </row>
    <row r="831">
      <c r="A831" t="n">
        <v>28</v>
      </c>
      <c r="B831" t="n">
        <v>110</v>
      </c>
      <c r="C831" t="inlineStr">
        <is>
          <t xml:space="preserve">CONCLUIDO	</t>
        </is>
      </c>
      <c r="D831" t="n">
        <v>7.1504</v>
      </c>
      <c r="E831" t="n">
        <v>13.99</v>
      </c>
      <c r="F831" t="n">
        <v>10.7</v>
      </c>
      <c r="G831" t="n">
        <v>40.11</v>
      </c>
      <c r="H831" t="n">
        <v>0.63</v>
      </c>
      <c r="I831" t="n">
        <v>16</v>
      </c>
      <c r="J831" t="n">
        <v>224.9</v>
      </c>
      <c r="K831" t="n">
        <v>56.13</v>
      </c>
      <c r="L831" t="n">
        <v>8</v>
      </c>
      <c r="M831" t="n">
        <v>14</v>
      </c>
      <c r="N831" t="n">
        <v>50.78</v>
      </c>
      <c r="O831" t="n">
        <v>27972.28</v>
      </c>
      <c r="P831" t="n">
        <v>157.76</v>
      </c>
      <c r="Q831" t="n">
        <v>197.79</v>
      </c>
      <c r="R831" t="n">
        <v>36.85</v>
      </c>
      <c r="S831" t="n">
        <v>25.4</v>
      </c>
      <c r="T831" t="n">
        <v>4840.56</v>
      </c>
      <c r="U831" t="n">
        <v>0.6899999999999999</v>
      </c>
      <c r="V831" t="n">
        <v>0.87</v>
      </c>
      <c r="W831" t="n">
        <v>2.97</v>
      </c>
      <c r="X831" t="n">
        <v>0.31</v>
      </c>
      <c r="Y831" t="n">
        <v>1</v>
      </c>
      <c r="Z831" t="n">
        <v>10</v>
      </c>
    </row>
    <row r="832">
      <c r="A832" t="n">
        <v>29</v>
      </c>
      <c r="B832" t="n">
        <v>110</v>
      </c>
      <c r="C832" t="inlineStr">
        <is>
          <t xml:space="preserve">CONCLUIDO	</t>
        </is>
      </c>
      <c r="D832" t="n">
        <v>7.1826</v>
      </c>
      <c r="E832" t="n">
        <v>13.92</v>
      </c>
      <c r="F832" t="n">
        <v>10.68</v>
      </c>
      <c r="G832" t="n">
        <v>42.71</v>
      </c>
      <c r="H832" t="n">
        <v>0.65</v>
      </c>
      <c r="I832" t="n">
        <v>15</v>
      </c>
      <c r="J832" t="n">
        <v>225.32</v>
      </c>
      <c r="K832" t="n">
        <v>56.13</v>
      </c>
      <c r="L832" t="n">
        <v>8.25</v>
      </c>
      <c r="M832" t="n">
        <v>13</v>
      </c>
      <c r="N832" t="n">
        <v>50.95</v>
      </c>
      <c r="O832" t="n">
        <v>28023.89</v>
      </c>
      <c r="P832" t="n">
        <v>157.44</v>
      </c>
      <c r="Q832" t="n">
        <v>197.79</v>
      </c>
      <c r="R832" t="n">
        <v>36.24</v>
      </c>
      <c r="S832" t="n">
        <v>25.4</v>
      </c>
      <c r="T832" t="n">
        <v>4540.76</v>
      </c>
      <c r="U832" t="n">
        <v>0.7</v>
      </c>
      <c r="V832" t="n">
        <v>0.87</v>
      </c>
      <c r="W832" t="n">
        <v>2.96</v>
      </c>
      <c r="X832" t="n">
        <v>0.29</v>
      </c>
      <c r="Y832" t="n">
        <v>1</v>
      </c>
      <c r="Z832" t="n">
        <v>10</v>
      </c>
    </row>
    <row r="833">
      <c r="A833" t="n">
        <v>30</v>
      </c>
      <c r="B833" t="n">
        <v>110</v>
      </c>
      <c r="C833" t="inlineStr">
        <is>
          <t xml:space="preserve">CONCLUIDO	</t>
        </is>
      </c>
      <c r="D833" t="n">
        <v>7.1898</v>
      </c>
      <c r="E833" t="n">
        <v>13.91</v>
      </c>
      <c r="F833" t="n">
        <v>10.66</v>
      </c>
      <c r="G833" t="n">
        <v>42.65</v>
      </c>
      <c r="H833" t="n">
        <v>0.67</v>
      </c>
      <c r="I833" t="n">
        <v>15</v>
      </c>
      <c r="J833" t="n">
        <v>225.74</v>
      </c>
      <c r="K833" t="n">
        <v>56.13</v>
      </c>
      <c r="L833" t="n">
        <v>8.5</v>
      </c>
      <c r="M833" t="n">
        <v>13</v>
      </c>
      <c r="N833" t="n">
        <v>51.11</v>
      </c>
      <c r="O833" t="n">
        <v>28075.56</v>
      </c>
      <c r="P833" t="n">
        <v>157.08</v>
      </c>
      <c r="Q833" t="n">
        <v>197.77</v>
      </c>
      <c r="R833" t="n">
        <v>35.93</v>
      </c>
      <c r="S833" t="n">
        <v>25.4</v>
      </c>
      <c r="T833" t="n">
        <v>4386.38</v>
      </c>
      <c r="U833" t="n">
        <v>0.71</v>
      </c>
      <c r="V833" t="n">
        <v>0.87</v>
      </c>
      <c r="W833" t="n">
        <v>2.96</v>
      </c>
      <c r="X833" t="n">
        <v>0.27</v>
      </c>
      <c r="Y833" t="n">
        <v>1</v>
      </c>
      <c r="Z833" t="n">
        <v>10</v>
      </c>
    </row>
    <row r="834">
      <c r="A834" t="n">
        <v>31</v>
      </c>
      <c r="B834" t="n">
        <v>110</v>
      </c>
      <c r="C834" t="inlineStr">
        <is>
          <t xml:space="preserve">CONCLUIDO	</t>
        </is>
      </c>
      <c r="D834" t="n">
        <v>7.2195</v>
      </c>
      <c r="E834" t="n">
        <v>13.85</v>
      </c>
      <c r="F834" t="n">
        <v>10.65</v>
      </c>
      <c r="G834" t="n">
        <v>45.63</v>
      </c>
      <c r="H834" t="n">
        <v>0.6899999999999999</v>
      </c>
      <c r="I834" t="n">
        <v>14</v>
      </c>
      <c r="J834" t="n">
        <v>226.16</v>
      </c>
      <c r="K834" t="n">
        <v>56.13</v>
      </c>
      <c r="L834" t="n">
        <v>8.75</v>
      </c>
      <c r="M834" t="n">
        <v>12</v>
      </c>
      <c r="N834" t="n">
        <v>51.28</v>
      </c>
      <c r="O834" t="n">
        <v>28127.29</v>
      </c>
      <c r="P834" t="n">
        <v>156.83</v>
      </c>
      <c r="Q834" t="n">
        <v>197.79</v>
      </c>
      <c r="R834" t="n">
        <v>35.33</v>
      </c>
      <c r="S834" t="n">
        <v>25.4</v>
      </c>
      <c r="T834" t="n">
        <v>4091.66</v>
      </c>
      <c r="U834" t="n">
        <v>0.72</v>
      </c>
      <c r="V834" t="n">
        <v>0.87</v>
      </c>
      <c r="W834" t="n">
        <v>2.96</v>
      </c>
      <c r="X834" t="n">
        <v>0.26</v>
      </c>
      <c r="Y834" t="n">
        <v>1</v>
      </c>
      <c r="Z834" t="n">
        <v>10</v>
      </c>
    </row>
    <row r="835">
      <c r="A835" t="n">
        <v>32</v>
      </c>
      <c r="B835" t="n">
        <v>110</v>
      </c>
      <c r="C835" t="inlineStr">
        <is>
          <t xml:space="preserve">CONCLUIDO	</t>
        </is>
      </c>
      <c r="D835" t="n">
        <v>7.2186</v>
      </c>
      <c r="E835" t="n">
        <v>13.85</v>
      </c>
      <c r="F835" t="n">
        <v>10.65</v>
      </c>
      <c r="G835" t="n">
        <v>45.64</v>
      </c>
      <c r="H835" t="n">
        <v>0.71</v>
      </c>
      <c r="I835" t="n">
        <v>14</v>
      </c>
      <c r="J835" t="n">
        <v>226.58</v>
      </c>
      <c r="K835" t="n">
        <v>56.13</v>
      </c>
      <c r="L835" t="n">
        <v>9</v>
      </c>
      <c r="M835" t="n">
        <v>12</v>
      </c>
      <c r="N835" t="n">
        <v>51.45</v>
      </c>
      <c r="O835" t="n">
        <v>28179.08</v>
      </c>
      <c r="P835" t="n">
        <v>156.78</v>
      </c>
      <c r="Q835" t="n">
        <v>197.77</v>
      </c>
      <c r="R835" t="n">
        <v>35.49</v>
      </c>
      <c r="S835" t="n">
        <v>25.4</v>
      </c>
      <c r="T835" t="n">
        <v>4171.97</v>
      </c>
      <c r="U835" t="n">
        <v>0.72</v>
      </c>
      <c r="V835" t="n">
        <v>0.87</v>
      </c>
      <c r="W835" t="n">
        <v>2.96</v>
      </c>
      <c r="X835" t="n">
        <v>0.26</v>
      </c>
      <c r="Y835" t="n">
        <v>1</v>
      </c>
      <c r="Z835" t="n">
        <v>10</v>
      </c>
    </row>
    <row r="836">
      <c r="A836" t="n">
        <v>33</v>
      </c>
      <c r="B836" t="n">
        <v>110</v>
      </c>
      <c r="C836" t="inlineStr">
        <is>
          <t xml:space="preserve">CONCLUIDO	</t>
        </is>
      </c>
      <c r="D836" t="n">
        <v>7.2123</v>
      </c>
      <c r="E836" t="n">
        <v>13.87</v>
      </c>
      <c r="F836" t="n">
        <v>10.66</v>
      </c>
      <c r="G836" t="n">
        <v>45.69</v>
      </c>
      <c r="H836" t="n">
        <v>0.72</v>
      </c>
      <c r="I836" t="n">
        <v>14</v>
      </c>
      <c r="J836" t="n">
        <v>227</v>
      </c>
      <c r="K836" t="n">
        <v>56.13</v>
      </c>
      <c r="L836" t="n">
        <v>9.25</v>
      </c>
      <c r="M836" t="n">
        <v>12</v>
      </c>
      <c r="N836" t="n">
        <v>51.62</v>
      </c>
      <c r="O836" t="n">
        <v>28230.92</v>
      </c>
      <c r="P836" t="n">
        <v>156.69</v>
      </c>
      <c r="Q836" t="n">
        <v>197.76</v>
      </c>
      <c r="R836" t="n">
        <v>35.87</v>
      </c>
      <c r="S836" t="n">
        <v>25.4</v>
      </c>
      <c r="T836" t="n">
        <v>4360.54</v>
      </c>
      <c r="U836" t="n">
        <v>0.71</v>
      </c>
      <c r="V836" t="n">
        <v>0.87</v>
      </c>
      <c r="W836" t="n">
        <v>2.96</v>
      </c>
      <c r="X836" t="n">
        <v>0.27</v>
      </c>
      <c r="Y836" t="n">
        <v>1</v>
      </c>
      <c r="Z836" t="n">
        <v>10</v>
      </c>
    </row>
    <row r="837">
      <c r="A837" t="n">
        <v>34</v>
      </c>
      <c r="B837" t="n">
        <v>110</v>
      </c>
      <c r="C837" t="inlineStr">
        <is>
          <t xml:space="preserve">CONCLUIDO	</t>
        </is>
      </c>
      <c r="D837" t="n">
        <v>7.2475</v>
      </c>
      <c r="E837" t="n">
        <v>13.8</v>
      </c>
      <c r="F837" t="n">
        <v>10.64</v>
      </c>
      <c r="G837" t="n">
        <v>49.09</v>
      </c>
      <c r="H837" t="n">
        <v>0.74</v>
      </c>
      <c r="I837" t="n">
        <v>13</v>
      </c>
      <c r="J837" t="n">
        <v>227.42</v>
      </c>
      <c r="K837" t="n">
        <v>56.13</v>
      </c>
      <c r="L837" t="n">
        <v>9.5</v>
      </c>
      <c r="M837" t="n">
        <v>11</v>
      </c>
      <c r="N837" t="n">
        <v>51.8</v>
      </c>
      <c r="O837" t="n">
        <v>28282.83</v>
      </c>
      <c r="P837" t="n">
        <v>156.51</v>
      </c>
      <c r="Q837" t="n">
        <v>197.75</v>
      </c>
      <c r="R837" t="n">
        <v>34.94</v>
      </c>
      <c r="S837" t="n">
        <v>25.4</v>
      </c>
      <c r="T837" t="n">
        <v>3900.46</v>
      </c>
      <c r="U837" t="n">
        <v>0.73</v>
      </c>
      <c r="V837" t="n">
        <v>0.87</v>
      </c>
      <c r="W837" t="n">
        <v>2.96</v>
      </c>
      <c r="X837" t="n">
        <v>0.25</v>
      </c>
      <c r="Y837" t="n">
        <v>1</v>
      </c>
      <c r="Z837" t="n">
        <v>10</v>
      </c>
    </row>
    <row r="838">
      <c r="A838" t="n">
        <v>35</v>
      </c>
      <c r="B838" t="n">
        <v>110</v>
      </c>
      <c r="C838" t="inlineStr">
        <is>
          <t xml:space="preserve">CONCLUIDO	</t>
        </is>
      </c>
      <c r="D838" t="n">
        <v>7.2496</v>
      </c>
      <c r="E838" t="n">
        <v>13.79</v>
      </c>
      <c r="F838" t="n">
        <v>10.63</v>
      </c>
      <c r="G838" t="n">
        <v>49.07</v>
      </c>
      <c r="H838" t="n">
        <v>0.76</v>
      </c>
      <c r="I838" t="n">
        <v>13</v>
      </c>
      <c r="J838" t="n">
        <v>227.84</v>
      </c>
      <c r="K838" t="n">
        <v>56.13</v>
      </c>
      <c r="L838" t="n">
        <v>9.75</v>
      </c>
      <c r="M838" t="n">
        <v>11</v>
      </c>
      <c r="N838" t="n">
        <v>51.97</v>
      </c>
      <c r="O838" t="n">
        <v>28334.8</v>
      </c>
      <c r="P838" t="n">
        <v>156.44</v>
      </c>
      <c r="Q838" t="n">
        <v>197.76</v>
      </c>
      <c r="R838" t="n">
        <v>34.74</v>
      </c>
      <c r="S838" t="n">
        <v>25.4</v>
      </c>
      <c r="T838" t="n">
        <v>3799.66</v>
      </c>
      <c r="U838" t="n">
        <v>0.73</v>
      </c>
      <c r="V838" t="n">
        <v>0.88</v>
      </c>
      <c r="W838" t="n">
        <v>2.96</v>
      </c>
      <c r="X838" t="n">
        <v>0.24</v>
      </c>
      <c r="Y838" t="n">
        <v>1</v>
      </c>
      <c r="Z838" t="n">
        <v>10</v>
      </c>
    </row>
    <row r="839">
      <c r="A839" t="n">
        <v>36</v>
      </c>
      <c r="B839" t="n">
        <v>110</v>
      </c>
      <c r="C839" t="inlineStr">
        <is>
          <t xml:space="preserve">CONCLUIDO	</t>
        </is>
      </c>
      <c r="D839" t="n">
        <v>7.2496</v>
      </c>
      <c r="E839" t="n">
        <v>13.79</v>
      </c>
      <c r="F839" t="n">
        <v>10.63</v>
      </c>
      <c r="G839" t="n">
        <v>49.07</v>
      </c>
      <c r="H839" t="n">
        <v>0.78</v>
      </c>
      <c r="I839" t="n">
        <v>13</v>
      </c>
      <c r="J839" t="n">
        <v>228.27</v>
      </c>
      <c r="K839" t="n">
        <v>56.13</v>
      </c>
      <c r="L839" t="n">
        <v>10</v>
      </c>
      <c r="M839" t="n">
        <v>11</v>
      </c>
      <c r="N839" t="n">
        <v>52.14</v>
      </c>
      <c r="O839" t="n">
        <v>28386.82</v>
      </c>
      <c r="P839" t="n">
        <v>156.23</v>
      </c>
      <c r="Q839" t="n">
        <v>197.77</v>
      </c>
      <c r="R839" t="n">
        <v>34.89</v>
      </c>
      <c r="S839" t="n">
        <v>25.4</v>
      </c>
      <c r="T839" t="n">
        <v>3876.42</v>
      </c>
      <c r="U839" t="n">
        <v>0.73</v>
      </c>
      <c r="V839" t="n">
        <v>0.88</v>
      </c>
      <c r="W839" t="n">
        <v>2.96</v>
      </c>
      <c r="X839" t="n">
        <v>0.24</v>
      </c>
      <c r="Y839" t="n">
        <v>1</v>
      </c>
      <c r="Z839" t="n">
        <v>10</v>
      </c>
    </row>
    <row r="840">
      <c r="A840" t="n">
        <v>37</v>
      </c>
      <c r="B840" t="n">
        <v>110</v>
      </c>
      <c r="C840" t="inlineStr">
        <is>
          <t xml:space="preserve">CONCLUIDO	</t>
        </is>
      </c>
      <c r="D840" t="n">
        <v>7.2832</v>
      </c>
      <c r="E840" t="n">
        <v>13.73</v>
      </c>
      <c r="F840" t="n">
        <v>10.61</v>
      </c>
      <c r="G840" t="n">
        <v>53.05</v>
      </c>
      <c r="H840" t="n">
        <v>0.8</v>
      </c>
      <c r="I840" t="n">
        <v>12</v>
      </c>
      <c r="J840" t="n">
        <v>228.69</v>
      </c>
      <c r="K840" t="n">
        <v>56.13</v>
      </c>
      <c r="L840" t="n">
        <v>10.25</v>
      </c>
      <c r="M840" t="n">
        <v>10</v>
      </c>
      <c r="N840" t="n">
        <v>52.31</v>
      </c>
      <c r="O840" t="n">
        <v>28438.91</v>
      </c>
      <c r="P840" t="n">
        <v>155.79</v>
      </c>
      <c r="Q840" t="n">
        <v>197.77</v>
      </c>
      <c r="R840" t="n">
        <v>34.26</v>
      </c>
      <c r="S840" t="n">
        <v>25.4</v>
      </c>
      <c r="T840" t="n">
        <v>3567.55</v>
      </c>
      <c r="U840" t="n">
        <v>0.74</v>
      </c>
      <c r="V840" t="n">
        <v>0.88</v>
      </c>
      <c r="W840" t="n">
        <v>2.96</v>
      </c>
      <c r="X840" t="n">
        <v>0.22</v>
      </c>
      <c r="Y840" t="n">
        <v>1</v>
      </c>
      <c r="Z840" t="n">
        <v>10</v>
      </c>
    </row>
    <row r="841">
      <c r="A841" t="n">
        <v>38</v>
      </c>
      <c r="B841" t="n">
        <v>110</v>
      </c>
      <c r="C841" t="inlineStr">
        <is>
          <t xml:space="preserve">CONCLUIDO	</t>
        </is>
      </c>
      <c r="D841" t="n">
        <v>7.2823</v>
      </c>
      <c r="E841" t="n">
        <v>13.73</v>
      </c>
      <c r="F841" t="n">
        <v>10.61</v>
      </c>
      <c r="G841" t="n">
        <v>53.06</v>
      </c>
      <c r="H841" t="n">
        <v>0.8100000000000001</v>
      </c>
      <c r="I841" t="n">
        <v>12</v>
      </c>
      <c r="J841" t="n">
        <v>229.11</v>
      </c>
      <c r="K841" t="n">
        <v>56.13</v>
      </c>
      <c r="L841" t="n">
        <v>10.5</v>
      </c>
      <c r="M841" t="n">
        <v>10</v>
      </c>
      <c r="N841" t="n">
        <v>52.48</v>
      </c>
      <c r="O841" t="n">
        <v>28491.06</v>
      </c>
      <c r="P841" t="n">
        <v>155.79</v>
      </c>
      <c r="Q841" t="n">
        <v>197.81</v>
      </c>
      <c r="R841" t="n">
        <v>34.24</v>
      </c>
      <c r="S841" t="n">
        <v>25.4</v>
      </c>
      <c r="T841" t="n">
        <v>3557.67</v>
      </c>
      <c r="U841" t="n">
        <v>0.74</v>
      </c>
      <c r="V841" t="n">
        <v>0.88</v>
      </c>
      <c r="W841" t="n">
        <v>2.96</v>
      </c>
      <c r="X841" t="n">
        <v>0.22</v>
      </c>
      <c r="Y841" t="n">
        <v>1</v>
      </c>
      <c r="Z841" t="n">
        <v>10</v>
      </c>
    </row>
    <row r="842">
      <c r="A842" t="n">
        <v>39</v>
      </c>
      <c r="B842" t="n">
        <v>110</v>
      </c>
      <c r="C842" t="inlineStr">
        <is>
          <t xml:space="preserve">CONCLUIDO	</t>
        </is>
      </c>
      <c r="D842" t="n">
        <v>7.2795</v>
      </c>
      <c r="E842" t="n">
        <v>13.74</v>
      </c>
      <c r="F842" t="n">
        <v>10.62</v>
      </c>
      <c r="G842" t="n">
        <v>53.09</v>
      </c>
      <c r="H842" t="n">
        <v>0.83</v>
      </c>
      <c r="I842" t="n">
        <v>12</v>
      </c>
      <c r="J842" t="n">
        <v>229.53</v>
      </c>
      <c r="K842" t="n">
        <v>56.13</v>
      </c>
      <c r="L842" t="n">
        <v>10.75</v>
      </c>
      <c r="M842" t="n">
        <v>10</v>
      </c>
      <c r="N842" t="n">
        <v>52.66</v>
      </c>
      <c r="O842" t="n">
        <v>28543.27</v>
      </c>
      <c r="P842" t="n">
        <v>155.82</v>
      </c>
      <c r="Q842" t="n">
        <v>197.77</v>
      </c>
      <c r="R842" t="n">
        <v>34.32</v>
      </c>
      <c r="S842" t="n">
        <v>25.4</v>
      </c>
      <c r="T842" t="n">
        <v>3596.07</v>
      </c>
      <c r="U842" t="n">
        <v>0.74</v>
      </c>
      <c r="V842" t="n">
        <v>0.88</v>
      </c>
      <c r="W842" t="n">
        <v>2.96</v>
      </c>
      <c r="X842" t="n">
        <v>0.23</v>
      </c>
      <c r="Y842" t="n">
        <v>1</v>
      </c>
      <c r="Z842" t="n">
        <v>10</v>
      </c>
    </row>
    <row r="843">
      <c r="A843" t="n">
        <v>40</v>
      </c>
      <c r="B843" t="n">
        <v>110</v>
      </c>
      <c r="C843" t="inlineStr">
        <is>
          <t xml:space="preserve">CONCLUIDO	</t>
        </is>
      </c>
      <c r="D843" t="n">
        <v>7.2814</v>
      </c>
      <c r="E843" t="n">
        <v>13.73</v>
      </c>
      <c r="F843" t="n">
        <v>10.61</v>
      </c>
      <c r="G843" t="n">
        <v>53.07</v>
      </c>
      <c r="H843" t="n">
        <v>0.85</v>
      </c>
      <c r="I843" t="n">
        <v>12</v>
      </c>
      <c r="J843" t="n">
        <v>229.96</v>
      </c>
      <c r="K843" t="n">
        <v>56.13</v>
      </c>
      <c r="L843" t="n">
        <v>11</v>
      </c>
      <c r="M843" t="n">
        <v>10</v>
      </c>
      <c r="N843" t="n">
        <v>52.83</v>
      </c>
      <c r="O843" t="n">
        <v>28595.54</v>
      </c>
      <c r="P843" t="n">
        <v>155.43</v>
      </c>
      <c r="Q843" t="n">
        <v>197.77</v>
      </c>
      <c r="R843" t="n">
        <v>34.35</v>
      </c>
      <c r="S843" t="n">
        <v>25.4</v>
      </c>
      <c r="T843" t="n">
        <v>3610.2</v>
      </c>
      <c r="U843" t="n">
        <v>0.74</v>
      </c>
      <c r="V843" t="n">
        <v>0.88</v>
      </c>
      <c r="W843" t="n">
        <v>2.96</v>
      </c>
      <c r="X843" t="n">
        <v>0.22</v>
      </c>
      <c r="Y843" t="n">
        <v>1</v>
      </c>
      <c r="Z843" t="n">
        <v>10</v>
      </c>
    </row>
    <row r="844">
      <c r="A844" t="n">
        <v>41</v>
      </c>
      <c r="B844" t="n">
        <v>110</v>
      </c>
      <c r="C844" t="inlineStr">
        <is>
          <t xml:space="preserve">CONCLUIDO	</t>
        </is>
      </c>
      <c r="D844" t="n">
        <v>7.3224</v>
      </c>
      <c r="E844" t="n">
        <v>13.66</v>
      </c>
      <c r="F844" t="n">
        <v>10.58</v>
      </c>
      <c r="G844" t="n">
        <v>57.71</v>
      </c>
      <c r="H844" t="n">
        <v>0.87</v>
      </c>
      <c r="I844" t="n">
        <v>11</v>
      </c>
      <c r="J844" t="n">
        <v>230.38</v>
      </c>
      <c r="K844" t="n">
        <v>56.13</v>
      </c>
      <c r="L844" t="n">
        <v>11.25</v>
      </c>
      <c r="M844" t="n">
        <v>9</v>
      </c>
      <c r="N844" t="n">
        <v>53</v>
      </c>
      <c r="O844" t="n">
        <v>28647.87</v>
      </c>
      <c r="P844" t="n">
        <v>154.9</v>
      </c>
      <c r="Q844" t="n">
        <v>197.75</v>
      </c>
      <c r="R844" t="n">
        <v>33.21</v>
      </c>
      <c r="S844" t="n">
        <v>25.4</v>
      </c>
      <c r="T844" t="n">
        <v>3044.72</v>
      </c>
      <c r="U844" t="n">
        <v>0.76</v>
      </c>
      <c r="V844" t="n">
        <v>0.88</v>
      </c>
      <c r="W844" t="n">
        <v>2.96</v>
      </c>
      <c r="X844" t="n">
        <v>0.19</v>
      </c>
      <c r="Y844" t="n">
        <v>1</v>
      </c>
      <c r="Z844" t="n">
        <v>10</v>
      </c>
    </row>
    <row r="845">
      <c r="A845" t="n">
        <v>42</v>
      </c>
      <c r="B845" t="n">
        <v>110</v>
      </c>
      <c r="C845" t="inlineStr">
        <is>
          <t xml:space="preserve">CONCLUIDO	</t>
        </is>
      </c>
      <c r="D845" t="n">
        <v>7.3189</v>
      </c>
      <c r="E845" t="n">
        <v>13.66</v>
      </c>
      <c r="F845" t="n">
        <v>10.59</v>
      </c>
      <c r="G845" t="n">
        <v>57.74</v>
      </c>
      <c r="H845" t="n">
        <v>0.89</v>
      </c>
      <c r="I845" t="n">
        <v>11</v>
      </c>
      <c r="J845" t="n">
        <v>230.81</v>
      </c>
      <c r="K845" t="n">
        <v>56.13</v>
      </c>
      <c r="L845" t="n">
        <v>11.5</v>
      </c>
      <c r="M845" t="n">
        <v>9</v>
      </c>
      <c r="N845" t="n">
        <v>53.18</v>
      </c>
      <c r="O845" t="n">
        <v>28700.26</v>
      </c>
      <c r="P845" t="n">
        <v>155</v>
      </c>
      <c r="Q845" t="n">
        <v>197.76</v>
      </c>
      <c r="R845" t="n">
        <v>33.46</v>
      </c>
      <c r="S845" t="n">
        <v>25.4</v>
      </c>
      <c r="T845" t="n">
        <v>3168.59</v>
      </c>
      <c r="U845" t="n">
        <v>0.76</v>
      </c>
      <c r="V845" t="n">
        <v>0.88</v>
      </c>
      <c r="W845" t="n">
        <v>2.96</v>
      </c>
      <c r="X845" t="n">
        <v>0.2</v>
      </c>
      <c r="Y845" t="n">
        <v>1</v>
      </c>
      <c r="Z845" t="n">
        <v>10</v>
      </c>
    </row>
    <row r="846">
      <c r="A846" t="n">
        <v>43</v>
      </c>
      <c r="B846" t="n">
        <v>110</v>
      </c>
      <c r="C846" t="inlineStr">
        <is>
          <t xml:space="preserve">CONCLUIDO	</t>
        </is>
      </c>
      <c r="D846" t="n">
        <v>7.3196</v>
      </c>
      <c r="E846" t="n">
        <v>13.66</v>
      </c>
      <c r="F846" t="n">
        <v>10.58</v>
      </c>
      <c r="G846" t="n">
        <v>57.73</v>
      </c>
      <c r="H846" t="n">
        <v>0.9</v>
      </c>
      <c r="I846" t="n">
        <v>11</v>
      </c>
      <c r="J846" t="n">
        <v>231.23</v>
      </c>
      <c r="K846" t="n">
        <v>56.13</v>
      </c>
      <c r="L846" t="n">
        <v>11.75</v>
      </c>
      <c r="M846" t="n">
        <v>9</v>
      </c>
      <c r="N846" t="n">
        <v>53.36</v>
      </c>
      <c r="O846" t="n">
        <v>28752.71</v>
      </c>
      <c r="P846" t="n">
        <v>155.03</v>
      </c>
      <c r="Q846" t="n">
        <v>197.75</v>
      </c>
      <c r="R846" t="n">
        <v>33.48</v>
      </c>
      <c r="S846" t="n">
        <v>25.4</v>
      </c>
      <c r="T846" t="n">
        <v>3179.13</v>
      </c>
      <c r="U846" t="n">
        <v>0.76</v>
      </c>
      <c r="V846" t="n">
        <v>0.88</v>
      </c>
      <c r="W846" t="n">
        <v>2.96</v>
      </c>
      <c r="X846" t="n">
        <v>0.2</v>
      </c>
      <c r="Y846" t="n">
        <v>1</v>
      </c>
      <c r="Z846" t="n">
        <v>10</v>
      </c>
    </row>
    <row r="847">
      <c r="A847" t="n">
        <v>44</v>
      </c>
      <c r="B847" t="n">
        <v>110</v>
      </c>
      <c r="C847" t="inlineStr">
        <is>
          <t xml:space="preserve">CONCLUIDO	</t>
        </is>
      </c>
      <c r="D847" t="n">
        <v>7.3189</v>
      </c>
      <c r="E847" t="n">
        <v>13.66</v>
      </c>
      <c r="F847" t="n">
        <v>10.59</v>
      </c>
      <c r="G847" t="n">
        <v>57.74</v>
      </c>
      <c r="H847" t="n">
        <v>0.92</v>
      </c>
      <c r="I847" t="n">
        <v>11</v>
      </c>
      <c r="J847" t="n">
        <v>231.66</v>
      </c>
      <c r="K847" t="n">
        <v>56.13</v>
      </c>
      <c r="L847" t="n">
        <v>12</v>
      </c>
      <c r="M847" t="n">
        <v>9</v>
      </c>
      <c r="N847" t="n">
        <v>53.53</v>
      </c>
      <c r="O847" t="n">
        <v>28805.23</v>
      </c>
      <c r="P847" t="n">
        <v>155.05</v>
      </c>
      <c r="Q847" t="n">
        <v>197.81</v>
      </c>
      <c r="R847" t="n">
        <v>33.4</v>
      </c>
      <c r="S847" t="n">
        <v>25.4</v>
      </c>
      <c r="T847" t="n">
        <v>3141.18</v>
      </c>
      <c r="U847" t="n">
        <v>0.76</v>
      </c>
      <c r="V847" t="n">
        <v>0.88</v>
      </c>
      <c r="W847" t="n">
        <v>2.96</v>
      </c>
      <c r="X847" t="n">
        <v>0.2</v>
      </c>
      <c r="Y847" t="n">
        <v>1</v>
      </c>
      <c r="Z847" t="n">
        <v>10</v>
      </c>
    </row>
    <row r="848">
      <c r="A848" t="n">
        <v>45</v>
      </c>
      <c r="B848" t="n">
        <v>110</v>
      </c>
      <c r="C848" t="inlineStr">
        <is>
          <t xml:space="preserve">CONCLUIDO	</t>
        </is>
      </c>
      <c r="D848" t="n">
        <v>7.3215</v>
      </c>
      <c r="E848" t="n">
        <v>13.66</v>
      </c>
      <c r="F848" t="n">
        <v>10.58</v>
      </c>
      <c r="G848" t="n">
        <v>57.72</v>
      </c>
      <c r="H848" t="n">
        <v>0.9399999999999999</v>
      </c>
      <c r="I848" t="n">
        <v>11</v>
      </c>
      <c r="J848" t="n">
        <v>232.08</v>
      </c>
      <c r="K848" t="n">
        <v>56.13</v>
      </c>
      <c r="L848" t="n">
        <v>12.25</v>
      </c>
      <c r="M848" t="n">
        <v>9</v>
      </c>
      <c r="N848" t="n">
        <v>53.71</v>
      </c>
      <c r="O848" t="n">
        <v>28857.81</v>
      </c>
      <c r="P848" t="n">
        <v>154.7</v>
      </c>
      <c r="Q848" t="n">
        <v>197.78</v>
      </c>
      <c r="R848" t="n">
        <v>33.39</v>
      </c>
      <c r="S848" t="n">
        <v>25.4</v>
      </c>
      <c r="T848" t="n">
        <v>3136.8</v>
      </c>
      <c r="U848" t="n">
        <v>0.76</v>
      </c>
      <c r="V848" t="n">
        <v>0.88</v>
      </c>
      <c r="W848" t="n">
        <v>2.95</v>
      </c>
      <c r="X848" t="n">
        <v>0.19</v>
      </c>
      <c r="Y848" t="n">
        <v>1</v>
      </c>
      <c r="Z848" t="n">
        <v>10</v>
      </c>
    </row>
    <row r="849">
      <c r="A849" t="n">
        <v>46</v>
      </c>
      <c r="B849" t="n">
        <v>110</v>
      </c>
      <c r="C849" t="inlineStr">
        <is>
          <t xml:space="preserve">CONCLUIDO	</t>
        </is>
      </c>
      <c r="D849" t="n">
        <v>7.3528</v>
      </c>
      <c r="E849" t="n">
        <v>13.6</v>
      </c>
      <c r="F849" t="n">
        <v>10.57</v>
      </c>
      <c r="G849" t="n">
        <v>63.39</v>
      </c>
      <c r="H849" t="n">
        <v>0.96</v>
      </c>
      <c r="I849" t="n">
        <v>10</v>
      </c>
      <c r="J849" t="n">
        <v>232.51</v>
      </c>
      <c r="K849" t="n">
        <v>56.13</v>
      </c>
      <c r="L849" t="n">
        <v>12.5</v>
      </c>
      <c r="M849" t="n">
        <v>8</v>
      </c>
      <c r="N849" t="n">
        <v>53.88</v>
      </c>
      <c r="O849" t="n">
        <v>28910.45</v>
      </c>
      <c r="P849" t="n">
        <v>154.53</v>
      </c>
      <c r="Q849" t="n">
        <v>197.78</v>
      </c>
      <c r="R849" t="n">
        <v>32.83</v>
      </c>
      <c r="S849" t="n">
        <v>25.4</v>
      </c>
      <c r="T849" t="n">
        <v>2858.67</v>
      </c>
      <c r="U849" t="n">
        <v>0.77</v>
      </c>
      <c r="V849" t="n">
        <v>0.88</v>
      </c>
      <c r="W849" t="n">
        <v>2.95</v>
      </c>
      <c r="X849" t="n">
        <v>0.17</v>
      </c>
      <c r="Y849" t="n">
        <v>1</v>
      </c>
      <c r="Z849" t="n">
        <v>10</v>
      </c>
    </row>
    <row r="850">
      <c r="A850" t="n">
        <v>47</v>
      </c>
      <c r="B850" t="n">
        <v>110</v>
      </c>
      <c r="C850" t="inlineStr">
        <is>
          <t xml:space="preserve">CONCLUIDO	</t>
        </is>
      </c>
      <c r="D850" t="n">
        <v>7.3549</v>
      </c>
      <c r="E850" t="n">
        <v>13.6</v>
      </c>
      <c r="F850" t="n">
        <v>10.56</v>
      </c>
      <c r="G850" t="n">
        <v>63.37</v>
      </c>
      <c r="H850" t="n">
        <v>0.97</v>
      </c>
      <c r="I850" t="n">
        <v>10</v>
      </c>
      <c r="J850" t="n">
        <v>232.94</v>
      </c>
      <c r="K850" t="n">
        <v>56.13</v>
      </c>
      <c r="L850" t="n">
        <v>12.75</v>
      </c>
      <c r="M850" t="n">
        <v>8</v>
      </c>
      <c r="N850" t="n">
        <v>54.06</v>
      </c>
      <c r="O850" t="n">
        <v>28963.15</v>
      </c>
      <c r="P850" t="n">
        <v>154.57</v>
      </c>
      <c r="Q850" t="n">
        <v>197.75</v>
      </c>
      <c r="R850" t="n">
        <v>32.58</v>
      </c>
      <c r="S850" t="n">
        <v>25.4</v>
      </c>
      <c r="T850" t="n">
        <v>2738.48</v>
      </c>
      <c r="U850" t="n">
        <v>0.78</v>
      </c>
      <c r="V850" t="n">
        <v>0.88</v>
      </c>
      <c r="W850" t="n">
        <v>2.96</v>
      </c>
      <c r="X850" t="n">
        <v>0.17</v>
      </c>
      <c r="Y850" t="n">
        <v>1</v>
      </c>
      <c r="Z850" t="n">
        <v>10</v>
      </c>
    </row>
    <row r="851">
      <c r="A851" t="n">
        <v>48</v>
      </c>
      <c r="B851" t="n">
        <v>110</v>
      </c>
      <c r="C851" t="inlineStr">
        <is>
          <t xml:space="preserve">CONCLUIDO	</t>
        </is>
      </c>
      <c r="D851" t="n">
        <v>7.3541</v>
      </c>
      <c r="E851" t="n">
        <v>13.6</v>
      </c>
      <c r="F851" t="n">
        <v>10.56</v>
      </c>
      <c r="G851" t="n">
        <v>63.38</v>
      </c>
      <c r="H851" t="n">
        <v>0.99</v>
      </c>
      <c r="I851" t="n">
        <v>10</v>
      </c>
      <c r="J851" t="n">
        <v>233.37</v>
      </c>
      <c r="K851" t="n">
        <v>56.13</v>
      </c>
      <c r="L851" t="n">
        <v>13</v>
      </c>
      <c r="M851" t="n">
        <v>8</v>
      </c>
      <c r="N851" t="n">
        <v>54.24</v>
      </c>
      <c r="O851" t="n">
        <v>29015.91</v>
      </c>
      <c r="P851" t="n">
        <v>154.53</v>
      </c>
      <c r="Q851" t="n">
        <v>197.75</v>
      </c>
      <c r="R851" t="n">
        <v>32.65</v>
      </c>
      <c r="S851" t="n">
        <v>25.4</v>
      </c>
      <c r="T851" t="n">
        <v>2768.66</v>
      </c>
      <c r="U851" t="n">
        <v>0.78</v>
      </c>
      <c r="V851" t="n">
        <v>0.88</v>
      </c>
      <c r="W851" t="n">
        <v>2.96</v>
      </c>
      <c r="X851" t="n">
        <v>0.17</v>
      </c>
      <c r="Y851" t="n">
        <v>1</v>
      </c>
      <c r="Z851" t="n">
        <v>10</v>
      </c>
    </row>
    <row r="852">
      <c r="A852" t="n">
        <v>49</v>
      </c>
      <c r="B852" t="n">
        <v>110</v>
      </c>
      <c r="C852" t="inlineStr">
        <is>
          <t xml:space="preserve">CONCLUIDO	</t>
        </is>
      </c>
      <c r="D852" t="n">
        <v>7.3538</v>
      </c>
      <c r="E852" t="n">
        <v>13.6</v>
      </c>
      <c r="F852" t="n">
        <v>10.56</v>
      </c>
      <c r="G852" t="n">
        <v>63.38</v>
      </c>
      <c r="H852" t="n">
        <v>1.01</v>
      </c>
      <c r="I852" t="n">
        <v>10</v>
      </c>
      <c r="J852" t="n">
        <v>233.79</v>
      </c>
      <c r="K852" t="n">
        <v>56.13</v>
      </c>
      <c r="L852" t="n">
        <v>13.25</v>
      </c>
      <c r="M852" t="n">
        <v>8</v>
      </c>
      <c r="N852" t="n">
        <v>54.42</v>
      </c>
      <c r="O852" t="n">
        <v>29068.74</v>
      </c>
      <c r="P852" t="n">
        <v>154.41</v>
      </c>
      <c r="Q852" t="n">
        <v>197.8</v>
      </c>
      <c r="R852" t="n">
        <v>32.77</v>
      </c>
      <c r="S852" t="n">
        <v>25.4</v>
      </c>
      <c r="T852" t="n">
        <v>2832.2</v>
      </c>
      <c r="U852" t="n">
        <v>0.77</v>
      </c>
      <c r="V852" t="n">
        <v>0.88</v>
      </c>
      <c r="W852" t="n">
        <v>2.95</v>
      </c>
      <c r="X852" t="n">
        <v>0.17</v>
      </c>
      <c r="Y852" t="n">
        <v>1</v>
      </c>
      <c r="Z852" t="n">
        <v>10</v>
      </c>
    </row>
    <row r="853">
      <c r="A853" t="n">
        <v>50</v>
      </c>
      <c r="B853" t="n">
        <v>110</v>
      </c>
      <c r="C853" t="inlineStr">
        <is>
          <t xml:space="preserve">CONCLUIDO	</t>
        </is>
      </c>
      <c r="D853" t="n">
        <v>7.3522</v>
      </c>
      <c r="E853" t="n">
        <v>13.6</v>
      </c>
      <c r="F853" t="n">
        <v>10.57</v>
      </c>
      <c r="G853" t="n">
        <v>63.4</v>
      </c>
      <c r="H853" t="n">
        <v>1.02</v>
      </c>
      <c r="I853" t="n">
        <v>10</v>
      </c>
      <c r="J853" t="n">
        <v>234.22</v>
      </c>
      <c r="K853" t="n">
        <v>56.13</v>
      </c>
      <c r="L853" t="n">
        <v>13.5</v>
      </c>
      <c r="M853" t="n">
        <v>8</v>
      </c>
      <c r="N853" t="n">
        <v>54.6</v>
      </c>
      <c r="O853" t="n">
        <v>29121.64</v>
      </c>
      <c r="P853" t="n">
        <v>154.24</v>
      </c>
      <c r="Q853" t="n">
        <v>197.78</v>
      </c>
      <c r="R853" t="n">
        <v>32.75</v>
      </c>
      <c r="S853" t="n">
        <v>25.4</v>
      </c>
      <c r="T853" t="n">
        <v>2820.8</v>
      </c>
      <c r="U853" t="n">
        <v>0.78</v>
      </c>
      <c r="V853" t="n">
        <v>0.88</v>
      </c>
      <c r="W853" t="n">
        <v>2.96</v>
      </c>
      <c r="X853" t="n">
        <v>0.18</v>
      </c>
      <c r="Y853" t="n">
        <v>1</v>
      </c>
      <c r="Z853" t="n">
        <v>10</v>
      </c>
    </row>
    <row r="854">
      <c r="A854" t="n">
        <v>51</v>
      </c>
      <c r="B854" t="n">
        <v>110</v>
      </c>
      <c r="C854" t="inlineStr">
        <is>
          <t xml:space="preserve">CONCLUIDO	</t>
        </is>
      </c>
      <c r="D854" t="n">
        <v>7.3892</v>
      </c>
      <c r="E854" t="n">
        <v>13.53</v>
      </c>
      <c r="F854" t="n">
        <v>10.54</v>
      </c>
      <c r="G854" t="n">
        <v>70.27</v>
      </c>
      <c r="H854" t="n">
        <v>1.04</v>
      </c>
      <c r="I854" t="n">
        <v>9</v>
      </c>
      <c r="J854" t="n">
        <v>234.65</v>
      </c>
      <c r="K854" t="n">
        <v>56.13</v>
      </c>
      <c r="L854" t="n">
        <v>13.75</v>
      </c>
      <c r="M854" t="n">
        <v>7</v>
      </c>
      <c r="N854" t="n">
        <v>54.78</v>
      </c>
      <c r="O854" t="n">
        <v>29174.59</v>
      </c>
      <c r="P854" t="n">
        <v>153.39</v>
      </c>
      <c r="Q854" t="n">
        <v>197.8</v>
      </c>
      <c r="R854" t="n">
        <v>32.08</v>
      </c>
      <c r="S854" t="n">
        <v>25.4</v>
      </c>
      <c r="T854" t="n">
        <v>2493.49</v>
      </c>
      <c r="U854" t="n">
        <v>0.79</v>
      </c>
      <c r="V854" t="n">
        <v>0.88</v>
      </c>
      <c r="W854" t="n">
        <v>2.95</v>
      </c>
      <c r="X854" t="n">
        <v>0.15</v>
      </c>
      <c r="Y854" t="n">
        <v>1</v>
      </c>
      <c r="Z854" t="n">
        <v>10</v>
      </c>
    </row>
    <row r="855">
      <c r="A855" t="n">
        <v>52</v>
      </c>
      <c r="B855" t="n">
        <v>110</v>
      </c>
      <c r="C855" t="inlineStr">
        <is>
          <t xml:space="preserve">CONCLUIDO	</t>
        </is>
      </c>
      <c r="D855" t="n">
        <v>7.3822</v>
      </c>
      <c r="E855" t="n">
        <v>13.55</v>
      </c>
      <c r="F855" t="n">
        <v>10.55</v>
      </c>
      <c r="G855" t="n">
        <v>70.36</v>
      </c>
      <c r="H855" t="n">
        <v>1.06</v>
      </c>
      <c r="I855" t="n">
        <v>9</v>
      </c>
      <c r="J855" t="n">
        <v>235.08</v>
      </c>
      <c r="K855" t="n">
        <v>56.13</v>
      </c>
      <c r="L855" t="n">
        <v>14</v>
      </c>
      <c r="M855" t="n">
        <v>7</v>
      </c>
      <c r="N855" t="n">
        <v>54.96</v>
      </c>
      <c r="O855" t="n">
        <v>29227.61</v>
      </c>
      <c r="P855" t="n">
        <v>153.77</v>
      </c>
      <c r="Q855" t="n">
        <v>197.75</v>
      </c>
      <c r="R855" t="n">
        <v>32.62</v>
      </c>
      <c r="S855" t="n">
        <v>25.4</v>
      </c>
      <c r="T855" t="n">
        <v>2759.12</v>
      </c>
      <c r="U855" t="n">
        <v>0.78</v>
      </c>
      <c r="V855" t="n">
        <v>0.88</v>
      </c>
      <c r="W855" t="n">
        <v>2.95</v>
      </c>
      <c r="X855" t="n">
        <v>0.16</v>
      </c>
      <c r="Y855" t="n">
        <v>1</v>
      </c>
      <c r="Z855" t="n">
        <v>10</v>
      </c>
    </row>
    <row r="856">
      <c r="A856" t="n">
        <v>53</v>
      </c>
      <c r="B856" t="n">
        <v>110</v>
      </c>
      <c r="C856" t="inlineStr">
        <is>
          <t xml:space="preserve">CONCLUIDO	</t>
        </is>
      </c>
      <c r="D856" t="n">
        <v>7.3825</v>
      </c>
      <c r="E856" t="n">
        <v>13.55</v>
      </c>
      <c r="F856" t="n">
        <v>10.55</v>
      </c>
      <c r="G856" t="n">
        <v>70.34999999999999</v>
      </c>
      <c r="H856" t="n">
        <v>1.08</v>
      </c>
      <c r="I856" t="n">
        <v>9</v>
      </c>
      <c r="J856" t="n">
        <v>235.51</v>
      </c>
      <c r="K856" t="n">
        <v>56.13</v>
      </c>
      <c r="L856" t="n">
        <v>14.25</v>
      </c>
      <c r="M856" t="n">
        <v>7</v>
      </c>
      <c r="N856" t="n">
        <v>55.14</v>
      </c>
      <c r="O856" t="n">
        <v>29280.69</v>
      </c>
      <c r="P856" t="n">
        <v>153.87</v>
      </c>
      <c r="Q856" t="n">
        <v>197.76</v>
      </c>
      <c r="R856" t="n">
        <v>32.54</v>
      </c>
      <c r="S856" t="n">
        <v>25.4</v>
      </c>
      <c r="T856" t="n">
        <v>2720.03</v>
      </c>
      <c r="U856" t="n">
        <v>0.78</v>
      </c>
      <c r="V856" t="n">
        <v>0.88</v>
      </c>
      <c r="W856" t="n">
        <v>2.95</v>
      </c>
      <c r="X856" t="n">
        <v>0.16</v>
      </c>
      <c r="Y856" t="n">
        <v>1</v>
      </c>
      <c r="Z856" t="n">
        <v>10</v>
      </c>
    </row>
    <row r="857">
      <c r="A857" t="n">
        <v>54</v>
      </c>
      <c r="B857" t="n">
        <v>110</v>
      </c>
      <c r="C857" t="inlineStr">
        <is>
          <t xml:space="preserve">CONCLUIDO	</t>
        </is>
      </c>
      <c r="D857" t="n">
        <v>7.3825</v>
      </c>
      <c r="E857" t="n">
        <v>13.55</v>
      </c>
      <c r="F857" t="n">
        <v>10.55</v>
      </c>
      <c r="G857" t="n">
        <v>70.34999999999999</v>
      </c>
      <c r="H857" t="n">
        <v>1.09</v>
      </c>
      <c r="I857" t="n">
        <v>9</v>
      </c>
      <c r="J857" t="n">
        <v>235.94</v>
      </c>
      <c r="K857" t="n">
        <v>56.13</v>
      </c>
      <c r="L857" t="n">
        <v>14.5</v>
      </c>
      <c r="M857" t="n">
        <v>7</v>
      </c>
      <c r="N857" t="n">
        <v>55.32</v>
      </c>
      <c r="O857" t="n">
        <v>29333.84</v>
      </c>
      <c r="P857" t="n">
        <v>153.88</v>
      </c>
      <c r="Q857" t="n">
        <v>197.78</v>
      </c>
      <c r="R857" t="n">
        <v>32.51</v>
      </c>
      <c r="S857" t="n">
        <v>25.4</v>
      </c>
      <c r="T857" t="n">
        <v>2703.71</v>
      </c>
      <c r="U857" t="n">
        <v>0.78</v>
      </c>
      <c r="V857" t="n">
        <v>0.88</v>
      </c>
      <c r="W857" t="n">
        <v>2.95</v>
      </c>
      <c r="X857" t="n">
        <v>0.16</v>
      </c>
      <c r="Y857" t="n">
        <v>1</v>
      </c>
      <c r="Z857" t="n">
        <v>10</v>
      </c>
    </row>
    <row r="858">
      <c r="A858" t="n">
        <v>55</v>
      </c>
      <c r="B858" t="n">
        <v>110</v>
      </c>
      <c r="C858" t="inlineStr">
        <is>
          <t xml:space="preserve">CONCLUIDO	</t>
        </is>
      </c>
      <c r="D858" t="n">
        <v>7.3826</v>
      </c>
      <c r="E858" t="n">
        <v>13.55</v>
      </c>
      <c r="F858" t="n">
        <v>10.55</v>
      </c>
      <c r="G858" t="n">
        <v>70.34999999999999</v>
      </c>
      <c r="H858" t="n">
        <v>1.11</v>
      </c>
      <c r="I858" t="n">
        <v>9</v>
      </c>
      <c r="J858" t="n">
        <v>236.37</v>
      </c>
      <c r="K858" t="n">
        <v>56.13</v>
      </c>
      <c r="L858" t="n">
        <v>14.75</v>
      </c>
      <c r="M858" t="n">
        <v>7</v>
      </c>
      <c r="N858" t="n">
        <v>55.5</v>
      </c>
      <c r="O858" t="n">
        <v>29387.05</v>
      </c>
      <c r="P858" t="n">
        <v>153.88</v>
      </c>
      <c r="Q858" t="n">
        <v>197.76</v>
      </c>
      <c r="R858" t="n">
        <v>32.41</v>
      </c>
      <c r="S858" t="n">
        <v>25.4</v>
      </c>
      <c r="T858" t="n">
        <v>2653.96</v>
      </c>
      <c r="U858" t="n">
        <v>0.78</v>
      </c>
      <c r="V858" t="n">
        <v>0.88</v>
      </c>
      <c r="W858" t="n">
        <v>2.95</v>
      </c>
      <c r="X858" t="n">
        <v>0.16</v>
      </c>
      <c r="Y858" t="n">
        <v>1</v>
      </c>
      <c r="Z858" t="n">
        <v>10</v>
      </c>
    </row>
    <row r="859">
      <c r="A859" t="n">
        <v>56</v>
      </c>
      <c r="B859" t="n">
        <v>110</v>
      </c>
      <c r="C859" t="inlineStr">
        <is>
          <t xml:space="preserve">CONCLUIDO	</t>
        </is>
      </c>
      <c r="D859" t="n">
        <v>7.3817</v>
      </c>
      <c r="E859" t="n">
        <v>13.55</v>
      </c>
      <c r="F859" t="n">
        <v>10.55</v>
      </c>
      <c r="G859" t="n">
        <v>70.36</v>
      </c>
      <c r="H859" t="n">
        <v>1.13</v>
      </c>
      <c r="I859" t="n">
        <v>9</v>
      </c>
      <c r="J859" t="n">
        <v>236.81</v>
      </c>
      <c r="K859" t="n">
        <v>56.13</v>
      </c>
      <c r="L859" t="n">
        <v>15</v>
      </c>
      <c r="M859" t="n">
        <v>7</v>
      </c>
      <c r="N859" t="n">
        <v>55.68</v>
      </c>
      <c r="O859" t="n">
        <v>29440.33</v>
      </c>
      <c r="P859" t="n">
        <v>153.71</v>
      </c>
      <c r="Q859" t="n">
        <v>197.75</v>
      </c>
      <c r="R859" t="n">
        <v>32.5</v>
      </c>
      <c r="S859" t="n">
        <v>25.4</v>
      </c>
      <c r="T859" t="n">
        <v>2699.34</v>
      </c>
      <c r="U859" t="n">
        <v>0.78</v>
      </c>
      <c r="V859" t="n">
        <v>0.88</v>
      </c>
      <c r="W859" t="n">
        <v>2.95</v>
      </c>
      <c r="X859" t="n">
        <v>0.16</v>
      </c>
      <c r="Y859" t="n">
        <v>1</v>
      </c>
      <c r="Z859" t="n">
        <v>10</v>
      </c>
    </row>
    <row r="860">
      <c r="A860" t="n">
        <v>57</v>
      </c>
      <c r="B860" t="n">
        <v>110</v>
      </c>
      <c r="C860" t="inlineStr">
        <is>
          <t xml:space="preserve">CONCLUIDO	</t>
        </is>
      </c>
      <c r="D860" t="n">
        <v>7.3854</v>
      </c>
      <c r="E860" t="n">
        <v>13.54</v>
      </c>
      <c r="F860" t="n">
        <v>10.55</v>
      </c>
      <c r="G860" t="n">
        <v>70.31999999999999</v>
      </c>
      <c r="H860" t="n">
        <v>1.14</v>
      </c>
      <c r="I860" t="n">
        <v>9</v>
      </c>
      <c r="J860" t="n">
        <v>237.24</v>
      </c>
      <c r="K860" t="n">
        <v>56.13</v>
      </c>
      <c r="L860" t="n">
        <v>15.25</v>
      </c>
      <c r="M860" t="n">
        <v>7</v>
      </c>
      <c r="N860" t="n">
        <v>55.86</v>
      </c>
      <c r="O860" t="n">
        <v>29493.67</v>
      </c>
      <c r="P860" t="n">
        <v>153.53</v>
      </c>
      <c r="Q860" t="n">
        <v>197.77</v>
      </c>
      <c r="R860" t="n">
        <v>32.43</v>
      </c>
      <c r="S860" t="n">
        <v>25.4</v>
      </c>
      <c r="T860" t="n">
        <v>2666.8</v>
      </c>
      <c r="U860" t="n">
        <v>0.78</v>
      </c>
      <c r="V860" t="n">
        <v>0.88</v>
      </c>
      <c r="W860" t="n">
        <v>2.95</v>
      </c>
      <c r="X860" t="n">
        <v>0.16</v>
      </c>
      <c r="Y860" t="n">
        <v>1</v>
      </c>
      <c r="Z860" t="n">
        <v>10</v>
      </c>
    </row>
    <row r="861">
      <c r="A861" t="n">
        <v>58</v>
      </c>
      <c r="B861" t="n">
        <v>110</v>
      </c>
      <c r="C861" t="inlineStr">
        <is>
          <t xml:space="preserve">CONCLUIDO	</t>
        </is>
      </c>
      <c r="D861" t="n">
        <v>7.3872</v>
      </c>
      <c r="E861" t="n">
        <v>13.54</v>
      </c>
      <c r="F861" t="n">
        <v>10.54</v>
      </c>
      <c r="G861" t="n">
        <v>70.29000000000001</v>
      </c>
      <c r="H861" t="n">
        <v>1.16</v>
      </c>
      <c r="I861" t="n">
        <v>9</v>
      </c>
      <c r="J861" t="n">
        <v>237.67</v>
      </c>
      <c r="K861" t="n">
        <v>56.13</v>
      </c>
      <c r="L861" t="n">
        <v>15.5</v>
      </c>
      <c r="M861" t="n">
        <v>7</v>
      </c>
      <c r="N861" t="n">
        <v>56.05</v>
      </c>
      <c r="O861" t="n">
        <v>29547.07</v>
      </c>
      <c r="P861" t="n">
        <v>153.34</v>
      </c>
      <c r="Q861" t="n">
        <v>197.75</v>
      </c>
      <c r="R861" t="n">
        <v>32.23</v>
      </c>
      <c r="S861" t="n">
        <v>25.4</v>
      </c>
      <c r="T861" t="n">
        <v>2567.14</v>
      </c>
      <c r="U861" t="n">
        <v>0.79</v>
      </c>
      <c r="V861" t="n">
        <v>0.88</v>
      </c>
      <c r="W861" t="n">
        <v>2.95</v>
      </c>
      <c r="X861" t="n">
        <v>0.15</v>
      </c>
      <c r="Y861" t="n">
        <v>1</v>
      </c>
      <c r="Z861" t="n">
        <v>10</v>
      </c>
    </row>
    <row r="862">
      <c r="A862" t="n">
        <v>59</v>
      </c>
      <c r="B862" t="n">
        <v>110</v>
      </c>
      <c r="C862" t="inlineStr">
        <is>
          <t xml:space="preserve">CONCLUIDO	</t>
        </is>
      </c>
      <c r="D862" t="n">
        <v>7.4202</v>
      </c>
      <c r="E862" t="n">
        <v>13.48</v>
      </c>
      <c r="F862" t="n">
        <v>10.53</v>
      </c>
      <c r="G862" t="n">
        <v>78.95</v>
      </c>
      <c r="H862" t="n">
        <v>1.18</v>
      </c>
      <c r="I862" t="n">
        <v>8</v>
      </c>
      <c r="J862" t="n">
        <v>238.11</v>
      </c>
      <c r="K862" t="n">
        <v>56.13</v>
      </c>
      <c r="L862" t="n">
        <v>15.75</v>
      </c>
      <c r="M862" t="n">
        <v>6</v>
      </c>
      <c r="N862" t="n">
        <v>56.23</v>
      </c>
      <c r="O862" t="n">
        <v>29600.54</v>
      </c>
      <c r="P862" t="n">
        <v>152.99</v>
      </c>
      <c r="Q862" t="n">
        <v>197.78</v>
      </c>
      <c r="R862" t="n">
        <v>31.67</v>
      </c>
      <c r="S862" t="n">
        <v>25.4</v>
      </c>
      <c r="T862" t="n">
        <v>2289.92</v>
      </c>
      <c r="U862" t="n">
        <v>0.8</v>
      </c>
      <c r="V862" t="n">
        <v>0.88</v>
      </c>
      <c r="W862" t="n">
        <v>2.95</v>
      </c>
      <c r="X862" t="n">
        <v>0.14</v>
      </c>
      <c r="Y862" t="n">
        <v>1</v>
      </c>
      <c r="Z862" t="n">
        <v>10</v>
      </c>
    </row>
    <row r="863">
      <c r="A863" t="n">
        <v>60</v>
      </c>
      <c r="B863" t="n">
        <v>110</v>
      </c>
      <c r="C863" t="inlineStr">
        <is>
          <t xml:space="preserve">CONCLUIDO	</t>
        </is>
      </c>
      <c r="D863" t="n">
        <v>7.423</v>
      </c>
      <c r="E863" t="n">
        <v>13.47</v>
      </c>
      <c r="F863" t="n">
        <v>10.52</v>
      </c>
      <c r="G863" t="n">
        <v>78.91</v>
      </c>
      <c r="H863" t="n">
        <v>1.19</v>
      </c>
      <c r="I863" t="n">
        <v>8</v>
      </c>
      <c r="J863" t="n">
        <v>238.54</v>
      </c>
      <c r="K863" t="n">
        <v>56.13</v>
      </c>
      <c r="L863" t="n">
        <v>16</v>
      </c>
      <c r="M863" t="n">
        <v>6</v>
      </c>
      <c r="N863" t="n">
        <v>56.41</v>
      </c>
      <c r="O863" t="n">
        <v>29654.08</v>
      </c>
      <c r="P863" t="n">
        <v>152.91</v>
      </c>
      <c r="Q863" t="n">
        <v>197.77</v>
      </c>
      <c r="R863" t="n">
        <v>31.45</v>
      </c>
      <c r="S863" t="n">
        <v>25.4</v>
      </c>
      <c r="T863" t="n">
        <v>2181.61</v>
      </c>
      <c r="U863" t="n">
        <v>0.8100000000000001</v>
      </c>
      <c r="V863" t="n">
        <v>0.88</v>
      </c>
      <c r="W863" t="n">
        <v>2.95</v>
      </c>
      <c r="X863" t="n">
        <v>0.13</v>
      </c>
      <c r="Y863" t="n">
        <v>1</v>
      </c>
      <c r="Z863" t="n">
        <v>10</v>
      </c>
    </row>
    <row r="864">
      <c r="A864" t="n">
        <v>61</v>
      </c>
      <c r="B864" t="n">
        <v>110</v>
      </c>
      <c r="C864" t="inlineStr">
        <is>
          <t xml:space="preserve">CONCLUIDO	</t>
        </is>
      </c>
      <c r="D864" t="n">
        <v>7.423</v>
      </c>
      <c r="E864" t="n">
        <v>13.47</v>
      </c>
      <c r="F864" t="n">
        <v>10.52</v>
      </c>
      <c r="G864" t="n">
        <v>78.91</v>
      </c>
      <c r="H864" t="n">
        <v>1.21</v>
      </c>
      <c r="I864" t="n">
        <v>8</v>
      </c>
      <c r="J864" t="n">
        <v>238.97</v>
      </c>
      <c r="K864" t="n">
        <v>56.13</v>
      </c>
      <c r="L864" t="n">
        <v>16.25</v>
      </c>
      <c r="M864" t="n">
        <v>6</v>
      </c>
      <c r="N864" t="n">
        <v>56.6</v>
      </c>
      <c r="O864" t="n">
        <v>29707.68</v>
      </c>
      <c r="P864" t="n">
        <v>153</v>
      </c>
      <c r="Q864" t="n">
        <v>197.75</v>
      </c>
      <c r="R864" t="n">
        <v>31.47</v>
      </c>
      <c r="S864" t="n">
        <v>25.4</v>
      </c>
      <c r="T864" t="n">
        <v>2193.13</v>
      </c>
      <c r="U864" t="n">
        <v>0.8100000000000001</v>
      </c>
      <c r="V864" t="n">
        <v>0.88</v>
      </c>
      <c r="W864" t="n">
        <v>2.95</v>
      </c>
      <c r="X864" t="n">
        <v>0.13</v>
      </c>
      <c r="Y864" t="n">
        <v>1</v>
      </c>
      <c r="Z864" t="n">
        <v>10</v>
      </c>
    </row>
    <row r="865">
      <c r="A865" t="n">
        <v>62</v>
      </c>
      <c r="B865" t="n">
        <v>110</v>
      </c>
      <c r="C865" t="inlineStr">
        <is>
          <t xml:space="preserve">CONCLUIDO	</t>
        </is>
      </c>
      <c r="D865" t="n">
        <v>7.4186</v>
      </c>
      <c r="E865" t="n">
        <v>13.48</v>
      </c>
      <c r="F865" t="n">
        <v>10.53</v>
      </c>
      <c r="G865" t="n">
        <v>78.97</v>
      </c>
      <c r="H865" t="n">
        <v>1.23</v>
      </c>
      <c r="I865" t="n">
        <v>8</v>
      </c>
      <c r="J865" t="n">
        <v>239.41</v>
      </c>
      <c r="K865" t="n">
        <v>56.13</v>
      </c>
      <c r="L865" t="n">
        <v>16.5</v>
      </c>
      <c r="M865" t="n">
        <v>6</v>
      </c>
      <c r="N865" t="n">
        <v>56.78</v>
      </c>
      <c r="O865" t="n">
        <v>29761.35</v>
      </c>
      <c r="P865" t="n">
        <v>153.17</v>
      </c>
      <c r="Q865" t="n">
        <v>197.77</v>
      </c>
      <c r="R865" t="n">
        <v>31.71</v>
      </c>
      <c r="S865" t="n">
        <v>25.4</v>
      </c>
      <c r="T865" t="n">
        <v>2308.58</v>
      </c>
      <c r="U865" t="n">
        <v>0.8</v>
      </c>
      <c r="V865" t="n">
        <v>0.88</v>
      </c>
      <c r="W865" t="n">
        <v>2.95</v>
      </c>
      <c r="X865" t="n">
        <v>0.14</v>
      </c>
      <c r="Y865" t="n">
        <v>1</v>
      </c>
      <c r="Z865" t="n">
        <v>10</v>
      </c>
    </row>
    <row r="866">
      <c r="A866" t="n">
        <v>63</v>
      </c>
      <c r="B866" t="n">
        <v>110</v>
      </c>
      <c r="C866" t="inlineStr">
        <is>
          <t xml:space="preserve">CONCLUIDO	</t>
        </is>
      </c>
      <c r="D866" t="n">
        <v>7.4193</v>
      </c>
      <c r="E866" t="n">
        <v>13.48</v>
      </c>
      <c r="F866" t="n">
        <v>10.53</v>
      </c>
      <c r="G866" t="n">
        <v>78.95999999999999</v>
      </c>
      <c r="H866" t="n">
        <v>1.24</v>
      </c>
      <c r="I866" t="n">
        <v>8</v>
      </c>
      <c r="J866" t="n">
        <v>239.85</v>
      </c>
      <c r="K866" t="n">
        <v>56.13</v>
      </c>
      <c r="L866" t="n">
        <v>16.75</v>
      </c>
      <c r="M866" t="n">
        <v>6</v>
      </c>
      <c r="N866" t="n">
        <v>56.97</v>
      </c>
      <c r="O866" t="n">
        <v>29815.09</v>
      </c>
      <c r="P866" t="n">
        <v>153.14</v>
      </c>
      <c r="Q866" t="n">
        <v>197.76</v>
      </c>
      <c r="R866" t="n">
        <v>31.6</v>
      </c>
      <c r="S866" t="n">
        <v>25.4</v>
      </c>
      <c r="T866" t="n">
        <v>2258.17</v>
      </c>
      <c r="U866" t="n">
        <v>0.8</v>
      </c>
      <c r="V866" t="n">
        <v>0.88</v>
      </c>
      <c r="W866" t="n">
        <v>2.95</v>
      </c>
      <c r="X866" t="n">
        <v>0.14</v>
      </c>
      <c r="Y866" t="n">
        <v>1</v>
      </c>
      <c r="Z866" t="n">
        <v>10</v>
      </c>
    </row>
    <row r="867">
      <c r="A867" t="n">
        <v>64</v>
      </c>
      <c r="B867" t="n">
        <v>110</v>
      </c>
      <c r="C867" t="inlineStr">
        <is>
          <t xml:space="preserve">CONCLUIDO	</t>
        </is>
      </c>
      <c r="D867" t="n">
        <v>7.4228</v>
      </c>
      <c r="E867" t="n">
        <v>13.47</v>
      </c>
      <c r="F867" t="n">
        <v>10.52</v>
      </c>
      <c r="G867" t="n">
        <v>78.91</v>
      </c>
      <c r="H867" t="n">
        <v>1.26</v>
      </c>
      <c r="I867" t="n">
        <v>8</v>
      </c>
      <c r="J867" t="n">
        <v>240.28</v>
      </c>
      <c r="K867" t="n">
        <v>56.13</v>
      </c>
      <c r="L867" t="n">
        <v>17</v>
      </c>
      <c r="M867" t="n">
        <v>6</v>
      </c>
      <c r="N867" t="n">
        <v>57.16</v>
      </c>
      <c r="O867" t="n">
        <v>29869.01</v>
      </c>
      <c r="P867" t="n">
        <v>152.89</v>
      </c>
      <c r="Q867" t="n">
        <v>197.77</v>
      </c>
      <c r="R867" t="n">
        <v>31.41</v>
      </c>
      <c r="S867" t="n">
        <v>25.4</v>
      </c>
      <c r="T867" t="n">
        <v>2162.32</v>
      </c>
      <c r="U867" t="n">
        <v>0.8100000000000001</v>
      </c>
      <c r="V867" t="n">
        <v>0.88</v>
      </c>
      <c r="W867" t="n">
        <v>2.95</v>
      </c>
      <c r="X867" t="n">
        <v>0.13</v>
      </c>
      <c r="Y867" t="n">
        <v>1</v>
      </c>
      <c r="Z867" t="n">
        <v>10</v>
      </c>
    </row>
    <row r="868">
      <c r="A868" t="n">
        <v>65</v>
      </c>
      <c r="B868" t="n">
        <v>110</v>
      </c>
      <c r="C868" t="inlineStr">
        <is>
          <t xml:space="preserve">CONCLUIDO	</t>
        </is>
      </c>
      <c r="D868" t="n">
        <v>7.4228</v>
      </c>
      <c r="E868" t="n">
        <v>13.47</v>
      </c>
      <c r="F868" t="n">
        <v>10.52</v>
      </c>
      <c r="G868" t="n">
        <v>78.91</v>
      </c>
      <c r="H868" t="n">
        <v>1.27</v>
      </c>
      <c r="I868" t="n">
        <v>8</v>
      </c>
      <c r="J868" t="n">
        <v>240.72</v>
      </c>
      <c r="K868" t="n">
        <v>56.13</v>
      </c>
      <c r="L868" t="n">
        <v>17.25</v>
      </c>
      <c r="M868" t="n">
        <v>6</v>
      </c>
      <c r="N868" t="n">
        <v>57.34</v>
      </c>
      <c r="O868" t="n">
        <v>29922.88</v>
      </c>
      <c r="P868" t="n">
        <v>152.8</v>
      </c>
      <c r="Q868" t="n">
        <v>197.75</v>
      </c>
      <c r="R868" t="n">
        <v>31.44</v>
      </c>
      <c r="S868" t="n">
        <v>25.4</v>
      </c>
      <c r="T868" t="n">
        <v>2177.06</v>
      </c>
      <c r="U868" t="n">
        <v>0.8100000000000001</v>
      </c>
      <c r="V868" t="n">
        <v>0.88</v>
      </c>
      <c r="W868" t="n">
        <v>2.95</v>
      </c>
      <c r="X868" t="n">
        <v>0.13</v>
      </c>
      <c r="Y868" t="n">
        <v>1</v>
      </c>
      <c r="Z868" t="n">
        <v>10</v>
      </c>
    </row>
    <row r="869">
      <c r="A869" t="n">
        <v>66</v>
      </c>
      <c r="B869" t="n">
        <v>110</v>
      </c>
      <c r="C869" t="inlineStr">
        <is>
          <t xml:space="preserve">CONCLUIDO	</t>
        </is>
      </c>
      <c r="D869" t="n">
        <v>7.4202</v>
      </c>
      <c r="E869" t="n">
        <v>13.48</v>
      </c>
      <c r="F869" t="n">
        <v>10.53</v>
      </c>
      <c r="G869" t="n">
        <v>78.95</v>
      </c>
      <c r="H869" t="n">
        <v>1.29</v>
      </c>
      <c r="I869" t="n">
        <v>8</v>
      </c>
      <c r="J869" t="n">
        <v>241.16</v>
      </c>
      <c r="K869" t="n">
        <v>56.13</v>
      </c>
      <c r="L869" t="n">
        <v>17.5</v>
      </c>
      <c r="M869" t="n">
        <v>6</v>
      </c>
      <c r="N869" t="n">
        <v>57.53</v>
      </c>
      <c r="O869" t="n">
        <v>29976.82</v>
      </c>
      <c r="P869" t="n">
        <v>152.86</v>
      </c>
      <c r="Q869" t="n">
        <v>197.78</v>
      </c>
      <c r="R869" t="n">
        <v>31.62</v>
      </c>
      <c r="S869" t="n">
        <v>25.4</v>
      </c>
      <c r="T869" t="n">
        <v>2268.5</v>
      </c>
      <c r="U869" t="n">
        <v>0.8</v>
      </c>
      <c r="V869" t="n">
        <v>0.88</v>
      </c>
      <c r="W869" t="n">
        <v>2.95</v>
      </c>
      <c r="X869" t="n">
        <v>0.14</v>
      </c>
      <c r="Y869" t="n">
        <v>1</v>
      </c>
      <c r="Z869" t="n">
        <v>10</v>
      </c>
    </row>
    <row r="870">
      <c r="A870" t="n">
        <v>67</v>
      </c>
      <c r="B870" t="n">
        <v>110</v>
      </c>
      <c r="C870" t="inlineStr">
        <is>
          <t xml:space="preserve">CONCLUIDO	</t>
        </is>
      </c>
      <c r="D870" t="n">
        <v>7.4215</v>
      </c>
      <c r="E870" t="n">
        <v>13.47</v>
      </c>
      <c r="F870" t="n">
        <v>10.52</v>
      </c>
      <c r="G870" t="n">
        <v>78.93000000000001</v>
      </c>
      <c r="H870" t="n">
        <v>1.31</v>
      </c>
      <c r="I870" t="n">
        <v>8</v>
      </c>
      <c r="J870" t="n">
        <v>241.59</v>
      </c>
      <c r="K870" t="n">
        <v>56.13</v>
      </c>
      <c r="L870" t="n">
        <v>17.75</v>
      </c>
      <c r="M870" t="n">
        <v>6</v>
      </c>
      <c r="N870" t="n">
        <v>57.72</v>
      </c>
      <c r="O870" t="n">
        <v>30030.83</v>
      </c>
      <c r="P870" t="n">
        <v>152.45</v>
      </c>
      <c r="Q870" t="n">
        <v>197.75</v>
      </c>
      <c r="R870" t="n">
        <v>31.41</v>
      </c>
      <c r="S870" t="n">
        <v>25.4</v>
      </c>
      <c r="T870" t="n">
        <v>2162.19</v>
      </c>
      <c r="U870" t="n">
        <v>0.8100000000000001</v>
      </c>
      <c r="V870" t="n">
        <v>0.88</v>
      </c>
      <c r="W870" t="n">
        <v>2.95</v>
      </c>
      <c r="X870" t="n">
        <v>0.13</v>
      </c>
      <c r="Y870" t="n">
        <v>1</v>
      </c>
      <c r="Z870" t="n">
        <v>10</v>
      </c>
    </row>
    <row r="871">
      <c r="A871" t="n">
        <v>68</v>
      </c>
      <c r="B871" t="n">
        <v>110</v>
      </c>
      <c r="C871" t="inlineStr">
        <is>
          <t xml:space="preserve">CONCLUIDO	</t>
        </is>
      </c>
      <c r="D871" t="n">
        <v>7.4158</v>
      </c>
      <c r="E871" t="n">
        <v>13.48</v>
      </c>
      <c r="F871" t="n">
        <v>10.53</v>
      </c>
      <c r="G871" t="n">
        <v>79.01000000000001</v>
      </c>
      <c r="H871" t="n">
        <v>1.32</v>
      </c>
      <c r="I871" t="n">
        <v>8</v>
      </c>
      <c r="J871" t="n">
        <v>242.03</v>
      </c>
      <c r="K871" t="n">
        <v>56.13</v>
      </c>
      <c r="L871" t="n">
        <v>18</v>
      </c>
      <c r="M871" t="n">
        <v>6</v>
      </c>
      <c r="N871" t="n">
        <v>57.91</v>
      </c>
      <c r="O871" t="n">
        <v>30084.9</v>
      </c>
      <c r="P871" t="n">
        <v>152.29</v>
      </c>
      <c r="Q871" t="n">
        <v>197.76</v>
      </c>
      <c r="R871" t="n">
        <v>31.87</v>
      </c>
      <c r="S871" t="n">
        <v>25.4</v>
      </c>
      <c r="T871" t="n">
        <v>2389.38</v>
      </c>
      <c r="U871" t="n">
        <v>0.8</v>
      </c>
      <c r="V871" t="n">
        <v>0.88</v>
      </c>
      <c r="W871" t="n">
        <v>2.95</v>
      </c>
      <c r="X871" t="n">
        <v>0.14</v>
      </c>
      <c r="Y871" t="n">
        <v>1</v>
      </c>
      <c r="Z871" t="n">
        <v>10</v>
      </c>
    </row>
    <row r="872">
      <c r="A872" t="n">
        <v>69</v>
      </c>
      <c r="B872" t="n">
        <v>110</v>
      </c>
      <c r="C872" t="inlineStr">
        <is>
          <t xml:space="preserve">CONCLUIDO	</t>
        </is>
      </c>
      <c r="D872" t="n">
        <v>7.4537</v>
      </c>
      <c r="E872" t="n">
        <v>13.42</v>
      </c>
      <c r="F872" t="n">
        <v>10.51</v>
      </c>
      <c r="G872" t="n">
        <v>90.06999999999999</v>
      </c>
      <c r="H872" t="n">
        <v>1.34</v>
      </c>
      <c r="I872" t="n">
        <v>7</v>
      </c>
      <c r="J872" t="n">
        <v>242.47</v>
      </c>
      <c r="K872" t="n">
        <v>56.13</v>
      </c>
      <c r="L872" t="n">
        <v>18.25</v>
      </c>
      <c r="M872" t="n">
        <v>5</v>
      </c>
      <c r="N872" t="n">
        <v>58.1</v>
      </c>
      <c r="O872" t="n">
        <v>30139.04</v>
      </c>
      <c r="P872" t="n">
        <v>151.96</v>
      </c>
      <c r="Q872" t="n">
        <v>197.75</v>
      </c>
      <c r="R872" t="n">
        <v>31.08</v>
      </c>
      <c r="S872" t="n">
        <v>25.4</v>
      </c>
      <c r="T872" t="n">
        <v>2003.37</v>
      </c>
      <c r="U872" t="n">
        <v>0.82</v>
      </c>
      <c r="V872" t="n">
        <v>0.89</v>
      </c>
      <c r="W872" t="n">
        <v>2.95</v>
      </c>
      <c r="X872" t="n">
        <v>0.12</v>
      </c>
      <c r="Y872" t="n">
        <v>1</v>
      </c>
      <c r="Z872" t="n">
        <v>10</v>
      </c>
    </row>
    <row r="873">
      <c r="A873" t="n">
        <v>70</v>
      </c>
      <c r="B873" t="n">
        <v>110</v>
      </c>
      <c r="C873" t="inlineStr">
        <is>
          <t xml:space="preserve">CONCLUIDO	</t>
        </is>
      </c>
      <c r="D873" t="n">
        <v>7.455</v>
      </c>
      <c r="E873" t="n">
        <v>13.41</v>
      </c>
      <c r="F873" t="n">
        <v>10.51</v>
      </c>
      <c r="G873" t="n">
        <v>90.05</v>
      </c>
      <c r="H873" t="n">
        <v>1.35</v>
      </c>
      <c r="I873" t="n">
        <v>7</v>
      </c>
      <c r="J873" t="n">
        <v>242.91</v>
      </c>
      <c r="K873" t="n">
        <v>56.13</v>
      </c>
      <c r="L873" t="n">
        <v>18.5</v>
      </c>
      <c r="M873" t="n">
        <v>5</v>
      </c>
      <c r="N873" t="n">
        <v>58.28</v>
      </c>
      <c r="O873" t="n">
        <v>30193.25</v>
      </c>
      <c r="P873" t="n">
        <v>152.27</v>
      </c>
      <c r="Q873" t="n">
        <v>197.82</v>
      </c>
      <c r="R873" t="n">
        <v>30.99</v>
      </c>
      <c r="S873" t="n">
        <v>25.4</v>
      </c>
      <c r="T873" t="n">
        <v>1958.2</v>
      </c>
      <c r="U873" t="n">
        <v>0.82</v>
      </c>
      <c r="V873" t="n">
        <v>0.89</v>
      </c>
      <c r="W873" t="n">
        <v>2.95</v>
      </c>
      <c r="X873" t="n">
        <v>0.12</v>
      </c>
      <c r="Y873" t="n">
        <v>1</v>
      </c>
      <c r="Z873" t="n">
        <v>10</v>
      </c>
    </row>
    <row r="874">
      <c r="A874" t="n">
        <v>71</v>
      </c>
      <c r="B874" t="n">
        <v>110</v>
      </c>
      <c r="C874" t="inlineStr">
        <is>
          <t xml:space="preserve">CONCLUIDO	</t>
        </is>
      </c>
      <c r="D874" t="n">
        <v>7.4513</v>
      </c>
      <c r="E874" t="n">
        <v>13.42</v>
      </c>
      <c r="F874" t="n">
        <v>10.51</v>
      </c>
      <c r="G874" t="n">
        <v>90.09999999999999</v>
      </c>
      <c r="H874" t="n">
        <v>1.37</v>
      </c>
      <c r="I874" t="n">
        <v>7</v>
      </c>
      <c r="J874" t="n">
        <v>243.35</v>
      </c>
      <c r="K874" t="n">
        <v>56.13</v>
      </c>
      <c r="L874" t="n">
        <v>18.75</v>
      </c>
      <c r="M874" t="n">
        <v>5</v>
      </c>
      <c r="N874" t="n">
        <v>58.47</v>
      </c>
      <c r="O874" t="n">
        <v>30247.53</v>
      </c>
      <c r="P874" t="n">
        <v>152.51</v>
      </c>
      <c r="Q874" t="n">
        <v>197.75</v>
      </c>
      <c r="R874" t="n">
        <v>31.27</v>
      </c>
      <c r="S874" t="n">
        <v>25.4</v>
      </c>
      <c r="T874" t="n">
        <v>2095.13</v>
      </c>
      <c r="U874" t="n">
        <v>0.8100000000000001</v>
      </c>
      <c r="V874" t="n">
        <v>0.89</v>
      </c>
      <c r="W874" t="n">
        <v>2.95</v>
      </c>
      <c r="X874" t="n">
        <v>0.12</v>
      </c>
      <c r="Y874" t="n">
        <v>1</v>
      </c>
      <c r="Z874" t="n">
        <v>10</v>
      </c>
    </row>
    <row r="875">
      <c r="A875" t="n">
        <v>72</v>
      </c>
      <c r="B875" t="n">
        <v>110</v>
      </c>
      <c r="C875" t="inlineStr">
        <is>
          <t xml:space="preserve">CONCLUIDO	</t>
        </is>
      </c>
      <c r="D875" t="n">
        <v>7.4523</v>
      </c>
      <c r="E875" t="n">
        <v>13.42</v>
      </c>
      <c r="F875" t="n">
        <v>10.51</v>
      </c>
      <c r="G875" t="n">
        <v>90.09</v>
      </c>
      <c r="H875" t="n">
        <v>1.39</v>
      </c>
      <c r="I875" t="n">
        <v>7</v>
      </c>
      <c r="J875" t="n">
        <v>243.79</v>
      </c>
      <c r="K875" t="n">
        <v>56.13</v>
      </c>
      <c r="L875" t="n">
        <v>19</v>
      </c>
      <c r="M875" t="n">
        <v>5</v>
      </c>
      <c r="N875" t="n">
        <v>58.67</v>
      </c>
      <c r="O875" t="n">
        <v>30301.87</v>
      </c>
      <c r="P875" t="n">
        <v>152.53</v>
      </c>
      <c r="Q875" t="n">
        <v>197.76</v>
      </c>
      <c r="R875" t="n">
        <v>30.98</v>
      </c>
      <c r="S875" t="n">
        <v>25.4</v>
      </c>
      <c r="T875" t="n">
        <v>1953.21</v>
      </c>
      <c r="U875" t="n">
        <v>0.82</v>
      </c>
      <c r="V875" t="n">
        <v>0.89</v>
      </c>
      <c r="W875" t="n">
        <v>2.95</v>
      </c>
      <c r="X875" t="n">
        <v>0.12</v>
      </c>
      <c r="Y875" t="n">
        <v>1</v>
      </c>
      <c r="Z875" t="n">
        <v>10</v>
      </c>
    </row>
    <row r="876">
      <c r="A876" t="n">
        <v>73</v>
      </c>
      <c r="B876" t="n">
        <v>110</v>
      </c>
      <c r="C876" t="inlineStr">
        <is>
          <t xml:space="preserve">CONCLUIDO	</t>
        </is>
      </c>
      <c r="D876" t="n">
        <v>7.458</v>
      </c>
      <c r="E876" t="n">
        <v>13.41</v>
      </c>
      <c r="F876" t="n">
        <v>10.5</v>
      </c>
      <c r="G876" t="n">
        <v>90</v>
      </c>
      <c r="H876" t="n">
        <v>1.4</v>
      </c>
      <c r="I876" t="n">
        <v>7</v>
      </c>
      <c r="J876" t="n">
        <v>244.23</v>
      </c>
      <c r="K876" t="n">
        <v>56.13</v>
      </c>
      <c r="L876" t="n">
        <v>19.25</v>
      </c>
      <c r="M876" t="n">
        <v>5</v>
      </c>
      <c r="N876" t="n">
        <v>58.86</v>
      </c>
      <c r="O876" t="n">
        <v>30356.29</v>
      </c>
      <c r="P876" t="n">
        <v>152.32</v>
      </c>
      <c r="Q876" t="n">
        <v>197.75</v>
      </c>
      <c r="R876" t="n">
        <v>30.82</v>
      </c>
      <c r="S876" t="n">
        <v>25.4</v>
      </c>
      <c r="T876" t="n">
        <v>1869.75</v>
      </c>
      <c r="U876" t="n">
        <v>0.82</v>
      </c>
      <c r="V876" t="n">
        <v>0.89</v>
      </c>
      <c r="W876" t="n">
        <v>2.95</v>
      </c>
      <c r="X876" t="n">
        <v>0.11</v>
      </c>
      <c r="Y876" t="n">
        <v>1</v>
      </c>
      <c r="Z876" t="n">
        <v>10</v>
      </c>
    </row>
    <row r="877">
      <c r="A877" t="n">
        <v>74</v>
      </c>
      <c r="B877" t="n">
        <v>110</v>
      </c>
      <c r="C877" t="inlineStr">
        <is>
          <t xml:space="preserve">CONCLUIDO	</t>
        </is>
      </c>
      <c r="D877" t="n">
        <v>7.45</v>
      </c>
      <c r="E877" t="n">
        <v>13.42</v>
      </c>
      <c r="F877" t="n">
        <v>10.51</v>
      </c>
      <c r="G877" t="n">
        <v>90.12</v>
      </c>
      <c r="H877" t="n">
        <v>1.42</v>
      </c>
      <c r="I877" t="n">
        <v>7</v>
      </c>
      <c r="J877" t="n">
        <v>244.68</v>
      </c>
      <c r="K877" t="n">
        <v>56.13</v>
      </c>
      <c r="L877" t="n">
        <v>19.5</v>
      </c>
      <c r="M877" t="n">
        <v>5</v>
      </c>
      <c r="N877" t="n">
        <v>59.05</v>
      </c>
      <c r="O877" t="n">
        <v>30410.77</v>
      </c>
      <c r="P877" t="n">
        <v>152.55</v>
      </c>
      <c r="Q877" t="n">
        <v>197.75</v>
      </c>
      <c r="R877" t="n">
        <v>31.19</v>
      </c>
      <c r="S877" t="n">
        <v>25.4</v>
      </c>
      <c r="T877" t="n">
        <v>2054.79</v>
      </c>
      <c r="U877" t="n">
        <v>0.8100000000000001</v>
      </c>
      <c r="V877" t="n">
        <v>0.88</v>
      </c>
      <c r="W877" t="n">
        <v>2.95</v>
      </c>
      <c r="X877" t="n">
        <v>0.12</v>
      </c>
      <c r="Y877" t="n">
        <v>1</v>
      </c>
      <c r="Z877" t="n">
        <v>10</v>
      </c>
    </row>
    <row r="878">
      <c r="A878" t="n">
        <v>75</v>
      </c>
      <c r="B878" t="n">
        <v>110</v>
      </c>
      <c r="C878" t="inlineStr">
        <is>
          <t xml:space="preserve">CONCLUIDO	</t>
        </is>
      </c>
      <c r="D878" t="n">
        <v>7.4503</v>
      </c>
      <c r="E878" t="n">
        <v>13.42</v>
      </c>
      <c r="F878" t="n">
        <v>10.51</v>
      </c>
      <c r="G878" t="n">
        <v>90.12</v>
      </c>
      <c r="H878" t="n">
        <v>1.43</v>
      </c>
      <c r="I878" t="n">
        <v>7</v>
      </c>
      <c r="J878" t="n">
        <v>245.12</v>
      </c>
      <c r="K878" t="n">
        <v>56.13</v>
      </c>
      <c r="L878" t="n">
        <v>19.75</v>
      </c>
      <c r="M878" t="n">
        <v>5</v>
      </c>
      <c r="N878" t="n">
        <v>59.24</v>
      </c>
      <c r="O878" t="n">
        <v>30465.32</v>
      </c>
      <c r="P878" t="n">
        <v>152.53</v>
      </c>
      <c r="Q878" t="n">
        <v>197.75</v>
      </c>
      <c r="R878" t="n">
        <v>31.3</v>
      </c>
      <c r="S878" t="n">
        <v>25.4</v>
      </c>
      <c r="T878" t="n">
        <v>2111.25</v>
      </c>
      <c r="U878" t="n">
        <v>0.8100000000000001</v>
      </c>
      <c r="V878" t="n">
        <v>0.89</v>
      </c>
      <c r="W878" t="n">
        <v>2.95</v>
      </c>
      <c r="X878" t="n">
        <v>0.12</v>
      </c>
      <c r="Y878" t="n">
        <v>1</v>
      </c>
      <c r="Z878" t="n">
        <v>10</v>
      </c>
    </row>
    <row r="879">
      <c r="A879" t="n">
        <v>76</v>
      </c>
      <c r="B879" t="n">
        <v>110</v>
      </c>
      <c r="C879" t="inlineStr">
        <is>
          <t xml:space="preserve">CONCLUIDO	</t>
        </is>
      </c>
      <c r="D879" t="n">
        <v>7.4553</v>
      </c>
      <c r="E879" t="n">
        <v>13.41</v>
      </c>
      <c r="F879" t="n">
        <v>10.51</v>
      </c>
      <c r="G879" t="n">
        <v>90.04000000000001</v>
      </c>
      <c r="H879" t="n">
        <v>1.45</v>
      </c>
      <c r="I879" t="n">
        <v>7</v>
      </c>
      <c r="J879" t="n">
        <v>245.56</v>
      </c>
      <c r="K879" t="n">
        <v>56.13</v>
      </c>
      <c r="L879" t="n">
        <v>20</v>
      </c>
      <c r="M879" t="n">
        <v>5</v>
      </c>
      <c r="N879" t="n">
        <v>59.43</v>
      </c>
      <c r="O879" t="n">
        <v>30519.94</v>
      </c>
      <c r="P879" t="n">
        <v>152.23</v>
      </c>
      <c r="Q879" t="n">
        <v>197.75</v>
      </c>
      <c r="R879" t="n">
        <v>30.99</v>
      </c>
      <c r="S879" t="n">
        <v>25.4</v>
      </c>
      <c r="T879" t="n">
        <v>1956.3</v>
      </c>
      <c r="U879" t="n">
        <v>0.82</v>
      </c>
      <c r="V879" t="n">
        <v>0.89</v>
      </c>
      <c r="W879" t="n">
        <v>2.95</v>
      </c>
      <c r="X879" t="n">
        <v>0.12</v>
      </c>
      <c r="Y879" t="n">
        <v>1</v>
      </c>
      <c r="Z879" t="n">
        <v>10</v>
      </c>
    </row>
    <row r="880">
      <c r="A880" t="n">
        <v>77</v>
      </c>
      <c r="B880" t="n">
        <v>110</v>
      </c>
      <c r="C880" t="inlineStr">
        <is>
          <t xml:space="preserve">CONCLUIDO	</t>
        </is>
      </c>
      <c r="D880" t="n">
        <v>7.452</v>
      </c>
      <c r="E880" t="n">
        <v>13.42</v>
      </c>
      <c r="F880" t="n">
        <v>10.51</v>
      </c>
      <c r="G880" t="n">
        <v>90.09</v>
      </c>
      <c r="H880" t="n">
        <v>1.46</v>
      </c>
      <c r="I880" t="n">
        <v>7</v>
      </c>
      <c r="J880" t="n">
        <v>246</v>
      </c>
      <c r="K880" t="n">
        <v>56.13</v>
      </c>
      <c r="L880" t="n">
        <v>20.25</v>
      </c>
      <c r="M880" t="n">
        <v>5</v>
      </c>
      <c r="N880" t="n">
        <v>59.63</v>
      </c>
      <c r="O880" t="n">
        <v>30574.64</v>
      </c>
      <c r="P880" t="n">
        <v>152.05</v>
      </c>
      <c r="Q880" t="n">
        <v>197.76</v>
      </c>
      <c r="R880" t="n">
        <v>31.12</v>
      </c>
      <c r="S880" t="n">
        <v>25.4</v>
      </c>
      <c r="T880" t="n">
        <v>2021.81</v>
      </c>
      <c r="U880" t="n">
        <v>0.82</v>
      </c>
      <c r="V880" t="n">
        <v>0.89</v>
      </c>
      <c r="W880" t="n">
        <v>2.95</v>
      </c>
      <c r="X880" t="n">
        <v>0.12</v>
      </c>
      <c r="Y880" t="n">
        <v>1</v>
      </c>
      <c r="Z880" t="n">
        <v>10</v>
      </c>
    </row>
    <row r="881">
      <c r="A881" t="n">
        <v>78</v>
      </c>
      <c r="B881" t="n">
        <v>110</v>
      </c>
      <c r="C881" t="inlineStr">
        <is>
          <t xml:space="preserve">CONCLUIDO	</t>
        </is>
      </c>
      <c r="D881" t="n">
        <v>7.4545</v>
      </c>
      <c r="E881" t="n">
        <v>13.41</v>
      </c>
      <c r="F881" t="n">
        <v>10.51</v>
      </c>
      <c r="G881" t="n">
        <v>90.05</v>
      </c>
      <c r="H881" t="n">
        <v>1.48</v>
      </c>
      <c r="I881" t="n">
        <v>7</v>
      </c>
      <c r="J881" t="n">
        <v>246.45</v>
      </c>
      <c r="K881" t="n">
        <v>56.13</v>
      </c>
      <c r="L881" t="n">
        <v>20.5</v>
      </c>
      <c r="M881" t="n">
        <v>5</v>
      </c>
      <c r="N881" t="n">
        <v>59.82</v>
      </c>
      <c r="O881" t="n">
        <v>30629.4</v>
      </c>
      <c r="P881" t="n">
        <v>151.89</v>
      </c>
      <c r="Q881" t="n">
        <v>197.75</v>
      </c>
      <c r="R881" t="n">
        <v>31.02</v>
      </c>
      <c r="S881" t="n">
        <v>25.4</v>
      </c>
      <c r="T881" t="n">
        <v>1973.55</v>
      </c>
      <c r="U881" t="n">
        <v>0.82</v>
      </c>
      <c r="V881" t="n">
        <v>0.89</v>
      </c>
      <c r="W881" t="n">
        <v>2.95</v>
      </c>
      <c r="X881" t="n">
        <v>0.12</v>
      </c>
      <c r="Y881" t="n">
        <v>1</v>
      </c>
      <c r="Z881" t="n">
        <v>10</v>
      </c>
    </row>
    <row r="882">
      <c r="A882" t="n">
        <v>79</v>
      </c>
      <c r="B882" t="n">
        <v>110</v>
      </c>
      <c r="C882" t="inlineStr">
        <is>
          <t xml:space="preserve">CONCLUIDO	</t>
        </is>
      </c>
      <c r="D882" t="n">
        <v>7.4493</v>
      </c>
      <c r="E882" t="n">
        <v>13.42</v>
      </c>
      <c r="F882" t="n">
        <v>10.52</v>
      </c>
      <c r="G882" t="n">
        <v>90.14</v>
      </c>
      <c r="H882" t="n">
        <v>1.49</v>
      </c>
      <c r="I882" t="n">
        <v>7</v>
      </c>
      <c r="J882" t="n">
        <v>246.89</v>
      </c>
      <c r="K882" t="n">
        <v>56.13</v>
      </c>
      <c r="L882" t="n">
        <v>20.75</v>
      </c>
      <c r="M882" t="n">
        <v>5</v>
      </c>
      <c r="N882" t="n">
        <v>60.02</v>
      </c>
      <c r="O882" t="n">
        <v>30684.23</v>
      </c>
      <c r="P882" t="n">
        <v>151.8</v>
      </c>
      <c r="Q882" t="n">
        <v>197.8</v>
      </c>
      <c r="R882" t="n">
        <v>31.31</v>
      </c>
      <c r="S882" t="n">
        <v>25.4</v>
      </c>
      <c r="T882" t="n">
        <v>2117.79</v>
      </c>
      <c r="U882" t="n">
        <v>0.8100000000000001</v>
      </c>
      <c r="V882" t="n">
        <v>0.88</v>
      </c>
      <c r="W882" t="n">
        <v>2.95</v>
      </c>
      <c r="X882" t="n">
        <v>0.13</v>
      </c>
      <c r="Y882" t="n">
        <v>1</v>
      </c>
      <c r="Z882" t="n">
        <v>10</v>
      </c>
    </row>
    <row r="883">
      <c r="A883" t="n">
        <v>80</v>
      </c>
      <c r="B883" t="n">
        <v>110</v>
      </c>
      <c r="C883" t="inlineStr">
        <is>
          <t xml:space="preserve">CONCLUIDO	</t>
        </is>
      </c>
      <c r="D883" t="n">
        <v>7.4513</v>
      </c>
      <c r="E883" t="n">
        <v>13.42</v>
      </c>
      <c r="F883" t="n">
        <v>10.51</v>
      </c>
      <c r="G883" t="n">
        <v>90.09999999999999</v>
      </c>
      <c r="H883" t="n">
        <v>1.51</v>
      </c>
      <c r="I883" t="n">
        <v>7</v>
      </c>
      <c r="J883" t="n">
        <v>247.34</v>
      </c>
      <c r="K883" t="n">
        <v>56.13</v>
      </c>
      <c r="L883" t="n">
        <v>21</v>
      </c>
      <c r="M883" t="n">
        <v>5</v>
      </c>
      <c r="N883" t="n">
        <v>60.21</v>
      </c>
      <c r="O883" t="n">
        <v>30739.14</v>
      </c>
      <c r="P883" t="n">
        <v>151.59</v>
      </c>
      <c r="Q883" t="n">
        <v>197.77</v>
      </c>
      <c r="R883" t="n">
        <v>31.16</v>
      </c>
      <c r="S883" t="n">
        <v>25.4</v>
      </c>
      <c r="T883" t="n">
        <v>2042.29</v>
      </c>
      <c r="U883" t="n">
        <v>0.82</v>
      </c>
      <c r="V883" t="n">
        <v>0.89</v>
      </c>
      <c r="W883" t="n">
        <v>2.95</v>
      </c>
      <c r="X883" t="n">
        <v>0.12</v>
      </c>
      <c r="Y883" t="n">
        <v>1</v>
      </c>
      <c r="Z883" t="n">
        <v>10</v>
      </c>
    </row>
    <row r="884">
      <c r="A884" t="n">
        <v>81</v>
      </c>
      <c r="B884" t="n">
        <v>110</v>
      </c>
      <c r="C884" t="inlineStr">
        <is>
          <t xml:space="preserve">CONCLUIDO	</t>
        </is>
      </c>
      <c r="D884" t="n">
        <v>7.4506</v>
      </c>
      <c r="E884" t="n">
        <v>13.42</v>
      </c>
      <c r="F884" t="n">
        <v>10.51</v>
      </c>
      <c r="G884" t="n">
        <v>90.11</v>
      </c>
      <c r="H884" t="n">
        <v>1.53</v>
      </c>
      <c r="I884" t="n">
        <v>7</v>
      </c>
      <c r="J884" t="n">
        <v>247.78</v>
      </c>
      <c r="K884" t="n">
        <v>56.13</v>
      </c>
      <c r="L884" t="n">
        <v>21.25</v>
      </c>
      <c r="M884" t="n">
        <v>5</v>
      </c>
      <c r="N884" t="n">
        <v>60.41</v>
      </c>
      <c r="O884" t="n">
        <v>30794.11</v>
      </c>
      <c r="P884" t="n">
        <v>151.32</v>
      </c>
      <c r="Q884" t="n">
        <v>197.79</v>
      </c>
      <c r="R884" t="n">
        <v>31.24</v>
      </c>
      <c r="S884" t="n">
        <v>25.4</v>
      </c>
      <c r="T884" t="n">
        <v>2079.54</v>
      </c>
      <c r="U884" t="n">
        <v>0.8100000000000001</v>
      </c>
      <c r="V884" t="n">
        <v>0.89</v>
      </c>
      <c r="W884" t="n">
        <v>2.95</v>
      </c>
      <c r="X884" t="n">
        <v>0.12</v>
      </c>
      <c r="Y884" t="n">
        <v>1</v>
      </c>
      <c r="Z884" t="n">
        <v>10</v>
      </c>
    </row>
    <row r="885">
      <c r="A885" t="n">
        <v>82</v>
      </c>
      <c r="B885" t="n">
        <v>110</v>
      </c>
      <c r="C885" t="inlineStr">
        <is>
          <t xml:space="preserve">CONCLUIDO	</t>
        </is>
      </c>
      <c r="D885" t="n">
        <v>7.4523</v>
      </c>
      <c r="E885" t="n">
        <v>13.42</v>
      </c>
      <c r="F885" t="n">
        <v>10.51</v>
      </c>
      <c r="G885" t="n">
        <v>90.09</v>
      </c>
      <c r="H885" t="n">
        <v>1.54</v>
      </c>
      <c r="I885" t="n">
        <v>7</v>
      </c>
      <c r="J885" t="n">
        <v>248.23</v>
      </c>
      <c r="K885" t="n">
        <v>56.13</v>
      </c>
      <c r="L885" t="n">
        <v>21.5</v>
      </c>
      <c r="M885" t="n">
        <v>5</v>
      </c>
      <c r="N885" t="n">
        <v>60.6</v>
      </c>
      <c r="O885" t="n">
        <v>30849.16</v>
      </c>
      <c r="P885" t="n">
        <v>151.03</v>
      </c>
      <c r="Q885" t="n">
        <v>197.76</v>
      </c>
      <c r="R885" t="n">
        <v>31.11</v>
      </c>
      <c r="S885" t="n">
        <v>25.4</v>
      </c>
      <c r="T885" t="n">
        <v>2014.25</v>
      </c>
      <c r="U885" t="n">
        <v>0.82</v>
      </c>
      <c r="V885" t="n">
        <v>0.89</v>
      </c>
      <c r="W885" t="n">
        <v>2.95</v>
      </c>
      <c r="X885" t="n">
        <v>0.12</v>
      </c>
      <c r="Y885" t="n">
        <v>1</v>
      </c>
      <c r="Z885" t="n">
        <v>10</v>
      </c>
    </row>
    <row r="886">
      <c r="A886" t="n">
        <v>83</v>
      </c>
      <c r="B886" t="n">
        <v>110</v>
      </c>
      <c r="C886" t="inlineStr">
        <is>
          <t xml:space="preserve">CONCLUIDO	</t>
        </is>
      </c>
      <c r="D886" t="n">
        <v>7.4888</v>
      </c>
      <c r="E886" t="n">
        <v>13.35</v>
      </c>
      <c r="F886" t="n">
        <v>10.49</v>
      </c>
      <c r="G886" t="n">
        <v>104.87</v>
      </c>
      <c r="H886" t="n">
        <v>1.56</v>
      </c>
      <c r="I886" t="n">
        <v>6</v>
      </c>
      <c r="J886" t="n">
        <v>248.68</v>
      </c>
      <c r="K886" t="n">
        <v>56.13</v>
      </c>
      <c r="L886" t="n">
        <v>21.75</v>
      </c>
      <c r="M886" t="n">
        <v>4</v>
      </c>
      <c r="N886" t="n">
        <v>60.8</v>
      </c>
      <c r="O886" t="n">
        <v>30904.28</v>
      </c>
      <c r="P886" t="n">
        <v>150.66</v>
      </c>
      <c r="Q886" t="n">
        <v>197.75</v>
      </c>
      <c r="R886" t="n">
        <v>30.41</v>
      </c>
      <c r="S886" t="n">
        <v>25.4</v>
      </c>
      <c r="T886" t="n">
        <v>1669.92</v>
      </c>
      <c r="U886" t="n">
        <v>0.84</v>
      </c>
      <c r="V886" t="n">
        <v>0.89</v>
      </c>
      <c r="W886" t="n">
        <v>2.95</v>
      </c>
      <c r="X886" t="n">
        <v>0.1</v>
      </c>
      <c r="Y886" t="n">
        <v>1</v>
      </c>
      <c r="Z886" t="n">
        <v>10</v>
      </c>
    </row>
    <row r="887">
      <c r="A887" t="n">
        <v>84</v>
      </c>
      <c r="B887" t="n">
        <v>110</v>
      </c>
      <c r="C887" t="inlineStr">
        <is>
          <t xml:space="preserve">CONCLUIDO	</t>
        </is>
      </c>
      <c r="D887" t="n">
        <v>7.4902</v>
      </c>
      <c r="E887" t="n">
        <v>13.35</v>
      </c>
      <c r="F887" t="n">
        <v>10.48</v>
      </c>
      <c r="G887" t="n">
        <v>104.85</v>
      </c>
      <c r="H887" t="n">
        <v>1.57</v>
      </c>
      <c r="I887" t="n">
        <v>6</v>
      </c>
      <c r="J887" t="n">
        <v>249.12</v>
      </c>
      <c r="K887" t="n">
        <v>56.13</v>
      </c>
      <c r="L887" t="n">
        <v>22</v>
      </c>
      <c r="M887" t="n">
        <v>4</v>
      </c>
      <c r="N887" t="n">
        <v>61</v>
      </c>
      <c r="O887" t="n">
        <v>30959.46</v>
      </c>
      <c r="P887" t="n">
        <v>150.7</v>
      </c>
      <c r="Q887" t="n">
        <v>197.75</v>
      </c>
      <c r="R887" t="n">
        <v>30.27</v>
      </c>
      <c r="S887" t="n">
        <v>25.4</v>
      </c>
      <c r="T887" t="n">
        <v>1602.58</v>
      </c>
      <c r="U887" t="n">
        <v>0.84</v>
      </c>
      <c r="V887" t="n">
        <v>0.89</v>
      </c>
      <c r="W887" t="n">
        <v>2.95</v>
      </c>
      <c r="X887" t="n">
        <v>0.09</v>
      </c>
      <c r="Y887" t="n">
        <v>1</v>
      </c>
      <c r="Z887" t="n">
        <v>10</v>
      </c>
    </row>
    <row r="888">
      <c r="A888" t="n">
        <v>85</v>
      </c>
      <c r="B888" t="n">
        <v>110</v>
      </c>
      <c r="C888" t="inlineStr">
        <is>
          <t xml:space="preserve">CONCLUIDO	</t>
        </is>
      </c>
      <c r="D888" t="n">
        <v>7.4905</v>
      </c>
      <c r="E888" t="n">
        <v>13.35</v>
      </c>
      <c r="F888" t="n">
        <v>10.48</v>
      </c>
      <c r="G888" t="n">
        <v>104.84</v>
      </c>
      <c r="H888" t="n">
        <v>1.59</v>
      </c>
      <c r="I888" t="n">
        <v>6</v>
      </c>
      <c r="J888" t="n">
        <v>249.57</v>
      </c>
      <c r="K888" t="n">
        <v>56.13</v>
      </c>
      <c r="L888" t="n">
        <v>22.25</v>
      </c>
      <c r="M888" t="n">
        <v>4</v>
      </c>
      <c r="N888" t="n">
        <v>61.2</v>
      </c>
      <c r="O888" t="n">
        <v>31014.73</v>
      </c>
      <c r="P888" t="n">
        <v>150.75</v>
      </c>
      <c r="Q888" t="n">
        <v>197.77</v>
      </c>
      <c r="R888" t="n">
        <v>30.29</v>
      </c>
      <c r="S888" t="n">
        <v>25.4</v>
      </c>
      <c r="T888" t="n">
        <v>1610.93</v>
      </c>
      <c r="U888" t="n">
        <v>0.84</v>
      </c>
      <c r="V888" t="n">
        <v>0.89</v>
      </c>
      <c r="W888" t="n">
        <v>2.95</v>
      </c>
      <c r="X888" t="n">
        <v>0.09</v>
      </c>
      <c r="Y888" t="n">
        <v>1</v>
      </c>
      <c r="Z888" t="n">
        <v>10</v>
      </c>
    </row>
    <row r="889">
      <c r="A889" t="n">
        <v>86</v>
      </c>
      <c r="B889" t="n">
        <v>110</v>
      </c>
      <c r="C889" t="inlineStr">
        <is>
          <t xml:space="preserve">CONCLUIDO	</t>
        </is>
      </c>
      <c r="D889" t="n">
        <v>7.4899</v>
      </c>
      <c r="E889" t="n">
        <v>13.35</v>
      </c>
      <c r="F889" t="n">
        <v>10.49</v>
      </c>
      <c r="G889" t="n">
        <v>104.85</v>
      </c>
      <c r="H889" t="n">
        <v>1.6</v>
      </c>
      <c r="I889" t="n">
        <v>6</v>
      </c>
      <c r="J889" t="n">
        <v>250.02</v>
      </c>
      <c r="K889" t="n">
        <v>56.13</v>
      </c>
      <c r="L889" t="n">
        <v>22.5</v>
      </c>
      <c r="M889" t="n">
        <v>4</v>
      </c>
      <c r="N889" t="n">
        <v>61.39</v>
      </c>
      <c r="O889" t="n">
        <v>31070.06</v>
      </c>
      <c r="P889" t="n">
        <v>150.88</v>
      </c>
      <c r="Q889" t="n">
        <v>197.76</v>
      </c>
      <c r="R889" t="n">
        <v>30.35</v>
      </c>
      <c r="S889" t="n">
        <v>25.4</v>
      </c>
      <c r="T889" t="n">
        <v>1641.04</v>
      </c>
      <c r="U889" t="n">
        <v>0.84</v>
      </c>
      <c r="V889" t="n">
        <v>0.89</v>
      </c>
      <c r="W889" t="n">
        <v>2.95</v>
      </c>
      <c r="X889" t="n">
        <v>0.1</v>
      </c>
      <c r="Y889" t="n">
        <v>1</v>
      </c>
      <c r="Z889" t="n">
        <v>10</v>
      </c>
    </row>
    <row r="890">
      <c r="A890" t="n">
        <v>87</v>
      </c>
      <c r="B890" t="n">
        <v>110</v>
      </c>
      <c r="C890" t="inlineStr">
        <is>
          <t xml:space="preserve">CONCLUIDO	</t>
        </is>
      </c>
      <c r="D890" t="n">
        <v>7.4914</v>
      </c>
      <c r="E890" t="n">
        <v>13.35</v>
      </c>
      <c r="F890" t="n">
        <v>10.48</v>
      </c>
      <c r="G890" t="n">
        <v>104.83</v>
      </c>
      <c r="H890" t="n">
        <v>1.62</v>
      </c>
      <c r="I890" t="n">
        <v>6</v>
      </c>
      <c r="J890" t="n">
        <v>250.47</v>
      </c>
      <c r="K890" t="n">
        <v>56.13</v>
      </c>
      <c r="L890" t="n">
        <v>22.75</v>
      </c>
      <c r="M890" t="n">
        <v>4</v>
      </c>
      <c r="N890" t="n">
        <v>61.59</v>
      </c>
      <c r="O890" t="n">
        <v>31125.47</v>
      </c>
      <c r="P890" t="n">
        <v>151.12</v>
      </c>
      <c r="Q890" t="n">
        <v>197.75</v>
      </c>
      <c r="R890" t="n">
        <v>30.28</v>
      </c>
      <c r="S890" t="n">
        <v>25.4</v>
      </c>
      <c r="T890" t="n">
        <v>1605.78</v>
      </c>
      <c r="U890" t="n">
        <v>0.84</v>
      </c>
      <c r="V890" t="n">
        <v>0.89</v>
      </c>
      <c r="W890" t="n">
        <v>2.95</v>
      </c>
      <c r="X890" t="n">
        <v>0.09</v>
      </c>
      <c r="Y890" t="n">
        <v>1</v>
      </c>
      <c r="Z890" t="n">
        <v>10</v>
      </c>
    </row>
    <row r="891">
      <c r="A891" t="n">
        <v>88</v>
      </c>
      <c r="B891" t="n">
        <v>110</v>
      </c>
      <c r="C891" t="inlineStr">
        <is>
          <t xml:space="preserve">CONCLUIDO	</t>
        </is>
      </c>
      <c r="D891" t="n">
        <v>7.4866</v>
      </c>
      <c r="E891" t="n">
        <v>13.36</v>
      </c>
      <c r="F891" t="n">
        <v>10.49</v>
      </c>
      <c r="G891" t="n">
        <v>104.91</v>
      </c>
      <c r="H891" t="n">
        <v>1.63</v>
      </c>
      <c r="I891" t="n">
        <v>6</v>
      </c>
      <c r="J891" t="n">
        <v>250.92</v>
      </c>
      <c r="K891" t="n">
        <v>56.13</v>
      </c>
      <c r="L891" t="n">
        <v>23</v>
      </c>
      <c r="M891" t="n">
        <v>4</v>
      </c>
      <c r="N891" t="n">
        <v>61.79</v>
      </c>
      <c r="O891" t="n">
        <v>31180.95</v>
      </c>
      <c r="P891" t="n">
        <v>151.41</v>
      </c>
      <c r="Q891" t="n">
        <v>197.76</v>
      </c>
      <c r="R891" t="n">
        <v>30.49</v>
      </c>
      <c r="S891" t="n">
        <v>25.4</v>
      </c>
      <c r="T891" t="n">
        <v>1711.54</v>
      </c>
      <c r="U891" t="n">
        <v>0.83</v>
      </c>
      <c r="V891" t="n">
        <v>0.89</v>
      </c>
      <c r="W891" t="n">
        <v>2.95</v>
      </c>
      <c r="X891" t="n">
        <v>0.1</v>
      </c>
      <c r="Y891" t="n">
        <v>1</v>
      </c>
      <c r="Z891" t="n">
        <v>10</v>
      </c>
    </row>
    <row r="892">
      <c r="A892" t="n">
        <v>89</v>
      </c>
      <c r="B892" t="n">
        <v>110</v>
      </c>
      <c r="C892" t="inlineStr">
        <is>
          <t xml:space="preserve">CONCLUIDO	</t>
        </is>
      </c>
      <c r="D892" t="n">
        <v>7.4885</v>
      </c>
      <c r="E892" t="n">
        <v>13.35</v>
      </c>
      <c r="F892" t="n">
        <v>10.49</v>
      </c>
      <c r="G892" t="n">
        <v>104.88</v>
      </c>
      <c r="H892" t="n">
        <v>1.65</v>
      </c>
      <c r="I892" t="n">
        <v>6</v>
      </c>
      <c r="J892" t="n">
        <v>251.37</v>
      </c>
      <c r="K892" t="n">
        <v>56.13</v>
      </c>
      <c r="L892" t="n">
        <v>23.25</v>
      </c>
      <c r="M892" t="n">
        <v>4</v>
      </c>
      <c r="N892" t="n">
        <v>61.99</v>
      </c>
      <c r="O892" t="n">
        <v>31236.5</v>
      </c>
      <c r="P892" t="n">
        <v>151.42</v>
      </c>
      <c r="Q892" t="n">
        <v>197.76</v>
      </c>
      <c r="R892" t="n">
        <v>30.32</v>
      </c>
      <c r="S892" t="n">
        <v>25.4</v>
      </c>
      <c r="T892" t="n">
        <v>1623.93</v>
      </c>
      <c r="U892" t="n">
        <v>0.84</v>
      </c>
      <c r="V892" t="n">
        <v>0.89</v>
      </c>
      <c r="W892" t="n">
        <v>2.95</v>
      </c>
      <c r="X892" t="n">
        <v>0.1</v>
      </c>
      <c r="Y892" t="n">
        <v>1</v>
      </c>
      <c r="Z892" t="n">
        <v>10</v>
      </c>
    </row>
    <row r="893">
      <c r="A893" t="n">
        <v>90</v>
      </c>
      <c r="B893" t="n">
        <v>110</v>
      </c>
      <c r="C893" t="inlineStr">
        <is>
          <t xml:space="preserve">CONCLUIDO	</t>
        </is>
      </c>
      <c r="D893" t="n">
        <v>7.4933</v>
      </c>
      <c r="E893" t="n">
        <v>13.35</v>
      </c>
      <c r="F893" t="n">
        <v>10.48</v>
      </c>
      <c r="G893" t="n">
        <v>104.79</v>
      </c>
      <c r="H893" t="n">
        <v>1.66</v>
      </c>
      <c r="I893" t="n">
        <v>6</v>
      </c>
      <c r="J893" t="n">
        <v>251.82</v>
      </c>
      <c r="K893" t="n">
        <v>56.13</v>
      </c>
      <c r="L893" t="n">
        <v>23.5</v>
      </c>
      <c r="M893" t="n">
        <v>4</v>
      </c>
      <c r="N893" t="n">
        <v>62.19</v>
      </c>
      <c r="O893" t="n">
        <v>31292.13</v>
      </c>
      <c r="P893" t="n">
        <v>151.12</v>
      </c>
      <c r="Q893" t="n">
        <v>197.76</v>
      </c>
      <c r="R893" t="n">
        <v>30.06</v>
      </c>
      <c r="S893" t="n">
        <v>25.4</v>
      </c>
      <c r="T893" t="n">
        <v>1498.31</v>
      </c>
      <c r="U893" t="n">
        <v>0.84</v>
      </c>
      <c r="V893" t="n">
        <v>0.89</v>
      </c>
      <c r="W893" t="n">
        <v>2.95</v>
      </c>
      <c r="X893" t="n">
        <v>0.09</v>
      </c>
      <c r="Y893" t="n">
        <v>1</v>
      </c>
      <c r="Z893" t="n">
        <v>10</v>
      </c>
    </row>
    <row r="894">
      <c r="A894" t="n">
        <v>91</v>
      </c>
      <c r="B894" t="n">
        <v>110</v>
      </c>
      <c r="C894" t="inlineStr">
        <is>
          <t xml:space="preserve">CONCLUIDO	</t>
        </is>
      </c>
      <c r="D894" t="n">
        <v>7.4919</v>
      </c>
      <c r="E894" t="n">
        <v>13.35</v>
      </c>
      <c r="F894" t="n">
        <v>10.48</v>
      </c>
      <c r="G894" t="n">
        <v>104.82</v>
      </c>
      <c r="H894" t="n">
        <v>1.67</v>
      </c>
      <c r="I894" t="n">
        <v>6</v>
      </c>
      <c r="J894" t="n">
        <v>252.27</v>
      </c>
      <c r="K894" t="n">
        <v>56.13</v>
      </c>
      <c r="L894" t="n">
        <v>23.75</v>
      </c>
      <c r="M894" t="n">
        <v>4</v>
      </c>
      <c r="N894" t="n">
        <v>62.4</v>
      </c>
      <c r="O894" t="n">
        <v>31347.83</v>
      </c>
      <c r="P894" t="n">
        <v>151.31</v>
      </c>
      <c r="Q894" t="n">
        <v>197.78</v>
      </c>
      <c r="R894" t="n">
        <v>30.24</v>
      </c>
      <c r="S894" t="n">
        <v>25.4</v>
      </c>
      <c r="T894" t="n">
        <v>1587.18</v>
      </c>
      <c r="U894" t="n">
        <v>0.84</v>
      </c>
      <c r="V894" t="n">
        <v>0.89</v>
      </c>
      <c r="W894" t="n">
        <v>2.95</v>
      </c>
      <c r="X894" t="n">
        <v>0.09</v>
      </c>
      <c r="Y894" t="n">
        <v>1</v>
      </c>
      <c r="Z894" t="n">
        <v>10</v>
      </c>
    </row>
    <row r="895">
      <c r="A895" t="n">
        <v>92</v>
      </c>
      <c r="B895" t="n">
        <v>110</v>
      </c>
      <c r="C895" t="inlineStr">
        <is>
          <t xml:space="preserve">CONCLUIDO	</t>
        </is>
      </c>
      <c r="D895" t="n">
        <v>7.4894</v>
      </c>
      <c r="E895" t="n">
        <v>13.35</v>
      </c>
      <c r="F895" t="n">
        <v>10.49</v>
      </c>
      <c r="G895" t="n">
        <v>104.86</v>
      </c>
      <c r="H895" t="n">
        <v>1.69</v>
      </c>
      <c r="I895" t="n">
        <v>6</v>
      </c>
      <c r="J895" t="n">
        <v>252.73</v>
      </c>
      <c r="K895" t="n">
        <v>56.13</v>
      </c>
      <c r="L895" t="n">
        <v>24</v>
      </c>
      <c r="M895" t="n">
        <v>4</v>
      </c>
      <c r="N895" t="n">
        <v>62.6</v>
      </c>
      <c r="O895" t="n">
        <v>31403.6</v>
      </c>
      <c r="P895" t="n">
        <v>151.34</v>
      </c>
      <c r="Q895" t="n">
        <v>197.75</v>
      </c>
      <c r="R895" t="n">
        <v>30.38</v>
      </c>
      <c r="S895" t="n">
        <v>25.4</v>
      </c>
      <c r="T895" t="n">
        <v>1655.45</v>
      </c>
      <c r="U895" t="n">
        <v>0.84</v>
      </c>
      <c r="V895" t="n">
        <v>0.89</v>
      </c>
      <c r="W895" t="n">
        <v>2.95</v>
      </c>
      <c r="X895" t="n">
        <v>0.1</v>
      </c>
      <c r="Y895" t="n">
        <v>1</v>
      </c>
      <c r="Z895" t="n">
        <v>10</v>
      </c>
    </row>
    <row r="896">
      <c r="A896" t="n">
        <v>93</v>
      </c>
      <c r="B896" t="n">
        <v>110</v>
      </c>
      <c r="C896" t="inlineStr">
        <is>
          <t xml:space="preserve">CONCLUIDO	</t>
        </is>
      </c>
      <c r="D896" t="n">
        <v>7.4897</v>
      </c>
      <c r="E896" t="n">
        <v>13.35</v>
      </c>
      <c r="F896" t="n">
        <v>10.49</v>
      </c>
      <c r="G896" t="n">
        <v>104.86</v>
      </c>
      <c r="H896" t="n">
        <v>1.7</v>
      </c>
      <c r="I896" t="n">
        <v>6</v>
      </c>
      <c r="J896" t="n">
        <v>253.18</v>
      </c>
      <c r="K896" t="n">
        <v>56.13</v>
      </c>
      <c r="L896" t="n">
        <v>24.25</v>
      </c>
      <c r="M896" t="n">
        <v>4</v>
      </c>
      <c r="N896" t="n">
        <v>62.8</v>
      </c>
      <c r="O896" t="n">
        <v>31459.45</v>
      </c>
      <c r="P896" t="n">
        <v>151.22</v>
      </c>
      <c r="Q896" t="n">
        <v>197.76</v>
      </c>
      <c r="R896" t="n">
        <v>30.35</v>
      </c>
      <c r="S896" t="n">
        <v>25.4</v>
      </c>
      <c r="T896" t="n">
        <v>1640.13</v>
      </c>
      <c r="U896" t="n">
        <v>0.84</v>
      </c>
      <c r="V896" t="n">
        <v>0.89</v>
      </c>
      <c r="W896" t="n">
        <v>2.95</v>
      </c>
      <c r="X896" t="n">
        <v>0.1</v>
      </c>
      <c r="Y896" t="n">
        <v>1</v>
      </c>
      <c r="Z896" t="n">
        <v>10</v>
      </c>
    </row>
    <row r="897">
      <c r="A897" t="n">
        <v>94</v>
      </c>
      <c r="B897" t="n">
        <v>110</v>
      </c>
      <c r="C897" t="inlineStr">
        <is>
          <t xml:space="preserve">CONCLUIDO	</t>
        </is>
      </c>
      <c r="D897" t="n">
        <v>7.4874</v>
      </c>
      <c r="E897" t="n">
        <v>13.36</v>
      </c>
      <c r="F897" t="n">
        <v>10.49</v>
      </c>
      <c r="G897" t="n">
        <v>104.9</v>
      </c>
      <c r="H897" t="n">
        <v>1.72</v>
      </c>
      <c r="I897" t="n">
        <v>6</v>
      </c>
      <c r="J897" t="n">
        <v>253.63</v>
      </c>
      <c r="K897" t="n">
        <v>56.13</v>
      </c>
      <c r="L897" t="n">
        <v>24.5</v>
      </c>
      <c r="M897" t="n">
        <v>4</v>
      </c>
      <c r="N897" t="n">
        <v>63</v>
      </c>
      <c r="O897" t="n">
        <v>31515.37</v>
      </c>
      <c r="P897" t="n">
        <v>151.23</v>
      </c>
      <c r="Q897" t="n">
        <v>197.76</v>
      </c>
      <c r="R897" t="n">
        <v>30.4</v>
      </c>
      <c r="S897" t="n">
        <v>25.4</v>
      </c>
      <c r="T897" t="n">
        <v>1668.12</v>
      </c>
      <c r="U897" t="n">
        <v>0.84</v>
      </c>
      <c r="V897" t="n">
        <v>0.89</v>
      </c>
      <c r="W897" t="n">
        <v>2.95</v>
      </c>
      <c r="X897" t="n">
        <v>0.1</v>
      </c>
      <c r="Y897" t="n">
        <v>1</v>
      </c>
      <c r="Z897" t="n">
        <v>10</v>
      </c>
    </row>
    <row r="898">
      <c r="A898" t="n">
        <v>95</v>
      </c>
      <c r="B898" t="n">
        <v>110</v>
      </c>
      <c r="C898" t="inlineStr">
        <is>
          <t xml:space="preserve">CONCLUIDO	</t>
        </is>
      </c>
      <c r="D898" t="n">
        <v>7.4891</v>
      </c>
      <c r="E898" t="n">
        <v>13.35</v>
      </c>
      <c r="F898" t="n">
        <v>10.49</v>
      </c>
      <c r="G898" t="n">
        <v>104.87</v>
      </c>
      <c r="H898" t="n">
        <v>1.73</v>
      </c>
      <c r="I898" t="n">
        <v>6</v>
      </c>
      <c r="J898" t="n">
        <v>254.09</v>
      </c>
      <c r="K898" t="n">
        <v>56.13</v>
      </c>
      <c r="L898" t="n">
        <v>24.75</v>
      </c>
      <c r="M898" t="n">
        <v>4</v>
      </c>
      <c r="N898" t="n">
        <v>63.21</v>
      </c>
      <c r="O898" t="n">
        <v>31571.37</v>
      </c>
      <c r="P898" t="n">
        <v>151.08</v>
      </c>
      <c r="Q898" t="n">
        <v>197.75</v>
      </c>
      <c r="R898" t="n">
        <v>30.37</v>
      </c>
      <c r="S898" t="n">
        <v>25.4</v>
      </c>
      <c r="T898" t="n">
        <v>1651.7</v>
      </c>
      <c r="U898" t="n">
        <v>0.84</v>
      </c>
      <c r="V898" t="n">
        <v>0.89</v>
      </c>
      <c r="W898" t="n">
        <v>2.95</v>
      </c>
      <c r="X898" t="n">
        <v>0.1</v>
      </c>
      <c r="Y898" t="n">
        <v>1</v>
      </c>
      <c r="Z898" t="n">
        <v>10</v>
      </c>
    </row>
    <row r="899">
      <c r="A899" t="n">
        <v>96</v>
      </c>
      <c r="B899" t="n">
        <v>110</v>
      </c>
      <c r="C899" t="inlineStr">
        <is>
          <t xml:space="preserve">CONCLUIDO	</t>
        </is>
      </c>
      <c r="D899" t="n">
        <v>7.4889</v>
      </c>
      <c r="E899" t="n">
        <v>13.35</v>
      </c>
      <c r="F899" t="n">
        <v>10.49</v>
      </c>
      <c r="G899" t="n">
        <v>104.87</v>
      </c>
      <c r="H899" t="n">
        <v>1.75</v>
      </c>
      <c r="I899" t="n">
        <v>6</v>
      </c>
      <c r="J899" t="n">
        <v>254.54</v>
      </c>
      <c r="K899" t="n">
        <v>56.13</v>
      </c>
      <c r="L899" t="n">
        <v>25</v>
      </c>
      <c r="M899" t="n">
        <v>4</v>
      </c>
      <c r="N899" t="n">
        <v>63.41</v>
      </c>
      <c r="O899" t="n">
        <v>31627.44</v>
      </c>
      <c r="P899" t="n">
        <v>150.98</v>
      </c>
      <c r="Q899" t="n">
        <v>197.76</v>
      </c>
      <c r="R899" t="n">
        <v>30.45</v>
      </c>
      <c r="S899" t="n">
        <v>25.4</v>
      </c>
      <c r="T899" t="n">
        <v>1692.82</v>
      </c>
      <c r="U899" t="n">
        <v>0.83</v>
      </c>
      <c r="V899" t="n">
        <v>0.89</v>
      </c>
      <c r="W899" t="n">
        <v>2.95</v>
      </c>
      <c r="X899" t="n">
        <v>0.1</v>
      </c>
      <c r="Y899" t="n">
        <v>1</v>
      </c>
      <c r="Z899" t="n">
        <v>10</v>
      </c>
    </row>
    <row r="900">
      <c r="A900" t="n">
        <v>97</v>
      </c>
      <c r="B900" t="n">
        <v>110</v>
      </c>
      <c r="C900" t="inlineStr">
        <is>
          <t xml:space="preserve">CONCLUIDO	</t>
        </is>
      </c>
      <c r="D900" t="n">
        <v>7.4911</v>
      </c>
      <c r="E900" t="n">
        <v>13.35</v>
      </c>
      <c r="F900" t="n">
        <v>10.48</v>
      </c>
      <c r="G900" t="n">
        <v>104.83</v>
      </c>
      <c r="H900" t="n">
        <v>1.76</v>
      </c>
      <c r="I900" t="n">
        <v>6</v>
      </c>
      <c r="J900" t="n">
        <v>255</v>
      </c>
      <c r="K900" t="n">
        <v>56.13</v>
      </c>
      <c r="L900" t="n">
        <v>25.25</v>
      </c>
      <c r="M900" t="n">
        <v>4</v>
      </c>
      <c r="N900" t="n">
        <v>63.62</v>
      </c>
      <c r="O900" t="n">
        <v>31683.59</v>
      </c>
      <c r="P900" t="n">
        <v>150.71</v>
      </c>
      <c r="Q900" t="n">
        <v>197.75</v>
      </c>
      <c r="R900" t="n">
        <v>30.3</v>
      </c>
      <c r="S900" t="n">
        <v>25.4</v>
      </c>
      <c r="T900" t="n">
        <v>1614.21</v>
      </c>
      <c r="U900" t="n">
        <v>0.84</v>
      </c>
      <c r="V900" t="n">
        <v>0.89</v>
      </c>
      <c r="W900" t="n">
        <v>2.95</v>
      </c>
      <c r="X900" t="n">
        <v>0.09</v>
      </c>
      <c r="Y900" t="n">
        <v>1</v>
      </c>
      <c r="Z900" t="n">
        <v>10</v>
      </c>
    </row>
    <row r="901">
      <c r="A901" t="n">
        <v>98</v>
      </c>
      <c r="B901" t="n">
        <v>110</v>
      </c>
      <c r="C901" t="inlineStr">
        <is>
          <t xml:space="preserve">CONCLUIDO	</t>
        </is>
      </c>
      <c r="D901" t="n">
        <v>7.4916</v>
      </c>
      <c r="E901" t="n">
        <v>13.35</v>
      </c>
      <c r="F901" t="n">
        <v>10.48</v>
      </c>
      <c r="G901" t="n">
        <v>104.82</v>
      </c>
      <c r="H901" t="n">
        <v>1.78</v>
      </c>
      <c r="I901" t="n">
        <v>6</v>
      </c>
      <c r="J901" t="n">
        <v>255.45</v>
      </c>
      <c r="K901" t="n">
        <v>56.13</v>
      </c>
      <c r="L901" t="n">
        <v>25.5</v>
      </c>
      <c r="M901" t="n">
        <v>4</v>
      </c>
      <c r="N901" t="n">
        <v>63.82</v>
      </c>
      <c r="O901" t="n">
        <v>31739.82</v>
      </c>
      <c r="P901" t="n">
        <v>150.52</v>
      </c>
      <c r="Q901" t="n">
        <v>197.75</v>
      </c>
      <c r="R901" t="n">
        <v>30.33</v>
      </c>
      <c r="S901" t="n">
        <v>25.4</v>
      </c>
      <c r="T901" t="n">
        <v>1629.88</v>
      </c>
      <c r="U901" t="n">
        <v>0.84</v>
      </c>
      <c r="V901" t="n">
        <v>0.89</v>
      </c>
      <c r="W901" t="n">
        <v>2.95</v>
      </c>
      <c r="X901" t="n">
        <v>0.09</v>
      </c>
      <c r="Y901" t="n">
        <v>1</v>
      </c>
      <c r="Z901" t="n">
        <v>10</v>
      </c>
    </row>
    <row r="902">
      <c r="A902" t="n">
        <v>99</v>
      </c>
      <c r="B902" t="n">
        <v>110</v>
      </c>
      <c r="C902" t="inlineStr">
        <is>
          <t xml:space="preserve">CONCLUIDO	</t>
        </is>
      </c>
      <c r="D902" t="n">
        <v>7.4922</v>
      </c>
      <c r="E902" t="n">
        <v>13.35</v>
      </c>
      <c r="F902" t="n">
        <v>10.48</v>
      </c>
      <c r="G902" t="n">
        <v>104.81</v>
      </c>
      <c r="H902" t="n">
        <v>1.79</v>
      </c>
      <c r="I902" t="n">
        <v>6</v>
      </c>
      <c r="J902" t="n">
        <v>255.91</v>
      </c>
      <c r="K902" t="n">
        <v>56.13</v>
      </c>
      <c r="L902" t="n">
        <v>25.75</v>
      </c>
      <c r="M902" t="n">
        <v>4</v>
      </c>
      <c r="N902" t="n">
        <v>64.03</v>
      </c>
      <c r="O902" t="n">
        <v>31796.12</v>
      </c>
      <c r="P902" t="n">
        <v>150.28</v>
      </c>
      <c r="Q902" t="n">
        <v>197.75</v>
      </c>
      <c r="R902" t="n">
        <v>30.24</v>
      </c>
      <c r="S902" t="n">
        <v>25.4</v>
      </c>
      <c r="T902" t="n">
        <v>1586.8</v>
      </c>
      <c r="U902" t="n">
        <v>0.84</v>
      </c>
      <c r="V902" t="n">
        <v>0.89</v>
      </c>
      <c r="W902" t="n">
        <v>2.95</v>
      </c>
      <c r="X902" t="n">
        <v>0.09</v>
      </c>
      <c r="Y902" t="n">
        <v>1</v>
      </c>
      <c r="Z902" t="n">
        <v>10</v>
      </c>
    </row>
    <row r="903">
      <c r="A903" t="n">
        <v>100</v>
      </c>
      <c r="B903" t="n">
        <v>110</v>
      </c>
      <c r="C903" t="inlineStr">
        <is>
          <t xml:space="preserve">CONCLUIDO	</t>
        </is>
      </c>
      <c r="D903" t="n">
        <v>7.4894</v>
      </c>
      <c r="E903" t="n">
        <v>13.35</v>
      </c>
      <c r="F903" t="n">
        <v>10.49</v>
      </c>
      <c r="G903" t="n">
        <v>104.86</v>
      </c>
      <c r="H903" t="n">
        <v>1.8</v>
      </c>
      <c r="I903" t="n">
        <v>6</v>
      </c>
      <c r="J903" t="n">
        <v>256.36</v>
      </c>
      <c r="K903" t="n">
        <v>56.13</v>
      </c>
      <c r="L903" t="n">
        <v>26</v>
      </c>
      <c r="M903" t="n">
        <v>4</v>
      </c>
      <c r="N903" t="n">
        <v>64.23999999999999</v>
      </c>
      <c r="O903" t="n">
        <v>31852.5</v>
      </c>
      <c r="P903" t="n">
        <v>150.21</v>
      </c>
      <c r="Q903" t="n">
        <v>197.75</v>
      </c>
      <c r="R903" t="n">
        <v>30.4</v>
      </c>
      <c r="S903" t="n">
        <v>25.4</v>
      </c>
      <c r="T903" t="n">
        <v>1664.54</v>
      </c>
      <c r="U903" t="n">
        <v>0.84</v>
      </c>
      <c r="V903" t="n">
        <v>0.89</v>
      </c>
      <c r="W903" t="n">
        <v>2.95</v>
      </c>
      <c r="X903" t="n">
        <v>0.1</v>
      </c>
      <c r="Y903" t="n">
        <v>1</v>
      </c>
      <c r="Z903" t="n">
        <v>10</v>
      </c>
    </row>
    <row r="904">
      <c r="A904" t="n">
        <v>101</v>
      </c>
      <c r="B904" t="n">
        <v>110</v>
      </c>
      <c r="C904" t="inlineStr">
        <is>
          <t xml:space="preserve">CONCLUIDO	</t>
        </is>
      </c>
      <c r="D904" t="n">
        <v>7.4934</v>
      </c>
      <c r="E904" t="n">
        <v>13.34</v>
      </c>
      <c r="F904" t="n">
        <v>10.48</v>
      </c>
      <c r="G904" t="n">
        <v>104.79</v>
      </c>
      <c r="H904" t="n">
        <v>1.82</v>
      </c>
      <c r="I904" t="n">
        <v>6</v>
      </c>
      <c r="J904" t="n">
        <v>256.82</v>
      </c>
      <c r="K904" t="n">
        <v>56.13</v>
      </c>
      <c r="L904" t="n">
        <v>26.25</v>
      </c>
      <c r="M904" t="n">
        <v>4</v>
      </c>
      <c r="N904" t="n">
        <v>64.45</v>
      </c>
      <c r="O904" t="n">
        <v>31909.08</v>
      </c>
      <c r="P904" t="n">
        <v>149.74</v>
      </c>
      <c r="Q904" t="n">
        <v>197.78</v>
      </c>
      <c r="R904" t="n">
        <v>30.22</v>
      </c>
      <c r="S904" t="n">
        <v>25.4</v>
      </c>
      <c r="T904" t="n">
        <v>1576.15</v>
      </c>
      <c r="U904" t="n">
        <v>0.84</v>
      </c>
      <c r="V904" t="n">
        <v>0.89</v>
      </c>
      <c r="W904" t="n">
        <v>2.95</v>
      </c>
      <c r="X904" t="n">
        <v>0.09</v>
      </c>
      <c r="Y904" t="n">
        <v>1</v>
      </c>
      <c r="Z904" t="n">
        <v>10</v>
      </c>
    </row>
    <row r="905">
      <c r="A905" t="n">
        <v>102</v>
      </c>
      <c r="B905" t="n">
        <v>110</v>
      </c>
      <c r="C905" t="inlineStr">
        <is>
          <t xml:space="preserve">CONCLUIDO	</t>
        </is>
      </c>
      <c r="D905" t="n">
        <v>7.4849</v>
      </c>
      <c r="E905" t="n">
        <v>13.36</v>
      </c>
      <c r="F905" t="n">
        <v>10.49</v>
      </c>
      <c r="G905" t="n">
        <v>104.94</v>
      </c>
      <c r="H905" t="n">
        <v>1.83</v>
      </c>
      <c r="I905" t="n">
        <v>6</v>
      </c>
      <c r="J905" t="n">
        <v>257.28</v>
      </c>
      <c r="K905" t="n">
        <v>56.13</v>
      </c>
      <c r="L905" t="n">
        <v>26.5</v>
      </c>
      <c r="M905" t="n">
        <v>4</v>
      </c>
      <c r="N905" t="n">
        <v>64.66</v>
      </c>
      <c r="O905" t="n">
        <v>31965.61</v>
      </c>
      <c r="P905" t="n">
        <v>149.62</v>
      </c>
      <c r="Q905" t="n">
        <v>197.77</v>
      </c>
      <c r="R905" t="n">
        <v>30.63</v>
      </c>
      <c r="S905" t="n">
        <v>25.4</v>
      </c>
      <c r="T905" t="n">
        <v>1781.65</v>
      </c>
      <c r="U905" t="n">
        <v>0.83</v>
      </c>
      <c r="V905" t="n">
        <v>0.89</v>
      </c>
      <c r="W905" t="n">
        <v>2.95</v>
      </c>
      <c r="X905" t="n">
        <v>0.1</v>
      </c>
      <c r="Y905" t="n">
        <v>1</v>
      </c>
      <c r="Z905" t="n">
        <v>10</v>
      </c>
    </row>
    <row r="906">
      <c r="A906" t="n">
        <v>103</v>
      </c>
      <c r="B906" t="n">
        <v>110</v>
      </c>
      <c r="C906" t="inlineStr">
        <is>
          <t xml:space="preserve">CONCLUIDO	</t>
        </is>
      </c>
      <c r="D906" t="n">
        <v>7.5183</v>
      </c>
      <c r="E906" t="n">
        <v>13.3</v>
      </c>
      <c r="F906" t="n">
        <v>10.48</v>
      </c>
      <c r="G906" t="n">
        <v>125.72</v>
      </c>
      <c r="H906" t="n">
        <v>1.85</v>
      </c>
      <c r="I906" t="n">
        <v>5</v>
      </c>
      <c r="J906" t="n">
        <v>257.74</v>
      </c>
      <c r="K906" t="n">
        <v>56.13</v>
      </c>
      <c r="L906" t="n">
        <v>26.75</v>
      </c>
      <c r="M906" t="n">
        <v>3</v>
      </c>
      <c r="N906" t="n">
        <v>64.86</v>
      </c>
      <c r="O906" t="n">
        <v>32022.22</v>
      </c>
      <c r="P906" t="n">
        <v>149.25</v>
      </c>
      <c r="Q906" t="n">
        <v>197.75</v>
      </c>
      <c r="R906" t="n">
        <v>30.03</v>
      </c>
      <c r="S906" t="n">
        <v>25.4</v>
      </c>
      <c r="T906" t="n">
        <v>1488.04</v>
      </c>
      <c r="U906" t="n">
        <v>0.85</v>
      </c>
      <c r="V906" t="n">
        <v>0.89</v>
      </c>
      <c r="W906" t="n">
        <v>2.95</v>
      </c>
      <c r="X906" t="n">
        <v>0.09</v>
      </c>
      <c r="Y906" t="n">
        <v>1</v>
      </c>
      <c r="Z906" t="n">
        <v>10</v>
      </c>
    </row>
    <row r="907">
      <c r="A907" t="n">
        <v>104</v>
      </c>
      <c r="B907" t="n">
        <v>110</v>
      </c>
      <c r="C907" t="inlineStr">
        <is>
          <t xml:space="preserve">CONCLUIDO	</t>
        </is>
      </c>
      <c r="D907" t="n">
        <v>7.5201</v>
      </c>
      <c r="E907" t="n">
        <v>13.3</v>
      </c>
      <c r="F907" t="n">
        <v>10.47</v>
      </c>
      <c r="G907" t="n">
        <v>125.69</v>
      </c>
      <c r="H907" t="n">
        <v>1.86</v>
      </c>
      <c r="I907" t="n">
        <v>5</v>
      </c>
      <c r="J907" t="n">
        <v>258.2</v>
      </c>
      <c r="K907" t="n">
        <v>56.13</v>
      </c>
      <c r="L907" t="n">
        <v>27</v>
      </c>
      <c r="M907" t="n">
        <v>3</v>
      </c>
      <c r="N907" t="n">
        <v>65.06999999999999</v>
      </c>
      <c r="O907" t="n">
        <v>32078.91</v>
      </c>
      <c r="P907" t="n">
        <v>149.53</v>
      </c>
      <c r="Q907" t="n">
        <v>197.8</v>
      </c>
      <c r="R907" t="n">
        <v>29.96</v>
      </c>
      <c r="S907" t="n">
        <v>25.4</v>
      </c>
      <c r="T907" t="n">
        <v>1449.56</v>
      </c>
      <c r="U907" t="n">
        <v>0.85</v>
      </c>
      <c r="V907" t="n">
        <v>0.89</v>
      </c>
      <c r="W907" t="n">
        <v>2.95</v>
      </c>
      <c r="X907" t="n">
        <v>0.08</v>
      </c>
      <c r="Y907" t="n">
        <v>1</v>
      </c>
      <c r="Z907" t="n">
        <v>10</v>
      </c>
    </row>
    <row r="908">
      <c r="A908" t="n">
        <v>105</v>
      </c>
      <c r="B908" t="n">
        <v>110</v>
      </c>
      <c r="C908" t="inlineStr">
        <is>
          <t xml:space="preserve">CONCLUIDO	</t>
        </is>
      </c>
      <c r="D908" t="n">
        <v>7.5174</v>
      </c>
      <c r="E908" t="n">
        <v>13.3</v>
      </c>
      <c r="F908" t="n">
        <v>10.48</v>
      </c>
      <c r="G908" t="n">
        <v>125.74</v>
      </c>
      <c r="H908" t="n">
        <v>1.87</v>
      </c>
      <c r="I908" t="n">
        <v>5</v>
      </c>
      <c r="J908" t="n">
        <v>258.66</v>
      </c>
      <c r="K908" t="n">
        <v>56.13</v>
      </c>
      <c r="L908" t="n">
        <v>27.25</v>
      </c>
      <c r="M908" t="n">
        <v>3</v>
      </c>
      <c r="N908" t="n">
        <v>65.28</v>
      </c>
      <c r="O908" t="n">
        <v>32135.68</v>
      </c>
      <c r="P908" t="n">
        <v>149.73</v>
      </c>
      <c r="Q908" t="n">
        <v>197.75</v>
      </c>
      <c r="R908" t="n">
        <v>30.19</v>
      </c>
      <c r="S908" t="n">
        <v>25.4</v>
      </c>
      <c r="T908" t="n">
        <v>1568.04</v>
      </c>
      <c r="U908" t="n">
        <v>0.84</v>
      </c>
      <c r="V908" t="n">
        <v>0.89</v>
      </c>
      <c r="W908" t="n">
        <v>2.95</v>
      </c>
      <c r="X908" t="n">
        <v>0.09</v>
      </c>
      <c r="Y908" t="n">
        <v>1</v>
      </c>
      <c r="Z908" t="n">
        <v>10</v>
      </c>
    </row>
    <row r="909">
      <c r="A909" t="n">
        <v>106</v>
      </c>
      <c r="B909" t="n">
        <v>110</v>
      </c>
      <c r="C909" t="inlineStr">
        <is>
          <t xml:space="preserve">CONCLUIDO	</t>
        </is>
      </c>
      <c r="D909" t="n">
        <v>7.5166</v>
      </c>
      <c r="E909" t="n">
        <v>13.3</v>
      </c>
      <c r="F909" t="n">
        <v>10.48</v>
      </c>
      <c r="G909" t="n">
        <v>125.76</v>
      </c>
      <c r="H909" t="n">
        <v>1.89</v>
      </c>
      <c r="I909" t="n">
        <v>5</v>
      </c>
      <c r="J909" t="n">
        <v>259.12</v>
      </c>
      <c r="K909" t="n">
        <v>56.13</v>
      </c>
      <c r="L909" t="n">
        <v>27.5</v>
      </c>
      <c r="M909" t="n">
        <v>3</v>
      </c>
      <c r="N909" t="n">
        <v>65.48999999999999</v>
      </c>
      <c r="O909" t="n">
        <v>32192.53</v>
      </c>
      <c r="P909" t="n">
        <v>149.97</v>
      </c>
      <c r="Q909" t="n">
        <v>197.75</v>
      </c>
      <c r="R909" t="n">
        <v>30.16</v>
      </c>
      <c r="S909" t="n">
        <v>25.4</v>
      </c>
      <c r="T909" t="n">
        <v>1553.38</v>
      </c>
      <c r="U909" t="n">
        <v>0.84</v>
      </c>
      <c r="V909" t="n">
        <v>0.89</v>
      </c>
      <c r="W909" t="n">
        <v>2.95</v>
      </c>
      <c r="X909" t="n">
        <v>0.09</v>
      </c>
      <c r="Y909" t="n">
        <v>1</v>
      </c>
      <c r="Z909" t="n">
        <v>10</v>
      </c>
    </row>
    <row r="910">
      <c r="A910" t="n">
        <v>107</v>
      </c>
      <c r="B910" t="n">
        <v>110</v>
      </c>
      <c r="C910" t="inlineStr">
        <is>
          <t xml:space="preserve">CONCLUIDO	</t>
        </is>
      </c>
      <c r="D910" t="n">
        <v>7.5185</v>
      </c>
      <c r="E910" t="n">
        <v>13.3</v>
      </c>
      <c r="F910" t="n">
        <v>10.48</v>
      </c>
      <c r="G910" t="n">
        <v>125.72</v>
      </c>
      <c r="H910" t="n">
        <v>1.9</v>
      </c>
      <c r="I910" t="n">
        <v>5</v>
      </c>
      <c r="J910" t="n">
        <v>259.58</v>
      </c>
      <c r="K910" t="n">
        <v>56.13</v>
      </c>
      <c r="L910" t="n">
        <v>27.75</v>
      </c>
      <c r="M910" t="n">
        <v>3</v>
      </c>
      <c r="N910" t="n">
        <v>65.70999999999999</v>
      </c>
      <c r="O910" t="n">
        <v>32249.46</v>
      </c>
      <c r="P910" t="n">
        <v>149.97</v>
      </c>
      <c r="Q910" t="n">
        <v>197.75</v>
      </c>
      <c r="R910" t="n">
        <v>30.06</v>
      </c>
      <c r="S910" t="n">
        <v>25.4</v>
      </c>
      <c r="T910" t="n">
        <v>1500.73</v>
      </c>
      <c r="U910" t="n">
        <v>0.84</v>
      </c>
      <c r="V910" t="n">
        <v>0.89</v>
      </c>
      <c r="W910" t="n">
        <v>2.95</v>
      </c>
      <c r="X910" t="n">
        <v>0.09</v>
      </c>
      <c r="Y910" t="n">
        <v>1</v>
      </c>
      <c r="Z910" t="n">
        <v>10</v>
      </c>
    </row>
    <row r="911">
      <c r="A911" t="n">
        <v>108</v>
      </c>
      <c r="B911" t="n">
        <v>110</v>
      </c>
      <c r="C911" t="inlineStr">
        <is>
          <t xml:space="preserve">CONCLUIDO	</t>
        </is>
      </c>
      <c r="D911" t="n">
        <v>7.5197</v>
      </c>
      <c r="E911" t="n">
        <v>13.3</v>
      </c>
      <c r="F911" t="n">
        <v>10.47</v>
      </c>
      <c r="G911" t="n">
        <v>125.69</v>
      </c>
      <c r="H911" t="n">
        <v>1.92</v>
      </c>
      <c r="I911" t="n">
        <v>5</v>
      </c>
      <c r="J911" t="n">
        <v>260.05</v>
      </c>
      <c r="K911" t="n">
        <v>56.13</v>
      </c>
      <c r="L911" t="n">
        <v>28</v>
      </c>
      <c r="M911" t="n">
        <v>3</v>
      </c>
      <c r="N911" t="n">
        <v>65.92</v>
      </c>
      <c r="O911" t="n">
        <v>32306.46</v>
      </c>
      <c r="P911" t="n">
        <v>150.07</v>
      </c>
      <c r="Q911" t="n">
        <v>197.75</v>
      </c>
      <c r="R911" t="n">
        <v>30</v>
      </c>
      <c r="S911" t="n">
        <v>25.4</v>
      </c>
      <c r="T911" t="n">
        <v>1468.57</v>
      </c>
      <c r="U911" t="n">
        <v>0.85</v>
      </c>
      <c r="V911" t="n">
        <v>0.89</v>
      </c>
      <c r="W911" t="n">
        <v>2.95</v>
      </c>
      <c r="X911" t="n">
        <v>0.08</v>
      </c>
      <c r="Y911" t="n">
        <v>1</v>
      </c>
      <c r="Z911" t="n">
        <v>10</v>
      </c>
    </row>
    <row r="912">
      <c r="A912" t="n">
        <v>109</v>
      </c>
      <c r="B912" t="n">
        <v>110</v>
      </c>
      <c r="C912" t="inlineStr">
        <is>
          <t xml:space="preserve">CONCLUIDO	</t>
        </is>
      </c>
      <c r="D912" t="n">
        <v>7.5205</v>
      </c>
      <c r="E912" t="n">
        <v>13.3</v>
      </c>
      <c r="F912" t="n">
        <v>10.47</v>
      </c>
      <c r="G912" t="n">
        <v>125.68</v>
      </c>
      <c r="H912" t="n">
        <v>1.93</v>
      </c>
      <c r="I912" t="n">
        <v>5</v>
      </c>
      <c r="J912" t="n">
        <v>260.51</v>
      </c>
      <c r="K912" t="n">
        <v>56.13</v>
      </c>
      <c r="L912" t="n">
        <v>28.25</v>
      </c>
      <c r="M912" t="n">
        <v>3</v>
      </c>
      <c r="N912" t="n">
        <v>66.13</v>
      </c>
      <c r="O912" t="n">
        <v>32363.54</v>
      </c>
      <c r="P912" t="n">
        <v>150.1</v>
      </c>
      <c r="Q912" t="n">
        <v>197.78</v>
      </c>
      <c r="R912" t="n">
        <v>29.9</v>
      </c>
      <c r="S912" t="n">
        <v>25.4</v>
      </c>
      <c r="T912" t="n">
        <v>1421.86</v>
      </c>
      <c r="U912" t="n">
        <v>0.85</v>
      </c>
      <c r="V912" t="n">
        <v>0.89</v>
      </c>
      <c r="W912" t="n">
        <v>2.95</v>
      </c>
      <c r="X912" t="n">
        <v>0.08</v>
      </c>
      <c r="Y912" t="n">
        <v>1</v>
      </c>
      <c r="Z912" t="n">
        <v>10</v>
      </c>
    </row>
    <row r="913">
      <c r="A913" t="n">
        <v>110</v>
      </c>
      <c r="B913" t="n">
        <v>110</v>
      </c>
      <c r="C913" t="inlineStr">
        <is>
          <t xml:space="preserve">CONCLUIDO	</t>
        </is>
      </c>
      <c r="D913" t="n">
        <v>7.5215</v>
      </c>
      <c r="E913" t="n">
        <v>13.3</v>
      </c>
      <c r="F913" t="n">
        <v>10.47</v>
      </c>
      <c r="G913" t="n">
        <v>125.66</v>
      </c>
      <c r="H913" t="n">
        <v>1.94</v>
      </c>
      <c r="I913" t="n">
        <v>5</v>
      </c>
      <c r="J913" t="n">
        <v>260.97</v>
      </c>
      <c r="K913" t="n">
        <v>56.13</v>
      </c>
      <c r="L913" t="n">
        <v>28.5</v>
      </c>
      <c r="M913" t="n">
        <v>3</v>
      </c>
      <c r="N913" t="n">
        <v>66.34999999999999</v>
      </c>
      <c r="O913" t="n">
        <v>32420.71</v>
      </c>
      <c r="P913" t="n">
        <v>150.21</v>
      </c>
      <c r="Q913" t="n">
        <v>197.75</v>
      </c>
      <c r="R913" t="n">
        <v>29.99</v>
      </c>
      <c r="S913" t="n">
        <v>25.4</v>
      </c>
      <c r="T913" t="n">
        <v>1468.51</v>
      </c>
      <c r="U913" t="n">
        <v>0.85</v>
      </c>
      <c r="V913" t="n">
        <v>0.89</v>
      </c>
      <c r="W913" t="n">
        <v>2.95</v>
      </c>
      <c r="X913" t="n">
        <v>0.08</v>
      </c>
      <c r="Y913" t="n">
        <v>1</v>
      </c>
      <c r="Z913" t="n">
        <v>10</v>
      </c>
    </row>
    <row r="914">
      <c r="A914" t="n">
        <v>111</v>
      </c>
      <c r="B914" t="n">
        <v>110</v>
      </c>
      <c r="C914" t="inlineStr">
        <is>
          <t xml:space="preserve">CONCLUIDO	</t>
        </is>
      </c>
      <c r="D914" t="n">
        <v>7.5254</v>
      </c>
      <c r="E914" t="n">
        <v>13.29</v>
      </c>
      <c r="F914" t="n">
        <v>10.46</v>
      </c>
      <c r="G914" t="n">
        <v>125.57</v>
      </c>
      <c r="H914" t="n">
        <v>1.96</v>
      </c>
      <c r="I914" t="n">
        <v>5</v>
      </c>
      <c r="J914" t="n">
        <v>261.44</v>
      </c>
      <c r="K914" t="n">
        <v>56.13</v>
      </c>
      <c r="L914" t="n">
        <v>28.75</v>
      </c>
      <c r="M914" t="n">
        <v>3</v>
      </c>
      <c r="N914" t="n">
        <v>66.56</v>
      </c>
      <c r="O914" t="n">
        <v>32477.95</v>
      </c>
      <c r="P914" t="n">
        <v>150.19</v>
      </c>
      <c r="Q914" t="n">
        <v>197.75</v>
      </c>
      <c r="R914" t="n">
        <v>29.72</v>
      </c>
      <c r="S914" t="n">
        <v>25.4</v>
      </c>
      <c r="T914" t="n">
        <v>1329.21</v>
      </c>
      <c r="U914" t="n">
        <v>0.85</v>
      </c>
      <c r="V914" t="n">
        <v>0.89</v>
      </c>
      <c r="W914" t="n">
        <v>2.95</v>
      </c>
      <c r="X914" t="n">
        <v>0.07000000000000001</v>
      </c>
      <c r="Y914" t="n">
        <v>1</v>
      </c>
      <c r="Z914" t="n">
        <v>10</v>
      </c>
    </row>
    <row r="915">
      <c r="A915" t="n">
        <v>112</v>
      </c>
      <c r="B915" t="n">
        <v>110</v>
      </c>
      <c r="C915" t="inlineStr">
        <is>
          <t xml:space="preserve">CONCLUIDO	</t>
        </is>
      </c>
      <c r="D915" t="n">
        <v>7.5248</v>
      </c>
      <c r="E915" t="n">
        <v>13.29</v>
      </c>
      <c r="F915" t="n">
        <v>10.47</v>
      </c>
      <c r="G915" t="n">
        <v>125.59</v>
      </c>
      <c r="H915" t="n">
        <v>1.97</v>
      </c>
      <c r="I915" t="n">
        <v>5</v>
      </c>
      <c r="J915" t="n">
        <v>261.9</v>
      </c>
      <c r="K915" t="n">
        <v>56.13</v>
      </c>
      <c r="L915" t="n">
        <v>29</v>
      </c>
      <c r="M915" t="n">
        <v>3</v>
      </c>
      <c r="N915" t="n">
        <v>66.77</v>
      </c>
      <c r="O915" t="n">
        <v>32535.28</v>
      </c>
      <c r="P915" t="n">
        <v>150.24</v>
      </c>
      <c r="Q915" t="n">
        <v>197.75</v>
      </c>
      <c r="R915" t="n">
        <v>29.77</v>
      </c>
      <c r="S915" t="n">
        <v>25.4</v>
      </c>
      <c r="T915" t="n">
        <v>1355.95</v>
      </c>
      <c r="U915" t="n">
        <v>0.85</v>
      </c>
      <c r="V915" t="n">
        <v>0.89</v>
      </c>
      <c r="W915" t="n">
        <v>2.95</v>
      </c>
      <c r="X915" t="n">
        <v>0.08</v>
      </c>
      <c r="Y915" t="n">
        <v>1</v>
      </c>
      <c r="Z915" t="n">
        <v>10</v>
      </c>
    </row>
    <row r="916">
      <c r="A916" t="n">
        <v>113</v>
      </c>
      <c r="B916" t="n">
        <v>110</v>
      </c>
      <c r="C916" t="inlineStr">
        <is>
          <t xml:space="preserve">CONCLUIDO	</t>
        </is>
      </c>
      <c r="D916" t="n">
        <v>7.5234</v>
      </c>
      <c r="E916" t="n">
        <v>13.29</v>
      </c>
      <c r="F916" t="n">
        <v>10.47</v>
      </c>
      <c r="G916" t="n">
        <v>125.62</v>
      </c>
      <c r="H916" t="n">
        <v>1.98</v>
      </c>
      <c r="I916" t="n">
        <v>5</v>
      </c>
      <c r="J916" t="n">
        <v>262.37</v>
      </c>
      <c r="K916" t="n">
        <v>56.13</v>
      </c>
      <c r="L916" t="n">
        <v>29.25</v>
      </c>
      <c r="M916" t="n">
        <v>3</v>
      </c>
      <c r="N916" t="n">
        <v>66.98999999999999</v>
      </c>
      <c r="O916" t="n">
        <v>32592.68</v>
      </c>
      <c r="P916" t="n">
        <v>150.33</v>
      </c>
      <c r="Q916" t="n">
        <v>197.75</v>
      </c>
      <c r="R916" t="n">
        <v>29.8</v>
      </c>
      <c r="S916" t="n">
        <v>25.4</v>
      </c>
      <c r="T916" t="n">
        <v>1371.4</v>
      </c>
      <c r="U916" t="n">
        <v>0.85</v>
      </c>
      <c r="V916" t="n">
        <v>0.89</v>
      </c>
      <c r="W916" t="n">
        <v>2.95</v>
      </c>
      <c r="X916" t="n">
        <v>0.08</v>
      </c>
      <c r="Y916" t="n">
        <v>1</v>
      </c>
      <c r="Z916" t="n">
        <v>10</v>
      </c>
    </row>
    <row r="917">
      <c r="A917" t="n">
        <v>114</v>
      </c>
      <c r="B917" t="n">
        <v>110</v>
      </c>
      <c r="C917" t="inlineStr">
        <is>
          <t xml:space="preserve">CONCLUIDO	</t>
        </is>
      </c>
      <c r="D917" t="n">
        <v>7.5227</v>
      </c>
      <c r="E917" t="n">
        <v>13.29</v>
      </c>
      <c r="F917" t="n">
        <v>10.47</v>
      </c>
      <c r="G917" t="n">
        <v>125.63</v>
      </c>
      <c r="H917" t="n">
        <v>2</v>
      </c>
      <c r="I917" t="n">
        <v>5</v>
      </c>
      <c r="J917" t="n">
        <v>262.83</v>
      </c>
      <c r="K917" t="n">
        <v>56.13</v>
      </c>
      <c r="L917" t="n">
        <v>29.5</v>
      </c>
      <c r="M917" t="n">
        <v>3</v>
      </c>
      <c r="N917" t="n">
        <v>67.20999999999999</v>
      </c>
      <c r="O917" t="n">
        <v>32650.17</v>
      </c>
      <c r="P917" t="n">
        <v>150.41</v>
      </c>
      <c r="Q917" t="n">
        <v>197.79</v>
      </c>
      <c r="R917" t="n">
        <v>29.91</v>
      </c>
      <c r="S917" t="n">
        <v>25.4</v>
      </c>
      <c r="T917" t="n">
        <v>1427.22</v>
      </c>
      <c r="U917" t="n">
        <v>0.85</v>
      </c>
      <c r="V917" t="n">
        <v>0.89</v>
      </c>
      <c r="W917" t="n">
        <v>2.94</v>
      </c>
      <c r="X917" t="n">
        <v>0.08</v>
      </c>
      <c r="Y917" t="n">
        <v>1</v>
      </c>
      <c r="Z917" t="n">
        <v>10</v>
      </c>
    </row>
    <row r="918">
      <c r="A918" t="n">
        <v>115</v>
      </c>
      <c r="B918" t="n">
        <v>110</v>
      </c>
      <c r="C918" t="inlineStr">
        <is>
          <t xml:space="preserve">CONCLUIDO	</t>
        </is>
      </c>
      <c r="D918" t="n">
        <v>7.5224</v>
      </c>
      <c r="E918" t="n">
        <v>13.29</v>
      </c>
      <c r="F918" t="n">
        <v>10.47</v>
      </c>
      <c r="G918" t="n">
        <v>125.64</v>
      </c>
      <c r="H918" t="n">
        <v>2.01</v>
      </c>
      <c r="I918" t="n">
        <v>5</v>
      </c>
      <c r="J918" t="n">
        <v>263.3</v>
      </c>
      <c r="K918" t="n">
        <v>56.13</v>
      </c>
      <c r="L918" t="n">
        <v>29.75</v>
      </c>
      <c r="M918" t="n">
        <v>3</v>
      </c>
      <c r="N918" t="n">
        <v>67.42</v>
      </c>
      <c r="O918" t="n">
        <v>32707.74</v>
      </c>
      <c r="P918" t="n">
        <v>150.4</v>
      </c>
      <c r="Q918" t="n">
        <v>197.75</v>
      </c>
      <c r="R918" t="n">
        <v>29.93</v>
      </c>
      <c r="S918" t="n">
        <v>25.4</v>
      </c>
      <c r="T918" t="n">
        <v>1436.64</v>
      </c>
      <c r="U918" t="n">
        <v>0.85</v>
      </c>
      <c r="V918" t="n">
        <v>0.89</v>
      </c>
      <c r="W918" t="n">
        <v>2.95</v>
      </c>
      <c r="X918" t="n">
        <v>0.08</v>
      </c>
      <c r="Y918" t="n">
        <v>1</v>
      </c>
      <c r="Z918" t="n">
        <v>10</v>
      </c>
    </row>
    <row r="919">
      <c r="A919" t="n">
        <v>116</v>
      </c>
      <c r="B919" t="n">
        <v>110</v>
      </c>
      <c r="C919" t="inlineStr">
        <is>
          <t xml:space="preserve">CONCLUIDO	</t>
        </is>
      </c>
      <c r="D919" t="n">
        <v>7.5226</v>
      </c>
      <c r="E919" t="n">
        <v>13.29</v>
      </c>
      <c r="F919" t="n">
        <v>10.47</v>
      </c>
      <c r="G919" t="n">
        <v>125.63</v>
      </c>
      <c r="H919" t="n">
        <v>2.02</v>
      </c>
      <c r="I919" t="n">
        <v>5</v>
      </c>
      <c r="J919" t="n">
        <v>263.77</v>
      </c>
      <c r="K919" t="n">
        <v>56.13</v>
      </c>
      <c r="L919" t="n">
        <v>30</v>
      </c>
      <c r="M919" t="n">
        <v>3</v>
      </c>
      <c r="N919" t="n">
        <v>67.64</v>
      </c>
      <c r="O919" t="n">
        <v>32765.39</v>
      </c>
      <c r="P919" t="n">
        <v>150.41</v>
      </c>
      <c r="Q919" t="n">
        <v>197.75</v>
      </c>
      <c r="R919" t="n">
        <v>29.88</v>
      </c>
      <c r="S919" t="n">
        <v>25.4</v>
      </c>
      <c r="T919" t="n">
        <v>1410.57</v>
      </c>
      <c r="U919" t="n">
        <v>0.85</v>
      </c>
      <c r="V919" t="n">
        <v>0.89</v>
      </c>
      <c r="W919" t="n">
        <v>2.95</v>
      </c>
      <c r="X919" t="n">
        <v>0.08</v>
      </c>
      <c r="Y919" t="n">
        <v>1</v>
      </c>
      <c r="Z919" t="n">
        <v>10</v>
      </c>
    </row>
    <row r="920">
      <c r="A920" t="n">
        <v>117</v>
      </c>
      <c r="B920" t="n">
        <v>110</v>
      </c>
      <c r="C920" t="inlineStr">
        <is>
          <t xml:space="preserve">CONCLUIDO	</t>
        </is>
      </c>
      <c r="D920" t="n">
        <v>7.521</v>
      </c>
      <c r="E920" t="n">
        <v>13.3</v>
      </c>
      <c r="F920" t="n">
        <v>10.47</v>
      </c>
      <c r="G920" t="n">
        <v>125.67</v>
      </c>
      <c r="H920" t="n">
        <v>2.04</v>
      </c>
      <c r="I920" t="n">
        <v>5</v>
      </c>
      <c r="J920" t="n">
        <v>264.23</v>
      </c>
      <c r="K920" t="n">
        <v>56.13</v>
      </c>
      <c r="L920" t="n">
        <v>30.25</v>
      </c>
      <c r="M920" t="n">
        <v>3</v>
      </c>
      <c r="N920" t="n">
        <v>67.86</v>
      </c>
      <c r="O920" t="n">
        <v>32823.12</v>
      </c>
      <c r="P920" t="n">
        <v>150.38</v>
      </c>
      <c r="Q920" t="n">
        <v>197.75</v>
      </c>
      <c r="R920" t="n">
        <v>29.88</v>
      </c>
      <c r="S920" t="n">
        <v>25.4</v>
      </c>
      <c r="T920" t="n">
        <v>1412.52</v>
      </c>
      <c r="U920" t="n">
        <v>0.85</v>
      </c>
      <c r="V920" t="n">
        <v>0.89</v>
      </c>
      <c r="W920" t="n">
        <v>2.95</v>
      </c>
      <c r="X920" t="n">
        <v>0.08</v>
      </c>
      <c r="Y920" t="n">
        <v>1</v>
      </c>
      <c r="Z920" t="n">
        <v>10</v>
      </c>
    </row>
    <row r="921">
      <c r="A921" t="n">
        <v>118</v>
      </c>
      <c r="B921" t="n">
        <v>110</v>
      </c>
      <c r="C921" t="inlineStr">
        <is>
          <t xml:space="preserve">CONCLUIDO	</t>
        </is>
      </c>
      <c r="D921" t="n">
        <v>7.5241</v>
      </c>
      <c r="E921" t="n">
        <v>13.29</v>
      </c>
      <c r="F921" t="n">
        <v>10.47</v>
      </c>
      <c r="G921" t="n">
        <v>125.6</v>
      </c>
      <c r="H921" t="n">
        <v>2.05</v>
      </c>
      <c r="I921" t="n">
        <v>5</v>
      </c>
      <c r="J921" t="n">
        <v>264.7</v>
      </c>
      <c r="K921" t="n">
        <v>56.13</v>
      </c>
      <c r="L921" t="n">
        <v>30.5</v>
      </c>
      <c r="M921" t="n">
        <v>3</v>
      </c>
      <c r="N921" t="n">
        <v>68.08</v>
      </c>
      <c r="O921" t="n">
        <v>32880.94</v>
      </c>
      <c r="P921" t="n">
        <v>150.31</v>
      </c>
      <c r="Q921" t="n">
        <v>197.75</v>
      </c>
      <c r="R921" t="n">
        <v>29.84</v>
      </c>
      <c r="S921" t="n">
        <v>25.4</v>
      </c>
      <c r="T921" t="n">
        <v>1389.03</v>
      </c>
      <c r="U921" t="n">
        <v>0.85</v>
      </c>
      <c r="V921" t="n">
        <v>0.89</v>
      </c>
      <c r="W921" t="n">
        <v>2.94</v>
      </c>
      <c r="X921" t="n">
        <v>0.08</v>
      </c>
      <c r="Y921" t="n">
        <v>1</v>
      </c>
      <c r="Z921" t="n">
        <v>10</v>
      </c>
    </row>
    <row r="922">
      <c r="A922" t="n">
        <v>119</v>
      </c>
      <c r="B922" t="n">
        <v>110</v>
      </c>
      <c r="C922" t="inlineStr">
        <is>
          <t xml:space="preserve">CONCLUIDO	</t>
        </is>
      </c>
      <c r="D922" t="n">
        <v>7.5224</v>
      </c>
      <c r="E922" t="n">
        <v>13.29</v>
      </c>
      <c r="F922" t="n">
        <v>10.47</v>
      </c>
      <c r="G922" t="n">
        <v>125.64</v>
      </c>
      <c r="H922" t="n">
        <v>2.06</v>
      </c>
      <c r="I922" t="n">
        <v>5</v>
      </c>
      <c r="J922" t="n">
        <v>265.17</v>
      </c>
      <c r="K922" t="n">
        <v>56.13</v>
      </c>
      <c r="L922" t="n">
        <v>30.75</v>
      </c>
      <c r="M922" t="n">
        <v>3</v>
      </c>
      <c r="N922" t="n">
        <v>68.3</v>
      </c>
      <c r="O922" t="n">
        <v>32938.83</v>
      </c>
      <c r="P922" t="n">
        <v>150.26</v>
      </c>
      <c r="Q922" t="n">
        <v>197.76</v>
      </c>
      <c r="R922" t="n">
        <v>29.9</v>
      </c>
      <c r="S922" t="n">
        <v>25.4</v>
      </c>
      <c r="T922" t="n">
        <v>1420.66</v>
      </c>
      <c r="U922" t="n">
        <v>0.85</v>
      </c>
      <c r="V922" t="n">
        <v>0.89</v>
      </c>
      <c r="W922" t="n">
        <v>2.95</v>
      </c>
      <c r="X922" t="n">
        <v>0.08</v>
      </c>
      <c r="Y922" t="n">
        <v>1</v>
      </c>
      <c r="Z922" t="n">
        <v>10</v>
      </c>
    </row>
    <row r="923">
      <c r="A923" t="n">
        <v>120</v>
      </c>
      <c r="B923" t="n">
        <v>110</v>
      </c>
      <c r="C923" t="inlineStr">
        <is>
          <t xml:space="preserve">CONCLUIDO	</t>
        </is>
      </c>
      <c r="D923" t="n">
        <v>7.5238</v>
      </c>
      <c r="E923" t="n">
        <v>13.29</v>
      </c>
      <c r="F923" t="n">
        <v>10.47</v>
      </c>
      <c r="G923" t="n">
        <v>125.61</v>
      </c>
      <c r="H923" t="n">
        <v>2.08</v>
      </c>
      <c r="I923" t="n">
        <v>5</v>
      </c>
      <c r="J923" t="n">
        <v>265.64</v>
      </c>
      <c r="K923" t="n">
        <v>56.13</v>
      </c>
      <c r="L923" t="n">
        <v>31</v>
      </c>
      <c r="M923" t="n">
        <v>3</v>
      </c>
      <c r="N923" t="n">
        <v>68.52</v>
      </c>
      <c r="O923" t="n">
        <v>32996.81</v>
      </c>
      <c r="P923" t="n">
        <v>150.14</v>
      </c>
      <c r="Q923" t="n">
        <v>197.75</v>
      </c>
      <c r="R923" t="n">
        <v>29.78</v>
      </c>
      <c r="S923" t="n">
        <v>25.4</v>
      </c>
      <c r="T923" t="n">
        <v>1361.86</v>
      </c>
      <c r="U923" t="n">
        <v>0.85</v>
      </c>
      <c r="V923" t="n">
        <v>0.89</v>
      </c>
      <c r="W923" t="n">
        <v>2.95</v>
      </c>
      <c r="X923" t="n">
        <v>0.08</v>
      </c>
      <c r="Y923" t="n">
        <v>1</v>
      </c>
      <c r="Z923" t="n">
        <v>10</v>
      </c>
    </row>
    <row r="924">
      <c r="A924" t="n">
        <v>121</v>
      </c>
      <c r="B924" t="n">
        <v>110</v>
      </c>
      <c r="C924" t="inlineStr">
        <is>
          <t xml:space="preserve">CONCLUIDO	</t>
        </is>
      </c>
      <c r="D924" t="n">
        <v>7.5238</v>
      </c>
      <c r="E924" t="n">
        <v>13.29</v>
      </c>
      <c r="F924" t="n">
        <v>10.47</v>
      </c>
      <c r="G924" t="n">
        <v>125.61</v>
      </c>
      <c r="H924" t="n">
        <v>2.09</v>
      </c>
      <c r="I924" t="n">
        <v>5</v>
      </c>
      <c r="J924" t="n">
        <v>266.11</v>
      </c>
      <c r="K924" t="n">
        <v>56.13</v>
      </c>
      <c r="L924" t="n">
        <v>31.25</v>
      </c>
      <c r="M924" t="n">
        <v>3</v>
      </c>
      <c r="N924" t="n">
        <v>68.73999999999999</v>
      </c>
      <c r="O924" t="n">
        <v>33054.88</v>
      </c>
      <c r="P924" t="n">
        <v>150.06</v>
      </c>
      <c r="Q924" t="n">
        <v>197.76</v>
      </c>
      <c r="R924" t="n">
        <v>29.78</v>
      </c>
      <c r="S924" t="n">
        <v>25.4</v>
      </c>
      <c r="T924" t="n">
        <v>1360.16</v>
      </c>
      <c r="U924" t="n">
        <v>0.85</v>
      </c>
      <c r="V924" t="n">
        <v>0.89</v>
      </c>
      <c r="W924" t="n">
        <v>2.95</v>
      </c>
      <c r="X924" t="n">
        <v>0.08</v>
      </c>
      <c r="Y924" t="n">
        <v>1</v>
      </c>
      <c r="Z924" t="n">
        <v>10</v>
      </c>
    </row>
    <row r="925">
      <c r="A925" t="n">
        <v>122</v>
      </c>
      <c r="B925" t="n">
        <v>110</v>
      </c>
      <c r="C925" t="inlineStr">
        <is>
          <t xml:space="preserve">CONCLUIDO	</t>
        </is>
      </c>
      <c r="D925" t="n">
        <v>7.5268</v>
      </c>
      <c r="E925" t="n">
        <v>13.29</v>
      </c>
      <c r="F925" t="n">
        <v>10.46</v>
      </c>
      <c r="G925" t="n">
        <v>125.54</v>
      </c>
      <c r="H925" t="n">
        <v>2.1</v>
      </c>
      <c r="I925" t="n">
        <v>5</v>
      </c>
      <c r="J925" t="n">
        <v>266.59</v>
      </c>
      <c r="K925" t="n">
        <v>56.13</v>
      </c>
      <c r="L925" t="n">
        <v>31.5</v>
      </c>
      <c r="M925" t="n">
        <v>3</v>
      </c>
      <c r="N925" t="n">
        <v>68.95999999999999</v>
      </c>
      <c r="O925" t="n">
        <v>33113.03</v>
      </c>
      <c r="P925" t="n">
        <v>149.83</v>
      </c>
      <c r="Q925" t="n">
        <v>197.75</v>
      </c>
      <c r="R925" t="n">
        <v>29.59</v>
      </c>
      <c r="S925" t="n">
        <v>25.4</v>
      </c>
      <c r="T925" t="n">
        <v>1264.45</v>
      </c>
      <c r="U925" t="n">
        <v>0.86</v>
      </c>
      <c r="V925" t="n">
        <v>0.89</v>
      </c>
      <c r="W925" t="n">
        <v>2.95</v>
      </c>
      <c r="X925" t="n">
        <v>0.07000000000000001</v>
      </c>
      <c r="Y925" t="n">
        <v>1</v>
      </c>
      <c r="Z925" t="n">
        <v>10</v>
      </c>
    </row>
    <row r="926">
      <c r="A926" t="n">
        <v>123</v>
      </c>
      <c r="B926" t="n">
        <v>110</v>
      </c>
      <c r="C926" t="inlineStr">
        <is>
          <t xml:space="preserve">CONCLUIDO	</t>
        </is>
      </c>
      <c r="D926" t="n">
        <v>7.5256</v>
      </c>
      <c r="E926" t="n">
        <v>13.29</v>
      </c>
      <c r="F926" t="n">
        <v>10.46</v>
      </c>
      <c r="G926" t="n">
        <v>125.57</v>
      </c>
      <c r="H926" t="n">
        <v>2.12</v>
      </c>
      <c r="I926" t="n">
        <v>5</v>
      </c>
      <c r="J926" t="n">
        <v>267.06</v>
      </c>
      <c r="K926" t="n">
        <v>56.13</v>
      </c>
      <c r="L926" t="n">
        <v>31.75</v>
      </c>
      <c r="M926" t="n">
        <v>3</v>
      </c>
      <c r="N926" t="n">
        <v>69.18000000000001</v>
      </c>
      <c r="O926" t="n">
        <v>33171.26</v>
      </c>
      <c r="P926" t="n">
        <v>149.75</v>
      </c>
      <c r="Q926" t="n">
        <v>197.75</v>
      </c>
      <c r="R926" t="n">
        <v>29.67</v>
      </c>
      <c r="S926" t="n">
        <v>25.4</v>
      </c>
      <c r="T926" t="n">
        <v>1304.26</v>
      </c>
      <c r="U926" t="n">
        <v>0.86</v>
      </c>
      <c r="V926" t="n">
        <v>0.89</v>
      </c>
      <c r="W926" t="n">
        <v>2.95</v>
      </c>
      <c r="X926" t="n">
        <v>0.07000000000000001</v>
      </c>
      <c r="Y926" t="n">
        <v>1</v>
      </c>
      <c r="Z926" t="n">
        <v>10</v>
      </c>
    </row>
    <row r="927">
      <c r="A927" t="n">
        <v>124</v>
      </c>
      <c r="B927" t="n">
        <v>110</v>
      </c>
      <c r="C927" t="inlineStr">
        <is>
          <t xml:space="preserve">CONCLUIDO	</t>
        </is>
      </c>
      <c r="D927" t="n">
        <v>7.5259</v>
      </c>
      <c r="E927" t="n">
        <v>13.29</v>
      </c>
      <c r="F927" t="n">
        <v>10.46</v>
      </c>
      <c r="G927" t="n">
        <v>125.56</v>
      </c>
      <c r="H927" t="n">
        <v>2.13</v>
      </c>
      <c r="I927" t="n">
        <v>5</v>
      </c>
      <c r="J927" t="n">
        <v>267.53</v>
      </c>
      <c r="K927" t="n">
        <v>56.13</v>
      </c>
      <c r="L927" t="n">
        <v>32</v>
      </c>
      <c r="M927" t="n">
        <v>3</v>
      </c>
      <c r="N927" t="n">
        <v>69.40000000000001</v>
      </c>
      <c r="O927" t="n">
        <v>33229.58</v>
      </c>
      <c r="P927" t="n">
        <v>149.72</v>
      </c>
      <c r="Q927" t="n">
        <v>197.77</v>
      </c>
      <c r="R927" t="n">
        <v>29.64</v>
      </c>
      <c r="S927" t="n">
        <v>25.4</v>
      </c>
      <c r="T927" t="n">
        <v>1289.61</v>
      </c>
      <c r="U927" t="n">
        <v>0.86</v>
      </c>
      <c r="V927" t="n">
        <v>0.89</v>
      </c>
      <c r="W927" t="n">
        <v>2.95</v>
      </c>
      <c r="X927" t="n">
        <v>0.07000000000000001</v>
      </c>
      <c r="Y927" t="n">
        <v>1</v>
      </c>
      <c r="Z927" t="n">
        <v>10</v>
      </c>
    </row>
    <row r="928">
      <c r="A928" t="n">
        <v>125</v>
      </c>
      <c r="B928" t="n">
        <v>110</v>
      </c>
      <c r="C928" t="inlineStr">
        <is>
          <t xml:space="preserve">CONCLUIDO	</t>
        </is>
      </c>
      <c r="D928" t="n">
        <v>7.5289</v>
      </c>
      <c r="E928" t="n">
        <v>13.28</v>
      </c>
      <c r="F928" t="n">
        <v>10.46</v>
      </c>
      <c r="G928" t="n">
        <v>125.5</v>
      </c>
      <c r="H928" t="n">
        <v>2.14</v>
      </c>
      <c r="I928" t="n">
        <v>5</v>
      </c>
      <c r="J928" t="n">
        <v>268</v>
      </c>
      <c r="K928" t="n">
        <v>56.13</v>
      </c>
      <c r="L928" t="n">
        <v>32.25</v>
      </c>
      <c r="M928" t="n">
        <v>3</v>
      </c>
      <c r="N928" t="n">
        <v>69.63</v>
      </c>
      <c r="O928" t="n">
        <v>33287.98</v>
      </c>
      <c r="P928" t="n">
        <v>149.42</v>
      </c>
      <c r="Q928" t="n">
        <v>197.75</v>
      </c>
      <c r="R928" t="n">
        <v>29.49</v>
      </c>
      <c r="S928" t="n">
        <v>25.4</v>
      </c>
      <c r="T928" t="n">
        <v>1214.39</v>
      </c>
      <c r="U928" t="n">
        <v>0.86</v>
      </c>
      <c r="V928" t="n">
        <v>0.89</v>
      </c>
      <c r="W928" t="n">
        <v>2.95</v>
      </c>
      <c r="X928" t="n">
        <v>0.07000000000000001</v>
      </c>
      <c r="Y928" t="n">
        <v>1</v>
      </c>
      <c r="Z928" t="n">
        <v>10</v>
      </c>
    </row>
    <row r="929">
      <c r="A929" t="n">
        <v>126</v>
      </c>
      <c r="B929" t="n">
        <v>110</v>
      </c>
      <c r="C929" t="inlineStr">
        <is>
          <t xml:space="preserve">CONCLUIDO	</t>
        </is>
      </c>
      <c r="D929" t="n">
        <v>7.526</v>
      </c>
      <c r="E929" t="n">
        <v>13.29</v>
      </c>
      <c r="F929" t="n">
        <v>10.46</v>
      </c>
      <c r="G929" t="n">
        <v>125.56</v>
      </c>
      <c r="H929" t="n">
        <v>2.15</v>
      </c>
      <c r="I929" t="n">
        <v>5</v>
      </c>
      <c r="J929" t="n">
        <v>268.48</v>
      </c>
      <c r="K929" t="n">
        <v>56.13</v>
      </c>
      <c r="L929" t="n">
        <v>32.5</v>
      </c>
      <c r="M929" t="n">
        <v>3</v>
      </c>
      <c r="N929" t="n">
        <v>69.84999999999999</v>
      </c>
      <c r="O929" t="n">
        <v>33346.47</v>
      </c>
      <c r="P929" t="n">
        <v>149.42</v>
      </c>
      <c r="Q929" t="n">
        <v>197.75</v>
      </c>
      <c r="R929" t="n">
        <v>29.6</v>
      </c>
      <c r="S929" t="n">
        <v>25.4</v>
      </c>
      <c r="T929" t="n">
        <v>1273.26</v>
      </c>
      <c r="U929" t="n">
        <v>0.86</v>
      </c>
      <c r="V929" t="n">
        <v>0.89</v>
      </c>
      <c r="W929" t="n">
        <v>2.95</v>
      </c>
      <c r="X929" t="n">
        <v>0.07000000000000001</v>
      </c>
      <c r="Y929" t="n">
        <v>1</v>
      </c>
      <c r="Z929" t="n">
        <v>10</v>
      </c>
    </row>
    <row r="930">
      <c r="A930" t="n">
        <v>127</v>
      </c>
      <c r="B930" t="n">
        <v>110</v>
      </c>
      <c r="C930" t="inlineStr">
        <is>
          <t xml:space="preserve">CONCLUIDO	</t>
        </is>
      </c>
      <c r="D930" t="n">
        <v>7.5262</v>
      </c>
      <c r="E930" t="n">
        <v>13.29</v>
      </c>
      <c r="F930" t="n">
        <v>10.46</v>
      </c>
      <c r="G930" t="n">
        <v>125.56</v>
      </c>
      <c r="H930" t="n">
        <v>2.17</v>
      </c>
      <c r="I930" t="n">
        <v>5</v>
      </c>
      <c r="J930" t="n">
        <v>268.95</v>
      </c>
      <c r="K930" t="n">
        <v>56.13</v>
      </c>
      <c r="L930" t="n">
        <v>32.75</v>
      </c>
      <c r="M930" t="n">
        <v>3</v>
      </c>
      <c r="N930" t="n">
        <v>70.08</v>
      </c>
      <c r="O930" t="n">
        <v>33405.04</v>
      </c>
      <c r="P930" t="n">
        <v>149.04</v>
      </c>
      <c r="Q930" t="n">
        <v>197.78</v>
      </c>
      <c r="R930" t="n">
        <v>29.62</v>
      </c>
      <c r="S930" t="n">
        <v>25.4</v>
      </c>
      <c r="T930" t="n">
        <v>1283.31</v>
      </c>
      <c r="U930" t="n">
        <v>0.86</v>
      </c>
      <c r="V930" t="n">
        <v>0.89</v>
      </c>
      <c r="W930" t="n">
        <v>2.95</v>
      </c>
      <c r="X930" t="n">
        <v>0.07000000000000001</v>
      </c>
      <c r="Y930" t="n">
        <v>1</v>
      </c>
      <c r="Z930" t="n">
        <v>10</v>
      </c>
    </row>
    <row r="931">
      <c r="A931" t="n">
        <v>128</v>
      </c>
      <c r="B931" t="n">
        <v>110</v>
      </c>
      <c r="C931" t="inlineStr">
        <is>
          <t xml:space="preserve">CONCLUIDO	</t>
        </is>
      </c>
      <c r="D931" t="n">
        <v>7.5276</v>
      </c>
      <c r="E931" t="n">
        <v>13.28</v>
      </c>
      <c r="F931" t="n">
        <v>10.46</v>
      </c>
      <c r="G931" t="n">
        <v>125.53</v>
      </c>
      <c r="H931" t="n">
        <v>2.18</v>
      </c>
      <c r="I931" t="n">
        <v>5</v>
      </c>
      <c r="J931" t="n">
        <v>269.43</v>
      </c>
      <c r="K931" t="n">
        <v>56.13</v>
      </c>
      <c r="L931" t="n">
        <v>33</v>
      </c>
      <c r="M931" t="n">
        <v>3</v>
      </c>
      <c r="N931" t="n">
        <v>70.3</v>
      </c>
      <c r="O931" t="n">
        <v>33463.7</v>
      </c>
      <c r="P931" t="n">
        <v>148.75</v>
      </c>
      <c r="Q931" t="n">
        <v>197.75</v>
      </c>
      <c r="R931" t="n">
        <v>29.58</v>
      </c>
      <c r="S931" t="n">
        <v>25.4</v>
      </c>
      <c r="T931" t="n">
        <v>1263.36</v>
      </c>
      <c r="U931" t="n">
        <v>0.86</v>
      </c>
      <c r="V931" t="n">
        <v>0.89</v>
      </c>
      <c r="W931" t="n">
        <v>2.95</v>
      </c>
      <c r="X931" t="n">
        <v>0.07000000000000001</v>
      </c>
      <c r="Y931" t="n">
        <v>1</v>
      </c>
      <c r="Z931" t="n">
        <v>10</v>
      </c>
    </row>
    <row r="932">
      <c r="A932" t="n">
        <v>129</v>
      </c>
      <c r="B932" t="n">
        <v>110</v>
      </c>
      <c r="C932" t="inlineStr">
        <is>
          <t xml:space="preserve">CONCLUIDO	</t>
        </is>
      </c>
      <c r="D932" t="n">
        <v>7.5267</v>
      </c>
      <c r="E932" t="n">
        <v>13.29</v>
      </c>
      <c r="F932" t="n">
        <v>10.46</v>
      </c>
      <c r="G932" t="n">
        <v>125.55</v>
      </c>
      <c r="H932" t="n">
        <v>2.19</v>
      </c>
      <c r="I932" t="n">
        <v>5</v>
      </c>
      <c r="J932" t="n">
        <v>269.9</v>
      </c>
      <c r="K932" t="n">
        <v>56.13</v>
      </c>
      <c r="L932" t="n">
        <v>33.25</v>
      </c>
      <c r="M932" t="n">
        <v>3</v>
      </c>
      <c r="N932" t="n">
        <v>70.53</v>
      </c>
      <c r="O932" t="n">
        <v>33522.45</v>
      </c>
      <c r="P932" t="n">
        <v>148.57</v>
      </c>
      <c r="Q932" t="n">
        <v>197.75</v>
      </c>
      <c r="R932" t="n">
        <v>29.61</v>
      </c>
      <c r="S932" t="n">
        <v>25.4</v>
      </c>
      <c r="T932" t="n">
        <v>1278.03</v>
      </c>
      <c r="U932" t="n">
        <v>0.86</v>
      </c>
      <c r="V932" t="n">
        <v>0.89</v>
      </c>
      <c r="W932" t="n">
        <v>2.95</v>
      </c>
      <c r="X932" t="n">
        <v>0.07000000000000001</v>
      </c>
      <c r="Y932" t="n">
        <v>1</v>
      </c>
      <c r="Z932" t="n">
        <v>10</v>
      </c>
    </row>
    <row r="933">
      <c r="A933" t="n">
        <v>130</v>
      </c>
      <c r="B933" t="n">
        <v>110</v>
      </c>
      <c r="C933" t="inlineStr">
        <is>
          <t xml:space="preserve">CONCLUIDO	</t>
        </is>
      </c>
      <c r="D933" t="n">
        <v>7.5237</v>
      </c>
      <c r="E933" t="n">
        <v>13.29</v>
      </c>
      <c r="F933" t="n">
        <v>10.47</v>
      </c>
      <c r="G933" t="n">
        <v>125.61</v>
      </c>
      <c r="H933" t="n">
        <v>2.21</v>
      </c>
      <c r="I933" t="n">
        <v>5</v>
      </c>
      <c r="J933" t="n">
        <v>270.38</v>
      </c>
      <c r="K933" t="n">
        <v>56.13</v>
      </c>
      <c r="L933" t="n">
        <v>33.5</v>
      </c>
      <c r="M933" t="n">
        <v>3</v>
      </c>
      <c r="N933" t="n">
        <v>70.76000000000001</v>
      </c>
      <c r="O933" t="n">
        <v>33581.28</v>
      </c>
      <c r="P933" t="n">
        <v>148.57</v>
      </c>
      <c r="Q933" t="n">
        <v>197.75</v>
      </c>
      <c r="R933" t="n">
        <v>29.79</v>
      </c>
      <c r="S933" t="n">
        <v>25.4</v>
      </c>
      <c r="T933" t="n">
        <v>1368.36</v>
      </c>
      <c r="U933" t="n">
        <v>0.85</v>
      </c>
      <c r="V933" t="n">
        <v>0.89</v>
      </c>
      <c r="W933" t="n">
        <v>2.95</v>
      </c>
      <c r="X933" t="n">
        <v>0.08</v>
      </c>
      <c r="Y933" t="n">
        <v>1</v>
      </c>
      <c r="Z933" t="n">
        <v>10</v>
      </c>
    </row>
    <row r="934">
      <c r="A934" t="n">
        <v>131</v>
      </c>
      <c r="B934" t="n">
        <v>110</v>
      </c>
      <c r="C934" t="inlineStr">
        <is>
          <t xml:space="preserve">CONCLUIDO	</t>
        </is>
      </c>
      <c r="D934" t="n">
        <v>7.523</v>
      </c>
      <c r="E934" t="n">
        <v>13.29</v>
      </c>
      <c r="F934" t="n">
        <v>10.47</v>
      </c>
      <c r="G934" t="n">
        <v>125.62</v>
      </c>
      <c r="H934" t="n">
        <v>2.22</v>
      </c>
      <c r="I934" t="n">
        <v>5</v>
      </c>
      <c r="J934" t="n">
        <v>270.86</v>
      </c>
      <c r="K934" t="n">
        <v>56.13</v>
      </c>
      <c r="L934" t="n">
        <v>33.75</v>
      </c>
      <c r="M934" t="n">
        <v>3</v>
      </c>
      <c r="N934" t="n">
        <v>70.98</v>
      </c>
      <c r="O934" t="n">
        <v>33640.21</v>
      </c>
      <c r="P934" t="n">
        <v>148.48</v>
      </c>
      <c r="Q934" t="n">
        <v>197.75</v>
      </c>
      <c r="R934" t="n">
        <v>29.85</v>
      </c>
      <c r="S934" t="n">
        <v>25.4</v>
      </c>
      <c r="T934" t="n">
        <v>1397.52</v>
      </c>
      <c r="U934" t="n">
        <v>0.85</v>
      </c>
      <c r="V934" t="n">
        <v>0.89</v>
      </c>
      <c r="W934" t="n">
        <v>2.95</v>
      </c>
      <c r="X934" t="n">
        <v>0.08</v>
      </c>
      <c r="Y934" t="n">
        <v>1</v>
      </c>
      <c r="Z934" t="n">
        <v>10</v>
      </c>
    </row>
    <row r="935">
      <c r="A935" t="n">
        <v>132</v>
      </c>
      <c r="B935" t="n">
        <v>110</v>
      </c>
      <c r="C935" t="inlineStr">
        <is>
          <t xml:space="preserve">CONCLUIDO	</t>
        </is>
      </c>
      <c r="D935" t="n">
        <v>7.5216</v>
      </c>
      <c r="E935" t="n">
        <v>13.3</v>
      </c>
      <c r="F935" t="n">
        <v>10.47</v>
      </c>
      <c r="G935" t="n">
        <v>125.65</v>
      </c>
      <c r="H935" t="n">
        <v>2.23</v>
      </c>
      <c r="I935" t="n">
        <v>5</v>
      </c>
      <c r="J935" t="n">
        <v>271.34</v>
      </c>
      <c r="K935" t="n">
        <v>56.13</v>
      </c>
      <c r="L935" t="n">
        <v>34</v>
      </c>
      <c r="M935" t="n">
        <v>3</v>
      </c>
      <c r="N935" t="n">
        <v>71.20999999999999</v>
      </c>
      <c r="O935" t="n">
        <v>33699.21</v>
      </c>
      <c r="P935" t="n">
        <v>148.44</v>
      </c>
      <c r="Q935" t="n">
        <v>197.78</v>
      </c>
      <c r="R935" t="n">
        <v>29.89</v>
      </c>
      <c r="S935" t="n">
        <v>25.4</v>
      </c>
      <c r="T935" t="n">
        <v>1415.59</v>
      </c>
      <c r="U935" t="n">
        <v>0.85</v>
      </c>
      <c r="V935" t="n">
        <v>0.89</v>
      </c>
      <c r="W935" t="n">
        <v>2.95</v>
      </c>
      <c r="X935" t="n">
        <v>0.08</v>
      </c>
      <c r="Y935" t="n">
        <v>1</v>
      </c>
      <c r="Z935" t="n">
        <v>10</v>
      </c>
    </row>
    <row r="936">
      <c r="A936" t="n">
        <v>133</v>
      </c>
      <c r="B936" t="n">
        <v>110</v>
      </c>
      <c r="C936" t="inlineStr">
        <is>
          <t xml:space="preserve">CONCLUIDO	</t>
        </is>
      </c>
      <c r="D936" t="n">
        <v>7.5229</v>
      </c>
      <c r="E936" t="n">
        <v>13.29</v>
      </c>
      <c r="F936" t="n">
        <v>10.47</v>
      </c>
      <c r="G936" t="n">
        <v>125.63</v>
      </c>
      <c r="H936" t="n">
        <v>2.24</v>
      </c>
      <c r="I936" t="n">
        <v>5</v>
      </c>
      <c r="J936" t="n">
        <v>271.82</v>
      </c>
      <c r="K936" t="n">
        <v>56.13</v>
      </c>
      <c r="L936" t="n">
        <v>34.25</v>
      </c>
      <c r="M936" t="n">
        <v>3</v>
      </c>
      <c r="N936" t="n">
        <v>71.44</v>
      </c>
      <c r="O936" t="n">
        <v>33758.31</v>
      </c>
      <c r="P936" t="n">
        <v>148.14</v>
      </c>
      <c r="Q936" t="n">
        <v>197.77</v>
      </c>
      <c r="R936" t="n">
        <v>29.79</v>
      </c>
      <c r="S936" t="n">
        <v>25.4</v>
      </c>
      <c r="T936" t="n">
        <v>1366.59</v>
      </c>
      <c r="U936" t="n">
        <v>0.85</v>
      </c>
      <c r="V936" t="n">
        <v>0.89</v>
      </c>
      <c r="W936" t="n">
        <v>2.95</v>
      </c>
      <c r="X936" t="n">
        <v>0.08</v>
      </c>
      <c r="Y936" t="n">
        <v>1</v>
      </c>
      <c r="Z936" t="n">
        <v>10</v>
      </c>
    </row>
    <row r="937">
      <c r="A937" t="n">
        <v>134</v>
      </c>
      <c r="B937" t="n">
        <v>110</v>
      </c>
      <c r="C937" t="inlineStr">
        <is>
          <t xml:space="preserve">CONCLUIDO	</t>
        </is>
      </c>
      <c r="D937" t="n">
        <v>7.5245</v>
      </c>
      <c r="E937" t="n">
        <v>13.29</v>
      </c>
      <c r="F937" t="n">
        <v>10.47</v>
      </c>
      <c r="G937" t="n">
        <v>125.59</v>
      </c>
      <c r="H937" t="n">
        <v>2.26</v>
      </c>
      <c r="I937" t="n">
        <v>5</v>
      </c>
      <c r="J937" t="n">
        <v>272.3</v>
      </c>
      <c r="K937" t="n">
        <v>56.13</v>
      </c>
      <c r="L937" t="n">
        <v>34.5</v>
      </c>
      <c r="M937" t="n">
        <v>3</v>
      </c>
      <c r="N937" t="n">
        <v>71.67</v>
      </c>
      <c r="O937" t="n">
        <v>33817.62</v>
      </c>
      <c r="P937" t="n">
        <v>147.72</v>
      </c>
      <c r="Q937" t="n">
        <v>197.75</v>
      </c>
      <c r="R937" t="n">
        <v>29.77</v>
      </c>
      <c r="S937" t="n">
        <v>25.4</v>
      </c>
      <c r="T937" t="n">
        <v>1356.16</v>
      </c>
      <c r="U937" t="n">
        <v>0.85</v>
      </c>
      <c r="V937" t="n">
        <v>0.89</v>
      </c>
      <c r="W937" t="n">
        <v>2.95</v>
      </c>
      <c r="X937" t="n">
        <v>0.08</v>
      </c>
      <c r="Y937" t="n">
        <v>1</v>
      </c>
      <c r="Z937" t="n">
        <v>10</v>
      </c>
    </row>
    <row r="938">
      <c r="A938" t="n">
        <v>135</v>
      </c>
      <c r="B938" t="n">
        <v>110</v>
      </c>
      <c r="C938" t="inlineStr">
        <is>
          <t xml:space="preserve">CONCLUIDO	</t>
        </is>
      </c>
      <c r="D938" t="n">
        <v>7.5252</v>
      </c>
      <c r="E938" t="n">
        <v>13.29</v>
      </c>
      <c r="F938" t="n">
        <v>10.46</v>
      </c>
      <c r="G938" t="n">
        <v>125.58</v>
      </c>
      <c r="H938" t="n">
        <v>2.27</v>
      </c>
      <c r="I938" t="n">
        <v>5</v>
      </c>
      <c r="J938" t="n">
        <v>272.78</v>
      </c>
      <c r="K938" t="n">
        <v>56.13</v>
      </c>
      <c r="L938" t="n">
        <v>34.75</v>
      </c>
      <c r="M938" t="n">
        <v>3</v>
      </c>
      <c r="N938" t="n">
        <v>71.90000000000001</v>
      </c>
      <c r="O938" t="n">
        <v>33876.9</v>
      </c>
      <c r="P938" t="n">
        <v>147.62</v>
      </c>
      <c r="Q938" t="n">
        <v>197.75</v>
      </c>
      <c r="R938" t="n">
        <v>29.75</v>
      </c>
      <c r="S938" t="n">
        <v>25.4</v>
      </c>
      <c r="T938" t="n">
        <v>1347.06</v>
      </c>
      <c r="U938" t="n">
        <v>0.85</v>
      </c>
      <c r="V938" t="n">
        <v>0.89</v>
      </c>
      <c r="W938" t="n">
        <v>2.95</v>
      </c>
      <c r="X938" t="n">
        <v>0.07000000000000001</v>
      </c>
      <c r="Y938" t="n">
        <v>1</v>
      </c>
      <c r="Z938" t="n">
        <v>10</v>
      </c>
    </row>
    <row r="939">
      <c r="A939" t="n">
        <v>136</v>
      </c>
      <c r="B939" t="n">
        <v>110</v>
      </c>
      <c r="C939" t="inlineStr">
        <is>
          <t xml:space="preserve">CONCLUIDO	</t>
        </is>
      </c>
      <c r="D939" t="n">
        <v>7.5235</v>
      </c>
      <c r="E939" t="n">
        <v>13.29</v>
      </c>
      <c r="F939" t="n">
        <v>10.47</v>
      </c>
      <c r="G939" t="n">
        <v>125.61</v>
      </c>
      <c r="H939" t="n">
        <v>2.28</v>
      </c>
      <c r="I939" t="n">
        <v>5</v>
      </c>
      <c r="J939" t="n">
        <v>273.26</v>
      </c>
      <c r="K939" t="n">
        <v>56.13</v>
      </c>
      <c r="L939" t="n">
        <v>35</v>
      </c>
      <c r="M939" t="n">
        <v>3</v>
      </c>
      <c r="N939" t="n">
        <v>72.13</v>
      </c>
      <c r="O939" t="n">
        <v>33936.26</v>
      </c>
      <c r="P939" t="n">
        <v>147.48</v>
      </c>
      <c r="Q939" t="n">
        <v>197.78</v>
      </c>
      <c r="R939" t="n">
        <v>29.8</v>
      </c>
      <c r="S939" t="n">
        <v>25.4</v>
      </c>
      <c r="T939" t="n">
        <v>1368.69</v>
      </c>
      <c r="U939" t="n">
        <v>0.85</v>
      </c>
      <c r="V939" t="n">
        <v>0.89</v>
      </c>
      <c r="W939" t="n">
        <v>2.95</v>
      </c>
      <c r="X939" t="n">
        <v>0.08</v>
      </c>
      <c r="Y939" t="n">
        <v>1</v>
      </c>
      <c r="Z939" t="n">
        <v>10</v>
      </c>
    </row>
    <row r="940">
      <c r="A940" t="n">
        <v>137</v>
      </c>
      <c r="B940" t="n">
        <v>110</v>
      </c>
      <c r="C940" t="inlineStr">
        <is>
          <t xml:space="preserve">CONCLUIDO	</t>
        </is>
      </c>
      <c r="D940" t="n">
        <v>7.5614</v>
      </c>
      <c r="E940" t="n">
        <v>13.22</v>
      </c>
      <c r="F940" t="n">
        <v>10.44</v>
      </c>
      <c r="G940" t="n">
        <v>156.65</v>
      </c>
      <c r="H940" t="n">
        <v>2.29</v>
      </c>
      <c r="I940" t="n">
        <v>4</v>
      </c>
      <c r="J940" t="n">
        <v>273.74</v>
      </c>
      <c r="K940" t="n">
        <v>56.13</v>
      </c>
      <c r="L940" t="n">
        <v>35.25</v>
      </c>
      <c r="M940" t="n">
        <v>2</v>
      </c>
      <c r="N940" t="n">
        <v>72.37</v>
      </c>
      <c r="O940" t="n">
        <v>33995.72</v>
      </c>
      <c r="P940" t="n">
        <v>147.19</v>
      </c>
      <c r="Q940" t="n">
        <v>197.75</v>
      </c>
      <c r="R940" t="n">
        <v>29.06</v>
      </c>
      <c r="S940" t="n">
        <v>25.4</v>
      </c>
      <c r="T940" t="n">
        <v>1004.07</v>
      </c>
      <c r="U940" t="n">
        <v>0.87</v>
      </c>
      <c r="V940" t="n">
        <v>0.89</v>
      </c>
      <c r="W940" t="n">
        <v>2.94</v>
      </c>
      <c r="X940" t="n">
        <v>0.05</v>
      </c>
      <c r="Y940" t="n">
        <v>1</v>
      </c>
      <c r="Z940" t="n">
        <v>10</v>
      </c>
    </row>
    <row r="941">
      <c r="A941" t="n">
        <v>138</v>
      </c>
      <c r="B941" t="n">
        <v>110</v>
      </c>
      <c r="C941" t="inlineStr">
        <is>
          <t xml:space="preserve">CONCLUIDO	</t>
        </is>
      </c>
      <c r="D941" t="n">
        <v>7.5625</v>
      </c>
      <c r="E941" t="n">
        <v>13.22</v>
      </c>
      <c r="F941" t="n">
        <v>10.44</v>
      </c>
      <c r="G941" t="n">
        <v>156.62</v>
      </c>
      <c r="H941" t="n">
        <v>2.3</v>
      </c>
      <c r="I941" t="n">
        <v>4</v>
      </c>
      <c r="J941" t="n">
        <v>274.22</v>
      </c>
      <c r="K941" t="n">
        <v>56.13</v>
      </c>
      <c r="L941" t="n">
        <v>35.5</v>
      </c>
      <c r="M941" t="n">
        <v>2</v>
      </c>
      <c r="N941" t="n">
        <v>72.59999999999999</v>
      </c>
      <c r="O941" t="n">
        <v>34055.27</v>
      </c>
      <c r="P941" t="n">
        <v>147.38</v>
      </c>
      <c r="Q941" t="n">
        <v>197.76</v>
      </c>
      <c r="R941" t="n">
        <v>28.95</v>
      </c>
      <c r="S941" t="n">
        <v>25.4</v>
      </c>
      <c r="T941" t="n">
        <v>953</v>
      </c>
      <c r="U941" t="n">
        <v>0.88</v>
      </c>
      <c r="V941" t="n">
        <v>0.89</v>
      </c>
      <c r="W941" t="n">
        <v>2.94</v>
      </c>
      <c r="X941" t="n">
        <v>0.05</v>
      </c>
      <c r="Y941" t="n">
        <v>1</v>
      </c>
      <c r="Z941" t="n">
        <v>10</v>
      </c>
    </row>
    <row r="942">
      <c r="A942" t="n">
        <v>139</v>
      </c>
      <c r="B942" t="n">
        <v>110</v>
      </c>
      <c r="C942" t="inlineStr">
        <is>
          <t xml:space="preserve">CONCLUIDO	</t>
        </is>
      </c>
      <c r="D942" t="n">
        <v>7.5635</v>
      </c>
      <c r="E942" t="n">
        <v>13.22</v>
      </c>
      <c r="F942" t="n">
        <v>10.44</v>
      </c>
      <c r="G942" t="n">
        <v>156.6</v>
      </c>
      <c r="H942" t="n">
        <v>2.32</v>
      </c>
      <c r="I942" t="n">
        <v>4</v>
      </c>
      <c r="J942" t="n">
        <v>274.71</v>
      </c>
      <c r="K942" t="n">
        <v>56.13</v>
      </c>
      <c r="L942" t="n">
        <v>35.75</v>
      </c>
      <c r="M942" t="n">
        <v>2</v>
      </c>
      <c r="N942" t="n">
        <v>72.83</v>
      </c>
      <c r="O942" t="n">
        <v>34114.91</v>
      </c>
      <c r="P942" t="n">
        <v>147.5</v>
      </c>
      <c r="Q942" t="n">
        <v>197.79</v>
      </c>
      <c r="R942" t="n">
        <v>28.96</v>
      </c>
      <c r="S942" t="n">
        <v>25.4</v>
      </c>
      <c r="T942" t="n">
        <v>958.05</v>
      </c>
      <c r="U942" t="n">
        <v>0.88</v>
      </c>
      <c r="V942" t="n">
        <v>0.89</v>
      </c>
      <c r="W942" t="n">
        <v>2.94</v>
      </c>
      <c r="X942" t="n">
        <v>0.05</v>
      </c>
      <c r="Y942" t="n">
        <v>1</v>
      </c>
      <c r="Z942" t="n">
        <v>10</v>
      </c>
    </row>
    <row r="943">
      <c r="A943" t="n">
        <v>140</v>
      </c>
      <c r="B943" t="n">
        <v>110</v>
      </c>
      <c r="C943" t="inlineStr">
        <is>
          <t xml:space="preserve">CONCLUIDO	</t>
        </is>
      </c>
      <c r="D943" t="n">
        <v>7.5608</v>
      </c>
      <c r="E943" t="n">
        <v>13.23</v>
      </c>
      <c r="F943" t="n">
        <v>10.44</v>
      </c>
      <c r="G943" t="n">
        <v>156.67</v>
      </c>
      <c r="H943" t="n">
        <v>2.33</v>
      </c>
      <c r="I943" t="n">
        <v>4</v>
      </c>
      <c r="J943" t="n">
        <v>275.19</v>
      </c>
      <c r="K943" t="n">
        <v>56.13</v>
      </c>
      <c r="L943" t="n">
        <v>36</v>
      </c>
      <c r="M943" t="n">
        <v>2</v>
      </c>
      <c r="N943" t="n">
        <v>73.06999999999999</v>
      </c>
      <c r="O943" t="n">
        <v>34174.63</v>
      </c>
      <c r="P943" t="n">
        <v>147.83</v>
      </c>
      <c r="Q943" t="n">
        <v>197.75</v>
      </c>
      <c r="R943" t="n">
        <v>29.11</v>
      </c>
      <c r="S943" t="n">
        <v>25.4</v>
      </c>
      <c r="T943" t="n">
        <v>1029.48</v>
      </c>
      <c r="U943" t="n">
        <v>0.87</v>
      </c>
      <c r="V943" t="n">
        <v>0.89</v>
      </c>
      <c r="W943" t="n">
        <v>2.94</v>
      </c>
      <c r="X943" t="n">
        <v>0.05</v>
      </c>
      <c r="Y943" t="n">
        <v>1</v>
      </c>
      <c r="Z943" t="n">
        <v>10</v>
      </c>
    </row>
    <row r="944">
      <c r="A944" t="n">
        <v>141</v>
      </c>
      <c r="B944" t="n">
        <v>110</v>
      </c>
      <c r="C944" t="inlineStr">
        <is>
          <t xml:space="preserve">CONCLUIDO	</t>
        </is>
      </c>
      <c r="D944" t="n">
        <v>7.5613</v>
      </c>
      <c r="E944" t="n">
        <v>13.23</v>
      </c>
      <c r="F944" t="n">
        <v>10.44</v>
      </c>
      <c r="G944" t="n">
        <v>156.65</v>
      </c>
      <c r="H944" t="n">
        <v>2.34</v>
      </c>
      <c r="I944" t="n">
        <v>4</v>
      </c>
      <c r="J944" t="n">
        <v>275.68</v>
      </c>
      <c r="K944" t="n">
        <v>56.13</v>
      </c>
      <c r="L944" t="n">
        <v>36.25</v>
      </c>
      <c r="M944" t="n">
        <v>2</v>
      </c>
      <c r="N944" t="n">
        <v>73.3</v>
      </c>
      <c r="O944" t="n">
        <v>34234.45</v>
      </c>
      <c r="P944" t="n">
        <v>147.99</v>
      </c>
      <c r="Q944" t="n">
        <v>197.75</v>
      </c>
      <c r="R944" t="n">
        <v>29.06</v>
      </c>
      <c r="S944" t="n">
        <v>25.4</v>
      </c>
      <c r="T944" t="n">
        <v>1008.26</v>
      </c>
      <c r="U944" t="n">
        <v>0.87</v>
      </c>
      <c r="V944" t="n">
        <v>0.89</v>
      </c>
      <c r="W944" t="n">
        <v>2.94</v>
      </c>
      <c r="X944" t="n">
        <v>0.05</v>
      </c>
      <c r="Y944" t="n">
        <v>1</v>
      </c>
      <c r="Z944" t="n">
        <v>10</v>
      </c>
    </row>
    <row r="945">
      <c r="A945" t="n">
        <v>142</v>
      </c>
      <c r="B945" t="n">
        <v>110</v>
      </c>
      <c r="C945" t="inlineStr">
        <is>
          <t xml:space="preserve">CONCLUIDO	</t>
        </is>
      </c>
      <c r="D945" t="n">
        <v>7.5608</v>
      </c>
      <c r="E945" t="n">
        <v>13.23</v>
      </c>
      <c r="F945" t="n">
        <v>10.44</v>
      </c>
      <c r="G945" t="n">
        <v>156.67</v>
      </c>
      <c r="H945" t="n">
        <v>2.35</v>
      </c>
      <c r="I945" t="n">
        <v>4</v>
      </c>
      <c r="J945" t="n">
        <v>276.16</v>
      </c>
      <c r="K945" t="n">
        <v>56.13</v>
      </c>
      <c r="L945" t="n">
        <v>36.5</v>
      </c>
      <c r="M945" t="n">
        <v>2</v>
      </c>
      <c r="N945" t="n">
        <v>73.54000000000001</v>
      </c>
      <c r="O945" t="n">
        <v>34294.37</v>
      </c>
      <c r="P945" t="n">
        <v>148.13</v>
      </c>
      <c r="Q945" t="n">
        <v>197.75</v>
      </c>
      <c r="R945" t="n">
        <v>29.04</v>
      </c>
      <c r="S945" t="n">
        <v>25.4</v>
      </c>
      <c r="T945" t="n">
        <v>997.67</v>
      </c>
      <c r="U945" t="n">
        <v>0.87</v>
      </c>
      <c r="V945" t="n">
        <v>0.89</v>
      </c>
      <c r="W945" t="n">
        <v>2.95</v>
      </c>
      <c r="X945" t="n">
        <v>0.05</v>
      </c>
      <c r="Y945" t="n">
        <v>1</v>
      </c>
      <c r="Z945" t="n">
        <v>10</v>
      </c>
    </row>
    <row r="946">
      <c r="A946" t="n">
        <v>143</v>
      </c>
      <c r="B946" t="n">
        <v>110</v>
      </c>
      <c r="C946" t="inlineStr">
        <is>
          <t xml:space="preserve">CONCLUIDO	</t>
        </is>
      </c>
      <c r="D946" t="n">
        <v>7.5608</v>
      </c>
      <c r="E946" t="n">
        <v>13.23</v>
      </c>
      <c r="F946" t="n">
        <v>10.44</v>
      </c>
      <c r="G946" t="n">
        <v>156.67</v>
      </c>
      <c r="H946" t="n">
        <v>2.36</v>
      </c>
      <c r="I946" t="n">
        <v>4</v>
      </c>
      <c r="J946" t="n">
        <v>276.65</v>
      </c>
      <c r="K946" t="n">
        <v>56.13</v>
      </c>
      <c r="L946" t="n">
        <v>36.75</v>
      </c>
      <c r="M946" t="n">
        <v>2</v>
      </c>
      <c r="N946" t="n">
        <v>73.77</v>
      </c>
      <c r="O946" t="n">
        <v>34354.37</v>
      </c>
      <c r="P946" t="n">
        <v>148.35</v>
      </c>
      <c r="Q946" t="n">
        <v>197.76</v>
      </c>
      <c r="R946" t="n">
        <v>29.07</v>
      </c>
      <c r="S946" t="n">
        <v>25.4</v>
      </c>
      <c r="T946" t="n">
        <v>1013.47</v>
      </c>
      <c r="U946" t="n">
        <v>0.87</v>
      </c>
      <c r="V946" t="n">
        <v>0.89</v>
      </c>
      <c r="W946" t="n">
        <v>2.94</v>
      </c>
      <c r="X946" t="n">
        <v>0.05</v>
      </c>
      <c r="Y946" t="n">
        <v>1</v>
      </c>
      <c r="Z946" t="n">
        <v>10</v>
      </c>
    </row>
    <row r="947">
      <c r="A947" t="n">
        <v>144</v>
      </c>
      <c r="B947" t="n">
        <v>110</v>
      </c>
      <c r="C947" t="inlineStr">
        <is>
          <t xml:space="preserve">CONCLUIDO	</t>
        </is>
      </c>
      <c r="D947" t="n">
        <v>7.5622</v>
      </c>
      <c r="E947" t="n">
        <v>13.22</v>
      </c>
      <c r="F947" t="n">
        <v>10.44</v>
      </c>
      <c r="G947" t="n">
        <v>156.63</v>
      </c>
      <c r="H947" t="n">
        <v>2.38</v>
      </c>
      <c r="I947" t="n">
        <v>4</v>
      </c>
      <c r="J947" t="n">
        <v>277.14</v>
      </c>
      <c r="K947" t="n">
        <v>56.13</v>
      </c>
      <c r="L947" t="n">
        <v>37</v>
      </c>
      <c r="M947" t="n">
        <v>2</v>
      </c>
      <c r="N947" t="n">
        <v>74.01000000000001</v>
      </c>
      <c r="O947" t="n">
        <v>34414.47</v>
      </c>
      <c r="P947" t="n">
        <v>148.46</v>
      </c>
      <c r="Q947" t="n">
        <v>197.75</v>
      </c>
      <c r="R947" t="n">
        <v>29.03</v>
      </c>
      <c r="S947" t="n">
        <v>25.4</v>
      </c>
      <c r="T947" t="n">
        <v>993</v>
      </c>
      <c r="U947" t="n">
        <v>0.87</v>
      </c>
      <c r="V947" t="n">
        <v>0.89</v>
      </c>
      <c r="W947" t="n">
        <v>2.94</v>
      </c>
      <c r="X947" t="n">
        <v>0.05</v>
      </c>
      <c r="Y947" t="n">
        <v>1</v>
      </c>
      <c r="Z947" t="n">
        <v>10</v>
      </c>
    </row>
    <row r="948">
      <c r="A948" t="n">
        <v>145</v>
      </c>
      <c r="B948" t="n">
        <v>110</v>
      </c>
      <c r="C948" t="inlineStr">
        <is>
          <t xml:space="preserve">CONCLUIDO	</t>
        </is>
      </c>
      <c r="D948" t="n">
        <v>7.561</v>
      </c>
      <c r="E948" t="n">
        <v>13.23</v>
      </c>
      <c r="F948" t="n">
        <v>10.44</v>
      </c>
      <c r="G948" t="n">
        <v>156.66</v>
      </c>
      <c r="H948" t="n">
        <v>2.39</v>
      </c>
      <c r="I948" t="n">
        <v>4</v>
      </c>
      <c r="J948" t="n">
        <v>277.63</v>
      </c>
      <c r="K948" t="n">
        <v>56.13</v>
      </c>
      <c r="L948" t="n">
        <v>37.25</v>
      </c>
      <c r="M948" t="n">
        <v>2</v>
      </c>
      <c r="N948" t="n">
        <v>74.25</v>
      </c>
      <c r="O948" t="n">
        <v>34474.66</v>
      </c>
      <c r="P948" t="n">
        <v>148.55</v>
      </c>
      <c r="Q948" t="n">
        <v>197.75</v>
      </c>
      <c r="R948" t="n">
        <v>29.02</v>
      </c>
      <c r="S948" t="n">
        <v>25.4</v>
      </c>
      <c r="T948" t="n">
        <v>985.1900000000001</v>
      </c>
      <c r="U948" t="n">
        <v>0.88</v>
      </c>
      <c r="V948" t="n">
        <v>0.89</v>
      </c>
      <c r="W948" t="n">
        <v>2.95</v>
      </c>
      <c r="X948" t="n">
        <v>0.05</v>
      </c>
      <c r="Y948" t="n">
        <v>1</v>
      </c>
      <c r="Z948" t="n">
        <v>10</v>
      </c>
    </row>
    <row r="949">
      <c r="A949" t="n">
        <v>146</v>
      </c>
      <c r="B949" t="n">
        <v>110</v>
      </c>
      <c r="C949" t="inlineStr">
        <is>
          <t xml:space="preserve">CONCLUIDO	</t>
        </is>
      </c>
      <c r="D949" t="n">
        <v>7.5597</v>
      </c>
      <c r="E949" t="n">
        <v>13.23</v>
      </c>
      <c r="F949" t="n">
        <v>10.45</v>
      </c>
      <c r="G949" t="n">
        <v>156.7</v>
      </c>
      <c r="H949" t="n">
        <v>2.4</v>
      </c>
      <c r="I949" t="n">
        <v>4</v>
      </c>
      <c r="J949" t="n">
        <v>278.11</v>
      </c>
      <c r="K949" t="n">
        <v>56.13</v>
      </c>
      <c r="L949" t="n">
        <v>37.5</v>
      </c>
      <c r="M949" t="n">
        <v>2</v>
      </c>
      <c r="N949" t="n">
        <v>74.48999999999999</v>
      </c>
      <c r="O949" t="n">
        <v>34534.94</v>
      </c>
      <c r="P949" t="n">
        <v>148.7</v>
      </c>
      <c r="Q949" t="n">
        <v>197.8</v>
      </c>
      <c r="R949" t="n">
        <v>29.14</v>
      </c>
      <c r="S949" t="n">
        <v>25.4</v>
      </c>
      <c r="T949" t="n">
        <v>1046.97</v>
      </c>
      <c r="U949" t="n">
        <v>0.87</v>
      </c>
      <c r="V949" t="n">
        <v>0.89</v>
      </c>
      <c r="W949" t="n">
        <v>2.94</v>
      </c>
      <c r="X949" t="n">
        <v>0.06</v>
      </c>
      <c r="Y949" t="n">
        <v>1</v>
      </c>
      <c r="Z949" t="n">
        <v>10</v>
      </c>
    </row>
    <row r="950">
      <c r="A950" t="n">
        <v>147</v>
      </c>
      <c r="B950" t="n">
        <v>110</v>
      </c>
      <c r="C950" t="inlineStr">
        <is>
          <t xml:space="preserve">CONCLUIDO	</t>
        </is>
      </c>
      <c r="D950" t="n">
        <v>7.5572</v>
      </c>
      <c r="E950" t="n">
        <v>13.23</v>
      </c>
      <c r="F950" t="n">
        <v>10.45</v>
      </c>
      <c r="G950" t="n">
        <v>156.76</v>
      </c>
      <c r="H950" t="n">
        <v>2.41</v>
      </c>
      <c r="I950" t="n">
        <v>4</v>
      </c>
      <c r="J950" t="n">
        <v>278.6</v>
      </c>
      <c r="K950" t="n">
        <v>56.13</v>
      </c>
      <c r="L950" t="n">
        <v>37.75</v>
      </c>
      <c r="M950" t="n">
        <v>2</v>
      </c>
      <c r="N950" t="n">
        <v>74.73</v>
      </c>
      <c r="O950" t="n">
        <v>34595.32</v>
      </c>
      <c r="P950" t="n">
        <v>148.89</v>
      </c>
      <c r="Q950" t="n">
        <v>197.75</v>
      </c>
      <c r="R950" t="n">
        <v>29.3</v>
      </c>
      <c r="S950" t="n">
        <v>25.4</v>
      </c>
      <c r="T950" t="n">
        <v>1126.41</v>
      </c>
      <c r="U950" t="n">
        <v>0.87</v>
      </c>
      <c r="V950" t="n">
        <v>0.89</v>
      </c>
      <c r="W950" t="n">
        <v>2.95</v>
      </c>
      <c r="X950" t="n">
        <v>0.06</v>
      </c>
      <c r="Y950" t="n">
        <v>1</v>
      </c>
      <c r="Z950" t="n">
        <v>10</v>
      </c>
    </row>
    <row r="951">
      <c r="A951" t="n">
        <v>148</v>
      </c>
      <c r="B951" t="n">
        <v>110</v>
      </c>
      <c r="C951" t="inlineStr">
        <is>
          <t xml:space="preserve">CONCLUIDO	</t>
        </is>
      </c>
      <c r="D951" t="n">
        <v>7.5559</v>
      </c>
      <c r="E951" t="n">
        <v>13.23</v>
      </c>
      <c r="F951" t="n">
        <v>10.45</v>
      </c>
      <c r="G951" t="n">
        <v>156.8</v>
      </c>
      <c r="H951" t="n">
        <v>2.42</v>
      </c>
      <c r="I951" t="n">
        <v>4</v>
      </c>
      <c r="J951" t="n">
        <v>279.09</v>
      </c>
      <c r="K951" t="n">
        <v>56.13</v>
      </c>
      <c r="L951" t="n">
        <v>38</v>
      </c>
      <c r="M951" t="n">
        <v>2</v>
      </c>
      <c r="N951" t="n">
        <v>74.97</v>
      </c>
      <c r="O951" t="n">
        <v>34655.79</v>
      </c>
      <c r="P951" t="n">
        <v>148.95</v>
      </c>
      <c r="Q951" t="n">
        <v>197.76</v>
      </c>
      <c r="R951" t="n">
        <v>29.29</v>
      </c>
      <c r="S951" t="n">
        <v>25.4</v>
      </c>
      <c r="T951" t="n">
        <v>1119.58</v>
      </c>
      <c r="U951" t="n">
        <v>0.87</v>
      </c>
      <c r="V951" t="n">
        <v>0.89</v>
      </c>
      <c r="W951" t="n">
        <v>2.95</v>
      </c>
      <c r="X951" t="n">
        <v>0.06</v>
      </c>
      <c r="Y951" t="n">
        <v>1</v>
      </c>
      <c r="Z951" t="n">
        <v>10</v>
      </c>
    </row>
    <row r="952">
      <c r="A952" t="n">
        <v>149</v>
      </c>
      <c r="B952" t="n">
        <v>110</v>
      </c>
      <c r="C952" t="inlineStr">
        <is>
          <t xml:space="preserve">CONCLUIDO	</t>
        </is>
      </c>
      <c r="D952" t="n">
        <v>7.5592</v>
      </c>
      <c r="E952" t="n">
        <v>13.23</v>
      </c>
      <c r="F952" t="n">
        <v>10.45</v>
      </c>
      <c r="G952" t="n">
        <v>156.71</v>
      </c>
      <c r="H952" t="n">
        <v>2.44</v>
      </c>
      <c r="I952" t="n">
        <v>4</v>
      </c>
      <c r="J952" t="n">
        <v>279.58</v>
      </c>
      <c r="K952" t="n">
        <v>56.13</v>
      </c>
      <c r="L952" t="n">
        <v>38.25</v>
      </c>
      <c r="M952" t="n">
        <v>2</v>
      </c>
      <c r="N952" t="n">
        <v>75.20999999999999</v>
      </c>
      <c r="O952" t="n">
        <v>34716.36</v>
      </c>
      <c r="P952" t="n">
        <v>148.89</v>
      </c>
      <c r="Q952" t="n">
        <v>197.76</v>
      </c>
      <c r="R952" t="n">
        <v>29.19</v>
      </c>
      <c r="S952" t="n">
        <v>25.4</v>
      </c>
      <c r="T952" t="n">
        <v>1069.5</v>
      </c>
      <c r="U952" t="n">
        <v>0.87</v>
      </c>
      <c r="V952" t="n">
        <v>0.89</v>
      </c>
      <c r="W952" t="n">
        <v>2.94</v>
      </c>
      <c r="X952" t="n">
        <v>0.06</v>
      </c>
      <c r="Y952" t="n">
        <v>1</v>
      </c>
      <c r="Z952" t="n">
        <v>10</v>
      </c>
    </row>
    <row r="953">
      <c r="A953" t="n">
        <v>150</v>
      </c>
      <c r="B953" t="n">
        <v>110</v>
      </c>
      <c r="C953" t="inlineStr">
        <is>
          <t xml:space="preserve">CONCLUIDO	</t>
        </is>
      </c>
      <c r="D953" t="n">
        <v>7.5637</v>
      </c>
      <c r="E953" t="n">
        <v>13.22</v>
      </c>
      <c r="F953" t="n">
        <v>10.44</v>
      </c>
      <c r="G953" t="n">
        <v>156.59</v>
      </c>
      <c r="H953" t="n">
        <v>2.45</v>
      </c>
      <c r="I953" t="n">
        <v>4</v>
      </c>
      <c r="J953" t="n">
        <v>280.08</v>
      </c>
      <c r="K953" t="n">
        <v>56.13</v>
      </c>
      <c r="L953" t="n">
        <v>38.5</v>
      </c>
      <c r="M953" t="n">
        <v>2</v>
      </c>
      <c r="N953" t="n">
        <v>75.45</v>
      </c>
      <c r="O953" t="n">
        <v>34777.02</v>
      </c>
      <c r="P953" t="n">
        <v>148.74</v>
      </c>
      <c r="Q953" t="n">
        <v>197.75</v>
      </c>
      <c r="R953" t="n">
        <v>28.93</v>
      </c>
      <c r="S953" t="n">
        <v>25.4</v>
      </c>
      <c r="T953" t="n">
        <v>939.58</v>
      </c>
      <c r="U953" t="n">
        <v>0.88</v>
      </c>
      <c r="V953" t="n">
        <v>0.89</v>
      </c>
      <c r="W953" t="n">
        <v>2.94</v>
      </c>
      <c r="X953" t="n">
        <v>0.05</v>
      </c>
      <c r="Y953" t="n">
        <v>1</v>
      </c>
      <c r="Z953" t="n">
        <v>10</v>
      </c>
    </row>
    <row r="954">
      <c r="A954" t="n">
        <v>151</v>
      </c>
      <c r="B954" t="n">
        <v>110</v>
      </c>
      <c r="C954" t="inlineStr">
        <is>
          <t xml:space="preserve">CONCLUIDO	</t>
        </is>
      </c>
      <c r="D954" t="n">
        <v>7.5608</v>
      </c>
      <c r="E954" t="n">
        <v>13.23</v>
      </c>
      <c r="F954" t="n">
        <v>10.44</v>
      </c>
      <c r="G954" t="n">
        <v>156.67</v>
      </c>
      <c r="H954" t="n">
        <v>2.46</v>
      </c>
      <c r="I954" t="n">
        <v>4</v>
      </c>
      <c r="J954" t="n">
        <v>280.57</v>
      </c>
      <c r="K954" t="n">
        <v>56.13</v>
      </c>
      <c r="L954" t="n">
        <v>38.75</v>
      </c>
      <c r="M954" t="n">
        <v>2</v>
      </c>
      <c r="N954" t="n">
        <v>75.69</v>
      </c>
      <c r="O954" t="n">
        <v>34837.77</v>
      </c>
      <c r="P954" t="n">
        <v>148.91</v>
      </c>
      <c r="Q954" t="n">
        <v>197.75</v>
      </c>
      <c r="R954" t="n">
        <v>29</v>
      </c>
      <c r="S954" t="n">
        <v>25.4</v>
      </c>
      <c r="T954" t="n">
        <v>974.6799999999999</v>
      </c>
      <c r="U954" t="n">
        <v>0.88</v>
      </c>
      <c r="V954" t="n">
        <v>0.89</v>
      </c>
      <c r="W954" t="n">
        <v>2.95</v>
      </c>
      <c r="X954" t="n">
        <v>0.05</v>
      </c>
      <c r="Y954" t="n">
        <v>1</v>
      </c>
      <c r="Z954" t="n">
        <v>10</v>
      </c>
    </row>
    <row r="955">
      <c r="A955" t="n">
        <v>152</v>
      </c>
      <c r="B955" t="n">
        <v>110</v>
      </c>
      <c r="C955" t="inlineStr">
        <is>
          <t xml:space="preserve">CONCLUIDO	</t>
        </is>
      </c>
      <c r="D955" t="n">
        <v>7.5616</v>
      </c>
      <c r="E955" t="n">
        <v>13.22</v>
      </c>
      <c r="F955" t="n">
        <v>10.44</v>
      </c>
      <c r="G955" t="n">
        <v>156.65</v>
      </c>
      <c r="H955" t="n">
        <v>2.47</v>
      </c>
      <c r="I955" t="n">
        <v>4</v>
      </c>
      <c r="J955" t="n">
        <v>281.06</v>
      </c>
      <c r="K955" t="n">
        <v>56.13</v>
      </c>
      <c r="L955" t="n">
        <v>39</v>
      </c>
      <c r="M955" t="n">
        <v>2</v>
      </c>
      <c r="N955" t="n">
        <v>75.94</v>
      </c>
      <c r="O955" t="n">
        <v>34898.63</v>
      </c>
      <c r="P955" t="n">
        <v>148.88</v>
      </c>
      <c r="Q955" t="n">
        <v>197.75</v>
      </c>
      <c r="R955" t="n">
        <v>29.01</v>
      </c>
      <c r="S955" t="n">
        <v>25.4</v>
      </c>
      <c r="T955" t="n">
        <v>982.5</v>
      </c>
      <c r="U955" t="n">
        <v>0.88</v>
      </c>
      <c r="V955" t="n">
        <v>0.89</v>
      </c>
      <c r="W955" t="n">
        <v>2.95</v>
      </c>
      <c r="X955" t="n">
        <v>0.05</v>
      </c>
      <c r="Y955" t="n">
        <v>1</v>
      </c>
      <c r="Z955" t="n">
        <v>10</v>
      </c>
    </row>
    <row r="956">
      <c r="A956" t="n">
        <v>153</v>
      </c>
      <c r="B956" t="n">
        <v>110</v>
      </c>
      <c r="C956" t="inlineStr">
        <is>
          <t xml:space="preserve">CONCLUIDO	</t>
        </is>
      </c>
      <c r="D956" t="n">
        <v>7.5597</v>
      </c>
      <c r="E956" t="n">
        <v>13.23</v>
      </c>
      <c r="F956" t="n">
        <v>10.45</v>
      </c>
      <c r="G956" t="n">
        <v>156.7</v>
      </c>
      <c r="H956" t="n">
        <v>2.48</v>
      </c>
      <c r="I956" t="n">
        <v>4</v>
      </c>
      <c r="J956" t="n">
        <v>281.56</v>
      </c>
      <c r="K956" t="n">
        <v>56.13</v>
      </c>
      <c r="L956" t="n">
        <v>39.25</v>
      </c>
      <c r="M956" t="n">
        <v>2</v>
      </c>
      <c r="N956" t="n">
        <v>76.18000000000001</v>
      </c>
      <c r="O956" t="n">
        <v>34959.58</v>
      </c>
      <c r="P956" t="n">
        <v>149.03</v>
      </c>
      <c r="Q956" t="n">
        <v>197.76</v>
      </c>
      <c r="R956" t="n">
        <v>29.07</v>
      </c>
      <c r="S956" t="n">
        <v>25.4</v>
      </c>
      <c r="T956" t="n">
        <v>1011.74</v>
      </c>
      <c r="U956" t="n">
        <v>0.87</v>
      </c>
      <c r="V956" t="n">
        <v>0.89</v>
      </c>
      <c r="W956" t="n">
        <v>2.95</v>
      </c>
      <c r="X956" t="n">
        <v>0.06</v>
      </c>
      <c r="Y956" t="n">
        <v>1</v>
      </c>
      <c r="Z956" t="n">
        <v>10</v>
      </c>
    </row>
    <row r="957">
      <c r="A957" t="n">
        <v>154</v>
      </c>
      <c r="B957" t="n">
        <v>110</v>
      </c>
      <c r="C957" t="inlineStr">
        <is>
          <t xml:space="preserve">CONCLUIDO	</t>
        </is>
      </c>
      <c r="D957" t="n">
        <v>7.5602</v>
      </c>
      <c r="E957" t="n">
        <v>13.23</v>
      </c>
      <c r="F957" t="n">
        <v>10.45</v>
      </c>
      <c r="G957" t="n">
        <v>156.68</v>
      </c>
      <c r="H957" t="n">
        <v>2.49</v>
      </c>
      <c r="I957" t="n">
        <v>4</v>
      </c>
      <c r="J957" t="n">
        <v>282.05</v>
      </c>
      <c r="K957" t="n">
        <v>56.13</v>
      </c>
      <c r="L957" t="n">
        <v>39.5</v>
      </c>
      <c r="M957" t="n">
        <v>2</v>
      </c>
      <c r="N957" t="n">
        <v>76.43000000000001</v>
      </c>
      <c r="O957" t="n">
        <v>35020.63</v>
      </c>
      <c r="P957" t="n">
        <v>149.07</v>
      </c>
      <c r="Q957" t="n">
        <v>197.76</v>
      </c>
      <c r="R957" t="n">
        <v>29.01</v>
      </c>
      <c r="S957" t="n">
        <v>25.4</v>
      </c>
      <c r="T957" t="n">
        <v>983.11</v>
      </c>
      <c r="U957" t="n">
        <v>0.88</v>
      </c>
      <c r="V957" t="n">
        <v>0.89</v>
      </c>
      <c r="W957" t="n">
        <v>2.95</v>
      </c>
      <c r="X957" t="n">
        <v>0.06</v>
      </c>
      <c r="Y957" t="n">
        <v>1</v>
      </c>
      <c r="Z957" t="n">
        <v>10</v>
      </c>
    </row>
    <row r="958">
      <c r="A958" t="n">
        <v>155</v>
      </c>
      <c r="B958" t="n">
        <v>110</v>
      </c>
      <c r="C958" t="inlineStr">
        <is>
          <t xml:space="preserve">CONCLUIDO	</t>
        </is>
      </c>
      <c r="D958" t="n">
        <v>7.5592</v>
      </c>
      <c r="E958" t="n">
        <v>13.23</v>
      </c>
      <c r="F958" t="n">
        <v>10.45</v>
      </c>
      <c r="G958" t="n">
        <v>156.71</v>
      </c>
      <c r="H958" t="n">
        <v>2.5</v>
      </c>
      <c r="I958" t="n">
        <v>4</v>
      </c>
      <c r="J958" t="n">
        <v>282.55</v>
      </c>
      <c r="K958" t="n">
        <v>56.13</v>
      </c>
      <c r="L958" t="n">
        <v>39.75</v>
      </c>
      <c r="M958" t="n">
        <v>2</v>
      </c>
      <c r="N958" t="n">
        <v>76.67</v>
      </c>
      <c r="O958" t="n">
        <v>35081.77</v>
      </c>
      <c r="P958" t="n">
        <v>149.08</v>
      </c>
      <c r="Q958" t="n">
        <v>197.75</v>
      </c>
      <c r="R958" t="n">
        <v>29.19</v>
      </c>
      <c r="S958" t="n">
        <v>25.4</v>
      </c>
      <c r="T958" t="n">
        <v>1068.67</v>
      </c>
      <c r="U958" t="n">
        <v>0.87</v>
      </c>
      <c r="V958" t="n">
        <v>0.89</v>
      </c>
      <c r="W958" t="n">
        <v>2.94</v>
      </c>
      <c r="X958" t="n">
        <v>0.06</v>
      </c>
      <c r="Y958" t="n">
        <v>1</v>
      </c>
      <c r="Z958" t="n">
        <v>10</v>
      </c>
    </row>
    <row r="959">
      <c r="A959" t="n">
        <v>156</v>
      </c>
      <c r="B959" t="n">
        <v>110</v>
      </c>
      <c r="C959" t="inlineStr">
        <is>
          <t xml:space="preserve">CONCLUIDO	</t>
        </is>
      </c>
      <c r="D959" t="n">
        <v>7.5595</v>
      </c>
      <c r="E959" t="n">
        <v>13.23</v>
      </c>
      <c r="F959" t="n">
        <v>10.45</v>
      </c>
      <c r="G959" t="n">
        <v>156.7</v>
      </c>
      <c r="H959" t="n">
        <v>2.52</v>
      </c>
      <c r="I959" t="n">
        <v>4</v>
      </c>
      <c r="J959" t="n">
        <v>283.04</v>
      </c>
      <c r="K959" t="n">
        <v>56.13</v>
      </c>
      <c r="L959" t="n">
        <v>40</v>
      </c>
      <c r="M959" t="n">
        <v>2</v>
      </c>
      <c r="N959" t="n">
        <v>76.92</v>
      </c>
      <c r="O959" t="n">
        <v>35143.02</v>
      </c>
      <c r="P959" t="n">
        <v>149.16</v>
      </c>
      <c r="Q959" t="n">
        <v>197.75</v>
      </c>
      <c r="R959" t="n">
        <v>29.16</v>
      </c>
      <c r="S959" t="n">
        <v>25.4</v>
      </c>
      <c r="T959" t="n">
        <v>1056.77</v>
      </c>
      <c r="U959" t="n">
        <v>0.87</v>
      </c>
      <c r="V959" t="n">
        <v>0.89</v>
      </c>
      <c r="W959" t="n">
        <v>2.94</v>
      </c>
      <c r="X959" t="n">
        <v>0.06</v>
      </c>
      <c r="Y959" t="n">
        <v>1</v>
      </c>
      <c r="Z959" t="n">
        <v>10</v>
      </c>
    </row>
    <row r="960">
      <c r="A960" t="n">
        <v>0</v>
      </c>
      <c r="B960" t="n">
        <v>150</v>
      </c>
      <c r="C960" t="inlineStr">
        <is>
          <t xml:space="preserve">CONCLUIDO	</t>
        </is>
      </c>
      <c r="D960" t="n">
        <v>3.5967</v>
      </c>
      <c r="E960" t="n">
        <v>27.8</v>
      </c>
      <c r="F960" t="n">
        <v>14.31</v>
      </c>
      <c r="G960" t="n">
        <v>4.54</v>
      </c>
      <c r="H960" t="n">
        <v>0.06</v>
      </c>
      <c r="I960" t="n">
        <v>189</v>
      </c>
      <c r="J960" t="n">
        <v>296.65</v>
      </c>
      <c r="K960" t="n">
        <v>61.82</v>
      </c>
      <c r="L960" t="n">
        <v>1</v>
      </c>
      <c r="M960" t="n">
        <v>187</v>
      </c>
      <c r="N960" t="n">
        <v>83.83</v>
      </c>
      <c r="O960" t="n">
        <v>36821.52</v>
      </c>
      <c r="P960" t="n">
        <v>262.37</v>
      </c>
      <c r="Q960" t="n">
        <v>198.31</v>
      </c>
      <c r="R960" t="n">
        <v>149.13</v>
      </c>
      <c r="S960" t="n">
        <v>25.4</v>
      </c>
      <c r="T960" t="n">
        <v>60115.78</v>
      </c>
      <c r="U960" t="n">
        <v>0.17</v>
      </c>
      <c r="V960" t="n">
        <v>0.65</v>
      </c>
      <c r="W960" t="n">
        <v>3.25</v>
      </c>
      <c r="X960" t="n">
        <v>3.9</v>
      </c>
      <c r="Y960" t="n">
        <v>1</v>
      </c>
      <c r="Z960" t="n">
        <v>10</v>
      </c>
    </row>
    <row r="961">
      <c r="A961" t="n">
        <v>1</v>
      </c>
      <c r="B961" t="n">
        <v>150</v>
      </c>
      <c r="C961" t="inlineStr">
        <is>
          <t xml:space="preserve">CONCLUIDO	</t>
        </is>
      </c>
      <c r="D961" t="n">
        <v>4.1432</v>
      </c>
      <c r="E961" t="n">
        <v>24.14</v>
      </c>
      <c r="F961" t="n">
        <v>13.31</v>
      </c>
      <c r="G961" t="n">
        <v>5.66</v>
      </c>
      <c r="H961" t="n">
        <v>0.07000000000000001</v>
      </c>
      <c r="I961" t="n">
        <v>141</v>
      </c>
      <c r="J961" t="n">
        <v>297.17</v>
      </c>
      <c r="K961" t="n">
        <v>61.82</v>
      </c>
      <c r="L961" t="n">
        <v>1.25</v>
      </c>
      <c r="M961" t="n">
        <v>139</v>
      </c>
      <c r="N961" t="n">
        <v>84.09999999999999</v>
      </c>
      <c r="O961" t="n">
        <v>36885.7</v>
      </c>
      <c r="P961" t="n">
        <v>244.1</v>
      </c>
      <c r="Q961" t="n">
        <v>198.15</v>
      </c>
      <c r="R961" t="n">
        <v>117.69</v>
      </c>
      <c r="S961" t="n">
        <v>25.4</v>
      </c>
      <c r="T961" t="n">
        <v>44635.64</v>
      </c>
      <c r="U961" t="n">
        <v>0.22</v>
      </c>
      <c r="V961" t="n">
        <v>0.7</v>
      </c>
      <c r="W961" t="n">
        <v>3.18</v>
      </c>
      <c r="X961" t="n">
        <v>2.91</v>
      </c>
      <c r="Y961" t="n">
        <v>1</v>
      </c>
      <c r="Z961" t="n">
        <v>10</v>
      </c>
    </row>
    <row r="962">
      <c r="A962" t="n">
        <v>2</v>
      </c>
      <c r="B962" t="n">
        <v>150</v>
      </c>
      <c r="C962" t="inlineStr">
        <is>
          <t xml:space="preserve">CONCLUIDO	</t>
        </is>
      </c>
      <c r="D962" t="n">
        <v>4.5677</v>
      </c>
      <c r="E962" t="n">
        <v>21.89</v>
      </c>
      <c r="F962" t="n">
        <v>12.67</v>
      </c>
      <c r="G962" t="n">
        <v>6.79</v>
      </c>
      <c r="H962" t="n">
        <v>0.09</v>
      </c>
      <c r="I962" t="n">
        <v>112</v>
      </c>
      <c r="J962" t="n">
        <v>297.7</v>
      </c>
      <c r="K962" t="n">
        <v>61.82</v>
      </c>
      <c r="L962" t="n">
        <v>1.5</v>
      </c>
      <c r="M962" t="n">
        <v>110</v>
      </c>
      <c r="N962" t="n">
        <v>84.37</v>
      </c>
      <c r="O962" t="n">
        <v>36949.99</v>
      </c>
      <c r="P962" t="n">
        <v>232.54</v>
      </c>
      <c r="Q962" t="n">
        <v>198.04</v>
      </c>
      <c r="R962" t="n">
        <v>98.23999999999999</v>
      </c>
      <c r="S962" t="n">
        <v>25.4</v>
      </c>
      <c r="T962" t="n">
        <v>35057.83</v>
      </c>
      <c r="U962" t="n">
        <v>0.26</v>
      </c>
      <c r="V962" t="n">
        <v>0.73</v>
      </c>
      <c r="W962" t="n">
        <v>3.12</v>
      </c>
      <c r="X962" t="n">
        <v>2.27</v>
      </c>
      <c r="Y962" t="n">
        <v>1</v>
      </c>
      <c r="Z962" t="n">
        <v>10</v>
      </c>
    </row>
    <row r="963">
      <c r="A963" t="n">
        <v>3</v>
      </c>
      <c r="B963" t="n">
        <v>150</v>
      </c>
      <c r="C963" t="inlineStr">
        <is>
          <t xml:space="preserve">CONCLUIDO	</t>
        </is>
      </c>
      <c r="D963" t="n">
        <v>4.8747</v>
      </c>
      <c r="E963" t="n">
        <v>20.51</v>
      </c>
      <c r="F963" t="n">
        <v>12.29</v>
      </c>
      <c r="G963" t="n">
        <v>7.85</v>
      </c>
      <c r="H963" t="n">
        <v>0.1</v>
      </c>
      <c r="I963" t="n">
        <v>94</v>
      </c>
      <c r="J963" t="n">
        <v>298.22</v>
      </c>
      <c r="K963" t="n">
        <v>61.82</v>
      </c>
      <c r="L963" t="n">
        <v>1.75</v>
      </c>
      <c r="M963" t="n">
        <v>92</v>
      </c>
      <c r="N963" t="n">
        <v>84.65000000000001</v>
      </c>
      <c r="O963" t="n">
        <v>37014.39</v>
      </c>
      <c r="P963" t="n">
        <v>225.62</v>
      </c>
      <c r="Q963" t="n">
        <v>197.93</v>
      </c>
      <c r="R963" t="n">
        <v>86.68000000000001</v>
      </c>
      <c r="S963" t="n">
        <v>25.4</v>
      </c>
      <c r="T963" t="n">
        <v>29368.35</v>
      </c>
      <c r="U963" t="n">
        <v>0.29</v>
      </c>
      <c r="V963" t="n">
        <v>0.76</v>
      </c>
      <c r="W963" t="n">
        <v>3.09</v>
      </c>
      <c r="X963" t="n">
        <v>1.9</v>
      </c>
      <c r="Y963" t="n">
        <v>1</v>
      </c>
      <c r="Z963" t="n">
        <v>10</v>
      </c>
    </row>
    <row r="964">
      <c r="A964" t="n">
        <v>4</v>
      </c>
      <c r="B964" t="n">
        <v>150</v>
      </c>
      <c r="C964" t="inlineStr">
        <is>
          <t xml:space="preserve">CONCLUIDO	</t>
        </is>
      </c>
      <c r="D964" t="n">
        <v>5.1457</v>
      </c>
      <c r="E964" t="n">
        <v>19.43</v>
      </c>
      <c r="F964" t="n">
        <v>11.99</v>
      </c>
      <c r="G964" t="n">
        <v>8.99</v>
      </c>
      <c r="H964" t="n">
        <v>0.12</v>
      </c>
      <c r="I964" t="n">
        <v>80</v>
      </c>
      <c r="J964" t="n">
        <v>298.74</v>
      </c>
      <c r="K964" t="n">
        <v>61.82</v>
      </c>
      <c r="L964" t="n">
        <v>2</v>
      </c>
      <c r="M964" t="n">
        <v>78</v>
      </c>
      <c r="N964" t="n">
        <v>84.92</v>
      </c>
      <c r="O964" t="n">
        <v>37078.91</v>
      </c>
      <c r="P964" t="n">
        <v>220.09</v>
      </c>
      <c r="Q964" t="n">
        <v>197.9</v>
      </c>
      <c r="R964" t="n">
        <v>77.41</v>
      </c>
      <c r="S964" t="n">
        <v>25.4</v>
      </c>
      <c r="T964" t="n">
        <v>24800.57</v>
      </c>
      <c r="U964" t="n">
        <v>0.33</v>
      </c>
      <c r="V964" t="n">
        <v>0.78</v>
      </c>
      <c r="W964" t="n">
        <v>3.06</v>
      </c>
      <c r="X964" t="n">
        <v>1.6</v>
      </c>
      <c r="Y964" t="n">
        <v>1</v>
      </c>
      <c r="Z964" t="n">
        <v>10</v>
      </c>
    </row>
    <row r="965">
      <c r="A965" t="n">
        <v>5</v>
      </c>
      <c r="B965" t="n">
        <v>150</v>
      </c>
      <c r="C965" t="inlineStr">
        <is>
          <t xml:space="preserve">CONCLUIDO	</t>
        </is>
      </c>
      <c r="D965" t="n">
        <v>5.3493</v>
      </c>
      <c r="E965" t="n">
        <v>18.69</v>
      </c>
      <c r="F965" t="n">
        <v>11.81</v>
      </c>
      <c r="G965" t="n">
        <v>10.12</v>
      </c>
      <c r="H965" t="n">
        <v>0.13</v>
      </c>
      <c r="I965" t="n">
        <v>70</v>
      </c>
      <c r="J965" t="n">
        <v>299.26</v>
      </c>
      <c r="K965" t="n">
        <v>61.82</v>
      </c>
      <c r="L965" t="n">
        <v>2.25</v>
      </c>
      <c r="M965" t="n">
        <v>68</v>
      </c>
      <c r="N965" t="n">
        <v>85.19</v>
      </c>
      <c r="O965" t="n">
        <v>37143.54</v>
      </c>
      <c r="P965" t="n">
        <v>216.71</v>
      </c>
      <c r="Q965" t="n">
        <v>197.92</v>
      </c>
      <c r="R965" t="n">
        <v>71.34</v>
      </c>
      <c r="S965" t="n">
        <v>25.4</v>
      </c>
      <c r="T965" t="n">
        <v>21814.76</v>
      </c>
      <c r="U965" t="n">
        <v>0.36</v>
      </c>
      <c r="V965" t="n">
        <v>0.79</v>
      </c>
      <c r="W965" t="n">
        <v>3.06</v>
      </c>
      <c r="X965" t="n">
        <v>1.41</v>
      </c>
      <c r="Y965" t="n">
        <v>1</v>
      </c>
      <c r="Z965" t="n">
        <v>10</v>
      </c>
    </row>
    <row r="966">
      <c r="A966" t="n">
        <v>6</v>
      </c>
      <c r="B966" t="n">
        <v>150</v>
      </c>
      <c r="C966" t="inlineStr">
        <is>
          <t xml:space="preserve">CONCLUIDO	</t>
        </is>
      </c>
      <c r="D966" t="n">
        <v>5.5116</v>
      </c>
      <c r="E966" t="n">
        <v>18.14</v>
      </c>
      <c r="F966" t="n">
        <v>11.65</v>
      </c>
      <c r="G966" t="n">
        <v>11.09</v>
      </c>
      <c r="H966" t="n">
        <v>0.15</v>
      </c>
      <c r="I966" t="n">
        <v>63</v>
      </c>
      <c r="J966" t="n">
        <v>299.79</v>
      </c>
      <c r="K966" t="n">
        <v>61.82</v>
      </c>
      <c r="L966" t="n">
        <v>2.5</v>
      </c>
      <c r="M966" t="n">
        <v>61</v>
      </c>
      <c r="N966" t="n">
        <v>85.47</v>
      </c>
      <c r="O966" t="n">
        <v>37208.42</v>
      </c>
      <c r="P966" t="n">
        <v>213.77</v>
      </c>
      <c r="Q966" t="n">
        <v>197.9</v>
      </c>
      <c r="R966" t="n">
        <v>66.38</v>
      </c>
      <c r="S966" t="n">
        <v>25.4</v>
      </c>
      <c r="T966" t="n">
        <v>19371.48</v>
      </c>
      <c r="U966" t="n">
        <v>0.38</v>
      </c>
      <c r="V966" t="n">
        <v>0.8</v>
      </c>
      <c r="W966" t="n">
        <v>3.04</v>
      </c>
      <c r="X966" t="n">
        <v>1.25</v>
      </c>
      <c r="Y966" t="n">
        <v>1</v>
      </c>
      <c r="Z966" t="n">
        <v>10</v>
      </c>
    </row>
    <row r="967">
      <c r="A967" t="n">
        <v>7</v>
      </c>
      <c r="B967" t="n">
        <v>150</v>
      </c>
      <c r="C967" t="inlineStr">
        <is>
          <t xml:space="preserve">CONCLUIDO	</t>
        </is>
      </c>
      <c r="D967" t="n">
        <v>5.6722</v>
      </c>
      <c r="E967" t="n">
        <v>17.63</v>
      </c>
      <c r="F967" t="n">
        <v>11.52</v>
      </c>
      <c r="G967" t="n">
        <v>12.34</v>
      </c>
      <c r="H967" t="n">
        <v>0.16</v>
      </c>
      <c r="I967" t="n">
        <v>56</v>
      </c>
      <c r="J967" t="n">
        <v>300.32</v>
      </c>
      <c r="K967" t="n">
        <v>61.82</v>
      </c>
      <c r="L967" t="n">
        <v>2.75</v>
      </c>
      <c r="M967" t="n">
        <v>54</v>
      </c>
      <c r="N967" t="n">
        <v>85.73999999999999</v>
      </c>
      <c r="O967" t="n">
        <v>37273.29</v>
      </c>
      <c r="P967" t="n">
        <v>211.47</v>
      </c>
      <c r="Q967" t="n">
        <v>197.92</v>
      </c>
      <c r="R967" t="n">
        <v>62.45</v>
      </c>
      <c r="S967" t="n">
        <v>25.4</v>
      </c>
      <c r="T967" t="n">
        <v>17439.47</v>
      </c>
      <c r="U967" t="n">
        <v>0.41</v>
      </c>
      <c r="V967" t="n">
        <v>0.8100000000000001</v>
      </c>
      <c r="W967" t="n">
        <v>3.03</v>
      </c>
      <c r="X967" t="n">
        <v>1.13</v>
      </c>
      <c r="Y967" t="n">
        <v>1</v>
      </c>
      <c r="Z967" t="n">
        <v>10</v>
      </c>
    </row>
    <row r="968">
      <c r="A968" t="n">
        <v>8</v>
      </c>
      <c r="B968" t="n">
        <v>150</v>
      </c>
      <c r="C968" t="inlineStr">
        <is>
          <t xml:space="preserve">CONCLUIDO	</t>
        </is>
      </c>
      <c r="D968" t="n">
        <v>5.7997</v>
      </c>
      <c r="E968" t="n">
        <v>17.24</v>
      </c>
      <c r="F968" t="n">
        <v>11.41</v>
      </c>
      <c r="G968" t="n">
        <v>13.43</v>
      </c>
      <c r="H968" t="n">
        <v>0.18</v>
      </c>
      <c r="I968" t="n">
        <v>51</v>
      </c>
      <c r="J968" t="n">
        <v>300.84</v>
      </c>
      <c r="K968" t="n">
        <v>61.82</v>
      </c>
      <c r="L968" t="n">
        <v>3</v>
      </c>
      <c r="M968" t="n">
        <v>49</v>
      </c>
      <c r="N968" t="n">
        <v>86.02</v>
      </c>
      <c r="O968" t="n">
        <v>37338.27</v>
      </c>
      <c r="P968" t="n">
        <v>209.48</v>
      </c>
      <c r="Q968" t="n">
        <v>198.02</v>
      </c>
      <c r="R968" t="n">
        <v>59.19</v>
      </c>
      <c r="S968" t="n">
        <v>25.4</v>
      </c>
      <c r="T968" t="n">
        <v>15837.35</v>
      </c>
      <c r="U968" t="n">
        <v>0.43</v>
      </c>
      <c r="V968" t="n">
        <v>0.82</v>
      </c>
      <c r="W968" t="n">
        <v>3.02</v>
      </c>
      <c r="X968" t="n">
        <v>1.02</v>
      </c>
      <c r="Y968" t="n">
        <v>1</v>
      </c>
      <c r="Z968" t="n">
        <v>10</v>
      </c>
    </row>
    <row r="969">
      <c r="A969" t="n">
        <v>9</v>
      </c>
      <c r="B969" t="n">
        <v>150</v>
      </c>
      <c r="C969" t="inlineStr">
        <is>
          <t xml:space="preserve">CONCLUIDO	</t>
        </is>
      </c>
      <c r="D969" t="n">
        <v>5.9132</v>
      </c>
      <c r="E969" t="n">
        <v>16.91</v>
      </c>
      <c r="F969" t="n">
        <v>11.3</v>
      </c>
      <c r="G969" t="n">
        <v>14.43</v>
      </c>
      <c r="H969" t="n">
        <v>0.19</v>
      </c>
      <c r="I969" t="n">
        <v>47</v>
      </c>
      <c r="J969" t="n">
        <v>301.37</v>
      </c>
      <c r="K969" t="n">
        <v>61.82</v>
      </c>
      <c r="L969" t="n">
        <v>3.25</v>
      </c>
      <c r="M969" t="n">
        <v>45</v>
      </c>
      <c r="N969" t="n">
        <v>86.3</v>
      </c>
      <c r="O969" t="n">
        <v>37403.38</v>
      </c>
      <c r="P969" t="n">
        <v>207.51</v>
      </c>
      <c r="Q969" t="n">
        <v>197.84</v>
      </c>
      <c r="R969" t="n">
        <v>55.82</v>
      </c>
      <c r="S969" t="n">
        <v>25.4</v>
      </c>
      <c r="T969" t="n">
        <v>14171.97</v>
      </c>
      <c r="U969" t="n">
        <v>0.45</v>
      </c>
      <c r="V969" t="n">
        <v>0.82</v>
      </c>
      <c r="W969" t="n">
        <v>3.01</v>
      </c>
      <c r="X969" t="n">
        <v>0.91</v>
      </c>
      <c r="Y969" t="n">
        <v>1</v>
      </c>
      <c r="Z969" t="n">
        <v>10</v>
      </c>
    </row>
    <row r="970">
      <c r="A970" t="n">
        <v>10</v>
      </c>
      <c r="B970" t="n">
        <v>150</v>
      </c>
      <c r="C970" t="inlineStr">
        <is>
          <t xml:space="preserve">CONCLUIDO	</t>
        </is>
      </c>
      <c r="D970" t="n">
        <v>5.9921</v>
      </c>
      <c r="E970" t="n">
        <v>16.69</v>
      </c>
      <c r="F970" t="n">
        <v>11.25</v>
      </c>
      <c r="G970" t="n">
        <v>15.34</v>
      </c>
      <c r="H970" t="n">
        <v>0.21</v>
      </c>
      <c r="I970" t="n">
        <v>44</v>
      </c>
      <c r="J970" t="n">
        <v>301.9</v>
      </c>
      <c r="K970" t="n">
        <v>61.82</v>
      </c>
      <c r="L970" t="n">
        <v>3.5</v>
      </c>
      <c r="M970" t="n">
        <v>42</v>
      </c>
      <c r="N970" t="n">
        <v>86.58</v>
      </c>
      <c r="O970" t="n">
        <v>37468.6</v>
      </c>
      <c r="P970" t="n">
        <v>206.44</v>
      </c>
      <c r="Q970" t="n">
        <v>197.83</v>
      </c>
      <c r="R970" t="n">
        <v>53.96</v>
      </c>
      <c r="S970" t="n">
        <v>25.4</v>
      </c>
      <c r="T970" t="n">
        <v>13258.54</v>
      </c>
      <c r="U970" t="n">
        <v>0.47</v>
      </c>
      <c r="V970" t="n">
        <v>0.83</v>
      </c>
      <c r="W970" t="n">
        <v>3.01</v>
      </c>
      <c r="X970" t="n">
        <v>0.85</v>
      </c>
      <c r="Y970" t="n">
        <v>1</v>
      </c>
      <c r="Z970" t="n">
        <v>10</v>
      </c>
    </row>
    <row r="971">
      <c r="A971" t="n">
        <v>11</v>
      </c>
      <c r="B971" t="n">
        <v>150</v>
      </c>
      <c r="C971" t="inlineStr">
        <is>
          <t xml:space="preserve">CONCLUIDO	</t>
        </is>
      </c>
      <c r="D971" t="n">
        <v>6.0717</v>
      </c>
      <c r="E971" t="n">
        <v>16.47</v>
      </c>
      <c r="F971" t="n">
        <v>11.19</v>
      </c>
      <c r="G971" t="n">
        <v>16.38</v>
      </c>
      <c r="H971" t="n">
        <v>0.22</v>
      </c>
      <c r="I971" t="n">
        <v>41</v>
      </c>
      <c r="J971" t="n">
        <v>302.43</v>
      </c>
      <c r="K971" t="n">
        <v>61.82</v>
      </c>
      <c r="L971" t="n">
        <v>3.75</v>
      </c>
      <c r="M971" t="n">
        <v>39</v>
      </c>
      <c r="N971" t="n">
        <v>86.86</v>
      </c>
      <c r="O971" t="n">
        <v>37533.94</v>
      </c>
      <c r="P971" t="n">
        <v>205.55</v>
      </c>
      <c r="Q971" t="n">
        <v>197.81</v>
      </c>
      <c r="R971" t="n">
        <v>52.33</v>
      </c>
      <c r="S971" t="n">
        <v>25.4</v>
      </c>
      <c r="T971" t="n">
        <v>12455.15</v>
      </c>
      <c r="U971" t="n">
        <v>0.49</v>
      </c>
      <c r="V971" t="n">
        <v>0.83</v>
      </c>
      <c r="W971" t="n">
        <v>3.01</v>
      </c>
      <c r="X971" t="n">
        <v>0.8</v>
      </c>
      <c r="Y971" t="n">
        <v>1</v>
      </c>
      <c r="Z971" t="n">
        <v>10</v>
      </c>
    </row>
    <row r="972">
      <c r="A972" t="n">
        <v>12</v>
      </c>
      <c r="B972" t="n">
        <v>150</v>
      </c>
      <c r="C972" t="inlineStr">
        <is>
          <t xml:space="preserve">CONCLUIDO	</t>
        </is>
      </c>
      <c r="D972" t="n">
        <v>6.1572</v>
      </c>
      <c r="E972" t="n">
        <v>16.24</v>
      </c>
      <c r="F972" t="n">
        <v>11.13</v>
      </c>
      <c r="G972" t="n">
        <v>17.58</v>
      </c>
      <c r="H972" t="n">
        <v>0.24</v>
      </c>
      <c r="I972" t="n">
        <v>38</v>
      </c>
      <c r="J972" t="n">
        <v>302.96</v>
      </c>
      <c r="K972" t="n">
        <v>61.82</v>
      </c>
      <c r="L972" t="n">
        <v>4</v>
      </c>
      <c r="M972" t="n">
        <v>36</v>
      </c>
      <c r="N972" t="n">
        <v>87.14</v>
      </c>
      <c r="O972" t="n">
        <v>37599.4</v>
      </c>
      <c r="P972" t="n">
        <v>204.39</v>
      </c>
      <c r="Q972" t="n">
        <v>197.85</v>
      </c>
      <c r="R972" t="n">
        <v>50.42</v>
      </c>
      <c r="S972" t="n">
        <v>25.4</v>
      </c>
      <c r="T972" t="n">
        <v>11517.55</v>
      </c>
      <c r="U972" t="n">
        <v>0.5</v>
      </c>
      <c r="V972" t="n">
        <v>0.84</v>
      </c>
      <c r="W972" t="n">
        <v>3</v>
      </c>
      <c r="X972" t="n">
        <v>0.74</v>
      </c>
      <c r="Y972" t="n">
        <v>1</v>
      </c>
      <c r="Z972" t="n">
        <v>10</v>
      </c>
    </row>
    <row r="973">
      <c r="A973" t="n">
        <v>13</v>
      </c>
      <c r="B973" t="n">
        <v>150</v>
      </c>
      <c r="C973" t="inlineStr">
        <is>
          <t xml:space="preserve">CONCLUIDO	</t>
        </is>
      </c>
      <c r="D973" t="n">
        <v>6.2144</v>
      </c>
      <c r="E973" t="n">
        <v>16.09</v>
      </c>
      <c r="F973" t="n">
        <v>11.09</v>
      </c>
      <c r="G973" t="n">
        <v>18.49</v>
      </c>
      <c r="H973" t="n">
        <v>0.25</v>
      </c>
      <c r="I973" t="n">
        <v>36</v>
      </c>
      <c r="J973" t="n">
        <v>303.49</v>
      </c>
      <c r="K973" t="n">
        <v>61.82</v>
      </c>
      <c r="L973" t="n">
        <v>4.25</v>
      </c>
      <c r="M973" t="n">
        <v>34</v>
      </c>
      <c r="N973" t="n">
        <v>87.42</v>
      </c>
      <c r="O973" t="n">
        <v>37664.98</v>
      </c>
      <c r="P973" t="n">
        <v>203.71</v>
      </c>
      <c r="Q973" t="n">
        <v>197.81</v>
      </c>
      <c r="R973" t="n">
        <v>48.84</v>
      </c>
      <c r="S973" t="n">
        <v>25.4</v>
      </c>
      <c r="T973" t="n">
        <v>10733.96</v>
      </c>
      <c r="U973" t="n">
        <v>0.52</v>
      </c>
      <c r="V973" t="n">
        <v>0.84</v>
      </c>
      <c r="W973" t="n">
        <v>3.01</v>
      </c>
      <c r="X973" t="n">
        <v>0.7</v>
      </c>
      <c r="Y973" t="n">
        <v>1</v>
      </c>
      <c r="Z973" t="n">
        <v>10</v>
      </c>
    </row>
    <row r="974">
      <c r="A974" t="n">
        <v>14</v>
      </c>
      <c r="B974" t="n">
        <v>150</v>
      </c>
      <c r="C974" t="inlineStr">
        <is>
          <t xml:space="preserve">CONCLUIDO	</t>
        </is>
      </c>
      <c r="D974" t="n">
        <v>6.2678</v>
      </c>
      <c r="E974" t="n">
        <v>15.95</v>
      </c>
      <c r="F974" t="n">
        <v>11.07</v>
      </c>
      <c r="G974" t="n">
        <v>19.53</v>
      </c>
      <c r="H974" t="n">
        <v>0.26</v>
      </c>
      <c r="I974" t="n">
        <v>34</v>
      </c>
      <c r="J974" t="n">
        <v>304.03</v>
      </c>
      <c r="K974" t="n">
        <v>61.82</v>
      </c>
      <c r="L974" t="n">
        <v>4.5</v>
      </c>
      <c r="M974" t="n">
        <v>32</v>
      </c>
      <c r="N974" t="n">
        <v>87.7</v>
      </c>
      <c r="O974" t="n">
        <v>37730.68</v>
      </c>
      <c r="P974" t="n">
        <v>203.2</v>
      </c>
      <c r="Q974" t="n">
        <v>197.82</v>
      </c>
      <c r="R974" t="n">
        <v>48.38</v>
      </c>
      <c r="S974" t="n">
        <v>25.4</v>
      </c>
      <c r="T974" t="n">
        <v>10514.35</v>
      </c>
      <c r="U974" t="n">
        <v>0.52</v>
      </c>
      <c r="V974" t="n">
        <v>0.84</v>
      </c>
      <c r="W974" t="n">
        <v>3</v>
      </c>
      <c r="X974" t="n">
        <v>0.68</v>
      </c>
      <c r="Y974" t="n">
        <v>1</v>
      </c>
      <c r="Z974" t="n">
        <v>10</v>
      </c>
    </row>
    <row r="975">
      <c r="A975" t="n">
        <v>15</v>
      </c>
      <c r="B975" t="n">
        <v>150</v>
      </c>
      <c r="C975" t="inlineStr">
        <is>
          <t xml:space="preserve">CONCLUIDO	</t>
        </is>
      </c>
      <c r="D975" t="n">
        <v>6.3283</v>
      </c>
      <c r="E975" t="n">
        <v>15.8</v>
      </c>
      <c r="F975" t="n">
        <v>11.03</v>
      </c>
      <c r="G975" t="n">
        <v>20.68</v>
      </c>
      <c r="H975" t="n">
        <v>0.28</v>
      </c>
      <c r="I975" t="n">
        <v>32</v>
      </c>
      <c r="J975" t="n">
        <v>304.56</v>
      </c>
      <c r="K975" t="n">
        <v>61.82</v>
      </c>
      <c r="L975" t="n">
        <v>4.75</v>
      </c>
      <c r="M975" t="n">
        <v>30</v>
      </c>
      <c r="N975" t="n">
        <v>87.98999999999999</v>
      </c>
      <c r="O975" t="n">
        <v>37796.51</v>
      </c>
      <c r="P975" t="n">
        <v>202.48</v>
      </c>
      <c r="Q975" t="n">
        <v>197.81</v>
      </c>
      <c r="R975" t="n">
        <v>47.3</v>
      </c>
      <c r="S975" t="n">
        <v>25.4</v>
      </c>
      <c r="T975" t="n">
        <v>9984.73</v>
      </c>
      <c r="U975" t="n">
        <v>0.54</v>
      </c>
      <c r="V975" t="n">
        <v>0.84</v>
      </c>
      <c r="W975" t="n">
        <v>2.99</v>
      </c>
      <c r="X975" t="n">
        <v>0.64</v>
      </c>
      <c r="Y975" t="n">
        <v>1</v>
      </c>
      <c r="Z975" t="n">
        <v>10</v>
      </c>
    </row>
    <row r="976">
      <c r="A976" t="n">
        <v>16</v>
      </c>
      <c r="B976" t="n">
        <v>150</v>
      </c>
      <c r="C976" t="inlineStr">
        <is>
          <t xml:space="preserve">CONCLUIDO	</t>
        </is>
      </c>
      <c r="D976" t="n">
        <v>6.395</v>
      </c>
      <c r="E976" t="n">
        <v>15.64</v>
      </c>
      <c r="F976" t="n">
        <v>10.97</v>
      </c>
      <c r="G976" t="n">
        <v>21.95</v>
      </c>
      <c r="H976" t="n">
        <v>0.29</v>
      </c>
      <c r="I976" t="n">
        <v>30</v>
      </c>
      <c r="J976" t="n">
        <v>305.09</v>
      </c>
      <c r="K976" t="n">
        <v>61.82</v>
      </c>
      <c r="L976" t="n">
        <v>5</v>
      </c>
      <c r="M976" t="n">
        <v>28</v>
      </c>
      <c r="N976" t="n">
        <v>88.27</v>
      </c>
      <c r="O976" t="n">
        <v>37862.45</v>
      </c>
      <c r="P976" t="n">
        <v>201.54</v>
      </c>
      <c r="Q976" t="n">
        <v>197.81</v>
      </c>
      <c r="R976" t="n">
        <v>45.61</v>
      </c>
      <c r="S976" t="n">
        <v>25.4</v>
      </c>
      <c r="T976" t="n">
        <v>9152.290000000001</v>
      </c>
      <c r="U976" t="n">
        <v>0.5600000000000001</v>
      </c>
      <c r="V976" t="n">
        <v>0.85</v>
      </c>
      <c r="W976" t="n">
        <v>2.99</v>
      </c>
      <c r="X976" t="n">
        <v>0.58</v>
      </c>
      <c r="Y976" t="n">
        <v>1</v>
      </c>
      <c r="Z976" t="n">
        <v>10</v>
      </c>
    </row>
    <row r="977">
      <c r="A977" t="n">
        <v>17</v>
      </c>
      <c r="B977" t="n">
        <v>150</v>
      </c>
      <c r="C977" t="inlineStr">
        <is>
          <t xml:space="preserve">CONCLUIDO	</t>
        </is>
      </c>
      <c r="D977" t="n">
        <v>6.4224</v>
      </c>
      <c r="E977" t="n">
        <v>15.57</v>
      </c>
      <c r="F977" t="n">
        <v>10.96</v>
      </c>
      <c r="G977" t="n">
        <v>22.68</v>
      </c>
      <c r="H977" t="n">
        <v>0.31</v>
      </c>
      <c r="I977" t="n">
        <v>29</v>
      </c>
      <c r="J977" t="n">
        <v>305.63</v>
      </c>
      <c r="K977" t="n">
        <v>61.82</v>
      </c>
      <c r="L977" t="n">
        <v>5.25</v>
      </c>
      <c r="M977" t="n">
        <v>27</v>
      </c>
      <c r="N977" t="n">
        <v>88.56</v>
      </c>
      <c r="O977" t="n">
        <v>37928.52</v>
      </c>
      <c r="P977" t="n">
        <v>201.34</v>
      </c>
      <c r="Q977" t="n">
        <v>197.82</v>
      </c>
      <c r="R977" t="n">
        <v>45.19</v>
      </c>
      <c r="S977" t="n">
        <v>25.4</v>
      </c>
      <c r="T977" t="n">
        <v>8944.33</v>
      </c>
      <c r="U977" t="n">
        <v>0.5600000000000001</v>
      </c>
      <c r="V977" t="n">
        <v>0.85</v>
      </c>
      <c r="W977" t="n">
        <v>2.98</v>
      </c>
      <c r="X977" t="n">
        <v>0.57</v>
      </c>
      <c r="Y977" t="n">
        <v>1</v>
      </c>
      <c r="Z977" t="n">
        <v>10</v>
      </c>
    </row>
    <row r="978">
      <c r="A978" t="n">
        <v>18</v>
      </c>
      <c r="B978" t="n">
        <v>150</v>
      </c>
      <c r="C978" t="inlineStr">
        <is>
          <t xml:space="preserve">CONCLUIDO	</t>
        </is>
      </c>
      <c r="D978" t="n">
        <v>6.4594</v>
      </c>
      <c r="E978" t="n">
        <v>15.48</v>
      </c>
      <c r="F978" t="n">
        <v>10.93</v>
      </c>
      <c r="G978" t="n">
        <v>23.42</v>
      </c>
      <c r="H978" t="n">
        <v>0.32</v>
      </c>
      <c r="I978" t="n">
        <v>28</v>
      </c>
      <c r="J978" t="n">
        <v>306.17</v>
      </c>
      <c r="K978" t="n">
        <v>61.82</v>
      </c>
      <c r="L978" t="n">
        <v>5.5</v>
      </c>
      <c r="M978" t="n">
        <v>26</v>
      </c>
      <c r="N978" t="n">
        <v>88.84</v>
      </c>
      <c r="O978" t="n">
        <v>37994.72</v>
      </c>
      <c r="P978" t="n">
        <v>200.73</v>
      </c>
      <c r="Q978" t="n">
        <v>197.84</v>
      </c>
      <c r="R978" t="n">
        <v>44.15</v>
      </c>
      <c r="S978" t="n">
        <v>25.4</v>
      </c>
      <c r="T978" t="n">
        <v>8428.959999999999</v>
      </c>
      <c r="U978" t="n">
        <v>0.58</v>
      </c>
      <c r="V978" t="n">
        <v>0.85</v>
      </c>
      <c r="W978" t="n">
        <v>2.98</v>
      </c>
      <c r="X978" t="n">
        <v>0.54</v>
      </c>
      <c r="Y978" t="n">
        <v>1</v>
      </c>
      <c r="Z978" t="n">
        <v>10</v>
      </c>
    </row>
    <row r="979">
      <c r="A979" t="n">
        <v>19</v>
      </c>
      <c r="B979" t="n">
        <v>150</v>
      </c>
      <c r="C979" t="inlineStr">
        <is>
          <t xml:space="preserve">CONCLUIDO	</t>
        </is>
      </c>
      <c r="D979" t="n">
        <v>6.518</v>
      </c>
      <c r="E979" t="n">
        <v>15.34</v>
      </c>
      <c r="F979" t="n">
        <v>10.9</v>
      </c>
      <c r="G979" t="n">
        <v>25.16</v>
      </c>
      <c r="H979" t="n">
        <v>0.33</v>
      </c>
      <c r="I979" t="n">
        <v>26</v>
      </c>
      <c r="J979" t="n">
        <v>306.7</v>
      </c>
      <c r="K979" t="n">
        <v>61.82</v>
      </c>
      <c r="L979" t="n">
        <v>5.75</v>
      </c>
      <c r="M979" t="n">
        <v>24</v>
      </c>
      <c r="N979" t="n">
        <v>89.13</v>
      </c>
      <c r="O979" t="n">
        <v>38061.04</v>
      </c>
      <c r="P979" t="n">
        <v>200.2</v>
      </c>
      <c r="Q979" t="n">
        <v>197.87</v>
      </c>
      <c r="R979" t="n">
        <v>43.28</v>
      </c>
      <c r="S979" t="n">
        <v>25.4</v>
      </c>
      <c r="T979" t="n">
        <v>8006.99</v>
      </c>
      <c r="U979" t="n">
        <v>0.59</v>
      </c>
      <c r="V979" t="n">
        <v>0.85</v>
      </c>
      <c r="W979" t="n">
        <v>2.98</v>
      </c>
      <c r="X979" t="n">
        <v>0.51</v>
      </c>
      <c r="Y979" t="n">
        <v>1</v>
      </c>
      <c r="Z979" t="n">
        <v>10</v>
      </c>
    </row>
    <row r="980">
      <c r="A980" t="n">
        <v>20</v>
      </c>
      <c r="B980" t="n">
        <v>150</v>
      </c>
      <c r="C980" t="inlineStr">
        <is>
          <t xml:space="preserve">CONCLUIDO	</t>
        </is>
      </c>
      <c r="D980" t="n">
        <v>6.5503</v>
      </c>
      <c r="E980" t="n">
        <v>15.27</v>
      </c>
      <c r="F980" t="n">
        <v>10.88</v>
      </c>
      <c r="G980" t="n">
        <v>26.11</v>
      </c>
      <c r="H980" t="n">
        <v>0.35</v>
      </c>
      <c r="I980" t="n">
        <v>25</v>
      </c>
      <c r="J980" t="n">
        <v>307.24</v>
      </c>
      <c r="K980" t="n">
        <v>61.82</v>
      </c>
      <c r="L980" t="n">
        <v>6</v>
      </c>
      <c r="M980" t="n">
        <v>23</v>
      </c>
      <c r="N980" t="n">
        <v>89.42</v>
      </c>
      <c r="O980" t="n">
        <v>38127.48</v>
      </c>
      <c r="P980" t="n">
        <v>199.88</v>
      </c>
      <c r="Q980" t="n">
        <v>197.89</v>
      </c>
      <c r="R980" t="n">
        <v>42.43</v>
      </c>
      <c r="S980" t="n">
        <v>25.4</v>
      </c>
      <c r="T980" t="n">
        <v>7587.31</v>
      </c>
      <c r="U980" t="n">
        <v>0.6</v>
      </c>
      <c r="V980" t="n">
        <v>0.86</v>
      </c>
      <c r="W980" t="n">
        <v>2.98</v>
      </c>
      <c r="X980" t="n">
        <v>0.49</v>
      </c>
      <c r="Y980" t="n">
        <v>1</v>
      </c>
      <c r="Z980" t="n">
        <v>10</v>
      </c>
    </row>
    <row r="981">
      <c r="A981" t="n">
        <v>21</v>
      </c>
      <c r="B981" t="n">
        <v>150</v>
      </c>
      <c r="C981" t="inlineStr">
        <is>
          <t xml:space="preserve">CONCLUIDO	</t>
        </is>
      </c>
      <c r="D981" t="n">
        <v>6.5904</v>
      </c>
      <c r="E981" t="n">
        <v>15.17</v>
      </c>
      <c r="F981" t="n">
        <v>10.84</v>
      </c>
      <c r="G981" t="n">
        <v>27.11</v>
      </c>
      <c r="H981" t="n">
        <v>0.36</v>
      </c>
      <c r="I981" t="n">
        <v>24</v>
      </c>
      <c r="J981" t="n">
        <v>307.78</v>
      </c>
      <c r="K981" t="n">
        <v>61.82</v>
      </c>
      <c r="L981" t="n">
        <v>6.25</v>
      </c>
      <c r="M981" t="n">
        <v>22</v>
      </c>
      <c r="N981" t="n">
        <v>89.70999999999999</v>
      </c>
      <c r="O981" t="n">
        <v>38194.05</v>
      </c>
      <c r="P981" t="n">
        <v>199.19</v>
      </c>
      <c r="Q981" t="n">
        <v>197.77</v>
      </c>
      <c r="R981" t="n">
        <v>41.29</v>
      </c>
      <c r="S981" t="n">
        <v>25.4</v>
      </c>
      <c r="T981" t="n">
        <v>7019.42</v>
      </c>
      <c r="U981" t="n">
        <v>0.62</v>
      </c>
      <c r="V981" t="n">
        <v>0.86</v>
      </c>
      <c r="W981" t="n">
        <v>2.98</v>
      </c>
      <c r="X981" t="n">
        <v>0.45</v>
      </c>
      <c r="Y981" t="n">
        <v>1</v>
      </c>
      <c r="Z981" t="n">
        <v>10</v>
      </c>
    </row>
    <row r="982">
      <c r="A982" t="n">
        <v>22</v>
      </c>
      <c r="B982" t="n">
        <v>150</v>
      </c>
      <c r="C982" t="inlineStr">
        <is>
          <t xml:space="preserve">CONCLUIDO	</t>
        </is>
      </c>
      <c r="D982" t="n">
        <v>6.6125</v>
      </c>
      <c r="E982" t="n">
        <v>15.12</v>
      </c>
      <c r="F982" t="n">
        <v>10.85</v>
      </c>
      <c r="G982" t="n">
        <v>28.3</v>
      </c>
      <c r="H982" t="n">
        <v>0.38</v>
      </c>
      <c r="I982" t="n">
        <v>23</v>
      </c>
      <c r="J982" t="n">
        <v>308.32</v>
      </c>
      <c r="K982" t="n">
        <v>61.82</v>
      </c>
      <c r="L982" t="n">
        <v>6.5</v>
      </c>
      <c r="M982" t="n">
        <v>21</v>
      </c>
      <c r="N982" t="n">
        <v>90</v>
      </c>
      <c r="O982" t="n">
        <v>38260.74</v>
      </c>
      <c r="P982" t="n">
        <v>199.25</v>
      </c>
      <c r="Q982" t="n">
        <v>197.75</v>
      </c>
      <c r="R982" t="n">
        <v>41.64</v>
      </c>
      <c r="S982" t="n">
        <v>25.4</v>
      </c>
      <c r="T982" t="n">
        <v>7200.73</v>
      </c>
      <c r="U982" t="n">
        <v>0.61</v>
      </c>
      <c r="V982" t="n">
        <v>0.86</v>
      </c>
      <c r="W982" t="n">
        <v>2.98</v>
      </c>
      <c r="X982" t="n">
        <v>0.46</v>
      </c>
      <c r="Y982" t="n">
        <v>1</v>
      </c>
      <c r="Z982" t="n">
        <v>10</v>
      </c>
    </row>
    <row r="983">
      <c r="A983" t="n">
        <v>23</v>
      </c>
      <c r="B983" t="n">
        <v>150</v>
      </c>
      <c r="C983" t="inlineStr">
        <is>
          <t xml:space="preserve">CONCLUIDO	</t>
        </is>
      </c>
      <c r="D983" t="n">
        <v>6.6207</v>
      </c>
      <c r="E983" t="n">
        <v>15.1</v>
      </c>
      <c r="F983" t="n">
        <v>10.83</v>
      </c>
      <c r="G983" t="n">
        <v>28.25</v>
      </c>
      <c r="H983" t="n">
        <v>0.39</v>
      </c>
      <c r="I983" t="n">
        <v>23</v>
      </c>
      <c r="J983" t="n">
        <v>308.86</v>
      </c>
      <c r="K983" t="n">
        <v>61.82</v>
      </c>
      <c r="L983" t="n">
        <v>6.75</v>
      </c>
      <c r="M983" t="n">
        <v>21</v>
      </c>
      <c r="N983" t="n">
        <v>90.29000000000001</v>
      </c>
      <c r="O983" t="n">
        <v>38327.57</v>
      </c>
      <c r="P983" t="n">
        <v>198.87</v>
      </c>
      <c r="Q983" t="n">
        <v>197.87</v>
      </c>
      <c r="R983" t="n">
        <v>40.97</v>
      </c>
      <c r="S983" t="n">
        <v>25.4</v>
      </c>
      <c r="T983" t="n">
        <v>6864.04</v>
      </c>
      <c r="U983" t="n">
        <v>0.62</v>
      </c>
      <c r="V983" t="n">
        <v>0.86</v>
      </c>
      <c r="W983" t="n">
        <v>2.98</v>
      </c>
      <c r="X983" t="n">
        <v>0.44</v>
      </c>
      <c r="Y983" t="n">
        <v>1</v>
      </c>
      <c r="Z983" t="n">
        <v>10</v>
      </c>
    </row>
    <row r="984">
      <c r="A984" t="n">
        <v>24</v>
      </c>
      <c r="B984" t="n">
        <v>150</v>
      </c>
      <c r="C984" t="inlineStr">
        <is>
          <t xml:space="preserve">CONCLUIDO	</t>
        </is>
      </c>
      <c r="D984" t="n">
        <v>6.6519</v>
      </c>
      <c r="E984" t="n">
        <v>15.03</v>
      </c>
      <c r="F984" t="n">
        <v>10.81</v>
      </c>
      <c r="G984" t="n">
        <v>29.49</v>
      </c>
      <c r="H984" t="n">
        <v>0.4</v>
      </c>
      <c r="I984" t="n">
        <v>22</v>
      </c>
      <c r="J984" t="n">
        <v>309.41</v>
      </c>
      <c r="K984" t="n">
        <v>61.82</v>
      </c>
      <c r="L984" t="n">
        <v>7</v>
      </c>
      <c r="M984" t="n">
        <v>20</v>
      </c>
      <c r="N984" t="n">
        <v>90.59</v>
      </c>
      <c r="O984" t="n">
        <v>38394.52</v>
      </c>
      <c r="P984" t="n">
        <v>198.72</v>
      </c>
      <c r="Q984" t="n">
        <v>197.81</v>
      </c>
      <c r="R984" t="n">
        <v>40.57</v>
      </c>
      <c r="S984" t="n">
        <v>25.4</v>
      </c>
      <c r="T984" t="n">
        <v>6670.17</v>
      </c>
      <c r="U984" t="n">
        <v>0.63</v>
      </c>
      <c r="V984" t="n">
        <v>0.86</v>
      </c>
      <c r="W984" t="n">
        <v>2.97</v>
      </c>
      <c r="X984" t="n">
        <v>0.42</v>
      </c>
      <c r="Y984" t="n">
        <v>1</v>
      </c>
      <c r="Z984" t="n">
        <v>10</v>
      </c>
    </row>
    <row r="985">
      <c r="A985" t="n">
        <v>25</v>
      </c>
      <c r="B985" t="n">
        <v>150</v>
      </c>
      <c r="C985" t="inlineStr">
        <is>
          <t xml:space="preserve">CONCLUIDO	</t>
        </is>
      </c>
      <c r="D985" t="n">
        <v>6.6842</v>
      </c>
      <c r="E985" t="n">
        <v>14.96</v>
      </c>
      <c r="F985" t="n">
        <v>10.8</v>
      </c>
      <c r="G985" t="n">
        <v>30.85</v>
      </c>
      <c r="H985" t="n">
        <v>0.42</v>
      </c>
      <c r="I985" t="n">
        <v>21</v>
      </c>
      <c r="J985" t="n">
        <v>309.95</v>
      </c>
      <c r="K985" t="n">
        <v>61.82</v>
      </c>
      <c r="L985" t="n">
        <v>7.25</v>
      </c>
      <c r="M985" t="n">
        <v>19</v>
      </c>
      <c r="N985" t="n">
        <v>90.88</v>
      </c>
      <c r="O985" t="n">
        <v>38461.6</v>
      </c>
      <c r="P985" t="n">
        <v>198.42</v>
      </c>
      <c r="Q985" t="n">
        <v>197.75</v>
      </c>
      <c r="R985" t="n">
        <v>40.1</v>
      </c>
      <c r="S985" t="n">
        <v>25.4</v>
      </c>
      <c r="T985" t="n">
        <v>6440.82</v>
      </c>
      <c r="U985" t="n">
        <v>0.63</v>
      </c>
      <c r="V985" t="n">
        <v>0.86</v>
      </c>
      <c r="W985" t="n">
        <v>2.97</v>
      </c>
      <c r="X985" t="n">
        <v>0.41</v>
      </c>
      <c r="Y985" t="n">
        <v>1</v>
      </c>
      <c r="Z985" t="n">
        <v>10</v>
      </c>
    </row>
    <row r="986">
      <c r="A986" t="n">
        <v>26</v>
      </c>
      <c r="B986" t="n">
        <v>150</v>
      </c>
      <c r="C986" t="inlineStr">
        <is>
          <t xml:space="preserve">CONCLUIDO	</t>
        </is>
      </c>
      <c r="D986" t="n">
        <v>6.7226</v>
      </c>
      <c r="E986" t="n">
        <v>14.88</v>
      </c>
      <c r="F986" t="n">
        <v>10.77</v>
      </c>
      <c r="G986" t="n">
        <v>32.3</v>
      </c>
      <c r="H986" t="n">
        <v>0.43</v>
      </c>
      <c r="I986" t="n">
        <v>20</v>
      </c>
      <c r="J986" t="n">
        <v>310.5</v>
      </c>
      <c r="K986" t="n">
        <v>61.82</v>
      </c>
      <c r="L986" t="n">
        <v>7.5</v>
      </c>
      <c r="M986" t="n">
        <v>18</v>
      </c>
      <c r="N986" t="n">
        <v>91.18000000000001</v>
      </c>
      <c r="O986" t="n">
        <v>38528.81</v>
      </c>
      <c r="P986" t="n">
        <v>197.81</v>
      </c>
      <c r="Q986" t="n">
        <v>197.81</v>
      </c>
      <c r="R986" t="n">
        <v>39.01</v>
      </c>
      <c r="S986" t="n">
        <v>25.4</v>
      </c>
      <c r="T986" t="n">
        <v>5900.62</v>
      </c>
      <c r="U986" t="n">
        <v>0.65</v>
      </c>
      <c r="V986" t="n">
        <v>0.86</v>
      </c>
      <c r="W986" t="n">
        <v>2.97</v>
      </c>
      <c r="X986" t="n">
        <v>0.38</v>
      </c>
      <c r="Y986" t="n">
        <v>1</v>
      </c>
      <c r="Z986" t="n">
        <v>10</v>
      </c>
    </row>
    <row r="987">
      <c r="A987" t="n">
        <v>27</v>
      </c>
      <c r="B987" t="n">
        <v>150</v>
      </c>
      <c r="C987" t="inlineStr">
        <is>
          <t xml:space="preserve">CONCLUIDO	</t>
        </is>
      </c>
      <c r="D987" t="n">
        <v>6.7222</v>
      </c>
      <c r="E987" t="n">
        <v>14.88</v>
      </c>
      <c r="F987" t="n">
        <v>10.77</v>
      </c>
      <c r="G987" t="n">
        <v>32.3</v>
      </c>
      <c r="H987" t="n">
        <v>0.44</v>
      </c>
      <c r="I987" t="n">
        <v>20</v>
      </c>
      <c r="J987" t="n">
        <v>311.04</v>
      </c>
      <c r="K987" t="n">
        <v>61.82</v>
      </c>
      <c r="L987" t="n">
        <v>7.75</v>
      </c>
      <c r="M987" t="n">
        <v>18</v>
      </c>
      <c r="N987" t="n">
        <v>91.47</v>
      </c>
      <c r="O987" t="n">
        <v>38596.15</v>
      </c>
      <c r="P987" t="n">
        <v>197.85</v>
      </c>
      <c r="Q987" t="n">
        <v>197.77</v>
      </c>
      <c r="R987" t="n">
        <v>38.86</v>
      </c>
      <c r="S987" t="n">
        <v>25.4</v>
      </c>
      <c r="T987" t="n">
        <v>5826.1</v>
      </c>
      <c r="U987" t="n">
        <v>0.65</v>
      </c>
      <c r="V987" t="n">
        <v>0.86</v>
      </c>
      <c r="W987" t="n">
        <v>2.98</v>
      </c>
      <c r="X987" t="n">
        <v>0.38</v>
      </c>
      <c r="Y987" t="n">
        <v>1</v>
      </c>
      <c r="Z987" t="n">
        <v>10</v>
      </c>
    </row>
    <row r="988">
      <c r="A988" t="n">
        <v>28</v>
      </c>
      <c r="B988" t="n">
        <v>150</v>
      </c>
      <c r="C988" t="inlineStr">
        <is>
          <t xml:space="preserve">CONCLUIDO	</t>
        </is>
      </c>
      <c r="D988" t="n">
        <v>6.7542</v>
      </c>
      <c r="E988" t="n">
        <v>14.81</v>
      </c>
      <c r="F988" t="n">
        <v>10.75</v>
      </c>
      <c r="G988" t="n">
        <v>33.96</v>
      </c>
      <c r="H988" t="n">
        <v>0.46</v>
      </c>
      <c r="I988" t="n">
        <v>19</v>
      </c>
      <c r="J988" t="n">
        <v>311.59</v>
      </c>
      <c r="K988" t="n">
        <v>61.82</v>
      </c>
      <c r="L988" t="n">
        <v>8</v>
      </c>
      <c r="M988" t="n">
        <v>17</v>
      </c>
      <c r="N988" t="n">
        <v>91.77</v>
      </c>
      <c r="O988" t="n">
        <v>38663.62</v>
      </c>
      <c r="P988" t="n">
        <v>197.67</v>
      </c>
      <c r="Q988" t="n">
        <v>197.85</v>
      </c>
      <c r="R988" t="n">
        <v>38.47</v>
      </c>
      <c r="S988" t="n">
        <v>25.4</v>
      </c>
      <c r="T988" t="n">
        <v>5635.77</v>
      </c>
      <c r="U988" t="n">
        <v>0.66</v>
      </c>
      <c r="V988" t="n">
        <v>0.87</v>
      </c>
      <c r="W988" t="n">
        <v>2.97</v>
      </c>
      <c r="X988" t="n">
        <v>0.36</v>
      </c>
      <c r="Y988" t="n">
        <v>1</v>
      </c>
      <c r="Z988" t="n">
        <v>10</v>
      </c>
    </row>
    <row r="989">
      <c r="A989" t="n">
        <v>29</v>
      </c>
      <c r="B989" t="n">
        <v>150</v>
      </c>
      <c r="C989" t="inlineStr">
        <is>
          <t xml:space="preserve">CONCLUIDO	</t>
        </is>
      </c>
      <c r="D989" t="n">
        <v>6.7599</v>
      </c>
      <c r="E989" t="n">
        <v>14.79</v>
      </c>
      <c r="F989" t="n">
        <v>10.74</v>
      </c>
      <c r="G989" t="n">
        <v>33.92</v>
      </c>
      <c r="H989" t="n">
        <v>0.47</v>
      </c>
      <c r="I989" t="n">
        <v>19</v>
      </c>
      <c r="J989" t="n">
        <v>312.14</v>
      </c>
      <c r="K989" t="n">
        <v>61.82</v>
      </c>
      <c r="L989" t="n">
        <v>8.25</v>
      </c>
      <c r="M989" t="n">
        <v>17</v>
      </c>
      <c r="N989" t="n">
        <v>92.06999999999999</v>
      </c>
      <c r="O989" t="n">
        <v>38731.35</v>
      </c>
      <c r="P989" t="n">
        <v>197.4</v>
      </c>
      <c r="Q989" t="n">
        <v>197.77</v>
      </c>
      <c r="R989" t="n">
        <v>38.27</v>
      </c>
      <c r="S989" t="n">
        <v>25.4</v>
      </c>
      <c r="T989" t="n">
        <v>5535.83</v>
      </c>
      <c r="U989" t="n">
        <v>0.66</v>
      </c>
      <c r="V989" t="n">
        <v>0.87</v>
      </c>
      <c r="W989" t="n">
        <v>2.97</v>
      </c>
      <c r="X989" t="n">
        <v>0.35</v>
      </c>
      <c r="Y989" t="n">
        <v>1</v>
      </c>
      <c r="Z989" t="n">
        <v>10</v>
      </c>
    </row>
    <row r="990">
      <c r="A990" t="n">
        <v>30</v>
      </c>
      <c r="B990" t="n">
        <v>150</v>
      </c>
      <c r="C990" t="inlineStr">
        <is>
          <t xml:space="preserve">CONCLUIDO	</t>
        </is>
      </c>
      <c r="D990" t="n">
        <v>6.7907</v>
      </c>
      <c r="E990" t="n">
        <v>14.73</v>
      </c>
      <c r="F990" t="n">
        <v>10.73</v>
      </c>
      <c r="G990" t="n">
        <v>35.76</v>
      </c>
      <c r="H990" t="n">
        <v>0.48</v>
      </c>
      <c r="I990" t="n">
        <v>18</v>
      </c>
      <c r="J990" t="n">
        <v>312.69</v>
      </c>
      <c r="K990" t="n">
        <v>61.82</v>
      </c>
      <c r="L990" t="n">
        <v>8.5</v>
      </c>
      <c r="M990" t="n">
        <v>16</v>
      </c>
      <c r="N990" t="n">
        <v>92.37</v>
      </c>
      <c r="O990" t="n">
        <v>38799.09</v>
      </c>
      <c r="P990" t="n">
        <v>197.3</v>
      </c>
      <c r="Q990" t="n">
        <v>197.82</v>
      </c>
      <c r="R990" t="n">
        <v>37.81</v>
      </c>
      <c r="S990" t="n">
        <v>25.4</v>
      </c>
      <c r="T990" t="n">
        <v>5308.85</v>
      </c>
      <c r="U990" t="n">
        <v>0.67</v>
      </c>
      <c r="V990" t="n">
        <v>0.87</v>
      </c>
      <c r="W990" t="n">
        <v>2.97</v>
      </c>
      <c r="X990" t="n">
        <v>0.34</v>
      </c>
      <c r="Y990" t="n">
        <v>1</v>
      </c>
      <c r="Z990" t="n">
        <v>10</v>
      </c>
    </row>
    <row r="991">
      <c r="A991" t="n">
        <v>31</v>
      </c>
      <c r="B991" t="n">
        <v>150</v>
      </c>
      <c r="C991" t="inlineStr">
        <is>
          <t xml:space="preserve">CONCLUIDO	</t>
        </is>
      </c>
      <c r="D991" t="n">
        <v>6.7904</v>
      </c>
      <c r="E991" t="n">
        <v>14.73</v>
      </c>
      <c r="F991" t="n">
        <v>10.73</v>
      </c>
      <c r="G991" t="n">
        <v>35.76</v>
      </c>
      <c r="H991" t="n">
        <v>0.5</v>
      </c>
      <c r="I991" t="n">
        <v>18</v>
      </c>
      <c r="J991" t="n">
        <v>313.24</v>
      </c>
      <c r="K991" t="n">
        <v>61.82</v>
      </c>
      <c r="L991" t="n">
        <v>8.75</v>
      </c>
      <c r="M991" t="n">
        <v>16</v>
      </c>
      <c r="N991" t="n">
        <v>92.67</v>
      </c>
      <c r="O991" t="n">
        <v>38866.96</v>
      </c>
      <c r="P991" t="n">
        <v>197.13</v>
      </c>
      <c r="Q991" t="n">
        <v>197.76</v>
      </c>
      <c r="R991" t="n">
        <v>37.92</v>
      </c>
      <c r="S991" t="n">
        <v>25.4</v>
      </c>
      <c r="T991" t="n">
        <v>5366.09</v>
      </c>
      <c r="U991" t="n">
        <v>0.67</v>
      </c>
      <c r="V991" t="n">
        <v>0.87</v>
      </c>
      <c r="W991" t="n">
        <v>2.97</v>
      </c>
      <c r="X991" t="n">
        <v>0.34</v>
      </c>
      <c r="Y991" t="n">
        <v>1</v>
      </c>
      <c r="Z991" t="n">
        <v>10</v>
      </c>
    </row>
    <row r="992">
      <c r="A992" t="n">
        <v>32</v>
      </c>
      <c r="B992" t="n">
        <v>150</v>
      </c>
      <c r="C992" t="inlineStr">
        <is>
          <t xml:space="preserve">CONCLUIDO	</t>
        </is>
      </c>
      <c r="D992" t="n">
        <v>6.8152</v>
      </c>
      <c r="E992" t="n">
        <v>14.67</v>
      </c>
      <c r="F992" t="n">
        <v>10.73</v>
      </c>
      <c r="G992" t="n">
        <v>37.88</v>
      </c>
      <c r="H992" t="n">
        <v>0.51</v>
      </c>
      <c r="I992" t="n">
        <v>17</v>
      </c>
      <c r="J992" t="n">
        <v>313.79</v>
      </c>
      <c r="K992" t="n">
        <v>61.82</v>
      </c>
      <c r="L992" t="n">
        <v>9</v>
      </c>
      <c r="M992" t="n">
        <v>15</v>
      </c>
      <c r="N992" t="n">
        <v>92.97</v>
      </c>
      <c r="O992" t="n">
        <v>38934.97</v>
      </c>
      <c r="P992" t="n">
        <v>197.23</v>
      </c>
      <c r="Q992" t="n">
        <v>197.82</v>
      </c>
      <c r="R992" t="n">
        <v>37.95</v>
      </c>
      <c r="S992" t="n">
        <v>25.4</v>
      </c>
      <c r="T992" t="n">
        <v>5384.81</v>
      </c>
      <c r="U992" t="n">
        <v>0.67</v>
      </c>
      <c r="V992" t="n">
        <v>0.87</v>
      </c>
      <c r="W992" t="n">
        <v>2.97</v>
      </c>
      <c r="X992" t="n">
        <v>0.34</v>
      </c>
      <c r="Y992" t="n">
        <v>1</v>
      </c>
      <c r="Z992" t="n">
        <v>10</v>
      </c>
    </row>
    <row r="993">
      <c r="A993" t="n">
        <v>33</v>
      </c>
      <c r="B993" t="n">
        <v>150</v>
      </c>
      <c r="C993" t="inlineStr">
        <is>
          <t xml:space="preserve">CONCLUIDO	</t>
        </is>
      </c>
      <c r="D993" t="n">
        <v>6.8187</v>
      </c>
      <c r="E993" t="n">
        <v>14.67</v>
      </c>
      <c r="F993" t="n">
        <v>10.72</v>
      </c>
      <c r="G993" t="n">
        <v>37.85</v>
      </c>
      <c r="H993" t="n">
        <v>0.52</v>
      </c>
      <c r="I993" t="n">
        <v>17</v>
      </c>
      <c r="J993" t="n">
        <v>314.34</v>
      </c>
      <c r="K993" t="n">
        <v>61.82</v>
      </c>
      <c r="L993" t="n">
        <v>9.25</v>
      </c>
      <c r="M993" t="n">
        <v>15</v>
      </c>
      <c r="N993" t="n">
        <v>93.27</v>
      </c>
      <c r="O993" t="n">
        <v>39003.11</v>
      </c>
      <c r="P993" t="n">
        <v>197.18</v>
      </c>
      <c r="Q993" t="n">
        <v>197.87</v>
      </c>
      <c r="R993" t="n">
        <v>37.67</v>
      </c>
      <c r="S993" t="n">
        <v>25.4</v>
      </c>
      <c r="T993" t="n">
        <v>5245.42</v>
      </c>
      <c r="U993" t="n">
        <v>0.67</v>
      </c>
      <c r="V993" t="n">
        <v>0.87</v>
      </c>
      <c r="W993" t="n">
        <v>2.97</v>
      </c>
      <c r="X993" t="n">
        <v>0.33</v>
      </c>
      <c r="Y993" t="n">
        <v>1</v>
      </c>
      <c r="Z993" t="n">
        <v>10</v>
      </c>
    </row>
    <row r="994">
      <c r="A994" t="n">
        <v>34</v>
      </c>
      <c r="B994" t="n">
        <v>150</v>
      </c>
      <c r="C994" t="inlineStr">
        <is>
          <t xml:space="preserve">CONCLUIDO	</t>
        </is>
      </c>
      <c r="D994" t="n">
        <v>6.8625</v>
      </c>
      <c r="E994" t="n">
        <v>14.57</v>
      </c>
      <c r="F994" t="n">
        <v>10.69</v>
      </c>
      <c r="G994" t="n">
        <v>40.07</v>
      </c>
      <c r="H994" t="n">
        <v>0.54</v>
      </c>
      <c r="I994" t="n">
        <v>16</v>
      </c>
      <c r="J994" t="n">
        <v>314.9</v>
      </c>
      <c r="K994" t="n">
        <v>61.82</v>
      </c>
      <c r="L994" t="n">
        <v>9.5</v>
      </c>
      <c r="M994" t="n">
        <v>14</v>
      </c>
      <c r="N994" t="n">
        <v>93.56999999999999</v>
      </c>
      <c r="O994" t="n">
        <v>39071.38</v>
      </c>
      <c r="P994" t="n">
        <v>196.47</v>
      </c>
      <c r="Q994" t="n">
        <v>197.76</v>
      </c>
      <c r="R994" t="n">
        <v>36.38</v>
      </c>
      <c r="S994" t="n">
        <v>25.4</v>
      </c>
      <c r="T994" t="n">
        <v>4606.25</v>
      </c>
      <c r="U994" t="n">
        <v>0.7</v>
      </c>
      <c r="V994" t="n">
        <v>0.87</v>
      </c>
      <c r="W994" t="n">
        <v>2.97</v>
      </c>
      <c r="X994" t="n">
        <v>0.3</v>
      </c>
      <c r="Y994" t="n">
        <v>1</v>
      </c>
      <c r="Z994" t="n">
        <v>10</v>
      </c>
    </row>
    <row r="995">
      <c r="A995" t="n">
        <v>35</v>
      </c>
      <c r="B995" t="n">
        <v>150</v>
      </c>
      <c r="C995" t="inlineStr">
        <is>
          <t xml:space="preserve">CONCLUIDO	</t>
        </is>
      </c>
      <c r="D995" t="n">
        <v>6.8556</v>
      </c>
      <c r="E995" t="n">
        <v>14.59</v>
      </c>
      <c r="F995" t="n">
        <v>10.7</v>
      </c>
      <c r="G995" t="n">
        <v>40.13</v>
      </c>
      <c r="H995" t="n">
        <v>0.55</v>
      </c>
      <c r="I995" t="n">
        <v>16</v>
      </c>
      <c r="J995" t="n">
        <v>315.45</v>
      </c>
      <c r="K995" t="n">
        <v>61.82</v>
      </c>
      <c r="L995" t="n">
        <v>9.75</v>
      </c>
      <c r="M995" t="n">
        <v>14</v>
      </c>
      <c r="N995" t="n">
        <v>93.88</v>
      </c>
      <c r="O995" t="n">
        <v>39139.8</v>
      </c>
      <c r="P995" t="n">
        <v>196.83</v>
      </c>
      <c r="Q995" t="n">
        <v>197.76</v>
      </c>
      <c r="R995" t="n">
        <v>36.86</v>
      </c>
      <c r="S995" t="n">
        <v>25.4</v>
      </c>
      <c r="T995" t="n">
        <v>4847.24</v>
      </c>
      <c r="U995" t="n">
        <v>0.6899999999999999</v>
      </c>
      <c r="V995" t="n">
        <v>0.87</v>
      </c>
      <c r="W995" t="n">
        <v>2.97</v>
      </c>
      <c r="X995" t="n">
        <v>0.31</v>
      </c>
      <c r="Y995" t="n">
        <v>1</v>
      </c>
      <c r="Z995" t="n">
        <v>10</v>
      </c>
    </row>
    <row r="996">
      <c r="A996" t="n">
        <v>36</v>
      </c>
      <c r="B996" t="n">
        <v>150</v>
      </c>
      <c r="C996" t="inlineStr">
        <is>
          <t xml:space="preserve">CONCLUIDO	</t>
        </is>
      </c>
      <c r="D996" t="n">
        <v>6.8637</v>
      </c>
      <c r="E996" t="n">
        <v>14.57</v>
      </c>
      <c r="F996" t="n">
        <v>10.68</v>
      </c>
      <c r="G996" t="n">
        <v>40.06</v>
      </c>
      <c r="H996" t="n">
        <v>0.5600000000000001</v>
      </c>
      <c r="I996" t="n">
        <v>16</v>
      </c>
      <c r="J996" t="n">
        <v>316.01</v>
      </c>
      <c r="K996" t="n">
        <v>61.82</v>
      </c>
      <c r="L996" t="n">
        <v>10</v>
      </c>
      <c r="M996" t="n">
        <v>14</v>
      </c>
      <c r="N996" t="n">
        <v>94.18000000000001</v>
      </c>
      <c r="O996" t="n">
        <v>39208.35</v>
      </c>
      <c r="P996" t="n">
        <v>196.51</v>
      </c>
      <c r="Q996" t="n">
        <v>197.77</v>
      </c>
      <c r="R996" t="n">
        <v>36.65</v>
      </c>
      <c r="S996" t="n">
        <v>25.4</v>
      </c>
      <c r="T996" t="n">
        <v>4742.63</v>
      </c>
      <c r="U996" t="n">
        <v>0.6899999999999999</v>
      </c>
      <c r="V996" t="n">
        <v>0.87</v>
      </c>
      <c r="W996" t="n">
        <v>2.96</v>
      </c>
      <c r="X996" t="n">
        <v>0.29</v>
      </c>
      <c r="Y996" t="n">
        <v>1</v>
      </c>
      <c r="Z996" t="n">
        <v>10</v>
      </c>
    </row>
    <row r="997">
      <c r="A997" t="n">
        <v>37</v>
      </c>
      <c r="B997" t="n">
        <v>150</v>
      </c>
      <c r="C997" t="inlineStr">
        <is>
          <t xml:space="preserve">CONCLUIDO	</t>
        </is>
      </c>
      <c r="D997" t="n">
        <v>6.8955</v>
      </c>
      <c r="E997" t="n">
        <v>14.5</v>
      </c>
      <c r="F997" t="n">
        <v>10.67</v>
      </c>
      <c r="G997" t="n">
        <v>42.69</v>
      </c>
      <c r="H997" t="n">
        <v>0.58</v>
      </c>
      <c r="I997" t="n">
        <v>15</v>
      </c>
      <c r="J997" t="n">
        <v>316.56</v>
      </c>
      <c r="K997" t="n">
        <v>61.82</v>
      </c>
      <c r="L997" t="n">
        <v>10.25</v>
      </c>
      <c r="M997" t="n">
        <v>13</v>
      </c>
      <c r="N997" t="n">
        <v>94.48999999999999</v>
      </c>
      <c r="O997" t="n">
        <v>39277.04</v>
      </c>
      <c r="P997" t="n">
        <v>196.36</v>
      </c>
      <c r="Q997" t="n">
        <v>197.76</v>
      </c>
      <c r="R997" t="n">
        <v>36.19</v>
      </c>
      <c r="S997" t="n">
        <v>25.4</v>
      </c>
      <c r="T997" t="n">
        <v>4514.29</v>
      </c>
      <c r="U997" t="n">
        <v>0.7</v>
      </c>
      <c r="V997" t="n">
        <v>0.87</v>
      </c>
      <c r="W997" t="n">
        <v>2.96</v>
      </c>
      <c r="X997" t="n">
        <v>0.28</v>
      </c>
      <c r="Y997" t="n">
        <v>1</v>
      </c>
      <c r="Z997" t="n">
        <v>10</v>
      </c>
    </row>
    <row r="998">
      <c r="A998" t="n">
        <v>38</v>
      </c>
      <c r="B998" t="n">
        <v>150</v>
      </c>
      <c r="C998" t="inlineStr">
        <is>
          <t xml:space="preserve">CONCLUIDO	</t>
        </is>
      </c>
      <c r="D998" t="n">
        <v>6.9</v>
      </c>
      <c r="E998" t="n">
        <v>14.49</v>
      </c>
      <c r="F998" t="n">
        <v>10.66</v>
      </c>
      <c r="G998" t="n">
        <v>42.65</v>
      </c>
      <c r="H998" t="n">
        <v>0.59</v>
      </c>
      <c r="I998" t="n">
        <v>15</v>
      </c>
      <c r="J998" t="n">
        <v>317.12</v>
      </c>
      <c r="K998" t="n">
        <v>61.82</v>
      </c>
      <c r="L998" t="n">
        <v>10.5</v>
      </c>
      <c r="M998" t="n">
        <v>13</v>
      </c>
      <c r="N998" t="n">
        <v>94.8</v>
      </c>
      <c r="O998" t="n">
        <v>39345.87</v>
      </c>
      <c r="P998" t="n">
        <v>196.14</v>
      </c>
      <c r="Q998" t="n">
        <v>197.79</v>
      </c>
      <c r="R998" t="n">
        <v>35.66</v>
      </c>
      <c r="S998" t="n">
        <v>25.4</v>
      </c>
      <c r="T998" t="n">
        <v>4250.88</v>
      </c>
      <c r="U998" t="n">
        <v>0.71</v>
      </c>
      <c r="V998" t="n">
        <v>0.87</v>
      </c>
      <c r="W998" t="n">
        <v>2.97</v>
      </c>
      <c r="X998" t="n">
        <v>0.27</v>
      </c>
      <c r="Y998" t="n">
        <v>1</v>
      </c>
      <c r="Z998" t="n">
        <v>10</v>
      </c>
    </row>
    <row r="999">
      <c r="A999" t="n">
        <v>39</v>
      </c>
      <c r="B999" t="n">
        <v>150</v>
      </c>
      <c r="C999" t="inlineStr">
        <is>
          <t xml:space="preserve">CONCLUIDO	</t>
        </is>
      </c>
      <c r="D999" t="n">
        <v>6.8995</v>
      </c>
      <c r="E999" t="n">
        <v>14.49</v>
      </c>
      <c r="F999" t="n">
        <v>10.66</v>
      </c>
      <c r="G999" t="n">
        <v>42.65</v>
      </c>
      <c r="H999" t="n">
        <v>0.6</v>
      </c>
      <c r="I999" t="n">
        <v>15</v>
      </c>
      <c r="J999" t="n">
        <v>317.68</v>
      </c>
      <c r="K999" t="n">
        <v>61.82</v>
      </c>
      <c r="L999" t="n">
        <v>10.75</v>
      </c>
      <c r="M999" t="n">
        <v>13</v>
      </c>
      <c r="N999" t="n">
        <v>95.11</v>
      </c>
      <c r="O999" t="n">
        <v>39414.84</v>
      </c>
      <c r="P999" t="n">
        <v>196.15</v>
      </c>
      <c r="Q999" t="n">
        <v>197.78</v>
      </c>
      <c r="R999" t="n">
        <v>35.82</v>
      </c>
      <c r="S999" t="n">
        <v>25.4</v>
      </c>
      <c r="T999" t="n">
        <v>4333.48</v>
      </c>
      <c r="U999" t="n">
        <v>0.71</v>
      </c>
      <c r="V999" t="n">
        <v>0.87</v>
      </c>
      <c r="W999" t="n">
        <v>2.96</v>
      </c>
      <c r="X999" t="n">
        <v>0.27</v>
      </c>
      <c r="Y999" t="n">
        <v>1</v>
      </c>
      <c r="Z999" t="n">
        <v>10</v>
      </c>
    </row>
    <row r="1000">
      <c r="A1000" t="n">
        <v>40</v>
      </c>
      <c r="B1000" t="n">
        <v>150</v>
      </c>
      <c r="C1000" t="inlineStr">
        <is>
          <t xml:space="preserve">CONCLUIDO	</t>
        </is>
      </c>
      <c r="D1000" t="n">
        <v>6.9328</v>
      </c>
      <c r="E1000" t="n">
        <v>14.42</v>
      </c>
      <c r="F1000" t="n">
        <v>10.65</v>
      </c>
      <c r="G1000" t="n">
        <v>45.64</v>
      </c>
      <c r="H1000" t="n">
        <v>0.62</v>
      </c>
      <c r="I1000" t="n">
        <v>14</v>
      </c>
      <c r="J1000" t="n">
        <v>318.24</v>
      </c>
      <c r="K1000" t="n">
        <v>61.82</v>
      </c>
      <c r="L1000" t="n">
        <v>11</v>
      </c>
      <c r="M1000" t="n">
        <v>12</v>
      </c>
      <c r="N1000" t="n">
        <v>95.42</v>
      </c>
      <c r="O1000" t="n">
        <v>39483.95</v>
      </c>
      <c r="P1000" t="n">
        <v>196</v>
      </c>
      <c r="Q1000" t="n">
        <v>197.79</v>
      </c>
      <c r="R1000" t="n">
        <v>35.23</v>
      </c>
      <c r="S1000" t="n">
        <v>25.4</v>
      </c>
      <c r="T1000" t="n">
        <v>4042.57</v>
      </c>
      <c r="U1000" t="n">
        <v>0.72</v>
      </c>
      <c r="V1000" t="n">
        <v>0.87</v>
      </c>
      <c r="W1000" t="n">
        <v>2.97</v>
      </c>
      <c r="X1000" t="n">
        <v>0.26</v>
      </c>
      <c r="Y1000" t="n">
        <v>1</v>
      </c>
      <c r="Z1000" t="n">
        <v>10</v>
      </c>
    </row>
    <row r="1001">
      <c r="A1001" t="n">
        <v>41</v>
      </c>
      <c r="B1001" t="n">
        <v>150</v>
      </c>
      <c r="C1001" t="inlineStr">
        <is>
          <t xml:space="preserve">CONCLUIDO	</t>
        </is>
      </c>
      <c r="D1001" t="n">
        <v>6.9331</v>
      </c>
      <c r="E1001" t="n">
        <v>14.42</v>
      </c>
      <c r="F1001" t="n">
        <v>10.65</v>
      </c>
      <c r="G1001" t="n">
        <v>45.64</v>
      </c>
      <c r="H1001" t="n">
        <v>0.63</v>
      </c>
      <c r="I1001" t="n">
        <v>14</v>
      </c>
      <c r="J1001" t="n">
        <v>318.8</v>
      </c>
      <c r="K1001" t="n">
        <v>61.82</v>
      </c>
      <c r="L1001" t="n">
        <v>11.25</v>
      </c>
      <c r="M1001" t="n">
        <v>12</v>
      </c>
      <c r="N1001" t="n">
        <v>95.73</v>
      </c>
      <c r="O1001" t="n">
        <v>39553.2</v>
      </c>
      <c r="P1001" t="n">
        <v>196.01</v>
      </c>
      <c r="Q1001" t="n">
        <v>197.8</v>
      </c>
      <c r="R1001" t="n">
        <v>35.42</v>
      </c>
      <c r="S1001" t="n">
        <v>25.4</v>
      </c>
      <c r="T1001" t="n">
        <v>4133.93</v>
      </c>
      <c r="U1001" t="n">
        <v>0.72</v>
      </c>
      <c r="V1001" t="n">
        <v>0.87</v>
      </c>
      <c r="W1001" t="n">
        <v>2.96</v>
      </c>
      <c r="X1001" t="n">
        <v>0.26</v>
      </c>
      <c r="Y1001" t="n">
        <v>1</v>
      </c>
      <c r="Z1001" t="n">
        <v>10</v>
      </c>
    </row>
    <row r="1002">
      <c r="A1002" t="n">
        <v>42</v>
      </c>
      <c r="B1002" t="n">
        <v>150</v>
      </c>
      <c r="C1002" t="inlineStr">
        <is>
          <t xml:space="preserve">CONCLUIDO	</t>
        </is>
      </c>
      <c r="D1002" t="n">
        <v>6.93</v>
      </c>
      <c r="E1002" t="n">
        <v>14.43</v>
      </c>
      <c r="F1002" t="n">
        <v>10.65</v>
      </c>
      <c r="G1002" t="n">
        <v>45.66</v>
      </c>
      <c r="H1002" t="n">
        <v>0.64</v>
      </c>
      <c r="I1002" t="n">
        <v>14</v>
      </c>
      <c r="J1002" t="n">
        <v>319.36</v>
      </c>
      <c r="K1002" t="n">
        <v>61.82</v>
      </c>
      <c r="L1002" t="n">
        <v>11.5</v>
      </c>
      <c r="M1002" t="n">
        <v>12</v>
      </c>
      <c r="N1002" t="n">
        <v>96.04000000000001</v>
      </c>
      <c r="O1002" t="n">
        <v>39622.59</v>
      </c>
      <c r="P1002" t="n">
        <v>196</v>
      </c>
      <c r="Q1002" t="n">
        <v>197.76</v>
      </c>
      <c r="R1002" t="n">
        <v>35.59</v>
      </c>
      <c r="S1002" t="n">
        <v>25.4</v>
      </c>
      <c r="T1002" t="n">
        <v>4219.93</v>
      </c>
      <c r="U1002" t="n">
        <v>0.71</v>
      </c>
      <c r="V1002" t="n">
        <v>0.87</v>
      </c>
      <c r="W1002" t="n">
        <v>2.96</v>
      </c>
      <c r="X1002" t="n">
        <v>0.26</v>
      </c>
      <c r="Y1002" t="n">
        <v>1</v>
      </c>
      <c r="Z1002" t="n">
        <v>10</v>
      </c>
    </row>
    <row r="1003">
      <c r="A1003" t="n">
        <v>43</v>
      </c>
      <c r="B1003" t="n">
        <v>150</v>
      </c>
      <c r="C1003" t="inlineStr">
        <is>
          <t xml:space="preserve">CONCLUIDO	</t>
        </is>
      </c>
      <c r="D1003" t="n">
        <v>6.9642</v>
      </c>
      <c r="E1003" t="n">
        <v>14.36</v>
      </c>
      <c r="F1003" t="n">
        <v>10.64</v>
      </c>
      <c r="G1003" t="n">
        <v>49.11</v>
      </c>
      <c r="H1003" t="n">
        <v>0.65</v>
      </c>
      <c r="I1003" t="n">
        <v>13</v>
      </c>
      <c r="J1003" t="n">
        <v>319.93</v>
      </c>
      <c r="K1003" t="n">
        <v>61.82</v>
      </c>
      <c r="L1003" t="n">
        <v>11.75</v>
      </c>
      <c r="M1003" t="n">
        <v>11</v>
      </c>
      <c r="N1003" t="n">
        <v>96.36</v>
      </c>
      <c r="O1003" t="n">
        <v>39692.13</v>
      </c>
      <c r="P1003" t="n">
        <v>195.8</v>
      </c>
      <c r="Q1003" t="n">
        <v>197.75</v>
      </c>
      <c r="R1003" t="n">
        <v>35.2</v>
      </c>
      <c r="S1003" t="n">
        <v>25.4</v>
      </c>
      <c r="T1003" t="n">
        <v>4029.01</v>
      </c>
      <c r="U1003" t="n">
        <v>0.72</v>
      </c>
      <c r="V1003" t="n">
        <v>0.87</v>
      </c>
      <c r="W1003" t="n">
        <v>2.96</v>
      </c>
      <c r="X1003" t="n">
        <v>0.25</v>
      </c>
      <c r="Y1003" t="n">
        <v>1</v>
      </c>
      <c r="Z1003" t="n">
        <v>10</v>
      </c>
    </row>
    <row r="1004">
      <c r="A1004" t="n">
        <v>44</v>
      </c>
      <c r="B1004" t="n">
        <v>150</v>
      </c>
      <c r="C1004" t="inlineStr">
        <is>
          <t xml:space="preserve">CONCLUIDO	</t>
        </is>
      </c>
      <c r="D1004" t="n">
        <v>6.9643</v>
      </c>
      <c r="E1004" t="n">
        <v>14.36</v>
      </c>
      <c r="F1004" t="n">
        <v>10.64</v>
      </c>
      <c r="G1004" t="n">
        <v>49.11</v>
      </c>
      <c r="H1004" t="n">
        <v>0.67</v>
      </c>
      <c r="I1004" t="n">
        <v>13</v>
      </c>
      <c r="J1004" t="n">
        <v>320.49</v>
      </c>
      <c r="K1004" t="n">
        <v>61.82</v>
      </c>
      <c r="L1004" t="n">
        <v>12</v>
      </c>
      <c r="M1004" t="n">
        <v>11</v>
      </c>
      <c r="N1004" t="n">
        <v>96.67</v>
      </c>
      <c r="O1004" t="n">
        <v>39761.81</v>
      </c>
      <c r="P1004" t="n">
        <v>196.03</v>
      </c>
      <c r="Q1004" t="n">
        <v>197.75</v>
      </c>
      <c r="R1004" t="n">
        <v>35.17</v>
      </c>
      <c r="S1004" t="n">
        <v>25.4</v>
      </c>
      <c r="T1004" t="n">
        <v>4013.68</v>
      </c>
      <c r="U1004" t="n">
        <v>0.72</v>
      </c>
      <c r="V1004" t="n">
        <v>0.87</v>
      </c>
      <c r="W1004" t="n">
        <v>2.96</v>
      </c>
      <c r="X1004" t="n">
        <v>0.25</v>
      </c>
      <c r="Y1004" t="n">
        <v>1</v>
      </c>
      <c r="Z1004" t="n">
        <v>10</v>
      </c>
    </row>
    <row r="1005">
      <c r="A1005" t="n">
        <v>45</v>
      </c>
      <c r="B1005" t="n">
        <v>150</v>
      </c>
      <c r="C1005" t="inlineStr">
        <is>
          <t xml:space="preserve">CONCLUIDO	</t>
        </is>
      </c>
      <c r="D1005" t="n">
        <v>6.9753</v>
      </c>
      <c r="E1005" t="n">
        <v>14.34</v>
      </c>
      <c r="F1005" t="n">
        <v>10.62</v>
      </c>
      <c r="G1005" t="n">
        <v>49</v>
      </c>
      <c r="H1005" t="n">
        <v>0.68</v>
      </c>
      <c r="I1005" t="n">
        <v>13</v>
      </c>
      <c r="J1005" t="n">
        <v>321.06</v>
      </c>
      <c r="K1005" t="n">
        <v>61.82</v>
      </c>
      <c r="L1005" t="n">
        <v>12.25</v>
      </c>
      <c r="M1005" t="n">
        <v>11</v>
      </c>
      <c r="N1005" t="n">
        <v>96.98999999999999</v>
      </c>
      <c r="O1005" t="n">
        <v>39831.64</v>
      </c>
      <c r="P1005" t="n">
        <v>195.62</v>
      </c>
      <c r="Q1005" t="n">
        <v>197.77</v>
      </c>
      <c r="R1005" t="n">
        <v>34.54</v>
      </c>
      <c r="S1005" t="n">
        <v>25.4</v>
      </c>
      <c r="T1005" t="n">
        <v>3699.83</v>
      </c>
      <c r="U1005" t="n">
        <v>0.74</v>
      </c>
      <c r="V1005" t="n">
        <v>0.88</v>
      </c>
      <c r="W1005" t="n">
        <v>2.96</v>
      </c>
      <c r="X1005" t="n">
        <v>0.23</v>
      </c>
      <c r="Y1005" t="n">
        <v>1</v>
      </c>
      <c r="Z1005" t="n">
        <v>10</v>
      </c>
    </row>
    <row r="1006">
      <c r="A1006" t="n">
        <v>46</v>
      </c>
      <c r="B1006" t="n">
        <v>150</v>
      </c>
      <c r="C1006" t="inlineStr">
        <is>
          <t xml:space="preserve">CONCLUIDO	</t>
        </is>
      </c>
      <c r="D1006" t="n">
        <v>6.9678</v>
      </c>
      <c r="E1006" t="n">
        <v>14.35</v>
      </c>
      <c r="F1006" t="n">
        <v>10.63</v>
      </c>
      <c r="G1006" t="n">
        <v>49.07</v>
      </c>
      <c r="H1006" t="n">
        <v>0.6899999999999999</v>
      </c>
      <c r="I1006" t="n">
        <v>13</v>
      </c>
      <c r="J1006" t="n">
        <v>321.63</v>
      </c>
      <c r="K1006" t="n">
        <v>61.82</v>
      </c>
      <c r="L1006" t="n">
        <v>12.5</v>
      </c>
      <c r="M1006" t="n">
        <v>11</v>
      </c>
      <c r="N1006" t="n">
        <v>97.31</v>
      </c>
      <c r="O1006" t="n">
        <v>39901.61</v>
      </c>
      <c r="P1006" t="n">
        <v>195.83</v>
      </c>
      <c r="Q1006" t="n">
        <v>197.76</v>
      </c>
      <c r="R1006" t="n">
        <v>34.92</v>
      </c>
      <c r="S1006" t="n">
        <v>25.4</v>
      </c>
      <c r="T1006" t="n">
        <v>3892.16</v>
      </c>
      <c r="U1006" t="n">
        <v>0.73</v>
      </c>
      <c r="V1006" t="n">
        <v>0.88</v>
      </c>
      <c r="W1006" t="n">
        <v>2.96</v>
      </c>
      <c r="X1006" t="n">
        <v>0.24</v>
      </c>
      <c r="Y1006" t="n">
        <v>1</v>
      </c>
      <c r="Z1006" t="n">
        <v>10</v>
      </c>
    </row>
    <row r="1007">
      <c r="A1007" t="n">
        <v>47</v>
      </c>
      <c r="B1007" t="n">
        <v>150</v>
      </c>
      <c r="C1007" t="inlineStr">
        <is>
          <t xml:space="preserve">CONCLUIDO	</t>
        </is>
      </c>
      <c r="D1007" t="n">
        <v>7.0016</v>
      </c>
      <c r="E1007" t="n">
        <v>14.28</v>
      </c>
      <c r="F1007" t="n">
        <v>10.62</v>
      </c>
      <c r="G1007" t="n">
        <v>53.09</v>
      </c>
      <c r="H1007" t="n">
        <v>0.71</v>
      </c>
      <c r="I1007" t="n">
        <v>12</v>
      </c>
      <c r="J1007" t="n">
        <v>322.2</v>
      </c>
      <c r="K1007" t="n">
        <v>61.82</v>
      </c>
      <c r="L1007" t="n">
        <v>12.75</v>
      </c>
      <c r="M1007" t="n">
        <v>10</v>
      </c>
      <c r="N1007" t="n">
        <v>97.62</v>
      </c>
      <c r="O1007" t="n">
        <v>39971.73</v>
      </c>
      <c r="P1007" t="n">
        <v>195.47</v>
      </c>
      <c r="Q1007" t="n">
        <v>197.77</v>
      </c>
      <c r="R1007" t="n">
        <v>34.39</v>
      </c>
      <c r="S1007" t="n">
        <v>25.4</v>
      </c>
      <c r="T1007" t="n">
        <v>3633.3</v>
      </c>
      <c r="U1007" t="n">
        <v>0.74</v>
      </c>
      <c r="V1007" t="n">
        <v>0.88</v>
      </c>
      <c r="W1007" t="n">
        <v>2.96</v>
      </c>
      <c r="X1007" t="n">
        <v>0.23</v>
      </c>
      <c r="Y1007" t="n">
        <v>1</v>
      </c>
      <c r="Z1007" t="n">
        <v>10</v>
      </c>
    </row>
    <row r="1008">
      <c r="A1008" t="n">
        <v>48</v>
      </c>
      <c r="B1008" t="n">
        <v>150</v>
      </c>
      <c r="C1008" t="inlineStr">
        <is>
          <t xml:space="preserve">CONCLUIDO	</t>
        </is>
      </c>
      <c r="D1008" t="n">
        <v>7.0089</v>
      </c>
      <c r="E1008" t="n">
        <v>14.27</v>
      </c>
      <c r="F1008" t="n">
        <v>10.6</v>
      </c>
      <c r="G1008" t="n">
        <v>53.02</v>
      </c>
      <c r="H1008" t="n">
        <v>0.72</v>
      </c>
      <c r="I1008" t="n">
        <v>12</v>
      </c>
      <c r="J1008" t="n">
        <v>322.77</v>
      </c>
      <c r="K1008" t="n">
        <v>61.82</v>
      </c>
      <c r="L1008" t="n">
        <v>13</v>
      </c>
      <c r="M1008" t="n">
        <v>10</v>
      </c>
      <c r="N1008" t="n">
        <v>97.94</v>
      </c>
      <c r="O1008" t="n">
        <v>40042</v>
      </c>
      <c r="P1008" t="n">
        <v>195.29</v>
      </c>
      <c r="Q1008" t="n">
        <v>197.76</v>
      </c>
      <c r="R1008" t="n">
        <v>34.12</v>
      </c>
      <c r="S1008" t="n">
        <v>25.4</v>
      </c>
      <c r="T1008" t="n">
        <v>3493.74</v>
      </c>
      <c r="U1008" t="n">
        <v>0.74</v>
      </c>
      <c r="V1008" t="n">
        <v>0.88</v>
      </c>
      <c r="W1008" t="n">
        <v>2.96</v>
      </c>
      <c r="X1008" t="n">
        <v>0.21</v>
      </c>
      <c r="Y1008" t="n">
        <v>1</v>
      </c>
      <c r="Z1008" t="n">
        <v>10</v>
      </c>
    </row>
    <row r="1009">
      <c r="A1009" t="n">
        <v>49</v>
      </c>
      <c r="B1009" t="n">
        <v>150</v>
      </c>
      <c r="C1009" t="inlineStr">
        <is>
          <t xml:space="preserve">CONCLUIDO	</t>
        </is>
      </c>
      <c r="D1009" t="n">
        <v>7.002</v>
      </c>
      <c r="E1009" t="n">
        <v>14.28</v>
      </c>
      <c r="F1009" t="n">
        <v>10.62</v>
      </c>
      <c r="G1009" t="n">
        <v>53.09</v>
      </c>
      <c r="H1009" t="n">
        <v>0.73</v>
      </c>
      <c r="I1009" t="n">
        <v>12</v>
      </c>
      <c r="J1009" t="n">
        <v>323.34</v>
      </c>
      <c r="K1009" t="n">
        <v>61.82</v>
      </c>
      <c r="L1009" t="n">
        <v>13.25</v>
      </c>
      <c r="M1009" t="n">
        <v>10</v>
      </c>
      <c r="N1009" t="n">
        <v>98.27</v>
      </c>
      <c r="O1009" t="n">
        <v>40112.54</v>
      </c>
      <c r="P1009" t="n">
        <v>195.69</v>
      </c>
      <c r="Q1009" t="n">
        <v>197.78</v>
      </c>
      <c r="R1009" t="n">
        <v>34.18</v>
      </c>
      <c r="S1009" t="n">
        <v>25.4</v>
      </c>
      <c r="T1009" t="n">
        <v>3527.12</v>
      </c>
      <c r="U1009" t="n">
        <v>0.74</v>
      </c>
      <c r="V1009" t="n">
        <v>0.88</v>
      </c>
      <c r="W1009" t="n">
        <v>2.96</v>
      </c>
      <c r="X1009" t="n">
        <v>0.23</v>
      </c>
      <c r="Y1009" t="n">
        <v>1</v>
      </c>
      <c r="Z1009" t="n">
        <v>10</v>
      </c>
    </row>
    <row r="1010">
      <c r="A1010" t="n">
        <v>50</v>
      </c>
      <c r="B1010" t="n">
        <v>150</v>
      </c>
      <c r="C1010" t="inlineStr">
        <is>
          <t xml:space="preserve">CONCLUIDO	</t>
        </is>
      </c>
      <c r="D1010" t="n">
        <v>7.0051</v>
      </c>
      <c r="E1010" t="n">
        <v>14.28</v>
      </c>
      <c r="F1010" t="n">
        <v>10.61</v>
      </c>
      <c r="G1010" t="n">
        <v>53.06</v>
      </c>
      <c r="H1010" t="n">
        <v>0.74</v>
      </c>
      <c r="I1010" t="n">
        <v>12</v>
      </c>
      <c r="J1010" t="n">
        <v>323.91</v>
      </c>
      <c r="K1010" t="n">
        <v>61.82</v>
      </c>
      <c r="L1010" t="n">
        <v>13.5</v>
      </c>
      <c r="M1010" t="n">
        <v>10</v>
      </c>
      <c r="N1010" t="n">
        <v>98.59</v>
      </c>
      <c r="O1010" t="n">
        <v>40183.11</v>
      </c>
      <c r="P1010" t="n">
        <v>195.55</v>
      </c>
      <c r="Q1010" t="n">
        <v>197.76</v>
      </c>
      <c r="R1010" t="n">
        <v>34.28</v>
      </c>
      <c r="S1010" t="n">
        <v>25.4</v>
      </c>
      <c r="T1010" t="n">
        <v>3578.3</v>
      </c>
      <c r="U1010" t="n">
        <v>0.74</v>
      </c>
      <c r="V1010" t="n">
        <v>0.88</v>
      </c>
      <c r="W1010" t="n">
        <v>2.96</v>
      </c>
      <c r="X1010" t="n">
        <v>0.22</v>
      </c>
      <c r="Y1010" t="n">
        <v>1</v>
      </c>
      <c r="Z1010" t="n">
        <v>10</v>
      </c>
    </row>
    <row r="1011">
      <c r="A1011" t="n">
        <v>51</v>
      </c>
      <c r="B1011" t="n">
        <v>150</v>
      </c>
      <c r="C1011" t="inlineStr">
        <is>
          <t xml:space="preserve">CONCLUIDO	</t>
        </is>
      </c>
      <c r="D1011" t="n">
        <v>7.0044</v>
      </c>
      <c r="E1011" t="n">
        <v>14.28</v>
      </c>
      <c r="F1011" t="n">
        <v>10.61</v>
      </c>
      <c r="G1011" t="n">
        <v>53.06</v>
      </c>
      <c r="H1011" t="n">
        <v>0.76</v>
      </c>
      <c r="I1011" t="n">
        <v>12</v>
      </c>
      <c r="J1011" t="n">
        <v>324.48</v>
      </c>
      <c r="K1011" t="n">
        <v>61.82</v>
      </c>
      <c r="L1011" t="n">
        <v>13.75</v>
      </c>
      <c r="M1011" t="n">
        <v>10</v>
      </c>
      <c r="N1011" t="n">
        <v>98.91</v>
      </c>
      <c r="O1011" t="n">
        <v>40253.84</v>
      </c>
      <c r="P1011" t="n">
        <v>195.39</v>
      </c>
      <c r="Q1011" t="n">
        <v>197.77</v>
      </c>
      <c r="R1011" t="n">
        <v>34.36</v>
      </c>
      <c r="S1011" t="n">
        <v>25.4</v>
      </c>
      <c r="T1011" t="n">
        <v>3618.19</v>
      </c>
      <c r="U1011" t="n">
        <v>0.74</v>
      </c>
      <c r="V1011" t="n">
        <v>0.88</v>
      </c>
      <c r="W1011" t="n">
        <v>2.96</v>
      </c>
      <c r="X1011" t="n">
        <v>0.22</v>
      </c>
      <c r="Y1011" t="n">
        <v>1</v>
      </c>
      <c r="Z1011" t="n">
        <v>10</v>
      </c>
    </row>
    <row r="1012">
      <c r="A1012" t="n">
        <v>52</v>
      </c>
      <c r="B1012" t="n">
        <v>150</v>
      </c>
      <c r="C1012" t="inlineStr">
        <is>
          <t xml:space="preserve">CONCLUIDO	</t>
        </is>
      </c>
      <c r="D1012" t="n">
        <v>7.041</v>
      </c>
      <c r="E1012" t="n">
        <v>14.2</v>
      </c>
      <c r="F1012" t="n">
        <v>10.59</v>
      </c>
      <c r="G1012" t="n">
        <v>57.79</v>
      </c>
      <c r="H1012" t="n">
        <v>0.77</v>
      </c>
      <c r="I1012" t="n">
        <v>11</v>
      </c>
      <c r="J1012" t="n">
        <v>325.06</v>
      </c>
      <c r="K1012" t="n">
        <v>61.82</v>
      </c>
      <c r="L1012" t="n">
        <v>14</v>
      </c>
      <c r="M1012" t="n">
        <v>9</v>
      </c>
      <c r="N1012" t="n">
        <v>99.23999999999999</v>
      </c>
      <c r="O1012" t="n">
        <v>40324.71</v>
      </c>
      <c r="P1012" t="n">
        <v>195.01</v>
      </c>
      <c r="Q1012" t="n">
        <v>197.75</v>
      </c>
      <c r="R1012" t="n">
        <v>33.71</v>
      </c>
      <c r="S1012" t="n">
        <v>25.4</v>
      </c>
      <c r="T1012" t="n">
        <v>3297.25</v>
      </c>
      <c r="U1012" t="n">
        <v>0.75</v>
      </c>
      <c r="V1012" t="n">
        <v>0.88</v>
      </c>
      <c r="W1012" t="n">
        <v>2.96</v>
      </c>
      <c r="X1012" t="n">
        <v>0.2</v>
      </c>
      <c r="Y1012" t="n">
        <v>1</v>
      </c>
      <c r="Z1012" t="n">
        <v>10</v>
      </c>
    </row>
    <row r="1013">
      <c r="A1013" t="n">
        <v>53</v>
      </c>
      <c r="B1013" t="n">
        <v>150</v>
      </c>
      <c r="C1013" t="inlineStr">
        <is>
          <t xml:space="preserve">CONCLUIDO	</t>
        </is>
      </c>
      <c r="D1013" t="n">
        <v>7.0467</v>
      </c>
      <c r="E1013" t="n">
        <v>14.19</v>
      </c>
      <c r="F1013" t="n">
        <v>10.58</v>
      </c>
      <c r="G1013" t="n">
        <v>57.72</v>
      </c>
      <c r="H1013" t="n">
        <v>0.78</v>
      </c>
      <c r="I1013" t="n">
        <v>11</v>
      </c>
      <c r="J1013" t="n">
        <v>325.63</v>
      </c>
      <c r="K1013" t="n">
        <v>61.82</v>
      </c>
      <c r="L1013" t="n">
        <v>14.25</v>
      </c>
      <c r="M1013" t="n">
        <v>9</v>
      </c>
      <c r="N1013" t="n">
        <v>99.56</v>
      </c>
      <c r="O1013" t="n">
        <v>40395.74</v>
      </c>
      <c r="P1013" t="n">
        <v>194.96</v>
      </c>
      <c r="Q1013" t="n">
        <v>197.81</v>
      </c>
      <c r="R1013" t="n">
        <v>33.38</v>
      </c>
      <c r="S1013" t="n">
        <v>25.4</v>
      </c>
      <c r="T1013" t="n">
        <v>3129.19</v>
      </c>
      <c r="U1013" t="n">
        <v>0.76</v>
      </c>
      <c r="V1013" t="n">
        <v>0.88</v>
      </c>
      <c r="W1013" t="n">
        <v>2.96</v>
      </c>
      <c r="X1013" t="n">
        <v>0.19</v>
      </c>
      <c r="Y1013" t="n">
        <v>1</v>
      </c>
      <c r="Z1013" t="n">
        <v>10</v>
      </c>
    </row>
    <row r="1014">
      <c r="A1014" t="n">
        <v>54</v>
      </c>
      <c r="B1014" t="n">
        <v>150</v>
      </c>
      <c r="C1014" t="inlineStr">
        <is>
          <t xml:space="preserve">CONCLUIDO	</t>
        </is>
      </c>
      <c r="D1014" t="n">
        <v>7.0442</v>
      </c>
      <c r="E1014" t="n">
        <v>14.2</v>
      </c>
      <c r="F1014" t="n">
        <v>10.59</v>
      </c>
      <c r="G1014" t="n">
        <v>57.75</v>
      </c>
      <c r="H1014" t="n">
        <v>0.79</v>
      </c>
      <c r="I1014" t="n">
        <v>11</v>
      </c>
      <c r="J1014" t="n">
        <v>326.21</v>
      </c>
      <c r="K1014" t="n">
        <v>61.82</v>
      </c>
      <c r="L1014" t="n">
        <v>14.5</v>
      </c>
      <c r="M1014" t="n">
        <v>9</v>
      </c>
      <c r="N1014" t="n">
        <v>99.89</v>
      </c>
      <c r="O1014" t="n">
        <v>40466.92</v>
      </c>
      <c r="P1014" t="n">
        <v>195.11</v>
      </c>
      <c r="Q1014" t="n">
        <v>197.79</v>
      </c>
      <c r="R1014" t="n">
        <v>33.45</v>
      </c>
      <c r="S1014" t="n">
        <v>25.4</v>
      </c>
      <c r="T1014" t="n">
        <v>3165.66</v>
      </c>
      <c r="U1014" t="n">
        <v>0.76</v>
      </c>
      <c r="V1014" t="n">
        <v>0.88</v>
      </c>
      <c r="W1014" t="n">
        <v>2.96</v>
      </c>
      <c r="X1014" t="n">
        <v>0.2</v>
      </c>
      <c r="Y1014" t="n">
        <v>1</v>
      </c>
      <c r="Z1014" t="n">
        <v>10</v>
      </c>
    </row>
    <row r="1015">
      <c r="A1015" t="n">
        <v>55</v>
      </c>
      <c r="B1015" t="n">
        <v>150</v>
      </c>
      <c r="C1015" t="inlineStr">
        <is>
          <t xml:space="preserve">CONCLUIDO	</t>
        </is>
      </c>
      <c r="D1015" t="n">
        <v>7.0475</v>
      </c>
      <c r="E1015" t="n">
        <v>14.19</v>
      </c>
      <c r="F1015" t="n">
        <v>10.58</v>
      </c>
      <c r="G1015" t="n">
        <v>57.72</v>
      </c>
      <c r="H1015" t="n">
        <v>0.8</v>
      </c>
      <c r="I1015" t="n">
        <v>11</v>
      </c>
      <c r="J1015" t="n">
        <v>326.79</v>
      </c>
      <c r="K1015" t="n">
        <v>61.82</v>
      </c>
      <c r="L1015" t="n">
        <v>14.75</v>
      </c>
      <c r="M1015" t="n">
        <v>9</v>
      </c>
      <c r="N1015" t="n">
        <v>100.22</v>
      </c>
      <c r="O1015" t="n">
        <v>40538.25</v>
      </c>
      <c r="P1015" t="n">
        <v>195.08</v>
      </c>
      <c r="Q1015" t="n">
        <v>197.78</v>
      </c>
      <c r="R1015" t="n">
        <v>33.33</v>
      </c>
      <c r="S1015" t="n">
        <v>25.4</v>
      </c>
      <c r="T1015" t="n">
        <v>3108.24</v>
      </c>
      <c r="U1015" t="n">
        <v>0.76</v>
      </c>
      <c r="V1015" t="n">
        <v>0.88</v>
      </c>
      <c r="W1015" t="n">
        <v>2.95</v>
      </c>
      <c r="X1015" t="n">
        <v>0.19</v>
      </c>
      <c r="Y1015" t="n">
        <v>1</v>
      </c>
      <c r="Z1015" t="n">
        <v>10</v>
      </c>
    </row>
    <row r="1016">
      <c r="A1016" t="n">
        <v>56</v>
      </c>
      <c r="B1016" t="n">
        <v>150</v>
      </c>
      <c r="C1016" t="inlineStr">
        <is>
          <t xml:space="preserve">CONCLUIDO	</t>
        </is>
      </c>
      <c r="D1016" t="n">
        <v>7.0417</v>
      </c>
      <c r="E1016" t="n">
        <v>14.2</v>
      </c>
      <c r="F1016" t="n">
        <v>10.59</v>
      </c>
      <c r="G1016" t="n">
        <v>57.78</v>
      </c>
      <c r="H1016" t="n">
        <v>0.82</v>
      </c>
      <c r="I1016" t="n">
        <v>11</v>
      </c>
      <c r="J1016" t="n">
        <v>327.37</v>
      </c>
      <c r="K1016" t="n">
        <v>61.82</v>
      </c>
      <c r="L1016" t="n">
        <v>15</v>
      </c>
      <c r="M1016" t="n">
        <v>9</v>
      </c>
      <c r="N1016" t="n">
        <v>100.55</v>
      </c>
      <c r="O1016" t="n">
        <v>40609.74</v>
      </c>
      <c r="P1016" t="n">
        <v>195.49</v>
      </c>
      <c r="Q1016" t="n">
        <v>197.78</v>
      </c>
      <c r="R1016" t="n">
        <v>33.76</v>
      </c>
      <c r="S1016" t="n">
        <v>25.4</v>
      </c>
      <c r="T1016" t="n">
        <v>3322.62</v>
      </c>
      <c r="U1016" t="n">
        <v>0.75</v>
      </c>
      <c r="V1016" t="n">
        <v>0.88</v>
      </c>
      <c r="W1016" t="n">
        <v>2.95</v>
      </c>
      <c r="X1016" t="n">
        <v>0.2</v>
      </c>
      <c r="Y1016" t="n">
        <v>1</v>
      </c>
      <c r="Z1016" t="n">
        <v>10</v>
      </c>
    </row>
    <row r="1017">
      <c r="A1017" t="n">
        <v>57</v>
      </c>
      <c r="B1017" t="n">
        <v>150</v>
      </c>
      <c r="C1017" t="inlineStr">
        <is>
          <t xml:space="preserve">CONCLUIDO	</t>
        </is>
      </c>
      <c r="D1017" t="n">
        <v>7.0468</v>
      </c>
      <c r="E1017" t="n">
        <v>14.19</v>
      </c>
      <c r="F1017" t="n">
        <v>10.58</v>
      </c>
      <c r="G1017" t="n">
        <v>57.72</v>
      </c>
      <c r="H1017" t="n">
        <v>0.83</v>
      </c>
      <c r="I1017" t="n">
        <v>11</v>
      </c>
      <c r="J1017" t="n">
        <v>327.95</v>
      </c>
      <c r="K1017" t="n">
        <v>61.82</v>
      </c>
      <c r="L1017" t="n">
        <v>15.25</v>
      </c>
      <c r="M1017" t="n">
        <v>9</v>
      </c>
      <c r="N1017" t="n">
        <v>100.88</v>
      </c>
      <c r="O1017" t="n">
        <v>40681.39</v>
      </c>
      <c r="P1017" t="n">
        <v>195.09</v>
      </c>
      <c r="Q1017" t="n">
        <v>197.8</v>
      </c>
      <c r="R1017" t="n">
        <v>33.33</v>
      </c>
      <c r="S1017" t="n">
        <v>25.4</v>
      </c>
      <c r="T1017" t="n">
        <v>3104.3</v>
      </c>
      <c r="U1017" t="n">
        <v>0.76</v>
      </c>
      <c r="V1017" t="n">
        <v>0.88</v>
      </c>
      <c r="W1017" t="n">
        <v>2.96</v>
      </c>
      <c r="X1017" t="n">
        <v>0.19</v>
      </c>
      <c r="Y1017" t="n">
        <v>1</v>
      </c>
      <c r="Z1017" t="n">
        <v>10</v>
      </c>
    </row>
    <row r="1018">
      <c r="A1018" t="n">
        <v>58</v>
      </c>
      <c r="B1018" t="n">
        <v>150</v>
      </c>
      <c r="C1018" t="inlineStr">
        <is>
          <t xml:space="preserve">CONCLUIDO	</t>
        </is>
      </c>
      <c r="D1018" t="n">
        <v>7.0841</v>
      </c>
      <c r="E1018" t="n">
        <v>14.12</v>
      </c>
      <c r="F1018" t="n">
        <v>10.56</v>
      </c>
      <c r="G1018" t="n">
        <v>63.38</v>
      </c>
      <c r="H1018" t="n">
        <v>0.84</v>
      </c>
      <c r="I1018" t="n">
        <v>10</v>
      </c>
      <c r="J1018" t="n">
        <v>328.53</v>
      </c>
      <c r="K1018" t="n">
        <v>61.82</v>
      </c>
      <c r="L1018" t="n">
        <v>15.5</v>
      </c>
      <c r="M1018" t="n">
        <v>8</v>
      </c>
      <c r="N1018" t="n">
        <v>101.21</v>
      </c>
      <c r="O1018" t="n">
        <v>40753.2</v>
      </c>
      <c r="P1018" t="n">
        <v>194.74</v>
      </c>
      <c r="Q1018" t="n">
        <v>197.76</v>
      </c>
      <c r="R1018" t="n">
        <v>32.8</v>
      </c>
      <c r="S1018" t="n">
        <v>25.4</v>
      </c>
      <c r="T1018" t="n">
        <v>2844.47</v>
      </c>
      <c r="U1018" t="n">
        <v>0.77</v>
      </c>
      <c r="V1018" t="n">
        <v>0.88</v>
      </c>
      <c r="W1018" t="n">
        <v>2.95</v>
      </c>
      <c r="X1018" t="n">
        <v>0.17</v>
      </c>
      <c r="Y1018" t="n">
        <v>1</v>
      </c>
      <c r="Z1018" t="n">
        <v>10</v>
      </c>
    </row>
    <row r="1019">
      <c r="A1019" t="n">
        <v>59</v>
      </c>
      <c r="B1019" t="n">
        <v>150</v>
      </c>
      <c r="C1019" t="inlineStr">
        <is>
          <t xml:space="preserve">CONCLUIDO	</t>
        </is>
      </c>
      <c r="D1019" t="n">
        <v>7.0827</v>
      </c>
      <c r="E1019" t="n">
        <v>14.12</v>
      </c>
      <c r="F1019" t="n">
        <v>10.57</v>
      </c>
      <c r="G1019" t="n">
        <v>63.4</v>
      </c>
      <c r="H1019" t="n">
        <v>0.85</v>
      </c>
      <c r="I1019" t="n">
        <v>10</v>
      </c>
      <c r="J1019" t="n">
        <v>329.12</v>
      </c>
      <c r="K1019" t="n">
        <v>61.82</v>
      </c>
      <c r="L1019" t="n">
        <v>15.75</v>
      </c>
      <c r="M1019" t="n">
        <v>8</v>
      </c>
      <c r="N1019" t="n">
        <v>101.54</v>
      </c>
      <c r="O1019" t="n">
        <v>40825.16</v>
      </c>
      <c r="P1019" t="n">
        <v>194.96</v>
      </c>
      <c r="Q1019" t="n">
        <v>197.75</v>
      </c>
      <c r="R1019" t="n">
        <v>32.77</v>
      </c>
      <c r="S1019" t="n">
        <v>25.4</v>
      </c>
      <c r="T1019" t="n">
        <v>2831.04</v>
      </c>
      <c r="U1019" t="n">
        <v>0.78</v>
      </c>
      <c r="V1019" t="n">
        <v>0.88</v>
      </c>
      <c r="W1019" t="n">
        <v>2.96</v>
      </c>
      <c r="X1019" t="n">
        <v>0.18</v>
      </c>
      <c r="Y1019" t="n">
        <v>1</v>
      </c>
      <c r="Z1019" t="n">
        <v>10</v>
      </c>
    </row>
    <row r="1020">
      <c r="A1020" t="n">
        <v>60</v>
      </c>
      <c r="B1020" t="n">
        <v>150</v>
      </c>
      <c r="C1020" t="inlineStr">
        <is>
          <t xml:space="preserve">CONCLUIDO	</t>
        </is>
      </c>
      <c r="D1020" t="n">
        <v>7.0834</v>
      </c>
      <c r="E1020" t="n">
        <v>14.12</v>
      </c>
      <c r="F1020" t="n">
        <v>10.56</v>
      </c>
      <c r="G1020" t="n">
        <v>63.39</v>
      </c>
      <c r="H1020" t="n">
        <v>0.86</v>
      </c>
      <c r="I1020" t="n">
        <v>10</v>
      </c>
      <c r="J1020" t="n">
        <v>329.7</v>
      </c>
      <c r="K1020" t="n">
        <v>61.82</v>
      </c>
      <c r="L1020" t="n">
        <v>16</v>
      </c>
      <c r="M1020" t="n">
        <v>8</v>
      </c>
      <c r="N1020" t="n">
        <v>101.88</v>
      </c>
      <c r="O1020" t="n">
        <v>40897.29</v>
      </c>
      <c r="P1020" t="n">
        <v>195.13</v>
      </c>
      <c r="Q1020" t="n">
        <v>197.75</v>
      </c>
      <c r="R1020" t="n">
        <v>32.77</v>
      </c>
      <c r="S1020" t="n">
        <v>25.4</v>
      </c>
      <c r="T1020" t="n">
        <v>2828.87</v>
      </c>
      <c r="U1020" t="n">
        <v>0.78</v>
      </c>
      <c r="V1020" t="n">
        <v>0.88</v>
      </c>
      <c r="W1020" t="n">
        <v>2.96</v>
      </c>
      <c r="X1020" t="n">
        <v>0.17</v>
      </c>
      <c r="Y1020" t="n">
        <v>1</v>
      </c>
      <c r="Z1020" t="n">
        <v>10</v>
      </c>
    </row>
    <row r="1021">
      <c r="A1021" t="n">
        <v>61</v>
      </c>
      <c r="B1021" t="n">
        <v>150</v>
      </c>
      <c r="C1021" t="inlineStr">
        <is>
          <t xml:space="preserve">CONCLUIDO	</t>
        </is>
      </c>
      <c r="D1021" t="n">
        <v>7.0851</v>
      </c>
      <c r="E1021" t="n">
        <v>14.11</v>
      </c>
      <c r="F1021" t="n">
        <v>10.56</v>
      </c>
      <c r="G1021" t="n">
        <v>63.37</v>
      </c>
      <c r="H1021" t="n">
        <v>0.88</v>
      </c>
      <c r="I1021" t="n">
        <v>10</v>
      </c>
      <c r="J1021" t="n">
        <v>330.29</v>
      </c>
      <c r="K1021" t="n">
        <v>61.82</v>
      </c>
      <c r="L1021" t="n">
        <v>16.25</v>
      </c>
      <c r="M1021" t="n">
        <v>8</v>
      </c>
      <c r="N1021" t="n">
        <v>102.21</v>
      </c>
      <c r="O1021" t="n">
        <v>40969.57</v>
      </c>
      <c r="P1021" t="n">
        <v>195.07</v>
      </c>
      <c r="Q1021" t="n">
        <v>197.8</v>
      </c>
      <c r="R1021" t="n">
        <v>32.6</v>
      </c>
      <c r="S1021" t="n">
        <v>25.4</v>
      </c>
      <c r="T1021" t="n">
        <v>2747.64</v>
      </c>
      <c r="U1021" t="n">
        <v>0.78</v>
      </c>
      <c r="V1021" t="n">
        <v>0.88</v>
      </c>
      <c r="W1021" t="n">
        <v>2.96</v>
      </c>
      <c r="X1021" t="n">
        <v>0.17</v>
      </c>
      <c r="Y1021" t="n">
        <v>1</v>
      </c>
      <c r="Z1021" t="n">
        <v>10</v>
      </c>
    </row>
    <row r="1022">
      <c r="A1022" t="n">
        <v>62</v>
      </c>
      <c r="B1022" t="n">
        <v>150</v>
      </c>
      <c r="C1022" t="inlineStr">
        <is>
          <t xml:space="preserve">CONCLUIDO	</t>
        </is>
      </c>
      <c r="D1022" t="n">
        <v>7.0835</v>
      </c>
      <c r="E1022" t="n">
        <v>14.12</v>
      </c>
      <c r="F1022" t="n">
        <v>10.56</v>
      </c>
      <c r="G1022" t="n">
        <v>63.39</v>
      </c>
      <c r="H1022" t="n">
        <v>0.89</v>
      </c>
      <c r="I1022" t="n">
        <v>10</v>
      </c>
      <c r="J1022" t="n">
        <v>330.87</v>
      </c>
      <c r="K1022" t="n">
        <v>61.82</v>
      </c>
      <c r="L1022" t="n">
        <v>16.5</v>
      </c>
      <c r="M1022" t="n">
        <v>8</v>
      </c>
      <c r="N1022" t="n">
        <v>102.55</v>
      </c>
      <c r="O1022" t="n">
        <v>41042.02</v>
      </c>
      <c r="P1022" t="n">
        <v>195.17</v>
      </c>
      <c r="Q1022" t="n">
        <v>197.77</v>
      </c>
      <c r="R1022" t="n">
        <v>32.59</v>
      </c>
      <c r="S1022" t="n">
        <v>25.4</v>
      </c>
      <c r="T1022" t="n">
        <v>2741.24</v>
      </c>
      <c r="U1022" t="n">
        <v>0.78</v>
      </c>
      <c r="V1022" t="n">
        <v>0.88</v>
      </c>
      <c r="W1022" t="n">
        <v>2.96</v>
      </c>
      <c r="X1022" t="n">
        <v>0.17</v>
      </c>
      <c r="Y1022" t="n">
        <v>1</v>
      </c>
      <c r="Z1022" t="n">
        <v>10</v>
      </c>
    </row>
    <row r="1023">
      <c r="A1023" t="n">
        <v>63</v>
      </c>
      <c r="B1023" t="n">
        <v>150</v>
      </c>
      <c r="C1023" t="inlineStr">
        <is>
          <t xml:space="preserve">CONCLUIDO	</t>
        </is>
      </c>
      <c r="D1023" t="n">
        <v>7.0838</v>
      </c>
      <c r="E1023" t="n">
        <v>14.12</v>
      </c>
      <c r="F1023" t="n">
        <v>10.56</v>
      </c>
      <c r="G1023" t="n">
        <v>63.38</v>
      </c>
      <c r="H1023" t="n">
        <v>0.9</v>
      </c>
      <c r="I1023" t="n">
        <v>10</v>
      </c>
      <c r="J1023" t="n">
        <v>331.46</v>
      </c>
      <c r="K1023" t="n">
        <v>61.82</v>
      </c>
      <c r="L1023" t="n">
        <v>16.75</v>
      </c>
      <c r="M1023" t="n">
        <v>8</v>
      </c>
      <c r="N1023" t="n">
        <v>102.89</v>
      </c>
      <c r="O1023" t="n">
        <v>41114.63</v>
      </c>
      <c r="P1023" t="n">
        <v>195.15</v>
      </c>
      <c r="Q1023" t="n">
        <v>197.75</v>
      </c>
      <c r="R1023" t="n">
        <v>32.78</v>
      </c>
      <c r="S1023" t="n">
        <v>25.4</v>
      </c>
      <c r="T1023" t="n">
        <v>2837.59</v>
      </c>
      <c r="U1023" t="n">
        <v>0.77</v>
      </c>
      <c r="V1023" t="n">
        <v>0.88</v>
      </c>
      <c r="W1023" t="n">
        <v>2.95</v>
      </c>
      <c r="X1023" t="n">
        <v>0.17</v>
      </c>
      <c r="Y1023" t="n">
        <v>1</v>
      </c>
      <c r="Z1023" t="n">
        <v>10</v>
      </c>
    </row>
    <row r="1024">
      <c r="A1024" t="n">
        <v>64</v>
      </c>
      <c r="B1024" t="n">
        <v>150</v>
      </c>
      <c r="C1024" t="inlineStr">
        <is>
          <t xml:space="preserve">CONCLUIDO	</t>
        </is>
      </c>
      <c r="D1024" t="n">
        <v>7.0835</v>
      </c>
      <c r="E1024" t="n">
        <v>14.12</v>
      </c>
      <c r="F1024" t="n">
        <v>10.56</v>
      </c>
      <c r="G1024" t="n">
        <v>63.39</v>
      </c>
      <c r="H1024" t="n">
        <v>0.91</v>
      </c>
      <c r="I1024" t="n">
        <v>10</v>
      </c>
      <c r="J1024" t="n">
        <v>332.05</v>
      </c>
      <c r="K1024" t="n">
        <v>61.82</v>
      </c>
      <c r="L1024" t="n">
        <v>17</v>
      </c>
      <c r="M1024" t="n">
        <v>8</v>
      </c>
      <c r="N1024" t="n">
        <v>103.23</v>
      </c>
      <c r="O1024" t="n">
        <v>41187.41</v>
      </c>
      <c r="P1024" t="n">
        <v>195.12</v>
      </c>
      <c r="Q1024" t="n">
        <v>197.82</v>
      </c>
      <c r="R1024" t="n">
        <v>32.83</v>
      </c>
      <c r="S1024" t="n">
        <v>25.4</v>
      </c>
      <c r="T1024" t="n">
        <v>2859.71</v>
      </c>
      <c r="U1024" t="n">
        <v>0.77</v>
      </c>
      <c r="V1024" t="n">
        <v>0.88</v>
      </c>
      <c r="W1024" t="n">
        <v>2.95</v>
      </c>
      <c r="X1024" t="n">
        <v>0.17</v>
      </c>
      <c r="Y1024" t="n">
        <v>1</v>
      </c>
      <c r="Z1024" t="n">
        <v>10</v>
      </c>
    </row>
    <row r="1025">
      <c r="A1025" t="n">
        <v>65</v>
      </c>
      <c r="B1025" t="n">
        <v>150</v>
      </c>
      <c r="C1025" t="inlineStr">
        <is>
          <t xml:space="preserve">CONCLUIDO	</t>
        </is>
      </c>
      <c r="D1025" t="n">
        <v>7.0801</v>
      </c>
      <c r="E1025" t="n">
        <v>14.12</v>
      </c>
      <c r="F1025" t="n">
        <v>10.57</v>
      </c>
      <c r="G1025" t="n">
        <v>63.43</v>
      </c>
      <c r="H1025" t="n">
        <v>0.92</v>
      </c>
      <c r="I1025" t="n">
        <v>10</v>
      </c>
      <c r="J1025" t="n">
        <v>332.64</v>
      </c>
      <c r="K1025" t="n">
        <v>61.82</v>
      </c>
      <c r="L1025" t="n">
        <v>17.25</v>
      </c>
      <c r="M1025" t="n">
        <v>8</v>
      </c>
      <c r="N1025" t="n">
        <v>103.57</v>
      </c>
      <c r="O1025" t="n">
        <v>41260.35</v>
      </c>
      <c r="P1025" t="n">
        <v>195.06</v>
      </c>
      <c r="Q1025" t="n">
        <v>197.76</v>
      </c>
      <c r="R1025" t="n">
        <v>32.85</v>
      </c>
      <c r="S1025" t="n">
        <v>25.4</v>
      </c>
      <c r="T1025" t="n">
        <v>2872.09</v>
      </c>
      <c r="U1025" t="n">
        <v>0.77</v>
      </c>
      <c r="V1025" t="n">
        <v>0.88</v>
      </c>
      <c r="W1025" t="n">
        <v>2.96</v>
      </c>
      <c r="X1025" t="n">
        <v>0.18</v>
      </c>
      <c r="Y1025" t="n">
        <v>1</v>
      </c>
      <c r="Z1025" t="n">
        <v>10</v>
      </c>
    </row>
    <row r="1026">
      <c r="A1026" t="n">
        <v>66</v>
      </c>
      <c r="B1026" t="n">
        <v>150</v>
      </c>
      <c r="C1026" t="inlineStr">
        <is>
          <t xml:space="preserve">CONCLUIDO	</t>
        </is>
      </c>
      <c r="D1026" t="n">
        <v>7.1221</v>
      </c>
      <c r="E1026" t="n">
        <v>14.04</v>
      </c>
      <c r="F1026" t="n">
        <v>10.54</v>
      </c>
      <c r="G1026" t="n">
        <v>70.29000000000001</v>
      </c>
      <c r="H1026" t="n">
        <v>0.9399999999999999</v>
      </c>
      <c r="I1026" t="n">
        <v>9</v>
      </c>
      <c r="J1026" t="n">
        <v>333.24</v>
      </c>
      <c r="K1026" t="n">
        <v>61.82</v>
      </c>
      <c r="L1026" t="n">
        <v>17.5</v>
      </c>
      <c r="M1026" t="n">
        <v>7</v>
      </c>
      <c r="N1026" t="n">
        <v>103.92</v>
      </c>
      <c r="O1026" t="n">
        <v>41333.46</v>
      </c>
      <c r="P1026" t="n">
        <v>194.44</v>
      </c>
      <c r="Q1026" t="n">
        <v>197.75</v>
      </c>
      <c r="R1026" t="n">
        <v>32.17</v>
      </c>
      <c r="S1026" t="n">
        <v>25.4</v>
      </c>
      <c r="T1026" t="n">
        <v>2538.32</v>
      </c>
      <c r="U1026" t="n">
        <v>0.79</v>
      </c>
      <c r="V1026" t="n">
        <v>0.88</v>
      </c>
      <c r="W1026" t="n">
        <v>2.95</v>
      </c>
      <c r="X1026" t="n">
        <v>0.15</v>
      </c>
      <c r="Y1026" t="n">
        <v>1</v>
      </c>
      <c r="Z1026" t="n">
        <v>10</v>
      </c>
    </row>
    <row r="1027">
      <c r="A1027" t="n">
        <v>67</v>
      </c>
      <c r="B1027" t="n">
        <v>150</v>
      </c>
      <c r="C1027" t="inlineStr">
        <is>
          <t xml:space="preserve">CONCLUIDO	</t>
        </is>
      </c>
      <c r="D1027" t="n">
        <v>7.1153</v>
      </c>
      <c r="E1027" t="n">
        <v>14.05</v>
      </c>
      <c r="F1027" t="n">
        <v>10.56</v>
      </c>
      <c r="G1027" t="n">
        <v>70.38</v>
      </c>
      <c r="H1027" t="n">
        <v>0.95</v>
      </c>
      <c r="I1027" t="n">
        <v>9</v>
      </c>
      <c r="J1027" t="n">
        <v>333.83</v>
      </c>
      <c r="K1027" t="n">
        <v>61.82</v>
      </c>
      <c r="L1027" t="n">
        <v>17.75</v>
      </c>
      <c r="M1027" t="n">
        <v>7</v>
      </c>
      <c r="N1027" t="n">
        <v>104.26</v>
      </c>
      <c r="O1027" t="n">
        <v>41406.86</v>
      </c>
      <c r="P1027" t="n">
        <v>194.9</v>
      </c>
      <c r="Q1027" t="n">
        <v>197.79</v>
      </c>
      <c r="R1027" t="n">
        <v>32.61</v>
      </c>
      <c r="S1027" t="n">
        <v>25.4</v>
      </c>
      <c r="T1027" t="n">
        <v>2753.96</v>
      </c>
      <c r="U1027" t="n">
        <v>0.78</v>
      </c>
      <c r="V1027" t="n">
        <v>0.88</v>
      </c>
      <c r="W1027" t="n">
        <v>2.95</v>
      </c>
      <c r="X1027" t="n">
        <v>0.17</v>
      </c>
      <c r="Y1027" t="n">
        <v>1</v>
      </c>
      <c r="Z1027" t="n">
        <v>10</v>
      </c>
    </row>
    <row r="1028">
      <c r="A1028" t="n">
        <v>68</v>
      </c>
      <c r="B1028" t="n">
        <v>150</v>
      </c>
      <c r="C1028" t="inlineStr">
        <is>
          <t xml:space="preserve">CONCLUIDO	</t>
        </is>
      </c>
      <c r="D1028" t="n">
        <v>7.1152</v>
      </c>
      <c r="E1028" t="n">
        <v>14.05</v>
      </c>
      <c r="F1028" t="n">
        <v>10.56</v>
      </c>
      <c r="G1028" t="n">
        <v>70.38</v>
      </c>
      <c r="H1028" t="n">
        <v>0.96</v>
      </c>
      <c r="I1028" t="n">
        <v>9</v>
      </c>
      <c r="J1028" t="n">
        <v>334.43</v>
      </c>
      <c r="K1028" t="n">
        <v>61.82</v>
      </c>
      <c r="L1028" t="n">
        <v>18</v>
      </c>
      <c r="M1028" t="n">
        <v>7</v>
      </c>
      <c r="N1028" t="n">
        <v>104.61</v>
      </c>
      <c r="O1028" t="n">
        <v>41480.31</v>
      </c>
      <c r="P1028" t="n">
        <v>195.1</v>
      </c>
      <c r="Q1028" t="n">
        <v>197.78</v>
      </c>
      <c r="R1028" t="n">
        <v>32.61</v>
      </c>
      <c r="S1028" t="n">
        <v>25.4</v>
      </c>
      <c r="T1028" t="n">
        <v>2758.06</v>
      </c>
      <c r="U1028" t="n">
        <v>0.78</v>
      </c>
      <c r="V1028" t="n">
        <v>0.88</v>
      </c>
      <c r="W1028" t="n">
        <v>2.95</v>
      </c>
      <c r="X1028" t="n">
        <v>0.17</v>
      </c>
      <c r="Y1028" t="n">
        <v>1</v>
      </c>
      <c r="Z1028" t="n">
        <v>10</v>
      </c>
    </row>
    <row r="1029">
      <c r="A1029" t="n">
        <v>69</v>
      </c>
      <c r="B1029" t="n">
        <v>150</v>
      </c>
      <c r="C1029" t="inlineStr">
        <is>
          <t xml:space="preserve">CONCLUIDO	</t>
        </is>
      </c>
      <c r="D1029" t="n">
        <v>7.1186</v>
      </c>
      <c r="E1029" t="n">
        <v>14.05</v>
      </c>
      <c r="F1029" t="n">
        <v>10.55</v>
      </c>
      <c r="G1029" t="n">
        <v>70.34</v>
      </c>
      <c r="H1029" t="n">
        <v>0.97</v>
      </c>
      <c r="I1029" t="n">
        <v>9</v>
      </c>
      <c r="J1029" t="n">
        <v>335.02</v>
      </c>
      <c r="K1029" t="n">
        <v>61.82</v>
      </c>
      <c r="L1029" t="n">
        <v>18.25</v>
      </c>
      <c r="M1029" t="n">
        <v>7</v>
      </c>
      <c r="N1029" t="n">
        <v>104.95</v>
      </c>
      <c r="O1029" t="n">
        <v>41553.93</v>
      </c>
      <c r="P1029" t="n">
        <v>195.04</v>
      </c>
      <c r="Q1029" t="n">
        <v>197.75</v>
      </c>
      <c r="R1029" t="n">
        <v>32.38</v>
      </c>
      <c r="S1029" t="n">
        <v>25.4</v>
      </c>
      <c r="T1029" t="n">
        <v>2639.39</v>
      </c>
      <c r="U1029" t="n">
        <v>0.78</v>
      </c>
      <c r="V1029" t="n">
        <v>0.88</v>
      </c>
      <c r="W1029" t="n">
        <v>2.95</v>
      </c>
      <c r="X1029" t="n">
        <v>0.16</v>
      </c>
      <c r="Y1029" t="n">
        <v>1</v>
      </c>
      <c r="Z1029" t="n">
        <v>10</v>
      </c>
    </row>
    <row r="1030">
      <c r="A1030" t="n">
        <v>70</v>
      </c>
      <c r="B1030" t="n">
        <v>150</v>
      </c>
      <c r="C1030" t="inlineStr">
        <is>
          <t xml:space="preserve">CONCLUIDO	</t>
        </is>
      </c>
      <c r="D1030" t="n">
        <v>7.1165</v>
      </c>
      <c r="E1030" t="n">
        <v>14.05</v>
      </c>
      <c r="F1030" t="n">
        <v>10.55</v>
      </c>
      <c r="G1030" t="n">
        <v>70.36</v>
      </c>
      <c r="H1030" t="n">
        <v>0.98</v>
      </c>
      <c r="I1030" t="n">
        <v>9</v>
      </c>
      <c r="J1030" t="n">
        <v>335.62</v>
      </c>
      <c r="K1030" t="n">
        <v>61.82</v>
      </c>
      <c r="L1030" t="n">
        <v>18.5</v>
      </c>
      <c r="M1030" t="n">
        <v>7</v>
      </c>
      <c r="N1030" t="n">
        <v>105.3</v>
      </c>
      <c r="O1030" t="n">
        <v>41627.72</v>
      </c>
      <c r="P1030" t="n">
        <v>195.29</v>
      </c>
      <c r="Q1030" t="n">
        <v>197.76</v>
      </c>
      <c r="R1030" t="n">
        <v>32.39</v>
      </c>
      <c r="S1030" t="n">
        <v>25.4</v>
      </c>
      <c r="T1030" t="n">
        <v>2646.72</v>
      </c>
      <c r="U1030" t="n">
        <v>0.78</v>
      </c>
      <c r="V1030" t="n">
        <v>0.88</v>
      </c>
      <c r="W1030" t="n">
        <v>2.96</v>
      </c>
      <c r="X1030" t="n">
        <v>0.16</v>
      </c>
      <c r="Y1030" t="n">
        <v>1</v>
      </c>
      <c r="Z1030" t="n">
        <v>10</v>
      </c>
    </row>
    <row r="1031">
      <c r="A1031" t="n">
        <v>71</v>
      </c>
      <c r="B1031" t="n">
        <v>150</v>
      </c>
      <c r="C1031" t="inlineStr">
        <is>
          <t xml:space="preserve">CONCLUIDO	</t>
        </is>
      </c>
      <c r="D1031" t="n">
        <v>7.119</v>
      </c>
      <c r="E1031" t="n">
        <v>14.05</v>
      </c>
      <c r="F1031" t="n">
        <v>10.55</v>
      </c>
      <c r="G1031" t="n">
        <v>70.33</v>
      </c>
      <c r="H1031" t="n">
        <v>0.99</v>
      </c>
      <c r="I1031" t="n">
        <v>9</v>
      </c>
      <c r="J1031" t="n">
        <v>336.22</v>
      </c>
      <c r="K1031" t="n">
        <v>61.82</v>
      </c>
      <c r="L1031" t="n">
        <v>18.75</v>
      </c>
      <c r="M1031" t="n">
        <v>7</v>
      </c>
      <c r="N1031" t="n">
        <v>105.65</v>
      </c>
      <c r="O1031" t="n">
        <v>41701.68</v>
      </c>
      <c r="P1031" t="n">
        <v>195.22</v>
      </c>
      <c r="Q1031" t="n">
        <v>197.78</v>
      </c>
      <c r="R1031" t="n">
        <v>32.35</v>
      </c>
      <c r="S1031" t="n">
        <v>25.4</v>
      </c>
      <c r="T1031" t="n">
        <v>2624.22</v>
      </c>
      <c r="U1031" t="n">
        <v>0.79</v>
      </c>
      <c r="V1031" t="n">
        <v>0.88</v>
      </c>
      <c r="W1031" t="n">
        <v>2.95</v>
      </c>
      <c r="X1031" t="n">
        <v>0.16</v>
      </c>
      <c r="Y1031" t="n">
        <v>1</v>
      </c>
      <c r="Z1031" t="n">
        <v>10</v>
      </c>
    </row>
    <row r="1032">
      <c r="A1032" t="n">
        <v>72</v>
      </c>
      <c r="B1032" t="n">
        <v>150</v>
      </c>
      <c r="C1032" t="inlineStr">
        <is>
          <t xml:space="preserve">CONCLUIDO	</t>
        </is>
      </c>
      <c r="D1032" t="n">
        <v>7.1173</v>
      </c>
      <c r="E1032" t="n">
        <v>14.05</v>
      </c>
      <c r="F1032" t="n">
        <v>10.55</v>
      </c>
      <c r="G1032" t="n">
        <v>70.34999999999999</v>
      </c>
      <c r="H1032" t="n">
        <v>1.01</v>
      </c>
      <c r="I1032" t="n">
        <v>9</v>
      </c>
      <c r="J1032" t="n">
        <v>336.82</v>
      </c>
      <c r="K1032" t="n">
        <v>61.82</v>
      </c>
      <c r="L1032" t="n">
        <v>19</v>
      </c>
      <c r="M1032" t="n">
        <v>7</v>
      </c>
      <c r="N1032" t="n">
        <v>106</v>
      </c>
      <c r="O1032" t="n">
        <v>41775.82</v>
      </c>
      <c r="P1032" t="n">
        <v>195.21</v>
      </c>
      <c r="Q1032" t="n">
        <v>197.75</v>
      </c>
      <c r="R1032" t="n">
        <v>32.42</v>
      </c>
      <c r="S1032" t="n">
        <v>25.4</v>
      </c>
      <c r="T1032" t="n">
        <v>2659.18</v>
      </c>
      <c r="U1032" t="n">
        <v>0.78</v>
      </c>
      <c r="V1032" t="n">
        <v>0.88</v>
      </c>
      <c r="W1032" t="n">
        <v>2.95</v>
      </c>
      <c r="X1032" t="n">
        <v>0.16</v>
      </c>
      <c r="Y1032" t="n">
        <v>1</v>
      </c>
      <c r="Z1032" t="n">
        <v>10</v>
      </c>
    </row>
    <row r="1033">
      <c r="A1033" t="n">
        <v>73</v>
      </c>
      <c r="B1033" t="n">
        <v>150</v>
      </c>
      <c r="C1033" t="inlineStr">
        <is>
          <t xml:space="preserve">CONCLUIDO	</t>
        </is>
      </c>
      <c r="D1033" t="n">
        <v>7.1186</v>
      </c>
      <c r="E1033" t="n">
        <v>14.05</v>
      </c>
      <c r="F1033" t="n">
        <v>10.55</v>
      </c>
      <c r="G1033" t="n">
        <v>70.34</v>
      </c>
      <c r="H1033" t="n">
        <v>1.02</v>
      </c>
      <c r="I1033" t="n">
        <v>9</v>
      </c>
      <c r="J1033" t="n">
        <v>337.43</v>
      </c>
      <c r="K1033" t="n">
        <v>61.82</v>
      </c>
      <c r="L1033" t="n">
        <v>19.25</v>
      </c>
      <c r="M1033" t="n">
        <v>7</v>
      </c>
      <c r="N1033" t="n">
        <v>106.35</v>
      </c>
      <c r="O1033" t="n">
        <v>41850.13</v>
      </c>
      <c r="P1033" t="n">
        <v>195.2</v>
      </c>
      <c r="Q1033" t="n">
        <v>197.76</v>
      </c>
      <c r="R1033" t="n">
        <v>32.43</v>
      </c>
      <c r="S1033" t="n">
        <v>25.4</v>
      </c>
      <c r="T1033" t="n">
        <v>2665.57</v>
      </c>
      <c r="U1033" t="n">
        <v>0.78</v>
      </c>
      <c r="V1033" t="n">
        <v>0.88</v>
      </c>
      <c r="W1033" t="n">
        <v>2.95</v>
      </c>
      <c r="X1033" t="n">
        <v>0.16</v>
      </c>
      <c r="Y1033" t="n">
        <v>1</v>
      </c>
      <c r="Z1033" t="n">
        <v>10</v>
      </c>
    </row>
    <row r="1034">
      <c r="A1034" t="n">
        <v>74</v>
      </c>
      <c r="B1034" t="n">
        <v>150</v>
      </c>
      <c r="C1034" t="inlineStr">
        <is>
          <t xml:space="preserve">CONCLUIDO	</t>
        </is>
      </c>
      <c r="D1034" t="n">
        <v>7.1162</v>
      </c>
      <c r="E1034" t="n">
        <v>14.05</v>
      </c>
      <c r="F1034" t="n">
        <v>10.56</v>
      </c>
      <c r="G1034" t="n">
        <v>70.37</v>
      </c>
      <c r="H1034" t="n">
        <v>1.03</v>
      </c>
      <c r="I1034" t="n">
        <v>9</v>
      </c>
      <c r="J1034" t="n">
        <v>338.03</v>
      </c>
      <c r="K1034" t="n">
        <v>61.82</v>
      </c>
      <c r="L1034" t="n">
        <v>19.5</v>
      </c>
      <c r="M1034" t="n">
        <v>7</v>
      </c>
      <c r="N1034" t="n">
        <v>106.71</v>
      </c>
      <c r="O1034" t="n">
        <v>41924.62</v>
      </c>
      <c r="P1034" t="n">
        <v>195.27</v>
      </c>
      <c r="Q1034" t="n">
        <v>197.75</v>
      </c>
      <c r="R1034" t="n">
        <v>32.5</v>
      </c>
      <c r="S1034" t="n">
        <v>25.4</v>
      </c>
      <c r="T1034" t="n">
        <v>2702.84</v>
      </c>
      <c r="U1034" t="n">
        <v>0.78</v>
      </c>
      <c r="V1034" t="n">
        <v>0.88</v>
      </c>
      <c r="W1034" t="n">
        <v>2.96</v>
      </c>
      <c r="X1034" t="n">
        <v>0.17</v>
      </c>
      <c r="Y1034" t="n">
        <v>1</v>
      </c>
      <c r="Z1034" t="n">
        <v>10</v>
      </c>
    </row>
    <row r="1035">
      <c r="A1035" t="n">
        <v>75</v>
      </c>
      <c r="B1035" t="n">
        <v>150</v>
      </c>
      <c r="C1035" t="inlineStr">
        <is>
          <t xml:space="preserve">CONCLUIDO	</t>
        </is>
      </c>
      <c r="D1035" t="n">
        <v>7.1211</v>
      </c>
      <c r="E1035" t="n">
        <v>14.04</v>
      </c>
      <c r="F1035" t="n">
        <v>10.55</v>
      </c>
      <c r="G1035" t="n">
        <v>70.3</v>
      </c>
      <c r="H1035" t="n">
        <v>1.04</v>
      </c>
      <c r="I1035" t="n">
        <v>9</v>
      </c>
      <c r="J1035" t="n">
        <v>338.63</v>
      </c>
      <c r="K1035" t="n">
        <v>61.82</v>
      </c>
      <c r="L1035" t="n">
        <v>19.75</v>
      </c>
      <c r="M1035" t="n">
        <v>7</v>
      </c>
      <c r="N1035" t="n">
        <v>107.06</v>
      </c>
      <c r="O1035" t="n">
        <v>41999.28</v>
      </c>
      <c r="P1035" t="n">
        <v>195.07</v>
      </c>
      <c r="Q1035" t="n">
        <v>197.78</v>
      </c>
      <c r="R1035" t="n">
        <v>32.24</v>
      </c>
      <c r="S1035" t="n">
        <v>25.4</v>
      </c>
      <c r="T1035" t="n">
        <v>2569.35</v>
      </c>
      <c r="U1035" t="n">
        <v>0.79</v>
      </c>
      <c r="V1035" t="n">
        <v>0.88</v>
      </c>
      <c r="W1035" t="n">
        <v>2.95</v>
      </c>
      <c r="X1035" t="n">
        <v>0.15</v>
      </c>
      <c r="Y1035" t="n">
        <v>1</v>
      </c>
      <c r="Z1035" t="n">
        <v>10</v>
      </c>
    </row>
    <row r="1036">
      <c r="A1036" t="n">
        <v>76</v>
      </c>
      <c r="B1036" t="n">
        <v>150</v>
      </c>
      <c r="C1036" t="inlineStr">
        <is>
          <t xml:space="preserve">CONCLUIDO	</t>
        </is>
      </c>
      <c r="D1036" t="n">
        <v>7.1585</v>
      </c>
      <c r="E1036" t="n">
        <v>13.97</v>
      </c>
      <c r="F1036" t="n">
        <v>10.53</v>
      </c>
      <c r="G1036" t="n">
        <v>78.95999999999999</v>
      </c>
      <c r="H1036" t="n">
        <v>1.05</v>
      </c>
      <c r="I1036" t="n">
        <v>8</v>
      </c>
      <c r="J1036" t="n">
        <v>339.24</v>
      </c>
      <c r="K1036" t="n">
        <v>61.82</v>
      </c>
      <c r="L1036" t="n">
        <v>20</v>
      </c>
      <c r="M1036" t="n">
        <v>6</v>
      </c>
      <c r="N1036" t="n">
        <v>107.42</v>
      </c>
      <c r="O1036" t="n">
        <v>42074.12</v>
      </c>
      <c r="P1036" t="n">
        <v>194.71</v>
      </c>
      <c r="Q1036" t="n">
        <v>197.77</v>
      </c>
      <c r="R1036" t="n">
        <v>31.69</v>
      </c>
      <c r="S1036" t="n">
        <v>25.4</v>
      </c>
      <c r="T1036" t="n">
        <v>2303.55</v>
      </c>
      <c r="U1036" t="n">
        <v>0.8</v>
      </c>
      <c r="V1036" t="n">
        <v>0.88</v>
      </c>
      <c r="W1036" t="n">
        <v>2.95</v>
      </c>
      <c r="X1036" t="n">
        <v>0.14</v>
      </c>
      <c r="Y1036" t="n">
        <v>1</v>
      </c>
      <c r="Z1036" t="n">
        <v>10</v>
      </c>
    </row>
    <row r="1037">
      <c r="A1037" t="n">
        <v>77</v>
      </c>
      <c r="B1037" t="n">
        <v>150</v>
      </c>
      <c r="C1037" t="inlineStr">
        <is>
          <t xml:space="preserve">CONCLUIDO	</t>
        </is>
      </c>
      <c r="D1037" t="n">
        <v>7.1636</v>
      </c>
      <c r="E1037" t="n">
        <v>13.96</v>
      </c>
      <c r="F1037" t="n">
        <v>10.52</v>
      </c>
      <c r="G1037" t="n">
        <v>78.88</v>
      </c>
      <c r="H1037" t="n">
        <v>1.06</v>
      </c>
      <c r="I1037" t="n">
        <v>8</v>
      </c>
      <c r="J1037" t="n">
        <v>339.85</v>
      </c>
      <c r="K1037" t="n">
        <v>61.82</v>
      </c>
      <c r="L1037" t="n">
        <v>20.25</v>
      </c>
      <c r="M1037" t="n">
        <v>6</v>
      </c>
      <c r="N1037" t="n">
        <v>107.78</v>
      </c>
      <c r="O1037" t="n">
        <v>42149.15</v>
      </c>
      <c r="P1037" t="n">
        <v>194.67</v>
      </c>
      <c r="Q1037" t="n">
        <v>197.76</v>
      </c>
      <c r="R1037" t="n">
        <v>31.41</v>
      </c>
      <c r="S1037" t="n">
        <v>25.4</v>
      </c>
      <c r="T1037" t="n">
        <v>2161.4</v>
      </c>
      <c r="U1037" t="n">
        <v>0.8100000000000001</v>
      </c>
      <c r="V1037" t="n">
        <v>0.88</v>
      </c>
      <c r="W1037" t="n">
        <v>2.95</v>
      </c>
      <c r="X1037" t="n">
        <v>0.13</v>
      </c>
      <c r="Y1037" t="n">
        <v>1</v>
      </c>
      <c r="Z1037" t="n">
        <v>10</v>
      </c>
    </row>
    <row r="1038">
      <c r="A1038" t="n">
        <v>78</v>
      </c>
      <c r="B1038" t="n">
        <v>150</v>
      </c>
      <c r="C1038" t="inlineStr">
        <is>
          <t xml:space="preserve">CONCLUIDO	</t>
        </is>
      </c>
      <c r="D1038" t="n">
        <v>7.1632</v>
      </c>
      <c r="E1038" t="n">
        <v>13.96</v>
      </c>
      <c r="F1038" t="n">
        <v>10.52</v>
      </c>
      <c r="G1038" t="n">
        <v>78.89</v>
      </c>
      <c r="H1038" t="n">
        <v>1.07</v>
      </c>
      <c r="I1038" t="n">
        <v>8</v>
      </c>
      <c r="J1038" t="n">
        <v>340.46</v>
      </c>
      <c r="K1038" t="n">
        <v>61.82</v>
      </c>
      <c r="L1038" t="n">
        <v>20.5</v>
      </c>
      <c r="M1038" t="n">
        <v>6</v>
      </c>
      <c r="N1038" t="n">
        <v>108.14</v>
      </c>
      <c r="O1038" t="n">
        <v>42224.35</v>
      </c>
      <c r="P1038" t="n">
        <v>194.83</v>
      </c>
      <c r="Q1038" t="n">
        <v>197.76</v>
      </c>
      <c r="R1038" t="n">
        <v>31.49</v>
      </c>
      <c r="S1038" t="n">
        <v>25.4</v>
      </c>
      <c r="T1038" t="n">
        <v>2201.2</v>
      </c>
      <c r="U1038" t="n">
        <v>0.8100000000000001</v>
      </c>
      <c r="V1038" t="n">
        <v>0.88</v>
      </c>
      <c r="W1038" t="n">
        <v>2.95</v>
      </c>
      <c r="X1038" t="n">
        <v>0.13</v>
      </c>
      <c r="Y1038" t="n">
        <v>1</v>
      </c>
      <c r="Z1038" t="n">
        <v>10</v>
      </c>
    </row>
    <row r="1039">
      <c r="A1039" t="n">
        <v>79</v>
      </c>
      <c r="B1039" t="n">
        <v>150</v>
      </c>
      <c r="C1039" t="inlineStr">
        <is>
          <t xml:space="preserve">CONCLUIDO	</t>
        </is>
      </c>
      <c r="D1039" t="n">
        <v>7.1616</v>
      </c>
      <c r="E1039" t="n">
        <v>13.96</v>
      </c>
      <c r="F1039" t="n">
        <v>10.52</v>
      </c>
      <c r="G1039" t="n">
        <v>78.91</v>
      </c>
      <c r="H1039" t="n">
        <v>1.08</v>
      </c>
      <c r="I1039" t="n">
        <v>8</v>
      </c>
      <c r="J1039" t="n">
        <v>341.07</v>
      </c>
      <c r="K1039" t="n">
        <v>61.82</v>
      </c>
      <c r="L1039" t="n">
        <v>20.75</v>
      </c>
      <c r="M1039" t="n">
        <v>6</v>
      </c>
      <c r="N1039" t="n">
        <v>108.5</v>
      </c>
      <c r="O1039" t="n">
        <v>42299.74</v>
      </c>
      <c r="P1039" t="n">
        <v>195.04</v>
      </c>
      <c r="Q1039" t="n">
        <v>197.75</v>
      </c>
      <c r="R1039" t="n">
        <v>31.45</v>
      </c>
      <c r="S1039" t="n">
        <v>25.4</v>
      </c>
      <c r="T1039" t="n">
        <v>2178.86</v>
      </c>
      <c r="U1039" t="n">
        <v>0.8100000000000001</v>
      </c>
      <c r="V1039" t="n">
        <v>0.88</v>
      </c>
      <c r="W1039" t="n">
        <v>2.95</v>
      </c>
      <c r="X1039" t="n">
        <v>0.13</v>
      </c>
      <c r="Y1039" t="n">
        <v>1</v>
      </c>
      <c r="Z1039" t="n">
        <v>10</v>
      </c>
    </row>
    <row r="1040">
      <c r="A1040" t="n">
        <v>80</v>
      </c>
      <c r="B1040" t="n">
        <v>150</v>
      </c>
      <c r="C1040" t="inlineStr">
        <is>
          <t xml:space="preserve">CONCLUIDO	</t>
        </is>
      </c>
      <c r="D1040" t="n">
        <v>7.1586</v>
      </c>
      <c r="E1040" t="n">
        <v>13.97</v>
      </c>
      <c r="F1040" t="n">
        <v>10.53</v>
      </c>
      <c r="G1040" t="n">
        <v>78.95999999999999</v>
      </c>
      <c r="H1040" t="n">
        <v>1.1</v>
      </c>
      <c r="I1040" t="n">
        <v>8</v>
      </c>
      <c r="J1040" t="n">
        <v>341.68</v>
      </c>
      <c r="K1040" t="n">
        <v>61.82</v>
      </c>
      <c r="L1040" t="n">
        <v>21</v>
      </c>
      <c r="M1040" t="n">
        <v>6</v>
      </c>
      <c r="N1040" t="n">
        <v>108.86</v>
      </c>
      <c r="O1040" t="n">
        <v>42375.31</v>
      </c>
      <c r="P1040" t="n">
        <v>195.28</v>
      </c>
      <c r="Q1040" t="n">
        <v>197.79</v>
      </c>
      <c r="R1040" t="n">
        <v>31.72</v>
      </c>
      <c r="S1040" t="n">
        <v>25.4</v>
      </c>
      <c r="T1040" t="n">
        <v>2314.4</v>
      </c>
      <c r="U1040" t="n">
        <v>0.8</v>
      </c>
      <c r="V1040" t="n">
        <v>0.88</v>
      </c>
      <c r="W1040" t="n">
        <v>2.95</v>
      </c>
      <c r="X1040" t="n">
        <v>0.14</v>
      </c>
      <c r="Y1040" t="n">
        <v>1</v>
      </c>
      <c r="Z1040" t="n">
        <v>10</v>
      </c>
    </row>
    <row r="1041">
      <c r="A1041" t="n">
        <v>81</v>
      </c>
      <c r="B1041" t="n">
        <v>150</v>
      </c>
      <c r="C1041" t="inlineStr">
        <is>
          <t xml:space="preserve">CONCLUIDO	</t>
        </is>
      </c>
      <c r="D1041" t="n">
        <v>7.1608</v>
      </c>
      <c r="E1041" t="n">
        <v>13.96</v>
      </c>
      <c r="F1041" t="n">
        <v>10.52</v>
      </c>
      <c r="G1041" t="n">
        <v>78.92</v>
      </c>
      <c r="H1041" t="n">
        <v>1.11</v>
      </c>
      <c r="I1041" t="n">
        <v>8</v>
      </c>
      <c r="J1041" t="n">
        <v>342.3</v>
      </c>
      <c r="K1041" t="n">
        <v>61.82</v>
      </c>
      <c r="L1041" t="n">
        <v>21.25</v>
      </c>
      <c r="M1041" t="n">
        <v>6</v>
      </c>
      <c r="N1041" t="n">
        <v>109.23</v>
      </c>
      <c r="O1041" t="n">
        <v>42451.07</v>
      </c>
      <c r="P1041" t="n">
        <v>195.31</v>
      </c>
      <c r="Q1041" t="n">
        <v>197.75</v>
      </c>
      <c r="R1041" t="n">
        <v>31.51</v>
      </c>
      <c r="S1041" t="n">
        <v>25.4</v>
      </c>
      <c r="T1041" t="n">
        <v>2209.46</v>
      </c>
      <c r="U1041" t="n">
        <v>0.8100000000000001</v>
      </c>
      <c r="V1041" t="n">
        <v>0.88</v>
      </c>
      <c r="W1041" t="n">
        <v>2.95</v>
      </c>
      <c r="X1041" t="n">
        <v>0.13</v>
      </c>
      <c r="Y1041" t="n">
        <v>1</v>
      </c>
      <c r="Z1041" t="n">
        <v>10</v>
      </c>
    </row>
    <row r="1042">
      <c r="A1042" t="n">
        <v>82</v>
      </c>
      <c r="B1042" t="n">
        <v>150</v>
      </c>
      <c r="C1042" t="inlineStr">
        <is>
          <t xml:space="preserve">CONCLUIDO	</t>
        </is>
      </c>
      <c r="D1042" t="n">
        <v>7.1603</v>
      </c>
      <c r="E1042" t="n">
        <v>13.97</v>
      </c>
      <c r="F1042" t="n">
        <v>10.52</v>
      </c>
      <c r="G1042" t="n">
        <v>78.93000000000001</v>
      </c>
      <c r="H1042" t="n">
        <v>1.12</v>
      </c>
      <c r="I1042" t="n">
        <v>8</v>
      </c>
      <c r="J1042" t="n">
        <v>342.91</v>
      </c>
      <c r="K1042" t="n">
        <v>61.82</v>
      </c>
      <c r="L1042" t="n">
        <v>21.5</v>
      </c>
      <c r="M1042" t="n">
        <v>6</v>
      </c>
      <c r="N1042" t="n">
        <v>109.59</v>
      </c>
      <c r="O1042" t="n">
        <v>42527.02</v>
      </c>
      <c r="P1042" t="n">
        <v>195.4</v>
      </c>
      <c r="Q1042" t="n">
        <v>197.75</v>
      </c>
      <c r="R1042" t="n">
        <v>31.55</v>
      </c>
      <c r="S1042" t="n">
        <v>25.4</v>
      </c>
      <c r="T1042" t="n">
        <v>2230.97</v>
      </c>
      <c r="U1042" t="n">
        <v>0.8100000000000001</v>
      </c>
      <c r="V1042" t="n">
        <v>0.88</v>
      </c>
      <c r="W1042" t="n">
        <v>2.95</v>
      </c>
      <c r="X1042" t="n">
        <v>0.13</v>
      </c>
      <c r="Y1042" t="n">
        <v>1</v>
      </c>
      <c r="Z1042" t="n">
        <v>10</v>
      </c>
    </row>
    <row r="1043">
      <c r="A1043" t="n">
        <v>83</v>
      </c>
      <c r="B1043" t="n">
        <v>150</v>
      </c>
      <c r="C1043" t="inlineStr">
        <is>
          <t xml:space="preserve">CONCLUIDO	</t>
        </is>
      </c>
      <c r="D1043" t="n">
        <v>7.1629</v>
      </c>
      <c r="E1043" t="n">
        <v>13.96</v>
      </c>
      <c r="F1043" t="n">
        <v>10.52</v>
      </c>
      <c r="G1043" t="n">
        <v>78.89</v>
      </c>
      <c r="H1043" t="n">
        <v>1.13</v>
      </c>
      <c r="I1043" t="n">
        <v>8</v>
      </c>
      <c r="J1043" t="n">
        <v>343.53</v>
      </c>
      <c r="K1043" t="n">
        <v>61.82</v>
      </c>
      <c r="L1043" t="n">
        <v>21.75</v>
      </c>
      <c r="M1043" t="n">
        <v>6</v>
      </c>
      <c r="N1043" t="n">
        <v>109.96</v>
      </c>
      <c r="O1043" t="n">
        <v>42603.15</v>
      </c>
      <c r="P1043" t="n">
        <v>195.26</v>
      </c>
      <c r="Q1043" t="n">
        <v>197.75</v>
      </c>
      <c r="R1043" t="n">
        <v>31.41</v>
      </c>
      <c r="S1043" t="n">
        <v>25.4</v>
      </c>
      <c r="T1043" t="n">
        <v>2160.53</v>
      </c>
      <c r="U1043" t="n">
        <v>0.8100000000000001</v>
      </c>
      <c r="V1043" t="n">
        <v>0.88</v>
      </c>
      <c r="W1043" t="n">
        <v>2.95</v>
      </c>
      <c r="X1043" t="n">
        <v>0.13</v>
      </c>
      <c r="Y1043" t="n">
        <v>1</v>
      </c>
      <c r="Z1043" t="n">
        <v>10</v>
      </c>
    </row>
    <row r="1044">
      <c r="A1044" t="n">
        <v>84</v>
      </c>
      <c r="B1044" t="n">
        <v>150</v>
      </c>
      <c r="C1044" t="inlineStr">
        <is>
          <t xml:space="preserve">CONCLUIDO	</t>
        </is>
      </c>
      <c r="D1044" t="n">
        <v>7.1616</v>
      </c>
      <c r="E1044" t="n">
        <v>13.96</v>
      </c>
      <c r="F1044" t="n">
        <v>10.52</v>
      </c>
      <c r="G1044" t="n">
        <v>78.91</v>
      </c>
      <c r="H1044" t="n">
        <v>1.14</v>
      </c>
      <c r="I1044" t="n">
        <v>8</v>
      </c>
      <c r="J1044" t="n">
        <v>344.15</v>
      </c>
      <c r="K1044" t="n">
        <v>61.82</v>
      </c>
      <c r="L1044" t="n">
        <v>22</v>
      </c>
      <c r="M1044" t="n">
        <v>6</v>
      </c>
      <c r="N1044" t="n">
        <v>110.33</v>
      </c>
      <c r="O1044" t="n">
        <v>42679.6</v>
      </c>
      <c r="P1044" t="n">
        <v>195.32</v>
      </c>
      <c r="Q1044" t="n">
        <v>197.75</v>
      </c>
      <c r="R1044" t="n">
        <v>31.43</v>
      </c>
      <c r="S1044" t="n">
        <v>25.4</v>
      </c>
      <c r="T1044" t="n">
        <v>2169.92</v>
      </c>
      <c r="U1044" t="n">
        <v>0.8100000000000001</v>
      </c>
      <c r="V1044" t="n">
        <v>0.88</v>
      </c>
      <c r="W1044" t="n">
        <v>2.95</v>
      </c>
      <c r="X1044" t="n">
        <v>0.13</v>
      </c>
      <c r="Y1044" t="n">
        <v>1</v>
      </c>
      <c r="Z1044" t="n">
        <v>10</v>
      </c>
    </row>
    <row r="1045">
      <c r="A1045" t="n">
        <v>85</v>
      </c>
      <c r="B1045" t="n">
        <v>150</v>
      </c>
      <c r="C1045" t="inlineStr">
        <is>
          <t xml:space="preserve">CONCLUIDO	</t>
        </is>
      </c>
      <c r="D1045" t="n">
        <v>7.1568</v>
      </c>
      <c r="E1045" t="n">
        <v>13.97</v>
      </c>
      <c r="F1045" t="n">
        <v>10.53</v>
      </c>
      <c r="G1045" t="n">
        <v>78.98</v>
      </c>
      <c r="H1045" t="n">
        <v>1.15</v>
      </c>
      <c r="I1045" t="n">
        <v>8</v>
      </c>
      <c r="J1045" t="n">
        <v>344.77</v>
      </c>
      <c r="K1045" t="n">
        <v>61.82</v>
      </c>
      <c r="L1045" t="n">
        <v>22.25</v>
      </c>
      <c r="M1045" t="n">
        <v>6</v>
      </c>
      <c r="N1045" t="n">
        <v>110.7</v>
      </c>
      <c r="O1045" t="n">
        <v>42756.12</v>
      </c>
      <c r="P1045" t="n">
        <v>195.57</v>
      </c>
      <c r="Q1045" t="n">
        <v>197.77</v>
      </c>
      <c r="R1045" t="n">
        <v>31.68</v>
      </c>
      <c r="S1045" t="n">
        <v>25.4</v>
      </c>
      <c r="T1045" t="n">
        <v>2298.36</v>
      </c>
      <c r="U1045" t="n">
        <v>0.8</v>
      </c>
      <c r="V1045" t="n">
        <v>0.88</v>
      </c>
      <c r="W1045" t="n">
        <v>2.95</v>
      </c>
      <c r="X1045" t="n">
        <v>0.14</v>
      </c>
      <c r="Y1045" t="n">
        <v>1</v>
      </c>
      <c r="Z1045" t="n">
        <v>10</v>
      </c>
    </row>
    <row r="1046">
      <c r="A1046" t="n">
        <v>86</v>
      </c>
      <c r="B1046" t="n">
        <v>150</v>
      </c>
      <c r="C1046" t="inlineStr">
        <is>
          <t xml:space="preserve">CONCLUIDO	</t>
        </is>
      </c>
      <c r="D1046" t="n">
        <v>7.1581</v>
      </c>
      <c r="E1046" t="n">
        <v>13.97</v>
      </c>
      <c r="F1046" t="n">
        <v>10.53</v>
      </c>
      <c r="G1046" t="n">
        <v>78.95999999999999</v>
      </c>
      <c r="H1046" t="n">
        <v>1.16</v>
      </c>
      <c r="I1046" t="n">
        <v>8</v>
      </c>
      <c r="J1046" t="n">
        <v>345.39</v>
      </c>
      <c r="K1046" t="n">
        <v>61.82</v>
      </c>
      <c r="L1046" t="n">
        <v>22.5</v>
      </c>
      <c r="M1046" t="n">
        <v>6</v>
      </c>
      <c r="N1046" t="n">
        <v>111.07</v>
      </c>
      <c r="O1046" t="n">
        <v>42832.82</v>
      </c>
      <c r="P1046" t="n">
        <v>195.57</v>
      </c>
      <c r="Q1046" t="n">
        <v>197.75</v>
      </c>
      <c r="R1046" t="n">
        <v>31.66</v>
      </c>
      <c r="S1046" t="n">
        <v>25.4</v>
      </c>
      <c r="T1046" t="n">
        <v>2284.32</v>
      </c>
      <c r="U1046" t="n">
        <v>0.8</v>
      </c>
      <c r="V1046" t="n">
        <v>0.88</v>
      </c>
      <c r="W1046" t="n">
        <v>2.95</v>
      </c>
      <c r="X1046" t="n">
        <v>0.14</v>
      </c>
      <c r="Y1046" t="n">
        <v>1</v>
      </c>
      <c r="Z1046" t="n">
        <v>10</v>
      </c>
    </row>
    <row r="1047">
      <c r="A1047" t="n">
        <v>87</v>
      </c>
      <c r="B1047" t="n">
        <v>150</v>
      </c>
      <c r="C1047" t="inlineStr">
        <is>
          <t xml:space="preserve">CONCLUIDO	</t>
        </is>
      </c>
      <c r="D1047" t="n">
        <v>7.1609</v>
      </c>
      <c r="E1047" t="n">
        <v>13.96</v>
      </c>
      <c r="F1047" t="n">
        <v>10.52</v>
      </c>
      <c r="G1047" t="n">
        <v>78.92</v>
      </c>
      <c r="H1047" t="n">
        <v>1.17</v>
      </c>
      <c r="I1047" t="n">
        <v>8</v>
      </c>
      <c r="J1047" t="n">
        <v>346.02</v>
      </c>
      <c r="K1047" t="n">
        <v>61.82</v>
      </c>
      <c r="L1047" t="n">
        <v>22.75</v>
      </c>
      <c r="M1047" t="n">
        <v>6</v>
      </c>
      <c r="N1047" t="n">
        <v>111.45</v>
      </c>
      <c r="O1047" t="n">
        <v>42909.73</v>
      </c>
      <c r="P1047" t="n">
        <v>195.24</v>
      </c>
      <c r="Q1047" t="n">
        <v>197.76</v>
      </c>
      <c r="R1047" t="n">
        <v>31.41</v>
      </c>
      <c r="S1047" t="n">
        <v>25.4</v>
      </c>
      <c r="T1047" t="n">
        <v>2161.45</v>
      </c>
      <c r="U1047" t="n">
        <v>0.8100000000000001</v>
      </c>
      <c r="V1047" t="n">
        <v>0.88</v>
      </c>
      <c r="W1047" t="n">
        <v>2.95</v>
      </c>
      <c r="X1047" t="n">
        <v>0.13</v>
      </c>
      <c r="Y1047" t="n">
        <v>1</v>
      </c>
      <c r="Z1047" t="n">
        <v>10</v>
      </c>
    </row>
    <row r="1048">
      <c r="A1048" t="n">
        <v>88</v>
      </c>
      <c r="B1048" t="n">
        <v>150</v>
      </c>
      <c r="C1048" t="inlineStr">
        <is>
          <t xml:space="preserve">CONCLUIDO	</t>
        </is>
      </c>
      <c r="D1048" t="n">
        <v>7.1585</v>
      </c>
      <c r="E1048" t="n">
        <v>13.97</v>
      </c>
      <c r="F1048" t="n">
        <v>10.53</v>
      </c>
      <c r="G1048" t="n">
        <v>78.95999999999999</v>
      </c>
      <c r="H1048" t="n">
        <v>1.18</v>
      </c>
      <c r="I1048" t="n">
        <v>8</v>
      </c>
      <c r="J1048" t="n">
        <v>346.64</v>
      </c>
      <c r="K1048" t="n">
        <v>61.82</v>
      </c>
      <c r="L1048" t="n">
        <v>23</v>
      </c>
      <c r="M1048" t="n">
        <v>6</v>
      </c>
      <c r="N1048" t="n">
        <v>111.82</v>
      </c>
      <c r="O1048" t="n">
        <v>42986.83</v>
      </c>
      <c r="P1048" t="n">
        <v>195.22</v>
      </c>
      <c r="Q1048" t="n">
        <v>197.75</v>
      </c>
      <c r="R1048" t="n">
        <v>31.7</v>
      </c>
      <c r="S1048" t="n">
        <v>25.4</v>
      </c>
      <c r="T1048" t="n">
        <v>2305.27</v>
      </c>
      <c r="U1048" t="n">
        <v>0.8</v>
      </c>
      <c r="V1048" t="n">
        <v>0.88</v>
      </c>
      <c r="W1048" t="n">
        <v>2.95</v>
      </c>
      <c r="X1048" t="n">
        <v>0.14</v>
      </c>
      <c r="Y1048" t="n">
        <v>1</v>
      </c>
      <c r="Z1048" t="n">
        <v>10</v>
      </c>
    </row>
    <row r="1049">
      <c r="A1049" t="n">
        <v>89</v>
      </c>
      <c r="B1049" t="n">
        <v>150</v>
      </c>
      <c r="C1049" t="inlineStr">
        <is>
          <t xml:space="preserve">CONCLUIDO	</t>
        </is>
      </c>
      <c r="D1049" t="n">
        <v>7.1942</v>
      </c>
      <c r="E1049" t="n">
        <v>13.9</v>
      </c>
      <c r="F1049" t="n">
        <v>10.51</v>
      </c>
      <c r="G1049" t="n">
        <v>90.12</v>
      </c>
      <c r="H1049" t="n">
        <v>1.19</v>
      </c>
      <c r="I1049" t="n">
        <v>7</v>
      </c>
      <c r="J1049" t="n">
        <v>347.27</v>
      </c>
      <c r="K1049" t="n">
        <v>61.82</v>
      </c>
      <c r="L1049" t="n">
        <v>23.25</v>
      </c>
      <c r="M1049" t="n">
        <v>5</v>
      </c>
      <c r="N1049" t="n">
        <v>112.2</v>
      </c>
      <c r="O1049" t="n">
        <v>43064.12</v>
      </c>
      <c r="P1049" t="n">
        <v>194.89</v>
      </c>
      <c r="Q1049" t="n">
        <v>197.75</v>
      </c>
      <c r="R1049" t="n">
        <v>31.24</v>
      </c>
      <c r="S1049" t="n">
        <v>25.4</v>
      </c>
      <c r="T1049" t="n">
        <v>2082.85</v>
      </c>
      <c r="U1049" t="n">
        <v>0.8100000000000001</v>
      </c>
      <c r="V1049" t="n">
        <v>0.89</v>
      </c>
      <c r="W1049" t="n">
        <v>2.95</v>
      </c>
      <c r="X1049" t="n">
        <v>0.12</v>
      </c>
      <c r="Y1049" t="n">
        <v>1</v>
      </c>
      <c r="Z1049" t="n">
        <v>10</v>
      </c>
    </row>
    <row r="1050">
      <c r="A1050" t="n">
        <v>90</v>
      </c>
      <c r="B1050" t="n">
        <v>150</v>
      </c>
      <c r="C1050" t="inlineStr">
        <is>
          <t xml:space="preserve">CONCLUIDO	</t>
        </is>
      </c>
      <c r="D1050" t="n">
        <v>7.1983</v>
      </c>
      <c r="E1050" t="n">
        <v>13.89</v>
      </c>
      <c r="F1050" t="n">
        <v>10.51</v>
      </c>
      <c r="G1050" t="n">
        <v>90.05</v>
      </c>
      <c r="H1050" t="n">
        <v>1.2</v>
      </c>
      <c r="I1050" t="n">
        <v>7</v>
      </c>
      <c r="J1050" t="n">
        <v>347.9</v>
      </c>
      <c r="K1050" t="n">
        <v>61.82</v>
      </c>
      <c r="L1050" t="n">
        <v>23.5</v>
      </c>
      <c r="M1050" t="n">
        <v>5</v>
      </c>
      <c r="N1050" t="n">
        <v>112.58</v>
      </c>
      <c r="O1050" t="n">
        <v>43141.62</v>
      </c>
      <c r="P1050" t="n">
        <v>195.06</v>
      </c>
      <c r="Q1050" t="n">
        <v>197.79</v>
      </c>
      <c r="R1050" t="n">
        <v>31.02</v>
      </c>
      <c r="S1050" t="n">
        <v>25.4</v>
      </c>
      <c r="T1050" t="n">
        <v>1972.89</v>
      </c>
      <c r="U1050" t="n">
        <v>0.82</v>
      </c>
      <c r="V1050" t="n">
        <v>0.89</v>
      </c>
      <c r="W1050" t="n">
        <v>2.95</v>
      </c>
      <c r="X1050" t="n">
        <v>0.12</v>
      </c>
      <c r="Y1050" t="n">
        <v>1</v>
      </c>
      <c r="Z1050" t="n">
        <v>10</v>
      </c>
    </row>
    <row r="1051">
      <c r="A1051" t="n">
        <v>91</v>
      </c>
      <c r="B1051" t="n">
        <v>150</v>
      </c>
      <c r="C1051" t="inlineStr">
        <is>
          <t xml:space="preserve">CONCLUIDO	</t>
        </is>
      </c>
      <c r="D1051" t="n">
        <v>7.1971</v>
      </c>
      <c r="E1051" t="n">
        <v>13.89</v>
      </c>
      <c r="F1051" t="n">
        <v>10.51</v>
      </c>
      <c r="G1051" t="n">
        <v>90.06999999999999</v>
      </c>
      <c r="H1051" t="n">
        <v>1.21</v>
      </c>
      <c r="I1051" t="n">
        <v>7</v>
      </c>
      <c r="J1051" t="n">
        <v>348.53</v>
      </c>
      <c r="K1051" t="n">
        <v>61.82</v>
      </c>
      <c r="L1051" t="n">
        <v>23.75</v>
      </c>
      <c r="M1051" t="n">
        <v>5</v>
      </c>
      <c r="N1051" t="n">
        <v>112.96</v>
      </c>
      <c r="O1051" t="n">
        <v>43219.31</v>
      </c>
      <c r="P1051" t="n">
        <v>195.4</v>
      </c>
      <c r="Q1051" t="n">
        <v>197.76</v>
      </c>
      <c r="R1051" t="n">
        <v>31</v>
      </c>
      <c r="S1051" t="n">
        <v>25.4</v>
      </c>
      <c r="T1051" t="n">
        <v>1959.26</v>
      </c>
      <c r="U1051" t="n">
        <v>0.82</v>
      </c>
      <c r="V1051" t="n">
        <v>0.89</v>
      </c>
      <c r="W1051" t="n">
        <v>2.95</v>
      </c>
      <c r="X1051" t="n">
        <v>0.12</v>
      </c>
      <c r="Y1051" t="n">
        <v>1</v>
      </c>
      <c r="Z1051" t="n">
        <v>10</v>
      </c>
    </row>
    <row r="1052">
      <c r="A1052" t="n">
        <v>92</v>
      </c>
      <c r="B1052" t="n">
        <v>150</v>
      </c>
      <c r="C1052" t="inlineStr">
        <is>
          <t xml:space="preserve">CONCLUIDO	</t>
        </is>
      </c>
      <c r="D1052" t="n">
        <v>7.1953</v>
      </c>
      <c r="E1052" t="n">
        <v>13.9</v>
      </c>
      <c r="F1052" t="n">
        <v>10.51</v>
      </c>
      <c r="G1052" t="n">
        <v>90.09999999999999</v>
      </c>
      <c r="H1052" t="n">
        <v>1.23</v>
      </c>
      <c r="I1052" t="n">
        <v>7</v>
      </c>
      <c r="J1052" t="n">
        <v>349.16</v>
      </c>
      <c r="K1052" t="n">
        <v>61.82</v>
      </c>
      <c r="L1052" t="n">
        <v>24</v>
      </c>
      <c r="M1052" t="n">
        <v>5</v>
      </c>
      <c r="N1052" t="n">
        <v>113.34</v>
      </c>
      <c r="O1052" t="n">
        <v>43297.21</v>
      </c>
      <c r="P1052" t="n">
        <v>195.72</v>
      </c>
      <c r="Q1052" t="n">
        <v>197.75</v>
      </c>
      <c r="R1052" t="n">
        <v>31.25</v>
      </c>
      <c r="S1052" t="n">
        <v>25.4</v>
      </c>
      <c r="T1052" t="n">
        <v>2088.37</v>
      </c>
      <c r="U1052" t="n">
        <v>0.8100000000000001</v>
      </c>
      <c r="V1052" t="n">
        <v>0.89</v>
      </c>
      <c r="W1052" t="n">
        <v>2.95</v>
      </c>
      <c r="X1052" t="n">
        <v>0.12</v>
      </c>
      <c r="Y1052" t="n">
        <v>1</v>
      </c>
      <c r="Z1052" t="n">
        <v>10</v>
      </c>
    </row>
    <row r="1053">
      <c r="A1053" t="n">
        <v>93</v>
      </c>
      <c r="B1053" t="n">
        <v>150</v>
      </c>
      <c r="C1053" t="inlineStr">
        <is>
          <t xml:space="preserve">CONCLUIDO	</t>
        </is>
      </c>
      <c r="D1053" t="n">
        <v>7.1973</v>
      </c>
      <c r="E1053" t="n">
        <v>13.89</v>
      </c>
      <c r="F1053" t="n">
        <v>10.51</v>
      </c>
      <c r="G1053" t="n">
        <v>90.06999999999999</v>
      </c>
      <c r="H1053" t="n">
        <v>1.24</v>
      </c>
      <c r="I1053" t="n">
        <v>7</v>
      </c>
      <c r="J1053" t="n">
        <v>349.79</v>
      </c>
      <c r="K1053" t="n">
        <v>61.82</v>
      </c>
      <c r="L1053" t="n">
        <v>24.25</v>
      </c>
      <c r="M1053" t="n">
        <v>5</v>
      </c>
      <c r="N1053" t="n">
        <v>113.72</v>
      </c>
      <c r="O1053" t="n">
        <v>43375.3</v>
      </c>
      <c r="P1053" t="n">
        <v>195.77</v>
      </c>
      <c r="Q1053" t="n">
        <v>197.75</v>
      </c>
      <c r="R1053" t="n">
        <v>31.01</v>
      </c>
      <c r="S1053" t="n">
        <v>25.4</v>
      </c>
      <c r="T1053" t="n">
        <v>1967.46</v>
      </c>
      <c r="U1053" t="n">
        <v>0.82</v>
      </c>
      <c r="V1053" t="n">
        <v>0.89</v>
      </c>
      <c r="W1053" t="n">
        <v>2.95</v>
      </c>
      <c r="X1053" t="n">
        <v>0.12</v>
      </c>
      <c r="Y1053" t="n">
        <v>1</v>
      </c>
      <c r="Z1053" t="n">
        <v>10</v>
      </c>
    </row>
    <row r="1054">
      <c r="A1054" t="n">
        <v>94</v>
      </c>
      <c r="B1054" t="n">
        <v>150</v>
      </c>
      <c r="C1054" t="inlineStr">
        <is>
          <t xml:space="preserve">CONCLUIDO	</t>
        </is>
      </c>
      <c r="D1054" t="n">
        <v>7.1991</v>
      </c>
      <c r="E1054" t="n">
        <v>13.89</v>
      </c>
      <c r="F1054" t="n">
        <v>10.5</v>
      </c>
      <c r="G1054" t="n">
        <v>90.04000000000001</v>
      </c>
      <c r="H1054" t="n">
        <v>1.25</v>
      </c>
      <c r="I1054" t="n">
        <v>7</v>
      </c>
      <c r="J1054" t="n">
        <v>350.43</v>
      </c>
      <c r="K1054" t="n">
        <v>61.82</v>
      </c>
      <c r="L1054" t="n">
        <v>24.5</v>
      </c>
      <c r="M1054" t="n">
        <v>5</v>
      </c>
      <c r="N1054" t="n">
        <v>114.11</v>
      </c>
      <c r="O1054" t="n">
        <v>43453.61</v>
      </c>
      <c r="P1054" t="n">
        <v>195.81</v>
      </c>
      <c r="Q1054" t="n">
        <v>197.77</v>
      </c>
      <c r="R1054" t="n">
        <v>30.85</v>
      </c>
      <c r="S1054" t="n">
        <v>25.4</v>
      </c>
      <c r="T1054" t="n">
        <v>1884.57</v>
      </c>
      <c r="U1054" t="n">
        <v>0.82</v>
      </c>
      <c r="V1054" t="n">
        <v>0.89</v>
      </c>
      <c r="W1054" t="n">
        <v>2.95</v>
      </c>
      <c r="X1054" t="n">
        <v>0.11</v>
      </c>
      <c r="Y1054" t="n">
        <v>1</v>
      </c>
      <c r="Z1054" t="n">
        <v>10</v>
      </c>
    </row>
    <row r="1055">
      <c r="A1055" t="n">
        <v>95</v>
      </c>
      <c r="B1055" t="n">
        <v>150</v>
      </c>
      <c r="C1055" t="inlineStr">
        <is>
          <t xml:space="preserve">CONCLUIDO	</t>
        </is>
      </c>
      <c r="D1055" t="n">
        <v>7.2023</v>
      </c>
      <c r="E1055" t="n">
        <v>13.88</v>
      </c>
      <c r="F1055" t="n">
        <v>10.5</v>
      </c>
      <c r="G1055" t="n">
        <v>89.98999999999999</v>
      </c>
      <c r="H1055" t="n">
        <v>1.26</v>
      </c>
      <c r="I1055" t="n">
        <v>7</v>
      </c>
      <c r="J1055" t="n">
        <v>351.06</v>
      </c>
      <c r="K1055" t="n">
        <v>61.82</v>
      </c>
      <c r="L1055" t="n">
        <v>24.75</v>
      </c>
      <c r="M1055" t="n">
        <v>5</v>
      </c>
      <c r="N1055" t="n">
        <v>114.49</v>
      </c>
      <c r="O1055" t="n">
        <v>43532.12</v>
      </c>
      <c r="P1055" t="n">
        <v>195.81</v>
      </c>
      <c r="Q1055" t="n">
        <v>197.78</v>
      </c>
      <c r="R1055" t="n">
        <v>30.81</v>
      </c>
      <c r="S1055" t="n">
        <v>25.4</v>
      </c>
      <c r="T1055" t="n">
        <v>1866.67</v>
      </c>
      <c r="U1055" t="n">
        <v>0.82</v>
      </c>
      <c r="V1055" t="n">
        <v>0.89</v>
      </c>
      <c r="W1055" t="n">
        <v>2.95</v>
      </c>
      <c r="X1055" t="n">
        <v>0.11</v>
      </c>
      <c r="Y1055" t="n">
        <v>1</v>
      </c>
      <c r="Z1055" t="n">
        <v>10</v>
      </c>
    </row>
    <row r="1056">
      <c r="A1056" t="n">
        <v>96</v>
      </c>
      <c r="B1056" t="n">
        <v>150</v>
      </c>
      <c r="C1056" t="inlineStr">
        <is>
          <t xml:space="preserve">CONCLUIDO	</t>
        </is>
      </c>
      <c r="D1056" t="n">
        <v>7.1988</v>
      </c>
      <c r="E1056" t="n">
        <v>13.89</v>
      </c>
      <c r="F1056" t="n">
        <v>10.51</v>
      </c>
      <c r="G1056" t="n">
        <v>90.04000000000001</v>
      </c>
      <c r="H1056" t="n">
        <v>1.27</v>
      </c>
      <c r="I1056" t="n">
        <v>7</v>
      </c>
      <c r="J1056" t="n">
        <v>351.7</v>
      </c>
      <c r="K1056" t="n">
        <v>61.82</v>
      </c>
      <c r="L1056" t="n">
        <v>25</v>
      </c>
      <c r="M1056" t="n">
        <v>5</v>
      </c>
      <c r="N1056" t="n">
        <v>114.88</v>
      </c>
      <c r="O1056" t="n">
        <v>43610.83</v>
      </c>
      <c r="P1056" t="n">
        <v>196.01</v>
      </c>
      <c r="Q1056" t="n">
        <v>197.75</v>
      </c>
      <c r="R1056" t="n">
        <v>31.03</v>
      </c>
      <c r="S1056" t="n">
        <v>25.4</v>
      </c>
      <c r="T1056" t="n">
        <v>1973.79</v>
      </c>
      <c r="U1056" t="n">
        <v>0.82</v>
      </c>
      <c r="V1056" t="n">
        <v>0.89</v>
      </c>
      <c r="W1056" t="n">
        <v>2.95</v>
      </c>
      <c r="X1056" t="n">
        <v>0.12</v>
      </c>
      <c r="Y1056" t="n">
        <v>1</v>
      </c>
      <c r="Z1056" t="n">
        <v>10</v>
      </c>
    </row>
    <row r="1057">
      <c r="A1057" t="n">
        <v>97</v>
      </c>
      <c r="B1057" t="n">
        <v>150</v>
      </c>
      <c r="C1057" t="inlineStr">
        <is>
          <t xml:space="preserve">CONCLUIDO	</t>
        </is>
      </c>
      <c r="D1057" t="n">
        <v>7.195</v>
      </c>
      <c r="E1057" t="n">
        <v>13.9</v>
      </c>
      <c r="F1057" t="n">
        <v>10.51</v>
      </c>
      <c r="G1057" t="n">
        <v>90.11</v>
      </c>
      <c r="H1057" t="n">
        <v>1.28</v>
      </c>
      <c r="I1057" t="n">
        <v>7</v>
      </c>
      <c r="J1057" t="n">
        <v>352.34</v>
      </c>
      <c r="K1057" t="n">
        <v>61.82</v>
      </c>
      <c r="L1057" t="n">
        <v>25.25</v>
      </c>
      <c r="M1057" t="n">
        <v>5</v>
      </c>
      <c r="N1057" t="n">
        <v>115.27</v>
      </c>
      <c r="O1057" t="n">
        <v>43689.76</v>
      </c>
      <c r="P1057" t="n">
        <v>196.27</v>
      </c>
      <c r="Q1057" t="n">
        <v>197.76</v>
      </c>
      <c r="R1057" t="n">
        <v>31.11</v>
      </c>
      <c r="S1057" t="n">
        <v>25.4</v>
      </c>
      <c r="T1057" t="n">
        <v>2017.63</v>
      </c>
      <c r="U1057" t="n">
        <v>0.82</v>
      </c>
      <c r="V1057" t="n">
        <v>0.89</v>
      </c>
      <c r="W1057" t="n">
        <v>2.95</v>
      </c>
      <c r="X1057" t="n">
        <v>0.12</v>
      </c>
      <c r="Y1057" t="n">
        <v>1</v>
      </c>
      <c r="Z1057" t="n">
        <v>10</v>
      </c>
    </row>
    <row r="1058">
      <c r="A1058" t="n">
        <v>98</v>
      </c>
      <c r="B1058" t="n">
        <v>150</v>
      </c>
      <c r="C1058" t="inlineStr">
        <is>
          <t xml:space="preserve">CONCLUIDO	</t>
        </is>
      </c>
      <c r="D1058" t="n">
        <v>7.1927</v>
      </c>
      <c r="E1058" t="n">
        <v>13.9</v>
      </c>
      <c r="F1058" t="n">
        <v>10.52</v>
      </c>
      <c r="G1058" t="n">
        <v>90.15000000000001</v>
      </c>
      <c r="H1058" t="n">
        <v>1.29</v>
      </c>
      <c r="I1058" t="n">
        <v>7</v>
      </c>
      <c r="J1058" t="n">
        <v>352.98</v>
      </c>
      <c r="K1058" t="n">
        <v>61.82</v>
      </c>
      <c r="L1058" t="n">
        <v>25.5</v>
      </c>
      <c r="M1058" t="n">
        <v>5</v>
      </c>
      <c r="N1058" t="n">
        <v>115.66</v>
      </c>
      <c r="O1058" t="n">
        <v>43769.02</v>
      </c>
      <c r="P1058" t="n">
        <v>196.43</v>
      </c>
      <c r="Q1058" t="n">
        <v>197.75</v>
      </c>
      <c r="R1058" t="n">
        <v>31.28</v>
      </c>
      <c r="S1058" t="n">
        <v>25.4</v>
      </c>
      <c r="T1058" t="n">
        <v>2100.48</v>
      </c>
      <c r="U1058" t="n">
        <v>0.8100000000000001</v>
      </c>
      <c r="V1058" t="n">
        <v>0.88</v>
      </c>
      <c r="W1058" t="n">
        <v>2.95</v>
      </c>
      <c r="X1058" t="n">
        <v>0.13</v>
      </c>
      <c r="Y1058" t="n">
        <v>1</v>
      </c>
      <c r="Z1058" t="n">
        <v>10</v>
      </c>
    </row>
    <row r="1059">
      <c r="A1059" t="n">
        <v>99</v>
      </c>
      <c r="B1059" t="n">
        <v>150</v>
      </c>
      <c r="C1059" t="inlineStr">
        <is>
          <t xml:space="preserve">CONCLUIDO	</t>
        </is>
      </c>
      <c r="D1059" t="n">
        <v>7.1974</v>
      </c>
      <c r="E1059" t="n">
        <v>13.89</v>
      </c>
      <c r="F1059" t="n">
        <v>10.51</v>
      </c>
      <c r="G1059" t="n">
        <v>90.06999999999999</v>
      </c>
      <c r="H1059" t="n">
        <v>1.3</v>
      </c>
      <c r="I1059" t="n">
        <v>7</v>
      </c>
      <c r="J1059" t="n">
        <v>353.63</v>
      </c>
      <c r="K1059" t="n">
        <v>61.82</v>
      </c>
      <c r="L1059" t="n">
        <v>25.75</v>
      </c>
      <c r="M1059" t="n">
        <v>5</v>
      </c>
      <c r="N1059" t="n">
        <v>116.06</v>
      </c>
      <c r="O1059" t="n">
        <v>43848.38</v>
      </c>
      <c r="P1059" t="n">
        <v>196.21</v>
      </c>
      <c r="Q1059" t="n">
        <v>197.75</v>
      </c>
      <c r="R1059" t="n">
        <v>31.03</v>
      </c>
      <c r="S1059" t="n">
        <v>25.4</v>
      </c>
      <c r="T1059" t="n">
        <v>1974.3</v>
      </c>
      <c r="U1059" t="n">
        <v>0.82</v>
      </c>
      <c r="V1059" t="n">
        <v>0.89</v>
      </c>
      <c r="W1059" t="n">
        <v>2.95</v>
      </c>
      <c r="X1059" t="n">
        <v>0.12</v>
      </c>
      <c r="Y1059" t="n">
        <v>1</v>
      </c>
      <c r="Z1059" t="n">
        <v>10</v>
      </c>
    </row>
    <row r="1060">
      <c r="A1060" t="n">
        <v>100</v>
      </c>
      <c r="B1060" t="n">
        <v>150</v>
      </c>
      <c r="C1060" t="inlineStr">
        <is>
          <t xml:space="preserve">CONCLUIDO	</t>
        </is>
      </c>
      <c r="D1060" t="n">
        <v>7.2</v>
      </c>
      <c r="E1060" t="n">
        <v>13.89</v>
      </c>
      <c r="F1060" t="n">
        <v>10.5</v>
      </c>
      <c r="G1060" t="n">
        <v>90.02</v>
      </c>
      <c r="H1060" t="n">
        <v>1.31</v>
      </c>
      <c r="I1060" t="n">
        <v>7</v>
      </c>
      <c r="J1060" t="n">
        <v>354.27</v>
      </c>
      <c r="K1060" t="n">
        <v>61.82</v>
      </c>
      <c r="L1060" t="n">
        <v>26</v>
      </c>
      <c r="M1060" t="n">
        <v>5</v>
      </c>
      <c r="N1060" t="n">
        <v>116.45</v>
      </c>
      <c r="O1060" t="n">
        <v>43927.95</v>
      </c>
      <c r="P1060" t="n">
        <v>196.14</v>
      </c>
      <c r="Q1060" t="n">
        <v>197.75</v>
      </c>
      <c r="R1060" t="n">
        <v>30.89</v>
      </c>
      <c r="S1060" t="n">
        <v>25.4</v>
      </c>
      <c r="T1060" t="n">
        <v>1905.29</v>
      </c>
      <c r="U1060" t="n">
        <v>0.82</v>
      </c>
      <c r="V1060" t="n">
        <v>0.89</v>
      </c>
      <c r="W1060" t="n">
        <v>2.95</v>
      </c>
      <c r="X1060" t="n">
        <v>0.11</v>
      </c>
      <c r="Y1060" t="n">
        <v>1</v>
      </c>
      <c r="Z1060" t="n">
        <v>10</v>
      </c>
    </row>
    <row r="1061">
      <c r="A1061" t="n">
        <v>101</v>
      </c>
      <c r="B1061" t="n">
        <v>150</v>
      </c>
      <c r="C1061" t="inlineStr">
        <is>
          <t xml:space="preserve">CONCLUIDO	</t>
        </is>
      </c>
      <c r="D1061" t="n">
        <v>7.1974</v>
      </c>
      <c r="E1061" t="n">
        <v>13.89</v>
      </c>
      <c r="F1061" t="n">
        <v>10.51</v>
      </c>
      <c r="G1061" t="n">
        <v>90.06999999999999</v>
      </c>
      <c r="H1061" t="n">
        <v>1.32</v>
      </c>
      <c r="I1061" t="n">
        <v>7</v>
      </c>
      <c r="J1061" t="n">
        <v>354.92</v>
      </c>
      <c r="K1061" t="n">
        <v>61.82</v>
      </c>
      <c r="L1061" t="n">
        <v>26.25</v>
      </c>
      <c r="M1061" t="n">
        <v>5</v>
      </c>
      <c r="N1061" t="n">
        <v>116.85</v>
      </c>
      <c r="O1061" t="n">
        <v>44007.74</v>
      </c>
      <c r="P1061" t="n">
        <v>196.16</v>
      </c>
      <c r="Q1061" t="n">
        <v>197.75</v>
      </c>
      <c r="R1061" t="n">
        <v>31.18</v>
      </c>
      <c r="S1061" t="n">
        <v>25.4</v>
      </c>
      <c r="T1061" t="n">
        <v>2049.69</v>
      </c>
      <c r="U1061" t="n">
        <v>0.8100000000000001</v>
      </c>
      <c r="V1061" t="n">
        <v>0.89</v>
      </c>
      <c r="W1061" t="n">
        <v>2.95</v>
      </c>
      <c r="X1061" t="n">
        <v>0.12</v>
      </c>
      <c r="Y1061" t="n">
        <v>1</v>
      </c>
      <c r="Z1061" t="n">
        <v>10</v>
      </c>
    </row>
    <row r="1062">
      <c r="A1062" t="n">
        <v>102</v>
      </c>
      <c r="B1062" t="n">
        <v>150</v>
      </c>
      <c r="C1062" t="inlineStr">
        <is>
          <t xml:space="preserve">CONCLUIDO	</t>
        </is>
      </c>
      <c r="D1062" t="n">
        <v>7.1961</v>
      </c>
      <c r="E1062" t="n">
        <v>13.9</v>
      </c>
      <c r="F1062" t="n">
        <v>10.51</v>
      </c>
      <c r="G1062" t="n">
        <v>90.09</v>
      </c>
      <c r="H1062" t="n">
        <v>1.33</v>
      </c>
      <c r="I1062" t="n">
        <v>7</v>
      </c>
      <c r="J1062" t="n">
        <v>355.57</v>
      </c>
      <c r="K1062" t="n">
        <v>61.82</v>
      </c>
      <c r="L1062" t="n">
        <v>26.5</v>
      </c>
      <c r="M1062" t="n">
        <v>5</v>
      </c>
      <c r="N1062" t="n">
        <v>117.25</v>
      </c>
      <c r="O1062" t="n">
        <v>44087.74</v>
      </c>
      <c r="P1062" t="n">
        <v>196.27</v>
      </c>
      <c r="Q1062" t="n">
        <v>197.75</v>
      </c>
      <c r="R1062" t="n">
        <v>31.04</v>
      </c>
      <c r="S1062" t="n">
        <v>25.4</v>
      </c>
      <c r="T1062" t="n">
        <v>1979.74</v>
      </c>
      <c r="U1062" t="n">
        <v>0.82</v>
      </c>
      <c r="V1062" t="n">
        <v>0.89</v>
      </c>
      <c r="W1062" t="n">
        <v>2.95</v>
      </c>
      <c r="X1062" t="n">
        <v>0.12</v>
      </c>
      <c r="Y1062" t="n">
        <v>1</v>
      </c>
      <c r="Z1062" t="n">
        <v>10</v>
      </c>
    </row>
    <row r="1063">
      <c r="A1063" t="n">
        <v>103</v>
      </c>
      <c r="B1063" t="n">
        <v>150</v>
      </c>
      <c r="C1063" t="inlineStr">
        <is>
          <t xml:space="preserve">CONCLUIDO	</t>
        </is>
      </c>
      <c r="D1063" t="n">
        <v>7.1919</v>
      </c>
      <c r="E1063" t="n">
        <v>13.9</v>
      </c>
      <c r="F1063" t="n">
        <v>10.52</v>
      </c>
      <c r="G1063" t="n">
        <v>90.16</v>
      </c>
      <c r="H1063" t="n">
        <v>1.34</v>
      </c>
      <c r="I1063" t="n">
        <v>7</v>
      </c>
      <c r="J1063" t="n">
        <v>356.22</v>
      </c>
      <c r="K1063" t="n">
        <v>61.82</v>
      </c>
      <c r="L1063" t="n">
        <v>26.75</v>
      </c>
      <c r="M1063" t="n">
        <v>5</v>
      </c>
      <c r="N1063" t="n">
        <v>117.65</v>
      </c>
      <c r="O1063" t="n">
        <v>44167.96</v>
      </c>
      <c r="P1063" t="n">
        <v>196.3</v>
      </c>
      <c r="Q1063" t="n">
        <v>197.75</v>
      </c>
      <c r="R1063" t="n">
        <v>31.32</v>
      </c>
      <c r="S1063" t="n">
        <v>25.4</v>
      </c>
      <c r="T1063" t="n">
        <v>2123.21</v>
      </c>
      <c r="U1063" t="n">
        <v>0.8100000000000001</v>
      </c>
      <c r="V1063" t="n">
        <v>0.88</v>
      </c>
      <c r="W1063" t="n">
        <v>2.95</v>
      </c>
      <c r="X1063" t="n">
        <v>0.13</v>
      </c>
      <c r="Y1063" t="n">
        <v>1</v>
      </c>
      <c r="Z1063" t="n">
        <v>10</v>
      </c>
    </row>
    <row r="1064">
      <c r="A1064" t="n">
        <v>104</v>
      </c>
      <c r="B1064" t="n">
        <v>150</v>
      </c>
      <c r="C1064" t="inlineStr">
        <is>
          <t xml:space="preserve">CONCLUIDO	</t>
        </is>
      </c>
      <c r="D1064" t="n">
        <v>7.194</v>
      </c>
      <c r="E1064" t="n">
        <v>13.9</v>
      </c>
      <c r="F1064" t="n">
        <v>10.51</v>
      </c>
      <c r="G1064" t="n">
        <v>90.12</v>
      </c>
      <c r="H1064" t="n">
        <v>1.35</v>
      </c>
      <c r="I1064" t="n">
        <v>7</v>
      </c>
      <c r="J1064" t="n">
        <v>356.87</v>
      </c>
      <c r="K1064" t="n">
        <v>61.82</v>
      </c>
      <c r="L1064" t="n">
        <v>27</v>
      </c>
      <c r="M1064" t="n">
        <v>5</v>
      </c>
      <c r="N1064" t="n">
        <v>118.05</v>
      </c>
      <c r="O1064" t="n">
        <v>44248.41</v>
      </c>
      <c r="P1064" t="n">
        <v>196.27</v>
      </c>
      <c r="Q1064" t="n">
        <v>197.75</v>
      </c>
      <c r="R1064" t="n">
        <v>31.35</v>
      </c>
      <c r="S1064" t="n">
        <v>25.4</v>
      </c>
      <c r="T1064" t="n">
        <v>2135.46</v>
      </c>
      <c r="U1064" t="n">
        <v>0.8100000000000001</v>
      </c>
      <c r="V1064" t="n">
        <v>0.88</v>
      </c>
      <c r="W1064" t="n">
        <v>2.95</v>
      </c>
      <c r="X1064" t="n">
        <v>0.12</v>
      </c>
      <c r="Y1064" t="n">
        <v>1</v>
      </c>
      <c r="Z1064" t="n">
        <v>10</v>
      </c>
    </row>
    <row r="1065">
      <c r="A1065" t="n">
        <v>105</v>
      </c>
      <c r="B1065" t="n">
        <v>150</v>
      </c>
      <c r="C1065" t="inlineStr">
        <is>
          <t xml:space="preserve">CONCLUIDO	</t>
        </is>
      </c>
      <c r="D1065" t="n">
        <v>7.1965</v>
      </c>
      <c r="E1065" t="n">
        <v>13.9</v>
      </c>
      <c r="F1065" t="n">
        <v>10.51</v>
      </c>
      <c r="G1065" t="n">
        <v>90.08</v>
      </c>
      <c r="H1065" t="n">
        <v>1.36</v>
      </c>
      <c r="I1065" t="n">
        <v>7</v>
      </c>
      <c r="J1065" t="n">
        <v>357.52</v>
      </c>
      <c r="K1065" t="n">
        <v>61.82</v>
      </c>
      <c r="L1065" t="n">
        <v>27.25</v>
      </c>
      <c r="M1065" t="n">
        <v>5</v>
      </c>
      <c r="N1065" t="n">
        <v>118.45</v>
      </c>
      <c r="O1065" t="n">
        <v>44329.08</v>
      </c>
      <c r="P1065" t="n">
        <v>196.13</v>
      </c>
      <c r="Q1065" t="n">
        <v>197.76</v>
      </c>
      <c r="R1065" t="n">
        <v>31.18</v>
      </c>
      <c r="S1065" t="n">
        <v>25.4</v>
      </c>
      <c r="T1065" t="n">
        <v>2050.1</v>
      </c>
      <c r="U1065" t="n">
        <v>0.8100000000000001</v>
      </c>
      <c r="V1065" t="n">
        <v>0.89</v>
      </c>
      <c r="W1065" t="n">
        <v>2.95</v>
      </c>
      <c r="X1065" t="n">
        <v>0.12</v>
      </c>
      <c r="Y1065" t="n">
        <v>1</v>
      </c>
      <c r="Z1065" t="n">
        <v>10</v>
      </c>
    </row>
    <row r="1066">
      <c r="A1066" t="n">
        <v>106</v>
      </c>
      <c r="B1066" t="n">
        <v>150</v>
      </c>
      <c r="C1066" t="inlineStr">
        <is>
          <t xml:space="preserve">CONCLUIDO	</t>
        </is>
      </c>
      <c r="D1066" t="n">
        <v>7.1951</v>
      </c>
      <c r="E1066" t="n">
        <v>13.9</v>
      </c>
      <c r="F1066" t="n">
        <v>10.51</v>
      </c>
      <c r="G1066" t="n">
        <v>90.09999999999999</v>
      </c>
      <c r="H1066" t="n">
        <v>1.37</v>
      </c>
      <c r="I1066" t="n">
        <v>7</v>
      </c>
      <c r="J1066" t="n">
        <v>358.18</v>
      </c>
      <c r="K1066" t="n">
        <v>61.82</v>
      </c>
      <c r="L1066" t="n">
        <v>27.5</v>
      </c>
      <c r="M1066" t="n">
        <v>5</v>
      </c>
      <c r="N1066" t="n">
        <v>118.86</v>
      </c>
      <c r="O1066" t="n">
        <v>44409.98</v>
      </c>
      <c r="P1066" t="n">
        <v>196.07</v>
      </c>
      <c r="Q1066" t="n">
        <v>197.77</v>
      </c>
      <c r="R1066" t="n">
        <v>31.2</v>
      </c>
      <c r="S1066" t="n">
        <v>25.4</v>
      </c>
      <c r="T1066" t="n">
        <v>2063.49</v>
      </c>
      <c r="U1066" t="n">
        <v>0.8100000000000001</v>
      </c>
      <c r="V1066" t="n">
        <v>0.89</v>
      </c>
      <c r="W1066" t="n">
        <v>2.95</v>
      </c>
      <c r="X1066" t="n">
        <v>0.12</v>
      </c>
      <c r="Y1066" t="n">
        <v>1</v>
      </c>
      <c r="Z1066" t="n">
        <v>10</v>
      </c>
    </row>
    <row r="1067">
      <c r="A1067" t="n">
        <v>107</v>
      </c>
      <c r="B1067" t="n">
        <v>150</v>
      </c>
      <c r="C1067" t="inlineStr">
        <is>
          <t xml:space="preserve">CONCLUIDO	</t>
        </is>
      </c>
      <c r="D1067" t="n">
        <v>7.1978</v>
      </c>
      <c r="E1067" t="n">
        <v>13.89</v>
      </c>
      <c r="F1067" t="n">
        <v>10.51</v>
      </c>
      <c r="G1067" t="n">
        <v>90.06</v>
      </c>
      <c r="H1067" t="n">
        <v>1.38</v>
      </c>
      <c r="I1067" t="n">
        <v>7</v>
      </c>
      <c r="J1067" t="n">
        <v>358.84</v>
      </c>
      <c r="K1067" t="n">
        <v>61.82</v>
      </c>
      <c r="L1067" t="n">
        <v>27.75</v>
      </c>
      <c r="M1067" t="n">
        <v>5</v>
      </c>
      <c r="N1067" t="n">
        <v>119.27</v>
      </c>
      <c r="O1067" t="n">
        <v>44491.1</v>
      </c>
      <c r="P1067" t="n">
        <v>195.9</v>
      </c>
      <c r="Q1067" t="n">
        <v>197.75</v>
      </c>
      <c r="R1067" t="n">
        <v>31.05</v>
      </c>
      <c r="S1067" t="n">
        <v>25.4</v>
      </c>
      <c r="T1067" t="n">
        <v>1985.39</v>
      </c>
      <c r="U1067" t="n">
        <v>0.82</v>
      </c>
      <c r="V1067" t="n">
        <v>0.89</v>
      </c>
      <c r="W1067" t="n">
        <v>2.95</v>
      </c>
      <c r="X1067" t="n">
        <v>0.12</v>
      </c>
      <c r="Y1067" t="n">
        <v>1</v>
      </c>
      <c r="Z1067" t="n">
        <v>10</v>
      </c>
    </row>
    <row r="1068">
      <c r="A1068" t="n">
        <v>108</v>
      </c>
      <c r="B1068" t="n">
        <v>150</v>
      </c>
      <c r="C1068" t="inlineStr">
        <is>
          <t xml:space="preserve">CONCLUIDO	</t>
        </is>
      </c>
      <c r="D1068" t="n">
        <v>7.2359</v>
      </c>
      <c r="E1068" t="n">
        <v>13.82</v>
      </c>
      <c r="F1068" t="n">
        <v>10.49</v>
      </c>
      <c r="G1068" t="n">
        <v>104.89</v>
      </c>
      <c r="H1068" t="n">
        <v>1.39</v>
      </c>
      <c r="I1068" t="n">
        <v>6</v>
      </c>
      <c r="J1068" t="n">
        <v>359.5</v>
      </c>
      <c r="K1068" t="n">
        <v>61.82</v>
      </c>
      <c r="L1068" t="n">
        <v>28</v>
      </c>
      <c r="M1068" t="n">
        <v>4</v>
      </c>
      <c r="N1068" t="n">
        <v>119.68</v>
      </c>
      <c r="O1068" t="n">
        <v>44572.45</v>
      </c>
      <c r="P1068" t="n">
        <v>195.49</v>
      </c>
      <c r="Q1068" t="n">
        <v>197.75</v>
      </c>
      <c r="R1068" t="n">
        <v>30.52</v>
      </c>
      <c r="S1068" t="n">
        <v>25.4</v>
      </c>
      <c r="T1068" t="n">
        <v>1725.83</v>
      </c>
      <c r="U1068" t="n">
        <v>0.83</v>
      </c>
      <c r="V1068" t="n">
        <v>0.89</v>
      </c>
      <c r="W1068" t="n">
        <v>2.95</v>
      </c>
      <c r="X1068" t="n">
        <v>0.1</v>
      </c>
      <c r="Y1068" t="n">
        <v>1</v>
      </c>
      <c r="Z1068" t="n">
        <v>10</v>
      </c>
    </row>
    <row r="1069">
      <c r="A1069" t="n">
        <v>109</v>
      </c>
      <c r="B1069" t="n">
        <v>150</v>
      </c>
      <c r="C1069" t="inlineStr">
        <is>
          <t xml:space="preserve">CONCLUIDO	</t>
        </is>
      </c>
      <c r="D1069" t="n">
        <v>7.2362</v>
      </c>
      <c r="E1069" t="n">
        <v>13.82</v>
      </c>
      <c r="F1069" t="n">
        <v>10.49</v>
      </c>
      <c r="G1069" t="n">
        <v>104.89</v>
      </c>
      <c r="H1069" t="n">
        <v>1.4</v>
      </c>
      <c r="I1069" t="n">
        <v>6</v>
      </c>
      <c r="J1069" t="n">
        <v>360.16</v>
      </c>
      <c r="K1069" t="n">
        <v>61.82</v>
      </c>
      <c r="L1069" t="n">
        <v>28.25</v>
      </c>
      <c r="M1069" t="n">
        <v>4</v>
      </c>
      <c r="N1069" t="n">
        <v>120.09</v>
      </c>
      <c r="O1069" t="n">
        <v>44654.04</v>
      </c>
      <c r="P1069" t="n">
        <v>195.7</v>
      </c>
      <c r="Q1069" t="n">
        <v>197.75</v>
      </c>
      <c r="R1069" t="n">
        <v>30.46</v>
      </c>
      <c r="S1069" t="n">
        <v>25.4</v>
      </c>
      <c r="T1069" t="n">
        <v>1697.68</v>
      </c>
      <c r="U1069" t="n">
        <v>0.83</v>
      </c>
      <c r="V1069" t="n">
        <v>0.89</v>
      </c>
      <c r="W1069" t="n">
        <v>2.95</v>
      </c>
      <c r="X1069" t="n">
        <v>0.1</v>
      </c>
      <c r="Y1069" t="n">
        <v>1</v>
      </c>
      <c r="Z1069" t="n">
        <v>10</v>
      </c>
    </row>
    <row r="1070">
      <c r="A1070" t="n">
        <v>110</v>
      </c>
      <c r="B1070" t="n">
        <v>150</v>
      </c>
      <c r="C1070" t="inlineStr">
        <is>
          <t xml:space="preserve">CONCLUIDO	</t>
        </is>
      </c>
      <c r="D1070" t="n">
        <v>7.2392</v>
      </c>
      <c r="E1070" t="n">
        <v>13.81</v>
      </c>
      <c r="F1070" t="n">
        <v>10.48</v>
      </c>
      <c r="G1070" t="n">
        <v>104.83</v>
      </c>
      <c r="H1070" t="n">
        <v>1.41</v>
      </c>
      <c r="I1070" t="n">
        <v>6</v>
      </c>
      <c r="J1070" t="n">
        <v>360.82</v>
      </c>
      <c r="K1070" t="n">
        <v>61.82</v>
      </c>
      <c r="L1070" t="n">
        <v>28.5</v>
      </c>
      <c r="M1070" t="n">
        <v>4</v>
      </c>
      <c r="N1070" t="n">
        <v>120.5</v>
      </c>
      <c r="O1070" t="n">
        <v>44735.86</v>
      </c>
      <c r="P1070" t="n">
        <v>195.68</v>
      </c>
      <c r="Q1070" t="n">
        <v>197.75</v>
      </c>
      <c r="R1070" t="n">
        <v>30.24</v>
      </c>
      <c r="S1070" t="n">
        <v>25.4</v>
      </c>
      <c r="T1070" t="n">
        <v>1586.1</v>
      </c>
      <c r="U1070" t="n">
        <v>0.84</v>
      </c>
      <c r="V1070" t="n">
        <v>0.89</v>
      </c>
      <c r="W1070" t="n">
        <v>2.95</v>
      </c>
      <c r="X1070" t="n">
        <v>0.09</v>
      </c>
      <c r="Y1070" t="n">
        <v>1</v>
      </c>
      <c r="Z1070" t="n">
        <v>10</v>
      </c>
    </row>
    <row r="1071">
      <c r="A1071" t="n">
        <v>111</v>
      </c>
      <c r="B1071" t="n">
        <v>150</v>
      </c>
      <c r="C1071" t="inlineStr">
        <is>
          <t xml:space="preserve">CONCLUIDO	</t>
        </is>
      </c>
      <c r="D1071" t="n">
        <v>7.2401</v>
      </c>
      <c r="E1071" t="n">
        <v>13.81</v>
      </c>
      <c r="F1071" t="n">
        <v>10.48</v>
      </c>
      <c r="G1071" t="n">
        <v>104.81</v>
      </c>
      <c r="H1071" t="n">
        <v>1.42</v>
      </c>
      <c r="I1071" t="n">
        <v>6</v>
      </c>
      <c r="J1071" t="n">
        <v>361.49</v>
      </c>
      <c r="K1071" t="n">
        <v>61.82</v>
      </c>
      <c r="L1071" t="n">
        <v>28.75</v>
      </c>
      <c r="M1071" t="n">
        <v>4</v>
      </c>
      <c r="N1071" t="n">
        <v>120.92</v>
      </c>
      <c r="O1071" t="n">
        <v>44817.91</v>
      </c>
      <c r="P1071" t="n">
        <v>195.9</v>
      </c>
      <c r="Q1071" t="n">
        <v>197.75</v>
      </c>
      <c r="R1071" t="n">
        <v>30.21</v>
      </c>
      <c r="S1071" t="n">
        <v>25.4</v>
      </c>
      <c r="T1071" t="n">
        <v>1572.13</v>
      </c>
      <c r="U1071" t="n">
        <v>0.84</v>
      </c>
      <c r="V1071" t="n">
        <v>0.89</v>
      </c>
      <c r="W1071" t="n">
        <v>2.95</v>
      </c>
      <c r="X1071" t="n">
        <v>0.09</v>
      </c>
      <c r="Y1071" t="n">
        <v>1</v>
      </c>
      <c r="Z1071" t="n">
        <v>10</v>
      </c>
    </row>
    <row r="1072">
      <c r="A1072" t="n">
        <v>112</v>
      </c>
      <c r="B1072" t="n">
        <v>150</v>
      </c>
      <c r="C1072" t="inlineStr">
        <is>
          <t xml:space="preserve">CONCLUIDO	</t>
        </is>
      </c>
      <c r="D1072" t="n">
        <v>7.2397</v>
      </c>
      <c r="E1072" t="n">
        <v>13.81</v>
      </c>
      <c r="F1072" t="n">
        <v>10.48</v>
      </c>
      <c r="G1072" t="n">
        <v>104.82</v>
      </c>
      <c r="H1072" t="n">
        <v>1.43</v>
      </c>
      <c r="I1072" t="n">
        <v>6</v>
      </c>
      <c r="J1072" t="n">
        <v>362.16</v>
      </c>
      <c r="K1072" t="n">
        <v>61.82</v>
      </c>
      <c r="L1072" t="n">
        <v>29</v>
      </c>
      <c r="M1072" t="n">
        <v>4</v>
      </c>
      <c r="N1072" t="n">
        <v>121.34</v>
      </c>
      <c r="O1072" t="n">
        <v>44900.33</v>
      </c>
      <c r="P1072" t="n">
        <v>196.06</v>
      </c>
      <c r="Q1072" t="n">
        <v>197.76</v>
      </c>
      <c r="R1072" t="n">
        <v>30.31</v>
      </c>
      <c r="S1072" t="n">
        <v>25.4</v>
      </c>
      <c r="T1072" t="n">
        <v>1620.62</v>
      </c>
      <c r="U1072" t="n">
        <v>0.84</v>
      </c>
      <c r="V1072" t="n">
        <v>0.89</v>
      </c>
      <c r="W1072" t="n">
        <v>2.95</v>
      </c>
      <c r="X1072" t="n">
        <v>0.09</v>
      </c>
      <c r="Y1072" t="n">
        <v>1</v>
      </c>
      <c r="Z1072" t="n">
        <v>10</v>
      </c>
    </row>
    <row r="1073">
      <c r="A1073" t="n">
        <v>113</v>
      </c>
      <c r="B1073" t="n">
        <v>150</v>
      </c>
      <c r="C1073" t="inlineStr">
        <is>
          <t xml:space="preserve">CONCLUIDO	</t>
        </is>
      </c>
      <c r="D1073" t="n">
        <v>7.2389</v>
      </c>
      <c r="E1073" t="n">
        <v>13.81</v>
      </c>
      <c r="F1073" t="n">
        <v>10.48</v>
      </c>
      <c r="G1073" t="n">
        <v>104.84</v>
      </c>
      <c r="H1073" t="n">
        <v>1.44</v>
      </c>
      <c r="I1073" t="n">
        <v>6</v>
      </c>
      <c r="J1073" t="n">
        <v>362.83</v>
      </c>
      <c r="K1073" t="n">
        <v>61.82</v>
      </c>
      <c r="L1073" t="n">
        <v>29.25</v>
      </c>
      <c r="M1073" t="n">
        <v>4</v>
      </c>
      <c r="N1073" t="n">
        <v>121.75</v>
      </c>
      <c r="O1073" t="n">
        <v>44982.86</v>
      </c>
      <c r="P1073" t="n">
        <v>196.27</v>
      </c>
      <c r="Q1073" t="n">
        <v>197.75</v>
      </c>
      <c r="R1073" t="n">
        <v>30.29</v>
      </c>
      <c r="S1073" t="n">
        <v>25.4</v>
      </c>
      <c r="T1073" t="n">
        <v>1611.18</v>
      </c>
      <c r="U1073" t="n">
        <v>0.84</v>
      </c>
      <c r="V1073" t="n">
        <v>0.89</v>
      </c>
      <c r="W1073" t="n">
        <v>2.95</v>
      </c>
      <c r="X1073" t="n">
        <v>0.09</v>
      </c>
      <c r="Y1073" t="n">
        <v>1</v>
      </c>
      <c r="Z1073" t="n">
        <v>10</v>
      </c>
    </row>
    <row r="1074">
      <c r="A1074" t="n">
        <v>114</v>
      </c>
      <c r="B1074" t="n">
        <v>150</v>
      </c>
      <c r="C1074" t="inlineStr">
        <is>
          <t xml:space="preserve">CONCLUIDO	</t>
        </is>
      </c>
      <c r="D1074" t="n">
        <v>7.2391</v>
      </c>
      <c r="E1074" t="n">
        <v>13.81</v>
      </c>
      <c r="F1074" t="n">
        <v>10.48</v>
      </c>
      <c r="G1074" t="n">
        <v>104.83</v>
      </c>
      <c r="H1074" t="n">
        <v>1.45</v>
      </c>
      <c r="I1074" t="n">
        <v>6</v>
      </c>
      <c r="J1074" t="n">
        <v>363.5</v>
      </c>
      <c r="K1074" t="n">
        <v>61.82</v>
      </c>
      <c r="L1074" t="n">
        <v>29.5</v>
      </c>
      <c r="M1074" t="n">
        <v>4</v>
      </c>
      <c r="N1074" t="n">
        <v>122.18</v>
      </c>
      <c r="O1074" t="n">
        <v>45065.64</v>
      </c>
      <c r="P1074" t="n">
        <v>196.57</v>
      </c>
      <c r="Q1074" t="n">
        <v>197.78</v>
      </c>
      <c r="R1074" t="n">
        <v>30.29</v>
      </c>
      <c r="S1074" t="n">
        <v>25.4</v>
      </c>
      <c r="T1074" t="n">
        <v>1613.25</v>
      </c>
      <c r="U1074" t="n">
        <v>0.84</v>
      </c>
      <c r="V1074" t="n">
        <v>0.89</v>
      </c>
      <c r="W1074" t="n">
        <v>2.95</v>
      </c>
      <c r="X1074" t="n">
        <v>0.09</v>
      </c>
      <c r="Y1074" t="n">
        <v>1</v>
      </c>
      <c r="Z1074" t="n">
        <v>10</v>
      </c>
    </row>
    <row r="1075">
      <c r="A1075" t="n">
        <v>115</v>
      </c>
      <c r="B1075" t="n">
        <v>150</v>
      </c>
      <c r="C1075" t="inlineStr">
        <is>
          <t xml:space="preserve">CONCLUIDO	</t>
        </is>
      </c>
      <c r="D1075" t="n">
        <v>7.2373</v>
      </c>
      <c r="E1075" t="n">
        <v>13.82</v>
      </c>
      <c r="F1075" t="n">
        <v>10.49</v>
      </c>
      <c r="G1075" t="n">
        <v>104.87</v>
      </c>
      <c r="H1075" t="n">
        <v>1.46</v>
      </c>
      <c r="I1075" t="n">
        <v>6</v>
      </c>
      <c r="J1075" t="n">
        <v>364.17</v>
      </c>
      <c r="K1075" t="n">
        <v>61.82</v>
      </c>
      <c r="L1075" t="n">
        <v>29.75</v>
      </c>
      <c r="M1075" t="n">
        <v>4</v>
      </c>
      <c r="N1075" t="n">
        <v>122.6</v>
      </c>
      <c r="O1075" t="n">
        <v>45148.66</v>
      </c>
      <c r="P1075" t="n">
        <v>196.87</v>
      </c>
      <c r="Q1075" t="n">
        <v>197.75</v>
      </c>
      <c r="R1075" t="n">
        <v>30.33</v>
      </c>
      <c r="S1075" t="n">
        <v>25.4</v>
      </c>
      <c r="T1075" t="n">
        <v>1632.38</v>
      </c>
      <c r="U1075" t="n">
        <v>0.84</v>
      </c>
      <c r="V1075" t="n">
        <v>0.89</v>
      </c>
      <c r="W1075" t="n">
        <v>2.95</v>
      </c>
      <c r="X1075" t="n">
        <v>0.1</v>
      </c>
      <c r="Y1075" t="n">
        <v>1</v>
      </c>
      <c r="Z1075" t="n">
        <v>10</v>
      </c>
    </row>
    <row r="1076">
      <c r="A1076" t="n">
        <v>116</v>
      </c>
      <c r="B1076" t="n">
        <v>150</v>
      </c>
      <c r="C1076" t="inlineStr">
        <is>
          <t xml:space="preserve">CONCLUIDO	</t>
        </is>
      </c>
      <c r="D1076" t="n">
        <v>7.2356</v>
      </c>
      <c r="E1076" t="n">
        <v>13.82</v>
      </c>
      <c r="F1076" t="n">
        <v>10.49</v>
      </c>
      <c r="G1076" t="n">
        <v>104.9</v>
      </c>
      <c r="H1076" t="n">
        <v>1.47</v>
      </c>
      <c r="I1076" t="n">
        <v>6</v>
      </c>
      <c r="J1076" t="n">
        <v>364.85</v>
      </c>
      <c r="K1076" t="n">
        <v>61.82</v>
      </c>
      <c r="L1076" t="n">
        <v>30</v>
      </c>
      <c r="M1076" t="n">
        <v>4</v>
      </c>
      <c r="N1076" t="n">
        <v>123.02</v>
      </c>
      <c r="O1076" t="n">
        <v>45231.92</v>
      </c>
      <c r="P1076" t="n">
        <v>197.15</v>
      </c>
      <c r="Q1076" t="n">
        <v>197.75</v>
      </c>
      <c r="R1076" t="n">
        <v>30.5</v>
      </c>
      <c r="S1076" t="n">
        <v>25.4</v>
      </c>
      <c r="T1076" t="n">
        <v>1716.45</v>
      </c>
      <c r="U1076" t="n">
        <v>0.83</v>
      </c>
      <c r="V1076" t="n">
        <v>0.89</v>
      </c>
      <c r="W1076" t="n">
        <v>2.95</v>
      </c>
      <c r="X1076" t="n">
        <v>0.1</v>
      </c>
      <c r="Y1076" t="n">
        <v>1</v>
      </c>
      <c r="Z1076" t="n">
        <v>10</v>
      </c>
    </row>
    <row r="1077">
      <c r="A1077" t="n">
        <v>117</v>
      </c>
      <c r="B1077" t="n">
        <v>150</v>
      </c>
      <c r="C1077" t="inlineStr">
        <is>
          <t xml:space="preserve">CONCLUIDO	</t>
        </is>
      </c>
      <c r="D1077" t="n">
        <v>7.2375</v>
      </c>
      <c r="E1077" t="n">
        <v>13.82</v>
      </c>
      <c r="F1077" t="n">
        <v>10.49</v>
      </c>
      <c r="G1077" t="n">
        <v>104.86</v>
      </c>
      <c r="H1077" t="n">
        <v>1.48</v>
      </c>
      <c r="I1077" t="n">
        <v>6</v>
      </c>
      <c r="J1077" t="n">
        <v>365.52</v>
      </c>
      <c r="K1077" t="n">
        <v>61.82</v>
      </c>
      <c r="L1077" t="n">
        <v>30.25</v>
      </c>
      <c r="M1077" t="n">
        <v>4</v>
      </c>
      <c r="N1077" t="n">
        <v>123.45</v>
      </c>
      <c r="O1077" t="n">
        <v>45315.43</v>
      </c>
      <c r="P1077" t="n">
        <v>197.3</v>
      </c>
      <c r="Q1077" t="n">
        <v>197.75</v>
      </c>
      <c r="R1077" t="n">
        <v>30.44</v>
      </c>
      <c r="S1077" t="n">
        <v>25.4</v>
      </c>
      <c r="T1077" t="n">
        <v>1685.55</v>
      </c>
      <c r="U1077" t="n">
        <v>0.83</v>
      </c>
      <c r="V1077" t="n">
        <v>0.89</v>
      </c>
      <c r="W1077" t="n">
        <v>2.95</v>
      </c>
      <c r="X1077" t="n">
        <v>0.1</v>
      </c>
      <c r="Y1077" t="n">
        <v>1</v>
      </c>
      <c r="Z1077" t="n">
        <v>10</v>
      </c>
    </row>
    <row r="1078">
      <c r="A1078" t="n">
        <v>118</v>
      </c>
      <c r="B1078" t="n">
        <v>150</v>
      </c>
      <c r="C1078" t="inlineStr">
        <is>
          <t xml:space="preserve">CONCLUIDO	</t>
        </is>
      </c>
      <c r="D1078" t="n">
        <v>7.2381</v>
      </c>
      <c r="E1078" t="n">
        <v>13.82</v>
      </c>
      <c r="F1078" t="n">
        <v>10.49</v>
      </c>
      <c r="G1078" t="n">
        <v>104.85</v>
      </c>
      <c r="H1078" t="n">
        <v>1.49</v>
      </c>
      <c r="I1078" t="n">
        <v>6</v>
      </c>
      <c r="J1078" t="n">
        <v>366.2</v>
      </c>
      <c r="K1078" t="n">
        <v>61.82</v>
      </c>
      <c r="L1078" t="n">
        <v>30.5</v>
      </c>
      <c r="M1078" t="n">
        <v>4</v>
      </c>
      <c r="N1078" t="n">
        <v>123.88</v>
      </c>
      <c r="O1078" t="n">
        <v>45399.2</v>
      </c>
      <c r="P1078" t="n">
        <v>197.3</v>
      </c>
      <c r="Q1078" t="n">
        <v>197.75</v>
      </c>
      <c r="R1078" t="n">
        <v>30.31</v>
      </c>
      <c r="S1078" t="n">
        <v>25.4</v>
      </c>
      <c r="T1078" t="n">
        <v>1620.13</v>
      </c>
      <c r="U1078" t="n">
        <v>0.84</v>
      </c>
      <c r="V1078" t="n">
        <v>0.89</v>
      </c>
      <c r="W1078" t="n">
        <v>2.95</v>
      </c>
      <c r="X1078" t="n">
        <v>0.1</v>
      </c>
      <c r="Y1078" t="n">
        <v>1</v>
      </c>
      <c r="Z1078" t="n">
        <v>10</v>
      </c>
    </row>
    <row r="1079">
      <c r="A1079" t="n">
        <v>119</v>
      </c>
      <c r="B1079" t="n">
        <v>150</v>
      </c>
      <c r="C1079" t="inlineStr">
        <is>
          <t xml:space="preserve">CONCLUIDO	</t>
        </is>
      </c>
      <c r="D1079" t="n">
        <v>7.2423</v>
      </c>
      <c r="E1079" t="n">
        <v>13.81</v>
      </c>
      <c r="F1079" t="n">
        <v>10.48</v>
      </c>
      <c r="G1079" t="n">
        <v>104.77</v>
      </c>
      <c r="H1079" t="n">
        <v>1.49</v>
      </c>
      <c r="I1079" t="n">
        <v>6</v>
      </c>
      <c r="J1079" t="n">
        <v>366.88</v>
      </c>
      <c r="K1079" t="n">
        <v>61.82</v>
      </c>
      <c r="L1079" t="n">
        <v>30.75</v>
      </c>
      <c r="M1079" t="n">
        <v>4</v>
      </c>
      <c r="N1079" t="n">
        <v>124.31</v>
      </c>
      <c r="O1079" t="n">
        <v>45483.22</v>
      </c>
      <c r="P1079" t="n">
        <v>197.17</v>
      </c>
      <c r="Q1079" t="n">
        <v>197.75</v>
      </c>
      <c r="R1079" t="n">
        <v>30.07</v>
      </c>
      <c r="S1079" t="n">
        <v>25.4</v>
      </c>
      <c r="T1079" t="n">
        <v>1502.03</v>
      </c>
      <c r="U1079" t="n">
        <v>0.84</v>
      </c>
      <c r="V1079" t="n">
        <v>0.89</v>
      </c>
      <c r="W1079" t="n">
        <v>2.95</v>
      </c>
      <c r="X1079" t="n">
        <v>0.09</v>
      </c>
      <c r="Y1079" t="n">
        <v>1</v>
      </c>
      <c r="Z1079" t="n">
        <v>10</v>
      </c>
    </row>
    <row r="1080">
      <c r="A1080" t="n">
        <v>120</v>
      </c>
      <c r="B1080" t="n">
        <v>150</v>
      </c>
      <c r="C1080" t="inlineStr">
        <is>
          <t xml:space="preserve">CONCLUIDO	</t>
        </is>
      </c>
      <c r="D1080" t="n">
        <v>7.2405</v>
      </c>
      <c r="E1080" t="n">
        <v>13.81</v>
      </c>
      <c r="F1080" t="n">
        <v>10.48</v>
      </c>
      <c r="G1080" t="n">
        <v>104.81</v>
      </c>
      <c r="H1080" t="n">
        <v>1.5</v>
      </c>
      <c r="I1080" t="n">
        <v>6</v>
      </c>
      <c r="J1080" t="n">
        <v>367.57</v>
      </c>
      <c r="K1080" t="n">
        <v>61.82</v>
      </c>
      <c r="L1080" t="n">
        <v>31</v>
      </c>
      <c r="M1080" t="n">
        <v>4</v>
      </c>
      <c r="N1080" t="n">
        <v>124.74</v>
      </c>
      <c r="O1080" t="n">
        <v>45567.49</v>
      </c>
      <c r="P1080" t="n">
        <v>197.43</v>
      </c>
      <c r="Q1080" t="n">
        <v>197.75</v>
      </c>
      <c r="R1080" t="n">
        <v>30.2</v>
      </c>
      <c r="S1080" t="n">
        <v>25.4</v>
      </c>
      <c r="T1080" t="n">
        <v>1566.52</v>
      </c>
      <c r="U1080" t="n">
        <v>0.84</v>
      </c>
      <c r="V1080" t="n">
        <v>0.89</v>
      </c>
      <c r="W1080" t="n">
        <v>2.95</v>
      </c>
      <c r="X1080" t="n">
        <v>0.09</v>
      </c>
      <c r="Y1080" t="n">
        <v>1</v>
      </c>
      <c r="Z1080" t="n">
        <v>10</v>
      </c>
    </row>
    <row r="1081">
      <c r="A1081" t="n">
        <v>121</v>
      </c>
      <c r="B1081" t="n">
        <v>150</v>
      </c>
      <c r="C1081" t="inlineStr">
        <is>
          <t xml:space="preserve">CONCLUIDO	</t>
        </is>
      </c>
      <c r="D1081" t="n">
        <v>7.2375</v>
      </c>
      <c r="E1081" t="n">
        <v>13.82</v>
      </c>
      <c r="F1081" t="n">
        <v>10.49</v>
      </c>
      <c r="G1081" t="n">
        <v>104.86</v>
      </c>
      <c r="H1081" t="n">
        <v>1.51</v>
      </c>
      <c r="I1081" t="n">
        <v>6</v>
      </c>
      <c r="J1081" t="n">
        <v>368.25</v>
      </c>
      <c r="K1081" t="n">
        <v>61.82</v>
      </c>
      <c r="L1081" t="n">
        <v>31.25</v>
      </c>
      <c r="M1081" t="n">
        <v>4</v>
      </c>
      <c r="N1081" t="n">
        <v>125.18</v>
      </c>
      <c r="O1081" t="n">
        <v>45652.02</v>
      </c>
      <c r="P1081" t="n">
        <v>197.68</v>
      </c>
      <c r="Q1081" t="n">
        <v>197.75</v>
      </c>
      <c r="R1081" t="n">
        <v>30.35</v>
      </c>
      <c r="S1081" t="n">
        <v>25.4</v>
      </c>
      <c r="T1081" t="n">
        <v>1640.67</v>
      </c>
      <c r="U1081" t="n">
        <v>0.84</v>
      </c>
      <c r="V1081" t="n">
        <v>0.89</v>
      </c>
      <c r="W1081" t="n">
        <v>2.95</v>
      </c>
      <c r="X1081" t="n">
        <v>0.1</v>
      </c>
      <c r="Y1081" t="n">
        <v>1</v>
      </c>
      <c r="Z1081" t="n">
        <v>10</v>
      </c>
    </row>
    <row r="1082">
      <c r="A1082" t="n">
        <v>122</v>
      </c>
      <c r="B1082" t="n">
        <v>150</v>
      </c>
      <c r="C1082" t="inlineStr">
        <is>
          <t xml:space="preserve">CONCLUIDO	</t>
        </is>
      </c>
      <c r="D1082" t="n">
        <v>7.2362</v>
      </c>
      <c r="E1082" t="n">
        <v>13.82</v>
      </c>
      <c r="F1082" t="n">
        <v>10.49</v>
      </c>
      <c r="G1082" t="n">
        <v>104.89</v>
      </c>
      <c r="H1082" t="n">
        <v>1.52</v>
      </c>
      <c r="I1082" t="n">
        <v>6</v>
      </c>
      <c r="J1082" t="n">
        <v>368.94</v>
      </c>
      <c r="K1082" t="n">
        <v>61.82</v>
      </c>
      <c r="L1082" t="n">
        <v>31.5</v>
      </c>
      <c r="M1082" t="n">
        <v>4</v>
      </c>
      <c r="N1082" t="n">
        <v>125.62</v>
      </c>
      <c r="O1082" t="n">
        <v>45736.8</v>
      </c>
      <c r="P1082" t="n">
        <v>197.82</v>
      </c>
      <c r="Q1082" t="n">
        <v>197.75</v>
      </c>
      <c r="R1082" t="n">
        <v>30.37</v>
      </c>
      <c r="S1082" t="n">
        <v>25.4</v>
      </c>
      <c r="T1082" t="n">
        <v>1652.99</v>
      </c>
      <c r="U1082" t="n">
        <v>0.84</v>
      </c>
      <c r="V1082" t="n">
        <v>0.89</v>
      </c>
      <c r="W1082" t="n">
        <v>2.95</v>
      </c>
      <c r="X1082" t="n">
        <v>0.1</v>
      </c>
      <c r="Y1082" t="n">
        <v>1</v>
      </c>
      <c r="Z1082" t="n">
        <v>10</v>
      </c>
    </row>
    <row r="1083">
      <c r="A1083" t="n">
        <v>123</v>
      </c>
      <c r="B1083" t="n">
        <v>150</v>
      </c>
      <c r="C1083" t="inlineStr">
        <is>
          <t xml:space="preserve">CONCLUIDO	</t>
        </is>
      </c>
      <c r="D1083" t="n">
        <v>7.2388</v>
      </c>
      <c r="E1083" t="n">
        <v>13.81</v>
      </c>
      <c r="F1083" t="n">
        <v>10.48</v>
      </c>
      <c r="G1083" t="n">
        <v>104.84</v>
      </c>
      <c r="H1083" t="n">
        <v>1.53</v>
      </c>
      <c r="I1083" t="n">
        <v>6</v>
      </c>
      <c r="J1083" t="n">
        <v>369.63</v>
      </c>
      <c r="K1083" t="n">
        <v>61.82</v>
      </c>
      <c r="L1083" t="n">
        <v>31.75</v>
      </c>
      <c r="M1083" t="n">
        <v>4</v>
      </c>
      <c r="N1083" t="n">
        <v>126.06</v>
      </c>
      <c r="O1083" t="n">
        <v>45821.85</v>
      </c>
      <c r="P1083" t="n">
        <v>197.82</v>
      </c>
      <c r="Q1083" t="n">
        <v>197.77</v>
      </c>
      <c r="R1083" t="n">
        <v>30.26</v>
      </c>
      <c r="S1083" t="n">
        <v>25.4</v>
      </c>
      <c r="T1083" t="n">
        <v>1593.76</v>
      </c>
      <c r="U1083" t="n">
        <v>0.84</v>
      </c>
      <c r="V1083" t="n">
        <v>0.89</v>
      </c>
      <c r="W1083" t="n">
        <v>2.95</v>
      </c>
      <c r="X1083" t="n">
        <v>0.09</v>
      </c>
      <c r="Y1083" t="n">
        <v>1</v>
      </c>
      <c r="Z1083" t="n">
        <v>10</v>
      </c>
    </row>
    <row r="1084">
      <c r="A1084" t="n">
        <v>124</v>
      </c>
      <c r="B1084" t="n">
        <v>150</v>
      </c>
      <c r="C1084" t="inlineStr">
        <is>
          <t xml:space="preserve">CONCLUIDO	</t>
        </is>
      </c>
      <c r="D1084" t="n">
        <v>7.2366</v>
      </c>
      <c r="E1084" t="n">
        <v>13.82</v>
      </c>
      <c r="F1084" t="n">
        <v>10.49</v>
      </c>
      <c r="G1084" t="n">
        <v>104.88</v>
      </c>
      <c r="H1084" t="n">
        <v>1.54</v>
      </c>
      <c r="I1084" t="n">
        <v>6</v>
      </c>
      <c r="J1084" t="n">
        <v>370.32</v>
      </c>
      <c r="K1084" t="n">
        <v>61.82</v>
      </c>
      <c r="L1084" t="n">
        <v>32</v>
      </c>
      <c r="M1084" t="n">
        <v>4</v>
      </c>
      <c r="N1084" t="n">
        <v>126.5</v>
      </c>
      <c r="O1084" t="n">
        <v>45907.3</v>
      </c>
      <c r="P1084" t="n">
        <v>197.92</v>
      </c>
      <c r="Q1084" t="n">
        <v>197.76</v>
      </c>
      <c r="R1084" t="n">
        <v>30.42</v>
      </c>
      <c r="S1084" t="n">
        <v>25.4</v>
      </c>
      <c r="T1084" t="n">
        <v>1676.9</v>
      </c>
      <c r="U1084" t="n">
        <v>0.83</v>
      </c>
      <c r="V1084" t="n">
        <v>0.89</v>
      </c>
      <c r="W1084" t="n">
        <v>2.95</v>
      </c>
      <c r="X1084" t="n">
        <v>0.1</v>
      </c>
      <c r="Y1084" t="n">
        <v>1</v>
      </c>
      <c r="Z1084" t="n">
        <v>10</v>
      </c>
    </row>
    <row r="1085">
      <c r="A1085" t="n">
        <v>125</v>
      </c>
      <c r="B1085" t="n">
        <v>150</v>
      </c>
      <c r="C1085" t="inlineStr">
        <is>
          <t xml:space="preserve">CONCLUIDO	</t>
        </is>
      </c>
      <c r="D1085" t="n">
        <v>7.2366</v>
      </c>
      <c r="E1085" t="n">
        <v>13.82</v>
      </c>
      <c r="F1085" t="n">
        <v>10.49</v>
      </c>
      <c r="G1085" t="n">
        <v>104.88</v>
      </c>
      <c r="H1085" t="n">
        <v>1.55</v>
      </c>
      <c r="I1085" t="n">
        <v>6</v>
      </c>
      <c r="J1085" t="n">
        <v>371.02</v>
      </c>
      <c r="K1085" t="n">
        <v>61.82</v>
      </c>
      <c r="L1085" t="n">
        <v>32.25</v>
      </c>
      <c r="M1085" t="n">
        <v>4</v>
      </c>
      <c r="N1085" t="n">
        <v>126.94</v>
      </c>
      <c r="O1085" t="n">
        <v>45992.88</v>
      </c>
      <c r="P1085" t="n">
        <v>198.06</v>
      </c>
      <c r="Q1085" t="n">
        <v>197.76</v>
      </c>
      <c r="R1085" t="n">
        <v>30.43</v>
      </c>
      <c r="S1085" t="n">
        <v>25.4</v>
      </c>
      <c r="T1085" t="n">
        <v>1680.68</v>
      </c>
      <c r="U1085" t="n">
        <v>0.83</v>
      </c>
      <c r="V1085" t="n">
        <v>0.89</v>
      </c>
      <c r="W1085" t="n">
        <v>2.95</v>
      </c>
      <c r="X1085" t="n">
        <v>0.1</v>
      </c>
      <c r="Y1085" t="n">
        <v>1</v>
      </c>
      <c r="Z1085" t="n">
        <v>10</v>
      </c>
    </row>
    <row r="1086">
      <c r="A1086" t="n">
        <v>126</v>
      </c>
      <c r="B1086" t="n">
        <v>150</v>
      </c>
      <c r="C1086" t="inlineStr">
        <is>
          <t xml:space="preserve">CONCLUIDO	</t>
        </is>
      </c>
      <c r="D1086" t="n">
        <v>7.2387</v>
      </c>
      <c r="E1086" t="n">
        <v>13.81</v>
      </c>
      <c r="F1086" t="n">
        <v>10.48</v>
      </c>
      <c r="G1086" t="n">
        <v>104.84</v>
      </c>
      <c r="H1086" t="n">
        <v>1.56</v>
      </c>
      <c r="I1086" t="n">
        <v>6</v>
      </c>
      <c r="J1086" t="n">
        <v>371.71</v>
      </c>
      <c r="K1086" t="n">
        <v>61.82</v>
      </c>
      <c r="L1086" t="n">
        <v>32.5</v>
      </c>
      <c r="M1086" t="n">
        <v>4</v>
      </c>
      <c r="N1086" t="n">
        <v>127.39</v>
      </c>
      <c r="O1086" t="n">
        <v>46078.74</v>
      </c>
      <c r="P1086" t="n">
        <v>197.98</v>
      </c>
      <c r="Q1086" t="n">
        <v>197.75</v>
      </c>
      <c r="R1086" t="n">
        <v>30.36</v>
      </c>
      <c r="S1086" t="n">
        <v>25.4</v>
      </c>
      <c r="T1086" t="n">
        <v>1647.87</v>
      </c>
      <c r="U1086" t="n">
        <v>0.84</v>
      </c>
      <c r="V1086" t="n">
        <v>0.89</v>
      </c>
      <c r="W1086" t="n">
        <v>2.95</v>
      </c>
      <c r="X1086" t="n">
        <v>0.09</v>
      </c>
      <c r="Y1086" t="n">
        <v>1</v>
      </c>
      <c r="Z1086" t="n">
        <v>10</v>
      </c>
    </row>
    <row r="1087">
      <c r="A1087" t="n">
        <v>127</v>
      </c>
      <c r="B1087" t="n">
        <v>150</v>
      </c>
      <c r="C1087" t="inlineStr">
        <is>
          <t xml:space="preserve">CONCLUIDO	</t>
        </is>
      </c>
      <c r="D1087" t="n">
        <v>7.2379</v>
      </c>
      <c r="E1087" t="n">
        <v>13.82</v>
      </c>
      <c r="F1087" t="n">
        <v>10.49</v>
      </c>
      <c r="G1087" t="n">
        <v>104.86</v>
      </c>
      <c r="H1087" t="n">
        <v>1.57</v>
      </c>
      <c r="I1087" t="n">
        <v>6</v>
      </c>
      <c r="J1087" t="n">
        <v>372.41</v>
      </c>
      <c r="K1087" t="n">
        <v>61.82</v>
      </c>
      <c r="L1087" t="n">
        <v>32.75</v>
      </c>
      <c r="M1087" t="n">
        <v>4</v>
      </c>
      <c r="N1087" t="n">
        <v>127.84</v>
      </c>
      <c r="O1087" t="n">
        <v>46164.87</v>
      </c>
      <c r="P1087" t="n">
        <v>198.09</v>
      </c>
      <c r="Q1087" t="n">
        <v>197.76</v>
      </c>
      <c r="R1087" t="n">
        <v>30.32</v>
      </c>
      <c r="S1087" t="n">
        <v>25.4</v>
      </c>
      <c r="T1087" t="n">
        <v>1627.73</v>
      </c>
      <c r="U1087" t="n">
        <v>0.84</v>
      </c>
      <c r="V1087" t="n">
        <v>0.89</v>
      </c>
      <c r="W1087" t="n">
        <v>2.95</v>
      </c>
      <c r="X1087" t="n">
        <v>0.1</v>
      </c>
      <c r="Y1087" t="n">
        <v>1</v>
      </c>
      <c r="Z1087" t="n">
        <v>10</v>
      </c>
    </row>
    <row r="1088">
      <c r="A1088" t="n">
        <v>128</v>
      </c>
      <c r="B1088" t="n">
        <v>150</v>
      </c>
      <c r="C1088" t="inlineStr">
        <is>
          <t xml:space="preserve">CONCLUIDO	</t>
        </is>
      </c>
      <c r="D1088" t="n">
        <v>7.2382</v>
      </c>
      <c r="E1088" t="n">
        <v>13.82</v>
      </c>
      <c r="F1088" t="n">
        <v>10.48</v>
      </c>
      <c r="G1088" t="n">
        <v>104.85</v>
      </c>
      <c r="H1088" t="n">
        <v>1.58</v>
      </c>
      <c r="I1088" t="n">
        <v>6</v>
      </c>
      <c r="J1088" t="n">
        <v>373.11</v>
      </c>
      <c r="K1088" t="n">
        <v>61.82</v>
      </c>
      <c r="L1088" t="n">
        <v>33</v>
      </c>
      <c r="M1088" t="n">
        <v>4</v>
      </c>
      <c r="N1088" t="n">
        <v>128.29</v>
      </c>
      <c r="O1088" t="n">
        <v>46251.27</v>
      </c>
      <c r="P1088" t="n">
        <v>198.05</v>
      </c>
      <c r="Q1088" t="n">
        <v>197.75</v>
      </c>
      <c r="R1088" t="n">
        <v>30.4</v>
      </c>
      <c r="S1088" t="n">
        <v>25.4</v>
      </c>
      <c r="T1088" t="n">
        <v>1666.37</v>
      </c>
      <c r="U1088" t="n">
        <v>0.84</v>
      </c>
      <c r="V1088" t="n">
        <v>0.89</v>
      </c>
      <c r="W1088" t="n">
        <v>2.95</v>
      </c>
      <c r="X1088" t="n">
        <v>0.1</v>
      </c>
      <c r="Y1088" t="n">
        <v>1</v>
      </c>
      <c r="Z1088" t="n">
        <v>10</v>
      </c>
    </row>
    <row r="1089">
      <c r="A1089" t="n">
        <v>129</v>
      </c>
      <c r="B1089" t="n">
        <v>150</v>
      </c>
      <c r="C1089" t="inlineStr">
        <is>
          <t xml:space="preserve">CONCLUIDO	</t>
        </is>
      </c>
      <c r="D1089" t="n">
        <v>7.2392</v>
      </c>
      <c r="E1089" t="n">
        <v>13.81</v>
      </c>
      <c r="F1089" t="n">
        <v>10.48</v>
      </c>
      <c r="G1089" t="n">
        <v>104.83</v>
      </c>
      <c r="H1089" t="n">
        <v>1.59</v>
      </c>
      <c r="I1089" t="n">
        <v>6</v>
      </c>
      <c r="J1089" t="n">
        <v>373.81</v>
      </c>
      <c r="K1089" t="n">
        <v>61.82</v>
      </c>
      <c r="L1089" t="n">
        <v>33.25</v>
      </c>
      <c r="M1089" t="n">
        <v>4</v>
      </c>
      <c r="N1089" t="n">
        <v>128.74</v>
      </c>
      <c r="O1089" t="n">
        <v>46337.95</v>
      </c>
      <c r="P1089" t="n">
        <v>198</v>
      </c>
      <c r="Q1089" t="n">
        <v>197.76</v>
      </c>
      <c r="R1089" t="n">
        <v>30.31</v>
      </c>
      <c r="S1089" t="n">
        <v>25.4</v>
      </c>
      <c r="T1089" t="n">
        <v>1621.01</v>
      </c>
      <c r="U1089" t="n">
        <v>0.84</v>
      </c>
      <c r="V1089" t="n">
        <v>0.89</v>
      </c>
      <c r="W1089" t="n">
        <v>2.95</v>
      </c>
      <c r="X1089" t="n">
        <v>0.09</v>
      </c>
      <c r="Y1089" t="n">
        <v>1</v>
      </c>
      <c r="Z1089" t="n">
        <v>10</v>
      </c>
    </row>
    <row r="1090">
      <c r="A1090" t="n">
        <v>130</v>
      </c>
      <c r="B1090" t="n">
        <v>150</v>
      </c>
      <c r="C1090" t="inlineStr">
        <is>
          <t xml:space="preserve">CONCLUIDO	</t>
        </is>
      </c>
      <c r="D1090" t="n">
        <v>7.2379</v>
      </c>
      <c r="E1090" t="n">
        <v>13.82</v>
      </c>
      <c r="F1090" t="n">
        <v>10.49</v>
      </c>
      <c r="G1090" t="n">
        <v>104.86</v>
      </c>
      <c r="H1090" t="n">
        <v>1.6</v>
      </c>
      <c r="I1090" t="n">
        <v>6</v>
      </c>
      <c r="J1090" t="n">
        <v>374.52</v>
      </c>
      <c r="K1090" t="n">
        <v>61.82</v>
      </c>
      <c r="L1090" t="n">
        <v>33.5</v>
      </c>
      <c r="M1090" t="n">
        <v>4</v>
      </c>
      <c r="N1090" t="n">
        <v>129.2</v>
      </c>
      <c r="O1090" t="n">
        <v>46424.91</v>
      </c>
      <c r="P1090" t="n">
        <v>198.09</v>
      </c>
      <c r="Q1090" t="n">
        <v>197.75</v>
      </c>
      <c r="R1090" t="n">
        <v>30.33</v>
      </c>
      <c r="S1090" t="n">
        <v>25.4</v>
      </c>
      <c r="T1090" t="n">
        <v>1632.8</v>
      </c>
      <c r="U1090" t="n">
        <v>0.84</v>
      </c>
      <c r="V1090" t="n">
        <v>0.89</v>
      </c>
      <c r="W1090" t="n">
        <v>2.95</v>
      </c>
      <c r="X1090" t="n">
        <v>0.1</v>
      </c>
      <c r="Y1090" t="n">
        <v>1</v>
      </c>
      <c r="Z1090" t="n">
        <v>10</v>
      </c>
    </row>
    <row r="1091">
      <c r="A1091" t="n">
        <v>131</v>
      </c>
      <c r="B1091" t="n">
        <v>150</v>
      </c>
      <c r="C1091" t="inlineStr">
        <is>
          <t xml:space="preserve">CONCLUIDO	</t>
        </is>
      </c>
      <c r="D1091" t="n">
        <v>7.2381</v>
      </c>
      <c r="E1091" t="n">
        <v>13.82</v>
      </c>
      <c r="F1091" t="n">
        <v>10.49</v>
      </c>
      <c r="G1091" t="n">
        <v>104.85</v>
      </c>
      <c r="H1091" t="n">
        <v>1.6</v>
      </c>
      <c r="I1091" t="n">
        <v>6</v>
      </c>
      <c r="J1091" t="n">
        <v>375.23</v>
      </c>
      <c r="K1091" t="n">
        <v>61.82</v>
      </c>
      <c r="L1091" t="n">
        <v>33.75</v>
      </c>
      <c r="M1091" t="n">
        <v>4</v>
      </c>
      <c r="N1091" t="n">
        <v>129.65</v>
      </c>
      <c r="O1091" t="n">
        <v>46512.15</v>
      </c>
      <c r="P1091" t="n">
        <v>198.06</v>
      </c>
      <c r="Q1091" t="n">
        <v>197.78</v>
      </c>
      <c r="R1091" t="n">
        <v>30.43</v>
      </c>
      <c r="S1091" t="n">
        <v>25.4</v>
      </c>
      <c r="T1091" t="n">
        <v>1681.27</v>
      </c>
      <c r="U1091" t="n">
        <v>0.83</v>
      </c>
      <c r="V1091" t="n">
        <v>0.89</v>
      </c>
      <c r="W1091" t="n">
        <v>2.95</v>
      </c>
      <c r="X1091" t="n">
        <v>0.1</v>
      </c>
      <c r="Y1091" t="n">
        <v>1</v>
      </c>
      <c r="Z1091" t="n">
        <v>10</v>
      </c>
    </row>
    <row r="1092">
      <c r="A1092" t="n">
        <v>132</v>
      </c>
      <c r="B1092" t="n">
        <v>150</v>
      </c>
      <c r="C1092" t="inlineStr">
        <is>
          <t xml:space="preserve">CONCLUIDO	</t>
        </is>
      </c>
      <c r="D1092" t="n">
        <v>7.2392</v>
      </c>
      <c r="E1092" t="n">
        <v>13.81</v>
      </c>
      <c r="F1092" t="n">
        <v>10.48</v>
      </c>
      <c r="G1092" t="n">
        <v>104.83</v>
      </c>
      <c r="H1092" t="n">
        <v>1.61</v>
      </c>
      <c r="I1092" t="n">
        <v>6</v>
      </c>
      <c r="J1092" t="n">
        <v>375.93</v>
      </c>
      <c r="K1092" t="n">
        <v>61.82</v>
      </c>
      <c r="L1092" t="n">
        <v>34</v>
      </c>
      <c r="M1092" t="n">
        <v>4</v>
      </c>
      <c r="N1092" t="n">
        <v>130.11</v>
      </c>
      <c r="O1092" t="n">
        <v>46599.68</v>
      </c>
      <c r="P1092" t="n">
        <v>197.95</v>
      </c>
      <c r="Q1092" t="n">
        <v>197.75</v>
      </c>
      <c r="R1092" t="n">
        <v>30.25</v>
      </c>
      <c r="S1092" t="n">
        <v>25.4</v>
      </c>
      <c r="T1092" t="n">
        <v>1589.88</v>
      </c>
      <c r="U1092" t="n">
        <v>0.84</v>
      </c>
      <c r="V1092" t="n">
        <v>0.89</v>
      </c>
      <c r="W1092" t="n">
        <v>2.95</v>
      </c>
      <c r="X1092" t="n">
        <v>0.09</v>
      </c>
      <c r="Y1092" t="n">
        <v>1</v>
      </c>
      <c r="Z1092" t="n">
        <v>10</v>
      </c>
    </row>
    <row r="1093">
      <c r="A1093" t="n">
        <v>133</v>
      </c>
      <c r="B1093" t="n">
        <v>150</v>
      </c>
      <c r="C1093" t="inlineStr">
        <is>
          <t xml:space="preserve">CONCLUIDO	</t>
        </is>
      </c>
      <c r="D1093" t="n">
        <v>7.2376</v>
      </c>
      <c r="E1093" t="n">
        <v>13.82</v>
      </c>
      <c r="F1093" t="n">
        <v>10.49</v>
      </c>
      <c r="G1093" t="n">
        <v>104.86</v>
      </c>
      <c r="H1093" t="n">
        <v>1.62</v>
      </c>
      <c r="I1093" t="n">
        <v>6</v>
      </c>
      <c r="J1093" t="n">
        <v>376.65</v>
      </c>
      <c r="K1093" t="n">
        <v>61.82</v>
      </c>
      <c r="L1093" t="n">
        <v>34.25</v>
      </c>
      <c r="M1093" t="n">
        <v>4</v>
      </c>
      <c r="N1093" t="n">
        <v>130.58</v>
      </c>
      <c r="O1093" t="n">
        <v>46687.5</v>
      </c>
      <c r="P1093" t="n">
        <v>198.03</v>
      </c>
      <c r="Q1093" t="n">
        <v>197.75</v>
      </c>
      <c r="R1093" t="n">
        <v>30.36</v>
      </c>
      <c r="S1093" t="n">
        <v>25.4</v>
      </c>
      <c r="T1093" t="n">
        <v>1648.54</v>
      </c>
      <c r="U1093" t="n">
        <v>0.84</v>
      </c>
      <c r="V1093" t="n">
        <v>0.89</v>
      </c>
      <c r="W1093" t="n">
        <v>2.95</v>
      </c>
      <c r="X1093" t="n">
        <v>0.1</v>
      </c>
      <c r="Y1093" t="n">
        <v>1</v>
      </c>
      <c r="Z1093" t="n">
        <v>10</v>
      </c>
    </row>
    <row r="1094">
      <c r="A1094" t="n">
        <v>134</v>
      </c>
      <c r="B1094" t="n">
        <v>150</v>
      </c>
      <c r="C1094" t="inlineStr">
        <is>
          <t xml:space="preserve">CONCLUIDO	</t>
        </is>
      </c>
      <c r="D1094" t="n">
        <v>7.2405</v>
      </c>
      <c r="E1094" t="n">
        <v>13.81</v>
      </c>
      <c r="F1094" t="n">
        <v>10.48</v>
      </c>
      <c r="G1094" t="n">
        <v>104.81</v>
      </c>
      <c r="H1094" t="n">
        <v>1.63</v>
      </c>
      <c r="I1094" t="n">
        <v>6</v>
      </c>
      <c r="J1094" t="n">
        <v>377.36</v>
      </c>
      <c r="K1094" t="n">
        <v>61.82</v>
      </c>
      <c r="L1094" t="n">
        <v>34.5</v>
      </c>
      <c r="M1094" t="n">
        <v>4</v>
      </c>
      <c r="N1094" t="n">
        <v>131.04</v>
      </c>
      <c r="O1094" t="n">
        <v>46775.73</v>
      </c>
      <c r="P1094" t="n">
        <v>197.94</v>
      </c>
      <c r="Q1094" t="n">
        <v>197.75</v>
      </c>
      <c r="R1094" t="n">
        <v>30.25</v>
      </c>
      <c r="S1094" t="n">
        <v>25.4</v>
      </c>
      <c r="T1094" t="n">
        <v>1592.68</v>
      </c>
      <c r="U1094" t="n">
        <v>0.84</v>
      </c>
      <c r="V1094" t="n">
        <v>0.89</v>
      </c>
      <c r="W1094" t="n">
        <v>2.95</v>
      </c>
      <c r="X1094" t="n">
        <v>0.09</v>
      </c>
      <c r="Y1094" t="n">
        <v>1</v>
      </c>
      <c r="Z1094" t="n">
        <v>10</v>
      </c>
    </row>
    <row r="1095">
      <c r="A1095" t="n">
        <v>135</v>
      </c>
      <c r="B1095" t="n">
        <v>150</v>
      </c>
      <c r="C1095" t="inlineStr">
        <is>
          <t xml:space="preserve">CONCLUIDO	</t>
        </is>
      </c>
      <c r="D1095" t="n">
        <v>7.24</v>
      </c>
      <c r="E1095" t="n">
        <v>13.81</v>
      </c>
      <c r="F1095" t="n">
        <v>10.48</v>
      </c>
      <c r="G1095" t="n">
        <v>104.82</v>
      </c>
      <c r="H1095" t="n">
        <v>1.64</v>
      </c>
      <c r="I1095" t="n">
        <v>6</v>
      </c>
      <c r="J1095" t="n">
        <v>378.08</v>
      </c>
      <c r="K1095" t="n">
        <v>61.82</v>
      </c>
      <c r="L1095" t="n">
        <v>34.75</v>
      </c>
      <c r="M1095" t="n">
        <v>4</v>
      </c>
      <c r="N1095" t="n">
        <v>131.51</v>
      </c>
      <c r="O1095" t="n">
        <v>46864.14</v>
      </c>
      <c r="P1095" t="n">
        <v>197.81</v>
      </c>
      <c r="Q1095" t="n">
        <v>197.75</v>
      </c>
      <c r="R1095" t="n">
        <v>30.26</v>
      </c>
      <c r="S1095" t="n">
        <v>25.4</v>
      </c>
      <c r="T1095" t="n">
        <v>1598.16</v>
      </c>
      <c r="U1095" t="n">
        <v>0.84</v>
      </c>
      <c r="V1095" t="n">
        <v>0.89</v>
      </c>
      <c r="W1095" t="n">
        <v>2.95</v>
      </c>
      <c r="X1095" t="n">
        <v>0.09</v>
      </c>
      <c r="Y1095" t="n">
        <v>1</v>
      </c>
      <c r="Z1095" t="n">
        <v>10</v>
      </c>
    </row>
    <row r="1096">
      <c r="A1096" t="n">
        <v>136</v>
      </c>
      <c r="B1096" t="n">
        <v>150</v>
      </c>
      <c r="C1096" t="inlineStr">
        <is>
          <t xml:space="preserve">CONCLUIDO	</t>
        </is>
      </c>
      <c r="D1096" t="n">
        <v>7.2352</v>
      </c>
      <c r="E1096" t="n">
        <v>13.82</v>
      </c>
      <c r="F1096" t="n">
        <v>10.49</v>
      </c>
      <c r="G1096" t="n">
        <v>104.91</v>
      </c>
      <c r="H1096" t="n">
        <v>1.65</v>
      </c>
      <c r="I1096" t="n">
        <v>6</v>
      </c>
      <c r="J1096" t="n">
        <v>378.8</v>
      </c>
      <c r="K1096" t="n">
        <v>61.82</v>
      </c>
      <c r="L1096" t="n">
        <v>35</v>
      </c>
      <c r="M1096" t="n">
        <v>4</v>
      </c>
      <c r="N1096" t="n">
        <v>131.98</v>
      </c>
      <c r="O1096" t="n">
        <v>46952.84</v>
      </c>
      <c r="P1096" t="n">
        <v>197.98</v>
      </c>
      <c r="Q1096" t="n">
        <v>197.75</v>
      </c>
      <c r="R1096" t="n">
        <v>30.54</v>
      </c>
      <c r="S1096" t="n">
        <v>25.4</v>
      </c>
      <c r="T1096" t="n">
        <v>1734.89</v>
      </c>
      <c r="U1096" t="n">
        <v>0.83</v>
      </c>
      <c r="V1096" t="n">
        <v>0.89</v>
      </c>
      <c r="W1096" t="n">
        <v>2.95</v>
      </c>
      <c r="X1096" t="n">
        <v>0.1</v>
      </c>
      <c r="Y1096" t="n">
        <v>1</v>
      </c>
      <c r="Z1096" t="n">
        <v>10</v>
      </c>
    </row>
    <row r="1097">
      <c r="A1097" t="n">
        <v>137</v>
      </c>
      <c r="B1097" t="n">
        <v>150</v>
      </c>
      <c r="C1097" t="inlineStr">
        <is>
          <t xml:space="preserve">CONCLUIDO	</t>
        </is>
      </c>
      <c r="D1097" t="n">
        <v>7.2328</v>
      </c>
      <c r="E1097" t="n">
        <v>13.83</v>
      </c>
      <c r="F1097" t="n">
        <v>10.5</v>
      </c>
      <c r="G1097" t="n">
        <v>104.95</v>
      </c>
      <c r="H1097" t="n">
        <v>1.66</v>
      </c>
      <c r="I1097" t="n">
        <v>6</v>
      </c>
      <c r="J1097" t="n">
        <v>379.52</v>
      </c>
      <c r="K1097" t="n">
        <v>61.82</v>
      </c>
      <c r="L1097" t="n">
        <v>35.25</v>
      </c>
      <c r="M1097" t="n">
        <v>4</v>
      </c>
      <c r="N1097" t="n">
        <v>132.45</v>
      </c>
      <c r="O1097" t="n">
        <v>47041.84</v>
      </c>
      <c r="P1097" t="n">
        <v>197.89</v>
      </c>
      <c r="Q1097" t="n">
        <v>197.75</v>
      </c>
      <c r="R1097" t="n">
        <v>30.67</v>
      </c>
      <c r="S1097" t="n">
        <v>25.4</v>
      </c>
      <c r="T1097" t="n">
        <v>1802.41</v>
      </c>
      <c r="U1097" t="n">
        <v>0.83</v>
      </c>
      <c r="V1097" t="n">
        <v>0.89</v>
      </c>
      <c r="W1097" t="n">
        <v>2.95</v>
      </c>
      <c r="X1097" t="n">
        <v>0.11</v>
      </c>
      <c r="Y1097" t="n">
        <v>1</v>
      </c>
      <c r="Z1097" t="n">
        <v>10</v>
      </c>
    </row>
    <row r="1098">
      <c r="A1098" t="n">
        <v>138</v>
      </c>
      <c r="B1098" t="n">
        <v>150</v>
      </c>
      <c r="C1098" t="inlineStr">
        <is>
          <t xml:space="preserve">CONCLUIDO	</t>
        </is>
      </c>
      <c r="D1098" t="n">
        <v>7.2738</v>
      </c>
      <c r="E1098" t="n">
        <v>13.75</v>
      </c>
      <c r="F1098" t="n">
        <v>10.47</v>
      </c>
      <c r="G1098" t="n">
        <v>125.68</v>
      </c>
      <c r="H1098" t="n">
        <v>1.67</v>
      </c>
      <c r="I1098" t="n">
        <v>5</v>
      </c>
      <c r="J1098" t="n">
        <v>380.24</v>
      </c>
      <c r="K1098" t="n">
        <v>61.82</v>
      </c>
      <c r="L1098" t="n">
        <v>35.5</v>
      </c>
      <c r="M1098" t="n">
        <v>3</v>
      </c>
      <c r="N1098" t="n">
        <v>132.92</v>
      </c>
      <c r="O1098" t="n">
        <v>47131.15</v>
      </c>
      <c r="P1098" t="n">
        <v>197.71</v>
      </c>
      <c r="Q1098" t="n">
        <v>197.78</v>
      </c>
      <c r="R1098" t="n">
        <v>30.02</v>
      </c>
      <c r="S1098" t="n">
        <v>25.4</v>
      </c>
      <c r="T1098" t="n">
        <v>1482.81</v>
      </c>
      <c r="U1098" t="n">
        <v>0.85</v>
      </c>
      <c r="V1098" t="n">
        <v>0.89</v>
      </c>
      <c r="W1098" t="n">
        <v>2.95</v>
      </c>
      <c r="X1098" t="n">
        <v>0.08</v>
      </c>
      <c r="Y1098" t="n">
        <v>1</v>
      </c>
      <c r="Z1098" t="n">
        <v>10</v>
      </c>
    </row>
    <row r="1099">
      <c r="A1099" t="n">
        <v>139</v>
      </c>
      <c r="B1099" t="n">
        <v>150</v>
      </c>
      <c r="C1099" t="inlineStr">
        <is>
          <t xml:space="preserve">CONCLUIDO	</t>
        </is>
      </c>
      <c r="D1099" t="n">
        <v>7.2745</v>
      </c>
      <c r="E1099" t="n">
        <v>13.75</v>
      </c>
      <c r="F1099" t="n">
        <v>10.47</v>
      </c>
      <c r="G1099" t="n">
        <v>125.66</v>
      </c>
      <c r="H1099" t="n">
        <v>1.67</v>
      </c>
      <c r="I1099" t="n">
        <v>5</v>
      </c>
      <c r="J1099" t="n">
        <v>380.97</v>
      </c>
      <c r="K1099" t="n">
        <v>61.82</v>
      </c>
      <c r="L1099" t="n">
        <v>35.75</v>
      </c>
      <c r="M1099" t="n">
        <v>3</v>
      </c>
      <c r="N1099" t="n">
        <v>133.4</v>
      </c>
      <c r="O1099" t="n">
        <v>47220.77</v>
      </c>
      <c r="P1099" t="n">
        <v>197.98</v>
      </c>
      <c r="Q1099" t="n">
        <v>197.78</v>
      </c>
      <c r="R1099" t="n">
        <v>29.96</v>
      </c>
      <c r="S1099" t="n">
        <v>25.4</v>
      </c>
      <c r="T1099" t="n">
        <v>1452.35</v>
      </c>
      <c r="U1099" t="n">
        <v>0.85</v>
      </c>
      <c r="V1099" t="n">
        <v>0.89</v>
      </c>
      <c r="W1099" t="n">
        <v>2.95</v>
      </c>
      <c r="X1099" t="n">
        <v>0.08</v>
      </c>
      <c r="Y1099" t="n">
        <v>1</v>
      </c>
      <c r="Z1099" t="n">
        <v>10</v>
      </c>
    </row>
    <row r="1100">
      <c r="A1100" t="n">
        <v>140</v>
      </c>
      <c r="B1100" t="n">
        <v>150</v>
      </c>
      <c r="C1100" t="inlineStr">
        <is>
          <t xml:space="preserve">CONCLUIDO	</t>
        </is>
      </c>
      <c r="D1100" t="n">
        <v>7.2727</v>
      </c>
      <c r="E1100" t="n">
        <v>13.75</v>
      </c>
      <c r="F1100" t="n">
        <v>10.47</v>
      </c>
      <c r="G1100" t="n">
        <v>125.7</v>
      </c>
      <c r="H1100" t="n">
        <v>1.68</v>
      </c>
      <c r="I1100" t="n">
        <v>5</v>
      </c>
      <c r="J1100" t="n">
        <v>381.7</v>
      </c>
      <c r="K1100" t="n">
        <v>61.82</v>
      </c>
      <c r="L1100" t="n">
        <v>36</v>
      </c>
      <c r="M1100" t="n">
        <v>3</v>
      </c>
      <c r="N1100" t="n">
        <v>133.88</v>
      </c>
      <c r="O1100" t="n">
        <v>47310.69</v>
      </c>
      <c r="P1100" t="n">
        <v>198.34</v>
      </c>
      <c r="Q1100" t="n">
        <v>197.75</v>
      </c>
      <c r="R1100" t="n">
        <v>30.06</v>
      </c>
      <c r="S1100" t="n">
        <v>25.4</v>
      </c>
      <c r="T1100" t="n">
        <v>1501.7</v>
      </c>
      <c r="U1100" t="n">
        <v>0.84</v>
      </c>
      <c r="V1100" t="n">
        <v>0.89</v>
      </c>
      <c r="W1100" t="n">
        <v>2.95</v>
      </c>
      <c r="X1100" t="n">
        <v>0.09</v>
      </c>
      <c r="Y1100" t="n">
        <v>1</v>
      </c>
      <c r="Z1100" t="n">
        <v>10</v>
      </c>
    </row>
    <row r="1101">
      <c r="A1101" t="n">
        <v>141</v>
      </c>
      <c r="B1101" t="n">
        <v>150</v>
      </c>
      <c r="C1101" t="inlineStr">
        <is>
          <t xml:space="preserve">CONCLUIDO	</t>
        </is>
      </c>
      <c r="D1101" t="n">
        <v>7.2721</v>
      </c>
      <c r="E1101" t="n">
        <v>13.75</v>
      </c>
      <c r="F1101" t="n">
        <v>10.48</v>
      </c>
      <c r="G1101" t="n">
        <v>125.71</v>
      </c>
      <c r="H1101" t="n">
        <v>1.69</v>
      </c>
      <c r="I1101" t="n">
        <v>5</v>
      </c>
      <c r="J1101" t="n">
        <v>382.43</v>
      </c>
      <c r="K1101" t="n">
        <v>61.82</v>
      </c>
      <c r="L1101" t="n">
        <v>36.25</v>
      </c>
      <c r="M1101" t="n">
        <v>3</v>
      </c>
      <c r="N1101" t="n">
        <v>134.36</v>
      </c>
      <c r="O1101" t="n">
        <v>47400.92</v>
      </c>
      <c r="P1101" t="n">
        <v>198.57</v>
      </c>
      <c r="Q1101" t="n">
        <v>197.75</v>
      </c>
      <c r="R1101" t="n">
        <v>30.18</v>
      </c>
      <c r="S1101" t="n">
        <v>25.4</v>
      </c>
      <c r="T1101" t="n">
        <v>1561.07</v>
      </c>
      <c r="U1101" t="n">
        <v>0.84</v>
      </c>
      <c r="V1101" t="n">
        <v>0.89</v>
      </c>
      <c r="W1101" t="n">
        <v>2.94</v>
      </c>
      <c r="X1101" t="n">
        <v>0.09</v>
      </c>
      <c r="Y1101" t="n">
        <v>1</v>
      </c>
      <c r="Z1101" t="n">
        <v>10</v>
      </c>
    </row>
    <row r="1102">
      <c r="A1102" t="n">
        <v>142</v>
      </c>
      <c r="B1102" t="n">
        <v>150</v>
      </c>
      <c r="C1102" t="inlineStr">
        <is>
          <t xml:space="preserve">CONCLUIDO	</t>
        </is>
      </c>
      <c r="D1102" t="n">
        <v>7.2699</v>
      </c>
      <c r="E1102" t="n">
        <v>13.76</v>
      </c>
      <c r="F1102" t="n">
        <v>10.48</v>
      </c>
      <c r="G1102" t="n">
        <v>125.76</v>
      </c>
      <c r="H1102" t="n">
        <v>1.7</v>
      </c>
      <c r="I1102" t="n">
        <v>5</v>
      </c>
      <c r="J1102" t="n">
        <v>383.17</v>
      </c>
      <c r="K1102" t="n">
        <v>61.82</v>
      </c>
      <c r="L1102" t="n">
        <v>36.5</v>
      </c>
      <c r="M1102" t="n">
        <v>3</v>
      </c>
      <c r="N1102" t="n">
        <v>134.84</v>
      </c>
      <c r="O1102" t="n">
        <v>47491.48</v>
      </c>
      <c r="P1102" t="n">
        <v>198.93</v>
      </c>
      <c r="Q1102" t="n">
        <v>197.75</v>
      </c>
      <c r="R1102" t="n">
        <v>30.17</v>
      </c>
      <c r="S1102" t="n">
        <v>25.4</v>
      </c>
      <c r="T1102" t="n">
        <v>1556.24</v>
      </c>
      <c r="U1102" t="n">
        <v>0.84</v>
      </c>
      <c r="V1102" t="n">
        <v>0.89</v>
      </c>
      <c r="W1102" t="n">
        <v>2.95</v>
      </c>
      <c r="X1102" t="n">
        <v>0.09</v>
      </c>
      <c r="Y1102" t="n">
        <v>1</v>
      </c>
      <c r="Z1102" t="n">
        <v>10</v>
      </c>
    </row>
    <row r="1103">
      <c r="A1103" t="n">
        <v>143</v>
      </c>
      <c r="B1103" t="n">
        <v>150</v>
      </c>
      <c r="C1103" t="inlineStr">
        <is>
          <t xml:space="preserve">CONCLUIDO	</t>
        </is>
      </c>
      <c r="D1103" t="n">
        <v>7.2704</v>
      </c>
      <c r="E1103" t="n">
        <v>13.75</v>
      </c>
      <c r="F1103" t="n">
        <v>10.48</v>
      </c>
      <c r="G1103" t="n">
        <v>125.75</v>
      </c>
      <c r="H1103" t="n">
        <v>1.71</v>
      </c>
      <c r="I1103" t="n">
        <v>5</v>
      </c>
      <c r="J1103" t="n">
        <v>383.9</v>
      </c>
      <c r="K1103" t="n">
        <v>61.82</v>
      </c>
      <c r="L1103" t="n">
        <v>36.75</v>
      </c>
      <c r="M1103" t="n">
        <v>3</v>
      </c>
      <c r="N1103" t="n">
        <v>135.33</v>
      </c>
      <c r="O1103" t="n">
        <v>47582.35</v>
      </c>
      <c r="P1103" t="n">
        <v>199.12</v>
      </c>
      <c r="Q1103" t="n">
        <v>197.75</v>
      </c>
      <c r="R1103" t="n">
        <v>30.14</v>
      </c>
      <c r="S1103" t="n">
        <v>25.4</v>
      </c>
      <c r="T1103" t="n">
        <v>1541.17</v>
      </c>
      <c r="U1103" t="n">
        <v>0.84</v>
      </c>
      <c r="V1103" t="n">
        <v>0.89</v>
      </c>
      <c r="W1103" t="n">
        <v>2.95</v>
      </c>
      <c r="X1103" t="n">
        <v>0.09</v>
      </c>
      <c r="Y1103" t="n">
        <v>1</v>
      </c>
      <c r="Z1103" t="n">
        <v>10</v>
      </c>
    </row>
    <row r="1104">
      <c r="A1104" t="n">
        <v>144</v>
      </c>
      <c r="B1104" t="n">
        <v>150</v>
      </c>
      <c r="C1104" t="inlineStr">
        <is>
          <t xml:space="preserve">CONCLUIDO	</t>
        </is>
      </c>
      <c r="D1104" t="n">
        <v>7.2714</v>
      </c>
      <c r="E1104" t="n">
        <v>13.75</v>
      </c>
      <c r="F1104" t="n">
        <v>10.48</v>
      </c>
      <c r="G1104" t="n">
        <v>125.73</v>
      </c>
      <c r="H1104" t="n">
        <v>1.72</v>
      </c>
      <c r="I1104" t="n">
        <v>5</v>
      </c>
      <c r="J1104" t="n">
        <v>384.64</v>
      </c>
      <c r="K1104" t="n">
        <v>61.82</v>
      </c>
      <c r="L1104" t="n">
        <v>37</v>
      </c>
      <c r="M1104" t="n">
        <v>3</v>
      </c>
      <c r="N1104" t="n">
        <v>135.82</v>
      </c>
      <c r="O1104" t="n">
        <v>47673.67</v>
      </c>
      <c r="P1104" t="n">
        <v>199.27</v>
      </c>
      <c r="Q1104" t="n">
        <v>197.75</v>
      </c>
      <c r="R1104" t="n">
        <v>30.06</v>
      </c>
      <c r="S1104" t="n">
        <v>25.4</v>
      </c>
      <c r="T1104" t="n">
        <v>1502.36</v>
      </c>
      <c r="U1104" t="n">
        <v>0.84</v>
      </c>
      <c r="V1104" t="n">
        <v>0.89</v>
      </c>
      <c r="W1104" t="n">
        <v>2.95</v>
      </c>
      <c r="X1104" t="n">
        <v>0.09</v>
      </c>
      <c r="Y1104" t="n">
        <v>1</v>
      </c>
      <c r="Z1104" t="n">
        <v>10</v>
      </c>
    </row>
    <row r="1105">
      <c r="A1105" t="n">
        <v>145</v>
      </c>
      <c r="B1105" t="n">
        <v>150</v>
      </c>
      <c r="C1105" t="inlineStr">
        <is>
          <t xml:space="preserve">CONCLUIDO	</t>
        </is>
      </c>
      <c r="D1105" t="n">
        <v>7.2732</v>
      </c>
      <c r="E1105" t="n">
        <v>13.75</v>
      </c>
      <c r="F1105" t="n">
        <v>10.47</v>
      </c>
      <c r="G1105" t="n">
        <v>125.69</v>
      </c>
      <c r="H1105" t="n">
        <v>1.72</v>
      </c>
      <c r="I1105" t="n">
        <v>5</v>
      </c>
      <c r="J1105" t="n">
        <v>385.38</v>
      </c>
      <c r="K1105" t="n">
        <v>61.82</v>
      </c>
      <c r="L1105" t="n">
        <v>37.25</v>
      </c>
      <c r="M1105" t="n">
        <v>3</v>
      </c>
      <c r="N1105" t="n">
        <v>136.31</v>
      </c>
      <c r="O1105" t="n">
        <v>47765.19</v>
      </c>
      <c r="P1105" t="n">
        <v>199.45</v>
      </c>
      <c r="Q1105" t="n">
        <v>197.75</v>
      </c>
      <c r="R1105" t="n">
        <v>29.99</v>
      </c>
      <c r="S1105" t="n">
        <v>25.4</v>
      </c>
      <c r="T1105" t="n">
        <v>1468.11</v>
      </c>
      <c r="U1105" t="n">
        <v>0.85</v>
      </c>
      <c r="V1105" t="n">
        <v>0.89</v>
      </c>
      <c r="W1105" t="n">
        <v>2.95</v>
      </c>
      <c r="X1105" t="n">
        <v>0.08</v>
      </c>
      <c r="Y1105" t="n">
        <v>1</v>
      </c>
      <c r="Z1105" t="n">
        <v>10</v>
      </c>
    </row>
    <row r="1106">
      <c r="A1106" t="n">
        <v>146</v>
      </c>
      <c r="B1106" t="n">
        <v>150</v>
      </c>
      <c r="C1106" t="inlineStr">
        <is>
          <t xml:space="preserve">CONCLUIDO	</t>
        </is>
      </c>
      <c r="D1106" t="n">
        <v>7.2745</v>
      </c>
      <c r="E1106" t="n">
        <v>13.75</v>
      </c>
      <c r="F1106" t="n">
        <v>10.47</v>
      </c>
      <c r="G1106" t="n">
        <v>125.66</v>
      </c>
      <c r="H1106" t="n">
        <v>1.73</v>
      </c>
      <c r="I1106" t="n">
        <v>5</v>
      </c>
      <c r="J1106" t="n">
        <v>386.13</v>
      </c>
      <c r="K1106" t="n">
        <v>61.82</v>
      </c>
      <c r="L1106" t="n">
        <v>37.5</v>
      </c>
      <c r="M1106" t="n">
        <v>3</v>
      </c>
      <c r="N1106" t="n">
        <v>136.81</v>
      </c>
      <c r="O1106" t="n">
        <v>47857.05</v>
      </c>
      <c r="P1106" t="n">
        <v>199.54</v>
      </c>
      <c r="Q1106" t="n">
        <v>197.76</v>
      </c>
      <c r="R1106" t="n">
        <v>29.89</v>
      </c>
      <c r="S1106" t="n">
        <v>25.4</v>
      </c>
      <c r="T1106" t="n">
        <v>1417.35</v>
      </c>
      <c r="U1106" t="n">
        <v>0.85</v>
      </c>
      <c r="V1106" t="n">
        <v>0.89</v>
      </c>
      <c r="W1106" t="n">
        <v>2.95</v>
      </c>
      <c r="X1106" t="n">
        <v>0.08</v>
      </c>
      <c r="Y1106" t="n">
        <v>1</v>
      </c>
      <c r="Z1106" t="n">
        <v>10</v>
      </c>
    </row>
    <row r="1107">
      <c r="A1107" t="n">
        <v>147</v>
      </c>
      <c r="B1107" t="n">
        <v>150</v>
      </c>
      <c r="C1107" t="inlineStr">
        <is>
          <t xml:space="preserve">CONCLUIDO	</t>
        </is>
      </c>
      <c r="D1107" t="n">
        <v>7.274</v>
      </c>
      <c r="E1107" t="n">
        <v>13.75</v>
      </c>
      <c r="F1107" t="n">
        <v>10.47</v>
      </c>
      <c r="G1107" t="n">
        <v>125.67</v>
      </c>
      <c r="H1107" t="n">
        <v>1.74</v>
      </c>
      <c r="I1107" t="n">
        <v>5</v>
      </c>
      <c r="J1107" t="n">
        <v>386.88</v>
      </c>
      <c r="K1107" t="n">
        <v>61.82</v>
      </c>
      <c r="L1107" t="n">
        <v>37.75</v>
      </c>
      <c r="M1107" t="n">
        <v>3</v>
      </c>
      <c r="N1107" t="n">
        <v>137.31</v>
      </c>
      <c r="O1107" t="n">
        <v>47949.23</v>
      </c>
      <c r="P1107" t="n">
        <v>199.83</v>
      </c>
      <c r="Q1107" t="n">
        <v>197.75</v>
      </c>
      <c r="R1107" t="n">
        <v>29.92</v>
      </c>
      <c r="S1107" t="n">
        <v>25.4</v>
      </c>
      <c r="T1107" t="n">
        <v>1429.25</v>
      </c>
      <c r="U1107" t="n">
        <v>0.85</v>
      </c>
      <c r="V1107" t="n">
        <v>0.89</v>
      </c>
      <c r="W1107" t="n">
        <v>2.95</v>
      </c>
      <c r="X1107" t="n">
        <v>0.08</v>
      </c>
      <c r="Y1107" t="n">
        <v>1</v>
      </c>
      <c r="Z1107" t="n">
        <v>10</v>
      </c>
    </row>
    <row r="1108">
      <c r="A1108" t="n">
        <v>148</v>
      </c>
      <c r="B1108" t="n">
        <v>150</v>
      </c>
      <c r="C1108" t="inlineStr">
        <is>
          <t xml:space="preserve">CONCLUIDO	</t>
        </is>
      </c>
      <c r="D1108" t="n">
        <v>7.2749</v>
      </c>
      <c r="E1108" t="n">
        <v>13.75</v>
      </c>
      <c r="F1108" t="n">
        <v>10.47</v>
      </c>
      <c r="G1108" t="n">
        <v>125.65</v>
      </c>
      <c r="H1108" t="n">
        <v>1.75</v>
      </c>
      <c r="I1108" t="n">
        <v>5</v>
      </c>
      <c r="J1108" t="n">
        <v>387.63</v>
      </c>
      <c r="K1108" t="n">
        <v>61.82</v>
      </c>
      <c r="L1108" t="n">
        <v>38</v>
      </c>
      <c r="M1108" t="n">
        <v>3</v>
      </c>
      <c r="N1108" t="n">
        <v>137.81</v>
      </c>
      <c r="O1108" t="n">
        <v>48041.76</v>
      </c>
      <c r="P1108" t="n">
        <v>199.98</v>
      </c>
      <c r="Q1108" t="n">
        <v>197.75</v>
      </c>
      <c r="R1108" t="n">
        <v>29.96</v>
      </c>
      <c r="S1108" t="n">
        <v>25.4</v>
      </c>
      <c r="T1108" t="n">
        <v>1451.16</v>
      </c>
      <c r="U1108" t="n">
        <v>0.85</v>
      </c>
      <c r="V1108" t="n">
        <v>0.89</v>
      </c>
      <c r="W1108" t="n">
        <v>2.95</v>
      </c>
      <c r="X1108" t="n">
        <v>0.08</v>
      </c>
      <c r="Y1108" t="n">
        <v>1</v>
      </c>
      <c r="Z1108" t="n">
        <v>10</v>
      </c>
    </row>
    <row r="1109">
      <c r="A1109" t="n">
        <v>149</v>
      </c>
      <c r="B1109" t="n">
        <v>150</v>
      </c>
      <c r="C1109" t="inlineStr">
        <is>
          <t xml:space="preserve">CONCLUIDO	</t>
        </is>
      </c>
      <c r="D1109" t="n">
        <v>7.2738</v>
      </c>
      <c r="E1109" t="n">
        <v>13.75</v>
      </c>
      <c r="F1109" t="n">
        <v>10.47</v>
      </c>
      <c r="G1109" t="n">
        <v>125.68</v>
      </c>
      <c r="H1109" t="n">
        <v>1.76</v>
      </c>
      <c r="I1109" t="n">
        <v>5</v>
      </c>
      <c r="J1109" t="n">
        <v>388.38</v>
      </c>
      <c r="K1109" t="n">
        <v>61.82</v>
      </c>
      <c r="L1109" t="n">
        <v>38.25</v>
      </c>
      <c r="M1109" t="n">
        <v>3</v>
      </c>
      <c r="N1109" t="n">
        <v>138.31</v>
      </c>
      <c r="O1109" t="n">
        <v>48134.63</v>
      </c>
      <c r="P1109" t="n">
        <v>200.26</v>
      </c>
      <c r="Q1109" t="n">
        <v>197.78</v>
      </c>
      <c r="R1109" t="n">
        <v>29.95</v>
      </c>
      <c r="S1109" t="n">
        <v>25.4</v>
      </c>
      <c r="T1109" t="n">
        <v>1446.77</v>
      </c>
      <c r="U1109" t="n">
        <v>0.85</v>
      </c>
      <c r="V1109" t="n">
        <v>0.89</v>
      </c>
      <c r="W1109" t="n">
        <v>2.95</v>
      </c>
      <c r="X1109" t="n">
        <v>0.08</v>
      </c>
      <c r="Y1109" t="n">
        <v>1</v>
      </c>
      <c r="Z1109" t="n">
        <v>10</v>
      </c>
    </row>
    <row r="1110">
      <c r="A1110" t="n">
        <v>150</v>
      </c>
      <c r="B1110" t="n">
        <v>150</v>
      </c>
      <c r="C1110" t="inlineStr">
        <is>
          <t xml:space="preserve">CONCLUIDO	</t>
        </is>
      </c>
      <c r="D1110" t="n">
        <v>7.2774</v>
      </c>
      <c r="E1110" t="n">
        <v>13.74</v>
      </c>
      <c r="F1110" t="n">
        <v>10.47</v>
      </c>
      <c r="G1110" t="n">
        <v>125.59</v>
      </c>
      <c r="H1110" t="n">
        <v>1.76</v>
      </c>
      <c r="I1110" t="n">
        <v>5</v>
      </c>
      <c r="J1110" t="n">
        <v>389.14</v>
      </c>
      <c r="K1110" t="n">
        <v>61.82</v>
      </c>
      <c r="L1110" t="n">
        <v>38.5</v>
      </c>
      <c r="M1110" t="n">
        <v>3</v>
      </c>
      <c r="N1110" t="n">
        <v>138.81</v>
      </c>
      <c r="O1110" t="n">
        <v>48227.84</v>
      </c>
      <c r="P1110" t="n">
        <v>200.3</v>
      </c>
      <c r="Q1110" t="n">
        <v>197.76</v>
      </c>
      <c r="R1110" t="n">
        <v>29.71</v>
      </c>
      <c r="S1110" t="n">
        <v>25.4</v>
      </c>
      <c r="T1110" t="n">
        <v>1326.62</v>
      </c>
      <c r="U1110" t="n">
        <v>0.85</v>
      </c>
      <c r="V1110" t="n">
        <v>0.89</v>
      </c>
      <c r="W1110" t="n">
        <v>2.95</v>
      </c>
      <c r="X1110" t="n">
        <v>0.08</v>
      </c>
      <c r="Y1110" t="n">
        <v>1</v>
      </c>
      <c r="Z1110" t="n">
        <v>10</v>
      </c>
    </row>
    <row r="1111">
      <c r="A1111" t="n">
        <v>151</v>
      </c>
      <c r="B1111" t="n">
        <v>150</v>
      </c>
      <c r="C1111" t="inlineStr">
        <is>
          <t xml:space="preserve">CONCLUIDO	</t>
        </is>
      </c>
      <c r="D1111" t="n">
        <v>7.2768</v>
      </c>
      <c r="E1111" t="n">
        <v>13.74</v>
      </c>
      <c r="F1111" t="n">
        <v>10.47</v>
      </c>
      <c r="G1111" t="n">
        <v>125.61</v>
      </c>
      <c r="H1111" t="n">
        <v>1.77</v>
      </c>
      <c r="I1111" t="n">
        <v>5</v>
      </c>
      <c r="J1111" t="n">
        <v>389.89</v>
      </c>
      <c r="K1111" t="n">
        <v>61.82</v>
      </c>
      <c r="L1111" t="n">
        <v>38.75</v>
      </c>
      <c r="M1111" t="n">
        <v>3</v>
      </c>
      <c r="N1111" t="n">
        <v>139.32</v>
      </c>
      <c r="O1111" t="n">
        <v>48321.4</v>
      </c>
      <c r="P1111" t="n">
        <v>200.45</v>
      </c>
      <c r="Q1111" t="n">
        <v>197.75</v>
      </c>
      <c r="R1111" t="n">
        <v>29.75</v>
      </c>
      <c r="S1111" t="n">
        <v>25.4</v>
      </c>
      <c r="T1111" t="n">
        <v>1344</v>
      </c>
      <c r="U1111" t="n">
        <v>0.85</v>
      </c>
      <c r="V1111" t="n">
        <v>0.89</v>
      </c>
      <c r="W1111" t="n">
        <v>2.95</v>
      </c>
      <c r="X1111" t="n">
        <v>0.08</v>
      </c>
      <c r="Y1111" t="n">
        <v>1</v>
      </c>
      <c r="Z1111" t="n">
        <v>10</v>
      </c>
    </row>
    <row r="1112">
      <c r="A1112" t="n">
        <v>152</v>
      </c>
      <c r="B1112" t="n">
        <v>150</v>
      </c>
      <c r="C1112" t="inlineStr">
        <is>
          <t xml:space="preserve">CONCLUIDO	</t>
        </is>
      </c>
      <c r="D1112" t="n">
        <v>7.2765</v>
      </c>
      <c r="E1112" t="n">
        <v>13.74</v>
      </c>
      <c r="F1112" t="n">
        <v>10.47</v>
      </c>
      <c r="G1112" t="n">
        <v>125.61</v>
      </c>
      <c r="H1112" t="n">
        <v>1.78</v>
      </c>
      <c r="I1112" t="n">
        <v>5</v>
      </c>
      <c r="J1112" t="n">
        <v>390.66</v>
      </c>
      <c r="K1112" t="n">
        <v>61.82</v>
      </c>
      <c r="L1112" t="n">
        <v>39</v>
      </c>
      <c r="M1112" t="n">
        <v>3</v>
      </c>
      <c r="N1112" t="n">
        <v>139.83</v>
      </c>
      <c r="O1112" t="n">
        <v>48415.31</v>
      </c>
      <c r="P1112" t="n">
        <v>200.68</v>
      </c>
      <c r="Q1112" t="n">
        <v>197.82</v>
      </c>
      <c r="R1112" t="n">
        <v>29.83</v>
      </c>
      <c r="S1112" t="n">
        <v>25.4</v>
      </c>
      <c r="T1112" t="n">
        <v>1384.35</v>
      </c>
      <c r="U1112" t="n">
        <v>0.85</v>
      </c>
      <c r="V1112" t="n">
        <v>0.89</v>
      </c>
      <c r="W1112" t="n">
        <v>2.95</v>
      </c>
      <c r="X1112" t="n">
        <v>0.08</v>
      </c>
      <c r="Y1112" t="n">
        <v>1</v>
      </c>
      <c r="Z1112" t="n">
        <v>10</v>
      </c>
    </row>
    <row r="1113">
      <c r="A1113" t="n">
        <v>153</v>
      </c>
      <c r="B1113" t="n">
        <v>150</v>
      </c>
      <c r="C1113" t="inlineStr">
        <is>
          <t xml:space="preserve">CONCLUIDO	</t>
        </is>
      </c>
      <c r="D1113" t="n">
        <v>7.2757</v>
      </c>
      <c r="E1113" t="n">
        <v>13.74</v>
      </c>
      <c r="F1113" t="n">
        <v>10.47</v>
      </c>
      <c r="G1113" t="n">
        <v>125.63</v>
      </c>
      <c r="H1113" t="n">
        <v>1.79</v>
      </c>
      <c r="I1113" t="n">
        <v>5</v>
      </c>
      <c r="J1113" t="n">
        <v>391.42</v>
      </c>
      <c r="K1113" t="n">
        <v>61.82</v>
      </c>
      <c r="L1113" t="n">
        <v>39.25</v>
      </c>
      <c r="M1113" t="n">
        <v>3</v>
      </c>
      <c r="N1113" t="n">
        <v>140.35</v>
      </c>
      <c r="O1113" t="n">
        <v>48509.7</v>
      </c>
      <c r="P1113" t="n">
        <v>200.88</v>
      </c>
      <c r="Q1113" t="n">
        <v>197.75</v>
      </c>
      <c r="R1113" t="n">
        <v>29.81</v>
      </c>
      <c r="S1113" t="n">
        <v>25.4</v>
      </c>
      <c r="T1113" t="n">
        <v>1373.83</v>
      </c>
      <c r="U1113" t="n">
        <v>0.85</v>
      </c>
      <c r="V1113" t="n">
        <v>0.89</v>
      </c>
      <c r="W1113" t="n">
        <v>2.95</v>
      </c>
      <c r="X1113" t="n">
        <v>0.08</v>
      </c>
      <c r="Y1113" t="n">
        <v>1</v>
      </c>
      <c r="Z1113" t="n">
        <v>10</v>
      </c>
    </row>
    <row r="1114">
      <c r="A1114" t="n">
        <v>154</v>
      </c>
      <c r="B1114" t="n">
        <v>150</v>
      </c>
      <c r="C1114" t="inlineStr">
        <is>
          <t xml:space="preserve">CONCLUIDO	</t>
        </is>
      </c>
      <c r="D1114" t="n">
        <v>7.2748</v>
      </c>
      <c r="E1114" t="n">
        <v>13.75</v>
      </c>
      <c r="F1114" t="n">
        <v>10.47</v>
      </c>
      <c r="G1114" t="n">
        <v>125.65</v>
      </c>
      <c r="H1114" t="n">
        <v>1.8</v>
      </c>
      <c r="I1114" t="n">
        <v>5</v>
      </c>
      <c r="J1114" t="n">
        <v>392.19</v>
      </c>
      <c r="K1114" t="n">
        <v>61.82</v>
      </c>
      <c r="L1114" t="n">
        <v>39.5</v>
      </c>
      <c r="M1114" t="n">
        <v>3</v>
      </c>
      <c r="N1114" t="n">
        <v>140.87</v>
      </c>
      <c r="O1114" t="n">
        <v>48604.33</v>
      </c>
      <c r="P1114" t="n">
        <v>201.08</v>
      </c>
      <c r="Q1114" t="n">
        <v>197.76</v>
      </c>
      <c r="R1114" t="n">
        <v>29.87</v>
      </c>
      <c r="S1114" t="n">
        <v>25.4</v>
      </c>
      <c r="T1114" t="n">
        <v>1404.5</v>
      </c>
      <c r="U1114" t="n">
        <v>0.85</v>
      </c>
      <c r="V1114" t="n">
        <v>0.89</v>
      </c>
      <c r="W1114" t="n">
        <v>2.95</v>
      </c>
      <c r="X1114" t="n">
        <v>0.08</v>
      </c>
      <c r="Y1114" t="n">
        <v>1</v>
      </c>
      <c r="Z1114" t="n">
        <v>10</v>
      </c>
    </row>
    <row r="1115">
      <c r="A1115" t="n">
        <v>155</v>
      </c>
      <c r="B1115" t="n">
        <v>150</v>
      </c>
      <c r="C1115" t="inlineStr">
        <is>
          <t xml:space="preserve">CONCLUIDO	</t>
        </is>
      </c>
      <c r="D1115" t="n">
        <v>7.2751</v>
      </c>
      <c r="E1115" t="n">
        <v>13.75</v>
      </c>
      <c r="F1115" t="n">
        <v>10.47</v>
      </c>
      <c r="G1115" t="n">
        <v>125.65</v>
      </c>
      <c r="H1115" t="n">
        <v>1.8</v>
      </c>
      <c r="I1115" t="n">
        <v>5</v>
      </c>
      <c r="J1115" t="n">
        <v>392.96</v>
      </c>
      <c r="K1115" t="n">
        <v>61.82</v>
      </c>
      <c r="L1115" t="n">
        <v>39.75</v>
      </c>
      <c r="M1115" t="n">
        <v>3</v>
      </c>
      <c r="N1115" t="n">
        <v>141.39</v>
      </c>
      <c r="O1115" t="n">
        <v>48699.33</v>
      </c>
      <c r="P1115" t="n">
        <v>201.3</v>
      </c>
      <c r="Q1115" t="n">
        <v>197.75</v>
      </c>
      <c r="R1115" t="n">
        <v>29.9</v>
      </c>
      <c r="S1115" t="n">
        <v>25.4</v>
      </c>
      <c r="T1115" t="n">
        <v>1421.79</v>
      </c>
      <c r="U1115" t="n">
        <v>0.85</v>
      </c>
      <c r="V1115" t="n">
        <v>0.89</v>
      </c>
      <c r="W1115" t="n">
        <v>2.95</v>
      </c>
      <c r="X1115" t="n">
        <v>0.08</v>
      </c>
      <c r="Y1115" t="n">
        <v>1</v>
      </c>
      <c r="Z1115" t="n">
        <v>10</v>
      </c>
    </row>
    <row r="1116">
      <c r="A1116" t="n">
        <v>156</v>
      </c>
      <c r="B1116" t="n">
        <v>150</v>
      </c>
      <c r="C1116" t="inlineStr">
        <is>
          <t xml:space="preserve">CONCLUIDO	</t>
        </is>
      </c>
      <c r="D1116" t="n">
        <v>7.2748</v>
      </c>
      <c r="E1116" t="n">
        <v>13.75</v>
      </c>
      <c r="F1116" t="n">
        <v>10.47</v>
      </c>
      <c r="G1116" t="n">
        <v>125.65</v>
      </c>
      <c r="H1116" t="n">
        <v>1.81</v>
      </c>
      <c r="I1116" t="n">
        <v>5</v>
      </c>
      <c r="J1116" t="n">
        <v>393.73</v>
      </c>
      <c r="K1116" t="n">
        <v>61.82</v>
      </c>
      <c r="L1116" t="n">
        <v>40</v>
      </c>
      <c r="M1116" t="n">
        <v>3</v>
      </c>
      <c r="N1116" t="n">
        <v>141.91</v>
      </c>
      <c r="O1116" t="n">
        <v>48794.7</v>
      </c>
      <c r="P1116" t="n">
        <v>201.42</v>
      </c>
      <c r="Q1116" t="n">
        <v>197.75</v>
      </c>
      <c r="R1116" t="n">
        <v>29.97</v>
      </c>
      <c r="S1116" t="n">
        <v>25.4</v>
      </c>
      <c r="T1116" t="n">
        <v>1455.02</v>
      </c>
      <c r="U1116" t="n">
        <v>0.85</v>
      </c>
      <c r="V1116" t="n">
        <v>0.89</v>
      </c>
      <c r="W1116" t="n">
        <v>2.95</v>
      </c>
      <c r="X1116" t="n">
        <v>0.08</v>
      </c>
      <c r="Y1116" t="n">
        <v>1</v>
      </c>
      <c r="Z1116" t="n">
        <v>10</v>
      </c>
    </row>
    <row r="1117">
      <c r="A1117" t="n">
        <v>0</v>
      </c>
      <c r="B1117" t="n">
        <v>10</v>
      </c>
      <c r="C1117" t="inlineStr">
        <is>
          <t xml:space="preserve">CONCLUIDO	</t>
        </is>
      </c>
      <c r="D1117" t="n">
        <v>7.8094</v>
      </c>
      <c r="E1117" t="n">
        <v>12.8</v>
      </c>
      <c r="F1117" t="n">
        <v>10.88</v>
      </c>
      <c r="G1117" t="n">
        <v>26.11</v>
      </c>
      <c r="H1117" t="n">
        <v>0.64</v>
      </c>
      <c r="I1117" t="n">
        <v>25</v>
      </c>
      <c r="J1117" t="n">
        <v>26.11</v>
      </c>
      <c r="K1117" t="n">
        <v>12.1</v>
      </c>
      <c r="L1117" t="n">
        <v>1</v>
      </c>
      <c r="M1117" t="n">
        <v>22</v>
      </c>
      <c r="N1117" t="n">
        <v>3.01</v>
      </c>
      <c r="O1117" t="n">
        <v>3454.41</v>
      </c>
      <c r="P1117" t="n">
        <v>32.58</v>
      </c>
      <c r="Q1117" t="n">
        <v>197.82</v>
      </c>
      <c r="R1117" t="n">
        <v>42.59</v>
      </c>
      <c r="S1117" t="n">
        <v>25.4</v>
      </c>
      <c r="T1117" t="n">
        <v>7667.34</v>
      </c>
      <c r="U1117" t="n">
        <v>0.6</v>
      </c>
      <c r="V1117" t="n">
        <v>0.86</v>
      </c>
      <c r="W1117" t="n">
        <v>2.98</v>
      </c>
      <c r="X1117" t="n">
        <v>0.49</v>
      </c>
      <c r="Y1117" t="n">
        <v>1</v>
      </c>
      <c r="Z1117" t="n">
        <v>10</v>
      </c>
    </row>
    <row r="1118">
      <c r="A1118" t="n">
        <v>1</v>
      </c>
      <c r="B1118" t="n">
        <v>10</v>
      </c>
      <c r="C1118" t="inlineStr">
        <is>
          <t xml:space="preserve">CONCLUIDO	</t>
        </is>
      </c>
      <c r="D1118" t="n">
        <v>7.8792</v>
      </c>
      <c r="E1118" t="n">
        <v>12.69</v>
      </c>
      <c r="F1118" t="n">
        <v>10.81</v>
      </c>
      <c r="G1118" t="n">
        <v>30.89</v>
      </c>
      <c r="H1118" t="n">
        <v>0.79</v>
      </c>
      <c r="I1118" t="n">
        <v>21</v>
      </c>
      <c r="J1118" t="n">
        <v>26.38</v>
      </c>
      <c r="K1118" t="n">
        <v>12.1</v>
      </c>
      <c r="L1118" t="n">
        <v>1.25</v>
      </c>
      <c r="M1118" t="n">
        <v>4</v>
      </c>
      <c r="N1118" t="n">
        <v>3.04</v>
      </c>
      <c r="O1118" t="n">
        <v>3487.87</v>
      </c>
      <c r="P1118" t="n">
        <v>31.38</v>
      </c>
      <c r="Q1118" t="n">
        <v>197.94</v>
      </c>
      <c r="R1118" t="n">
        <v>39.75</v>
      </c>
      <c r="S1118" t="n">
        <v>25.4</v>
      </c>
      <c r="T1118" t="n">
        <v>6265.48</v>
      </c>
      <c r="U1118" t="n">
        <v>0.64</v>
      </c>
      <c r="V1118" t="n">
        <v>0.86</v>
      </c>
      <c r="W1118" t="n">
        <v>2.99</v>
      </c>
      <c r="X1118" t="n">
        <v>0.42</v>
      </c>
      <c r="Y1118" t="n">
        <v>1</v>
      </c>
      <c r="Z1118" t="n">
        <v>10</v>
      </c>
    </row>
    <row r="1119">
      <c r="A1119" t="n">
        <v>2</v>
      </c>
      <c r="B1119" t="n">
        <v>10</v>
      </c>
      <c r="C1119" t="inlineStr">
        <is>
          <t xml:space="preserve">CONCLUIDO	</t>
        </is>
      </c>
      <c r="D1119" t="n">
        <v>7.8747</v>
      </c>
      <c r="E1119" t="n">
        <v>12.7</v>
      </c>
      <c r="F1119" t="n">
        <v>10.82</v>
      </c>
      <c r="G1119" t="n">
        <v>30.91</v>
      </c>
      <c r="H1119" t="n">
        <v>0.9399999999999999</v>
      </c>
      <c r="I1119" t="n">
        <v>21</v>
      </c>
      <c r="J1119" t="n">
        <v>26.66</v>
      </c>
      <c r="K1119" t="n">
        <v>12.1</v>
      </c>
      <c r="L1119" t="n">
        <v>1.5</v>
      </c>
      <c r="M1119" t="n">
        <v>0</v>
      </c>
      <c r="N1119" t="n">
        <v>3.06</v>
      </c>
      <c r="O1119" t="n">
        <v>3521.35</v>
      </c>
      <c r="P1119" t="n">
        <v>31.72</v>
      </c>
      <c r="Q1119" t="n">
        <v>197.94</v>
      </c>
      <c r="R1119" t="n">
        <v>39.84</v>
      </c>
      <c r="S1119" t="n">
        <v>25.4</v>
      </c>
      <c r="T1119" t="n">
        <v>6309.71</v>
      </c>
      <c r="U1119" t="n">
        <v>0.64</v>
      </c>
      <c r="V1119" t="n">
        <v>0.86</v>
      </c>
      <c r="W1119" t="n">
        <v>3</v>
      </c>
      <c r="X1119" t="n">
        <v>0.43</v>
      </c>
      <c r="Y1119" t="n">
        <v>1</v>
      </c>
      <c r="Z1119" t="n">
        <v>10</v>
      </c>
    </row>
    <row r="1120">
      <c r="A1120" t="n">
        <v>0</v>
      </c>
      <c r="B1120" t="n">
        <v>45</v>
      </c>
      <c r="C1120" t="inlineStr">
        <is>
          <t xml:space="preserve">CONCLUIDO	</t>
        </is>
      </c>
      <c r="D1120" t="n">
        <v>6.4149</v>
      </c>
      <c r="E1120" t="n">
        <v>15.59</v>
      </c>
      <c r="F1120" t="n">
        <v>11.98</v>
      </c>
      <c r="G1120" t="n">
        <v>9.1</v>
      </c>
      <c r="H1120" t="n">
        <v>0.18</v>
      </c>
      <c r="I1120" t="n">
        <v>79</v>
      </c>
      <c r="J1120" t="n">
        <v>98.70999999999999</v>
      </c>
      <c r="K1120" t="n">
        <v>39.72</v>
      </c>
      <c r="L1120" t="n">
        <v>1</v>
      </c>
      <c r="M1120" t="n">
        <v>77</v>
      </c>
      <c r="N1120" t="n">
        <v>12.99</v>
      </c>
      <c r="O1120" t="n">
        <v>12407.75</v>
      </c>
      <c r="P1120" t="n">
        <v>108.06</v>
      </c>
      <c r="Q1120" t="n">
        <v>197.96</v>
      </c>
      <c r="R1120" t="n">
        <v>76.62</v>
      </c>
      <c r="S1120" t="n">
        <v>25.4</v>
      </c>
      <c r="T1120" t="n">
        <v>24409.8</v>
      </c>
      <c r="U1120" t="n">
        <v>0.33</v>
      </c>
      <c r="V1120" t="n">
        <v>0.78</v>
      </c>
      <c r="W1120" t="n">
        <v>3.07</v>
      </c>
      <c r="X1120" t="n">
        <v>1.58</v>
      </c>
      <c r="Y1120" t="n">
        <v>1</v>
      </c>
      <c r="Z1120" t="n">
        <v>10</v>
      </c>
    </row>
    <row r="1121">
      <c r="A1121" t="n">
        <v>1</v>
      </c>
      <c r="B1121" t="n">
        <v>45</v>
      </c>
      <c r="C1121" t="inlineStr">
        <is>
          <t xml:space="preserve">CONCLUIDO	</t>
        </is>
      </c>
      <c r="D1121" t="n">
        <v>6.737</v>
      </c>
      <c r="E1121" t="n">
        <v>14.84</v>
      </c>
      <c r="F1121" t="n">
        <v>11.6</v>
      </c>
      <c r="G1121" t="n">
        <v>11.41</v>
      </c>
      <c r="H1121" t="n">
        <v>0.22</v>
      </c>
      <c r="I1121" t="n">
        <v>61</v>
      </c>
      <c r="J1121" t="n">
        <v>99.02</v>
      </c>
      <c r="K1121" t="n">
        <v>39.72</v>
      </c>
      <c r="L1121" t="n">
        <v>1.25</v>
      </c>
      <c r="M1121" t="n">
        <v>59</v>
      </c>
      <c r="N1121" t="n">
        <v>13.05</v>
      </c>
      <c r="O1121" t="n">
        <v>12446.14</v>
      </c>
      <c r="P1121" t="n">
        <v>104.38</v>
      </c>
      <c r="Q1121" t="n">
        <v>197.93</v>
      </c>
      <c r="R1121" t="n">
        <v>65.28</v>
      </c>
      <c r="S1121" t="n">
        <v>25.4</v>
      </c>
      <c r="T1121" t="n">
        <v>18830.29</v>
      </c>
      <c r="U1121" t="n">
        <v>0.39</v>
      </c>
      <c r="V1121" t="n">
        <v>0.8</v>
      </c>
      <c r="W1121" t="n">
        <v>3.03</v>
      </c>
      <c r="X1121" t="n">
        <v>1.21</v>
      </c>
      <c r="Y1121" t="n">
        <v>1</v>
      </c>
      <c r="Z1121" t="n">
        <v>10</v>
      </c>
    </row>
    <row r="1122">
      <c r="A1122" t="n">
        <v>2</v>
      </c>
      <c r="B1122" t="n">
        <v>45</v>
      </c>
      <c r="C1122" t="inlineStr">
        <is>
          <t xml:space="preserve">CONCLUIDO	</t>
        </is>
      </c>
      <c r="D1122" t="n">
        <v>6.9412</v>
      </c>
      <c r="E1122" t="n">
        <v>14.41</v>
      </c>
      <c r="F1122" t="n">
        <v>11.39</v>
      </c>
      <c r="G1122" t="n">
        <v>13.67</v>
      </c>
      <c r="H1122" t="n">
        <v>0.27</v>
      </c>
      <c r="I1122" t="n">
        <v>50</v>
      </c>
      <c r="J1122" t="n">
        <v>99.33</v>
      </c>
      <c r="K1122" t="n">
        <v>39.72</v>
      </c>
      <c r="L1122" t="n">
        <v>1.5</v>
      </c>
      <c r="M1122" t="n">
        <v>48</v>
      </c>
      <c r="N1122" t="n">
        <v>13.11</v>
      </c>
      <c r="O1122" t="n">
        <v>12484.55</v>
      </c>
      <c r="P1122" t="n">
        <v>102.2</v>
      </c>
      <c r="Q1122" t="n">
        <v>197.88</v>
      </c>
      <c r="R1122" t="n">
        <v>58.39</v>
      </c>
      <c r="S1122" t="n">
        <v>25.4</v>
      </c>
      <c r="T1122" t="n">
        <v>15440.28</v>
      </c>
      <c r="U1122" t="n">
        <v>0.43</v>
      </c>
      <c r="V1122" t="n">
        <v>0.82</v>
      </c>
      <c r="W1122" t="n">
        <v>3.02</v>
      </c>
      <c r="X1122" t="n">
        <v>1</v>
      </c>
      <c r="Y1122" t="n">
        <v>1</v>
      </c>
      <c r="Z1122" t="n">
        <v>10</v>
      </c>
    </row>
    <row r="1123">
      <c r="A1123" t="n">
        <v>3</v>
      </c>
      <c r="B1123" t="n">
        <v>45</v>
      </c>
      <c r="C1123" t="inlineStr">
        <is>
          <t xml:space="preserve">CONCLUIDO	</t>
        </is>
      </c>
      <c r="D1123" t="n">
        <v>7.0803</v>
      </c>
      <c r="E1123" t="n">
        <v>14.12</v>
      </c>
      <c r="F1123" t="n">
        <v>11.25</v>
      </c>
      <c r="G1123" t="n">
        <v>15.7</v>
      </c>
      <c r="H1123" t="n">
        <v>0.31</v>
      </c>
      <c r="I1123" t="n">
        <v>43</v>
      </c>
      <c r="J1123" t="n">
        <v>99.64</v>
      </c>
      <c r="K1123" t="n">
        <v>39.72</v>
      </c>
      <c r="L1123" t="n">
        <v>1.75</v>
      </c>
      <c r="M1123" t="n">
        <v>41</v>
      </c>
      <c r="N1123" t="n">
        <v>13.18</v>
      </c>
      <c r="O1123" t="n">
        <v>12522.99</v>
      </c>
      <c r="P1123" t="n">
        <v>100.63</v>
      </c>
      <c r="Q1123" t="n">
        <v>197.86</v>
      </c>
      <c r="R1123" t="n">
        <v>54.14</v>
      </c>
      <c r="S1123" t="n">
        <v>25.4</v>
      </c>
      <c r="T1123" t="n">
        <v>13348.62</v>
      </c>
      <c r="U1123" t="n">
        <v>0.47</v>
      </c>
      <c r="V1123" t="n">
        <v>0.83</v>
      </c>
      <c r="W1123" t="n">
        <v>3.01</v>
      </c>
      <c r="X1123" t="n">
        <v>0.86</v>
      </c>
      <c r="Y1123" t="n">
        <v>1</v>
      </c>
      <c r="Z1123" t="n">
        <v>10</v>
      </c>
    </row>
    <row r="1124">
      <c r="A1124" t="n">
        <v>4</v>
      </c>
      <c r="B1124" t="n">
        <v>45</v>
      </c>
      <c r="C1124" t="inlineStr">
        <is>
          <t xml:space="preserve">CONCLUIDO	</t>
        </is>
      </c>
      <c r="D1124" t="n">
        <v>7.218</v>
      </c>
      <c r="E1124" t="n">
        <v>13.85</v>
      </c>
      <c r="F1124" t="n">
        <v>11.11</v>
      </c>
      <c r="G1124" t="n">
        <v>18.01</v>
      </c>
      <c r="H1124" t="n">
        <v>0.35</v>
      </c>
      <c r="I1124" t="n">
        <v>37</v>
      </c>
      <c r="J1124" t="n">
        <v>99.95</v>
      </c>
      <c r="K1124" t="n">
        <v>39.72</v>
      </c>
      <c r="L1124" t="n">
        <v>2</v>
      </c>
      <c r="M1124" t="n">
        <v>35</v>
      </c>
      <c r="N1124" t="n">
        <v>13.24</v>
      </c>
      <c r="O1124" t="n">
        <v>12561.45</v>
      </c>
      <c r="P1124" t="n">
        <v>99.04000000000001</v>
      </c>
      <c r="Q1124" t="n">
        <v>197.87</v>
      </c>
      <c r="R1124" t="n">
        <v>49.32</v>
      </c>
      <c r="S1124" t="n">
        <v>25.4</v>
      </c>
      <c r="T1124" t="n">
        <v>10973.42</v>
      </c>
      <c r="U1124" t="n">
        <v>0.51</v>
      </c>
      <c r="V1124" t="n">
        <v>0.84</v>
      </c>
      <c r="W1124" t="n">
        <v>3</v>
      </c>
      <c r="X1124" t="n">
        <v>0.71</v>
      </c>
      <c r="Y1124" t="n">
        <v>1</v>
      </c>
      <c r="Z1124" t="n">
        <v>10</v>
      </c>
    </row>
    <row r="1125">
      <c r="A1125" t="n">
        <v>5</v>
      </c>
      <c r="B1125" t="n">
        <v>45</v>
      </c>
      <c r="C1125" t="inlineStr">
        <is>
          <t xml:space="preserve">CONCLUIDO	</t>
        </is>
      </c>
      <c r="D1125" t="n">
        <v>7.2939</v>
      </c>
      <c r="E1125" t="n">
        <v>13.71</v>
      </c>
      <c r="F1125" t="n">
        <v>11.04</v>
      </c>
      <c r="G1125" t="n">
        <v>20.08</v>
      </c>
      <c r="H1125" t="n">
        <v>0.39</v>
      </c>
      <c r="I1125" t="n">
        <v>33</v>
      </c>
      <c r="J1125" t="n">
        <v>100.27</v>
      </c>
      <c r="K1125" t="n">
        <v>39.72</v>
      </c>
      <c r="L1125" t="n">
        <v>2.25</v>
      </c>
      <c r="M1125" t="n">
        <v>31</v>
      </c>
      <c r="N1125" t="n">
        <v>13.3</v>
      </c>
      <c r="O1125" t="n">
        <v>12599.94</v>
      </c>
      <c r="P1125" t="n">
        <v>98.20999999999999</v>
      </c>
      <c r="Q1125" t="n">
        <v>197.92</v>
      </c>
      <c r="R1125" t="n">
        <v>47.48</v>
      </c>
      <c r="S1125" t="n">
        <v>25.4</v>
      </c>
      <c r="T1125" t="n">
        <v>10070.91</v>
      </c>
      <c r="U1125" t="n">
        <v>0.53</v>
      </c>
      <c r="V1125" t="n">
        <v>0.84</v>
      </c>
      <c r="W1125" t="n">
        <v>3</v>
      </c>
      <c r="X1125" t="n">
        <v>0.65</v>
      </c>
      <c r="Y1125" t="n">
        <v>1</v>
      </c>
      <c r="Z1125" t="n">
        <v>10</v>
      </c>
    </row>
    <row r="1126">
      <c r="A1126" t="n">
        <v>6</v>
      </c>
      <c r="B1126" t="n">
        <v>45</v>
      </c>
      <c r="C1126" t="inlineStr">
        <is>
          <t xml:space="preserve">CONCLUIDO	</t>
        </is>
      </c>
      <c r="D1126" t="n">
        <v>7.3839</v>
      </c>
      <c r="E1126" t="n">
        <v>13.54</v>
      </c>
      <c r="F1126" t="n">
        <v>10.96</v>
      </c>
      <c r="G1126" t="n">
        <v>22.67</v>
      </c>
      <c r="H1126" t="n">
        <v>0.44</v>
      </c>
      <c r="I1126" t="n">
        <v>29</v>
      </c>
      <c r="J1126" t="n">
        <v>100.58</v>
      </c>
      <c r="K1126" t="n">
        <v>39.72</v>
      </c>
      <c r="L1126" t="n">
        <v>2.5</v>
      </c>
      <c r="M1126" t="n">
        <v>27</v>
      </c>
      <c r="N1126" t="n">
        <v>13.36</v>
      </c>
      <c r="O1126" t="n">
        <v>12638.45</v>
      </c>
      <c r="P1126" t="n">
        <v>97.19</v>
      </c>
      <c r="Q1126" t="n">
        <v>197.82</v>
      </c>
      <c r="R1126" t="n">
        <v>44.91</v>
      </c>
      <c r="S1126" t="n">
        <v>25.4</v>
      </c>
      <c r="T1126" t="n">
        <v>8805.139999999999</v>
      </c>
      <c r="U1126" t="n">
        <v>0.57</v>
      </c>
      <c r="V1126" t="n">
        <v>0.85</v>
      </c>
      <c r="W1126" t="n">
        <v>2.99</v>
      </c>
      <c r="X1126" t="n">
        <v>0.57</v>
      </c>
      <c r="Y1126" t="n">
        <v>1</v>
      </c>
      <c r="Z1126" t="n">
        <v>10</v>
      </c>
    </row>
    <row r="1127">
      <c r="A1127" t="n">
        <v>7</v>
      </c>
      <c r="B1127" t="n">
        <v>45</v>
      </c>
      <c r="C1127" t="inlineStr">
        <is>
          <t xml:space="preserve">CONCLUIDO	</t>
        </is>
      </c>
      <c r="D1127" t="n">
        <v>7.427</v>
      </c>
      <c r="E1127" t="n">
        <v>13.46</v>
      </c>
      <c r="F1127" t="n">
        <v>10.92</v>
      </c>
      <c r="G1127" t="n">
        <v>24.27</v>
      </c>
      <c r="H1127" t="n">
        <v>0.48</v>
      </c>
      <c r="I1127" t="n">
        <v>27</v>
      </c>
      <c r="J1127" t="n">
        <v>100.89</v>
      </c>
      <c r="K1127" t="n">
        <v>39.72</v>
      </c>
      <c r="L1127" t="n">
        <v>2.75</v>
      </c>
      <c r="M1127" t="n">
        <v>25</v>
      </c>
      <c r="N1127" t="n">
        <v>13.42</v>
      </c>
      <c r="O1127" t="n">
        <v>12676.98</v>
      </c>
      <c r="P1127" t="n">
        <v>96.37</v>
      </c>
      <c r="Q1127" t="n">
        <v>197.83</v>
      </c>
      <c r="R1127" t="n">
        <v>43.79</v>
      </c>
      <c r="S1127" t="n">
        <v>25.4</v>
      </c>
      <c r="T1127" t="n">
        <v>8256.92</v>
      </c>
      <c r="U1127" t="n">
        <v>0.58</v>
      </c>
      <c r="V1127" t="n">
        <v>0.85</v>
      </c>
      <c r="W1127" t="n">
        <v>2.98</v>
      </c>
      <c r="X1127" t="n">
        <v>0.53</v>
      </c>
      <c r="Y1127" t="n">
        <v>1</v>
      </c>
      <c r="Z1127" t="n">
        <v>10</v>
      </c>
    </row>
    <row r="1128">
      <c r="A1128" t="n">
        <v>8</v>
      </c>
      <c r="B1128" t="n">
        <v>45</v>
      </c>
      <c r="C1128" t="inlineStr">
        <is>
          <t xml:space="preserve">CONCLUIDO	</t>
        </is>
      </c>
      <c r="D1128" t="n">
        <v>7.5039</v>
      </c>
      <c r="E1128" t="n">
        <v>13.33</v>
      </c>
      <c r="F1128" t="n">
        <v>10.85</v>
      </c>
      <c r="G1128" t="n">
        <v>27.11</v>
      </c>
      <c r="H1128" t="n">
        <v>0.52</v>
      </c>
      <c r="I1128" t="n">
        <v>24</v>
      </c>
      <c r="J1128" t="n">
        <v>101.2</v>
      </c>
      <c r="K1128" t="n">
        <v>39.72</v>
      </c>
      <c r="L1128" t="n">
        <v>3</v>
      </c>
      <c r="M1128" t="n">
        <v>22</v>
      </c>
      <c r="N1128" t="n">
        <v>13.49</v>
      </c>
      <c r="O1128" t="n">
        <v>12715.54</v>
      </c>
      <c r="P1128" t="n">
        <v>95.48</v>
      </c>
      <c r="Q1128" t="n">
        <v>197.75</v>
      </c>
      <c r="R1128" t="n">
        <v>41.45</v>
      </c>
      <c r="S1128" t="n">
        <v>25.4</v>
      </c>
      <c r="T1128" t="n">
        <v>7102.17</v>
      </c>
      <c r="U1128" t="n">
        <v>0.61</v>
      </c>
      <c r="V1128" t="n">
        <v>0.86</v>
      </c>
      <c r="W1128" t="n">
        <v>2.98</v>
      </c>
      <c r="X1128" t="n">
        <v>0.45</v>
      </c>
      <c r="Y1128" t="n">
        <v>1</v>
      </c>
      <c r="Z1128" t="n">
        <v>10</v>
      </c>
    </row>
    <row r="1129">
      <c r="A1129" t="n">
        <v>9</v>
      </c>
      <c r="B1129" t="n">
        <v>45</v>
      </c>
      <c r="C1129" t="inlineStr">
        <is>
          <t xml:space="preserve">CONCLUIDO	</t>
        </is>
      </c>
      <c r="D1129" t="n">
        <v>7.5549</v>
      </c>
      <c r="E1129" t="n">
        <v>13.24</v>
      </c>
      <c r="F1129" t="n">
        <v>10.8</v>
      </c>
      <c r="G1129" t="n">
        <v>29.44</v>
      </c>
      <c r="H1129" t="n">
        <v>0.5600000000000001</v>
      </c>
      <c r="I1129" t="n">
        <v>22</v>
      </c>
      <c r="J1129" t="n">
        <v>101.52</v>
      </c>
      <c r="K1129" t="n">
        <v>39.72</v>
      </c>
      <c r="L1129" t="n">
        <v>3.25</v>
      </c>
      <c r="M1129" t="n">
        <v>20</v>
      </c>
      <c r="N1129" t="n">
        <v>13.55</v>
      </c>
      <c r="O1129" t="n">
        <v>12754.13</v>
      </c>
      <c r="P1129" t="n">
        <v>94.66</v>
      </c>
      <c r="Q1129" t="n">
        <v>197.82</v>
      </c>
      <c r="R1129" t="n">
        <v>40.1</v>
      </c>
      <c r="S1129" t="n">
        <v>25.4</v>
      </c>
      <c r="T1129" t="n">
        <v>6434.45</v>
      </c>
      <c r="U1129" t="n">
        <v>0.63</v>
      </c>
      <c r="V1129" t="n">
        <v>0.86</v>
      </c>
      <c r="W1129" t="n">
        <v>2.97</v>
      </c>
      <c r="X1129" t="n">
        <v>0.41</v>
      </c>
      <c r="Y1129" t="n">
        <v>1</v>
      </c>
      <c r="Z1129" t="n">
        <v>10</v>
      </c>
    </row>
    <row r="1130">
      <c r="A1130" t="n">
        <v>10</v>
      </c>
      <c r="B1130" t="n">
        <v>45</v>
      </c>
      <c r="C1130" t="inlineStr">
        <is>
          <t xml:space="preserve">CONCLUIDO	</t>
        </is>
      </c>
      <c r="D1130" t="n">
        <v>7.5686</v>
      </c>
      <c r="E1130" t="n">
        <v>13.21</v>
      </c>
      <c r="F1130" t="n">
        <v>10.79</v>
      </c>
      <c r="G1130" t="n">
        <v>30.84</v>
      </c>
      <c r="H1130" t="n">
        <v>0.6</v>
      </c>
      <c r="I1130" t="n">
        <v>21</v>
      </c>
      <c r="J1130" t="n">
        <v>101.83</v>
      </c>
      <c r="K1130" t="n">
        <v>39.72</v>
      </c>
      <c r="L1130" t="n">
        <v>3.5</v>
      </c>
      <c r="M1130" t="n">
        <v>19</v>
      </c>
      <c r="N1130" t="n">
        <v>13.61</v>
      </c>
      <c r="O1130" t="n">
        <v>12792.74</v>
      </c>
      <c r="P1130" t="n">
        <v>94.34</v>
      </c>
      <c r="Q1130" t="n">
        <v>197.83</v>
      </c>
      <c r="R1130" t="n">
        <v>39.79</v>
      </c>
      <c r="S1130" t="n">
        <v>25.4</v>
      </c>
      <c r="T1130" t="n">
        <v>6286.73</v>
      </c>
      <c r="U1130" t="n">
        <v>0.64</v>
      </c>
      <c r="V1130" t="n">
        <v>0.86</v>
      </c>
      <c r="W1130" t="n">
        <v>2.98</v>
      </c>
      <c r="X1130" t="n">
        <v>0.4</v>
      </c>
      <c r="Y1130" t="n">
        <v>1</v>
      </c>
      <c r="Z1130" t="n">
        <v>10</v>
      </c>
    </row>
    <row r="1131">
      <c r="A1131" t="n">
        <v>11</v>
      </c>
      <c r="B1131" t="n">
        <v>45</v>
      </c>
      <c r="C1131" t="inlineStr">
        <is>
          <t xml:space="preserve">CONCLUIDO	</t>
        </is>
      </c>
      <c r="D1131" t="n">
        <v>7.6224</v>
      </c>
      <c r="E1131" t="n">
        <v>13.12</v>
      </c>
      <c r="F1131" t="n">
        <v>10.74</v>
      </c>
      <c r="G1131" t="n">
        <v>33.92</v>
      </c>
      <c r="H1131" t="n">
        <v>0.65</v>
      </c>
      <c r="I1131" t="n">
        <v>19</v>
      </c>
      <c r="J1131" t="n">
        <v>102.14</v>
      </c>
      <c r="K1131" t="n">
        <v>39.72</v>
      </c>
      <c r="L1131" t="n">
        <v>3.75</v>
      </c>
      <c r="M1131" t="n">
        <v>17</v>
      </c>
      <c r="N1131" t="n">
        <v>13.68</v>
      </c>
      <c r="O1131" t="n">
        <v>12831.37</v>
      </c>
      <c r="P1131" t="n">
        <v>93.63</v>
      </c>
      <c r="Q1131" t="n">
        <v>197.78</v>
      </c>
      <c r="R1131" t="n">
        <v>38.42</v>
      </c>
      <c r="S1131" t="n">
        <v>25.4</v>
      </c>
      <c r="T1131" t="n">
        <v>5609.93</v>
      </c>
      <c r="U1131" t="n">
        <v>0.66</v>
      </c>
      <c r="V1131" t="n">
        <v>0.87</v>
      </c>
      <c r="W1131" t="n">
        <v>2.97</v>
      </c>
      <c r="X1131" t="n">
        <v>0.35</v>
      </c>
      <c r="Y1131" t="n">
        <v>1</v>
      </c>
      <c r="Z1131" t="n">
        <v>10</v>
      </c>
    </row>
    <row r="1132">
      <c r="A1132" t="n">
        <v>12</v>
      </c>
      <c r="B1132" t="n">
        <v>45</v>
      </c>
      <c r="C1132" t="inlineStr">
        <is>
          <t xml:space="preserve">CONCLUIDO	</t>
        </is>
      </c>
      <c r="D1132" t="n">
        <v>7.6427</v>
      </c>
      <c r="E1132" t="n">
        <v>13.08</v>
      </c>
      <c r="F1132" t="n">
        <v>10.73</v>
      </c>
      <c r="G1132" t="n">
        <v>35.75</v>
      </c>
      <c r="H1132" t="n">
        <v>0.6899999999999999</v>
      </c>
      <c r="I1132" t="n">
        <v>18</v>
      </c>
      <c r="J1132" t="n">
        <v>102.45</v>
      </c>
      <c r="K1132" t="n">
        <v>39.72</v>
      </c>
      <c r="L1132" t="n">
        <v>4</v>
      </c>
      <c r="M1132" t="n">
        <v>16</v>
      </c>
      <c r="N1132" t="n">
        <v>13.74</v>
      </c>
      <c r="O1132" t="n">
        <v>12870.03</v>
      </c>
      <c r="P1132" t="n">
        <v>93.25</v>
      </c>
      <c r="Q1132" t="n">
        <v>197.76</v>
      </c>
      <c r="R1132" t="n">
        <v>37.79</v>
      </c>
      <c r="S1132" t="n">
        <v>25.4</v>
      </c>
      <c r="T1132" t="n">
        <v>5299.52</v>
      </c>
      <c r="U1132" t="n">
        <v>0.67</v>
      </c>
      <c r="V1132" t="n">
        <v>0.87</v>
      </c>
      <c r="W1132" t="n">
        <v>2.97</v>
      </c>
      <c r="X1132" t="n">
        <v>0.34</v>
      </c>
      <c r="Y1132" t="n">
        <v>1</v>
      </c>
      <c r="Z1132" t="n">
        <v>10</v>
      </c>
    </row>
    <row r="1133">
      <c r="A1133" t="n">
        <v>13</v>
      </c>
      <c r="B1133" t="n">
        <v>45</v>
      </c>
      <c r="C1133" t="inlineStr">
        <is>
          <t xml:space="preserve">CONCLUIDO	</t>
        </is>
      </c>
      <c r="D1133" t="n">
        <v>7.6562</v>
      </c>
      <c r="E1133" t="n">
        <v>13.06</v>
      </c>
      <c r="F1133" t="n">
        <v>10.72</v>
      </c>
      <c r="G1133" t="n">
        <v>37.85</v>
      </c>
      <c r="H1133" t="n">
        <v>0.73</v>
      </c>
      <c r="I1133" t="n">
        <v>17</v>
      </c>
      <c r="J1133" t="n">
        <v>102.77</v>
      </c>
      <c r="K1133" t="n">
        <v>39.72</v>
      </c>
      <c r="L1133" t="n">
        <v>4.25</v>
      </c>
      <c r="M1133" t="n">
        <v>15</v>
      </c>
      <c r="N1133" t="n">
        <v>13.8</v>
      </c>
      <c r="O1133" t="n">
        <v>12908.71</v>
      </c>
      <c r="P1133" t="n">
        <v>92.76000000000001</v>
      </c>
      <c r="Q1133" t="n">
        <v>197.82</v>
      </c>
      <c r="R1133" t="n">
        <v>37.81</v>
      </c>
      <c r="S1133" t="n">
        <v>25.4</v>
      </c>
      <c r="T1133" t="n">
        <v>5317.87</v>
      </c>
      <c r="U1133" t="n">
        <v>0.67</v>
      </c>
      <c r="V1133" t="n">
        <v>0.87</v>
      </c>
      <c r="W1133" t="n">
        <v>2.97</v>
      </c>
      <c r="X1133" t="n">
        <v>0.33</v>
      </c>
      <c r="Y1133" t="n">
        <v>1</v>
      </c>
      <c r="Z1133" t="n">
        <v>10</v>
      </c>
    </row>
    <row r="1134">
      <c r="A1134" t="n">
        <v>14</v>
      </c>
      <c r="B1134" t="n">
        <v>45</v>
      </c>
      <c r="C1134" t="inlineStr">
        <is>
          <t xml:space="preserve">CONCLUIDO	</t>
        </is>
      </c>
      <c r="D1134" t="n">
        <v>7.6918</v>
      </c>
      <c r="E1134" t="n">
        <v>13</v>
      </c>
      <c r="F1134" t="n">
        <v>10.68</v>
      </c>
      <c r="G1134" t="n">
        <v>40.06</v>
      </c>
      <c r="H1134" t="n">
        <v>0.77</v>
      </c>
      <c r="I1134" t="n">
        <v>16</v>
      </c>
      <c r="J1134" t="n">
        <v>103.08</v>
      </c>
      <c r="K1134" t="n">
        <v>39.72</v>
      </c>
      <c r="L1134" t="n">
        <v>4.5</v>
      </c>
      <c r="M1134" t="n">
        <v>14</v>
      </c>
      <c r="N1134" t="n">
        <v>13.87</v>
      </c>
      <c r="O1134" t="n">
        <v>12947.42</v>
      </c>
      <c r="P1134" t="n">
        <v>92.23999999999999</v>
      </c>
      <c r="Q1134" t="n">
        <v>197.78</v>
      </c>
      <c r="R1134" t="n">
        <v>36.63</v>
      </c>
      <c r="S1134" t="n">
        <v>25.4</v>
      </c>
      <c r="T1134" t="n">
        <v>4728.9</v>
      </c>
      <c r="U1134" t="n">
        <v>0.6899999999999999</v>
      </c>
      <c r="V1134" t="n">
        <v>0.87</v>
      </c>
      <c r="W1134" t="n">
        <v>2.96</v>
      </c>
      <c r="X1134" t="n">
        <v>0.29</v>
      </c>
      <c r="Y1134" t="n">
        <v>1</v>
      </c>
      <c r="Z1134" t="n">
        <v>10</v>
      </c>
    </row>
    <row r="1135">
      <c r="A1135" t="n">
        <v>15</v>
      </c>
      <c r="B1135" t="n">
        <v>45</v>
      </c>
      <c r="C1135" t="inlineStr">
        <is>
          <t xml:space="preserve">CONCLUIDO	</t>
        </is>
      </c>
      <c r="D1135" t="n">
        <v>7.7096</v>
      </c>
      <c r="E1135" t="n">
        <v>12.97</v>
      </c>
      <c r="F1135" t="n">
        <v>10.67</v>
      </c>
      <c r="G1135" t="n">
        <v>42.7</v>
      </c>
      <c r="H1135" t="n">
        <v>0.8100000000000001</v>
      </c>
      <c r="I1135" t="n">
        <v>15</v>
      </c>
      <c r="J1135" t="n">
        <v>103.4</v>
      </c>
      <c r="K1135" t="n">
        <v>39.72</v>
      </c>
      <c r="L1135" t="n">
        <v>4.75</v>
      </c>
      <c r="M1135" t="n">
        <v>13</v>
      </c>
      <c r="N1135" t="n">
        <v>13.93</v>
      </c>
      <c r="O1135" t="n">
        <v>12986.15</v>
      </c>
      <c r="P1135" t="n">
        <v>91.93000000000001</v>
      </c>
      <c r="Q1135" t="n">
        <v>197.87</v>
      </c>
      <c r="R1135" t="n">
        <v>36.25</v>
      </c>
      <c r="S1135" t="n">
        <v>25.4</v>
      </c>
      <c r="T1135" t="n">
        <v>4545.08</v>
      </c>
      <c r="U1135" t="n">
        <v>0.7</v>
      </c>
      <c r="V1135" t="n">
        <v>0.87</v>
      </c>
      <c r="W1135" t="n">
        <v>2.96</v>
      </c>
      <c r="X1135" t="n">
        <v>0.28</v>
      </c>
      <c r="Y1135" t="n">
        <v>1</v>
      </c>
      <c r="Z1135" t="n">
        <v>10</v>
      </c>
    </row>
    <row r="1136">
      <c r="A1136" t="n">
        <v>16</v>
      </c>
      <c r="B1136" t="n">
        <v>45</v>
      </c>
      <c r="C1136" t="inlineStr">
        <is>
          <t xml:space="preserve">CONCLUIDO	</t>
        </is>
      </c>
      <c r="D1136" t="n">
        <v>7.7169</v>
      </c>
      <c r="E1136" t="n">
        <v>12.96</v>
      </c>
      <c r="F1136" t="n">
        <v>10.66</v>
      </c>
      <c r="G1136" t="n">
        <v>42.65</v>
      </c>
      <c r="H1136" t="n">
        <v>0.85</v>
      </c>
      <c r="I1136" t="n">
        <v>15</v>
      </c>
      <c r="J1136" t="n">
        <v>103.71</v>
      </c>
      <c r="K1136" t="n">
        <v>39.72</v>
      </c>
      <c r="L1136" t="n">
        <v>5</v>
      </c>
      <c r="M1136" t="n">
        <v>13</v>
      </c>
      <c r="N1136" t="n">
        <v>14</v>
      </c>
      <c r="O1136" t="n">
        <v>13024.91</v>
      </c>
      <c r="P1136" t="n">
        <v>91.36</v>
      </c>
      <c r="Q1136" t="n">
        <v>197.77</v>
      </c>
      <c r="R1136" t="n">
        <v>35.81</v>
      </c>
      <c r="S1136" t="n">
        <v>25.4</v>
      </c>
      <c r="T1136" t="n">
        <v>4325.28</v>
      </c>
      <c r="U1136" t="n">
        <v>0.71</v>
      </c>
      <c r="V1136" t="n">
        <v>0.87</v>
      </c>
      <c r="W1136" t="n">
        <v>2.96</v>
      </c>
      <c r="X1136" t="n">
        <v>0.27</v>
      </c>
      <c r="Y1136" t="n">
        <v>1</v>
      </c>
      <c r="Z1136" t="n">
        <v>10</v>
      </c>
    </row>
    <row r="1137">
      <c r="A1137" t="n">
        <v>17</v>
      </c>
      <c r="B1137" t="n">
        <v>45</v>
      </c>
      <c r="C1137" t="inlineStr">
        <is>
          <t xml:space="preserve">CONCLUIDO	</t>
        </is>
      </c>
      <c r="D1137" t="n">
        <v>7.7333</v>
      </c>
      <c r="E1137" t="n">
        <v>12.93</v>
      </c>
      <c r="F1137" t="n">
        <v>10.66</v>
      </c>
      <c r="G1137" t="n">
        <v>45.67</v>
      </c>
      <c r="H1137" t="n">
        <v>0.89</v>
      </c>
      <c r="I1137" t="n">
        <v>14</v>
      </c>
      <c r="J1137" t="n">
        <v>104.03</v>
      </c>
      <c r="K1137" t="n">
        <v>39.72</v>
      </c>
      <c r="L1137" t="n">
        <v>5.25</v>
      </c>
      <c r="M1137" t="n">
        <v>12</v>
      </c>
      <c r="N1137" t="n">
        <v>14.06</v>
      </c>
      <c r="O1137" t="n">
        <v>13063.69</v>
      </c>
      <c r="P1137" t="n">
        <v>90.98</v>
      </c>
      <c r="Q1137" t="n">
        <v>197.76</v>
      </c>
      <c r="R1137" t="n">
        <v>35.63</v>
      </c>
      <c r="S1137" t="n">
        <v>25.4</v>
      </c>
      <c r="T1137" t="n">
        <v>4243.34</v>
      </c>
      <c r="U1137" t="n">
        <v>0.71</v>
      </c>
      <c r="V1137" t="n">
        <v>0.87</v>
      </c>
      <c r="W1137" t="n">
        <v>2.96</v>
      </c>
      <c r="X1137" t="n">
        <v>0.27</v>
      </c>
      <c r="Y1137" t="n">
        <v>1</v>
      </c>
      <c r="Z1137" t="n">
        <v>10</v>
      </c>
    </row>
    <row r="1138">
      <c r="A1138" t="n">
        <v>18</v>
      </c>
      <c r="B1138" t="n">
        <v>45</v>
      </c>
      <c r="C1138" t="inlineStr">
        <is>
          <t xml:space="preserve">CONCLUIDO	</t>
        </is>
      </c>
      <c r="D1138" t="n">
        <v>7.7573</v>
      </c>
      <c r="E1138" t="n">
        <v>12.89</v>
      </c>
      <c r="F1138" t="n">
        <v>10.64</v>
      </c>
      <c r="G1138" t="n">
        <v>49.09</v>
      </c>
      <c r="H1138" t="n">
        <v>0.93</v>
      </c>
      <c r="I1138" t="n">
        <v>13</v>
      </c>
      <c r="J1138" t="n">
        <v>104.34</v>
      </c>
      <c r="K1138" t="n">
        <v>39.72</v>
      </c>
      <c r="L1138" t="n">
        <v>5.5</v>
      </c>
      <c r="M1138" t="n">
        <v>11</v>
      </c>
      <c r="N1138" t="n">
        <v>14.12</v>
      </c>
      <c r="O1138" t="n">
        <v>13102.5</v>
      </c>
      <c r="P1138" t="n">
        <v>90.65000000000001</v>
      </c>
      <c r="Q1138" t="n">
        <v>197.77</v>
      </c>
      <c r="R1138" t="n">
        <v>35.03</v>
      </c>
      <c r="S1138" t="n">
        <v>25.4</v>
      </c>
      <c r="T1138" t="n">
        <v>3947.54</v>
      </c>
      <c r="U1138" t="n">
        <v>0.72</v>
      </c>
      <c r="V1138" t="n">
        <v>0.87</v>
      </c>
      <c r="W1138" t="n">
        <v>2.96</v>
      </c>
      <c r="X1138" t="n">
        <v>0.25</v>
      </c>
      <c r="Y1138" t="n">
        <v>1</v>
      </c>
      <c r="Z1138" t="n">
        <v>10</v>
      </c>
    </row>
    <row r="1139">
      <c r="A1139" t="n">
        <v>19</v>
      </c>
      <c r="B1139" t="n">
        <v>45</v>
      </c>
      <c r="C1139" t="inlineStr">
        <is>
          <t xml:space="preserve">CONCLUIDO	</t>
        </is>
      </c>
      <c r="D1139" t="n">
        <v>7.7588</v>
      </c>
      <c r="E1139" t="n">
        <v>12.89</v>
      </c>
      <c r="F1139" t="n">
        <v>10.63</v>
      </c>
      <c r="G1139" t="n">
        <v>49.08</v>
      </c>
      <c r="H1139" t="n">
        <v>0.97</v>
      </c>
      <c r="I1139" t="n">
        <v>13</v>
      </c>
      <c r="J1139" t="n">
        <v>104.65</v>
      </c>
      <c r="K1139" t="n">
        <v>39.72</v>
      </c>
      <c r="L1139" t="n">
        <v>5.75</v>
      </c>
      <c r="M1139" t="n">
        <v>11</v>
      </c>
      <c r="N1139" t="n">
        <v>14.19</v>
      </c>
      <c r="O1139" t="n">
        <v>13141.33</v>
      </c>
      <c r="P1139" t="n">
        <v>90.22</v>
      </c>
      <c r="Q1139" t="n">
        <v>197.77</v>
      </c>
      <c r="R1139" t="n">
        <v>34.96</v>
      </c>
      <c r="S1139" t="n">
        <v>25.4</v>
      </c>
      <c r="T1139" t="n">
        <v>3910.33</v>
      </c>
      <c r="U1139" t="n">
        <v>0.73</v>
      </c>
      <c r="V1139" t="n">
        <v>0.88</v>
      </c>
      <c r="W1139" t="n">
        <v>2.96</v>
      </c>
      <c r="X1139" t="n">
        <v>0.24</v>
      </c>
      <c r="Y1139" t="n">
        <v>1</v>
      </c>
      <c r="Z1139" t="n">
        <v>10</v>
      </c>
    </row>
    <row r="1140">
      <c r="A1140" t="n">
        <v>20</v>
      </c>
      <c r="B1140" t="n">
        <v>45</v>
      </c>
      <c r="C1140" t="inlineStr">
        <is>
          <t xml:space="preserve">CONCLUIDO	</t>
        </is>
      </c>
      <c r="D1140" t="n">
        <v>7.7823</v>
      </c>
      <c r="E1140" t="n">
        <v>12.85</v>
      </c>
      <c r="F1140" t="n">
        <v>10.62</v>
      </c>
      <c r="G1140" t="n">
        <v>53.08</v>
      </c>
      <c r="H1140" t="n">
        <v>1.01</v>
      </c>
      <c r="I1140" t="n">
        <v>12</v>
      </c>
      <c r="J1140" t="n">
        <v>104.97</v>
      </c>
      <c r="K1140" t="n">
        <v>39.72</v>
      </c>
      <c r="L1140" t="n">
        <v>6</v>
      </c>
      <c r="M1140" t="n">
        <v>10</v>
      </c>
      <c r="N1140" t="n">
        <v>14.25</v>
      </c>
      <c r="O1140" t="n">
        <v>13180.19</v>
      </c>
      <c r="P1140" t="n">
        <v>89.68000000000001</v>
      </c>
      <c r="Q1140" t="n">
        <v>197.79</v>
      </c>
      <c r="R1140" t="n">
        <v>34.29</v>
      </c>
      <c r="S1140" t="n">
        <v>25.4</v>
      </c>
      <c r="T1140" t="n">
        <v>3582.07</v>
      </c>
      <c r="U1140" t="n">
        <v>0.74</v>
      </c>
      <c r="V1140" t="n">
        <v>0.88</v>
      </c>
      <c r="W1140" t="n">
        <v>2.96</v>
      </c>
      <c r="X1140" t="n">
        <v>0.22</v>
      </c>
      <c r="Y1140" t="n">
        <v>1</v>
      </c>
      <c r="Z1140" t="n">
        <v>10</v>
      </c>
    </row>
    <row r="1141">
      <c r="A1141" t="n">
        <v>21</v>
      </c>
      <c r="B1141" t="n">
        <v>45</v>
      </c>
      <c r="C1141" t="inlineStr">
        <is>
          <t xml:space="preserve">CONCLUIDO	</t>
        </is>
      </c>
      <c r="D1141" t="n">
        <v>7.786</v>
      </c>
      <c r="E1141" t="n">
        <v>12.84</v>
      </c>
      <c r="F1141" t="n">
        <v>10.61</v>
      </c>
      <c r="G1141" t="n">
        <v>53.04</v>
      </c>
      <c r="H1141" t="n">
        <v>1.05</v>
      </c>
      <c r="I1141" t="n">
        <v>12</v>
      </c>
      <c r="J1141" t="n">
        <v>105.28</v>
      </c>
      <c r="K1141" t="n">
        <v>39.72</v>
      </c>
      <c r="L1141" t="n">
        <v>6.25</v>
      </c>
      <c r="M1141" t="n">
        <v>10</v>
      </c>
      <c r="N1141" t="n">
        <v>14.32</v>
      </c>
      <c r="O1141" t="n">
        <v>13219.07</v>
      </c>
      <c r="P1141" t="n">
        <v>89.09</v>
      </c>
      <c r="Q1141" t="n">
        <v>197.75</v>
      </c>
      <c r="R1141" t="n">
        <v>34.29</v>
      </c>
      <c r="S1141" t="n">
        <v>25.4</v>
      </c>
      <c r="T1141" t="n">
        <v>3581.63</v>
      </c>
      <c r="U1141" t="n">
        <v>0.74</v>
      </c>
      <c r="V1141" t="n">
        <v>0.88</v>
      </c>
      <c r="W1141" t="n">
        <v>2.96</v>
      </c>
      <c r="X1141" t="n">
        <v>0.22</v>
      </c>
      <c r="Y1141" t="n">
        <v>1</v>
      </c>
      <c r="Z1141" t="n">
        <v>10</v>
      </c>
    </row>
    <row r="1142">
      <c r="A1142" t="n">
        <v>22</v>
      </c>
      <c r="B1142" t="n">
        <v>45</v>
      </c>
      <c r="C1142" t="inlineStr">
        <is>
          <t xml:space="preserve">CONCLUIDO	</t>
        </is>
      </c>
      <c r="D1142" t="n">
        <v>7.8133</v>
      </c>
      <c r="E1142" t="n">
        <v>12.8</v>
      </c>
      <c r="F1142" t="n">
        <v>10.58</v>
      </c>
      <c r="G1142" t="n">
        <v>57.73</v>
      </c>
      <c r="H1142" t="n">
        <v>1.08</v>
      </c>
      <c r="I1142" t="n">
        <v>11</v>
      </c>
      <c r="J1142" t="n">
        <v>105.6</v>
      </c>
      <c r="K1142" t="n">
        <v>39.72</v>
      </c>
      <c r="L1142" t="n">
        <v>6.5</v>
      </c>
      <c r="M1142" t="n">
        <v>9</v>
      </c>
      <c r="N1142" t="n">
        <v>14.39</v>
      </c>
      <c r="O1142" t="n">
        <v>13257.98</v>
      </c>
      <c r="P1142" t="n">
        <v>88.54000000000001</v>
      </c>
      <c r="Q1142" t="n">
        <v>197.77</v>
      </c>
      <c r="R1142" t="n">
        <v>33.32</v>
      </c>
      <c r="S1142" t="n">
        <v>25.4</v>
      </c>
      <c r="T1142" t="n">
        <v>3101.21</v>
      </c>
      <c r="U1142" t="n">
        <v>0.76</v>
      </c>
      <c r="V1142" t="n">
        <v>0.88</v>
      </c>
      <c r="W1142" t="n">
        <v>2.96</v>
      </c>
      <c r="X1142" t="n">
        <v>0.19</v>
      </c>
      <c r="Y1142" t="n">
        <v>1</v>
      </c>
      <c r="Z1142" t="n">
        <v>10</v>
      </c>
    </row>
    <row r="1143">
      <c r="A1143" t="n">
        <v>23</v>
      </c>
      <c r="B1143" t="n">
        <v>45</v>
      </c>
      <c r="C1143" t="inlineStr">
        <is>
          <t xml:space="preserve">CONCLUIDO	</t>
        </is>
      </c>
      <c r="D1143" t="n">
        <v>7.8108</v>
      </c>
      <c r="E1143" t="n">
        <v>12.8</v>
      </c>
      <c r="F1143" t="n">
        <v>10.59</v>
      </c>
      <c r="G1143" t="n">
        <v>57.76</v>
      </c>
      <c r="H1143" t="n">
        <v>1.12</v>
      </c>
      <c r="I1143" t="n">
        <v>11</v>
      </c>
      <c r="J1143" t="n">
        <v>105.92</v>
      </c>
      <c r="K1143" t="n">
        <v>39.72</v>
      </c>
      <c r="L1143" t="n">
        <v>6.75</v>
      </c>
      <c r="M1143" t="n">
        <v>9</v>
      </c>
      <c r="N1143" t="n">
        <v>14.45</v>
      </c>
      <c r="O1143" t="n">
        <v>13296.91</v>
      </c>
      <c r="P1143" t="n">
        <v>88.61</v>
      </c>
      <c r="Q1143" t="n">
        <v>197.76</v>
      </c>
      <c r="R1143" t="n">
        <v>33.59</v>
      </c>
      <c r="S1143" t="n">
        <v>25.4</v>
      </c>
      <c r="T1143" t="n">
        <v>3234.58</v>
      </c>
      <c r="U1143" t="n">
        <v>0.76</v>
      </c>
      <c r="V1143" t="n">
        <v>0.88</v>
      </c>
      <c r="W1143" t="n">
        <v>2.96</v>
      </c>
      <c r="X1143" t="n">
        <v>0.2</v>
      </c>
      <c r="Y1143" t="n">
        <v>1</v>
      </c>
      <c r="Z1143" t="n">
        <v>10</v>
      </c>
    </row>
    <row r="1144">
      <c r="A1144" t="n">
        <v>24</v>
      </c>
      <c r="B1144" t="n">
        <v>45</v>
      </c>
      <c r="C1144" t="inlineStr">
        <is>
          <t xml:space="preserve">CONCLUIDO	</t>
        </is>
      </c>
      <c r="D1144" t="n">
        <v>7.8377</v>
      </c>
      <c r="E1144" t="n">
        <v>12.76</v>
      </c>
      <c r="F1144" t="n">
        <v>10.57</v>
      </c>
      <c r="G1144" t="n">
        <v>63.39</v>
      </c>
      <c r="H1144" t="n">
        <v>1.16</v>
      </c>
      <c r="I1144" t="n">
        <v>10</v>
      </c>
      <c r="J1144" t="n">
        <v>106.23</v>
      </c>
      <c r="K1144" t="n">
        <v>39.72</v>
      </c>
      <c r="L1144" t="n">
        <v>7</v>
      </c>
      <c r="M1144" t="n">
        <v>8</v>
      </c>
      <c r="N1144" t="n">
        <v>14.52</v>
      </c>
      <c r="O1144" t="n">
        <v>13335.87</v>
      </c>
      <c r="P1144" t="n">
        <v>87.84</v>
      </c>
      <c r="Q1144" t="n">
        <v>197.82</v>
      </c>
      <c r="R1144" t="n">
        <v>32.75</v>
      </c>
      <c r="S1144" t="n">
        <v>25.4</v>
      </c>
      <c r="T1144" t="n">
        <v>2821.77</v>
      </c>
      <c r="U1144" t="n">
        <v>0.78</v>
      </c>
      <c r="V1144" t="n">
        <v>0.88</v>
      </c>
      <c r="W1144" t="n">
        <v>2.96</v>
      </c>
      <c r="X1144" t="n">
        <v>0.17</v>
      </c>
      <c r="Y1144" t="n">
        <v>1</v>
      </c>
      <c r="Z1144" t="n">
        <v>10</v>
      </c>
    </row>
    <row r="1145">
      <c r="A1145" t="n">
        <v>25</v>
      </c>
      <c r="B1145" t="n">
        <v>45</v>
      </c>
      <c r="C1145" t="inlineStr">
        <is>
          <t xml:space="preserve">CONCLUIDO	</t>
        </is>
      </c>
      <c r="D1145" t="n">
        <v>7.8406</v>
      </c>
      <c r="E1145" t="n">
        <v>12.75</v>
      </c>
      <c r="F1145" t="n">
        <v>10.56</v>
      </c>
      <c r="G1145" t="n">
        <v>63.36</v>
      </c>
      <c r="H1145" t="n">
        <v>1.2</v>
      </c>
      <c r="I1145" t="n">
        <v>10</v>
      </c>
      <c r="J1145" t="n">
        <v>106.55</v>
      </c>
      <c r="K1145" t="n">
        <v>39.72</v>
      </c>
      <c r="L1145" t="n">
        <v>7.25</v>
      </c>
      <c r="M1145" t="n">
        <v>8</v>
      </c>
      <c r="N1145" t="n">
        <v>14.58</v>
      </c>
      <c r="O1145" t="n">
        <v>13374.86</v>
      </c>
      <c r="P1145" t="n">
        <v>87.68000000000001</v>
      </c>
      <c r="Q1145" t="n">
        <v>197.78</v>
      </c>
      <c r="R1145" t="n">
        <v>32.53</v>
      </c>
      <c r="S1145" t="n">
        <v>25.4</v>
      </c>
      <c r="T1145" t="n">
        <v>2711.46</v>
      </c>
      <c r="U1145" t="n">
        <v>0.78</v>
      </c>
      <c r="V1145" t="n">
        <v>0.88</v>
      </c>
      <c r="W1145" t="n">
        <v>2.96</v>
      </c>
      <c r="X1145" t="n">
        <v>0.17</v>
      </c>
      <c r="Y1145" t="n">
        <v>1</v>
      </c>
      <c r="Z1145" t="n">
        <v>10</v>
      </c>
    </row>
    <row r="1146">
      <c r="A1146" t="n">
        <v>26</v>
      </c>
      <c r="B1146" t="n">
        <v>45</v>
      </c>
      <c r="C1146" t="inlineStr">
        <is>
          <t xml:space="preserve">CONCLUIDO	</t>
        </is>
      </c>
      <c r="D1146" t="n">
        <v>7.837</v>
      </c>
      <c r="E1146" t="n">
        <v>12.76</v>
      </c>
      <c r="F1146" t="n">
        <v>10.57</v>
      </c>
      <c r="G1146" t="n">
        <v>63.4</v>
      </c>
      <c r="H1146" t="n">
        <v>1.24</v>
      </c>
      <c r="I1146" t="n">
        <v>10</v>
      </c>
      <c r="J1146" t="n">
        <v>106.86</v>
      </c>
      <c r="K1146" t="n">
        <v>39.72</v>
      </c>
      <c r="L1146" t="n">
        <v>7.5</v>
      </c>
      <c r="M1146" t="n">
        <v>8</v>
      </c>
      <c r="N1146" t="n">
        <v>14.65</v>
      </c>
      <c r="O1146" t="n">
        <v>13413.87</v>
      </c>
      <c r="P1146" t="n">
        <v>87.41</v>
      </c>
      <c r="Q1146" t="n">
        <v>197.75</v>
      </c>
      <c r="R1146" t="n">
        <v>32.91</v>
      </c>
      <c r="S1146" t="n">
        <v>25.4</v>
      </c>
      <c r="T1146" t="n">
        <v>2900.38</v>
      </c>
      <c r="U1146" t="n">
        <v>0.77</v>
      </c>
      <c r="V1146" t="n">
        <v>0.88</v>
      </c>
      <c r="W1146" t="n">
        <v>2.95</v>
      </c>
      <c r="X1146" t="n">
        <v>0.18</v>
      </c>
      <c r="Y1146" t="n">
        <v>1</v>
      </c>
      <c r="Z1146" t="n">
        <v>10</v>
      </c>
    </row>
    <row r="1147">
      <c r="A1147" t="n">
        <v>27</v>
      </c>
      <c r="B1147" t="n">
        <v>45</v>
      </c>
      <c r="C1147" t="inlineStr">
        <is>
          <t xml:space="preserve">CONCLUIDO	</t>
        </is>
      </c>
      <c r="D1147" t="n">
        <v>7.8615</v>
      </c>
      <c r="E1147" t="n">
        <v>12.72</v>
      </c>
      <c r="F1147" t="n">
        <v>10.55</v>
      </c>
      <c r="G1147" t="n">
        <v>70.31</v>
      </c>
      <c r="H1147" t="n">
        <v>1.27</v>
      </c>
      <c r="I1147" t="n">
        <v>9</v>
      </c>
      <c r="J1147" t="n">
        <v>107.18</v>
      </c>
      <c r="K1147" t="n">
        <v>39.72</v>
      </c>
      <c r="L1147" t="n">
        <v>7.75</v>
      </c>
      <c r="M1147" t="n">
        <v>7</v>
      </c>
      <c r="N1147" t="n">
        <v>14.72</v>
      </c>
      <c r="O1147" t="n">
        <v>13452.9</v>
      </c>
      <c r="P1147" t="n">
        <v>86.25</v>
      </c>
      <c r="Q1147" t="n">
        <v>197.8</v>
      </c>
      <c r="R1147" t="n">
        <v>32.27</v>
      </c>
      <c r="S1147" t="n">
        <v>25.4</v>
      </c>
      <c r="T1147" t="n">
        <v>2585.06</v>
      </c>
      <c r="U1147" t="n">
        <v>0.79</v>
      </c>
      <c r="V1147" t="n">
        <v>0.88</v>
      </c>
      <c r="W1147" t="n">
        <v>2.95</v>
      </c>
      <c r="X1147" t="n">
        <v>0.16</v>
      </c>
      <c r="Y1147" t="n">
        <v>1</v>
      </c>
      <c r="Z1147" t="n">
        <v>10</v>
      </c>
    </row>
    <row r="1148">
      <c r="A1148" t="n">
        <v>28</v>
      </c>
      <c r="B1148" t="n">
        <v>45</v>
      </c>
      <c r="C1148" t="inlineStr">
        <is>
          <t xml:space="preserve">CONCLUIDO	</t>
        </is>
      </c>
      <c r="D1148" t="n">
        <v>7.8582</v>
      </c>
      <c r="E1148" t="n">
        <v>12.73</v>
      </c>
      <c r="F1148" t="n">
        <v>10.55</v>
      </c>
      <c r="G1148" t="n">
        <v>70.34999999999999</v>
      </c>
      <c r="H1148" t="n">
        <v>1.31</v>
      </c>
      <c r="I1148" t="n">
        <v>9</v>
      </c>
      <c r="J1148" t="n">
        <v>107.5</v>
      </c>
      <c r="K1148" t="n">
        <v>39.72</v>
      </c>
      <c r="L1148" t="n">
        <v>8</v>
      </c>
      <c r="M1148" t="n">
        <v>7</v>
      </c>
      <c r="N1148" t="n">
        <v>14.78</v>
      </c>
      <c r="O1148" t="n">
        <v>13491.96</v>
      </c>
      <c r="P1148" t="n">
        <v>86.34</v>
      </c>
      <c r="Q1148" t="n">
        <v>197.76</v>
      </c>
      <c r="R1148" t="n">
        <v>32.49</v>
      </c>
      <c r="S1148" t="n">
        <v>25.4</v>
      </c>
      <c r="T1148" t="n">
        <v>2694.42</v>
      </c>
      <c r="U1148" t="n">
        <v>0.78</v>
      </c>
      <c r="V1148" t="n">
        <v>0.88</v>
      </c>
      <c r="W1148" t="n">
        <v>2.95</v>
      </c>
      <c r="X1148" t="n">
        <v>0.16</v>
      </c>
      <c r="Y1148" t="n">
        <v>1</v>
      </c>
      <c r="Z1148" t="n">
        <v>10</v>
      </c>
    </row>
    <row r="1149">
      <c r="A1149" t="n">
        <v>29</v>
      </c>
      <c r="B1149" t="n">
        <v>45</v>
      </c>
      <c r="C1149" t="inlineStr">
        <is>
          <t xml:space="preserve">CONCLUIDO	</t>
        </is>
      </c>
      <c r="D1149" t="n">
        <v>7.8654</v>
      </c>
      <c r="E1149" t="n">
        <v>12.71</v>
      </c>
      <c r="F1149" t="n">
        <v>10.54</v>
      </c>
      <c r="G1149" t="n">
        <v>70.27</v>
      </c>
      <c r="H1149" t="n">
        <v>1.35</v>
      </c>
      <c r="I1149" t="n">
        <v>9</v>
      </c>
      <c r="J1149" t="n">
        <v>107.81</v>
      </c>
      <c r="K1149" t="n">
        <v>39.72</v>
      </c>
      <c r="L1149" t="n">
        <v>8.25</v>
      </c>
      <c r="M1149" t="n">
        <v>7</v>
      </c>
      <c r="N1149" t="n">
        <v>14.85</v>
      </c>
      <c r="O1149" t="n">
        <v>13531.05</v>
      </c>
      <c r="P1149" t="n">
        <v>86.06999999999999</v>
      </c>
      <c r="Q1149" t="n">
        <v>197.75</v>
      </c>
      <c r="R1149" t="n">
        <v>32.17</v>
      </c>
      <c r="S1149" t="n">
        <v>25.4</v>
      </c>
      <c r="T1149" t="n">
        <v>2535.98</v>
      </c>
      <c r="U1149" t="n">
        <v>0.79</v>
      </c>
      <c r="V1149" t="n">
        <v>0.88</v>
      </c>
      <c r="W1149" t="n">
        <v>2.95</v>
      </c>
      <c r="X1149" t="n">
        <v>0.15</v>
      </c>
      <c r="Y1149" t="n">
        <v>1</v>
      </c>
      <c r="Z1149" t="n">
        <v>10</v>
      </c>
    </row>
    <row r="1150">
      <c r="A1150" t="n">
        <v>30</v>
      </c>
      <c r="B1150" t="n">
        <v>45</v>
      </c>
      <c r="C1150" t="inlineStr">
        <is>
          <t xml:space="preserve">CONCLUIDO	</t>
        </is>
      </c>
      <c r="D1150" t="n">
        <v>7.8604</v>
      </c>
      <c r="E1150" t="n">
        <v>12.72</v>
      </c>
      <c r="F1150" t="n">
        <v>10.55</v>
      </c>
      <c r="G1150" t="n">
        <v>70.33</v>
      </c>
      <c r="H1150" t="n">
        <v>1.38</v>
      </c>
      <c r="I1150" t="n">
        <v>9</v>
      </c>
      <c r="J1150" t="n">
        <v>108.13</v>
      </c>
      <c r="K1150" t="n">
        <v>39.72</v>
      </c>
      <c r="L1150" t="n">
        <v>8.5</v>
      </c>
      <c r="M1150" t="n">
        <v>7</v>
      </c>
      <c r="N1150" t="n">
        <v>14.92</v>
      </c>
      <c r="O1150" t="n">
        <v>13570.16</v>
      </c>
      <c r="P1150" t="n">
        <v>85.69</v>
      </c>
      <c r="Q1150" t="n">
        <v>197.75</v>
      </c>
      <c r="R1150" t="n">
        <v>32.41</v>
      </c>
      <c r="S1150" t="n">
        <v>25.4</v>
      </c>
      <c r="T1150" t="n">
        <v>2657.12</v>
      </c>
      <c r="U1150" t="n">
        <v>0.78</v>
      </c>
      <c r="V1150" t="n">
        <v>0.88</v>
      </c>
      <c r="W1150" t="n">
        <v>2.95</v>
      </c>
      <c r="X1150" t="n">
        <v>0.16</v>
      </c>
      <c r="Y1150" t="n">
        <v>1</v>
      </c>
      <c r="Z1150" t="n">
        <v>10</v>
      </c>
    </row>
    <row r="1151">
      <c r="A1151" t="n">
        <v>31</v>
      </c>
      <c r="B1151" t="n">
        <v>45</v>
      </c>
      <c r="C1151" t="inlineStr">
        <is>
          <t xml:space="preserve">CONCLUIDO	</t>
        </is>
      </c>
      <c r="D1151" t="n">
        <v>7.8883</v>
      </c>
      <c r="E1151" t="n">
        <v>12.68</v>
      </c>
      <c r="F1151" t="n">
        <v>10.52</v>
      </c>
      <c r="G1151" t="n">
        <v>78.93000000000001</v>
      </c>
      <c r="H1151" t="n">
        <v>1.42</v>
      </c>
      <c r="I1151" t="n">
        <v>8</v>
      </c>
      <c r="J1151" t="n">
        <v>108.45</v>
      </c>
      <c r="K1151" t="n">
        <v>39.72</v>
      </c>
      <c r="L1151" t="n">
        <v>8.75</v>
      </c>
      <c r="M1151" t="n">
        <v>6</v>
      </c>
      <c r="N1151" t="n">
        <v>14.98</v>
      </c>
      <c r="O1151" t="n">
        <v>13609.42</v>
      </c>
      <c r="P1151" t="n">
        <v>84.98</v>
      </c>
      <c r="Q1151" t="n">
        <v>197.77</v>
      </c>
      <c r="R1151" t="n">
        <v>31.54</v>
      </c>
      <c r="S1151" t="n">
        <v>25.4</v>
      </c>
      <c r="T1151" t="n">
        <v>2227.38</v>
      </c>
      <c r="U1151" t="n">
        <v>0.8100000000000001</v>
      </c>
      <c r="V1151" t="n">
        <v>0.88</v>
      </c>
      <c r="W1151" t="n">
        <v>2.95</v>
      </c>
      <c r="X1151" t="n">
        <v>0.13</v>
      </c>
      <c r="Y1151" t="n">
        <v>1</v>
      </c>
      <c r="Z1151" t="n">
        <v>10</v>
      </c>
    </row>
    <row r="1152">
      <c r="A1152" t="n">
        <v>32</v>
      </c>
      <c r="B1152" t="n">
        <v>45</v>
      </c>
      <c r="C1152" t="inlineStr">
        <is>
          <t xml:space="preserve">CONCLUIDO	</t>
        </is>
      </c>
      <c r="D1152" t="n">
        <v>7.8909</v>
      </c>
      <c r="E1152" t="n">
        <v>12.67</v>
      </c>
      <c r="F1152" t="n">
        <v>10.52</v>
      </c>
      <c r="G1152" t="n">
        <v>78.90000000000001</v>
      </c>
      <c r="H1152" t="n">
        <v>1.46</v>
      </c>
      <c r="I1152" t="n">
        <v>8</v>
      </c>
      <c r="J1152" t="n">
        <v>108.77</v>
      </c>
      <c r="K1152" t="n">
        <v>39.72</v>
      </c>
      <c r="L1152" t="n">
        <v>9</v>
      </c>
      <c r="M1152" t="n">
        <v>6</v>
      </c>
      <c r="N1152" t="n">
        <v>15.05</v>
      </c>
      <c r="O1152" t="n">
        <v>13648.58</v>
      </c>
      <c r="P1152" t="n">
        <v>84.84999999999999</v>
      </c>
      <c r="Q1152" t="n">
        <v>197.75</v>
      </c>
      <c r="R1152" t="n">
        <v>31.4</v>
      </c>
      <c r="S1152" t="n">
        <v>25.4</v>
      </c>
      <c r="T1152" t="n">
        <v>2155.04</v>
      </c>
      <c r="U1152" t="n">
        <v>0.8100000000000001</v>
      </c>
      <c r="V1152" t="n">
        <v>0.88</v>
      </c>
      <c r="W1152" t="n">
        <v>2.95</v>
      </c>
      <c r="X1152" t="n">
        <v>0.13</v>
      </c>
      <c r="Y1152" t="n">
        <v>1</v>
      </c>
      <c r="Z1152" t="n">
        <v>10</v>
      </c>
    </row>
    <row r="1153">
      <c r="A1153" t="n">
        <v>33</v>
      </c>
      <c r="B1153" t="n">
        <v>45</v>
      </c>
      <c r="C1153" t="inlineStr">
        <is>
          <t xml:space="preserve">CONCLUIDO	</t>
        </is>
      </c>
      <c r="D1153" t="n">
        <v>7.887</v>
      </c>
      <c r="E1153" t="n">
        <v>12.68</v>
      </c>
      <c r="F1153" t="n">
        <v>10.53</v>
      </c>
      <c r="G1153" t="n">
        <v>78.95</v>
      </c>
      <c r="H1153" t="n">
        <v>1.49</v>
      </c>
      <c r="I1153" t="n">
        <v>8</v>
      </c>
      <c r="J1153" t="n">
        <v>109.09</v>
      </c>
      <c r="K1153" t="n">
        <v>39.72</v>
      </c>
      <c r="L1153" t="n">
        <v>9.25</v>
      </c>
      <c r="M1153" t="n">
        <v>6</v>
      </c>
      <c r="N1153" t="n">
        <v>15.12</v>
      </c>
      <c r="O1153" t="n">
        <v>13687.77</v>
      </c>
      <c r="P1153" t="n">
        <v>84.77</v>
      </c>
      <c r="Q1153" t="n">
        <v>197.77</v>
      </c>
      <c r="R1153" t="n">
        <v>31.59</v>
      </c>
      <c r="S1153" t="n">
        <v>25.4</v>
      </c>
      <c r="T1153" t="n">
        <v>2251.68</v>
      </c>
      <c r="U1153" t="n">
        <v>0.8</v>
      </c>
      <c r="V1153" t="n">
        <v>0.88</v>
      </c>
      <c r="W1153" t="n">
        <v>2.95</v>
      </c>
      <c r="X1153" t="n">
        <v>0.14</v>
      </c>
      <c r="Y1153" t="n">
        <v>1</v>
      </c>
      <c r="Z1153" t="n">
        <v>10</v>
      </c>
    </row>
    <row r="1154">
      <c r="A1154" t="n">
        <v>34</v>
      </c>
      <c r="B1154" t="n">
        <v>45</v>
      </c>
      <c r="C1154" t="inlineStr">
        <is>
          <t xml:space="preserve">CONCLUIDO	</t>
        </is>
      </c>
      <c r="D1154" t="n">
        <v>7.8878</v>
      </c>
      <c r="E1154" t="n">
        <v>12.68</v>
      </c>
      <c r="F1154" t="n">
        <v>10.53</v>
      </c>
      <c r="G1154" t="n">
        <v>78.94</v>
      </c>
      <c r="H1154" t="n">
        <v>1.53</v>
      </c>
      <c r="I1154" t="n">
        <v>8</v>
      </c>
      <c r="J1154" t="n">
        <v>109.4</v>
      </c>
      <c r="K1154" t="n">
        <v>39.72</v>
      </c>
      <c r="L1154" t="n">
        <v>9.5</v>
      </c>
      <c r="M1154" t="n">
        <v>6</v>
      </c>
      <c r="N1154" t="n">
        <v>15.19</v>
      </c>
      <c r="O1154" t="n">
        <v>13726.99</v>
      </c>
      <c r="P1154" t="n">
        <v>84.28</v>
      </c>
      <c r="Q1154" t="n">
        <v>197.75</v>
      </c>
      <c r="R1154" t="n">
        <v>31.63</v>
      </c>
      <c r="S1154" t="n">
        <v>25.4</v>
      </c>
      <c r="T1154" t="n">
        <v>2270.23</v>
      </c>
      <c r="U1154" t="n">
        <v>0.8</v>
      </c>
      <c r="V1154" t="n">
        <v>0.88</v>
      </c>
      <c r="W1154" t="n">
        <v>2.95</v>
      </c>
      <c r="X1154" t="n">
        <v>0.14</v>
      </c>
      <c r="Y1154" t="n">
        <v>1</v>
      </c>
      <c r="Z1154" t="n">
        <v>10</v>
      </c>
    </row>
    <row r="1155">
      <c r="A1155" t="n">
        <v>35</v>
      </c>
      <c r="B1155" t="n">
        <v>45</v>
      </c>
      <c r="C1155" t="inlineStr">
        <is>
          <t xml:space="preserve">CONCLUIDO	</t>
        </is>
      </c>
      <c r="D1155" t="n">
        <v>7.8882</v>
      </c>
      <c r="E1155" t="n">
        <v>12.68</v>
      </c>
      <c r="F1155" t="n">
        <v>10.52</v>
      </c>
      <c r="G1155" t="n">
        <v>78.94</v>
      </c>
      <c r="H1155" t="n">
        <v>1.57</v>
      </c>
      <c r="I1155" t="n">
        <v>8</v>
      </c>
      <c r="J1155" t="n">
        <v>109.72</v>
      </c>
      <c r="K1155" t="n">
        <v>39.72</v>
      </c>
      <c r="L1155" t="n">
        <v>9.75</v>
      </c>
      <c r="M1155" t="n">
        <v>6</v>
      </c>
      <c r="N1155" t="n">
        <v>15.26</v>
      </c>
      <c r="O1155" t="n">
        <v>13766.23</v>
      </c>
      <c r="P1155" t="n">
        <v>83.45999999999999</v>
      </c>
      <c r="Q1155" t="n">
        <v>197.81</v>
      </c>
      <c r="R1155" t="n">
        <v>31.59</v>
      </c>
      <c r="S1155" t="n">
        <v>25.4</v>
      </c>
      <c r="T1155" t="n">
        <v>2248.82</v>
      </c>
      <c r="U1155" t="n">
        <v>0.8</v>
      </c>
      <c r="V1155" t="n">
        <v>0.88</v>
      </c>
      <c r="W1155" t="n">
        <v>2.95</v>
      </c>
      <c r="X1155" t="n">
        <v>0.13</v>
      </c>
      <c r="Y1155" t="n">
        <v>1</v>
      </c>
      <c r="Z1155" t="n">
        <v>10</v>
      </c>
    </row>
    <row r="1156">
      <c r="A1156" t="n">
        <v>36</v>
      </c>
      <c r="B1156" t="n">
        <v>45</v>
      </c>
      <c r="C1156" t="inlineStr">
        <is>
          <t xml:space="preserve">CONCLUIDO	</t>
        </is>
      </c>
      <c r="D1156" t="n">
        <v>7.9133</v>
      </c>
      <c r="E1156" t="n">
        <v>12.64</v>
      </c>
      <c r="F1156" t="n">
        <v>10.51</v>
      </c>
      <c r="G1156" t="n">
        <v>90.04000000000001</v>
      </c>
      <c r="H1156" t="n">
        <v>1.6</v>
      </c>
      <c r="I1156" t="n">
        <v>7</v>
      </c>
      <c r="J1156" t="n">
        <v>110.04</v>
      </c>
      <c r="K1156" t="n">
        <v>39.72</v>
      </c>
      <c r="L1156" t="n">
        <v>10</v>
      </c>
      <c r="M1156" t="n">
        <v>5</v>
      </c>
      <c r="N1156" t="n">
        <v>15.32</v>
      </c>
      <c r="O1156" t="n">
        <v>13805.5</v>
      </c>
      <c r="P1156" t="n">
        <v>83.22</v>
      </c>
      <c r="Q1156" t="n">
        <v>197.76</v>
      </c>
      <c r="R1156" t="n">
        <v>30.9</v>
      </c>
      <c r="S1156" t="n">
        <v>25.4</v>
      </c>
      <c r="T1156" t="n">
        <v>1913.04</v>
      </c>
      <c r="U1156" t="n">
        <v>0.82</v>
      </c>
      <c r="V1156" t="n">
        <v>0.89</v>
      </c>
      <c r="W1156" t="n">
        <v>2.95</v>
      </c>
      <c r="X1156" t="n">
        <v>0.12</v>
      </c>
      <c r="Y1156" t="n">
        <v>1</v>
      </c>
      <c r="Z1156" t="n">
        <v>10</v>
      </c>
    </row>
    <row r="1157">
      <c r="A1157" t="n">
        <v>37</v>
      </c>
      <c r="B1157" t="n">
        <v>45</v>
      </c>
      <c r="C1157" t="inlineStr">
        <is>
          <t xml:space="preserve">CONCLUIDO	</t>
        </is>
      </c>
      <c r="D1157" t="n">
        <v>7.9116</v>
      </c>
      <c r="E1157" t="n">
        <v>12.64</v>
      </c>
      <c r="F1157" t="n">
        <v>10.51</v>
      </c>
      <c r="G1157" t="n">
        <v>90.06999999999999</v>
      </c>
      <c r="H1157" t="n">
        <v>1.64</v>
      </c>
      <c r="I1157" t="n">
        <v>7</v>
      </c>
      <c r="J1157" t="n">
        <v>110.36</v>
      </c>
      <c r="K1157" t="n">
        <v>39.72</v>
      </c>
      <c r="L1157" t="n">
        <v>10.25</v>
      </c>
      <c r="M1157" t="n">
        <v>5</v>
      </c>
      <c r="N1157" t="n">
        <v>15.39</v>
      </c>
      <c r="O1157" t="n">
        <v>13844.79</v>
      </c>
      <c r="P1157" t="n">
        <v>83.31</v>
      </c>
      <c r="Q1157" t="n">
        <v>197.8</v>
      </c>
      <c r="R1157" t="n">
        <v>31.07</v>
      </c>
      <c r="S1157" t="n">
        <v>25.4</v>
      </c>
      <c r="T1157" t="n">
        <v>1996.38</v>
      </c>
      <c r="U1157" t="n">
        <v>0.82</v>
      </c>
      <c r="V1157" t="n">
        <v>0.89</v>
      </c>
      <c r="W1157" t="n">
        <v>2.95</v>
      </c>
      <c r="X1157" t="n">
        <v>0.12</v>
      </c>
      <c r="Y1157" t="n">
        <v>1</v>
      </c>
      <c r="Z1157" t="n">
        <v>10</v>
      </c>
    </row>
    <row r="1158">
      <c r="A1158" t="n">
        <v>38</v>
      </c>
      <c r="B1158" t="n">
        <v>45</v>
      </c>
      <c r="C1158" t="inlineStr">
        <is>
          <t xml:space="preserve">CONCLUIDO	</t>
        </is>
      </c>
      <c r="D1158" t="n">
        <v>7.9116</v>
      </c>
      <c r="E1158" t="n">
        <v>12.64</v>
      </c>
      <c r="F1158" t="n">
        <v>10.51</v>
      </c>
      <c r="G1158" t="n">
        <v>90.06999999999999</v>
      </c>
      <c r="H1158" t="n">
        <v>1.67</v>
      </c>
      <c r="I1158" t="n">
        <v>7</v>
      </c>
      <c r="J1158" t="n">
        <v>110.68</v>
      </c>
      <c r="K1158" t="n">
        <v>39.72</v>
      </c>
      <c r="L1158" t="n">
        <v>10.5</v>
      </c>
      <c r="M1158" t="n">
        <v>5</v>
      </c>
      <c r="N1158" t="n">
        <v>15.46</v>
      </c>
      <c r="O1158" t="n">
        <v>13884.11</v>
      </c>
      <c r="P1158" t="n">
        <v>83.04000000000001</v>
      </c>
      <c r="Q1158" t="n">
        <v>197.76</v>
      </c>
      <c r="R1158" t="n">
        <v>31.1</v>
      </c>
      <c r="S1158" t="n">
        <v>25.4</v>
      </c>
      <c r="T1158" t="n">
        <v>2013.46</v>
      </c>
      <c r="U1158" t="n">
        <v>0.82</v>
      </c>
      <c r="V1158" t="n">
        <v>0.89</v>
      </c>
      <c r="W1158" t="n">
        <v>2.95</v>
      </c>
      <c r="X1158" t="n">
        <v>0.12</v>
      </c>
      <c r="Y1158" t="n">
        <v>1</v>
      </c>
      <c r="Z1158" t="n">
        <v>10</v>
      </c>
    </row>
    <row r="1159">
      <c r="A1159" t="n">
        <v>39</v>
      </c>
      <c r="B1159" t="n">
        <v>45</v>
      </c>
      <c r="C1159" t="inlineStr">
        <is>
          <t xml:space="preserve">CONCLUIDO	</t>
        </is>
      </c>
      <c r="D1159" t="n">
        <v>7.9123</v>
      </c>
      <c r="E1159" t="n">
        <v>12.64</v>
      </c>
      <c r="F1159" t="n">
        <v>10.51</v>
      </c>
      <c r="G1159" t="n">
        <v>90.06</v>
      </c>
      <c r="H1159" t="n">
        <v>1.71</v>
      </c>
      <c r="I1159" t="n">
        <v>7</v>
      </c>
      <c r="J1159" t="n">
        <v>111</v>
      </c>
      <c r="K1159" t="n">
        <v>39.72</v>
      </c>
      <c r="L1159" t="n">
        <v>10.75</v>
      </c>
      <c r="M1159" t="n">
        <v>5</v>
      </c>
      <c r="N1159" t="n">
        <v>15.53</v>
      </c>
      <c r="O1159" t="n">
        <v>13923.46</v>
      </c>
      <c r="P1159" t="n">
        <v>82.59</v>
      </c>
      <c r="Q1159" t="n">
        <v>197.75</v>
      </c>
      <c r="R1159" t="n">
        <v>30.89</v>
      </c>
      <c r="S1159" t="n">
        <v>25.4</v>
      </c>
      <c r="T1159" t="n">
        <v>1907.64</v>
      </c>
      <c r="U1159" t="n">
        <v>0.82</v>
      </c>
      <c r="V1159" t="n">
        <v>0.89</v>
      </c>
      <c r="W1159" t="n">
        <v>2.95</v>
      </c>
      <c r="X1159" t="n">
        <v>0.12</v>
      </c>
      <c r="Y1159" t="n">
        <v>1</v>
      </c>
      <c r="Z1159" t="n">
        <v>10</v>
      </c>
    </row>
    <row r="1160">
      <c r="A1160" t="n">
        <v>40</v>
      </c>
      <c r="B1160" t="n">
        <v>45</v>
      </c>
      <c r="C1160" t="inlineStr">
        <is>
          <t xml:space="preserve">CONCLUIDO	</t>
        </is>
      </c>
      <c r="D1160" t="n">
        <v>7.9102</v>
      </c>
      <c r="E1160" t="n">
        <v>12.64</v>
      </c>
      <c r="F1160" t="n">
        <v>10.51</v>
      </c>
      <c r="G1160" t="n">
        <v>90.09</v>
      </c>
      <c r="H1160" t="n">
        <v>1.74</v>
      </c>
      <c r="I1160" t="n">
        <v>7</v>
      </c>
      <c r="J1160" t="n">
        <v>111.32</v>
      </c>
      <c r="K1160" t="n">
        <v>39.72</v>
      </c>
      <c r="L1160" t="n">
        <v>11</v>
      </c>
      <c r="M1160" t="n">
        <v>5</v>
      </c>
      <c r="N1160" t="n">
        <v>15.6</v>
      </c>
      <c r="O1160" t="n">
        <v>13962.83</v>
      </c>
      <c r="P1160" t="n">
        <v>81.79000000000001</v>
      </c>
      <c r="Q1160" t="n">
        <v>197.75</v>
      </c>
      <c r="R1160" t="n">
        <v>31.13</v>
      </c>
      <c r="S1160" t="n">
        <v>25.4</v>
      </c>
      <c r="T1160" t="n">
        <v>2025.63</v>
      </c>
      <c r="U1160" t="n">
        <v>0.82</v>
      </c>
      <c r="V1160" t="n">
        <v>0.89</v>
      </c>
      <c r="W1160" t="n">
        <v>2.95</v>
      </c>
      <c r="X1160" t="n">
        <v>0.12</v>
      </c>
      <c r="Y1160" t="n">
        <v>1</v>
      </c>
      <c r="Z1160" t="n">
        <v>10</v>
      </c>
    </row>
    <row r="1161">
      <c r="A1161" t="n">
        <v>41</v>
      </c>
      <c r="B1161" t="n">
        <v>45</v>
      </c>
      <c r="C1161" t="inlineStr">
        <is>
          <t xml:space="preserve">CONCLUIDO	</t>
        </is>
      </c>
      <c r="D1161" t="n">
        <v>7.9077</v>
      </c>
      <c r="E1161" t="n">
        <v>12.65</v>
      </c>
      <c r="F1161" t="n">
        <v>10.51</v>
      </c>
      <c r="G1161" t="n">
        <v>90.12</v>
      </c>
      <c r="H1161" t="n">
        <v>1.78</v>
      </c>
      <c r="I1161" t="n">
        <v>7</v>
      </c>
      <c r="J1161" t="n">
        <v>111.63</v>
      </c>
      <c r="K1161" t="n">
        <v>39.72</v>
      </c>
      <c r="L1161" t="n">
        <v>11.25</v>
      </c>
      <c r="M1161" t="n">
        <v>5</v>
      </c>
      <c r="N1161" t="n">
        <v>15.67</v>
      </c>
      <c r="O1161" t="n">
        <v>14002.23</v>
      </c>
      <c r="P1161" t="n">
        <v>81.09</v>
      </c>
      <c r="Q1161" t="n">
        <v>197.77</v>
      </c>
      <c r="R1161" t="n">
        <v>31.23</v>
      </c>
      <c r="S1161" t="n">
        <v>25.4</v>
      </c>
      <c r="T1161" t="n">
        <v>2076.15</v>
      </c>
      <c r="U1161" t="n">
        <v>0.8100000000000001</v>
      </c>
      <c r="V1161" t="n">
        <v>0.89</v>
      </c>
      <c r="W1161" t="n">
        <v>2.95</v>
      </c>
      <c r="X1161" t="n">
        <v>0.12</v>
      </c>
      <c r="Y1161" t="n">
        <v>1</v>
      </c>
      <c r="Z1161" t="n">
        <v>10</v>
      </c>
    </row>
    <row r="1162">
      <c r="A1162" t="n">
        <v>42</v>
      </c>
      <c r="B1162" t="n">
        <v>45</v>
      </c>
      <c r="C1162" t="inlineStr">
        <is>
          <t xml:space="preserve">CONCLUIDO	</t>
        </is>
      </c>
      <c r="D1162" t="n">
        <v>7.9349</v>
      </c>
      <c r="E1162" t="n">
        <v>12.6</v>
      </c>
      <c r="F1162" t="n">
        <v>10.49</v>
      </c>
      <c r="G1162" t="n">
        <v>104.91</v>
      </c>
      <c r="H1162" t="n">
        <v>1.81</v>
      </c>
      <c r="I1162" t="n">
        <v>6</v>
      </c>
      <c r="J1162" t="n">
        <v>111.95</v>
      </c>
      <c r="K1162" t="n">
        <v>39.72</v>
      </c>
      <c r="L1162" t="n">
        <v>11.5</v>
      </c>
      <c r="M1162" t="n">
        <v>4</v>
      </c>
      <c r="N1162" t="n">
        <v>15.74</v>
      </c>
      <c r="O1162" t="n">
        <v>14041.65</v>
      </c>
      <c r="P1162" t="n">
        <v>80.23999999999999</v>
      </c>
      <c r="Q1162" t="n">
        <v>197.75</v>
      </c>
      <c r="R1162" t="n">
        <v>30.47</v>
      </c>
      <c r="S1162" t="n">
        <v>25.4</v>
      </c>
      <c r="T1162" t="n">
        <v>1701.86</v>
      </c>
      <c r="U1162" t="n">
        <v>0.83</v>
      </c>
      <c r="V1162" t="n">
        <v>0.89</v>
      </c>
      <c r="W1162" t="n">
        <v>2.95</v>
      </c>
      <c r="X1162" t="n">
        <v>0.1</v>
      </c>
      <c r="Y1162" t="n">
        <v>1</v>
      </c>
      <c r="Z1162" t="n">
        <v>10</v>
      </c>
    </row>
    <row r="1163">
      <c r="A1163" t="n">
        <v>43</v>
      </c>
      <c r="B1163" t="n">
        <v>45</v>
      </c>
      <c r="C1163" t="inlineStr">
        <is>
          <t xml:space="preserve">CONCLUIDO	</t>
        </is>
      </c>
      <c r="D1163" t="n">
        <v>7.9376</v>
      </c>
      <c r="E1163" t="n">
        <v>12.6</v>
      </c>
      <c r="F1163" t="n">
        <v>10.49</v>
      </c>
      <c r="G1163" t="n">
        <v>104.87</v>
      </c>
      <c r="H1163" t="n">
        <v>1.84</v>
      </c>
      <c r="I1163" t="n">
        <v>6</v>
      </c>
      <c r="J1163" t="n">
        <v>112.27</v>
      </c>
      <c r="K1163" t="n">
        <v>39.72</v>
      </c>
      <c r="L1163" t="n">
        <v>11.75</v>
      </c>
      <c r="M1163" t="n">
        <v>4</v>
      </c>
      <c r="N1163" t="n">
        <v>15.81</v>
      </c>
      <c r="O1163" t="n">
        <v>14081.1</v>
      </c>
      <c r="P1163" t="n">
        <v>80.02</v>
      </c>
      <c r="Q1163" t="n">
        <v>197.76</v>
      </c>
      <c r="R1163" t="n">
        <v>30.37</v>
      </c>
      <c r="S1163" t="n">
        <v>25.4</v>
      </c>
      <c r="T1163" t="n">
        <v>1650.07</v>
      </c>
      <c r="U1163" t="n">
        <v>0.84</v>
      </c>
      <c r="V1163" t="n">
        <v>0.89</v>
      </c>
      <c r="W1163" t="n">
        <v>2.95</v>
      </c>
      <c r="X1163" t="n">
        <v>0.1</v>
      </c>
      <c r="Y1163" t="n">
        <v>1</v>
      </c>
      <c r="Z1163" t="n">
        <v>10</v>
      </c>
    </row>
    <row r="1164">
      <c r="A1164" t="n">
        <v>44</v>
      </c>
      <c r="B1164" t="n">
        <v>45</v>
      </c>
      <c r="C1164" t="inlineStr">
        <is>
          <t xml:space="preserve">CONCLUIDO	</t>
        </is>
      </c>
      <c r="D1164" t="n">
        <v>7.937</v>
      </c>
      <c r="E1164" t="n">
        <v>12.6</v>
      </c>
      <c r="F1164" t="n">
        <v>10.49</v>
      </c>
      <c r="G1164" t="n">
        <v>104.88</v>
      </c>
      <c r="H1164" t="n">
        <v>1.88</v>
      </c>
      <c r="I1164" t="n">
        <v>6</v>
      </c>
      <c r="J1164" t="n">
        <v>112.59</v>
      </c>
      <c r="K1164" t="n">
        <v>39.72</v>
      </c>
      <c r="L1164" t="n">
        <v>12</v>
      </c>
      <c r="M1164" t="n">
        <v>3</v>
      </c>
      <c r="N1164" t="n">
        <v>15.88</v>
      </c>
      <c r="O1164" t="n">
        <v>14120.58</v>
      </c>
      <c r="P1164" t="n">
        <v>80.29000000000001</v>
      </c>
      <c r="Q1164" t="n">
        <v>197.76</v>
      </c>
      <c r="R1164" t="n">
        <v>30.34</v>
      </c>
      <c r="S1164" t="n">
        <v>25.4</v>
      </c>
      <c r="T1164" t="n">
        <v>1635.55</v>
      </c>
      <c r="U1164" t="n">
        <v>0.84</v>
      </c>
      <c r="V1164" t="n">
        <v>0.89</v>
      </c>
      <c r="W1164" t="n">
        <v>2.95</v>
      </c>
      <c r="X1164" t="n">
        <v>0.1</v>
      </c>
      <c r="Y1164" t="n">
        <v>1</v>
      </c>
      <c r="Z1164" t="n">
        <v>10</v>
      </c>
    </row>
    <row r="1165">
      <c r="A1165" t="n">
        <v>45</v>
      </c>
      <c r="B1165" t="n">
        <v>45</v>
      </c>
      <c r="C1165" t="inlineStr">
        <is>
          <t xml:space="preserve">CONCLUIDO	</t>
        </is>
      </c>
      <c r="D1165" t="n">
        <v>7.9369</v>
      </c>
      <c r="E1165" t="n">
        <v>12.6</v>
      </c>
      <c r="F1165" t="n">
        <v>10.49</v>
      </c>
      <c r="G1165" t="n">
        <v>104.88</v>
      </c>
      <c r="H1165" t="n">
        <v>1.91</v>
      </c>
      <c r="I1165" t="n">
        <v>6</v>
      </c>
      <c r="J1165" t="n">
        <v>112.91</v>
      </c>
      <c r="K1165" t="n">
        <v>39.72</v>
      </c>
      <c r="L1165" t="n">
        <v>12.25</v>
      </c>
      <c r="M1165" t="n">
        <v>3</v>
      </c>
      <c r="N1165" t="n">
        <v>15.95</v>
      </c>
      <c r="O1165" t="n">
        <v>14160.09</v>
      </c>
      <c r="P1165" t="n">
        <v>80.36</v>
      </c>
      <c r="Q1165" t="n">
        <v>197.75</v>
      </c>
      <c r="R1165" t="n">
        <v>30.45</v>
      </c>
      <c r="S1165" t="n">
        <v>25.4</v>
      </c>
      <c r="T1165" t="n">
        <v>1691.19</v>
      </c>
      <c r="U1165" t="n">
        <v>0.83</v>
      </c>
      <c r="V1165" t="n">
        <v>0.89</v>
      </c>
      <c r="W1165" t="n">
        <v>2.95</v>
      </c>
      <c r="X1165" t="n">
        <v>0.1</v>
      </c>
      <c r="Y1165" t="n">
        <v>1</v>
      </c>
      <c r="Z1165" t="n">
        <v>10</v>
      </c>
    </row>
    <row r="1166">
      <c r="A1166" t="n">
        <v>46</v>
      </c>
      <c r="B1166" t="n">
        <v>45</v>
      </c>
      <c r="C1166" t="inlineStr">
        <is>
          <t xml:space="preserve">CONCLUIDO	</t>
        </is>
      </c>
      <c r="D1166" t="n">
        <v>7.9414</v>
      </c>
      <c r="E1166" t="n">
        <v>12.59</v>
      </c>
      <c r="F1166" t="n">
        <v>10.48</v>
      </c>
      <c r="G1166" t="n">
        <v>104.81</v>
      </c>
      <c r="H1166" t="n">
        <v>1.95</v>
      </c>
      <c r="I1166" t="n">
        <v>6</v>
      </c>
      <c r="J1166" t="n">
        <v>113.24</v>
      </c>
      <c r="K1166" t="n">
        <v>39.72</v>
      </c>
      <c r="L1166" t="n">
        <v>12.5</v>
      </c>
      <c r="M1166" t="n">
        <v>2</v>
      </c>
      <c r="N1166" t="n">
        <v>16.02</v>
      </c>
      <c r="O1166" t="n">
        <v>14199.62</v>
      </c>
      <c r="P1166" t="n">
        <v>79.87</v>
      </c>
      <c r="Q1166" t="n">
        <v>197.77</v>
      </c>
      <c r="R1166" t="n">
        <v>30.11</v>
      </c>
      <c r="S1166" t="n">
        <v>25.4</v>
      </c>
      <c r="T1166" t="n">
        <v>1521.86</v>
      </c>
      <c r="U1166" t="n">
        <v>0.84</v>
      </c>
      <c r="V1166" t="n">
        <v>0.89</v>
      </c>
      <c r="W1166" t="n">
        <v>2.95</v>
      </c>
      <c r="X1166" t="n">
        <v>0.09</v>
      </c>
      <c r="Y1166" t="n">
        <v>1</v>
      </c>
      <c r="Z1166" t="n">
        <v>10</v>
      </c>
    </row>
    <row r="1167">
      <c r="A1167" t="n">
        <v>47</v>
      </c>
      <c r="B1167" t="n">
        <v>45</v>
      </c>
      <c r="C1167" t="inlineStr">
        <is>
          <t xml:space="preserve">CONCLUIDO	</t>
        </is>
      </c>
      <c r="D1167" t="n">
        <v>7.9379</v>
      </c>
      <c r="E1167" t="n">
        <v>12.6</v>
      </c>
      <c r="F1167" t="n">
        <v>10.49</v>
      </c>
      <c r="G1167" t="n">
        <v>104.86</v>
      </c>
      <c r="H1167" t="n">
        <v>1.98</v>
      </c>
      <c r="I1167" t="n">
        <v>6</v>
      </c>
      <c r="J1167" t="n">
        <v>113.56</v>
      </c>
      <c r="K1167" t="n">
        <v>39.72</v>
      </c>
      <c r="L1167" t="n">
        <v>12.75</v>
      </c>
      <c r="M1167" t="n">
        <v>2</v>
      </c>
      <c r="N1167" t="n">
        <v>16.09</v>
      </c>
      <c r="O1167" t="n">
        <v>14239.17</v>
      </c>
      <c r="P1167" t="n">
        <v>80.04000000000001</v>
      </c>
      <c r="Q1167" t="n">
        <v>197.8</v>
      </c>
      <c r="R1167" t="n">
        <v>30.23</v>
      </c>
      <c r="S1167" t="n">
        <v>25.4</v>
      </c>
      <c r="T1167" t="n">
        <v>1583.19</v>
      </c>
      <c r="U1167" t="n">
        <v>0.84</v>
      </c>
      <c r="V1167" t="n">
        <v>0.89</v>
      </c>
      <c r="W1167" t="n">
        <v>2.95</v>
      </c>
      <c r="X1167" t="n">
        <v>0.1</v>
      </c>
      <c r="Y1167" t="n">
        <v>1</v>
      </c>
      <c r="Z1167" t="n">
        <v>10</v>
      </c>
    </row>
    <row r="1168">
      <c r="A1168" t="n">
        <v>48</v>
      </c>
      <c r="B1168" t="n">
        <v>45</v>
      </c>
      <c r="C1168" t="inlineStr">
        <is>
          <t xml:space="preserve">CONCLUIDO	</t>
        </is>
      </c>
      <c r="D1168" t="n">
        <v>7.9355</v>
      </c>
      <c r="E1168" t="n">
        <v>12.6</v>
      </c>
      <c r="F1168" t="n">
        <v>10.49</v>
      </c>
      <c r="G1168" t="n">
        <v>104.9</v>
      </c>
      <c r="H1168" t="n">
        <v>2.01</v>
      </c>
      <c r="I1168" t="n">
        <v>6</v>
      </c>
      <c r="J1168" t="n">
        <v>113.88</v>
      </c>
      <c r="K1168" t="n">
        <v>39.72</v>
      </c>
      <c r="L1168" t="n">
        <v>13</v>
      </c>
      <c r="M1168" t="n">
        <v>1</v>
      </c>
      <c r="N1168" t="n">
        <v>16.16</v>
      </c>
      <c r="O1168" t="n">
        <v>14278.75</v>
      </c>
      <c r="P1168" t="n">
        <v>80.04000000000001</v>
      </c>
      <c r="Q1168" t="n">
        <v>197.75</v>
      </c>
      <c r="R1168" t="n">
        <v>30.4</v>
      </c>
      <c r="S1168" t="n">
        <v>25.4</v>
      </c>
      <c r="T1168" t="n">
        <v>1665.25</v>
      </c>
      <c r="U1168" t="n">
        <v>0.84</v>
      </c>
      <c r="V1168" t="n">
        <v>0.89</v>
      </c>
      <c r="W1168" t="n">
        <v>2.95</v>
      </c>
      <c r="X1168" t="n">
        <v>0.1</v>
      </c>
      <c r="Y1168" t="n">
        <v>1</v>
      </c>
      <c r="Z1168" t="n">
        <v>10</v>
      </c>
    </row>
    <row r="1169">
      <c r="A1169" t="n">
        <v>49</v>
      </c>
      <c r="B1169" t="n">
        <v>45</v>
      </c>
      <c r="C1169" t="inlineStr">
        <is>
          <t xml:space="preserve">CONCLUIDO	</t>
        </is>
      </c>
      <c r="D1169" t="n">
        <v>7.9344</v>
      </c>
      <c r="E1169" t="n">
        <v>12.6</v>
      </c>
      <c r="F1169" t="n">
        <v>10.49</v>
      </c>
      <c r="G1169" t="n">
        <v>104.92</v>
      </c>
      <c r="H1169" t="n">
        <v>2.05</v>
      </c>
      <c r="I1169" t="n">
        <v>6</v>
      </c>
      <c r="J1169" t="n">
        <v>114.2</v>
      </c>
      <c r="K1169" t="n">
        <v>39.72</v>
      </c>
      <c r="L1169" t="n">
        <v>13.25</v>
      </c>
      <c r="M1169" t="n">
        <v>0</v>
      </c>
      <c r="N1169" t="n">
        <v>16.23</v>
      </c>
      <c r="O1169" t="n">
        <v>14318.36</v>
      </c>
      <c r="P1169" t="n">
        <v>80.09</v>
      </c>
      <c r="Q1169" t="n">
        <v>197.75</v>
      </c>
      <c r="R1169" t="n">
        <v>30.42</v>
      </c>
      <c r="S1169" t="n">
        <v>25.4</v>
      </c>
      <c r="T1169" t="n">
        <v>1674.72</v>
      </c>
      <c r="U1169" t="n">
        <v>0.83</v>
      </c>
      <c r="V1169" t="n">
        <v>0.89</v>
      </c>
      <c r="W1169" t="n">
        <v>2.95</v>
      </c>
      <c r="X1169" t="n">
        <v>0.1</v>
      </c>
      <c r="Y1169" t="n">
        <v>1</v>
      </c>
      <c r="Z1169" t="n">
        <v>10</v>
      </c>
    </row>
    <row r="1170">
      <c r="A1170" t="n">
        <v>0</v>
      </c>
      <c r="B1170" t="n">
        <v>105</v>
      </c>
      <c r="C1170" t="inlineStr">
        <is>
          <t xml:space="preserve">CONCLUIDO	</t>
        </is>
      </c>
      <c r="D1170" t="n">
        <v>4.6638</v>
      </c>
      <c r="E1170" t="n">
        <v>21.44</v>
      </c>
      <c r="F1170" t="n">
        <v>13.24</v>
      </c>
      <c r="G1170" t="n">
        <v>5.72</v>
      </c>
      <c r="H1170" t="n">
        <v>0.09</v>
      </c>
      <c r="I1170" t="n">
        <v>139</v>
      </c>
      <c r="J1170" t="n">
        <v>204</v>
      </c>
      <c r="K1170" t="n">
        <v>55.27</v>
      </c>
      <c r="L1170" t="n">
        <v>1</v>
      </c>
      <c r="M1170" t="n">
        <v>137</v>
      </c>
      <c r="N1170" t="n">
        <v>42.72</v>
      </c>
      <c r="O1170" t="n">
        <v>25393.6</v>
      </c>
      <c r="P1170" t="n">
        <v>192.16</v>
      </c>
      <c r="Q1170" t="n">
        <v>198.15</v>
      </c>
      <c r="R1170" t="n">
        <v>115.9</v>
      </c>
      <c r="S1170" t="n">
        <v>25.4</v>
      </c>
      <c r="T1170" t="n">
        <v>43752.99</v>
      </c>
      <c r="U1170" t="n">
        <v>0.22</v>
      </c>
      <c r="V1170" t="n">
        <v>0.7</v>
      </c>
      <c r="W1170" t="n">
        <v>3.17</v>
      </c>
      <c r="X1170" t="n">
        <v>2.84</v>
      </c>
      <c r="Y1170" t="n">
        <v>1</v>
      </c>
      <c r="Z1170" t="n">
        <v>10</v>
      </c>
    </row>
    <row r="1171">
      <c r="A1171" t="n">
        <v>1</v>
      </c>
      <c r="B1171" t="n">
        <v>105</v>
      </c>
      <c r="C1171" t="inlineStr">
        <is>
          <t xml:space="preserve">CONCLUIDO	</t>
        </is>
      </c>
      <c r="D1171" t="n">
        <v>5.1726</v>
      </c>
      <c r="E1171" t="n">
        <v>19.33</v>
      </c>
      <c r="F1171" t="n">
        <v>12.51</v>
      </c>
      <c r="G1171" t="n">
        <v>7.15</v>
      </c>
      <c r="H1171" t="n">
        <v>0.11</v>
      </c>
      <c r="I1171" t="n">
        <v>105</v>
      </c>
      <c r="J1171" t="n">
        <v>204.39</v>
      </c>
      <c r="K1171" t="n">
        <v>55.27</v>
      </c>
      <c r="L1171" t="n">
        <v>1.25</v>
      </c>
      <c r="M1171" t="n">
        <v>103</v>
      </c>
      <c r="N1171" t="n">
        <v>42.87</v>
      </c>
      <c r="O1171" t="n">
        <v>25442.42</v>
      </c>
      <c r="P1171" t="n">
        <v>181.51</v>
      </c>
      <c r="Q1171" t="n">
        <v>197.95</v>
      </c>
      <c r="R1171" t="n">
        <v>93.42</v>
      </c>
      <c r="S1171" t="n">
        <v>25.4</v>
      </c>
      <c r="T1171" t="n">
        <v>32680.72</v>
      </c>
      <c r="U1171" t="n">
        <v>0.27</v>
      </c>
      <c r="V1171" t="n">
        <v>0.74</v>
      </c>
      <c r="W1171" t="n">
        <v>3.1</v>
      </c>
      <c r="X1171" t="n">
        <v>2.11</v>
      </c>
      <c r="Y1171" t="n">
        <v>1</v>
      </c>
      <c r="Z1171" t="n">
        <v>10</v>
      </c>
    </row>
    <row r="1172">
      <c r="A1172" t="n">
        <v>2</v>
      </c>
      <c r="B1172" t="n">
        <v>105</v>
      </c>
      <c r="C1172" t="inlineStr">
        <is>
          <t xml:space="preserve">CONCLUIDO	</t>
        </is>
      </c>
      <c r="D1172" t="n">
        <v>5.5196</v>
      </c>
      <c r="E1172" t="n">
        <v>18.12</v>
      </c>
      <c r="F1172" t="n">
        <v>12.11</v>
      </c>
      <c r="G1172" t="n">
        <v>8.539999999999999</v>
      </c>
      <c r="H1172" t="n">
        <v>0.13</v>
      </c>
      <c r="I1172" t="n">
        <v>85</v>
      </c>
      <c r="J1172" t="n">
        <v>204.79</v>
      </c>
      <c r="K1172" t="n">
        <v>55.27</v>
      </c>
      <c r="L1172" t="n">
        <v>1.5</v>
      </c>
      <c r="M1172" t="n">
        <v>83</v>
      </c>
      <c r="N1172" t="n">
        <v>43.02</v>
      </c>
      <c r="O1172" t="n">
        <v>25491.3</v>
      </c>
      <c r="P1172" t="n">
        <v>175.57</v>
      </c>
      <c r="Q1172" t="n">
        <v>197.99</v>
      </c>
      <c r="R1172" t="n">
        <v>80.81</v>
      </c>
      <c r="S1172" t="n">
        <v>25.4</v>
      </c>
      <c r="T1172" t="n">
        <v>26474.61</v>
      </c>
      <c r="U1172" t="n">
        <v>0.31</v>
      </c>
      <c r="V1172" t="n">
        <v>0.77</v>
      </c>
      <c r="W1172" t="n">
        <v>3.08</v>
      </c>
      <c r="X1172" t="n">
        <v>1.71</v>
      </c>
      <c r="Y1172" t="n">
        <v>1</v>
      </c>
      <c r="Z1172" t="n">
        <v>10</v>
      </c>
    </row>
    <row r="1173">
      <c r="A1173" t="n">
        <v>3</v>
      </c>
      <c r="B1173" t="n">
        <v>105</v>
      </c>
      <c r="C1173" t="inlineStr">
        <is>
          <t xml:space="preserve">CONCLUIDO	</t>
        </is>
      </c>
      <c r="D1173" t="n">
        <v>5.7931</v>
      </c>
      <c r="E1173" t="n">
        <v>17.26</v>
      </c>
      <c r="F1173" t="n">
        <v>11.82</v>
      </c>
      <c r="G1173" t="n">
        <v>9.99</v>
      </c>
      <c r="H1173" t="n">
        <v>0.15</v>
      </c>
      <c r="I1173" t="n">
        <v>71</v>
      </c>
      <c r="J1173" t="n">
        <v>205.18</v>
      </c>
      <c r="K1173" t="n">
        <v>55.27</v>
      </c>
      <c r="L1173" t="n">
        <v>1.75</v>
      </c>
      <c r="M1173" t="n">
        <v>69</v>
      </c>
      <c r="N1173" t="n">
        <v>43.16</v>
      </c>
      <c r="O1173" t="n">
        <v>25540.22</v>
      </c>
      <c r="P1173" t="n">
        <v>171.32</v>
      </c>
      <c r="Q1173" t="n">
        <v>197.89</v>
      </c>
      <c r="R1173" t="n">
        <v>71.48</v>
      </c>
      <c r="S1173" t="n">
        <v>25.4</v>
      </c>
      <c r="T1173" t="n">
        <v>21880.55</v>
      </c>
      <c r="U1173" t="n">
        <v>0.36</v>
      </c>
      <c r="V1173" t="n">
        <v>0.79</v>
      </c>
      <c r="W1173" t="n">
        <v>3.06</v>
      </c>
      <c r="X1173" t="n">
        <v>1.42</v>
      </c>
      <c r="Y1173" t="n">
        <v>1</v>
      </c>
      <c r="Z1173" t="n">
        <v>10</v>
      </c>
    </row>
    <row r="1174">
      <c r="A1174" t="n">
        <v>4</v>
      </c>
      <c r="B1174" t="n">
        <v>105</v>
      </c>
      <c r="C1174" t="inlineStr">
        <is>
          <t xml:space="preserve">CONCLUIDO	</t>
        </is>
      </c>
      <c r="D1174" t="n">
        <v>5.9904</v>
      </c>
      <c r="E1174" t="n">
        <v>16.69</v>
      </c>
      <c r="F1174" t="n">
        <v>11.61</v>
      </c>
      <c r="G1174" t="n">
        <v>11.24</v>
      </c>
      <c r="H1174" t="n">
        <v>0.17</v>
      </c>
      <c r="I1174" t="n">
        <v>62</v>
      </c>
      <c r="J1174" t="n">
        <v>205.58</v>
      </c>
      <c r="K1174" t="n">
        <v>55.27</v>
      </c>
      <c r="L1174" t="n">
        <v>2</v>
      </c>
      <c r="M1174" t="n">
        <v>60</v>
      </c>
      <c r="N1174" t="n">
        <v>43.31</v>
      </c>
      <c r="O1174" t="n">
        <v>25589.2</v>
      </c>
      <c r="P1174" t="n">
        <v>168.29</v>
      </c>
      <c r="Q1174" t="n">
        <v>197.81</v>
      </c>
      <c r="R1174" t="n">
        <v>65.17</v>
      </c>
      <c r="S1174" t="n">
        <v>25.4</v>
      </c>
      <c r="T1174" t="n">
        <v>18773.01</v>
      </c>
      <c r="U1174" t="n">
        <v>0.39</v>
      </c>
      <c r="V1174" t="n">
        <v>0.8</v>
      </c>
      <c r="W1174" t="n">
        <v>3.04</v>
      </c>
      <c r="X1174" t="n">
        <v>1.22</v>
      </c>
      <c r="Y1174" t="n">
        <v>1</v>
      </c>
      <c r="Z1174" t="n">
        <v>10</v>
      </c>
    </row>
    <row r="1175">
      <c r="A1175" t="n">
        <v>5</v>
      </c>
      <c r="B1175" t="n">
        <v>105</v>
      </c>
      <c r="C1175" t="inlineStr">
        <is>
          <t xml:space="preserve">CONCLUIDO	</t>
        </is>
      </c>
      <c r="D1175" t="n">
        <v>6.1623</v>
      </c>
      <c r="E1175" t="n">
        <v>16.23</v>
      </c>
      <c r="F1175" t="n">
        <v>11.47</v>
      </c>
      <c r="G1175" t="n">
        <v>12.75</v>
      </c>
      <c r="H1175" t="n">
        <v>0.19</v>
      </c>
      <c r="I1175" t="n">
        <v>54</v>
      </c>
      <c r="J1175" t="n">
        <v>205.98</v>
      </c>
      <c r="K1175" t="n">
        <v>55.27</v>
      </c>
      <c r="L1175" t="n">
        <v>2.25</v>
      </c>
      <c r="M1175" t="n">
        <v>52</v>
      </c>
      <c r="N1175" t="n">
        <v>43.46</v>
      </c>
      <c r="O1175" t="n">
        <v>25638.22</v>
      </c>
      <c r="P1175" t="n">
        <v>166.2</v>
      </c>
      <c r="Q1175" t="n">
        <v>197.9</v>
      </c>
      <c r="R1175" t="n">
        <v>60.77</v>
      </c>
      <c r="S1175" t="n">
        <v>25.4</v>
      </c>
      <c r="T1175" t="n">
        <v>16610.44</v>
      </c>
      <c r="U1175" t="n">
        <v>0.42</v>
      </c>
      <c r="V1175" t="n">
        <v>0.8100000000000001</v>
      </c>
      <c r="W1175" t="n">
        <v>3.03</v>
      </c>
      <c r="X1175" t="n">
        <v>1.08</v>
      </c>
      <c r="Y1175" t="n">
        <v>1</v>
      </c>
      <c r="Z1175" t="n">
        <v>10</v>
      </c>
    </row>
    <row r="1176">
      <c r="A1176" t="n">
        <v>6</v>
      </c>
      <c r="B1176" t="n">
        <v>105</v>
      </c>
      <c r="C1176" t="inlineStr">
        <is>
          <t xml:space="preserve">CONCLUIDO	</t>
        </is>
      </c>
      <c r="D1176" t="n">
        <v>6.2795</v>
      </c>
      <c r="E1176" t="n">
        <v>15.92</v>
      </c>
      <c r="F1176" t="n">
        <v>11.37</v>
      </c>
      <c r="G1176" t="n">
        <v>13.93</v>
      </c>
      <c r="H1176" t="n">
        <v>0.22</v>
      </c>
      <c r="I1176" t="n">
        <v>49</v>
      </c>
      <c r="J1176" t="n">
        <v>206.38</v>
      </c>
      <c r="K1176" t="n">
        <v>55.27</v>
      </c>
      <c r="L1176" t="n">
        <v>2.5</v>
      </c>
      <c r="M1176" t="n">
        <v>47</v>
      </c>
      <c r="N1176" t="n">
        <v>43.6</v>
      </c>
      <c r="O1176" t="n">
        <v>25687.3</v>
      </c>
      <c r="P1176" t="n">
        <v>164.62</v>
      </c>
      <c r="Q1176" t="n">
        <v>197.79</v>
      </c>
      <c r="R1176" t="n">
        <v>58.33</v>
      </c>
      <c r="S1176" t="n">
        <v>25.4</v>
      </c>
      <c r="T1176" t="n">
        <v>15417.32</v>
      </c>
      <c r="U1176" t="n">
        <v>0.44</v>
      </c>
      <c r="V1176" t="n">
        <v>0.82</v>
      </c>
      <c r="W1176" t="n">
        <v>3.01</v>
      </c>
      <c r="X1176" t="n">
        <v>0.98</v>
      </c>
      <c r="Y1176" t="n">
        <v>1</v>
      </c>
      <c r="Z1176" t="n">
        <v>10</v>
      </c>
    </row>
    <row r="1177">
      <c r="A1177" t="n">
        <v>7</v>
      </c>
      <c r="B1177" t="n">
        <v>105</v>
      </c>
      <c r="C1177" t="inlineStr">
        <is>
          <t xml:space="preserve">CONCLUIDO	</t>
        </is>
      </c>
      <c r="D1177" t="n">
        <v>6.4117</v>
      </c>
      <c r="E1177" t="n">
        <v>15.6</v>
      </c>
      <c r="F1177" t="n">
        <v>11.25</v>
      </c>
      <c r="G1177" t="n">
        <v>15.34</v>
      </c>
      <c r="H1177" t="n">
        <v>0.24</v>
      </c>
      <c r="I1177" t="n">
        <v>44</v>
      </c>
      <c r="J1177" t="n">
        <v>206.78</v>
      </c>
      <c r="K1177" t="n">
        <v>55.27</v>
      </c>
      <c r="L1177" t="n">
        <v>2.75</v>
      </c>
      <c r="M1177" t="n">
        <v>42</v>
      </c>
      <c r="N1177" t="n">
        <v>43.75</v>
      </c>
      <c r="O1177" t="n">
        <v>25736.42</v>
      </c>
      <c r="P1177" t="n">
        <v>162.68</v>
      </c>
      <c r="Q1177" t="n">
        <v>197.91</v>
      </c>
      <c r="R1177" t="n">
        <v>53.86</v>
      </c>
      <c r="S1177" t="n">
        <v>25.4</v>
      </c>
      <c r="T1177" t="n">
        <v>13207.63</v>
      </c>
      <c r="U1177" t="n">
        <v>0.47</v>
      </c>
      <c r="V1177" t="n">
        <v>0.83</v>
      </c>
      <c r="W1177" t="n">
        <v>3.01</v>
      </c>
      <c r="X1177" t="n">
        <v>0.85</v>
      </c>
      <c r="Y1177" t="n">
        <v>1</v>
      </c>
      <c r="Z1177" t="n">
        <v>10</v>
      </c>
    </row>
    <row r="1178">
      <c r="A1178" t="n">
        <v>8</v>
      </c>
      <c r="B1178" t="n">
        <v>105</v>
      </c>
      <c r="C1178" t="inlineStr">
        <is>
          <t xml:space="preserve">CONCLUIDO	</t>
        </is>
      </c>
      <c r="D1178" t="n">
        <v>6.4989</v>
      </c>
      <c r="E1178" t="n">
        <v>15.39</v>
      </c>
      <c r="F1178" t="n">
        <v>11.2</v>
      </c>
      <c r="G1178" t="n">
        <v>16.8</v>
      </c>
      <c r="H1178" t="n">
        <v>0.26</v>
      </c>
      <c r="I1178" t="n">
        <v>40</v>
      </c>
      <c r="J1178" t="n">
        <v>207.17</v>
      </c>
      <c r="K1178" t="n">
        <v>55.27</v>
      </c>
      <c r="L1178" t="n">
        <v>3</v>
      </c>
      <c r="M1178" t="n">
        <v>38</v>
      </c>
      <c r="N1178" t="n">
        <v>43.9</v>
      </c>
      <c r="O1178" t="n">
        <v>25785.6</v>
      </c>
      <c r="P1178" t="n">
        <v>161.92</v>
      </c>
      <c r="Q1178" t="n">
        <v>197.8</v>
      </c>
      <c r="R1178" t="n">
        <v>52.41</v>
      </c>
      <c r="S1178" t="n">
        <v>25.4</v>
      </c>
      <c r="T1178" t="n">
        <v>12500.48</v>
      </c>
      <c r="U1178" t="n">
        <v>0.48</v>
      </c>
      <c r="V1178" t="n">
        <v>0.83</v>
      </c>
      <c r="W1178" t="n">
        <v>3.01</v>
      </c>
      <c r="X1178" t="n">
        <v>0.8100000000000001</v>
      </c>
      <c r="Y1178" t="n">
        <v>1</v>
      </c>
      <c r="Z1178" t="n">
        <v>10</v>
      </c>
    </row>
    <row r="1179">
      <c r="A1179" t="n">
        <v>9</v>
      </c>
      <c r="B1179" t="n">
        <v>105</v>
      </c>
      <c r="C1179" t="inlineStr">
        <is>
          <t xml:space="preserve">CONCLUIDO	</t>
        </is>
      </c>
      <c r="D1179" t="n">
        <v>6.5897</v>
      </c>
      <c r="E1179" t="n">
        <v>15.18</v>
      </c>
      <c r="F1179" t="n">
        <v>11.11</v>
      </c>
      <c r="G1179" t="n">
        <v>18.02</v>
      </c>
      <c r="H1179" t="n">
        <v>0.28</v>
      </c>
      <c r="I1179" t="n">
        <v>37</v>
      </c>
      <c r="J1179" t="n">
        <v>207.57</v>
      </c>
      <c r="K1179" t="n">
        <v>55.27</v>
      </c>
      <c r="L1179" t="n">
        <v>3.25</v>
      </c>
      <c r="M1179" t="n">
        <v>35</v>
      </c>
      <c r="N1179" t="n">
        <v>44.05</v>
      </c>
      <c r="O1179" t="n">
        <v>25834.83</v>
      </c>
      <c r="P1179" t="n">
        <v>160.57</v>
      </c>
      <c r="Q1179" t="n">
        <v>197.85</v>
      </c>
      <c r="R1179" t="n">
        <v>49.51</v>
      </c>
      <c r="S1179" t="n">
        <v>25.4</v>
      </c>
      <c r="T1179" t="n">
        <v>11068.16</v>
      </c>
      <c r="U1179" t="n">
        <v>0.51</v>
      </c>
      <c r="V1179" t="n">
        <v>0.84</v>
      </c>
      <c r="W1179" t="n">
        <v>3</v>
      </c>
      <c r="X1179" t="n">
        <v>0.72</v>
      </c>
      <c r="Y1179" t="n">
        <v>1</v>
      </c>
      <c r="Z1179" t="n">
        <v>10</v>
      </c>
    </row>
    <row r="1180">
      <c r="A1180" t="n">
        <v>10</v>
      </c>
      <c r="B1180" t="n">
        <v>105</v>
      </c>
      <c r="C1180" t="inlineStr">
        <is>
          <t xml:space="preserve">CONCLUIDO	</t>
        </is>
      </c>
      <c r="D1180" t="n">
        <v>6.6681</v>
      </c>
      <c r="E1180" t="n">
        <v>15</v>
      </c>
      <c r="F1180" t="n">
        <v>11.05</v>
      </c>
      <c r="G1180" t="n">
        <v>19.51</v>
      </c>
      <c r="H1180" t="n">
        <v>0.3</v>
      </c>
      <c r="I1180" t="n">
        <v>34</v>
      </c>
      <c r="J1180" t="n">
        <v>207.97</v>
      </c>
      <c r="K1180" t="n">
        <v>55.27</v>
      </c>
      <c r="L1180" t="n">
        <v>3.5</v>
      </c>
      <c r="M1180" t="n">
        <v>32</v>
      </c>
      <c r="N1180" t="n">
        <v>44.2</v>
      </c>
      <c r="O1180" t="n">
        <v>25884.1</v>
      </c>
      <c r="P1180" t="n">
        <v>159.64</v>
      </c>
      <c r="Q1180" t="n">
        <v>197.78</v>
      </c>
      <c r="R1180" t="n">
        <v>48.04</v>
      </c>
      <c r="S1180" t="n">
        <v>25.4</v>
      </c>
      <c r="T1180" t="n">
        <v>10344.24</v>
      </c>
      <c r="U1180" t="n">
        <v>0.53</v>
      </c>
      <c r="V1180" t="n">
        <v>0.84</v>
      </c>
      <c r="W1180" t="n">
        <v>2.99</v>
      </c>
      <c r="X1180" t="n">
        <v>0.66</v>
      </c>
      <c r="Y1180" t="n">
        <v>1</v>
      </c>
      <c r="Z1180" t="n">
        <v>10</v>
      </c>
    </row>
    <row r="1181">
      <c r="A1181" t="n">
        <v>11</v>
      </c>
      <c r="B1181" t="n">
        <v>105</v>
      </c>
      <c r="C1181" t="inlineStr">
        <is>
          <t xml:space="preserve">CONCLUIDO	</t>
        </is>
      </c>
      <c r="D1181" t="n">
        <v>6.7145</v>
      </c>
      <c r="E1181" t="n">
        <v>14.89</v>
      </c>
      <c r="F1181" t="n">
        <v>11.03</v>
      </c>
      <c r="G1181" t="n">
        <v>20.68</v>
      </c>
      <c r="H1181" t="n">
        <v>0.32</v>
      </c>
      <c r="I1181" t="n">
        <v>32</v>
      </c>
      <c r="J1181" t="n">
        <v>208.37</v>
      </c>
      <c r="K1181" t="n">
        <v>55.27</v>
      </c>
      <c r="L1181" t="n">
        <v>3.75</v>
      </c>
      <c r="M1181" t="n">
        <v>30</v>
      </c>
      <c r="N1181" t="n">
        <v>44.35</v>
      </c>
      <c r="O1181" t="n">
        <v>25933.43</v>
      </c>
      <c r="P1181" t="n">
        <v>159.23</v>
      </c>
      <c r="Q1181" t="n">
        <v>197.88</v>
      </c>
      <c r="R1181" t="n">
        <v>47.33</v>
      </c>
      <c r="S1181" t="n">
        <v>25.4</v>
      </c>
      <c r="T1181" t="n">
        <v>10001.6</v>
      </c>
      <c r="U1181" t="n">
        <v>0.54</v>
      </c>
      <c r="V1181" t="n">
        <v>0.84</v>
      </c>
      <c r="W1181" t="n">
        <v>2.99</v>
      </c>
      <c r="X1181" t="n">
        <v>0.64</v>
      </c>
      <c r="Y1181" t="n">
        <v>1</v>
      </c>
      <c r="Z1181" t="n">
        <v>10</v>
      </c>
    </row>
    <row r="1182">
      <c r="A1182" t="n">
        <v>12</v>
      </c>
      <c r="B1182" t="n">
        <v>105</v>
      </c>
      <c r="C1182" t="inlineStr">
        <is>
          <t xml:space="preserve">CONCLUIDO	</t>
        </is>
      </c>
      <c r="D1182" t="n">
        <v>6.7837</v>
      </c>
      <c r="E1182" t="n">
        <v>14.74</v>
      </c>
      <c r="F1182" t="n">
        <v>10.96</v>
      </c>
      <c r="G1182" t="n">
        <v>21.92</v>
      </c>
      <c r="H1182" t="n">
        <v>0.34</v>
      </c>
      <c r="I1182" t="n">
        <v>30</v>
      </c>
      <c r="J1182" t="n">
        <v>208.77</v>
      </c>
      <c r="K1182" t="n">
        <v>55.27</v>
      </c>
      <c r="L1182" t="n">
        <v>4</v>
      </c>
      <c r="M1182" t="n">
        <v>28</v>
      </c>
      <c r="N1182" t="n">
        <v>44.5</v>
      </c>
      <c r="O1182" t="n">
        <v>25982.82</v>
      </c>
      <c r="P1182" t="n">
        <v>158.09</v>
      </c>
      <c r="Q1182" t="n">
        <v>197.77</v>
      </c>
      <c r="R1182" t="n">
        <v>45.07</v>
      </c>
      <c r="S1182" t="n">
        <v>25.4</v>
      </c>
      <c r="T1182" t="n">
        <v>8881.219999999999</v>
      </c>
      <c r="U1182" t="n">
        <v>0.5600000000000001</v>
      </c>
      <c r="V1182" t="n">
        <v>0.85</v>
      </c>
      <c r="W1182" t="n">
        <v>2.99</v>
      </c>
      <c r="X1182" t="n">
        <v>0.57</v>
      </c>
      <c r="Y1182" t="n">
        <v>1</v>
      </c>
      <c r="Z1182" t="n">
        <v>10</v>
      </c>
    </row>
    <row r="1183">
      <c r="A1183" t="n">
        <v>13</v>
      </c>
      <c r="B1183" t="n">
        <v>105</v>
      </c>
      <c r="C1183" t="inlineStr">
        <is>
          <t xml:space="preserve">CONCLUIDO	</t>
        </is>
      </c>
      <c r="D1183" t="n">
        <v>6.8315</v>
      </c>
      <c r="E1183" t="n">
        <v>14.64</v>
      </c>
      <c r="F1183" t="n">
        <v>10.94</v>
      </c>
      <c r="G1183" t="n">
        <v>23.44</v>
      </c>
      <c r="H1183" t="n">
        <v>0.36</v>
      </c>
      <c r="I1183" t="n">
        <v>28</v>
      </c>
      <c r="J1183" t="n">
        <v>209.17</v>
      </c>
      <c r="K1183" t="n">
        <v>55.27</v>
      </c>
      <c r="L1183" t="n">
        <v>4.25</v>
      </c>
      <c r="M1183" t="n">
        <v>26</v>
      </c>
      <c r="N1183" t="n">
        <v>44.65</v>
      </c>
      <c r="O1183" t="n">
        <v>26032.25</v>
      </c>
      <c r="P1183" t="n">
        <v>157.74</v>
      </c>
      <c r="Q1183" t="n">
        <v>197.78</v>
      </c>
      <c r="R1183" t="n">
        <v>44.24</v>
      </c>
      <c r="S1183" t="n">
        <v>25.4</v>
      </c>
      <c r="T1183" t="n">
        <v>8474.719999999999</v>
      </c>
      <c r="U1183" t="n">
        <v>0.57</v>
      </c>
      <c r="V1183" t="n">
        <v>0.85</v>
      </c>
      <c r="W1183" t="n">
        <v>2.99</v>
      </c>
      <c r="X1183" t="n">
        <v>0.55</v>
      </c>
      <c r="Y1183" t="n">
        <v>1</v>
      </c>
      <c r="Z1183" t="n">
        <v>10</v>
      </c>
    </row>
    <row r="1184">
      <c r="A1184" t="n">
        <v>14</v>
      </c>
      <c r="B1184" t="n">
        <v>105</v>
      </c>
      <c r="C1184" t="inlineStr">
        <is>
          <t xml:space="preserve">CONCLUIDO	</t>
        </is>
      </c>
      <c r="D1184" t="n">
        <v>6.8848</v>
      </c>
      <c r="E1184" t="n">
        <v>14.52</v>
      </c>
      <c r="F1184" t="n">
        <v>10.91</v>
      </c>
      <c r="G1184" t="n">
        <v>25.17</v>
      </c>
      <c r="H1184" t="n">
        <v>0.38</v>
      </c>
      <c r="I1184" t="n">
        <v>26</v>
      </c>
      <c r="J1184" t="n">
        <v>209.58</v>
      </c>
      <c r="K1184" t="n">
        <v>55.27</v>
      </c>
      <c r="L1184" t="n">
        <v>4.5</v>
      </c>
      <c r="M1184" t="n">
        <v>24</v>
      </c>
      <c r="N1184" t="n">
        <v>44.8</v>
      </c>
      <c r="O1184" t="n">
        <v>26081.73</v>
      </c>
      <c r="P1184" t="n">
        <v>157.1</v>
      </c>
      <c r="Q1184" t="n">
        <v>197.9</v>
      </c>
      <c r="R1184" t="n">
        <v>43.29</v>
      </c>
      <c r="S1184" t="n">
        <v>25.4</v>
      </c>
      <c r="T1184" t="n">
        <v>8008.82</v>
      </c>
      <c r="U1184" t="n">
        <v>0.59</v>
      </c>
      <c r="V1184" t="n">
        <v>0.85</v>
      </c>
      <c r="W1184" t="n">
        <v>2.98</v>
      </c>
      <c r="X1184" t="n">
        <v>0.51</v>
      </c>
      <c r="Y1184" t="n">
        <v>1</v>
      </c>
      <c r="Z1184" t="n">
        <v>10</v>
      </c>
    </row>
    <row r="1185">
      <c r="A1185" t="n">
        <v>15</v>
      </c>
      <c r="B1185" t="n">
        <v>105</v>
      </c>
      <c r="C1185" t="inlineStr">
        <is>
          <t xml:space="preserve">CONCLUIDO	</t>
        </is>
      </c>
      <c r="D1185" t="n">
        <v>6.9199</v>
      </c>
      <c r="E1185" t="n">
        <v>14.45</v>
      </c>
      <c r="F1185" t="n">
        <v>10.87</v>
      </c>
      <c r="G1185" t="n">
        <v>26.09</v>
      </c>
      <c r="H1185" t="n">
        <v>0.4</v>
      </c>
      <c r="I1185" t="n">
        <v>25</v>
      </c>
      <c r="J1185" t="n">
        <v>209.98</v>
      </c>
      <c r="K1185" t="n">
        <v>55.27</v>
      </c>
      <c r="L1185" t="n">
        <v>4.75</v>
      </c>
      <c r="M1185" t="n">
        <v>23</v>
      </c>
      <c r="N1185" t="n">
        <v>44.95</v>
      </c>
      <c r="O1185" t="n">
        <v>26131.27</v>
      </c>
      <c r="P1185" t="n">
        <v>156.62</v>
      </c>
      <c r="Q1185" t="n">
        <v>197.82</v>
      </c>
      <c r="R1185" t="n">
        <v>42.38</v>
      </c>
      <c r="S1185" t="n">
        <v>25.4</v>
      </c>
      <c r="T1185" t="n">
        <v>7562.49</v>
      </c>
      <c r="U1185" t="n">
        <v>0.6</v>
      </c>
      <c r="V1185" t="n">
        <v>0.86</v>
      </c>
      <c r="W1185" t="n">
        <v>2.98</v>
      </c>
      <c r="X1185" t="n">
        <v>0.48</v>
      </c>
      <c r="Y1185" t="n">
        <v>1</v>
      </c>
      <c r="Z1185" t="n">
        <v>10</v>
      </c>
    </row>
    <row r="1186">
      <c r="A1186" t="n">
        <v>16</v>
      </c>
      <c r="B1186" t="n">
        <v>105</v>
      </c>
      <c r="C1186" t="inlineStr">
        <is>
          <t xml:space="preserve">CONCLUIDO	</t>
        </is>
      </c>
      <c r="D1186" t="n">
        <v>6.9459</v>
      </c>
      <c r="E1186" t="n">
        <v>14.4</v>
      </c>
      <c r="F1186" t="n">
        <v>10.86</v>
      </c>
      <c r="G1186" t="n">
        <v>27.15</v>
      </c>
      <c r="H1186" t="n">
        <v>0.42</v>
      </c>
      <c r="I1186" t="n">
        <v>24</v>
      </c>
      <c r="J1186" t="n">
        <v>210.38</v>
      </c>
      <c r="K1186" t="n">
        <v>55.27</v>
      </c>
      <c r="L1186" t="n">
        <v>5</v>
      </c>
      <c r="M1186" t="n">
        <v>22</v>
      </c>
      <c r="N1186" t="n">
        <v>45.11</v>
      </c>
      <c r="O1186" t="n">
        <v>26180.86</v>
      </c>
      <c r="P1186" t="n">
        <v>156.35</v>
      </c>
      <c r="Q1186" t="n">
        <v>197.78</v>
      </c>
      <c r="R1186" t="n">
        <v>42.12</v>
      </c>
      <c r="S1186" t="n">
        <v>25.4</v>
      </c>
      <c r="T1186" t="n">
        <v>7438.2</v>
      </c>
      <c r="U1186" t="n">
        <v>0.6</v>
      </c>
      <c r="V1186" t="n">
        <v>0.86</v>
      </c>
      <c r="W1186" t="n">
        <v>2.97</v>
      </c>
      <c r="X1186" t="n">
        <v>0.47</v>
      </c>
      <c r="Y1186" t="n">
        <v>1</v>
      </c>
      <c r="Z1186" t="n">
        <v>10</v>
      </c>
    </row>
    <row r="1187">
      <c r="A1187" t="n">
        <v>17</v>
      </c>
      <c r="B1187" t="n">
        <v>105</v>
      </c>
      <c r="C1187" t="inlineStr">
        <is>
          <t xml:space="preserve">CONCLUIDO	</t>
        </is>
      </c>
      <c r="D1187" t="n">
        <v>6.9807</v>
      </c>
      <c r="E1187" t="n">
        <v>14.33</v>
      </c>
      <c r="F1187" t="n">
        <v>10.83</v>
      </c>
      <c r="G1187" t="n">
        <v>28.25</v>
      </c>
      <c r="H1187" t="n">
        <v>0.44</v>
      </c>
      <c r="I1187" t="n">
        <v>23</v>
      </c>
      <c r="J1187" t="n">
        <v>210.78</v>
      </c>
      <c r="K1187" t="n">
        <v>55.27</v>
      </c>
      <c r="L1187" t="n">
        <v>5.25</v>
      </c>
      <c r="M1187" t="n">
        <v>21</v>
      </c>
      <c r="N1187" t="n">
        <v>45.26</v>
      </c>
      <c r="O1187" t="n">
        <v>26230.5</v>
      </c>
      <c r="P1187" t="n">
        <v>155.78</v>
      </c>
      <c r="Q1187" t="n">
        <v>197.77</v>
      </c>
      <c r="R1187" t="n">
        <v>40.94</v>
      </c>
      <c r="S1187" t="n">
        <v>25.4</v>
      </c>
      <c r="T1187" t="n">
        <v>6850.67</v>
      </c>
      <c r="U1187" t="n">
        <v>0.62</v>
      </c>
      <c r="V1187" t="n">
        <v>0.86</v>
      </c>
      <c r="W1187" t="n">
        <v>2.98</v>
      </c>
      <c r="X1187" t="n">
        <v>0.44</v>
      </c>
      <c r="Y1187" t="n">
        <v>1</v>
      </c>
      <c r="Z1187" t="n">
        <v>10</v>
      </c>
    </row>
    <row r="1188">
      <c r="A1188" t="n">
        <v>18</v>
      </c>
      <c r="B1188" t="n">
        <v>105</v>
      </c>
      <c r="C1188" t="inlineStr">
        <is>
          <t xml:space="preserve">CONCLUIDO	</t>
        </is>
      </c>
      <c r="D1188" t="n">
        <v>7.0066</v>
      </c>
      <c r="E1188" t="n">
        <v>14.27</v>
      </c>
      <c r="F1188" t="n">
        <v>10.82</v>
      </c>
      <c r="G1188" t="n">
        <v>29.5</v>
      </c>
      <c r="H1188" t="n">
        <v>0.46</v>
      </c>
      <c r="I1188" t="n">
        <v>22</v>
      </c>
      <c r="J1188" t="n">
        <v>211.18</v>
      </c>
      <c r="K1188" t="n">
        <v>55.27</v>
      </c>
      <c r="L1188" t="n">
        <v>5.5</v>
      </c>
      <c r="M1188" t="n">
        <v>20</v>
      </c>
      <c r="N1188" t="n">
        <v>45.41</v>
      </c>
      <c r="O1188" t="n">
        <v>26280.2</v>
      </c>
      <c r="P1188" t="n">
        <v>155.53</v>
      </c>
      <c r="Q1188" t="n">
        <v>197.83</v>
      </c>
      <c r="R1188" t="n">
        <v>40.47</v>
      </c>
      <c r="S1188" t="n">
        <v>25.4</v>
      </c>
      <c r="T1188" t="n">
        <v>6619.84</v>
      </c>
      <c r="U1188" t="n">
        <v>0.63</v>
      </c>
      <c r="V1188" t="n">
        <v>0.86</v>
      </c>
      <c r="W1188" t="n">
        <v>2.98</v>
      </c>
      <c r="X1188" t="n">
        <v>0.42</v>
      </c>
      <c r="Y1188" t="n">
        <v>1</v>
      </c>
      <c r="Z1188" t="n">
        <v>10</v>
      </c>
    </row>
    <row r="1189">
      <c r="A1189" t="n">
        <v>19</v>
      </c>
      <c r="B1189" t="n">
        <v>105</v>
      </c>
      <c r="C1189" t="inlineStr">
        <is>
          <t xml:space="preserve">CONCLUIDO	</t>
        </is>
      </c>
      <c r="D1189" t="n">
        <v>7.0406</v>
      </c>
      <c r="E1189" t="n">
        <v>14.2</v>
      </c>
      <c r="F1189" t="n">
        <v>10.79</v>
      </c>
      <c r="G1189" t="n">
        <v>30.82</v>
      </c>
      <c r="H1189" t="n">
        <v>0.48</v>
      </c>
      <c r="I1189" t="n">
        <v>21</v>
      </c>
      <c r="J1189" t="n">
        <v>211.59</v>
      </c>
      <c r="K1189" t="n">
        <v>55.27</v>
      </c>
      <c r="L1189" t="n">
        <v>5.75</v>
      </c>
      <c r="M1189" t="n">
        <v>19</v>
      </c>
      <c r="N1189" t="n">
        <v>45.57</v>
      </c>
      <c r="O1189" t="n">
        <v>26329.94</v>
      </c>
      <c r="P1189" t="n">
        <v>154.99</v>
      </c>
      <c r="Q1189" t="n">
        <v>197.77</v>
      </c>
      <c r="R1189" t="n">
        <v>39.69</v>
      </c>
      <c r="S1189" t="n">
        <v>25.4</v>
      </c>
      <c r="T1189" t="n">
        <v>6235.63</v>
      </c>
      <c r="U1189" t="n">
        <v>0.64</v>
      </c>
      <c r="V1189" t="n">
        <v>0.86</v>
      </c>
      <c r="W1189" t="n">
        <v>2.97</v>
      </c>
      <c r="X1189" t="n">
        <v>0.4</v>
      </c>
      <c r="Y1189" t="n">
        <v>1</v>
      </c>
      <c r="Z1189" t="n">
        <v>10</v>
      </c>
    </row>
    <row r="1190">
      <c r="A1190" t="n">
        <v>20</v>
      </c>
      <c r="B1190" t="n">
        <v>105</v>
      </c>
      <c r="C1190" t="inlineStr">
        <is>
          <t xml:space="preserve">CONCLUIDO	</t>
        </is>
      </c>
      <c r="D1190" t="n">
        <v>7.0757</v>
      </c>
      <c r="E1190" t="n">
        <v>14.13</v>
      </c>
      <c r="F1190" t="n">
        <v>10.76</v>
      </c>
      <c r="G1190" t="n">
        <v>32.27</v>
      </c>
      <c r="H1190" t="n">
        <v>0.5</v>
      </c>
      <c r="I1190" t="n">
        <v>20</v>
      </c>
      <c r="J1190" t="n">
        <v>211.99</v>
      </c>
      <c r="K1190" t="n">
        <v>55.27</v>
      </c>
      <c r="L1190" t="n">
        <v>6</v>
      </c>
      <c r="M1190" t="n">
        <v>18</v>
      </c>
      <c r="N1190" t="n">
        <v>45.72</v>
      </c>
      <c r="O1190" t="n">
        <v>26379.74</v>
      </c>
      <c r="P1190" t="n">
        <v>154.51</v>
      </c>
      <c r="Q1190" t="n">
        <v>197.79</v>
      </c>
      <c r="R1190" t="n">
        <v>38.74</v>
      </c>
      <c r="S1190" t="n">
        <v>25.4</v>
      </c>
      <c r="T1190" t="n">
        <v>5763.61</v>
      </c>
      <c r="U1190" t="n">
        <v>0.66</v>
      </c>
      <c r="V1190" t="n">
        <v>0.87</v>
      </c>
      <c r="W1190" t="n">
        <v>2.97</v>
      </c>
      <c r="X1190" t="n">
        <v>0.37</v>
      </c>
      <c r="Y1190" t="n">
        <v>1</v>
      </c>
      <c r="Z1190" t="n">
        <v>10</v>
      </c>
    </row>
    <row r="1191">
      <c r="A1191" t="n">
        <v>21</v>
      </c>
      <c r="B1191" t="n">
        <v>105</v>
      </c>
      <c r="C1191" t="inlineStr">
        <is>
          <t xml:space="preserve">CONCLUIDO	</t>
        </is>
      </c>
      <c r="D1191" t="n">
        <v>7.1017</v>
      </c>
      <c r="E1191" t="n">
        <v>14.08</v>
      </c>
      <c r="F1191" t="n">
        <v>10.75</v>
      </c>
      <c r="G1191" t="n">
        <v>33.93</v>
      </c>
      <c r="H1191" t="n">
        <v>0.52</v>
      </c>
      <c r="I1191" t="n">
        <v>19</v>
      </c>
      <c r="J1191" t="n">
        <v>212.4</v>
      </c>
      <c r="K1191" t="n">
        <v>55.27</v>
      </c>
      <c r="L1191" t="n">
        <v>6.25</v>
      </c>
      <c r="M1191" t="n">
        <v>17</v>
      </c>
      <c r="N1191" t="n">
        <v>45.87</v>
      </c>
      <c r="O1191" t="n">
        <v>26429.59</v>
      </c>
      <c r="P1191" t="n">
        <v>154.3</v>
      </c>
      <c r="Q1191" t="n">
        <v>197.83</v>
      </c>
      <c r="R1191" t="n">
        <v>38.43</v>
      </c>
      <c r="S1191" t="n">
        <v>25.4</v>
      </c>
      <c r="T1191" t="n">
        <v>5615.83</v>
      </c>
      <c r="U1191" t="n">
        <v>0.66</v>
      </c>
      <c r="V1191" t="n">
        <v>0.87</v>
      </c>
      <c r="W1191" t="n">
        <v>2.97</v>
      </c>
      <c r="X1191" t="n">
        <v>0.35</v>
      </c>
      <c r="Y1191" t="n">
        <v>1</v>
      </c>
      <c r="Z1191" t="n">
        <v>10</v>
      </c>
    </row>
    <row r="1192">
      <c r="A1192" t="n">
        <v>22</v>
      </c>
      <c r="B1192" t="n">
        <v>105</v>
      </c>
      <c r="C1192" t="inlineStr">
        <is>
          <t xml:space="preserve">CONCLUIDO	</t>
        </is>
      </c>
      <c r="D1192" t="n">
        <v>7.1339</v>
      </c>
      <c r="E1192" t="n">
        <v>14.02</v>
      </c>
      <c r="F1192" t="n">
        <v>10.72</v>
      </c>
      <c r="G1192" t="n">
        <v>35.74</v>
      </c>
      <c r="H1192" t="n">
        <v>0.54</v>
      </c>
      <c r="I1192" t="n">
        <v>18</v>
      </c>
      <c r="J1192" t="n">
        <v>212.8</v>
      </c>
      <c r="K1192" t="n">
        <v>55.27</v>
      </c>
      <c r="L1192" t="n">
        <v>6.5</v>
      </c>
      <c r="M1192" t="n">
        <v>16</v>
      </c>
      <c r="N1192" t="n">
        <v>46.03</v>
      </c>
      <c r="O1192" t="n">
        <v>26479.5</v>
      </c>
      <c r="P1192" t="n">
        <v>153.75</v>
      </c>
      <c r="Q1192" t="n">
        <v>197.76</v>
      </c>
      <c r="R1192" t="n">
        <v>37.79</v>
      </c>
      <c r="S1192" t="n">
        <v>25.4</v>
      </c>
      <c r="T1192" t="n">
        <v>5299.5</v>
      </c>
      <c r="U1192" t="n">
        <v>0.67</v>
      </c>
      <c r="V1192" t="n">
        <v>0.87</v>
      </c>
      <c r="W1192" t="n">
        <v>2.96</v>
      </c>
      <c r="X1192" t="n">
        <v>0.33</v>
      </c>
      <c r="Y1192" t="n">
        <v>1</v>
      </c>
      <c r="Z1192" t="n">
        <v>10</v>
      </c>
    </row>
    <row r="1193">
      <c r="A1193" t="n">
        <v>23</v>
      </c>
      <c r="B1193" t="n">
        <v>105</v>
      </c>
      <c r="C1193" t="inlineStr">
        <is>
          <t xml:space="preserve">CONCLUIDO	</t>
        </is>
      </c>
      <c r="D1193" t="n">
        <v>7.1317</v>
      </c>
      <c r="E1193" t="n">
        <v>14.02</v>
      </c>
      <c r="F1193" t="n">
        <v>10.73</v>
      </c>
      <c r="G1193" t="n">
        <v>35.76</v>
      </c>
      <c r="H1193" t="n">
        <v>0.5600000000000001</v>
      </c>
      <c r="I1193" t="n">
        <v>18</v>
      </c>
      <c r="J1193" t="n">
        <v>213.21</v>
      </c>
      <c r="K1193" t="n">
        <v>55.27</v>
      </c>
      <c r="L1193" t="n">
        <v>6.75</v>
      </c>
      <c r="M1193" t="n">
        <v>16</v>
      </c>
      <c r="N1193" t="n">
        <v>46.18</v>
      </c>
      <c r="O1193" t="n">
        <v>26529.46</v>
      </c>
      <c r="P1193" t="n">
        <v>153.86</v>
      </c>
      <c r="Q1193" t="n">
        <v>197.83</v>
      </c>
      <c r="R1193" t="n">
        <v>37.82</v>
      </c>
      <c r="S1193" t="n">
        <v>25.4</v>
      </c>
      <c r="T1193" t="n">
        <v>5316.26</v>
      </c>
      <c r="U1193" t="n">
        <v>0.67</v>
      </c>
      <c r="V1193" t="n">
        <v>0.87</v>
      </c>
      <c r="W1193" t="n">
        <v>2.97</v>
      </c>
      <c r="X1193" t="n">
        <v>0.34</v>
      </c>
      <c r="Y1193" t="n">
        <v>1</v>
      </c>
      <c r="Z1193" t="n">
        <v>10</v>
      </c>
    </row>
    <row r="1194">
      <c r="A1194" t="n">
        <v>24</v>
      </c>
      <c r="B1194" t="n">
        <v>105</v>
      </c>
      <c r="C1194" t="inlineStr">
        <is>
          <t xml:space="preserve">CONCLUIDO	</t>
        </is>
      </c>
      <c r="D1194" t="n">
        <v>7.1508</v>
      </c>
      <c r="E1194" t="n">
        <v>13.98</v>
      </c>
      <c r="F1194" t="n">
        <v>10.73</v>
      </c>
      <c r="G1194" t="n">
        <v>37.87</v>
      </c>
      <c r="H1194" t="n">
        <v>0.58</v>
      </c>
      <c r="I1194" t="n">
        <v>17</v>
      </c>
      <c r="J1194" t="n">
        <v>213.61</v>
      </c>
      <c r="K1194" t="n">
        <v>55.27</v>
      </c>
      <c r="L1194" t="n">
        <v>7</v>
      </c>
      <c r="M1194" t="n">
        <v>15</v>
      </c>
      <c r="N1194" t="n">
        <v>46.34</v>
      </c>
      <c r="O1194" t="n">
        <v>26579.47</v>
      </c>
      <c r="P1194" t="n">
        <v>153.65</v>
      </c>
      <c r="Q1194" t="n">
        <v>197.86</v>
      </c>
      <c r="R1194" t="n">
        <v>37.87</v>
      </c>
      <c r="S1194" t="n">
        <v>25.4</v>
      </c>
      <c r="T1194" t="n">
        <v>5346.63</v>
      </c>
      <c r="U1194" t="n">
        <v>0.67</v>
      </c>
      <c r="V1194" t="n">
        <v>0.87</v>
      </c>
      <c r="W1194" t="n">
        <v>2.97</v>
      </c>
      <c r="X1194" t="n">
        <v>0.34</v>
      </c>
      <c r="Y1194" t="n">
        <v>1</v>
      </c>
      <c r="Z1194" t="n">
        <v>10</v>
      </c>
    </row>
    <row r="1195">
      <c r="A1195" t="n">
        <v>25</v>
      </c>
      <c r="B1195" t="n">
        <v>105</v>
      </c>
      <c r="C1195" t="inlineStr">
        <is>
          <t xml:space="preserve">CONCLUIDO	</t>
        </is>
      </c>
      <c r="D1195" t="n">
        <v>7.1593</v>
      </c>
      <c r="E1195" t="n">
        <v>13.97</v>
      </c>
      <c r="F1195" t="n">
        <v>10.71</v>
      </c>
      <c r="G1195" t="n">
        <v>37.81</v>
      </c>
      <c r="H1195" t="n">
        <v>0.6</v>
      </c>
      <c r="I1195" t="n">
        <v>17</v>
      </c>
      <c r="J1195" t="n">
        <v>214.02</v>
      </c>
      <c r="K1195" t="n">
        <v>55.27</v>
      </c>
      <c r="L1195" t="n">
        <v>7.25</v>
      </c>
      <c r="M1195" t="n">
        <v>15</v>
      </c>
      <c r="N1195" t="n">
        <v>46.49</v>
      </c>
      <c r="O1195" t="n">
        <v>26629.54</v>
      </c>
      <c r="P1195" t="n">
        <v>153.45</v>
      </c>
      <c r="Q1195" t="n">
        <v>197.75</v>
      </c>
      <c r="R1195" t="n">
        <v>37.67</v>
      </c>
      <c r="S1195" t="n">
        <v>25.4</v>
      </c>
      <c r="T1195" t="n">
        <v>5247.23</v>
      </c>
      <c r="U1195" t="n">
        <v>0.67</v>
      </c>
      <c r="V1195" t="n">
        <v>0.87</v>
      </c>
      <c r="W1195" t="n">
        <v>2.96</v>
      </c>
      <c r="X1195" t="n">
        <v>0.32</v>
      </c>
      <c r="Y1195" t="n">
        <v>1</v>
      </c>
      <c r="Z1195" t="n">
        <v>10</v>
      </c>
    </row>
    <row r="1196">
      <c r="A1196" t="n">
        <v>26</v>
      </c>
      <c r="B1196" t="n">
        <v>105</v>
      </c>
      <c r="C1196" t="inlineStr">
        <is>
          <t xml:space="preserve">CONCLUIDO	</t>
        </is>
      </c>
      <c r="D1196" t="n">
        <v>7.1911</v>
      </c>
      <c r="E1196" t="n">
        <v>13.91</v>
      </c>
      <c r="F1196" t="n">
        <v>10.69</v>
      </c>
      <c r="G1196" t="n">
        <v>40.1</v>
      </c>
      <c r="H1196" t="n">
        <v>0.62</v>
      </c>
      <c r="I1196" t="n">
        <v>16</v>
      </c>
      <c r="J1196" t="n">
        <v>214.42</v>
      </c>
      <c r="K1196" t="n">
        <v>55.27</v>
      </c>
      <c r="L1196" t="n">
        <v>7.5</v>
      </c>
      <c r="M1196" t="n">
        <v>14</v>
      </c>
      <c r="N1196" t="n">
        <v>46.65</v>
      </c>
      <c r="O1196" t="n">
        <v>26679.66</v>
      </c>
      <c r="P1196" t="n">
        <v>153.11</v>
      </c>
      <c r="Q1196" t="n">
        <v>197.81</v>
      </c>
      <c r="R1196" t="n">
        <v>36.67</v>
      </c>
      <c r="S1196" t="n">
        <v>25.4</v>
      </c>
      <c r="T1196" t="n">
        <v>4750</v>
      </c>
      <c r="U1196" t="n">
        <v>0.6899999999999999</v>
      </c>
      <c r="V1196" t="n">
        <v>0.87</v>
      </c>
      <c r="W1196" t="n">
        <v>2.97</v>
      </c>
      <c r="X1196" t="n">
        <v>0.3</v>
      </c>
      <c r="Y1196" t="n">
        <v>1</v>
      </c>
      <c r="Z1196" t="n">
        <v>10</v>
      </c>
    </row>
    <row r="1197">
      <c r="A1197" t="n">
        <v>27</v>
      </c>
      <c r="B1197" t="n">
        <v>105</v>
      </c>
      <c r="C1197" t="inlineStr">
        <is>
          <t xml:space="preserve">CONCLUIDO	</t>
        </is>
      </c>
      <c r="D1197" t="n">
        <v>7.1922</v>
      </c>
      <c r="E1197" t="n">
        <v>13.9</v>
      </c>
      <c r="F1197" t="n">
        <v>10.69</v>
      </c>
      <c r="G1197" t="n">
        <v>40.09</v>
      </c>
      <c r="H1197" t="n">
        <v>0.64</v>
      </c>
      <c r="I1197" t="n">
        <v>16</v>
      </c>
      <c r="J1197" t="n">
        <v>214.83</v>
      </c>
      <c r="K1197" t="n">
        <v>55.27</v>
      </c>
      <c r="L1197" t="n">
        <v>7.75</v>
      </c>
      <c r="M1197" t="n">
        <v>14</v>
      </c>
      <c r="N1197" t="n">
        <v>46.81</v>
      </c>
      <c r="O1197" t="n">
        <v>26729.83</v>
      </c>
      <c r="P1197" t="n">
        <v>153</v>
      </c>
      <c r="Q1197" t="n">
        <v>197.8</v>
      </c>
      <c r="R1197" t="n">
        <v>36.69</v>
      </c>
      <c r="S1197" t="n">
        <v>25.4</v>
      </c>
      <c r="T1197" t="n">
        <v>4762.1</v>
      </c>
      <c r="U1197" t="n">
        <v>0.6899999999999999</v>
      </c>
      <c r="V1197" t="n">
        <v>0.87</v>
      </c>
      <c r="W1197" t="n">
        <v>2.96</v>
      </c>
      <c r="X1197" t="n">
        <v>0.3</v>
      </c>
      <c r="Y1197" t="n">
        <v>1</v>
      </c>
      <c r="Z1197" t="n">
        <v>10</v>
      </c>
    </row>
    <row r="1198">
      <c r="A1198" t="n">
        <v>28</v>
      </c>
      <c r="B1198" t="n">
        <v>105</v>
      </c>
      <c r="C1198" t="inlineStr">
        <is>
          <t xml:space="preserve">CONCLUIDO	</t>
        </is>
      </c>
      <c r="D1198" t="n">
        <v>7.222</v>
      </c>
      <c r="E1198" t="n">
        <v>13.85</v>
      </c>
      <c r="F1198" t="n">
        <v>10.67</v>
      </c>
      <c r="G1198" t="n">
        <v>42.69</v>
      </c>
      <c r="H1198" t="n">
        <v>0.66</v>
      </c>
      <c r="I1198" t="n">
        <v>15</v>
      </c>
      <c r="J1198" t="n">
        <v>215.24</v>
      </c>
      <c r="K1198" t="n">
        <v>55.27</v>
      </c>
      <c r="L1198" t="n">
        <v>8</v>
      </c>
      <c r="M1198" t="n">
        <v>13</v>
      </c>
      <c r="N1198" t="n">
        <v>46.97</v>
      </c>
      <c r="O1198" t="n">
        <v>26780.06</v>
      </c>
      <c r="P1198" t="n">
        <v>152.71</v>
      </c>
      <c r="Q1198" t="n">
        <v>197.77</v>
      </c>
      <c r="R1198" t="n">
        <v>36.21</v>
      </c>
      <c r="S1198" t="n">
        <v>25.4</v>
      </c>
      <c r="T1198" t="n">
        <v>4523.88</v>
      </c>
      <c r="U1198" t="n">
        <v>0.7</v>
      </c>
      <c r="V1198" t="n">
        <v>0.87</v>
      </c>
      <c r="W1198" t="n">
        <v>2.96</v>
      </c>
      <c r="X1198" t="n">
        <v>0.28</v>
      </c>
      <c r="Y1198" t="n">
        <v>1</v>
      </c>
      <c r="Z1198" t="n">
        <v>10</v>
      </c>
    </row>
    <row r="1199">
      <c r="A1199" t="n">
        <v>29</v>
      </c>
      <c r="B1199" t="n">
        <v>105</v>
      </c>
      <c r="C1199" t="inlineStr">
        <is>
          <t xml:space="preserve">CONCLUIDO	</t>
        </is>
      </c>
      <c r="D1199" t="n">
        <v>7.2266</v>
      </c>
      <c r="E1199" t="n">
        <v>13.84</v>
      </c>
      <c r="F1199" t="n">
        <v>10.66</v>
      </c>
      <c r="G1199" t="n">
        <v>42.66</v>
      </c>
      <c r="H1199" t="n">
        <v>0.68</v>
      </c>
      <c r="I1199" t="n">
        <v>15</v>
      </c>
      <c r="J1199" t="n">
        <v>215.65</v>
      </c>
      <c r="K1199" t="n">
        <v>55.27</v>
      </c>
      <c r="L1199" t="n">
        <v>8.25</v>
      </c>
      <c r="M1199" t="n">
        <v>13</v>
      </c>
      <c r="N1199" t="n">
        <v>47.12</v>
      </c>
      <c r="O1199" t="n">
        <v>26830.34</v>
      </c>
      <c r="P1199" t="n">
        <v>152.41</v>
      </c>
      <c r="Q1199" t="n">
        <v>197.8</v>
      </c>
      <c r="R1199" t="n">
        <v>35.93</v>
      </c>
      <c r="S1199" t="n">
        <v>25.4</v>
      </c>
      <c r="T1199" t="n">
        <v>4384.58</v>
      </c>
      <c r="U1199" t="n">
        <v>0.71</v>
      </c>
      <c r="V1199" t="n">
        <v>0.87</v>
      </c>
      <c r="W1199" t="n">
        <v>2.96</v>
      </c>
      <c r="X1199" t="n">
        <v>0.27</v>
      </c>
      <c r="Y1199" t="n">
        <v>1</v>
      </c>
      <c r="Z1199" t="n">
        <v>10</v>
      </c>
    </row>
    <row r="1200">
      <c r="A1200" t="n">
        <v>30</v>
      </c>
      <c r="B1200" t="n">
        <v>105</v>
      </c>
      <c r="C1200" t="inlineStr">
        <is>
          <t xml:space="preserve">CONCLUIDO	</t>
        </is>
      </c>
      <c r="D1200" t="n">
        <v>7.2572</v>
      </c>
      <c r="E1200" t="n">
        <v>13.78</v>
      </c>
      <c r="F1200" t="n">
        <v>10.65</v>
      </c>
      <c r="G1200" t="n">
        <v>45.63</v>
      </c>
      <c r="H1200" t="n">
        <v>0.7</v>
      </c>
      <c r="I1200" t="n">
        <v>14</v>
      </c>
      <c r="J1200" t="n">
        <v>216.05</v>
      </c>
      <c r="K1200" t="n">
        <v>55.27</v>
      </c>
      <c r="L1200" t="n">
        <v>8.5</v>
      </c>
      <c r="M1200" t="n">
        <v>12</v>
      </c>
      <c r="N1200" t="n">
        <v>47.28</v>
      </c>
      <c r="O1200" t="n">
        <v>26880.68</v>
      </c>
      <c r="P1200" t="n">
        <v>152.11</v>
      </c>
      <c r="Q1200" t="n">
        <v>197.81</v>
      </c>
      <c r="R1200" t="n">
        <v>35.37</v>
      </c>
      <c r="S1200" t="n">
        <v>25.4</v>
      </c>
      <c r="T1200" t="n">
        <v>4111.79</v>
      </c>
      <c r="U1200" t="n">
        <v>0.72</v>
      </c>
      <c r="V1200" t="n">
        <v>0.87</v>
      </c>
      <c r="W1200" t="n">
        <v>2.96</v>
      </c>
      <c r="X1200" t="n">
        <v>0.26</v>
      </c>
      <c r="Y1200" t="n">
        <v>1</v>
      </c>
      <c r="Z1200" t="n">
        <v>10</v>
      </c>
    </row>
    <row r="1201">
      <c r="A1201" t="n">
        <v>31</v>
      </c>
      <c r="B1201" t="n">
        <v>105</v>
      </c>
      <c r="C1201" t="inlineStr">
        <is>
          <t xml:space="preserve">CONCLUIDO	</t>
        </is>
      </c>
      <c r="D1201" t="n">
        <v>7.2532</v>
      </c>
      <c r="E1201" t="n">
        <v>13.79</v>
      </c>
      <c r="F1201" t="n">
        <v>10.65</v>
      </c>
      <c r="G1201" t="n">
        <v>45.66</v>
      </c>
      <c r="H1201" t="n">
        <v>0.72</v>
      </c>
      <c r="I1201" t="n">
        <v>14</v>
      </c>
      <c r="J1201" t="n">
        <v>216.46</v>
      </c>
      <c r="K1201" t="n">
        <v>55.27</v>
      </c>
      <c r="L1201" t="n">
        <v>8.75</v>
      </c>
      <c r="M1201" t="n">
        <v>12</v>
      </c>
      <c r="N1201" t="n">
        <v>47.44</v>
      </c>
      <c r="O1201" t="n">
        <v>26931.07</v>
      </c>
      <c r="P1201" t="n">
        <v>152.16</v>
      </c>
      <c r="Q1201" t="n">
        <v>197.81</v>
      </c>
      <c r="R1201" t="n">
        <v>35.52</v>
      </c>
      <c r="S1201" t="n">
        <v>25.4</v>
      </c>
      <c r="T1201" t="n">
        <v>4188.44</v>
      </c>
      <c r="U1201" t="n">
        <v>0.71</v>
      </c>
      <c r="V1201" t="n">
        <v>0.87</v>
      </c>
      <c r="W1201" t="n">
        <v>2.96</v>
      </c>
      <c r="X1201" t="n">
        <v>0.26</v>
      </c>
      <c r="Y1201" t="n">
        <v>1</v>
      </c>
      <c r="Z1201" t="n">
        <v>10</v>
      </c>
    </row>
    <row r="1202">
      <c r="A1202" t="n">
        <v>32</v>
      </c>
      <c r="B1202" t="n">
        <v>105</v>
      </c>
      <c r="C1202" t="inlineStr">
        <is>
          <t xml:space="preserve">CONCLUIDO	</t>
        </is>
      </c>
      <c r="D1202" t="n">
        <v>7.25</v>
      </c>
      <c r="E1202" t="n">
        <v>13.79</v>
      </c>
      <c r="F1202" t="n">
        <v>10.66</v>
      </c>
      <c r="G1202" t="n">
        <v>45.69</v>
      </c>
      <c r="H1202" t="n">
        <v>0.74</v>
      </c>
      <c r="I1202" t="n">
        <v>14</v>
      </c>
      <c r="J1202" t="n">
        <v>216.87</v>
      </c>
      <c r="K1202" t="n">
        <v>55.27</v>
      </c>
      <c r="L1202" t="n">
        <v>9</v>
      </c>
      <c r="M1202" t="n">
        <v>12</v>
      </c>
      <c r="N1202" t="n">
        <v>47.6</v>
      </c>
      <c r="O1202" t="n">
        <v>26981.51</v>
      </c>
      <c r="P1202" t="n">
        <v>151.97</v>
      </c>
      <c r="Q1202" t="n">
        <v>197.75</v>
      </c>
      <c r="R1202" t="n">
        <v>35.84</v>
      </c>
      <c r="S1202" t="n">
        <v>25.4</v>
      </c>
      <c r="T1202" t="n">
        <v>4347.5</v>
      </c>
      <c r="U1202" t="n">
        <v>0.71</v>
      </c>
      <c r="V1202" t="n">
        <v>0.87</v>
      </c>
      <c r="W1202" t="n">
        <v>2.96</v>
      </c>
      <c r="X1202" t="n">
        <v>0.27</v>
      </c>
      <c r="Y1202" t="n">
        <v>1</v>
      </c>
      <c r="Z1202" t="n">
        <v>10</v>
      </c>
    </row>
    <row r="1203">
      <c r="A1203" t="n">
        <v>33</v>
      </c>
      <c r="B1203" t="n">
        <v>105</v>
      </c>
      <c r="C1203" t="inlineStr">
        <is>
          <t xml:space="preserve">CONCLUIDO	</t>
        </is>
      </c>
      <c r="D1203" t="n">
        <v>7.2841</v>
      </c>
      <c r="E1203" t="n">
        <v>13.73</v>
      </c>
      <c r="F1203" t="n">
        <v>10.64</v>
      </c>
      <c r="G1203" t="n">
        <v>49.09</v>
      </c>
      <c r="H1203" t="n">
        <v>0.76</v>
      </c>
      <c r="I1203" t="n">
        <v>13</v>
      </c>
      <c r="J1203" t="n">
        <v>217.28</v>
      </c>
      <c r="K1203" t="n">
        <v>55.27</v>
      </c>
      <c r="L1203" t="n">
        <v>9.25</v>
      </c>
      <c r="M1203" t="n">
        <v>11</v>
      </c>
      <c r="N1203" t="n">
        <v>47.76</v>
      </c>
      <c r="O1203" t="n">
        <v>27032.02</v>
      </c>
      <c r="P1203" t="n">
        <v>151.85</v>
      </c>
      <c r="Q1203" t="n">
        <v>197.78</v>
      </c>
      <c r="R1203" t="n">
        <v>35.12</v>
      </c>
      <c r="S1203" t="n">
        <v>25.4</v>
      </c>
      <c r="T1203" t="n">
        <v>3990.93</v>
      </c>
      <c r="U1203" t="n">
        <v>0.72</v>
      </c>
      <c r="V1203" t="n">
        <v>0.87</v>
      </c>
      <c r="W1203" t="n">
        <v>2.96</v>
      </c>
      <c r="X1203" t="n">
        <v>0.25</v>
      </c>
      <c r="Y1203" t="n">
        <v>1</v>
      </c>
      <c r="Z1203" t="n">
        <v>10</v>
      </c>
    </row>
    <row r="1204">
      <c r="A1204" t="n">
        <v>34</v>
      </c>
      <c r="B1204" t="n">
        <v>105</v>
      </c>
      <c r="C1204" t="inlineStr">
        <is>
          <t xml:space="preserve">CONCLUIDO	</t>
        </is>
      </c>
      <c r="D1204" t="n">
        <v>7.2928</v>
      </c>
      <c r="E1204" t="n">
        <v>13.71</v>
      </c>
      <c r="F1204" t="n">
        <v>10.62</v>
      </c>
      <c r="G1204" t="n">
        <v>49.02</v>
      </c>
      <c r="H1204" t="n">
        <v>0.78</v>
      </c>
      <c r="I1204" t="n">
        <v>13</v>
      </c>
      <c r="J1204" t="n">
        <v>217.69</v>
      </c>
      <c r="K1204" t="n">
        <v>55.27</v>
      </c>
      <c r="L1204" t="n">
        <v>9.5</v>
      </c>
      <c r="M1204" t="n">
        <v>11</v>
      </c>
      <c r="N1204" t="n">
        <v>47.92</v>
      </c>
      <c r="O1204" t="n">
        <v>27082.57</v>
      </c>
      <c r="P1204" t="n">
        <v>151.5</v>
      </c>
      <c r="Q1204" t="n">
        <v>197.77</v>
      </c>
      <c r="R1204" t="n">
        <v>34.56</v>
      </c>
      <c r="S1204" t="n">
        <v>25.4</v>
      </c>
      <c r="T1204" t="n">
        <v>3709.67</v>
      </c>
      <c r="U1204" t="n">
        <v>0.73</v>
      </c>
      <c r="V1204" t="n">
        <v>0.88</v>
      </c>
      <c r="W1204" t="n">
        <v>2.96</v>
      </c>
      <c r="X1204" t="n">
        <v>0.23</v>
      </c>
      <c r="Y1204" t="n">
        <v>1</v>
      </c>
      <c r="Z1204" t="n">
        <v>10</v>
      </c>
    </row>
    <row r="1205">
      <c r="A1205" t="n">
        <v>35</v>
      </c>
      <c r="B1205" t="n">
        <v>105</v>
      </c>
      <c r="C1205" t="inlineStr">
        <is>
          <t xml:space="preserve">CONCLUIDO	</t>
        </is>
      </c>
      <c r="D1205" t="n">
        <v>7.2898</v>
      </c>
      <c r="E1205" t="n">
        <v>13.72</v>
      </c>
      <c r="F1205" t="n">
        <v>10.63</v>
      </c>
      <c r="G1205" t="n">
        <v>49.04</v>
      </c>
      <c r="H1205" t="n">
        <v>0.79</v>
      </c>
      <c r="I1205" t="n">
        <v>13</v>
      </c>
      <c r="J1205" t="n">
        <v>218.1</v>
      </c>
      <c r="K1205" t="n">
        <v>55.27</v>
      </c>
      <c r="L1205" t="n">
        <v>9.75</v>
      </c>
      <c r="M1205" t="n">
        <v>11</v>
      </c>
      <c r="N1205" t="n">
        <v>48.08</v>
      </c>
      <c r="O1205" t="n">
        <v>27133.18</v>
      </c>
      <c r="P1205" t="n">
        <v>151.31</v>
      </c>
      <c r="Q1205" t="n">
        <v>197.79</v>
      </c>
      <c r="R1205" t="n">
        <v>34.72</v>
      </c>
      <c r="S1205" t="n">
        <v>25.4</v>
      </c>
      <c r="T1205" t="n">
        <v>3792.64</v>
      </c>
      <c r="U1205" t="n">
        <v>0.73</v>
      </c>
      <c r="V1205" t="n">
        <v>0.88</v>
      </c>
      <c r="W1205" t="n">
        <v>2.96</v>
      </c>
      <c r="X1205" t="n">
        <v>0.23</v>
      </c>
      <c r="Y1205" t="n">
        <v>1</v>
      </c>
      <c r="Z1205" t="n">
        <v>10</v>
      </c>
    </row>
    <row r="1206">
      <c r="A1206" t="n">
        <v>36</v>
      </c>
      <c r="B1206" t="n">
        <v>105</v>
      </c>
      <c r="C1206" t="inlineStr">
        <is>
          <t xml:space="preserve">CONCLUIDO	</t>
        </is>
      </c>
      <c r="D1206" t="n">
        <v>7.3214</v>
      </c>
      <c r="E1206" t="n">
        <v>13.66</v>
      </c>
      <c r="F1206" t="n">
        <v>10.61</v>
      </c>
      <c r="G1206" t="n">
        <v>53.04</v>
      </c>
      <c r="H1206" t="n">
        <v>0.8100000000000001</v>
      </c>
      <c r="I1206" t="n">
        <v>12</v>
      </c>
      <c r="J1206" t="n">
        <v>218.51</v>
      </c>
      <c r="K1206" t="n">
        <v>55.27</v>
      </c>
      <c r="L1206" t="n">
        <v>10</v>
      </c>
      <c r="M1206" t="n">
        <v>10</v>
      </c>
      <c r="N1206" t="n">
        <v>48.24</v>
      </c>
      <c r="O1206" t="n">
        <v>27183.85</v>
      </c>
      <c r="P1206" t="n">
        <v>151.04</v>
      </c>
      <c r="Q1206" t="n">
        <v>197.77</v>
      </c>
      <c r="R1206" t="n">
        <v>34.22</v>
      </c>
      <c r="S1206" t="n">
        <v>25.4</v>
      </c>
      <c r="T1206" t="n">
        <v>3545.68</v>
      </c>
      <c r="U1206" t="n">
        <v>0.74</v>
      </c>
      <c r="V1206" t="n">
        <v>0.88</v>
      </c>
      <c r="W1206" t="n">
        <v>2.96</v>
      </c>
      <c r="X1206" t="n">
        <v>0.22</v>
      </c>
      <c r="Y1206" t="n">
        <v>1</v>
      </c>
      <c r="Z1206" t="n">
        <v>10</v>
      </c>
    </row>
    <row r="1207">
      <c r="A1207" t="n">
        <v>37</v>
      </c>
      <c r="B1207" t="n">
        <v>105</v>
      </c>
      <c r="C1207" t="inlineStr">
        <is>
          <t xml:space="preserve">CONCLUIDO	</t>
        </is>
      </c>
      <c r="D1207" t="n">
        <v>7.3184</v>
      </c>
      <c r="E1207" t="n">
        <v>13.66</v>
      </c>
      <c r="F1207" t="n">
        <v>10.61</v>
      </c>
      <c r="G1207" t="n">
        <v>53.06</v>
      </c>
      <c r="H1207" t="n">
        <v>0.83</v>
      </c>
      <c r="I1207" t="n">
        <v>12</v>
      </c>
      <c r="J1207" t="n">
        <v>218.92</v>
      </c>
      <c r="K1207" t="n">
        <v>55.27</v>
      </c>
      <c r="L1207" t="n">
        <v>10.25</v>
      </c>
      <c r="M1207" t="n">
        <v>10</v>
      </c>
      <c r="N1207" t="n">
        <v>48.4</v>
      </c>
      <c r="O1207" t="n">
        <v>27234.57</v>
      </c>
      <c r="P1207" t="n">
        <v>151.07</v>
      </c>
      <c r="Q1207" t="n">
        <v>197.76</v>
      </c>
      <c r="R1207" t="n">
        <v>34.21</v>
      </c>
      <c r="S1207" t="n">
        <v>25.4</v>
      </c>
      <c r="T1207" t="n">
        <v>3539.43</v>
      </c>
      <c r="U1207" t="n">
        <v>0.74</v>
      </c>
      <c r="V1207" t="n">
        <v>0.88</v>
      </c>
      <c r="W1207" t="n">
        <v>2.96</v>
      </c>
      <c r="X1207" t="n">
        <v>0.22</v>
      </c>
      <c r="Y1207" t="n">
        <v>1</v>
      </c>
      <c r="Z1207" t="n">
        <v>10</v>
      </c>
    </row>
    <row r="1208">
      <c r="A1208" t="n">
        <v>38</v>
      </c>
      <c r="B1208" t="n">
        <v>105</v>
      </c>
      <c r="C1208" t="inlineStr">
        <is>
          <t xml:space="preserve">CONCLUIDO	</t>
        </is>
      </c>
      <c r="D1208" t="n">
        <v>7.3238</v>
      </c>
      <c r="E1208" t="n">
        <v>13.65</v>
      </c>
      <c r="F1208" t="n">
        <v>10.6</v>
      </c>
      <c r="G1208" t="n">
        <v>53.01</v>
      </c>
      <c r="H1208" t="n">
        <v>0.85</v>
      </c>
      <c r="I1208" t="n">
        <v>12</v>
      </c>
      <c r="J1208" t="n">
        <v>219.33</v>
      </c>
      <c r="K1208" t="n">
        <v>55.27</v>
      </c>
      <c r="L1208" t="n">
        <v>10.5</v>
      </c>
      <c r="M1208" t="n">
        <v>10</v>
      </c>
      <c r="N1208" t="n">
        <v>48.56</v>
      </c>
      <c r="O1208" t="n">
        <v>27285.35</v>
      </c>
      <c r="P1208" t="n">
        <v>150.67</v>
      </c>
      <c r="Q1208" t="n">
        <v>197.75</v>
      </c>
      <c r="R1208" t="n">
        <v>34.03</v>
      </c>
      <c r="S1208" t="n">
        <v>25.4</v>
      </c>
      <c r="T1208" t="n">
        <v>3448.9</v>
      </c>
      <c r="U1208" t="n">
        <v>0.75</v>
      </c>
      <c r="V1208" t="n">
        <v>0.88</v>
      </c>
      <c r="W1208" t="n">
        <v>2.96</v>
      </c>
      <c r="X1208" t="n">
        <v>0.21</v>
      </c>
      <c r="Y1208" t="n">
        <v>1</v>
      </c>
      <c r="Z1208" t="n">
        <v>10</v>
      </c>
    </row>
    <row r="1209">
      <c r="A1209" t="n">
        <v>39</v>
      </c>
      <c r="B1209" t="n">
        <v>105</v>
      </c>
      <c r="C1209" t="inlineStr">
        <is>
          <t xml:space="preserve">CONCLUIDO	</t>
        </is>
      </c>
      <c r="D1209" t="n">
        <v>7.3486</v>
      </c>
      <c r="E1209" t="n">
        <v>13.61</v>
      </c>
      <c r="F1209" t="n">
        <v>10.6</v>
      </c>
      <c r="G1209" t="n">
        <v>57.8</v>
      </c>
      <c r="H1209" t="n">
        <v>0.87</v>
      </c>
      <c r="I1209" t="n">
        <v>11</v>
      </c>
      <c r="J1209" t="n">
        <v>219.75</v>
      </c>
      <c r="K1209" t="n">
        <v>55.27</v>
      </c>
      <c r="L1209" t="n">
        <v>10.75</v>
      </c>
      <c r="M1209" t="n">
        <v>9</v>
      </c>
      <c r="N1209" t="n">
        <v>48.72</v>
      </c>
      <c r="O1209" t="n">
        <v>27336.19</v>
      </c>
      <c r="P1209" t="n">
        <v>150.32</v>
      </c>
      <c r="Q1209" t="n">
        <v>197.77</v>
      </c>
      <c r="R1209" t="n">
        <v>33.77</v>
      </c>
      <c r="S1209" t="n">
        <v>25.4</v>
      </c>
      <c r="T1209" t="n">
        <v>3323.64</v>
      </c>
      <c r="U1209" t="n">
        <v>0.75</v>
      </c>
      <c r="V1209" t="n">
        <v>0.88</v>
      </c>
      <c r="W1209" t="n">
        <v>2.96</v>
      </c>
      <c r="X1209" t="n">
        <v>0.21</v>
      </c>
      <c r="Y1209" t="n">
        <v>1</v>
      </c>
      <c r="Z1209" t="n">
        <v>10</v>
      </c>
    </row>
    <row r="1210">
      <c r="A1210" t="n">
        <v>40</v>
      </c>
      <c r="B1210" t="n">
        <v>105</v>
      </c>
      <c r="C1210" t="inlineStr">
        <is>
          <t xml:space="preserve">CONCLUIDO	</t>
        </is>
      </c>
      <c r="D1210" t="n">
        <v>7.3547</v>
      </c>
      <c r="E1210" t="n">
        <v>13.6</v>
      </c>
      <c r="F1210" t="n">
        <v>10.59</v>
      </c>
      <c r="G1210" t="n">
        <v>57.74</v>
      </c>
      <c r="H1210" t="n">
        <v>0.89</v>
      </c>
      <c r="I1210" t="n">
        <v>11</v>
      </c>
      <c r="J1210" t="n">
        <v>220.16</v>
      </c>
      <c r="K1210" t="n">
        <v>55.27</v>
      </c>
      <c r="L1210" t="n">
        <v>11</v>
      </c>
      <c r="M1210" t="n">
        <v>9</v>
      </c>
      <c r="N1210" t="n">
        <v>48.89</v>
      </c>
      <c r="O1210" t="n">
        <v>27387.08</v>
      </c>
      <c r="P1210" t="n">
        <v>150.28</v>
      </c>
      <c r="Q1210" t="n">
        <v>197.78</v>
      </c>
      <c r="R1210" t="n">
        <v>33.39</v>
      </c>
      <c r="S1210" t="n">
        <v>25.4</v>
      </c>
      <c r="T1210" t="n">
        <v>3133.94</v>
      </c>
      <c r="U1210" t="n">
        <v>0.76</v>
      </c>
      <c r="V1210" t="n">
        <v>0.88</v>
      </c>
      <c r="W1210" t="n">
        <v>2.96</v>
      </c>
      <c r="X1210" t="n">
        <v>0.2</v>
      </c>
      <c r="Y1210" t="n">
        <v>1</v>
      </c>
      <c r="Z1210" t="n">
        <v>10</v>
      </c>
    </row>
    <row r="1211">
      <c r="A1211" t="n">
        <v>41</v>
      </c>
      <c r="B1211" t="n">
        <v>105</v>
      </c>
      <c r="C1211" t="inlineStr">
        <is>
          <t xml:space="preserve">CONCLUIDO	</t>
        </is>
      </c>
      <c r="D1211" t="n">
        <v>7.3585</v>
      </c>
      <c r="E1211" t="n">
        <v>13.59</v>
      </c>
      <c r="F1211" t="n">
        <v>10.58</v>
      </c>
      <c r="G1211" t="n">
        <v>57.7</v>
      </c>
      <c r="H1211" t="n">
        <v>0.91</v>
      </c>
      <c r="I1211" t="n">
        <v>11</v>
      </c>
      <c r="J1211" t="n">
        <v>220.57</v>
      </c>
      <c r="K1211" t="n">
        <v>55.27</v>
      </c>
      <c r="L1211" t="n">
        <v>11.25</v>
      </c>
      <c r="M1211" t="n">
        <v>9</v>
      </c>
      <c r="N1211" t="n">
        <v>49.05</v>
      </c>
      <c r="O1211" t="n">
        <v>27438.03</v>
      </c>
      <c r="P1211" t="n">
        <v>150.07</v>
      </c>
      <c r="Q1211" t="n">
        <v>197.76</v>
      </c>
      <c r="R1211" t="n">
        <v>33.4</v>
      </c>
      <c r="S1211" t="n">
        <v>25.4</v>
      </c>
      <c r="T1211" t="n">
        <v>3142.22</v>
      </c>
      <c r="U1211" t="n">
        <v>0.76</v>
      </c>
      <c r="V1211" t="n">
        <v>0.88</v>
      </c>
      <c r="W1211" t="n">
        <v>2.95</v>
      </c>
      <c r="X1211" t="n">
        <v>0.19</v>
      </c>
      <c r="Y1211" t="n">
        <v>1</v>
      </c>
      <c r="Z1211" t="n">
        <v>10</v>
      </c>
    </row>
    <row r="1212">
      <c r="A1212" t="n">
        <v>42</v>
      </c>
      <c r="B1212" t="n">
        <v>105</v>
      </c>
      <c r="C1212" t="inlineStr">
        <is>
          <t xml:space="preserve">CONCLUIDO	</t>
        </is>
      </c>
      <c r="D1212" t="n">
        <v>7.3529</v>
      </c>
      <c r="E1212" t="n">
        <v>13.6</v>
      </c>
      <c r="F1212" t="n">
        <v>10.59</v>
      </c>
      <c r="G1212" t="n">
        <v>57.76</v>
      </c>
      <c r="H1212" t="n">
        <v>0.92</v>
      </c>
      <c r="I1212" t="n">
        <v>11</v>
      </c>
      <c r="J1212" t="n">
        <v>220.99</v>
      </c>
      <c r="K1212" t="n">
        <v>55.27</v>
      </c>
      <c r="L1212" t="n">
        <v>11.5</v>
      </c>
      <c r="M1212" t="n">
        <v>9</v>
      </c>
      <c r="N1212" t="n">
        <v>49.21</v>
      </c>
      <c r="O1212" t="n">
        <v>27489.03</v>
      </c>
      <c r="P1212" t="n">
        <v>150.41</v>
      </c>
      <c r="Q1212" t="n">
        <v>197.76</v>
      </c>
      <c r="R1212" t="n">
        <v>33.64</v>
      </c>
      <c r="S1212" t="n">
        <v>25.4</v>
      </c>
      <c r="T1212" t="n">
        <v>3261.66</v>
      </c>
      <c r="U1212" t="n">
        <v>0.75</v>
      </c>
      <c r="V1212" t="n">
        <v>0.88</v>
      </c>
      <c r="W1212" t="n">
        <v>2.95</v>
      </c>
      <c r="X1212" t="n">
        <v>0.2</v>
      </c>
      <c r="Y1212" t="n">
        <v>1</v>
      </c>
      <c r="Z1212" t="n">
        <v>10</v>
      </c>
    </row>
    <row r="1213">
      <c r="A1213" t="n">
        <v>43</v>
      </c>
      <c r="B1213" t="n">
        <v>105</v>
      </c>
      <c r="C1213" t="inlineStr">
        <is>
          <t xml:space="preserve">CONCLUIDO	</t>
        </is>
      </c>
      <c r="D1213" t="n">
        <v>7.3573</v>
      </c>
      <c r="E1213" t="n">
        <v>13.59</v>
      </c>
      <c r="F1213" t="n">
        <v>10.58</v>
      </c>
      <c r="G1213" t="n">
        <v>57.72</v>
      </c>
      <c r="H1213" t="n">
        <v>0.9399999999999999</v>
      </c>
      <c r="I1213" t="n">
        <v>11</v>
      </c>
      <c r="J1213" t="n">
        <v>221.4</v>
      </c>
      <c r="K1213" t="n">
        <v>55.27</v>
      </c>
      <c r="L1213" t="n">
        <v>11.75</v>
      </c>
      <c r="M1213" t="n">
        <v>9</v>
      </c>
      <c r="N1213" t="n">
        <v>49.38</v>
      </c>
      <c r="O1213" t="n">
        <v>27540.09</v>
      </c>
      <c r="P1213" t="n">
        <v>149.93</v>
      </c>
      <c r="Q1213" t="n">
        <v>197.8</v>
      </c>
      <c r="R1213" t="n">
        <v>33.24</v>
      </c>
      <c r="S1213" t="n">
        <v>25.4</v>
      </c>
      <c r="T1213" t="n">
        <v>3059.76</v>
      </c>
      <c r="U1213" t="n">
        <v>0.76</v>
      </c>
      <c r="V1213" t="n">
        <v>0.88</v>
      </c>
      <c r="W1213" t="n">
        <v>2.96</v>
      </c>
      <c r="X1213" t="n">
        <v>0.19</v>
      </c>
      <c r="Y1213" t="n">
        <v>1</v>
      </c>
      <c r="Z1213" t="n">
        <v>10</v>
      </c>
    </row>
    <row r="1214">
      <c r="A1214" t="n">
        <v>44</v>
      </c>
      <c r="B1214" t="n">
        <v>105</v>
      </c>
      <c r="C1214" t="inlineStr">
        <is>
          <t xml:space="preserve">CONCLUIDO	</t>
        </is>
      </c>
      <c r="D1214" t="n">
        <v>7.3886</v>
      </c>
      <c r="E1214" t="n">
        <v>13.53</v>
      </c>
      <c r="F1214" t="n">
        <v>10.56</v>
      </c>
      <c r="G1214" t="n">
        <v>63.38</v>
      </c>
      <c r="H1214" t="n">
        <v>0.96</v>
      </c>
      <c r="I1214" t="n">
        <v>10</v>
      </c>
      <c r="J1214" t="n">
        <v>221.81</v>
      </c>
      <c r="K1214" t="n">
        <v>55.27</v>
      </c>
      <c r="L1214" t="n">
        <v>12</v>
      </c>
      <c r="M1214" t="n">
        <v>8</v>
      </c>
      <c r="N1214" t="n">
        <v>49.54</v>
      </c>
      <c r="O1214" t="n">
        <v>27591.21</v>
      </c>
      <c r="P1214" t="n">
        <v>149.71</v>
      </c>
      <c r="Q1214" t="n">
        <v>197.8</v>
      </c>
      <c r="R1214" t="n">
        <v>32.75</v>
      </c>
      <c r="S1214" t="n">
        <v>25.4</v>
      </c>
      <c r="T1214" t="n">
        <v>2822.72</v>
      </c>
      <c r="U1214" t="n">
        <v>0.78</v>
      </c>
      <c r="V1214" t="n">
        <v>0.88</v>
      </c>
      <c r="W1214" t="n">
        <v>2.96</v>
      </c>
      <c r="X1214" t="n">
        <v>0.17</v>
      </c>
      <c r="Y1214" t="n">
        <v>1</v>
      </c>
      <c r="Z1214" t="n">
        <v>10</v>
      </c>
    </row>
    <row r="1215">
      <c r="A1215" t="n">
        <v>45</v>
      </c>
      <c r="B1215" t="n">
        <v>105</v>
      </c>
      <c r="C1215" t="inlineStr">
        <is>
          <t xml:space="preserve">CONCLUIDO	</t>
        </is>
      </c>
      <c r="D1215" t="n">
        <v>7.3879</v>
      </c>
      <c r="E1215" t="n">
        <v>13.54</v>
      </c>
      <c r="F1215" t="n">
        <v>10.57</v>
      </c>
      <c r="G1215" t="n">
        <v>63.39</v>
      </c>
      <c r="H1215" t="n">
        <v>0.98</v>
      </c>
      <c r="I1215" t="n">
        <v>10</v>
      </c>
      <c r="J1215" t="n">
        <v>222.23</v>
      </c>
      <c r="K1215" t="n">
        <v>55.27</v>
      </c>
      <c r="L1215" t="n">
        <v>12.25</v>
      </c>
      <c r="M1215" t="n">
        <v>8</v>
      </c>
      <c r="N1215" t="n">
        <v>49.71</v>
      </c>
      <c r="O1215" t="n">
        <v>27642.51</v>
      </c>
      <c r="P1215" t="n">
        <v>149.86</v>
      </c>
      <c r="Q1215" t="n">
        <v>197.75</v>
      </c>
      <c r="R1215" t="n">
        <v>32.81</v>
      </c>
      <c r="S1215" t="n">
        <v>25.4</v>
      </c>
      <c r="T1215" t="n">
        <v>2850.79</v>
      </c>
      <c r="U1215" t="n">
        <v>0.77</v>
      </c>
      <c r="V1215" t="n">
        <v>0.88</v>
      </c>
      <c r="W1215" t="n">
        <v>2.96</v>
      </c>
      <c r="X1215" t="n">
        <v>0.18</v>
      </c>
      <c r="Y1215" t="n">
        <v>1</v>
      </c>
      <c r="Z1215" t="n">
        <v>10</v>
      </c>
    </row>
    <row r="1216">
      <c r="A1216" t="n">
        <v>46</v>
      </c>
      <c r="B1216" t="n">
        <v>105</v>
      </c>
      <c r="C1216" t="inlineStr">
        <is>
          <t xml:space="preserve">CONCLUIDO	</t>
        </is>
      </c>
      <c r="D1216" t="n">
        <v>7.3902</v>
      </c>
      <c r="E1216" t="n">
        <v>13.53</v>
      </c>
      <c r="F1216" t="n">
        <v>10.56</v>
      </c>
      <c r="G1216" t="n">
        <v>63.37</v>
      </c>
      <c r="H1216" t="n">
        <v>1</v>
      </c>
      <c r="I1216" t="n">
        <v>10</v>
      </c>
      <c r="J1216" t="n">
        <v>222.65</v>
      </c>
      <c r="K1216" t="n">
        <v>55.27</v>
      </c>
      <c r="L1216" t="n">
        <v>12.5</v>
      </c>
      <c r="M1216" t="n">
        <v>8</v>
      </c>
      <c r="N1216" t="n">
        <v>49.87</v>
      </c>
      <c r="O1216" t="n">
        <v>27693.75</v>
      </c>
      <c r="P1216" t="n">
        <v>149.71</v>
      </c>
      <c r="Q1216" t="n">
        <v>197.78</v>
      </c>
      <c r="R1216" t="n">
        <v>32.63</v>
      </c>
      <c r="S1216" t="n">
        <v>25.4</v>
      </c>
      <c r="T1216" t="n">
        <v>2763.35</v>
      </c>
      <c r="U1216" t="n">
        <v>0.78</v>
      </c>
      <c r="V1216" t="n">
        <v>0.88</v>
      </c>
      <c r="W1216" t="n">
        <v>2.95</v>
      </c>
      <c r="X1216" t="n">
        <v>0.17</v>
      </c>
      <c r="Y1216" t="n">
        <v>1</v>
      </c>
      <c r="Z1216" t="n">
        <v>10</v>
      </c>
    </row>
    <row r="1217">
      <c r="A1217" t="n">
        <v>47</v>
      </c>
      <c r="B1217" t="n">
        <v>105</v>
      </c>
      <c r="C1217" t="inlineStr">
        <is>
          <t xml:space="preserve">CONCLUIDO	</t>
        </is>
      </c>
      <c r="D1217" t="n">
        <v>7.3899</v>
      </c>
      <c r="E1217" t="n">
        <v>13.53</v>
      </c>
      <c r="F1217" t="n">
        <v>10.56</v>
      </c>
      <c r="G1217" t="n">
        <v>63.37</v>
      </c>
      <c r="H1217" t="n">
        <v>1.02</v>
      </c>
      <c r="I1217" t="n">
        <v>10</v>
      </c>
      <c r="J1217" t="n">
        <v>223.06</v>
      </c>
      <c r="K1217" t="n">
        <v>55.27</v>
      </c>
      <c r="L1217" t="n">
        <v>12.75</v>
      </c>
      <c r="M1217" t="n">
        <v>8</v>
      </c>
      <c r="N1217" t="n">
        <v>50.04</v>
      </c>
      <c r="O1217" t="n">
        <v>27745.04</v>
      </c>
      <c r="P1217" t="n">
        <v>149.54</v>
      </c>
      <c r="Q1217" t="n">
        <v>197.76</v>
      </c>
      <c r="R1217" t="n">
        <v>32.76</v>
      </c>
      <c r="S1217" t="n">
        <v>25.4</v>
      </c>
      <c r="T1217" t="n">
        <v>2824.05</v>
      </c>
      <c r="U1217" t="n">
        <v>0.78</v>
      </c>
      <c r="V1217" t="n">
        <v>0.88</v>
      </c>
      <c r="W1217" t="n">
        <v>2.95</v>
      </c>
      <c r="X1217" t="n">
        <v>0.17</v>
      </c>
      <c r="Y1217" t="n">
        <v>1</v>
      </c>
      <c r="Z1217" t="n">
        <v>10</v>
      </c>
    </row>
    <row r="1218">
      <c r="A1218" t="n">
        <v>48</v>
      </c>
      <c r="B1218" t="n">
        <v>105</v>
      </c>
      <c r="C1218" t="inlineStr">
        <is>
          <t xml:space="preserve">CONCLUIDO	</t>
        </is>
      </c>
      <c r="D1218" t="n">
        <v>7.3873</v>
      </c>
      <c r="E1218" t="n">
        <v>13.54</v>
      </c>
      <c r="F1218" t="n">
        <v>10.57</v>
      </c>
      <c r="G1218" t="n">
        <v>63.4</v>
      </c>
      <c r="H1218" t="n">
        <v>1.03</v>
      </c>
      <c r="I1218" t="n">
        <v>10</v>
      </c>
      <c r="J1218" t="n">
        <v>223.48</v>
      </c>
      <c r="K1218" t="n">
        <v>55.27</v>
      </c>
      <c r="L1218" t="n">
        <v>13</v>
      </c>
      <c r="M1218" t="n">
        <v>8</v>
      </c>
      <c r="N1218" t="n">
        <v>50.21</v>
      </c>
      <c r="O1218" t="n">
        <v>27796.39</v>
      </c>
      <c r="P1218" t="n">
        <v>149.5</v>
      </c>
      <c r="Q1218" t="n">
        <v>197.82</v>
      </c>
      <c r="R1218" t="n">
        <v>32.82</v>
      </c>
      <c r="S1218" t="n">
        <v>25.4</v>
      </c>
      <c r="T1218" t="n">
        <v>2856.9</v>
      </c>
      <c r="U1218" t="n">
        <v>0.77</v>
      </c>
      <c r="V1218" t="n">
        <v>0.88</v>
      </c>
      <c r="W1218" t="n">
        <v>2.96</v>
      </c>
      <c r="X1218" t="n">
        <v>0.18</v>
      </c>
      <c r="Y1218" t="n">
        <v>1</v>
      </c>
      <c r="Z1218" t="n">
        <v>10</v>
      </c>
    </row>
    <row r="1219">
      <c r="A1219" t="n">
        <v>49</v>
      </c>
      <c r="B1219" t="n">
        <v>105</v>
      </c>
      <c r="C1219" t="inlineStr">
        <is>
          <t xml:space="preserve">CONCLUIDO	</t>
        </is>
      </c>
      <c r="D1219" t="n">
        <v>7.3878</v>
      </c>
      <c r="E1219" t="n">
        <v>13.54</v>
      </c>
      <c r="F1219" t="n">
        <v>10.57</v>
      </c>
      <c r="G1219" t="n">
        <v>63.39</v>
      </c>
      <c r="H1219" t="n">
        <v>1.05</v>
      </c>
      <c r="I1219" t="n">
        <v>10</v>
      </c>
      <c r="J1219" t="n">
        <v>223.89</v>
      </c>
      <c r="K1219" t="n">
        <v>55.27</v>
      </c>
      <c r="L1219" t="n">
        <v>13.25</v>
      </c>
      <c r="M1219" t="n">
        <v>8</v>
      </c>
      <c r="N1219" t="n">
        <v>50.37</v>
      </c>
      <c r="O1219" t="n">
        <v>27847.8</v>
      </c>
      <c r="P1219" t="n">
        <v>148.99</v>
      </c>
      <c r="Q1219" t="n">
        <v>197.8</v>
      </c>
      <c r="R1219" t="n">
        <v>32.95</v>
      </c>
      <c r="S1219" t="n">
        <v>25.4</v>
      </c>
      <c r="T1219" t="n">
        <v>2919.48</v>
      </c>
      <c r="U1219" t="n">
        <v>0.77</v>
      </c>
      <c r="V1219" t="n">
        <v>0.88</v>
      </c>
      <c r="W1219" t="n">
        <v>2.95</v>
      </c>
      <c r="X1219" t="n">
        <v>0.17</v>
      </c>
      <c r="Y1219" t="n">
        <v>1</v>
      </c>
      <c r="Z1219" t="n">
        <v>10</v>
      </c>
    </row>
    <row r="1220">
      <c r="A1220" t="n">
        <v>50</v>
      </c>
      <c r="B1220" t="n">
        <v>105</v>
      </c>
      <c r="C1220" t="inlineStr">
        <is>
          <t xml:space="preserve">CONCLUIDO	</t>
        </is>
      </c>
      <c r="D1220" t="n">
        <v>7.4152</v>
      </c>
      <c r="E1220" t="n">
        <v>13.49</v>
      </c>
      <c r="F1220" t="n">
        <v>10.56</v>
      </c>
      <c r="G1220" t="n">
        <v>70.37</v>
      </c>
      <c r="H1220" t="n">
        <v>1.07</v>
      </c>
      <c r="I1220" t="n">
        <v>9</v>
      </c>
      <c r="J1220" t="n">
        <v>224.31</v>
      </c>
      <c r="K1220" t="n">
        <v>55.27</v>
      </c>
      <c r="L1220" t="n">
        <v>13.5</v>
      </c>
      <c r="M1220" t="n">
        <v>7</v>
      </c>
      <c r="N1220" t="n">
        <v>50.54</v>
      </c>
      <c r="O1220" t="n">
        <v>27899.27</v>
      </c>
      <c r="P1220" t="n">
        <v>148.97</v>
      </c>
      <c r="Q1220" t="n">
        <v>197.81</v>
      </c>
      <c r="R1220" t="n">
        <v>32.39</v>
      </c>
      <c r="S1220" t="n">
        <v>25.4</v>
      </c>
      <c r="T1220" t="n">
        <v>2647.77</v>
      </c>
      <c r="U1220" t="n">
        <v>0.78</v>
      </c>
      <c r="V1220" t="n">
        <v>0.88</v>
      </c>
      <c r="W1220" t="n">
        <v>2.96</v>
      </c>
      <c r="X1220" t="n">
        <v>0.17</v>
      </c>
      <c r="Y1220" t="n">
        <v>1</v>
      </c>
      <c r="Z1220" t="n">
        <v>10</v>
      </c>
    </row>
    <row r="1221">
      <c r="A1221" t="n">
        <v>51</v>
      </c>
      <c r="B1221" t="n">
        <v>105</v>
      </c>
      <c r="C1221" t="inlineStr">
        <is>
          <t xml:space="preserve">CONCLUIDO	</t>
        </is>
      </c>
      <c r="D1221" t="n">
        <v>7.4143</v>
      </c>
      <c r="E1221" t="n">
        <v>13.49</v>
      </c>
      <c r="F1221" t="n">
        <v>10.56</v>
      </c>
      <c r="G1221" t="n">
        <v>70.39</v>
      </c>
      <c r="H1221" t="n">
        <v>1.09</v>
      </c>
      <c r="I1221" t="n">
        <v>9</v>
      </c>
      <c r="J1221" t="n">
        <v>224.73</v>
      </c>
      <c r="K1221" t="n">
        <v>55.27</v>
      </c>
      <c r="L1221" t="n">
        <v>13.75</v>
      </c>
      <c r="M1221" t="n">
        <v>7</v>
      </c>
      <c r="N1221" t="n">
        <v>50.71</v>
      </c>
      <c r="O1221" t="n">
        <v>27950.8</v>
      </c>
      <c r="P1221" t="n">
        <v>149.07</v>
      </c>
      <c r="Q1221" t="n">
        <v>197.75</v>
      </c>
      <c r="R1221" t="n">
        <v>32.59</v>
      </c>
      <c r="S1221" t="n">
        <v>25.4</v>
      </c>
      <c r="T1221" t="n">
        <v>2746.04</v>
      </c>
      <c r="U1221" t="n">
        <v>0.78</v>
      </c>
      <c r="V1221" t="n">
        <v>0.88</v>
      </c>
      <c r="W1221" t="n">
        <v>2.96</v>
      </c>
      <c r="X1221" t="n">
        <v>0.17</v>
      </c>
      <c r="Y1221" t="n">
        <v>1</v>
      </c>
      <c r="Z1221" t="n">
        <v>10</v>
      </c>
    </row>
    <row r="1222">
      <c r="A1222" t="n">
        <v>52</v>
      </c>
      <c r="B1222" t="n">
        <v>105</v>
      </c>
      <c r="C1222" t="inlineStr">
        <is>
          <t xml:space="preserve">CONCLUIDO	</t>
        </is>
      </c>
      <c r="D1222" t="n">
        <v>7.4167</v>
      </c>
      <c r="E1222" t="n">
        <v>13.48</v>
      </c>
      <c r="F1222" t="n">
        <v>10.55</v>
      </c>
      <c r="G1222" t="n">
        <v>70.36</v>
      </c>
      <c r="H1222" t="n">
        <v>1.11</v>
      </c>
      <c r="I1222" t="n">
        <v>9</v>
      </c>
      <c r="J1222" t="n">
        <v>225.15</v>
      </c>
      <c r="K1222" t="n">
        <v>55.27</v>
      </c>
      <c r="L1222" t="n">
        <v>14</v>
      </c>
      <c r="M1222" t="n">
        <v>7</v>
      </c>
      <c r="N1222" t="n">
        <v>50.88</v>
      </c>
      <c r="O1222" t="n">
        <v>28002.38</v>
      </c>
      <c r="P1222" t="n">
        <v>149.02</v>
      </c>
      <c r="Q1222" t="n">
        <v>197.79</v>
      </c>
      <c r="R1222" t="n">
        <v>32.48</v>
      </c>
      <c r="S1222" t="n">
        <v>25.4</v>
      </c>
      <c r="T1222" t="n">
        <v>2691.95</v>
      </c>
      <c r="U1222" t="n">
        <v>0.78</v>
      </c>
      <c r="V1222" t="n">
        <v>0.88</v>
      </c>
      <c r="W1222" t="n">
        <v>2.95</v>
      </c>
      <c r="X1222" t="n">
        <v>0.16</v>
      </c>
      <c r="Y1222" t="n">
        <v>1</v>
      </c>
      <c r="Z1222" t="n">
        <v>10</v>
      </c>
    </row>
    <row r="1223">
      <c r="A1223" t="n">
        <v>53</v>
      </c>
      <c r="B1223" t="n">
        <v>105</v>
      </c>
      <c r="C1223" t="inlineStr">
        <is>
          <t xml:space="preserve">CONCLUIDO	</t>
        </is>
      </c>
      <c r="D1223" t="n">
        <v>7.4156</v>
      </c>
      <c r="E1223" t="n">
        <v>13.48</v>
      </c>
      <c r="F1223" t="n">
        <v>10.56</v>
      </c>
      <c r="G1223" t="n">
        <v>70.37</v>
      </c>
      <c r="H1223" t="n">
        <v>1.12</v>
      </c>
      <c r="I1223" t="n">
        <v>9</v>
      </c>
      <c r="J1223" t="n">
        <v>225.57</v>
      </c>
      <c r="K1223" t="n">
        <v>55.27</v>
      </c>
      <c r="L1223" t="n">
        <v>14.25</v>
      </c>
      <c r="M1223" t="n">
        <v>7</v>
      </c>
      <c r="N1223" t="n">
        <v>51.04</v>
      </c>
      <c r="O1223" t="n">
        <v>28054.03</v>
      </c>
      <c r="P1223" t="n">
        <v>149.05</v>
      </c>
      <c r="Q1223" t="n">
        <v>197.75</v>
      </c>
      <c r="R1223" t="n">
        <v>32.4</v>
      </c>
      <c r="S1223" t="n">
        <v>25.4</v>
      </c>
      <c r="T1223" t="n">
        <v>2652.1</v>
      </c>
      <c r="U1223" t="n">
        <v>0.78</v>
      </c>
      <c r="V1223" t="n">
        <v>0.88</v>
      </c>
      <c r="W1223" t="n">
        <v>2.96</v>
      </c>
      <c r="X1223" t="n">
        <v>0.17</v>
      </c>
      <c r="Y1223" t="n">
        <v>1</v>
      </c>
      <c r="Z1223" t="n">
        <v>10</v>
      </c>
    </row>
    <row r="1224">
      <c r="A1224" t="n">
        <v>54</v>
      </c>
      <c r="B1224" t="n">
        <v>105</v>
      </c>
      <c r="C1224" t="inlineStr">
        <is>
          <t xml:space="preserve">CONCLUIDO	</t>
        </is>
      </c>
      <c r="D1224" t="n">
        <v>7.417</v>
      </c>
      <c r="E1224" t="n">
        <v>13.48</v>
      </c>
      <c r="F1224" t="n">
        <v>10.55</v>
      </c>
      <c r="G1224" t="n">
        <v>70.34999999999999</v>
      </c>
      <c r="H1224" t="n">
        <v>1.14</v>
      </c>
      <c r="I1224" t="n">
        <v>9</v>
      </c>
      <c r="J1224" t="n">
        <v>225.99</v>
      </c>
      <c r="K1224" t="n">
        <v>55.27</v>
      </c>
      <c r="L1224" t="n">
        <v>14.5</v>
      </c>
      <c r="M1224" t="n">
        <v>7</v>
      </c>
      <c r="N1224" t="n">
        <v>51.21</v>
      </c>
      <c r="O1224" t="n">
        <v>28105.73</v>
      </c>
      <c r="P1224" t="n">
        <v>148.81</v>
      </c>
      <c r="Q1224" t="n">
        <v>197.75</v>
      </c>
      <c r="R1224" t="n">
        <v>32.46</v>
      </c>
      <c r="S1224" t="n">
        <v>25.4</v>
      </c>
      <c r="T1224" t="n">
        <v>2683.28</v>
      </c>
      <c r="U1224" t="n">
        <v>0.78</v>
      </c>
      <c r="V1224" t="n">
        <v>0.88</v>
      </c>
      <c r="W1224" t="n">
        <v>2.95</v>
      </c>
      <c r="X1224" t="n">
        <v>0.16</v>
      </c>
      <c r="Y1224" t="n">
        <v>1</v>
      </c>
      <c r="Z1224" t="n">
        <v>10</v>
      </c>
    </row>
    <row r="1225">
      <c r="A1225" t="n">
        <v>55</v>
      </c>
      <c r="B1225" t="n">
        <v>105</v>
      </c>
      <c r="C1225" t="inlineStr">
        <is>
          <t xml:space="preserve">CONCLUIDO	</t>
        </is>
      </c>
      <c r="D1225" t="n">
        <v>7.4164</v>
      </c>
      <c r="E1225" t="n">
        <v>13.48</v>
      </c>
      <c r="F1225" t="n">
        <v>10.55</v>
      </c>
      <c r="G1225" t="n">
        <v>70.36</v>
      </c>
      <c r="H1225" t="n">
        <v>1.16</v>
      </c>
      <c r="I1225" t="n">
        <v>9</v>
      </c>
      <c r="J1225" t="n">
        <v>226.41</v>
      </c>
      <c r="K1225" t="n">
        <v>55.27</v>
      </c>
      <c r="L1225" t="n">
        <v>14.75</v>
      </c>
      <c r="M1225" t="n">
        <v>7</v>
      </c>
      <c r="N1225" t="n">
        <v>51.38</v>
      </c>
      <c r="O1225" t="n">
        <v>28157.49</v>
      </c>
      <c r="P1225" t="n">
        <v>148.72</v>
      </c>
      <c r="Q1225" t="n">
        <v>197.76</v>
      </c>
      <c r="R1225" t="n">
        <v>32.49</v>
      </c>
      <c r="S1225" t="n">
        <v>25.4</v>
      </c>
      <c r="T1225" t="n">
        <v>2697.81</v>
      </c>
      <c r="U1225" t="n">
        <v>0.78</v>
      </c>
      <c r="V1225" t="n">
        <v>0.88</v>
      </c>
      <c r="W1225" t="n">
        <v>2.95</v>
      </c>
      <c r="X1225" t="n">
        <v>0.16</v>
      </c>
      <c r="Y1225" t="n">
        <v>1</v>
      </c>
      <c r="Z1225" t="n">
        <v>10</v>
      </c>
    </row>
    <row r="1226">
      <c r="A1226" t="n">
        <v>56</v>
      </c>
      <c r="B1226" t="n">
        <v>105</v>
      </c>
      <c r="C1226" t="inlineStr">
        <is>
          <t xml:space="preserve">CONCLUIDO	</t>
        </is>
      </c>
      <c r="D1226" t="n">
        <v>7.4212</v>
      </c>
      <c r="E1226" t="n">
        <v>13.48</v>
      </c>
      <c r="F1226" t="n">
        <v>10.55</v>
      </c>
      <c r="G1226" t="n">
        <v>70.3</v>
      </c>
      <c r="H1226" t="n">
        <v>1.18</v>
      </c>
      <c r="I1226" t="n">
        <v>9</v>
      </c>
      <c r="J1226" t="n">
        <v>226.83</v>
      </c>
      <c r="K1226" t="n">
        <v>55.27</v>
      </c>
      <c r="L1226" t="n">
        <v>15</v>
      </c>
      <c r="M1226" t="n">
        <v>7</v>
      </c>
      <c r="N1226" t="n">
        <v>51.55</v>
      </c>
      <c r="O1226" t="n">
        <v>28209.31</v>
      </c>
      <c r="P1226" t="n">
        <v>148.44</v>
      </c>
      <c r="Q1226" t="n">
        <v>197.79</v>
      </c>
      <c r="R1226" t="n">
        <v>32.24</v>
      </c>
      <c r="S1226" t="n">
        <v>25.4</v>
      </c>
      <c r="T1226" t="n">
        <v>2572.86</v>
      </c>
      <c r="U1226" t="n">
        <v>0.79</v>
      </c>
      <c r="V1226" t="n">
        <v>0.88</v>
      </c>
      <c r="W1226" t="n">
        <v>2.95</v>
      </c>
      <c r="X1226" t="n">
        <v>0.15</v>
      </c>
      <c r="Y1226" t="n">
        <v>1</v>
      </c>
      <c r="Z1226" t="n">
        <v>10</v>
      </c>
    </row>
    <row r="1227">
      <c r="A1227" t="n">
        <v>57</v>
      </c>
      <c r="B1227" t="n">
        <v>105</v>
      </c>
      <c r="C1227" t="inlineStr">
        <is>
          <t xml:space="preserve">CONCLUIDO	</t>
        </is>
      </c>
      <c r="D1227" t="n">
        <v>7.4556</v>
      </c>
      <c r="E1227" t="n">
        <v>13.41</v>
      </c>
      <c r="F1227" t="n">
        <v>10.52</v>
      </c>
      <c r="G1227" t="n">
        <v>78.93000000000001</v>
      </c>
      <c r="H1227" t="n">
        <v>1.19</v>
      </c>
      <c r="I1227" t="n">
        <v>8</v>
      </c>
      <c r="J1227" t="n">
        <v>227.25</v>
      </c>
      <c r="K1227" t="n">
        <v>55.27</v>
      </c>
      <c r="L1227" t="n">
        <v>15.25</v>
      </c>
      <c r="M1227" t="n">
        <v>6</v>
      </c>
      <c r="N1227" t="n">
        <v>51.72</v>
      </c>
      <c r="O1227" t="n">
        <v>28261.2</v>
      </c>
      <c r="P1227" t="n">
        <v>148.03</v>
      </c>
      <c r="Q1227" t="n">
        <v>197.82</v>
      </c>
      <c r="R1227" t="n">
        <v>31.57</v>
      </c>
      <c r="S1227" t="n">
        <v>25.4</v>
      </c>
      <c r="T1227" t="n">
        <v>2243.36</v>
      </c>
      <c r="U1227" t="n">
        <v>0.8</v>
      </c>
      <c r="V1227" t="n">
        <v>0.88</v>
      </c>
      <c r="W1227" t="n">
        <v>2.95</v>
      </c>
      <c r="X1227" t="n">
        <v>0.13</v>
      </c>
      <c r="Y1227" t="n">
        <v>1</v>
      </c>
      <c r="Z1227" t="n">
        <v>10</v>
      </c>
    </row>
    <row r="1228">
      <c r="A1228" t="n">
        <v>58</v>
      </c>
      <c r="B1228" t="n">
        <v>105</v>
      </c>
      <c r="C1228" t="inlineStr">
        <is>
          <t xml:space="preserve">CONCLUIDO	</t>
        </is>
      </c>
      <c r="D1228" t="n">
        <v>7.4556</v>
      </c>
      <c r="E1228" t="n">
        <v>13.41</v>
      </c>
      <c r="F1228" t="n">
        <v>10.52</v>
      </c>
      <c r="G1228" t="n">
        <v>78.93000000000001</v>
      </c>
      <c r="H1228" t="n">
        <v>1.21</v>
      </c>
      <c r="I1228" t="n">
        <v>8</v>
      </c>
      <c r="J1228" t="n">
        <v>227.67</v>
      </c>
      <c r="K1228" t="n">
        <v>55.27</v>
      </c>
      <c r="L1228" t="n">
        <v>15.5</v>
      </c>
      <c r="M1228" t="n">
        <v>6</v>
      </c>
      <c r="N1228" t="n">
        <v>51.9</v>
      </c>
      <c r="O1228" t="n">
        <v>28313.14</v>
      </c>
      <c r="P1228" t="n">
        <v>148.03</v>
      </c>
      <c r="Q1228" t="n">
        <v>197.76</v>
      </c>
      <c r="R1228" t="n">
        <v>31.48</v>
      </c>
      <c r="S1228" t="n">
        <v>25.4</v>
      </c>
      <c r="T1228" t="n">
        <v>2194.9</v>
      </c>
      <c r="U1228" t="n">
        <v>0.8100000000000001</v>
      </c>
      <c r="V1228" t="n">
        <v>0.88</v>
      </c>
      <c r="W1228" t="n">
        <v>2.95</v>
      </c>
      <c r="X1228" t="n">
        <v>0.13</v>
      </c>
      <c r="Y1228" t="n">
        <v>1</v>
      </c>
      <c r="Z1228" t="n">
        <v>10</v>
      </c>
    </row>
    <row r="1229">
      <c r="A1229" t="n">
        <v>59</v>
      </c>
      <c r="B1229" t="n">
        <v>105</v>
      </c>
      <c r="C1229" t="inlineStr">
        <is>
          <t xml:space="preserve">CONCLUIDO	</t>
        </is>
      </c>
      <c r="D1229" t="n">
        <v>7.4591</v>
      </c>
      <c r="E1229" t="n">
        <v>13.41</v>
      </c>
      <c r="F1229" t="n">
        <v>10.52</v>
      </c>
      <c r="G1229" t="n">
        <v>78.88</v>
      </c>
      <c r="H1229" t="n">
        <v>1.23</v>
      </c>
      <c r="I1229" t="n">
        <v>8</v>
      </c>
      <c r="J1229" t="n">
        <v>228.09</v>
      </c>
      <c r="K1229" t="n">
        <v>55.27</v>
      </c>
      <c r="L1229" t="n">
        <v>15.75</v>
      </c>
      <c r="M1229" t="n">
        <v>6</v>
      </c>
      <c r="N1229" t="n">
        <v>52.07</v>
      </c>
      <c r="O1229" t="n">
        <v>28365.14</v>
      </c>
      <c r="P1229" t="n">
        <v>147.99</v>
      </c>
      <c r="Q1229" t="n">
        <v>197.77</v>
      </c>
      <c r="R1229" t="n">
        <v>31.37</v>
      </c>
      <c r="S1229" t="n">
        <v>25.4</v>
      </c>
      <c r="T1229" t="n">
        <v>2140.67</v>
      </c>
      <c r="U1229" t="n">
        <v>0.8100000000000001</v>
      </c>
      <c r="V1229" t="n">
        <v>0.88</v>
      </c>
      <c r="W1229" t="n">
        <v>2.95</v>
      </c>
      <c r="X1229" t="n">
        <v>0.13</v>
      </c>
      <c r="Y1229" t="n">
        <v>1</v>
      </c>
      <c r="Z1229" t="n">
        <v>10</v>
      </c>
    </row>
    <row r="1230">
      <c r="A1230" t="n">
        <v>60</v>
      </c>
      <c r="B1230" t="n">
        <v>105</v>
      </c>
      <c r="C1230" t="inlineStr">
        <is>
          <t xml:space="preserve">CONCLUIDO	</t>
        </is>
      </c>
      <c r="D1230" t="n">
        <v>7.4542</v>
      </c>
      <c r="E1230" t="n">
        <v>13.42</v>
      </c>
      <c r="F1230" t="n">
        <v>10.53</v>
      </c>
      <c r="G1230" t="n">
        <v>78.95</v>
      </c>
      <c r="H1230" t="n">
        <v>1.24</v>
      </c>
      <c r="I1230" t="n">
        <v>8</v>
      </c>
      <c r="J1230" t="n">
        <v>228.51</v>
      </c>
      <c r="K1230" t="n">
        <v>55.27</v>
      </c>
      <c r="L1230" t="n">
        <v>16</v>
      </c>
      <c r="M1230" t="n">
        <v>6</v>
      </c>
      <c r="N1230" t="n">
        <v>52.24</v>
      </c>
      <c r="O1230" t="n">
        <v>28417.2</v>
      </c>
      <c r="P1230" t="n">
        <v>148.2</v>
      </c>
      <c r="Q1230" t="n">
        <v>197.76</v>
      </c>
      <c r="R1230" t="n">
        <v>31.57</v>
      </c>
      <c r="S1230" t="n">
        <v>25.4</v>
      </c>
      <c r="T1230" t="n">
        <v>2240.26</v>
      </c>
      <c r="U1230" t="n">
        <v>0.8</v>
      </c>
      <c r="V1230" t="n">
        <v>0.88</v>
      </c>
      <c r="W1230" t="n">
        <v>2.95</v>
      </c>
      <c r="X1230" t="n">
        <v>0.14</v>
      </c>
      <c r="Y1230" t="n">
        <v>1</v>
      </c>
      <c r="Z1230" t="n">
        <v>10</v>
      </c>
    </row>
    <row r="1231">
      <c r="A1231" t="n">
        <v>61</v>
      </c>
      <c r="B1231" t="n">
        <v>105</v>
      </c>
      <c r="C1231" t="inlineStr">
        <is>
          <t xml:space="preserve">CONCLUIDO	</t>
        </is>
      </c>
      <c r="D1231" t="n">
        <v>7.4557</v>
      </c>
      <c r="E1231" t="n">
        <v>13.41</v>
      </c>
      <c r="F1231" t="n">
        <v>10.52</v>
      </c>
      <c r="G1231" t="n">
        <v>78.92</v>
      </c>
      <c r="H1231" t="n">
        <v>1.26</v>
      </c>
      <c r="I1231" t="n">
        <v>8</v>
      </c>
      <c r="J1231" t="n">
        <v>228.93</v>
      </c>
      <c r="K1231" t="n">
        <v>55.27</v>
      </c>
      <c r="L1231" t="n">
        <v>16.25</v>
      </c>
      <c r="M1231" t="n">
        <v>6</v>
      </c>
      <c r="N1231" t="n">
        <v>52.41</v>
      </c>
      <c r="O1231" t="n">
        <v>28469.32</v>
      </c>
      <c r="P1231" t="n">
        <v>148.14</v>
      </c>
      <c r="Q1231" t="n">
        <v>197.82</v>
      </c>
      <c r="R1231" t="n">
        <v>31.58</v>
      </c>
      <c r="S1231" t="n">
        <v>25.4</v>
      </c>
      <c r="T1231" t="n">
        <v>2246.12</v>
      </c>
      <c r="U1231" t="n">
        <v>0.8</v>
      </c>
      <c r="V1231" t="n">
        <v>0.88</v>
      </c>
      <c r="W1231" t="n">
        <v>2.95</v>
      </c>
      <c r="X1231" t="n">
        <v>0.13</v>
      </c>
      <c r="Y1231" t="n">
        <v>1</v>
      </c>
      <c r="Z1231" t="n">
        <v>10</v>
      </c>
    </row>
    <row r="1232">
      <c r="A1232" t="n">
        <v>62</v>
      </c>
      <c r="B1232" t="n">
        <v>105</v>
      </c>
      <c r="C1232" t="inlineStr">
        <is>
          <t xml:space="preserve">CONCLUIDO	</t>
        </is>
      </c>
      <c r="D1232" t="n">
        <v>7.4588</v>
      </c>
      <c r="E1232" t="n">
        <v>13.41</v>
      </c>
      <c r="F1232" t="n">
        <v>10.52</v>
      </c>
      <c r="G1232" t="n">
        <v>78.88</v>
      </c>
      <c r="H1232" t="n">
        <v>1.28</v>
      </c>
      <c r="I1232" t="n">
        <v>8</v>
      </c>
      <c r="J1232" t="n">
        <v>229.36</v>
      </c>
      <c r="K1232" t="n">
        <v>55.27</v>
      </c>
      <c r="L1232" t="n">
        <v>16.5</v>
      </c>
      <c r="M1232" t="n">
        <v>6</v>
      </c>
      <c r="N1232" t="n">
        <v>52.58</v>
      </c>
      <c r="O1232" t="n">
        <v>28521.51</v>
      </c>
      <c r="P1232" t="n">
        <v>147.85</v>
      </c>
      <c r="Q1232" t="n">
        <v>197.75</v>
      </c>
      <c r="R1232" t="n">
        <v>31.3</v>
      </c>
      <c r="S1232" t="n">
        <v>25.4</v>
      </c>
      <c r="T1232" t="n">
        <v>2106.38</v>
      </c>
      <c r="U1232" t="n">
        <v>0.8100000000000001</v>
      </c>
      <c r="V1232" t="n">
        <v>0.88</v>
      </c>
      <c r="W1232" t="n">
        <v>2.95</v>
      </c>
      <c r="X1232" t="n">
        <v>0.13</v>
      </c>
      <c r="Y1232" t="n">
        <v>1</v>
      </c>
      <c r="Z1232" t="n">
        <v>10</v>
      </c>
    </row>
    <row r="1233">
      <c r="A1233" t="n">
        <v>63</v>
      </c>
      <c r="B1233" t="n">
        <v>105</v>
      </c>
      <c r="C1233" t="inlineStr">
        <is>
          <t xml:space="preserve">CONCLUIDO	</t>
        </is>
      </c>
      <c r="D1233" t="n">
        <v>7.453</v>
      </c>
      <c r="E1233" t="n">
        <v>13.42</v>
      </c>
      <c r="F1233" t="n">
        <v>10.53</v>
      </c>
      <c r="G1233" t="n">
        <v>78.95999999999999</v>
      </c>
      <c r="H1233" t="n">
        <v>1.3</v>
      </c>
      <c r="I1233" t="n">
        <v>8</v>
      </c>
      <c r="J1233" t="n">
        <v>229.78</v>
      </c>
      <c r="K1233" t="n">
        <v>55.27</v>
      </c>
      <c r="L1233" t="n">
        <v>16.75</v>
      </c>
      <c r="M1233" t="n">
        <v>6</v>
      </c>
      <c r="N1233" t="n">
        <v>52.76</v>
      </c>
      <c r="O1233" t="n">
        <v>28573.75</v>
      </c>
      <c r="P1233" t="n">
        <v>147.9</v>
      </c>
      <c r="Q1233" t="n">
        <v>197.77</v>
      </c>
      <c r="R1233" t="n">
        <v>31.65</v>
      </c>
      <c r="S1233" t="n">
        <v>25.4</v>
      </c>
      <c r="T1233" t="n">
        <v>2282.58</v>
      </c>
      <c r="U1233" t="n">
        <v>0.8</v>
      </c>
      <c r="V1233" t="n">
        <v>0.88</v>
      </c>
      <c r="W1233" t="n">
        <v>2.95</v>
      </c>
      <c r="X1233" t="n">
        <v>0.14</v>
      </c>
      <c r="Y1233" t="n">
        <v>1</v>
      </c>
      <c r="Z1233" t="n">
        <v>10</v>
      </c>
    </row>
    <row r="1234">
      <c r="A1234" t="n">
        <v>64</v>
      </c>
      <c r="B1234" t="n">
        <v>105</v>
      </c>
      <c r="C1234" t="inlineStr">
        <is>
          <t xml:space="preserve">CONCLUIDO	</t>
        </is>
      </c>
      <c r="D1234" t="n">
        <v>7.4551</v>
      </c>
      <c r="E1234" t="n">
        <v>13.41</v>
      </c>
      <c r="F1234" t="n">
        <v>10.52</v>
      </c>
      <c r="G1234" t="n">
        <v>78.93000000000001</v>
      </c>
      <c r="H1234" t="n">
        <v>1.31</v>
      </c>
      <c r="I1234" t="n">
        <v>8</v>
      </c>
      <c r="J1234" t="n">
        <v>230.2</v>
      </c>
      <c r="K1234" t="n">
        <v>55.27</v>
      </c>
      <c r="L1234" t="n">
        <v>17</v>
      </c>
      <c r="M1234" t="n">
        <v>6</v>
      </c>
      <c r="N1234" t="n">
        <v>52.93</v>
      </c>
      <c r="O1234" t="n">
        <v>28626.06</v>
      </c>
      <c r="P1234" t="n">
        <v>147.78</v>
      </c>
      <c r="Q1234" t="n">
        <v>197.77</v>
      </c>
      <c r="R1234" t="n">
        <v>31.64</v>
      </c>
      <c r="S1234" t="n">
        <v>25.4</v>
      </c>
      <c r="T1234" t="n">
        <v>2273.63</v>
      </c>
      <c r="U1234" t="n">
        <v>0.8</v>
      </c>
      <c r="V1234" t="n">
        <v>0.88</v>
      </c>
      <c r="W1234" t="n">
        <v>2.95</v>
      </c>
      <c r="X1234" t="n">
        <v>0.13</v>
      </c>
      <c r="Y1234" t="n">
        <v>1</v>
      </c>
      <c r="Z1234" t="n">
        <v>10</v>
      </c>
    </row>
    <row r="1235">
      <c r="A1235" t="n">
        <v>65</v>
      </c>
      <c r="B1235" t="n">
        <v>105</v>
      </c>
      <c r="C1235" t="inlineStr">
        <is>
          <t xml:space="preserve">CONCLUIDO	</t>
        </is>
      </c>
      <c r="D1235" t="n">
        <v>7.4568</v>
      </c>
      <c r="E1235" t="n">
        <v>13.41</v>
      </c>
      <c r="F1235" t="n">
        <v>10.52</v>
      </c>
      <c r="G1235" t="n">
        <v>78.91</v>
      </c>
      <c r="H1235" t="n">
        <v>1.33</v>
      </c>
      <c r="I1235" t="n">
        <v>8</v>
      </c>
      <c r="J1235" t="n">
        <v>230.63</v>
      </c>
      <c r="K1235" t="n">
        <v>55.27</v>
      </c>
      <c r="L1235" t="n">
        <v>17.25</v>
      </c>
      <c r="M1235" t="n">
        <v>6</v>
      </c>
      <c r="N1235" t="n">
        <v>53.11</v>
      </c>
      <c r="O1235" t="n">
        <v>28678.42</v>
      </c>
      <c r="P1235" t="n">
        <v>147.33</v>
      </c>
      <c r="Q1235" t="n">
        <v>197.75</v>
      </c>
      <c r="R1235" t="n">
        <v>31.53</v>
      </c>
      <c r="S1235" t="n">
        <v>25.4</v>
      </c>
      <c r="T1235" t="n">
        <v>2221.26</v>
      </c>
      <c r="U1235" t="n">
        <v>0.8100000000000001</v>
      </c>
      <c r="V1235" t="n">
        <v>0.88</v>
      </c>
      <c r="W1235" t="n">
        <v>2.95</v>
      </c>
      <c r="X1235" t="n">
        <v>0.13</v>
      </c>
      <c r="Y1235" t="n">
        <v>1</v>
      </c>
      <c r="Z1235" t="n">
        <v>10</v>
      </c>
    </row>
    <row r="1236">
      <c r="A1236" t="n">
        <v>66</v>
      </c>
      <c r="B1236" t="n">
        <v>105</v>
      </c>
      <c r="C1236" t="inlineStr">
        <is>
          <t xml:space="preserve">CONCLUIDO	</t>
        </is>
      </c>
      <c r="D1236" t="n">
        <v>7.4485</v>
      </c>
      <c r="E1236" t="n">
        <v>13.43</v>
      </c>
      <c r="F1236" t="n">
        <v>10.54</v>
      </c>
      <c r="G1236" t="n">
        <v>79.02</v>
      </c>
      <c r="H1236" t="n">
        <v>1.35</v>
      </c>
      <c r="I1236" t="n">
        <v>8</v>
      </c>
      <c r="J1236" t="n">
        <v>231.05</v>
      </c>
      <c r="K1236" t="n">
        <v>55.27</v>
      </c>
      <c r="L1236" t="n">
        <v>17.5</v>
      </c>
      <c r="M1236" t="n">
        <v>6</v>
      </c>
      <c r="N1236" t="n">
        <v>53.28</v>
      </c>
      <c r="O1236" t="n">
        <v>28730.85</v>
      </c>
      <c r="P1236" t="n">
        <v>147.26</v>
      </c>
      <c r="Q1236" t="n">
        <v>197.75</v>
      </c>
      <c r="R1236" t="n">
        <v>31.91</v>
      </c>
      <c r="S1236" t="n">
        <v>25.4</v>
      </c>
      <c r="T1236" t="n">
        <v>2413.42</v>
      </c>
      <c r="U1236" t="n">
        <v>0.8</v>
      </c>
      <c r="V1236" t="n">
        <v>0.88</v>
      </c>
      <c r="W1236" t="n">
        <v>2.95</v>
      </c>
      <c r="X1236" t="n">
        <v>0.15</v>
      </c>
      <c r="Y1236" t="n">
        <v>1</v>
      </c>
      <c r="Z1236" t="n">
        <v>10</v>
      </c>
    </row>
    <row r="1237">
      <c r="A1237" t="n">
        <v>67</v>
      </c>
      <c r="B1237" t="n">
        <v>105</v>
      </c>
      <c r="C1237" t="inlineStr">
        <is>
          <t xml:space="preserve">CONCLUIDO	</t>
        </is>
      </c>
      <c r="D1237" t="n">
        <v>7.4877</v>
      </c>
      <c r="E1237" t="n">
        <v>13.36</v>
      </c>
      <c r="F1237" t="n">
        <v>10.51</v>
      </c>
      <c r="G1237" t="n">
        <v>90.06</v>
      </c>
      <c r="H1237" t="n">
        <v>1.36</v>
      </c>
      <c r="I1237" t="n">
        <v>7</v>
      </c>
      <c r="J1237" t="n">
        <v>231.48</v>
      </c>
      <c r="K1237" t="n">
        <v>55.27</v>
      </c>
      <c r="L1237" t="n">
        <v>17.75</v>
      </c>
      <c r="M1237" t="n">
        <v>5</v>
      </c>
      <c r="N1237" t="n">
        <v>53.46</v>
      </c>
      <c r="O1237" t="n">
        <v>28783.34</v>
      </c>
      <c r="P1237" t="n">
        <v>147.16</v>
      </c>
      <c r="Q1237" t="n">
        <v>197.77</v>
      </c>
      <c r="R1237" t="n">
        <v>31</v>
      </c>
      <c r="S1237" t="n">
        <v>25.4</v>
      </c>
      <c r="T1237" t="n">
        <v>1958.86</v>
      </c>
      <c r="U1237" t="n">
        <v>0.82</v>
      </c>
      <c r="V1237" t="n">
        <v>0.89</v>
      </c>
      <c r="W1237" t="n">
        <v>2.95</v>
      </c>
      <c r="X1237" t="n">
        <v>0.12</v>
      </c>
      <c r="Y1237" t="n">
        <v>1</v>
      </c>
      <c r="Z1237" t="n">
        <v>10</v>
      </c>
    </row>
    <row r="1238">
      <c r="A1238" t="n">
        <v>68</v>
      </c>
      <c r="B1238" t="n">
        <v>105</v>
      </c>
      <c r="C1238" t="inlineStr">
        <is>
          <t xml:space="preserve">CONCLUIDO	</t>
        </is>
      </c>
      <c r="D1238" t="n">
        <v>7.4843</v>
      </c>
      <c r="E1238" t="n">
        <v>13.36</v>
      </c>
      <c r="F1238" t="n">
        <v>10.51</v>
      </c>
      <c r="G1238" t="n">
        <v>90.11</v>
      </c>
      <c r="H1238" t="n">
        <v>1.38</v>
      </c>
      <c r="I1238" t="n">
        <v>7</v>
      </c>
      <c r="J1238" t="n">
        <v>231.91</v>
      </c>
      <c r="K1238" t="n">
        <v>55.27</v>
      </c>
      <c r="L1238" t="n">
        <v>18</v>
      </c>
      <c r="M1238" t="n">
        <v>5</v>
      </c>
      <c r="N1238" t="n">
        <v>53.63</v>
      </c>
      <c r="O1238" t="n">
        <v>28835.89</v>
      </c>
      <c r="P1238" t="n">
        <v>147.44</v>
      </c>
      <c r="Q1238" t="n">
        <v>197.75</v>
      </c>
      <c r="R1238" t="n">
        <v>31.19</v>
      </c>
      <c r="S1238" t="n">
        <v>25.4</v>
      </c>
      <c r="T1238" t="n">
        <v>2053.97</v>
      </c>
      <c r="U1238" t="n">
        <v>0.8100000000000001</v>
      </c>
      <c r="V1238" t="n">
        <v>0.89</v>
      </c>
      <c r="W1238" t="n">
        <v>2.95</v>
      </c>
      <c r="X1238" t="n">
        <v>0.12</v>
      </c>
      <c r="Y1238" t="n">
        <v>1</v>
      </c>
      <c r="Z1238" t="n">
        <v>10</v>
      </c>
    </row>
    <row r="1239">
      <c r="A1239" t="n">
        <v>69</v>
      </c>
      <c r="B1239" t="n">
        <v>105</v>
      </c>
      <c r="C1239" t="inlineStr">
        <is>
          <t xml:space="preserve">CONCLUIDO	</t>
        </is>
      </c>
      <c r="D1239" t="n">
        <v>7.4874</v>
      </c>
      <c r="E1239" t="n">
        <v>13.36</v>
      </c>
      <c r="F1239" t="n">
        <v>10.51</v>
      </c>
      <c r="G1239" t="n">
        <v>90.06</v>
      </c>
      <c r="H1239" t="n">
        <v>1.4</v>
      </c>
      <c r="I1239" t="n">
        <v>7</v>
      </c>
      <c r="J1239" t="n">
        <v>232.33</v>
      </c>
      <c r="K1239" t="n">
        <v>55.27</v>
      </c>
      <c r="L1239" t="n">
        <v>18.25</v>
      </c>
      <c r="M1239" t="n">
        <v>5</v>
      </c>
      <c r="N1239" t="n">
        <v>53.81</v>
      </c>
      <c r="O1239" t="n">
        <v>28888.51</v>
      </c>
      <c r="P1239" t="n">
        <v>147.41</v>
      </c>
      <c r="Q1239" t="n">
        <v>197.75</v>
      </c>
      <c r="R1239" t="n">
        <v>31.08</v>
      </c>
      <c r="S1239" t="n">
        <v>25.4</v>
      </c>
      <c r="T1239" t="n">
        <v>1998.62</v>
      </c>
      <c r="U1239" t="n">
        <v>0.82</v>
      </c>
      <c r="V1239" t="n">
        <v>0.89</v>
      </c>
      <c r="W1239" t="n">
        <v>2.95</v>
      </c>
      <c r="X1239" t="n">
        <v>0.12</v>
      </c>
      <c r="Y1239" t="n">
        <v>1</v>
      </c>
      <c r="Z1239" t="n">
        <v>10</v>
      </c>
    </row>
    <row r="1240">
      <c r="A1240" t="n">
        <v>70</v>
      </c>
      <c r="B1240" t="n">
        <v>105</v>
      </c>
      <c r="C1240" t="inlineStr">
        <is>
          <t xml:space="preserve">CONCLUIDO	</t>
        </is>
      </c>
      <c r="D1240" t="n">
        <v>7.4908</v>
      </c>
      <c r="E1240" t="n">
        <v>13.35</v>
      </c>
      <c r="F1240" t="n">
        <v>10.5</v>
      </c>
      <c r="G1240" t="n">
        <v>90.01000000000001</v>
      </c>
      <c r="H1240" t="n">
        <v>1.41</v>
      </c>
      <c r="I1240" t="n">
        <v>7</v>
      </c>
      <c r="J1240" t="n">
        <v>232.76</v>
      </c>
      <c r="K1240" t="n">
        <v>55.27</v>
      </c>
      <c r="L1240" t="n">
        <v>18.5</v>
      </c>
      <c r="M1240" t="n">
        <v>5</v>
      </c>
      <c r="N1240" t="n">
        <v>53.99</v>
      </c>
      <c r="O1240" t="n">
        <v>28941.18</v>
      </c>
      <c r="P1240" t="n">
        <v>147.27</v>
      </c>
      <c r="Q1240" t="n">
        <v>197.75</v>
      </c>
      <c r="R1240" t="n">
        <v>30.86</v>
      </c>
      <c r="S1240" t="n">
        <v>25.4</v>
      </c>
      <c r="T1240" t="n">
        <v>1889.68</v>
      </c>
      <c r="U1240" t="n">
        <v>0.82</v>
      </c>
      <c r="V1240" t="n">
        <v>0.89</v>
      </c>
      <c r="W1240" t="n">
        <v>2.95</v>
      </c>
      <c r="X1240" t="n">
        <v>0.11</v>
      </c>
      <c r="Y1240" t="n">
        <v>1</v>
      </c>
      <c r="Z1240" t="n">
        <v>10</v>
      </c>
    </row>
    <row r="1241">
      <c r="A1241" t="n">
        <v>71</v>
      </c>
      <c r="B1241" t="n">
        <v>105</v>
      </c>
      <c r="C1241" t="inlineStr">
        <is>
          <t xml:space="preserve">CONCLUIDO	</t>
        </is>
      </c>
      <c r="D1241" t="n">
        <v>7.4878</v>
      </c>
      <c r="E1241" t="n">
        <v>13.36</v>
      </c>
      <c r="F1241" t="n">
        <v>10.51</v>
      </c>
      <c r="G1241" t="n">
        <v>90.05</v>
      </c>
      <c r="H1241" t="n">
        <v>1.43</v>
      </c>
      <c r="I1241" t="n">
        <v>7</v>
      </c>
      <c r="J1241" t="n">
        <v>233.19</v>
      </c>
      <c r="K1241" t="n">
        <v>55.27</v>
      </c>
      <c r="L1241" t="n">
        <v>18.75</v>
      </c>
      <c r="M1241" t="n">
        <v>5</v>
      </c>
      <c r="N1241" t="n">
        <v>54.17</v>
      </c>
      <c r="O1241" t="n">
        <v>28993.92</v>
      </c>
      <c r="P1241" t="n">
        <v>147.36</v>
      </c>
      <c r="Q1241" t="n">
        <v>197.75</v>
      </c>
      <c r="R1241" t="n">
        <v>31.06</v>
      </c>
      <c r="S1241" t="n">
        <v>25.4</v>
      </c>
      <c r="T1241" t="n">
        <v>1992.6</v>
      </c>
      <c r="U1241" t="n">
        <v>0.82</v>
      </c>
      <c r="V1241" t="n">
        <v>0.89</v>
      </c>
      <c r="W1241" t="n">
        <v>2.95</v>
      </c>
      <c r="X1241" t="n">
        <v>0.12</v>
      </c>
      <c r="Y1241" t="n">
        <v>1</v>
      </c>
      <c r="Z1241" t="n">
        <v>10</v>
      </c>
    </row>
    <row r="1242">
      <c r="A1242" t="n">
        <v>72</v>
      </c>
      <c r="B1242" t="n">
        <v>105</v>
      </c>
      <c r="C1242" t="inlineStr">
        <is>
          <t xml:space="preserve">CONCLUIDO	</t>
        </is>
      </c>
      <c r="D1242" t="n">
        <v>7.4846</v>
      </c>
      <c r="E1242" t="n">
        <v>13.36</v>
      </c>
      <c r="F1242" t="n">
        <v>10.51</v>
      </c>
      <c r="G1242" t="n">
        <v>90.09999999999999</v>
      </c>
      <c r="H1242" t="n">
        <v>1.45</v>
      </c>
      <c r="I1242" t="n">
        <v>7</v>
      </c>
      <c r="J1242" t="n">
        <v>233.62</v>
      </c>
      <c r="K1242" t="n">
        <v>55.27</v>
      </c>
      <c r="L1242" t="n">
        <v>19</v>
      </c>
      <c r="M1242" t="n">
        <v>5</v>
      </c>
      <c r="N1242" t="n">
        <v>54.34</v>
      </c>
      <c r="O1242" t="n">
        <v>29046.73</v>
      </c>
      <c r="P1242" t="n">
        <v>147.41</v>
      </c>
      <c r="Q1242" t="n">
        <v>197.75</v>
      </c>
      <c r="R1242" t="n">
        <v>31.22</v>
      </c>
      <c r="S1242" t="n">
        <v>25.4</v>
      </c>
      <c r="T1242" t="n">
        <v>2072.88</v>
      </c>
      <c r="U1242" t="n">
        <v>0.8100000000000001</v>
      </c>
      <c r="V1242" t="n">
        <v>0.89</v>
      </c>
      <c r="W1242" t="n">
        <v>2.95</v>
      </c>
      <c r="X1242" t="n">
        <v>0.12</v>
      </c>
      <c r="Y1242" t="n">
        <v>1</v>
      </c>
      <c r="Z1242" t="n">
        <v>10</v>
      </c>
    </row>
    <row r="1243">
      <c r="A1243" t="n">
        <v>73</v>
      </c>
      <c r="B1243" t="n">
        <v>105</v>
      </c>
      <c r="C1243" t="inlineStr">
        <is>
          <t xml:space="preserve">CONCLUIDO	</t>
        </is>
      </c>
      <c r="D1243" t="n">
        <v>7.4878</v>
      </c>
      <c r="E1243" t="n">
        <v>13.36</v>
      </c>
      <c r="F1243" t="n">
        <v>10.51</v>
      </c>
      <c r="G1243" t="n">
        <v>90.05</v>
      </c>
      <c r="H1243" t="n">
        <v>1.46</v>
      </c>
      <c r="I1243" t="n">
        <v>7</v>
      </c>
      <c r="J1243" t="n">
        <v>234.04</v>
      </c>
      <c r="K1243" t="n">
        <v>55.27</v>
      </c>
      <c r="L1243" t="n">
        <v>19.25</v>
      </c>
      <c r="M1243" t="n">
        <v>5</v>
      </c>
      <c r="N1243" t="n">
        <v>54.52</v>
      </c>
      <c r="O1243" t="n">
        <v>29099.59</v>
      </c>
      <c r="P1243" t="n">
        <v>147.18</v>
      </c>
      <c r="Q1243" t="n">
        <v>197.75</v>
      </c>
      <c r="R1243" t="n">
        <v>31.05</v>
      </c>
      <c r="S1243" t="n">
        <v>25.4</v>
      </c>
      <c r="T1243" t="n">
        <v>1985.55</v>
      </c>
      <c r="U1243" t="n">
        <v>0.82</v>
      </c>
      <c r="V1243" t="n">
        <v>0.89</v>
      </c>
      <c r="W1243" t="n">
        <v>2.95</v>
      </c>
      <c r="X1243" t="n">
        <v>0.12</v>
      </c>
      <c r="Y1243" t="n">
        <v>1</v>
      </c>
      <c r="Z1243" t="n">
        <v>10</v>
      </c>
    </row>
    <row r="1244">
      <c r="A1244" t="n">
        <v>74</v>
      </c>
      <c r="B1244" t="n">
        <v>105</v>
      </c>
      <c r="C1244" t="inlineStr">
        <is>
          <t xml:space="preserve">CONCLUIDO	</t>
        </is>
      </c>
      <c r="D1244" t="n">
        <v>7.4877</v>
      </c>
      <c r="E1244" t="n">
        <v>13.36</v>
      </c>
      <c r="F1244" t="n">
        <v>10.51</v>
      </c>
      <c r="G1244" t="n">
        <v>90.06</v>
      </c>
      <c r="H1244" t="n">
        <v>1.48</v>
      </c>
      <c r="I1244" t="n">
        <v>7</v>
      </c>
      <c r="J1244" t="n">
        <v>234.47</v>
      </c>
      <c r="K1244" t="n">
        <v>55.27</v>
      </c>
      <c r="L1244" t="n">
        <v>19.5</v>
      </c>
      <c r="M1244" t="n">
        <v>5</v>
      </c>
      <c r="N1244" t="n">
        <v>54.7</v>
      </c>
      <c r="O1244" t="n">
        <v>29152.52</v>
      </c>
      <c r="P1244" t="n">
        <v>147.01</v>
      </c>
      <c r="Q1244" t="n">
        <v>197.75</v>
      </c>
      <c r="R1244" t="n">
        <v>31.02</v>
      </c>
      <c r="S1244" t="n">
        <v>25.4</v>
      </c>
      <c r="T1244" t="n">
        <v>1972.54</v>
      </c>
      <c r="U1244" t="n">
        <v>0.82</v>
      </c>
      <c r="V1244" t="n">
        <v>0.89</v>
      </c>
      <c r="W1244" t="n">
        <v>2.95</v>
      </c>
      <c r="X1244" t="n">
        <v>0.12</v>
      </c>
      <c r="Y1244" t="n">
        <v>1</v>
      </c>
      <c r="Z1244" t="n">
        <v>10</v>
      </c>
    </row>
    <row r="1245">
      <c r="A1245" t="n">
        <v>75</v>
      </c>
      <c r="B1245" t="n">
        <v>105</v>
      </c>
      <c r="C1245" t="inlineStr">
        <is>
          <t xml:space="preserve">CONCLUIDO	</t>
        </is>
      </c>
      <c r="D1245" t="n">
        <v>7.4864</v>
      </c>
      <c r="E1245" t="n">
        <v>13.36</v>
      </c>
      <c r="F1245" t="n">
        <v>10.51</v>
      </c>
      <c r="G1245" t="n">
        <v>90.08</v>
      </c>
      <c r="H1245" t="n">
        <v>1.49</v>
      </c>
      <c r="I1245" t="n">
        <v>7</v>
      </c>
      <c r="J1245" t="n">
        <v>234.9</v>
      </c>
      <c r="K1245" t="n">
        <v>55.27</v>
      </c>
      <c r="L1245" t="n">
        <v>19.75</v>
      </c>
      <c r="M1245" t="n">
        <v>5</v>
      </c>
      <c r="N1245" t="n">
        <v>54.88</v>
      </c>
      <c r="O1245" t="n">
        <v>29205.51</v>
      </c>
      <c r="P1245" t="n">
        <v>146.81</v>
      </c>
      <c r="Q1245" t="n">
        <v>197.75</v>
      </c>
      <c r="R1245" t="n">
        <v>31.11</v>
      </c>
      <c r="S1245" t="n">
        <v>25.4</v>
      </c>
      <c r="T1245" t="n">
        <v>2015.67</v>
      </c>
      <c r="U1245" t="n">
        <v>0.82</v>
      </c>
      <c r="V1245" t="n">
        <v>0.89</v>
      </c>
      <c r="W1245" t="n">
        <v>2.95</v>
      </c>
      <c r="X1245" t="n">
        <v>0.12</v>
      </c>
      <c r="Y1245" t="n">
        <v>1</v>
      </c>
      <c r="Z1245" t="n">
        <v>10</v>
      </c>
    </row>
    <row r="1246">
      <c r="A1246" t="n">
        <v>76</v>
      </c>
      <c r="B1246" t="n">
        <v>105</v>
      </c>
      <c r="C1246" t="inlineStr">
        <is>
          <t xml:space="preserve">CONCLUIDO	</t>
        </is>
      </c>
      <c r="D1246" t="n">
        <v>7.481</v>
      </c>
      <c r="E1246" t="n">
        <v>13.37</v>
      </c>
      <c r="F1246" t="n">
        <v>10.52</v>
      </c>
      <c r="G1246" t="n">
        <v>90.16</v>
      </c>
      <c r="H1246" t="n">
        <v>1.51</v>
      </c>
      <c r="I1246" t="n">
        <v>7</v>
      </c>
      <c r="J1246" t="n">
        <v>235.33</v>
      </c>
      <c r="K1246" t="n">
        <v>55.27</v>
      </c>
      <c r="L1246" t="n">
        <v>20</v>
      </c>
      <c r="M1246" t="n">
        <v>5</v>
      </c>
      <c r="N1246" t="n">
        <v>55.06</v>
      </c>
      <c r="O1246" t="n">
        <v>29258.57</v>
      </c>
      <c r="P1246" t="n">
        <v>146.68</v>
      </c>
      <c r="Q1246" t="n">
        <v>197.76</v>
      </c>
      <c r="R1246" t="n">
        <v>31.38</v>
      </c>
      <c r="S1246" t="n">
        <v>25.4</v>
      </c>
      <c r="T1246" t="n">
        <v>2149.44</v>
      </c>
      <c r="U1246" t="n">
        <v>0.8100000000000001</v>
      </c>
      <c r="V1246" t="n">
        <v>0.88</v>
      </c>
      <c r="W1246" t="n">
        <v>2.95</v>
      </c>
      <c r="X1246" t="n">
        <v>0.13</v>
      </c>
      <c r="Y1246" t="n">
        <v>1</v>
      </c>
      <c r="Z1246" t="n">
        <v>10</v>
      </c>
    </row>
    <row r="1247">
      <c r="A1247" t="n">
        <v>77</v>
      </c>
      <c r="B1247" t="n">
        <v>105</v>
      </c>
      <c r="C1247" t="inlineStr">
        <is>
          <t xml:space="preserve">CONCLUIDO	</t>
        </is>
      </c>
      <c r="D1247" t="n">
        <v>7.4825</v>
      </c>
      <c r="E1247" t="n">
        <v>13.36</v>
      </c>
      <c r="F1247" t="n">
        <v>10.52</v>
      </c>
      <c r="G1247" t="n">
        <v>90.14</v>
      </c>
      <c r="H1247" t="n">
        <v>1.53</v>
      </c>
      <c r="I1247" t="n">
        <v>7</v>
      </c>
      <c r="J1247" t="n">
        <v>235.76</v>
      </c>
      <c r="K1247" t="n">
        <v>55.27</v>
      </c>
      <c r="L1247" t="n">
        <v>20.25</v>
      </c>
      <c r="M1247" t="n">
        <v>5</v>
      </c>
      <c r="N1247" t="n">
        <v>55.24</v>
      </c>
      <c r="O1247" t="n">
        <v>29311.69</v>
      </c>
      <c r="P1247" t="n">
        <v>146.52</v>
      </c>
      <c r="Q1247" t="n">
        <v>197.75</v>
      </c>
      <c r="R1247" t="n">
        <v>31.24</v>
      </c>
      <c r="S1247" t="n">
        <v>25.4</v>
      </c>
      <c r="T1247" t="n">
        <v>2083.02</v>
      </c>
      <c r="U1247" t="n">
        <v>0.8100000000000001</v>
      </c>
      <c r="V1247" t="n">
        <v>0.88</v>
      </c>
      <c r="W1247" t="n">
        <v>2.95</v>
      </c>
      <c r="X1247" t="n">
        <v>0.13</v>
      </c>
      <c r="Y1247" t="n">
        <v>1</v>
      </c>
      <c r="Z1247" t="n">
        <v>10</v>
      </c>
    </row>
    <row r="1248">
      <c r="A1248" t="n">
        <v>78</v>
      </c>
      <c r="B1248" t="n">
        <v>105</v>
      </c>
      <c r="C1248" t="inlineStr">
        <is>
          <t xml:space="preserve">CONCLUIDO	</t>
        </is>
      </c>
      <c r="D1248" t="n">
        <v>7.4827</v>
      </c>
      <c r="E1248" t="n">
        <v>13.36</v>
      </c>
      <c r="F1248" t="n">
        <v>10.52</v>
      </c>
      <c r="G1248" t="n">
        <v>90.13</v>
      </c>
      <c r="H1248" t="n">
        <v>1.54</v>
      </c>
      <c r="I1248" t="n">
        <v>7</v>
      </c>
      <c r="J1248" t="n">
        <v>236.2</v>
      </c>
      <c r="K1248" t="n">
        <v>55.27</v>
      </c>
      <c r="L1248" t="n">
        <v>20.5</v>
      </c>
      <c r="M1248" t="n">
        <v>5</v>
      </c>
      <c r="N1248" t="n">
        <v>55.42</v>
      </c>
      <c r="O1248" t="n">
        <v>29364.87</v>
      </c>
      <c r="P1248" t="n">
        <v>146.22</v>
      </c>
      <c r="Q1248" t="n">
        <v>197.75</v>
      </c>
      <c r="R1248" t="n">
        <v>31.26</v>
      </c>
      <c r="S1248" t="n">
        <v>25.4</v>
      </c>
      <c r="T1248" t="n">
        <v>2088.64</v>
      </c>
      <c r="U1248" t="n">
        <v>0.8100000000000001</v>
      </c>
      <c r="V1248" t="n">
        <v>0.88</v>
      </c>
      <c r="W1248" t="n">
        <v>2.95</v>
      </c>
      <c r="X1248" t="n">
        <v>0.13</v>
      </c>
      <c r="Y1248" t="n">
        <v>1</v>
      </c>
      <c r="Z1248" t="n">
        <v>10</v>
      </c>
    </row>
    <row r="1249">
      <c r="A1249" t="n">
        <v>79</v>
      </c>
      <c r="B1249" t="n">
        <v>105</v>
      </c>
      <c r="C1249" t="inlineStr">
        <is>
          <t xml:space="preserve">CONCLUIDO	</t>
        </is>
      </c>
      <c r="D1249" t="n">
        <v>7.4871</v>
      </c>
      <c r="E1249" t="n">
        <v>13.36</v>
      </c>
      <c r="F1249" t="n">
        <v>10.51</v>
      </c>
      <c r="G1249" t="n">
        <v>90.06999999999999</v>
      </c>
      <c r="H1249" t="n">
        <v>1.56</v>
      </c>
      <c r="I1249" t="n">
        <v>7</v>
      </c>
      <c r="J1249" t="n">
        <v>236.63</v>
      </c>
      <c r="K1249" t="n">
        <v>55.27</v>
      </c>
      <c r="L1249" t="n">
        <v>20.75</v>
      </c>
      <c r="M1249" t="n">
        <v>5</v>
      </c>
      <c r="N1249" t="n">
        <v>55.6</v>
      </c>
      <c r="O1249" t="n">
        <v>29418.12</v>
      </c>
      <c r="P1249" t="n">
        <v>145.84</v>
      </c>
      <c r="Q1249" t="n">
        <v>197.83</v>
      </c>
      <c r="R1249" t="n">
        <v>31.07</v>
      </c>
      <c r="S1249" t="n">
        <v>25.4</v>
      </c>
      <c r="T1249" t="n">
        <v>1996.6</v>
      </c>
      <c r="U1249" t="n">
        <v>0.82</v>
      </c>
      <c r="V1249" t="n">
        <v>0.89</v>
      </c>
      <c r="W1249" t="n">
        <v>2.95</v>
      </c>
      <c r="X1249" t="n">
        <v>0.12</v>
      </c>
      <c r="Y1249" t="n">
        <v>1</v>
      </c>
      <c r="Z1249" t="n">
        <v>10</v>
      </c>
    </row>
    <row r="1250">
      <c r="A1250" t="n">
        <v>80</v>
      </c>
      <c r="B1250" t="n">
        <v>105</v>
      </c>
      <c r="C1250" t="inlineStr">
        <is>
          <t xml:space="preserve">CONCLUIDO	</t>
        </is>
      </c>
      <c r="D1250" t="n">
        <v>7.5208</v>
      </c>
      <c r="E1250" t="n">
        <v>13.3</v>
      </c>
      <c r="F1250" t="n">
        <v>10.49</v>
      </c>
      <c r="G1250" t="n">
        <v>104.88</v>
      </c>
      <c r="H1250" t="n">
        <v>1.58</v>
      </c>
      <c r="I1250" t="n">
        <v>6</v>
      </c>
      <c r="J1250" t="n">
        <v>237.06</v>
      </c>
      <c r="K1250" t="n">
        <v>55.27</v>
      </c>
      <c r="L1250" t="n">
        <v>21</v>
      </c>
      <c r="M1250" t="n">
        <v>4</v>
      </c>
      <c r="N1250" t="n">
        <v>55.79</v>
      </c>
      <c r="O1250" t="n">
        <v>29471.44</v>
      </c>
      <c r="P1250" t="n">
        <v>145.53</v>
      </c>
      <c r="Q1250" t="n">
        <v>197.75</v>
      </c>
      <c r="R1250" t="n">
        <v>30.42</v>
      </c>
      <c r="S1250" t="n">
        <v>25.4</v>
      </c>
      <c r="T1250" t="n">
        <v>1678.45</v>
      </c>
      <c r="U1250" t="n">
        <v>0.83</v>
      </c>
      <c r="V1250" t="n">
        <v>0.89</v>
      </c>
      <c r="W1250" t="n">
        <v>2.95</v>
      </c>
      <c r="X1250" t="n">
        <v>0.1</v>
      </c>
      <c r="Y1250" t="n">
        <v>1</v>
      </c>
      <c r="Z1250" t="n">
        <v>10</v>
      </c>
    </row>
    <row r="1251">
      <c r="A1251" t="n">
        <v>81</v>
      </c>
      <c r="B1251" t="n">
        <v>105</v>
      </c>
      <c r="C1251" t="inlineStr">
        <is>
          <t xml:space="preserve">CONCLUIDO	</t>
        </is>
      </c>
      <c r="D1251" t="n">
        <v>7.5238</v>
      </c>
      <c r="E1251" t="n">
        <v>13.29</v>
      </c>
      <c r="F1251" t="n">
        <v>10.48</v>
      </c>
      <c r="G1251" t="n">
        <v>104.83</v>
      </c>
      <c r="H1251" t="n">
        <v>1.59</v>
      </c>
      <c r="I1251" t="n">
        <v>6</v>
      </c>
      <c r="J1251" t="n">
        <v>237.49</v>
      </c>
      <c r="K1251" t="n">
        <v>55.27</v>
      </c>
      <c r="L1251" t="n">
        <v>21.25</v>
      </c>
      <c r="M1251" t="n">
        <v>4</v>
      </c>
      <c r="N1251" t="n">
        <v>55.97</v>
      </c>
      <c r="O1251" t="n">
        <v>29524.81</v>
      </c>
      <c r="P1251" t="n">
        <v>145.51</v>
      </c>
      <c r="Q1251" t="n">
        <v>197.76</v>
      </c>
      <c r="R1251" t="n">
        <v>30.25</v>
      </c>
      <c r="S1251" t="n">
        <v>25.4</v>
      </c>
      <c r="T1251" t="n">
        <v>1592.76</v>
      </c>
      <c r="U1251" t="n">
        <v>0.84</v>
      </c>
      <c r="V1251" t="n">
        <v>0.89</v>
      </c>
      <c r="W1251" t="n">
        <v>2.95</v>
      </c>
      <c r="X1251" t="n">
        <v>0.09</v>
      </c>
      <c r="Y1251" t="n">
        <v>1</v>
      </c>
      <c r="Z1251" t="n">
        <v>10</v>
      </c>
    </row>
    <row r="1252">
      <c r="A1252" t="n">
        <v>82</v>
      </c>
      <c r="B1252" t="n">
        <v>105</v>
      </c>
      <c r="C1252" t="inlineStr">
        <is>
          <t xml:space="preserve">CONCLUIDO	</t>
        </is>
      </c>
      <c r="D1252" t="n">
        <v>7.5221</v>
      </c>
      <c r="E1252" t="n">
        <v>13.29</v>
      </c>
      <c r="F1252" t="n">
        <v>10.49</v>
      </c>
      <c r="G1252" t="n">
        <v>104.86</v>
      </c>
      <c r="H1252" t="n">
        <v>1.61</v>
      </c>
      <c r="I1252" t="n">
        <v>6</v>
      </c>
      <c r="J1252" t="n">
        <v>237.93</v>
      </c>
      <c r="K1252" t="n">
        <v>55.27</v>
      </c>
      <c r="L1252" t="n">
        <v>21.5</v>
      </c>
      <c r="M1252" t="n">
        <v>4</v>
      </c>
      <c r="N1252" t="n">
        <v>56.15</v>
      </c>
      <c r="O1252" t="n">
        <v>29578.26</v>
      </c>
      <c r="P1252" t="n">
        <v>145.62</v>
      </c>
      <c r="Q1252" t="n">
        <v>197.75</v>
      </c>
      <c r="R1252" t="n">
        <v>30.32</v>
      </c>
      <c r="S1252" t="n">
        <v>25.4</v>
      </c>
      <c r="T1252" t="n">
        <v>1627.87</v>
      </c>
      <c r="U1252" t="n">
        <v>0.84</v>
      </c>
      <c r="V1252" t="n">
        <v>0.89</v>
      </c>
      <c r="W1252" t="n">
        <v>2.95</v>
      </c>
      <c r="X1252" t="n">
        <v>0.1</v>
      </c>
      <c r="Y1252" t="n">
        <v>1</v>
      </c>
      <c r="Z1252" t="n">
        <v>10</v>
      </c>
    </row>
    <row r="1253">
      <c r="A1253" t="n">
        <v>83</v>
      </c>
      <c r="B1253" t="n">
        <v>105</v>
      </c>
      <c r="C1253" t="inlineStr">
        <is>
          <t xml:space="preserve">CONCLUIDO	</t>
        </is>
      </c>
      <c r="D1253" t="n">
        <v>7.5216</v>
      </c>
      <c r="E1253" t="n">
        <v>13.3</v>
      </c>
      <c r="F1253" t="n">
        <v>10.49</v>
      </c>
      <c r="G1253" t="n">
        <v>104.87</v>
      </c>
      <c r="H1253" t="n">
        <v>1.62</v>
      </c>
      <c r="I1253" t="n">
        <v>6</v>
      </c>
      <c r="J1253" t="n">
        <v>238.36</v>
      </c>
      <c r="K1253" t="n">
        <v>55.27</v>
      </c>
      <c r="L1253" t="n">
        <v>21.75</v>
      </c>
      <c r="M1253" t="n">
        <v>4</v>
      </c>
      <c r="N1253" t="n">
        <v>56.34</v>
      </c>
      <c r="O1253" t="n">
        <v>29631.77</v>
      </c>
      <c r="P1253" t="n">
        <v>145.73</v>
      </c>
      <c r="Q1253" t="n">
        <v>197.82</v>
      </c>
      <c r="R1253" t="n">
        <v>30.38</v>
      </c>
      <c r="S1253" t="n">
        <v>25.4</v>
      </c>
      <c r="T1253" t="n">
        <v>1655</v>
      </c>
      <c r="U1253" t="n">
        <v>0.84</v>
      </c>
      <c r="V1253" t="n">
        <v>0.89</v>
      </c>
      <c r="W1253" t="n">
        <v>2.95</v>
      </c>
      <c r="X1253" t="n">
        <v>0.1</v>
      </c>
      <c r="Y1253" t="n">
        <v>1</v>
      </c>
      <c r="Z1253" t="n">
        <v>10</v>
      </c>
    </row>
    <row r="1254">
      <c r="A1254" t="n">
        <v>84</v>
      </c>
      <c r="B1254" t="n">
        <v>105</v>
      </c>
      <c r="C1254" t="inlineStr">
        <is>
          <t xml:space="preserve">CONCLUIDO	</t>
        </is>
      </c>
      <c r="D1254" t="n">
        <v>7.5216</v>
      </c>
      <c r="E1254" t="n">
        <v>13.3</v>
      </c>
      <c r="F1254" t="n">
        <v>10.49</v>
      </c>
      <c r="G1254" t="n">
        <v>104.87</v>
      </c>
      <c r="H1254" t="n">
        <v>1.64</v>
      </c>
      <c r="I1254" t="n">
        <v>6</v>
      </c>
      <c r="J1254" t="n">
        <v>238.79</v>
      </c>
      <c r="K1254" t="n">
        <v>55.27</v>
      </c>
      <c r="L1254" t="n">
        <v>22</v>
      </c>
      <c r="M1254" t="n">
        <v>4</v>
      </c>
      <c r="N1254" t="n">
        <v>56.52</v>
      </c>
      <c r="O1254" t="n">
        <v>29685.34</v>
      </c>
      <c r="P1254" t="n">
        <v>146.03</v>
      </c>
      <c r="Q1254" t="n">
        <v>197.75</v>
      </c>
      <c r="R1254" t="n">
        <v>30.33</v>
      </c>
      <c r="S1254" t="n">
        <v>25.4</v>
      </c>
      <c r="T1254" t="n">
        <v>1632.63</v>
      </c>
      <c r="U1254" t="n">
        <v>0.84</v>
      </c>
      <c r="V1254" t="n">
        <v>0.89</v>
      </c>
      <c r="W1254" t="n">
        <v>2.95</v>
      </c>
      <c r="X1254" t="n">
        <v>0.1</v>
      </c>
      <c r="Y1254" t="n">
        <v>1</v>
      </c>
      <c r="Z1254" t="n">
        <v>10</v>
      </c>
    </row>
    <row r="1255">
      <c r="A1255" t="n">
        <v>85</v>
      </c>
      <c r="B1255" t="n">
        <v>105</v>
      </c>
      <c r="C1255" t="inlineStr">
        <is>
          <t xml:space="preserve">CONCLUIDO	</t>
        </is>
      </c>
      <c r="D1255" t="n">
        <v>7.5205</v>
      </c>
      <c r="E1255" t="n">
        <v>13.3</v>
      </c>
      <c r="F1255" t="n">
        <v>10.49</v>
      </c>
      <c r="G1255" t="n">
        <v>104.89</v>
      </c>
      <c r="H1255" t="n">
        <v>1.65</v>
      </c>
      <c r="I1255" t="n">
        <v>6</v>
      </c>
      <c r="J1255" t="n">
        <v>239.23</v>
      </c>
      <c r="K1255" t="n">
        <v>55.27</v>
      </c>
      <c r="L1255" t="n">
        <v>22.25</v>
      </c>
      <c r="M1255" t="n">
        <v>4</v>
      </c>
      <c r="N1255" t="n">
        <v>56.71</v>
      </c>
      <c r="O1255" t="n">
        <v>29738.98</v>
      </c>
      <c r="P1255" t="n">
        <v>146.24</v>
      </c>
      <c r="Q1255" t="n">
        <v>197.75</v>
      </c>
      <c r="R1255" t="n">
        <v>30.45</v>
      </c>
      <c r="S1255" t="n">
        <v>25.4</v>
      </c>
      <c r="T1255" t="n">
        <v>1692.43</v>
      </c>
      <c r="U1255" t="n">
        <v>0.83</v>
      </c>
      <c r="V1255" t="n">
        <v>0.89</v>
      </c>
      <c r="W1255" t="n">
        <v>2.95</v>
      </c>
      <c r="X1255" t="n">
        <v>0.1</v>
      </c>
      <c r="Y1255" t="n">
        <v>1</v>
      </c>
      <c r="Z1255" t="n">
        <v>10</v>
      </c>
    </row>
    <row r="1256">
      <c r="A1256" t="n">
        <v>86</v>
      </c>
      <c r="B1256" t="n">
        <v>105</v>
      </c>
      <c r="C1256" t="inlineStr">
        <is>
          <t xml:space="preserve">CONCLUIDO	</t>
        </is>
      </c>
      <c r="D1256" t="n">
        <v>7.5235</v>
      </c>
      <c r="E1256" t="n">
        <v>13.29</v>
      </c>
      <c r="F1256" t="n">
        <v>10.48</v>
      </c>
      <c r="G1256" t="n">
        <v>104.84</v>
      </c>
      <c r="H1256" t="n">
        <v>1.67</v>
      </c>
      <c r="I1256" t="n">
        <v>6</v>
      </c>
      <c r="J1256" t="n">
        <v>239.66</v>
      </c>
      <c r="K1256" t="n">
        <v>55.27</v>
      </c>
      <c r="L1256" t="n">
        <v>22.5</v>
      </c>
      <c r="M1256" t="n">
        <v>4</v>
      </c>
      <c r="N1256" t="n">
        <v>56.89</v>
      </c>
      <c r="O1256" t="n">
        <v>29792.69</v>
      </c>
      <c r="P1256" t="n">
        <v>146.09</v>
      </c>
      <c r="Q1256" t="n">
        <v>197.76</v>
      </c>
      <c r="R1256" t="n">
        <v>30.3</v>
      </c>
      <c r="S1256" t="n">
        <v>25.4</v>
      </c>
      <c r="T1256" t="n">
        <v>1616.42</v>
      </c>
      <c r="U1256" t="n">
        <v>0.84</v>
      </c>
      <c r="V1256" t="n">
        <v>0.89</v>
      </c>
      <c r="W1256" t="n">
        <v>2.95</v>
      </c>
      <c r="X1256" t="n">
        <v>0.09</v>
      </c>
      <c r="Y1256" t="n">
        <v>1</v>
      </c>
      <c r="Z1256" t="n">
        <v>10</v>
      </c>
    </row>
    <row r="1257">
      <c r="A1257" t="n">
        <v>87</v>
      </c>
      <c r="B1257" t="n">
        <v>105</v>
      </c>
      <c r="C1257" t="inlineStr">
        <is>
          <t xml:space="preserve">CONCLUIDO	</t>
        </is>
      </c>
      <c r="D1257" t="n">
        <v>7.5257</v>
      </c>
      <c r="E1257" t="n">
        <v>13.29</v>
      </c>
      <c r="F1257" t="n">
        <v>10.48</v>
      </c>
      <c r="G1257" t="n">
        <v>104.8</v>
      </c>
      <c r="H1257" t="n">
        <v>1.69</v>
      </c>
      <c r="I1257" t="n">
        <v>6</v>
      </c>
      <c r="J1257" t="n">
        <v>240.1</v>
      </c>
      <c r="K1257" t="n">
        <v>55.27</v>
      </c>
      <c r="L1257" t="n">
        <v>22.75</v>
      </c>
      <c r="M1257" t="n">
        <v>4</v>
      </c>
      <c r="N1257" t="n">
        <v>57.08</v>
      </c>
      <c r="O1257" t="n">
        <v>29846.46</v>
      </c>
      <c r="P1257" t="n">
        <v>145.93</v>
      </c>
      <c r="Q1257" t="n">
        <v>197.78</v>
      </c>
      <c r="R1257" t="n">
        <v>30.16</v>
      </c>
      <c r="S1257" t="n">
        <v>25.4</v>
      </c>
      <c r="T1257" t="n">
        <v>1544.82</v>
      </c>
      <c r="U1257" t="n">
        <v>0.84</v>
      </c>
      <c r="V1257" t="n">
        <v>0.89</v>
      </c>
      <c r="W1257" t="n">
        <v>2.95</v>
      </c>
      <c r="X1257" t="n">
        <v>0.09</v>
      </c>
      <c r="Y1257" t="n">
        <v>1</v>
      </c>
      <c r="Z1257" t="n">
        <v>10</v>
      </c>
    </row>
    <row r="1258">
      <c r="A1258" t="n">
        <v>88</v>
      </c>
      <c r="B1258" t="n">
        <v>105</v>
      </c>
      <c r="C1258" t="inlineStr">
        <is>
          <t xml:space="preserve">CONCLUIDO	</t>
        </is>
      </c>
      <c r="D1258" t="n">
        <v>7.5234</v>
      </c>
      <c r="E1258" t="n">
        <v>13.29</v>
      </c>
      <c r="F1258" t="n">
        <v>10.48</v>
      </c>
      <c r="G1258" t="n">
        <v>104.84</v>
      </c>
      <c r="H1258" t="n">
        <v>1.7</v>
      </c>
      <c r="I1258" t="n">
        <v>6</v>
      </c>
      <c r="J1258" t="n">
        <v>240.54</v>
      </c>
      <c r="K1258" t="n">
        <v>55.27</v>
      </c>
      <c r="L1258" t="n">
        <v>23</v>
      </c>
      <c r="M1258" t="n">
        <v>4</v>
      </c>
      <c r="N1258" t="n">
        <v>57.26</v>
      </c>
      <c r="O1258" t="n">
        <v>29900.43</v>
      </c>
      <c r="P1258" t="n">
        <v>146.07</v>
      </c>
      <c r="Q1258" t="n">
        <v>197.75</v>
      </c>
      <c r="R1258" t="n">
        <v>30.35</v>
      </c>
      <c r="S1258" t="n">
        <v>25.4</v>
      </c>
      <c r="T1258" t="n">
        <v>1639.74</v>
      </c>
      <c r="U1258" t="n">
        <v>0.84</v>
      </c>
      <c r="V1258" t="n">
        <v>0.89</v>
      </c>
      <c r="W1258" t="n">
        <v>2.95</v>
      </c>
      <c r="X1258" t="n">
        <v>0.09</v>
      </c>
      <c r="Y1258" t="n">
        <v>1</v>
      </c>
      <c r="Z1258" t="n">
        <v>10</v>
      </c>
    </row>
    <row r="1259">
      <c r="A1259" t="n">
        <v>89</v>
      </c>
      <c r="B1259" t="n">
        <v>105</v>
      </c>
      <c r="C1259" t="inlineStr">
        <is>
          <t xml:space="preserve">CONCLUIDO	</t>
        </is>
      </c>
      <c r="D1259" t="n">
        <v>7.5232</v>
      </c>
      <c r="E1259" t="n">
        <v>13.29</v>
      </c>
      <c r="F1259" t="n">
        <v>10.48</v>
      </c>
      <c r="G1259" t="n">
        <v>104.84</v>
      </c>
      <c r="H1259" t="n">
        <v>1.72</v>
      </c>
      <c r="I1259" t="n">
        <v>6</v>
      </c>
      <c r="J1259" t="n">
        <v>240.97</v>
      </c>
      <c r="K1259" t="n">
        <v>55.27</v>
      </c>
      <c r="L1259" t="n">
        <v>23.25</v>
      </c>
      <c r="M1259" t="n">
        <v>4</v>
      </c>
      <c r="N1259" t="n">
        <v>57.45</v>
      </c>
      <c r="O1259" t="n">
        <v>29954.34</v>
      </c>
      <c r="P1259" t="n">
        <v>146.05</v>
      </c>
      <c r="Q1259" t="n">
        <v>197.76</v>
      </c>
      <c r="R1259" t="n">
        <v>30.35</v>
      </c>
      <c r="S1259" t="n">
        <v>25.4</v>
      </c>
      <c r="T1259" t="n">
        <v>1638.82</v>
      </c>
      <c r="U1259" t="n">
        <v>0.84</v>
      </c>
      <c r="V1259" t="n">
        <v>0.89</v>
      </c>
      <c r="W1259" t="n">
        <v>2.95</v>
      </c>
      <c r="X1259" t="n">
        <v>0.09</v>
      </c>
      <c r="Y1259" t="n">
        <v>1</v>
      </c>
      <c r="Z1259" t="n">
        <v>10</v>
      </c>
    </row>
    <row r="1260">
      <c r="A1260" t="n">
        <v>90</v>
      </c>
      <c r="B1260" t="n">
        <v>105</v>
      </c>
      <c r="C1260" t="inlineStr">
        <is>
          <t xml:space="preserve">CONCLUIDO	</t>
        </is>
      </c>
      <c r="D1260" t="n">
        <v>7.5213</v>
      </c>
      <c r="E1260" t="n">
        <v>13.3</v>
      </c>
      <c r="F1260" t="n">
        <v>10.49</v>
      </c>
      <c r="G1260" t="n">
        <v>104.88</v>
      </c>
      <c r="H1260" t="n">
        <v>1.73</v>
      </c>
      <c r="I1260" t="n">
        <v>6</v>
      </c>
      <c r="J1260" t="n">
        <v>241.41</v>
      </c>
      <c r="K1260" t="n">
        <v>55.27</v>
      </c>
      <c r="L1260" t="n">
        <v>23.5</v>
      </c>
      <c r="M1260" t="n">
        <v>4</v>
      </c>
      <c r="N1260" t="n">
        <v>57.64</v>
      </c>
      <c r="O1260" t="n">
        <v>30008.32</v>
      </c>
      <c r="P1260" t="n">
        <v>145.92</v>
      </c>
      <c r="Q1260" t="n">
        <v>197.75</v>
      </c>
      <c r="R1260" t="n">
        <v>30.43</v>
      </c>
      <c r="S1260" t="n">
        <v>25.4</v>
      </c>
      <c r="T1260" t="n">
        <v>1681.23</v>
      </c>
      <c r="U1260" t="n">
        <v>0.83</v>
      </c>
      <c r="V1260" t="n">
        <v>0.89</v>
      </c>
      <c r="W1260" t="n">
        <v>2.95</v>
      </c>
      <c r="X1260" t="n">
        <v>0.1</v>
      </c>
      <c r="Y1260" t="n">
        <v>1</v>
      </c>
      <c r="Z1260" t="n">
        <v>10</v>
      </c>
    </row>
    <row r="1261">
      <c r="A1261" t="n">
        <v>91</v>
      </c>
      <c r="B1261" t="n">
        <v>105</v>
      </c>
      <c r="C1261" t="inlineStr">
        <is>
          <t xml:space="preserve">CONCLUIDO	</t>
        </is>
      </c>
      <c r="D1261" t="n">
        <v>7.5218</v>
      </c>
      <c r="E1261" t="n">
        <v>13.29</v>
      </c>
      <c r="F1261" t="n">
        <v>10.49</v>
      </c>
      <c r="G1261" t="n">
        <v>104.87</v>
      </c>
      <c r="H1261" t="n">
        <v>1.75</v>
      </c>
      <c r="I1261" t="n">
        <v>6</v>
      </c>
      <c r="J1261" t="n">
        <v>241.85</v>
      </c>
      <c r="K1261" t="n">
        <v>55.27</v>
      </c>
      <c r="L1261" t="n">
        <v>23.75</v>
      </c>
      <c r="M1261" t="n">
        <v>4</v>
      </c>
      <c r="N1261" t="n">
        <v>57.83</v>
      </c>
      <c r="O1261" t="n">
        <v>30062.36</v>
      </c>
      <c r="P1261" t="n">
        <v>145.88</v>
      </c>
      <c r="Q1261" t="n">
        <v>197.76</v>
      </c>
      <c r="R1261" t="n">
        <v>30.41</v>
      </c>
      <c r="S1261" t="n">
        <v>25.4</v>
      </c>
      <c r="T1261" t="n">
        <v>1670.74</v>
      </c>
      <c r="U1261" t="n">
        <v>0.84</v>
      </c>
      <c r="V1261" t="n">
        <v>0.89</v>
      </c>
      <c r="W1261" t="n">
        <v>2.95</v>
      </c>
      <c r="X1261" t="n">
        <v>0.1</v>
      </c>
      <c r="Y1261" t="n">
        <v>1</v>
      </c>
      <c r="Z1261" t="n">
        <v>10</v>
      </c>
    </row>
    <row r="1262">
      <c r="A1262" t="n">
        <v>92</v>
      </c>
      <c r="B1262" t="n">
        <v>105</v>
      </c>
      <c r="C1262" t="inlineStr">
        <is>
          <t xml:space="preserve">CONCLUIDO	</t>
        </is>
      </c>
      <c r="D1262" t="n">
        <v>7.5223</v>
      </c>
      <c r="E1262" t="n">
        <v>13.29</v>
      </c>
      <c r="F1262" t="n">
        <v>10.49</v>
      </c>
      <c r="G1262" t="n">
        <v>104.86</v>
      </c>
      <c r="H1262" t="n">
        <v>1.76</v>
      </c>
      <c r="I1262" t="n">
        <v>6</v>
      </c>
      <c r="J1262" t="n">
        <v>242.29</v>
      </c>
      <c r="K1262" t="n">
        <v>55.27</v>
      </c>
      <c r="L1262" t="n">
        <v>24</v>
      </c>
      <c r="M1262" t="n">
        <v>4</v>
      </c>
      <c r="N1262" t="n">
        <v>58.02</v>
      </c>
      <c r="O1262" t="n">
        <v>30116.47</v>
      </c>
      <c r="P1262" t="n">
        <v>145.74</v>
      </c>
      <c r="Q1262" t="n">
        <v>197.75</v>
      </c>
      <c r="R1262" t="n">
        <v>30.36</v>
      </c>
      <c r="S1262" t="n">
        <v>25.4</v>
      </c>
      <c r="T1262" t="n">
        <v>1647.55</v>
      </c>
      <c r="U1262" t="n">
        <v>0.84</v>
      </c>
      <c r="V1262" t="n">
        <v>0.89</v>
      </c>
      <c r="W1262" t="n">
        <v>2.95</v>
      </c>
      <c r="X1262" t="n">
        <v>0.1</v>
      </c>
      <c r="Y1262" t="n">
        <v>1</v>
      </c>
      <c r="Z1262" t="n">
        <v>10</v>
      </c>
    </row>
    <row r="1263">
      <c r="A1263" t="n">
        <v>93</v>
      </c>
      <c r="B1263" t="n">
        <v>105</v>
      </c>
      <c r="C1263" t="inlineStr">
        <is>
          <t xml:space="preserve">CONCLUIDO	</t>
        </is>
      </c>
      <c r="D1263" t="n">
        <v>7.5205</v>
      </c>
      <c r="E1263" t="n">
        <v>13.3</v>
      </c>
      <c r="F1263" t="n">
        <v>10.49</v>
      </c>
      <c r="G1263" t="n">
        <v>104.89</v>
      </c>
      <c r="H1263" t="n">
        <v>1.78</v>
      </c>
      <c r="I1263" t="n">
        <v>6</v>
      </c>
      <c r="J1263" t="n">
        <v>242.73</v>
      </c>
      <c r="K1263" t="n">
        <v>55.27</v>
      </c>
      <c r="L1263" t="n">
        <v>24.25</v>
      </c>
      <c r="M1263" t="n">
        <v>4</v>
      </c>
      <c r="N1263" t="n">
        <v>58.21</v>
      </c>
      <c r="O1263" t="n">
        <v>30170.65</v>
      </c>
      <c r="P1263" t="n">
        <v>145.61</v>
      </c>
      <c r="Q1263" t="n">
        <v>197.75</v>
      </c>
      <c r="R1263" t="n">
        <v>30.46</v>
      </c>
      <c r="S1263" t="n">
        <v>25.4</v>
      </c>
      <c r="T1263" t="n">
        <v>1697.86</v>
      </c>
      <c r="U1263" t="n">
        <v>0.83</v>
      </c>
      <c r="V1263" t="n">
        <v>0.89</v>
      </c>
      <c r="W1263" t="n">
        <v>2.95</v>
      </c>
      <c r="X1263" t="n">
        <v>0.1</v>
      </c>
      <c r="Y1263" t="n">
        <v>1</v>
      </c>
      <c r="Z1263" t="n">
        <v>10</v>
      </c>
    </row>
    <row r="1264">
      <c r="A1264" t="n">
        <v>94</v>
      </c>
      <c r="B1264" t="n">
        <v>105</v>
      </c>
      <c r="C1264" t="inlineStr">
        <is>
          <t xml:space="preserve">CONCLUIDO	</t>
        </is>
      </c>
      <c r="D1264" t="n">
        <v>7.5248</v>
      </c>
      <c r="E1264" t="n">
        <v>13.29</v>
      </c>
      <c r="F1264" t="n">
        <v>10.48</v>
      </c>
      <c r="G1264" t="n">
        <v>104.81</v>
      </c>
      <c r="H1264" t="n">
        <v>1.79</v>
      </c>
      <c r="I1264" t="n">
        <v>6</v>
      </c>
      <c r="J1264" t="n">
        <v>243.17</v>
      </c>
      <c r="K1264" t="n">
        <v>55.27</v>
      </c>
      <c r="L1264" t="n">
        <v>24.5</v>
      </c>
      <c r="M1264" t="n">
        <v>4</v>
      </c>
      <c r="N1264" t="n">
        <v>58.4</v>
      </c>
      <c r="O1264" t="n">
        <v>30224.9</v>
      </c>
      <c r="P1264" t="n">
        <v>145.25</v>
      </c>
      <c r="Q1264" t="n">
        <v>197.77</v>
      </c>
      <c r="R1264" t="n">
        <v>30.3</v>
      </c>
      <c r="S1264" t="n">
        <v>25.4</v>
      </c>
      <c r="T1264" t="n">
        <v>1614.17</v>
      </c>
      <c r="U1264" t="n">
        <v>0.84</v>
      </c>
      <c r="V1264" t="n">
        <v>0.89</v>
      </c>
      <c r="W1264" t="n">
        <v>2.95</v>
      </c>
      <c r="X1264" t="n">
        <v>0.09</v>
      </c>
      <c r="Y1264" t="n">
        <v>1</v>
      </c>
      <c r="Z1264" t="n">
        <v>10</v>
      </c>
    </row>
    <row r="1265">
      <c r="A1265" t="n">
        <v>95</v>
      </c>
      <c r="B1265" t="n">
        <v>105</v>
      </c>
      <c r="C1265" t="inlineStr">
        <is>
          <t xml:space="preserve">CONCLUIDO	</t>
        </is>
      </c>
      <c r="D1265" t="n">
        <v>7.5234</v>
      </c>
      <c r="E1265" t="n">
        <v>13.29</v>
      </c>
      <c r="F1265" t="n">
        <v>10.48</v>
      </c>
      <c r="G1265" t="n">
        <v>104.84</v>
      </c>
      <c r="H1265" t="n">
        <v>1.81</v>
      </c>
      <c r="I1265" t="n">
        <v>6</v>
      </c>
      <c r="J1265" t="n">
        <v>243.61</v>
      </c>
      <c r="K1265" t="n">
        <v>55.27</v>
      </c>
      <c r="L1265" t="n">
        <v>24.75</v>
      </c>
      <c r="M1265" t="n">
        <v>4</v>
      </c>
      <c r="N1265" t="n">
        <v>58.59</v>
      </c>
      <c r="O1265" t="n">
        <v>30279.22</v>
      </c>
      <c r="P1265" t="n">
        <v>145.11</v>
      </c>
      <c r="Q1265" t="n">
        <v>197.75</v>
      </c>
      <c r="R1265" t="n">
        <v>30.31</v>
      </c>
      <c r="S1265" t="n">
        <v>25.4</v>
      </c>
      <c r="T1265" t="n">
        <v>1620.97</v>
      </c>
      <c r="U1265" t="n">
        <v>0.84</v>
      </c>
      <c r="V1265" t="n">
        <v>0.89</v>
      </c>
      <c r="W1265" t="n">
        <v>2.95</v>
      </c>
      <c r="X1265" t="n">
        <v>0.09</v>
      </c>
      <c r="Y1265" t="n">
        <v>1</v>
      </c>
      <c r="Z1265" t="n">
        <v>10</v>
      </c>
    </row>
    <row r="1266">
      <c r="A1266" t="n">
        <v>96</v>
      </c>
      <c r="B1266" t="n">
        <v>105</v>
      </c>
      <c r="C1266" t="inlineStr">
        <is>
          <t xml:space="preserve">CONCLUIDO	</t>
        </is>
      </c>
      <c r="D1266" t="n">
        <v>7.5218</v>
      </c>
      <c r="E1266" t="n">
        <v>13.29</v>
      </c>
      <c r="F1266" t="n">
        <v>10.49</v>
      </c>
      <c r="G1266" t="n">
        <v>104.87</v>
      </c>
      <c r="H1266" t="n">
        <v>1.82</v>
      </c>
      <c r="I1266" t="n">
        <v>6</v>
      </c>
      <c r="J1266" t="n">
        <v>244.05</v>
      </c>
      <c r="K1266" t="n">
        <v>55.27</v>
      </c>
      <c r="L1266" t="n">
        <v>25</v>
      </c>
      <c r="M1266" t="n">
        <v>4</v>
      </c>
      <c r="N1266" t="n">
        <v>58.78</v>
      </c>
      <c r="O1266" t="n">
        <v>30333.61</v>
      </c>
      <c r="P1266" t="n">
        <v>144.92</v>
      </c>
      <c r="Q1266" t="n">
        <v>197.75</v>
      </c>
      <c r="R1266" t="n">
        <v>30.4</v>
      </c>
      <c r="S1266" t="n">
        <v>25.4</v>
      </c>
      <c r="T1266" t="n">
        <v>1664.13</v>
      </c>
      <c r="U1266" t="n">
        <v>0.84</v>
      </c>
      <c r="V1266" t="n">
        <v>0.89</v>
      </c>
      <c r="W1266" t="n">
        <v>2.95</v>
      </c>
      <c r="X1266" t="n">
        <v>0.1</v>
      </c>
      <c r="Y1266" t="n">
        <v>1</v>
      </c>
      <c r="Z1266" t="n">
        <v>10</v>
      </c>
    </row>
    <row r="1267">
      <c r="A1267" t="n">
        <v>97</v>
      </c>
      <c r="B1267" t="n">
        <v>105</v>
      </c>
      <c r="C1267" t="inlineStr">
        <is>
          <t xml:space="preserve">CONCLUIDO	</t>
        </is>
      </c>
      <c r="D1267" t="n">
        <v>7.5237</v>
      </c>
      <c r="E1267" t="n">
        <v>13.29</v>
      </c>
      <c r="F1267" t="n">
        <v>10.48</v>
      </c>
      <c r="G1267" t="n">
        <v>104.83</v>
      </c>
      <c r="H1267" t="n">
        <v>1.84</v>
      </c>
      <c r="I1267" t="n">
        <v>6</v>
      </c>
      <c r="J1267" t="n">
        <v>244.49</v>
      </c>
      <c r="K1267" t="n">
        <v>55.27</v>
      </c>
      <c r="L1267" t="n">
        <v>25.25</v>
      </c>
      <c r="M1267" t="n">
        <v>4</v>
      </c>
      <c r="N1267" t="n">
        <v>58.97</v>
      </c>
      <c r="O1267" t="n">
        <v>30388.06</v>
      </c>
      <c r="P1267" t="n">
        <v>144.58</v>
      </c>
      <c r="Q1267" t="n">
        <v>197.75</v>
      </c>
      <c r="R1267" t="n">
        <v>30.28</v>
      </c>
      <c r="S1267" t="n">
        <v>25.4</v>
      </c>
      <c r="T1267" t="n">
        <v>1603.97</v>
      </c>
      <c r="U1267" t="n">
        <v>0.84</v>
      </c>
      <c r="V1267" t="n">
        <v>0.89</v>
      </c>
      <c r="W1267" t="n">
        <v>2.95</v>
      </c>
      <c r="X1267" t="n">
        <v>0.09</v>
      </c>
      <c r="Y1267" t="n">
        <v>1</v>
      </c>
      <c r="Z1267" t="n">
        <v>10</v>
      </c>
    </row>
    <row r="1268">
      <c r="A1268" t="n">
        <v>98</v>
      </c>
      <c r="B1268" t="n">
        <v>105</v>
      </c>
      <c r="C1268" t="inlineStr">
        <is>
          <t xml:space="preserve">CONCLUIDO	</t>
        </is>
      </c>
      <c r="D1268" t="n">
        <v>7.5186</v>
      </c>
      <c r="E1268" t="n">
        <v>13.3</v>
      </c>
      <c r="F1268" t="n">
        <v>10.49</v>
      </c>
      <c r="G1268" t="n">
        <v>104.92</v>
      </c>
      <c r="H1268" t="n">
        <v>1.85</v>
      </c>
      <c r="I1268" t="n">
        <v>6</v>
      </c>
      <c r="J1268" t="n">
        <v>244.93</v>
      </c>
      <c r="K1268" t="n">
        <v>55.27</v>
      </c>
      <c r="L1268" t="n">
        <v>25.5</v>
      </c>
      <c r="M1268" t="n">
        <v>4</v>
      </c>
      <c r="N1268" t="n">
        <v>59.16</v>
      </c>
      <c r="O1268" t="n">
        <v>30442.58</v>
      </c>
      <c r="P1268" t="n">
        <v>144.32</v>
      </c>
      <c r="Q1268" t="n">
        <v>197.77</v>
      </c>
      <c r="R1268" t="n">
        <v>30.58</v>
      </c>
      <c r="S1268" t="n">
        <v>25.4</v>
      </c>
      <c r="T1268" t="n">
        <v>1755.28</v>
      </c>
      <c r="U1268" t="n">
        <v>0.83</v>
      </c>
      <c r="V1268" t="n">
        <v>0.89</v>
      </c>
      <c r="W1268" t="n">
        <v>2.95</v>
      </c>
      <c r="X1268" t="n">
        <v>0.1</v>
      </c>
      <c r="Y1268" t="n">
        <v>1</v>
      </c>
      <c r="Z1268" t="n">
        <v>10</v>
      </c>
    </row>
    <row r="1269">
      <c r="A1269" t="n">
        <v>99</v>
      </c>
      <c r="B1269" t="n">
        <v>105</v>
      </c>
      <c r="C1269" t="inlineStr">
        <is>
          <t xml:space="preserve">CONCLUIDO	</t>
        </is>
      </c>
      <c r="D1269" t="n">
        <v>7.5524</v>
      </c>
      <c r="E1269" t="n">
        <v>13.24</v>
      </c>
      <c r="F1269" t="n">
        <v>10.47</v>
      </c>
      <c r="G1269" t="n">
        <v>125.68</v>
      </c>
      <c r="H1269" t="n">
        <v>1.87</v>
      </c>
      <c r="I1269" t="n">
        <v>5</v>
      </c>
      <c r="J1269" t="n">
        <v>245.38</v>
      </c>
      <c r="K1269" t="n">
        <v>55.27</v>
      </c>
      <c r="L1269" t="n">
        <v>25.75</v>
      </c>
      <c r="M1269" t="n">
        <v>3</v>
      </c>
      <c r="N1269" t="n">
        <v>59.35</v>
      </c>
      <c r="O1269" t="n">
        <v>30497.18</v>
      </c>
      <c r="P1269" t="n">
        <v>143.77</v>
      </c>
      <c r="Q1269" t="n">
        <v>197.78</v>
      </c>
      <c r="R1269" t="n">
        <v>30.03</v>
      </c>
      <c r="S1269" t="n">
        <v>25.4</v>
      </c>
      <c r="T1269" t="n">
        <v>1484.49</v>
      </c>
      <c r="U1269" t="n">
        <v>0.85</v>
      </c>
      <c r="V1269" t="n">
        <v>0.89</v>
      </c>
      <c r="W1269" t="n">
        <v>2.95</v>
      </c>
      <c r="X1269" t="n">
        <v>0.08</v>
      </c>
      <c r="Y1269" t="n">
        <v>1</v>
      </c>
      <c r="Z1269" t="n">
        <v>10</v>
      </c>
    </row>
    <row r="1270">
      <c r="A1270" t="n">
        <v>100</v>
      </c>
      <c r="B1270" t="n">
        <v>105</v>
      </c>
      <c r="C1270" t="inlineStr">
        <is>
          <t xml:space="preserve">CONCLUIDO	</t>
        </is>
      </c>
      <c r="D1270" t="n">
        <v>7.5511</v>
      </c>
      <c r="E1270" t="n">
        <v>13.24</v>
      </c>
      <c r="F1270" t="n">
        <v>10.48</v>
      </c>
      <c r="G1270" t="n">
        <v>125.71</v>
      </c>
      <c r="H1270" t="n">
        <v>1.88</v>
      </c>
      <c r="I1270" t="n">
        <v>5</v>
      </c>
      <c r="J1270" t="n">
        <v>245.82</v>
      </c>
      <c r="K1270" t="n">
        <v>55.27</v>
      </c>
      <c r="L1270" t="n">
        <v>26</v>
      </c>
      <c r="M1270" t="n">
        <v>3</v>
      </c>
      <c r="N1270" t="n">
        <v>59.55</v>
      </c>
      <c r="O1270" t="n">
        <v>30551.84</v>
      </c>
      <c r="P1270" t="n">
        <v>144.11</v>
      </c>
      <c r="Q1270" t="n">
        <v>197.78</v>
      </c>
      <c r="R1270" t="n">
        <v>29.98</v>
      </c>
      <c r="S1270" t="n">
        <v>25.4</v>
      </c>
      <c r="T1270" t="n">
        <v>1461.07</v>
      </c>
      <c r="U1270" t="n">
        <v>0.85</v>
      </c>
      <c r="V1270" t="n">
        <v>0.89</v>
      </c>
      <c r="W1270" t="n">
        <v>2.95</v>
      </c>
      <c r="X1270" t="n">
        <v>0.09</v>
      </c>
      <c r="Y1270" t="n">
        <v>1</v>
      </c>
      <c r="Z1270" t="n">
        <v>10</v>
      </c>
    </row>
    <row r="1271">
      <c r="A1271" t="n">
        <v>101</v>
      </c>
      <c r="B1271" t="n">
        <v>105</v>
      </c>
      <c r="C1271" t="inlineStr">
        <is>
          <t xml:space="preserve">CONCLUIDO	</t>
        </is>
      </c>
      <c r="D1271" t="n">
        <v>7.5502</v>
      </c>
      <c r="E1271" t="n">
        <v>13.24</v>
      </c>
      <c r="F1271" t="n">
        <v>10.48</v>
      </c>
      <c r="G1271" t="n">
        <v>125.73</v>
      </c>
      <c r="H1271" t="n">
        <v>1.9</v>
      </c>
      <c r="I1271" t="n">
        <v>5</v>
      </c>
      <c r="J1271" t="n">
        <v>246.26</v>
      </c>
      <c r="K1271" t="n">
        <v>55.27</v>
      </c>
      <c r="L1271" t="n">
        <v>26.25</v>
      </c>
      <c r="M1271" t="n">
        <v>3</v>
      </c>
      <c r="N1271" t="n">
        <v>59.74</v>
      </c>
      <c r="O1271" t="n">
        <v>30606.57</v>
      </c>
      <c r="P1271" t="n">
        <v>144.3</v>
      </c>
      <c r="Q1271" t="n">
        <v>197.75</v>
      </c>
      <c r="R1271" t="n">
        <v>30.2</v>
      </c>
      <c r="S1271" t="n">
        <v>25.4</v>
      </c>
      <c r="T1271" t="n">
        <v>1570.31</v>
      </c>
      <c r="U1271" t="n">
        <v>0.84</v>
      </c>
      <c r="V1271" t="n">
        <v>0.89</v>
      </c>
      <c r="W1271" t="n">
        <v>2.95</v>
      </c>
      <c r="X1271" t="n">
        <v>0.09</v>
      </c>
      <c r="Y1271" t="n">
        <v>1</v>
      </c>
      <c r="Z1271" t="n">
        <v>10</v>
      </c>
    </row>
    <row r="1272">
      <c r="A1272" t="n">
        <v>102</v>
      </c>
      <c r="B1272" t="n">
        <v>105</v>
      </c>
      <c r="C1272" t="inlineStr">
        <is>
          <t xml:space="preserve">CONCLUIDO	</t>
        </is>
      </c>
      <c r="D1272" t="n">
        <v>7.5486</v>
      </c>
      <c r="E1272" t="n">
        <v>13.25</v>
      </c>
      <c r="F1272" t="n">
        <v>10.48</v>
      </c>
      <c r="G1272" t="n">
        <v>125.76</v>
      </c>
      <c r="H1272" t="n">
        <v>1.91</v>
      </c>
      <c r="I1272" t="n">
        <v>5</v>
      </c>
      <c r="J1272" t="n">
        <v>246.71</v>
      </c>
      <c r="K1272" t="n">
        <v>55.27</v>
      </c>
      <c r="L1272" t="n">
        <v>26.5</v>
      </c>
      <c r="M1272" t="n">
        <v>3</v>
      </c>
      <c r="N1272" t="n">
        <v>59.93</v>
      </c>
      <c r="O1272" t="n">
        <v>30661.38</v>
      </c>
      <c r="P1272" t="n">
        <v>144.53</v>
      </c>
      <c r="Q1272" t="n">
        <v>197.76</v>
      </c>
      <c r="R1272" t="n">
        <v>30.16</v>
      </c>
      <c r="S1272" t="n">
        <v>25.4</v>
      </c>
      <c r="T1272" t="n">
        <v>1549.8</v>
      </c>
      <c r="U1272" t="n">
        <v>0.84</v>
      </c>
      <c r="V1272" t="n">
        <v>0.89</v>
      </c>
      <c r="W1272" t="n">
        <v>2.95</v>
      </c>
      <c r="X1272" t="n">
        <v>0.09</v>
      </c>
      <c r="Y1272" t="n">
        <v>1</v>
      </c>
      <c r="Z1272" t="n">
        <v>10</v>
      </c>
    </row>
    <row r="1273">
      <c r="A1273" t="n">
        <v>103</v>
      </c>
      <c r="B1273" t="n">
        <v>105</v>
      </c>
      <c r="C1273" t="inlineStr">
        <is>
          <t xml:space="preserve">CONCLUIDO	</t>
        </is>
      </c>
      <c r="D1273" t="n">
        <v>7.551</v>
      </c>
      <c r="E1273" t="n">
        <v>13.24</v>
      </c>
      <c r="F1273" t="n">
        <v>10.48</v>
      </c>
      <c r="G1273" t="n">
        <v>125.71</v>
      </c>
      <c r="H1273" t="n">
        <v>1.93</v>
      </c>
      <c r="I1273" t="n">
        <v>5</v>
      </c>
      <c r="J1273" t="n">
        <v>247.15</v>
      </c>
      <c r="K1273" t="n">
        <v>55.27</v>
      </c>
      <c r="L1273" t="n">
        <v>26.75</v>
      </c>
      <c r="M1273" t="n">
        <v>3</v>
      </c>
      <c r="N1273" t="n">
        <v>60.13</v>
      </c>
      <c r="O1273" t="n">
        <v>30716.25</v>
      </c>
      <c r="P1273" t="n">
        <v>144.51</v>
      </c>
      <c r="Q1273" t="n">
        <v>197.79</v>
      </c>
      <c r="R1273" t="n">
        <v>30.07</v>
      </c>
      <c r="S1273" t="n">
        <v>25.4</v>
      </c>
      <c r="T1273" t="n">
        <v>1508.26</v>
      </c>
      <c r="U1273" t="n">
        <v>0.84</v>
      </c>
      <c r="V1273" t="n">
        <v>0.89</v>
      </c>
      <c r="W1273" t="n">
        <v>2.95</v>
      </c>
      <c r="X1273" t="n">
        <v>0.09</v>
      </c>
      <c r="Y1273" t="n">
        <v>1</v>
      </c>
      <c r="Z1273" t="n">
        <v>10</v>
      </c>
    </row>
    <row r="1274">
      <c r="A1274" t="n">
        <v>104</v>
      </c>
      <c r="B1274" t="n">
        <v>105</v>
      </c>
      <c r="C1274" t="inlineStr">
        <is>
          <t xml:space="preserve">CONCLUIDO	</t>
        </is>
      </c>
      <c r="D1274" t="n">
        <v>7.5548</v>
      </c>
      <c r="E1274" t="n">
        <v>13.24</v>
      </c>
      <c r="F1274" t="n">
        <v>10.47</v>
      </c>
      <c r="G1274" t="n">
        <v>125.63</v>
      </c>
      <c r="H1274" t="n">
        <v>1.94</v>
      </c>
      <c r="I1274" t="n">
        <v>5</v>
      </c>
      <c r="J1274" t="n">
        <v>247.6</v>
      </c>
      <c r="K1274" t="n">
        <v>55.27</v>
      </c>
      <c r="L1274" t="n">
        <v>27</v>
      </c>
      <c r="M1274" t="n">
        <v>3</v>
      </c>
      <c r="N1274" t="n">
        <v>60.33</v>
      </c>
      <c r="O1274" t="n">
        <v>30771.2</v>
      </c>
      <c r="P1274" t="n">
        <v>144.53</v>
      </c>
      <c r="Q1274" t="n">
        <v>197.75</v>
      </c>
      <c r="R1274" t="n">
        <v>29.93</v>
      </c>
      <c r="S1274" t="n">
        <v>25.4</v>
      </c>
      <c r="T1274" t="n">
        <v>1436.88</v>
      </c>
      <c r="U1274" t="n">
        <v>0.85</v>
      </c>
      <c r="V1274" t="n">
        <v>0.89</v>
      </c>
      <c r="W1274" t="n">
        <v>2.95</v>
      </c>
      <c r="X1274" t="n">
        <v>0.08</v>
      </c>
      <c r="Y1274" t="n">
        <v>1</v>
      </c>
      <c r="Z1274" t="n">
        <v>10</v>
      </c>
    </row>
    <row r="1275">
      <c r="A1275" t="n">
        <v>105</v>
      </c>
      <c r="B1275" t="n">
        <v>105</v>
      </c>
      <c r="C1275" t="inlineStr">
        <is>
          <t xml:space="preserve">CONCLUIDO	</t>
        </is>
      </c>
      <c r="D1275" t="n">
        <v>7.553</v>
      </c>
      <c r="E1275" t="n">
        <v>13.24</v>
      </c>
      <c r="F1275" t="n">
        <v>10.47</v>
      </c>
      <c r="G1275" t="n">
        <v>125.67</v>
      </c>
      <c r="H1275" t="n">
        <v>1.95</v>
      </c>
      <c r="I1275" t="n">
        <v>5</v>
      </c>
      <c r="J1275" t="n">
        <v>248.04</v>
      </c>
      <c r="K1275" t="n">
        <v>55.27</v>
      </c>
      <c r="L1275" t="n">
        <v>27.25</v>
      </c>
      <c r="M1275" t="n">
        <v>3</v>
      </c>
      <c r="N1275" t="n">
        <v>60.52</v>
      </c>
      <c r="O1275" t="n">
        <v>30826.21</v>
      </c>
      <c r="P1275" t="n">
        <v>144.69</v>
      </c>
      <c r="Q1275" t="n">
        <v>197.78</v>
      </c>
      <c r="R1275" t="n">
        <v>29.95</v>
      </c>
      <c r="S1275" t="n">
        <v>25.4</v>
      </c>
      <c r="T1275" t="n">
        <v>1446.33</v>
      </c>
      <c r="U1275" t="n">
        <v>0.85</v>
      </c>
      <c r="V1275" t="n">
        <v>0.89</v>
      </c>
      <c r="W1275" t="n">
        <v>2.95</v>
      </c>
      <c r="X1275" t="n">
        <v>0.08</v>
      </c>
      <c r="Y1275" t="n">
        <v>1</v>
      </c>
      <c r="Z1275" t="n">
        <v>10</v>
      </c>
    </row>
    <row r="1276">
      <c r="A1276" t="n">
        <v>106</v>
      </c>
      <c r="B1276" t="n">
        <v>105</v>
      </c>
      <c r="C1276" t="inlineStr">
        <is>
          <t xml:space="preserve">CONCLUIDO	</t>
        </is>
      </c>
      <c r="D1276" t="n">
        <v>7.5538</v>
      </c>
      <c r="E1276" t="n">
        <v>13.24</v>
      </c>
      <c r="F1276" t="n">
        <v>10.47</v>
      </c>
      <c r="G1276" t="n">
        <v>125.65</v>
      </c>
      <c r="H1276" t="n">
        <v>1.97</v>
      </c>
      <c r="I1276" t="n">
        <v>5</v>
      </c>
      <c r="J1276" t="n">
        <v>248.49</v>
      </c>
      <c r="K1276" t="n">
        <v>55.27</v>
      </c>
      <c r="L1276" t="n">
        <v>27.5</v>
      </c>
      <c r="M1276" t="n">
        <v>3</v>
      </c>
      <c r="N1276" t="n">
        <v>60.72</v>
      </c>
      <c r="O1276" t="n">
        <v>30881.3</v>
      </c>
      <c r="P1276" t="n">
        <v>144.78</v>
      </c>
      <c r="Q1276" t="n">
        <v>197.79</v>
      </c>
      <c r="R1276" t="n">
        <v>29.94</v>
      </c>
      <c r="S1276" t="n">
        <v>25.4</v>
      </c>
      <c r="T1276" t="n">
        <v>1443.37</v>
      </c>
      <c r="U1276" t="n">
        <v>0.85</v>
      </c>
      <c r="V1276" t="n">
        <v>0.89</v>
      </c>
      <c r="W1276" t="n">
        <v>2.95</v>
      </c>
      <c r="X1276" t="n">
        <v>0.08</v>
      </c>
      <c r="Y1276" t="n">
        <v>1</v>
      </c>
      <c r="Z1276" t="n">
        <v>10</v>
      </c>
    </row>
    <row r="1277">
      <c r="A1277" t="n">
        <v>107</v>
      </c>
      <c r="B1277" t="n">
        <v>105</v>
      </c>
      <c r="C1277" t="inlineStr">
        <is>
          <t xml:space="preserve">CONCLUIDO	</t>
        </is>
      </c>
      <c r="D1277" t="n">
        <v>7.5586</v>
      </c>
      <c r="E1277" t="n">
        <v>13.23</v>
      </c>
      <c r="F1277" t="n">
        <v>10.46</v>
      </c>
      <c r="G1277" t="n">
        <v>125.55</v>
      </c>
      <c r="H1277" t="n">
        <v>1.98</v>
      </c>
      <c r="I1277" t="n">
        <v>5</v>
      </c>
      <c r="J1277" t="n">
        <v>248.94</v>
      </c>
      <c r="K1277" t="n">
        <v>55.27</v>
      </c>
      <c r="L1277" t="n">
        <v>27.75</v>
      </c>
      <c r="M1277" t="n">
        <v>3</v>
      </c>
      <c r="N1277" t="n">
        <v>60.92</v>
      </c>
      <c r="O1277" t="n">
        <v>30936.46</v>
      </c>
      <c r="P1277" t="n">
        <v>144.64</v>
      </c>
      <c r="Q1277" t="n">
        <v>197.76</v>
      </c>
      <c r="R1277" t="n">
        <v>29.67</v>
      </c>
      <c r="S1277" t="n">
        <v>25.4</v>
      </c>
      <c r="T1277" t="n">
        <v>1308.51</v>
      </c>
      <c r="U1277" t="n">
        <v>0.86</v>
      </c>
      <c r="V1277" t="n">
        <v>0.89</v>
      </c>
      <c r="W1277" t="n">
        <v>2.94</v>
      </c>
      <c r="X1277" t="n">
        <v>0.07000000000000001</v>
      </c>
      <c r="Y1277" t="n">
        <v>1</v>
      </c>
      <c r="Z1277" t="n">
        <v>10</v>
      </c>
    </row>
    <row r="1278">
      <c r="A1278" t="n">
        <v>108</v>
      </c>
      <c r="B1278" t="n">
        <v>105</v>
      </c>
      <c r="C1278" t="inlineStr">
        <is>
          <t xml:space="preserve">CONCLUIDO	</t>
        </is>
      </c>
      <c r="D1278" t="n">
        <v>7.5554</v>
      </c>
      <c r="E1278" t="n">
        <v>13.24</v>
      </c>
      <c r="F1278" t="n">
        <v>10.47</v>
      </c>
      <c r="G1278" t="n">
        <v>125.62</v>
      </c>
      <c r="H1278" t="n">
        <v>2</v>
      </c>
      <c r="I1278" t="n">
        <v>5</v>
      </c>
      <c r="J1278" t="n">
        <v>249.39</v>
      </c>
      <c r="K1278" t="n">
        <v>55.27</v>
      </c>
      <c r="L1278" t="n">
        <v>28</v>
      </c>
      <c r="M1278" t="n">
        <v>3</v>
      </c>
      <c r="N1278" t="n">
        <v>61.11</v>
      </c>
      <c r="O1278" t="n">
        <v>30991.69</v>
      </c>
      <c r="P1278" t="n">
        <v>144.79</v>
      </c>
      <c r="Q1278" t="n">
        <v>197.75</v>
      </c>
      <c r="R1278" t="n">
        <v>29.78</v>
      </c>
      <c r="S1278" t="n">
        <v>25.4</v>
      </c>
      <c r="T1278" t="n">
        <v>1361.76</v>
      </c>
      <c r="U1278" t="n">
        <v>0.85</v>
      </c>
      <c r="V1278" t="n">
        <v>0.89</v>
      </c>
      <c r="W1278" t="n">
        <v>2.95</v>
      </c>
      <c r="X1278" t="n">
        <v>0.08</v>
      </c>
      <c r="Y1278" t="n">
        <v>1</v>
      </c>
      <c r="Z1278" t="n">
        <v>10</v>
      </c>
    </row>
    <row r="1279">
      <c r="A1279" t="n">
        <v>109</v>
      </c>
      <c r="B1279" t="n">
        <v>105</v>
      </c>
      <c r="C1279" t="inlineStr">
        <is>
          <t xml:space="preserve">CONCLUIDO	</t>
        </is>
      </c>
      <c r="D1279" t="n">
        <v>7.5548</v>
      </c>
      <c r="E1279" t="n">
        <v>13.24</v>
      </c>
      <c r="F1279" t="n">
        <v>10.47</v>
      </c>
      <c r="G1279" t="n">
        <v>125.63</v>
      </c>
      <c r="H1279" t="n">
        <v>2.01</v>
      </c>
      <c r="I1279" t="n">
        <v>5</v>
      </c>
      <c r="J1279" t="n">
        <v>249.83</v>
      </c>
      <c r="K1279" t="n">
        <v>55.27</v>
      </c>
      <c r="L1279" t="n">
        <v>28.25</v>
      </c>
      <c r="M1279" t="n">
        <v>3</v>
      </c>
      <c r="N1279" t="n">
        <v>61.31</v>
      </c>
      <c r="O1279" t="n">
        <v>31047</v>
      </c>
      <c r="P1279" t="n">
        <v>144.82</v>
      </c>
      <c r="Q1279" t="n">
        <v>197.75</v>
      </c>
      <c r="R1279" t="n">
        <v>29.84</v>
      </c>
      <c r="S1279" t="n">
        <v>25.4</v>
      </c>
      <c r="T1279" t="n">
        <v>1390.34</v>
      </c>
      <c r="U1279" t="n">
        <v>0.85</v>
      </c>
      <c r="V1279" t="n">
        <v>0.89</v>
      </c>
      <c r="W1279" t="n">
        <v>2.95</v>
      </c>
      <c r="X1279" t="n">
        <v>0.08</v>
      </c>
      <c r="Y1279" t="n">
        <v>1</v>
      </c>
      <c r="Z1279" t="n">
        <v>10</v>
      </c>
    </row>
    <row r="1280">
      <c r="A1280" t="n">
        <v>110</v>
      </c>
      <c r="B1280" t="n">
        <v>105</v>
      </c>
      <c r="C1280" t="inlineStr">
        <is>
          <t xml:space="preserve">CONCLUIDO	</t>
        </is>
      </c>
      <c r="D1280" t="n">
        <v>7.5533</v>
      </c>
      <c r="E1280" t="n">
        <v>13.24</v>
      </c>
      <c r="F1280" t="n">
        <v>10.47</v>
      </c>
      <c r="G1280" t="n">
        <v>125.66</v>
      </c>
      <c r="H1280" t="n">
        <v>2.03</v>
      </c>
      <c r="I1280" t="n">
        <v>5</v>
      </c>
      <c r="J1280" t="n">
        <v>250.28</v>
      </c>
      <c r="K1280" t="n">
        <v>55.27</v>
      </c>
      <c r="L1280" t="n">
        <v>28.5</v>
      </c>
      <c r="M1280" t="n">
        <v>3</v>
      </c>
      <c r="N1280" t="n">
        <v>61.51</v>
      </c>
      <c r="O1280" t="n">
        <v>31102.37</v>
      </c>
      <c r="P1280" t="n">
        <v>144.94</v>
      </c>
      <c r="Q1280" t="n">
        <v>197.79</v>
      </c>
      <c r="R1280" t="n">
        <v>29.92</v>
      </c>
      <c r="S1280" t="n">
        <v>25.4</v>
      </c>
      <c r="T1280" t="n">
        <v>1428.78</v>
      </c>
      <c r="U1280" t="n">
        <v>0.85</v>
      </c>
      <c r="V1280" t="n">
        <v>0.89</v>
      </c>
      <c r="W1280" t="n">
        <v>2.95</v>
      </c>
      <c r="X1280" t="n">
        <v>0.08</v>
      </c>
      <c r="Y1280" t="n">
        <v>1</v>
      </c>
      <c r="Z1280" t="n">
        <v>10</v>
      </c>
    </row>
    <row r="1281">
      <c r="A1281" t="n">
        <v>111</v>
      </c>
      <c r="B1281" t="n">
        <v>105</v>
      </c>
      <c r="C1281" t="inlineStr">
        <is>
          <t xml:space="preserve">CONCLUIDO	</t>
        </is>
      </c>
      <c r="D1281" t="n">
        <v>7.5541</v>
      </c>
      <c r="E1281" t="n">
        <v>13.24</v>
      </c>
      <c r="F1281" t="n">
        <v>10.47</v>
      </c>
      <c r="G1281" t="n">
        <v>125.64</v>
      </c>
      <c r="H1281" t="n">
        <v>2.04</v>
      </c>
      <c r="I1281" t="n">
        <v>5</v>
      </c>
      <c r="J1281" t="n">
        <v>250.73</v>
      </c>
      <c r="K1281" t="n">
        <v>55.27</v>
      </c>
      <c r="L1281" t="n">
        <v>28.75</v>
      </c>
      <c r="M1281" t="n">
        <v>3</v>
      </c>
      <c r="N1281" t="n">
        <v>61.71</v>
      </c>
      <c r="O1281" t="n">
        <v>31157.82</v>
      </c>
      <c r="P1281" t="n">
        <v>144.85</v>
      </c>
      <c r="Q1281" t="n">
        <v>197.75</v>
      </c>
      <c r="R1281" t="n">
        <v>29.95</v>
      </c>
      <c r="S1281" t="n">
        <v>25.4</v>
      </c>
      <c r="T1281" t="n">
        <v>1444.22</v>
      </c>
      <c r="U1281" t="n">
        <v>0.85</v>
      </c>
      <c r="V1281" t="n">
        <v>0.89</v>
      </c>
      <c r="W1281" t="n">
        <v>2.95</v>
      </c>
      <c r="X1281" t="n">
        <v>0.08</v>
      </c>
      <c r="Y1281" t="n">
        <v>1</v>
      </c>
      <c r="Z1281" t="n">
        <v>10</v>
      </c>
    </row>
    <row r="1282">
      <c r="A1282" t="n">
        <v>112</v>
      </c>
      <c r="B1282" t="n">
        <v>105</v>
      </c>
      <c r="C1282" t="inlineStr">
        <is>
          <t xml:space="preserve">CONCLUIDO	</t>
        </is>
      </c>
      <c r="D1282" t="n">
        <v>7.5551</v>
      </c>
      <c r="E1282" t="n">
        <v>13.24</v>
      </c>
      <c r="F1282" t="n">
        <v>10.47</v>
      </c>
      <c r="G1282" t="n">
        <v>125.62</v>
      </c>
      <c r="H1282" t="n">
        <v>2.05</v>
      </c>
      <c r="I1282" t="n">
        <v>5</v>
      </c>
      <c r="J1282" t="n">
        <v>251.18</v>
      </c>
      <c r="K1282" t="n">
        <v>55.27</v>
      </c>
      <c r="L1282" t="n">
        <v>29</v>
      </c>
      <c r="M1282" t="n">
        <v>3</v>
      </c>
      <c r="N1282" t="n">
        <v>61.91</v>
      </c>
      <c r="O1282" t="n">
        <v>31213.35</v>
      </c>
      <c r="P1282" t="n">
        <v>144.79</v>
      </c>
      <c r="Q1282" t="n">
        <v>197.77</v>
      </c>
      <c r="R1282" t="n">
        <v>29.88</v>
      </c>
      <c r="S1282" t="n">
        <v>25.4</v>
      </c>
      <c r="T1282" t="n">
        <v>1410.45</v>
      </c>
      <c r="U1282" t="n">
        <v>0.85</v>
      </c>
      <c r="V1282" t="n">
        <v>0.89</v>
      </c>
      <c r="W1282" t="n">
        <v>2.95</v>
      </c>
      <c r="X1282" t="n">
        <v>0.08</v>
      </c>
      <c r="Y1282" t="n">
        <v>1</v>
      </c>
      <c r="Z1282" t="n">
        <v>10</v>
      </c>
    </row>
    <row r="1283">
      <c r="A1283" t="n">
        <v>113</v>
      </c>
      <c r="B1283" t="n">
        <v>105</v>
      </c>
      <c r="C1283" t="inlineStr">
        <is>
          <t xml:space="preserve">CONCLUIDO	</t>
        </is>
      </c>
      <c r="D1283" t="n">
        <v>7.5552</v>
      </c>
      <c r="E1283" t="n">
        <v>13.24</v>
      </c>
      <c r="F1283" t="n">
        <v>10.47</v>
      </c>
      <c r="G1283" t="n">
        <v>125.62</v>
      </c>
      <c r="H1283" t="n">
        <v>2.07</v>
      </c>
      <c r="I1283" t="n">
        <v>5</v>
      </c>
      <c r="J1283" t="n">
        <v>251.63</v>
      </c>
      <c r="K1283" t="n">
        <v>55.27</v>
      </c>
      <c r="L1283" t="n">
        <v>29.25</v>
      </c>
      <c r="M1283" t="n">
        <v>3</v>
      </c>
      <c r="N1283" t="n">
        <v>62.11</v>
      </c>
      <c r="O1283" t="n">
        <v>31268.94</v>
      </c>
      <c r="P1283" t="n">
        <v>144.73</v>
      </c>
      <c r="Q1283" t="n">
        <v>197.77</v>
      </c>
      <c r="R1283" t="n">
        <v>29.84</v>
      </c>
      <c r="S1283" t="n">
        <v>25.4</v>
      </c>
      <c r="T1283" t="n">
        <v>1391.5</v>
      </c>
      <c r="U1283" t="n">
        <v>0.85</v>
      </c>
      <c r="V1283" t="n">
        <v>0.89</v>
      </c>
      <c r="W1283" t="n">
        <v>2.95</v>
      </c>
      <c r="X1283" t="n">
        <v>0.08</v>
      </c>
      <c r="Y1283" t="n">
        <v>1</v>
      </c>
      <c r="Z1283" t="n">
        <v>10</v>
      </c>
    </row>
    <row r="1284">
      <c r="A1284" t="n">
        <v>114</v>
      </c>
      <c r="B1284" t="n">
        <v>105</v>
      </c>
      <c r="C1284" t="inlineStr">
        <is>
          <t xml:space="preserve">CONCLUIDO	</t>
        </is>
      </c>
      <c r="D1284" t="n">
        <v>7.5556</v>
      </c>
      <c r="E1284" t="n">
        <v>13.24</v>
      </c>
      <c r="F1284" t="n">
        <v>10.47</v>
      </c>
      <c r="G1284" t="n">
        <v>125.61</v>
      </c>
      <c r="H1284" t="n">
        <v>2.08</v>
      </c>
      <c r="I1284" t="n">
        <v>5</v>
      </c>
      <c r="J1284" t="n">
        <v>252.08</v>
      </c>
      <c r="K1284" t="n">
        <v>55.27</v>
      </c>
      <c r="L1284" t="n">
        <v>29.5</v>
      </c>
      <c r="M1284" t="n">
        <v>3</v>
      </c>
      <c r="N1284" t="n">
        <v>62.31</v>
      </c>
      <c r="O1284" t="n">
        <v>31324.61</v>
      </c>
      <c r="P1284" t="n">
        <v>144.7</v>
      </c>
      <c r="Q1284" t="n">
        <v>197.75</v>
      </c>
      <c r="R1284" t="n">
        <v>29.87</v>
      </c>
      <c r="S1284" t="n">
        <v>25.4</v>
      </c>
      <c r="T1284" t="n">
        <v>1405.52</v>
      </c>
      <c r="U1284" t="n">
        <v>0.85</v>
      </c>
      <c r="V1284" t="n">
        <v>0.89</v>
      </c>
      <c r="W1284" t="n">
        <v>2.95</v>
      </c>
      <c r="X1284" t="n">
        <v>0.08</v>
      </c>
      <c r="Y1284" t="n">
        <v>1</v>
      </c>
      <c r="Z1284" t="n">
        <v>10</v>
      </c>
    </row>
    <row r="1285">
      <c r="A1285" t="n">
        <v>115</v>
      </c>
      <c r="B1285" t="n">
        <v>105</v>
      </c>
      <c r="C1285" t="inlineStr">
        <is>
          <t xml:space="preserve">CONCLUIDO	</t>
        </is>
      </c>
      <c r="D1285" t="n">
        <v>7.5562</v>
      </c>
      <c r="E1285" t="n">
        <v>13.23</v>
      </c>
      <c r="F1285" t="n">
        <v>10.47</v>
      </c>
      <c r="G1285" t="n">
        <v>125.6</v>
      </c>
      <c r="H1285" t="n">
        <v>2.1</v>
      </c>
      <c r="I1285" t="n">
        <v>5</v>
      </c>
      <c r="J1285" t="n">
        <v>252.54</v>
      </c>
      <c r="K1285" t="n">
        <v>55.27</v>
      </c>
      <c r="L1285" t="n">
        <v>29.75</v>
      </c>
      <c r="M1285" t="n">
        <v>3</v>
      </c>
      <c r="N1285" t="n">
        <v>62.51</v>
      </c>
      <c r="O1285" t="n">
        <v>31380.35</v>
      </c>
      <c r="P1285" t="n">
        <v>144.58</v>
      </c>
      <c r="Q1285" t="n">
        <v>197.75</v>
      </c>
      <c r="R1285" t="n">
        <v>29.72</v>
      </c>
      <c r="S1285" t="n">
        <v>25.4</v>
      </c>
      <c r="T1285" t="n">
        <v>1329.56</v>
      </c>
      <c r="U1285" t="n">
        <v>0.85</v>
      </c>
      <c r="V1285" t="n">
        <v>0.89</v>
      </c>
      <c r="W1285" t="n">
        <v>2.95</v>
      </c>
      <c r="X1285" t="n">
        <v>0.08</v>
      </c>
      <c r="Y1285" t="n">
        <v>1</v>
      </c>
      <c r="Z1285" t="n">
        <v>10</v>
      </c>
    </row>
    <row r="1286">
      <c r="A1286" t="n">
        <v>116</v>
      </c>
      <c r="B1286" t="n">
        <v>105</v>
      </c>
      <c r="C1286" t="inlineStr">
        <is>
          <t xml:space="preserve">CONCLUIDO	</t>
        </is>
      </c>
      <c r="D1286" t="n">
        <v>7.5559</v>
      </c>
      <c r="E1286" t="n">
        <v>13.23</v>
      </c>
      <c r="F1286" t="n">
        <v>10.47</v>
      </c>
      <c r="G1286" t="n">
        <v>125.61</v>
      </c>
      <c r="H1286" t="n">
        <v>2.11</v>
      </c>
      <c r="I1286" t="n">
        <v>5</v>
      </c>
      <c r="J1286" t="n">
        <v>252.99</v>
      </c>
      <c r="K1286" t="n">
        <v>55.27</v>
      </c>
      <c r="L1286" t="n">
        <v>30</v>
      </c>
      <c r="M1286" t="n">
        <v>3</v>
      </c>
      <c r="N1286" t="n">
        <v>62.72</v>
      </c>
      <c r="O1286" t="n">
        <v>31436.17</v>
      </c>
      <c r="P1286" t="n">
        <v>144.44</v>
      </c>
      <c r="Q1286" t="n">
        <v>197.75</v>
      </c>
      <c r="R1286" t="n">
        <v>29.8</v>
      </c>
      <c r="S1286" t="n">
        <v>25.4</v>
      </c>
      <c r="T1286" t="n">
        <v>1370.28</v>
      </c>
      <c r="U1286" t="n">
        <v>0.85</v>
      </c>
      <c r="V1286" t="n">
        <v>0.89</v>
      </c>
      <c r="W1286" t="n">
        <v>2.95</v>
      </c>
      <c r="X1286" t="n">
        <v>0.08</v>
      </c>
      <c r="Y1286" t="n">
        <v>1</v>
      </c>
      <c r="Z1286" t="n">
        <v>10</v>
      </c>
    </row>
    <row r="1287">
      <c r="A1287" t="n">
        <v>117</v>
      </c>
      <c r="B1287" t="n">
        <v>105</v>
      </c>
      <c r="C1287" t="inlineStr">
        <is>
          <t xml:space="preserve">CONCLUIDO	</t>
        </is>
      </c>
      <c r="D1287" t="n">
        <v>7.5589</v>
      </c>
      <c r="E1287" t="n">
        <v>13.23</v>
      </c>
      <c r="F1287" t="n">
        <v>10.46</v>
      </c>
      <c r="G1287" t="n">
        <v>125.54</v>
      </c>
      <c r="H1287" t="n">
        <v>2.12</v>
      </c>
      <c r="I1287" t="n">
        <v>5</v>
      </c>
      <c r="J1287" t="n">
        <v>253.44</v>
      </c>
      <c r="K1287" t="n">
        <v>55.27</v>
      </c>
      <c r="L1287" t="n">
        <v>30.25</v>
      </c>
      <c r="M1287" t="n">
        <v>3</v>
      </c>
      <c r="N1287" t="n">
        <v>62.92</v>
      </c>
      <c r="O1287" t="n">
        <v>31492.06</v>
      </c>
      <c r="P1287" t="n">
        <v>144.22</v>
      </c>
      <c r="Q1287" t="n">
        <v>197.75</v>
      </c>
      <c r="R1287" t="n">
        <v>29.61</v>
      </c>
      <c r="S1287" t="n">
        <v>25.4</v>
      </c>
      <c r="T1287" t="n">
        <v>1275.77</v>
      </c>
      <c r="U1287" t="n">
        <v>0.86</v>
      </c>
      <c r="V1287" t="n">
        <v>0.89</v>
      </c>
      <c r="W1287" t="n">
        <v>2.95</v>
      </c>
      <c r="X1287" t="n">
        <v>0.07000000000000001</v>
      </c>
      <c r="Y1287" t="n">
        <v>1</v>
      </c>
      <c r="Z1287" t="n">
        <v>10</v>
      </c>
    </row>
    <row r="1288">
      <c r="A1288" t="n">
        <v>118</v>
      </c>
      <c r="B1288" t="n">
        <v>105</v>
      </c>
      <c r="C1288" t="inlineStr">
        <is>
          <t xml:space="preserve">CONCLUIDO	</t>
        </is>
      </c>
      <c r="D1288" t="n">
        <v>7.5578</v>
      </c>
      <c r="E1288" t="n">
        <v>13.23</v>
      </c>
      <c r="F1288" t="n">
        <v>10.46</v>
      </c>
      <c r="G1288" t="n">
        <v>125.57</v>
      </c>
      <c r="H1288" t="n">
        <v>2.14</v>
      </c>
      <c r="I1288" t="n">
        <v>5</v>
      </c>
      <c r="J1288" t="n">
        <v>253.9</v>
      </c>
      <c r="K1288" t="n">
        <v>55.27</v>
      </c>
      <c r="L1288" t="n">
        <v>30.5</v>
      </c>
      <c r="M1288" t="n">
        <v>3</v>
      </c>
      <c r="N1288" t="n">
        <v>63.12</v>
      </c>
      <c r="O1288" t="n">
        <v>31548.03</v>
      </c>
      <c r="P1288" t="n">
        <v>144.12</v>
      </c>
      <c r="Q1288" t="n">
        <v>197.75</v>
      </c>
      <c r="R1288" t="n">
        <v>29.69</v>
      </c>
      <c r="S1288" t="n">
        <v>25.4</v>
      </c>
      <c r="T1288" t="n">
        <v>1314.16</v>
      </c>
      <c r="U1288" t="n">
        <v>0.86</v>
      </c>
      <c r="V1288" t="n">
        <v>0.89</v>
      </c>
      <c r="W1288" t="n">
        <v>2.95</v>
      </c>
      <c r="X1288" t="n">
        <v>0.07000000000000001</v>
      </c>
      <c r="Y1288" t="n">
        <v>1</v>
      </c>
      <c r="Z1288" t="n">
        <v>10</v>
      </c>
    </row>
    <row r="1289">
      <c r="A1289" t="n">
        <v>119</v>
      </c>
      <c r="B1289" t="n">
        <v>105</v>
      </c>
      <c r="C1289" t="inlineStr">
        <is>
          <t xml:space="preserve">CONCLUIDO	</t>
        </is>
      </c>
      <c r="D1289" t="n">
        <v>7.5573</v>
      </c>
      <c r="E1289" t="n">
        <v>13.23</v>
      </c>
      <c r="F1289" t="n">
        <v>10.46</v>
      </c>
      <c r="G1289" t="n">
        <v>125.58</v>
      </c>
      <c r="H1289" t="n">
        <v>2.15</v>
      </c>
      <c r="I1289" t="n">
        <v>5</v>
      </c>
      <c r="J1289" t="n">
        <v>254.35</v>
      </c>
      <c r="K1289" t="n">
        <v>55.27</v>
      </c>
      <c r="L1289" t="n">
        <v>30.75</v>
      </c>
      <c r="M1289" t="n">
        <v>3</v>
      </c>
      <c r="N1289" t="n">
        <v>63.33</v>
      </c>
      <c r="O1289" t="n">
        <v>31604.07</v>
      </c>
      <c r="P1289" t="n">
        <v>144.09</v>
      </c>
      <c r="Q1289" t="n">
        <v>197.75</v>
      </c>
      <c r="R1289" t="n">
        <v>29.67</v>
      </c>
      <c r="S1289" t="n">
        <v>25.4</v>
      </c>
      <c r="T1289" t="n">
        <v>1303.61</v>
      </c>
      <c r="U1289" t="n">
        <v>0.86</v>
      </c>
      <c r="V1289" t="n">
        <v>0.89</v>
      </c>
      <c r="W1289" t="n">
        <v>2.95</v>
      </c>
      <c r="X1289" t="n">
        <v>0.07000000000000001</v>
      </c>
      <c r="Y1289" t="n">
        <v>1</v>
      </c>
      <c r="Z1289" t="n">
        <v>10</v>
      </c>
    </row>
    <row r="1290">
      <c r="A1290" t="n">
        <v>120</v>
      </c>
      <c r="B1290" t="n">
        <v>105</v>
      </c>
      <c r="C1290" t="inlineStr">
        <is>
          <t xml:space="preserve">CONCLUIDO	</t>
        </is>
      </c>
      <c r="D1290" t="n">
        <v>7.5603</v>
      </c>
      <c r="E1290" t="n">
        <v>13.23</v>
      </c>
      <c r="F1290" t="n">
        <v>10.46</v>
      </c>
      <c r="G1290" t="n">
        <v>125.51</v>
      </c>
      <c r="H1290" t="n">
        <v>2.16</v>
      </c>
      <c r="I1290" t="n">
        <v>5</v>
      </c>
      <c r="J1290" t="n">
        <v>254.81</v>
      </c>
      <c r="K1290" t="n">
        <v>55.27</v>
      </c>
      <c r="L1290" t="n">
        <v>31</v>
      </c>
      <c r="M1290" t="n">
        <v>3</v>
      </c>
      <c r="N1290" t="n">
        <v>63.53</v>
      </c>
      <c r="O1290" t="n">
        <v>31660.19</v>
      </c>
      <c r="P1290" t="n">
        <v>143.76</v>
      </c>
      <c r="Q1290" t="n">
        <v>197.75</v>
      </c>
      <c r="R1290" t="n">
        <v>29.48</v>
      </c>
      <c r="S1290" t="n">
        <v>25.4</v>
      </c>
      <c r="T1290" t="n">
        <v>1213.5</v>
      </c>
      <c r="U1290" t="n">
        <v>0.86</v>
      </c>
      <c r="V1290" t="n">
        <v>0.89</v>
      </c>
      <c r="W1290" t="n">
        <v>2.95</v>
      </c>
      <c r="X1290" t="n">
        <v>0.07000000000000001</v>
      </c>
      <c r="Y1290" t="n">
        <v>1</v>
      </c>
      <c r="Z1290" t="n">
        <v>10</v>
      </c>
    </row>
    <row r="1291">
      <c r="A1291" t="n">
        <v>121</v>
      </c>
      <c r="B1291" t="n">
        <v>105</v>
      </c>
      <c r="C1291" t="inlineStr">
        <is>
          <t xml:space="preserve">CONCLUIDO	</t>
        </is>
      </c>
      <c r="D1291" t="n">
        <v>7.5575</v>
      </c>
      <c r="E1291" t="n">
        <v>13.23</v>
      </c>
      <c r="F1291" t="n">
        <v>10.46</v>
      </c>
      <c r="G1291" t="n">
        <v>125.57</v>
      </c>
      <c r="H1291" t="n">
        <v>2.18</v>
      </c>
      <c r="I1291" t="n">
        <v>5</v>
      </c>
      <c r="J1291" t="n">
        <v>255.26</v>
      </c>
      <c r="K1291" t="n">
        <v>55.27</v>
      </c>
      <c r="L1291" t="n">
        <v>31.25</v>
      </c>
      <c r="M1291" t="n">
        <v>3</v>
      </c>
      <c r="N1291" t="n">
        <v>63.74</v>
      </c>
      <c r="O1291" t="n">
        <v>31716.38</v>
      </c>
      <c r="P1291" t="n">
        <v>143.75</v>
      </c>
      <c r="Q1291" t="n">
        <v>197.75</v>
      </c>
      <c r="R1291" t="n">
        <v>29.61</v>
      </c>
      <c r="S1291" t="n">
        <v>25.4</v>
      </c>
      <c r="T1291" t="n">
        <v>1276</v>
      </c>
      <c r="U1291" t="n">
        <v>0.86</v>
      </c>
      <c r="V1291" t="n">
        <v>0.89</v>
      </c>
      <c r="W1291" t="n">
        <v>2.95</v>
      </c>
      <c r="X1291" t="n">
        <v>0.07000000000000001</v>
      </c>
      <c r="Y1291" t="n">
        <v>1</v>
      </c>
      <c r="Z1291" t="n">
        <v>10</v>
      </c>
    </row>
    <row r="1292">
      <c r="A1292" t="n">
        <v>122</v>
      </c>
      <c r="B1292" t="n">
        <v>105</v>
      </c>
      <c r="C1292" t="inlineStr">
        <is>
          <t xml:space="preserve">CONCLUIDO	</t>
        </is>
      </c>
      <c r="D1292" t="n">
        <v>7.5586</v>
      </c>
      <c r="E1292" t="n">
        <v>13.23</v>
      </c>
      <c r="F1292" t="n">
        <v>10.46</v>
      </c>
      <c r="G1292" t="n">
        <v>125.55</v>
      </c>
      <c r="H1292" t="n">
        <v>2.19</v>
      </c>
      <c r="I1292" t="n">
        <v>5</v>
      </c>
      <c r="J1292" t="n">
        <v>255.72</v>
      </c>
      <c r="K1292" t="n">
        <v>55.27</v>
      </c>
      <c r="L1292" t="n">
        <v>31.5</v>
      </c>
      <c r="M1292" t="n">
        <v>3</v>
      </c>
      <c r="N1292" t="n">
        <v>63.95</v>
      </c>
      <c r="O1292" t="n">
        <v>31772.65</v>
      </c>
      <c r="P1292" t="n">
        <v>143.27</v>
      </c>
      <c r="Q1292" t="n">
        <v>197.75</v>
      </c>
      <c r="R1292" t="n">
        <v>29.62</v>
      </c>
      <c r="S1292" t="n">
        <v>25.4</v>
      </c>
      <c r="T1292" t="n">
        <v>1282.19</v>
      </c>
      <c r="U1292" t="n">
        <v>0.86</v>
      </c>
      <c r="V1292" t="n">
        <v>0.89</v>
      </c>
      <c r="W1292" t="n">
        <v>2.95</v>
      </c>
      <c r="X1292" t="n">
        <v>0.07000000000000001</v>
      </c>
      <c r="Y1292" t="n">
        <v>1</v>
      </c>
      <c r="Z1292" t="n">
        <v>10</v>
      </c>
    </row>
    <row r="1293">
      <c r="A1293" t="n">
        <v>123</v>
      </c>
      <c r="B1293" t="n">
        <v>105</v>
      </c>
      <c r="C1293" t="inlineStr">
        <is>
          <t xml:space="preserve">CONCLUIDO	</t>
        </is>
      </c>
      <c r="D1293" t="n">
        <v>7.5605</v>
      </c>
      <c r="E1293" t="n">
        <v>13.23</v>
      </c>
      <c r="F1293" t="n">
        <v>10.46</v>
      </c>
      <c r="G1293" t="n">
        <v>125.51</v>
      </c>
      <c r="H1293" t="n">
        <v>2.21</v>
      </c>
      <c r="I1293" t="n">
        <v>5</v>
      </c>
      <c r="J1293" t="n">
        <v>256.17</v>
      </c>
      <c r="K1293" t="n">
        <v>55.27</v>
      </c>
      <c r="L1293" t="n">
        <v>31.75</v>
      </c>
      <c r="M1293" t="n">
        <v>3</v>
      </c>
      <c r="N1293" t="n">
        <v>64.15000000000001</v>
      </c>
      <c r="O1293" t="n">
        <v>31829</v>
      </c>
      <c r="P1293" t="n">
        <v>142.95</v>
      </c>
      <c r="Q1293" t="n">
        <v>197.75</v>
      </c>
      <c r="R1293" t="n">
        <v>29.55</v>
      </c>
      <c r="S1293" t="n">
        <v>25.4</v>
      </c>
      <c r="T1293" t="n">
        <v>1246.07</v>
      </c>
      <c r="U1293" t="n">
        <v>0.86</v>
      </c>
      <c r="V1293" t="n">
        <v>0.89</v>
      </c>
      <c r="W1293" t="n">
        <v>2.95</v>
      </c>
      <c r="X1293" t="n">
        <v>0.07000000000000001</v>
      </c>
      <c r="Y1293" t="n">
        <v>1</v>
      </c>
      <c r="Z1293" t="n">
        <v>10</v>
      </c>
    </row>
    <row r="1294">
      <c r="A1294" t="n">
        <v>124</v>
      </c>
      <c r="B1294" t="n">
        <v>105</v>
      </c>
      <c r="C1294" t="inlineStr">
        <is>
          <t xml:space="preserve">CONCLUIDO	</t>
        </is>
      </c>
      <c r="D1294" t="n">
        <v>7.557</v>
      </c>
      <c r="E1294" t="n">
        <v>13.23</v>
      </c>
      <c r="F1294" t="n">
        <v>10.47</v>
      </c>
      <c r="G1294" t="n">
        <v>125.58</v>
      </c>
      <c r="H1294" t="n">
        <v>2.22</v>
      </c>
      <c r="I1294" t="n">
        <v>5</v>
      </c>
      <c r="J1294" t="n">
        <v>256.63</v>
      </c>
      <c r="K1294" t="n">
        <v>55.27</v>
      </c>
      <c r="L1294" t="n">
        <v>32</v>
      </c>
      <c r="M1294" t="n">
        <v>3</v>
      </c>
      <c r="N1294" t="n">
        <v>64.36</v>
      </c>
      <c r="O1294" t="n">
        <v>31885.42</v>
      </c>
      <c r="P1294" t="n">
        <v>142.83</v>
      </c>
      <c r="Q1294" t="n">
        <v>197.75</v>
      </c>
      <c r="R1294" t="n">
        <v>29.67</v>
      </c>
      <c r="S1294" t="n">
        <v>25.4</v>
      </c>
      <c r="T1294" t="n">
        <v>1308.13</v>
      </c>
      <c r="U1294" t="n">
        <v>0.86</v>
      </c>
      <c r="V1294" t="n">
        <v>0.89</v>
      </c>
      <c r="W1294" t="n">
        <v>2.95</v>
      </c>
      <c r="X1294" t="n">
        <v>0.08</v>
      </c>
      <c r="Y1294" t="n">
        <v>1</v>
      </c>
      <c r="Z1294" t="n">
        <v>10</v>
      </c>
    </row>
    <row r="1295">
      <c r="A1295" t="n">
        <v>125</v>
      </c>
      <c r="B1295" t="n">
        <v>105</v>
      </c>
      <c r="C1295" t="inlineStr">
        <is>
          <t xml:space="preserve">CONCLUIDO	</t>
        </is>
      </c>
      <c r="D1295" t="n">
        <v>7.5562</v>
      </c>
      <c r="E1295" t="n">
        <v>13.23</v>
      </c>
      <c r="F1295" t="n">
        <v>10.47</v>
      </c>
      <c r="G1295" t="n">
        <v>125.6</v>
      </c>
      <c r="H1295" t="n">
        <v>2.23</v>
      </c>
      <c r="I1295" t="n">
        <v>5</v>
      </c>
      <c r="J1295" t="n">
        <v>257.09</v>
      </c>
      <c r="K1295" t="n">
        <v>55.27</v>
      </c>
      <c r="L1295" t="n">
        <v>32.25</v>
      </c>
      <c r="M1295" t="n">
        <v>3</v>
      </c>
      <c r="N1295" t="n">
        <v>64.56999999999999</v>
      </c>
      <c r="O1295" t="n">
        <v>31942.05</v>
      </c>
      <c r="P1295" t="n">
        <v>142.73</v>
      </c>
      <c r="Q1295" t="n">
        <v>197.75</v>
      </c>
      <c r="R1295" t="n">
        <v>29.86</v>
      </c>
      <c r="S1295" t="n">
        <v>25.4</v>
      </c>
      <c r="T1295" t="n">
        <v>1401.62</v>
      </c>
      <c r="U1295" t="n">
        <v>0.85</v>
      </c>
      <c r="V1295" t="n">
        <v>0.89</v>
      </c>
      <c r="W1295" t="n">
        <v>2.94</v>
      </c>
      <c r="X1295" t="n">
        <v>0.08</v>
      </c>
      <c r="Y1295" t="n">
        <v>1</v>
      </c>
      <c r="Z1295" t="n">
        <v>10</v>
      </c>
    </row>
    <row r="1296">
      <c r="A1296" t="n">
        <v>126</v>
      </c>
      <c r="B1296" t="n">
        <v>105</v>
      </c>
      <c r="C1296" t="inlineStr">
        <is>
          <t xml:space="preserve">CONCLUIDO	</t>
        </is>
      </c>
      <c r="D1296" t="n">
        <v>7.5552</v>
      </c>
      <c r="E1296" t="n">
        <v>13.24</v>
      </c>
      <c r="F1296" t="n">
        <v>10.47</v>
      </c>
      <c r="G1296" t="n">
        <v>125.62</v>
      </c>
      <c r="H1296" t="n">
        <v>2.25</v>
      </c>
      <c r="I1296" t="n">
        <v>5</v>
      </c>
      <c r="J1296" t="n">
        <v>257.55</v>
      </c>
      <c r="K1296" t="n">
        <v>55.27</v>
      </c>
      <c r="L1296" t="n">
        <v>32.5</v>
      </c>
      <c r="M1296" t="n">
        <v>3</v>
      </c>
      <c r="N1296" t="n">
        <v>64.78</v>
      </c>
      <c r="O1296" t="n">
        <v>31998.63</v>
      </c>
      <c r="P1296" t="n">
        <v>142.66</v>
      </c>
      <c r="Q1296" t="n">
        <v>197.75</v>
      </c>
      <c r="R1296" t="n">
        <v>29.87</v>
      </c>
      <c r="S1296" t="n">
        <v>25.4</v>
      </c>
      <c r="T1296" t="n">
        <v>1403.65</v>
      </c>
      <c r="U1296" t="n">
        <v>0.85</v>
      </c>
      <c r="V1296" t="n">
        <v>0.89</v>
      </c>
      <c r="W1296" t="n">
        <v>2.95</v>
      </c>
      <c r="X1296" t="n">
        <v>0.08</v>
      </c>
      <c r="Y1296" t="n">
        <v>1</v>
      </c>
      <c r="Z1296" t="n">
        <v>10</v>
      </c>
    </row>
    <row r="1297">
      <c r="A1297" t="n">
        <v>127</v>
      </c>
      <c r="B1297" t="n">
        <v>105</v>
      </c>
      <c r="C1297" t="inlineStr">
        <is>
          <t xml:space="preserve">CONCLUIDO	</t>
        </is>
      </c>
      <c r="D1297" t="n">
        <v>7.5572</v>
      </c>
      <c r="E1297" t="n">
        <v>13.23</v>
      </c>
      <c r="F1297" t="n">
        <v>10.46</v>
      </c>
      <c r="G1297" t="n">
        <v>125.58</v>
      </c>
      <c r="H1297" t="n">
        <v>2.26</v>
      </c>
      <c r="I1297" t="n">
        <v>5</v>
      </c>
      <c r="J1297" t="n">
        <v>258.01</v>
      </c>
      <c r="K1297" t="n">
        <v>55.27</v>
      </c>
      <c r="L1297" t="n">
        <v>32.75</v>
      </c>
      <c r="M1297" t="n">
        <v>3</v>
      </c>
      <c r="N1297" t="n">
        <v>64.98999999999999</v>
      </c>
      <c r="O1297" t="n">
        <v>32055.29</v>
      </c>
      <c r="P1297" t="n">
        <v>142.42</v>
      </c>
      <c r="Q1297" t="n">
        <v>197.75</v>
      </c>
      <c r="R1297" t="n">
        <v>29.77</v>
      </c>
      <c r="S1297" t="n">
        <v>25.4</v>
      </c>
      <c r="T1297" t="n">
        <v>1354.57</v>
      </c>
      <c r="U1297" t="n">
        <v>0.85</v>
      </c>
      <c r="V1297" t="n">
        <v>0.89</v>
      </c>
      <c r="W1297" t="n">
        <v>2.94</v>
      </c>
      <c r="X1297" t="n">
        <v>0.08</v>
      </c>
      <c r="Y1297" t="n">
        <v>1</v>
      </c>
      <c r="Z1297" t="n">
        <v>10</v>
      </c>
    </row>
    <row r="1298">
      <c r="A1298" t="n">
        <v>128</v>
      </c>
      <c r="B1298" t="n">
        <v>105</v>
      </c>
      <c r="C1298" t="inlineStr">
        <is>
          <t xml:space="preserve">CONCLUIDO	</t>
        </is>
      </c>
      <c r="D1298" t="n">
        <v>7.5556</v>
      </c>
      <c r="E1298" t="n">
        <v>13.24</v>
      </c>
      <c r="F1298" t="n">
        <v>10.47</v>
      </c>
      <c r="G1298" t="n">
        <v>125.61</v>
      </c>
      <c r="H1298" t="n">
        <v>2.27</v>
      </c>
      <c r="I1298" t="n">
        <v>5</v>
      </c>
      <c r="J1298" t="n">
        <v>258.47</v>
      </c>
      <c r="K1298" t="n">
        <v>55.27</v>
      </c>
      <c r="L1298" t="n">
        <v>33</v>
      </c>
      <c r="M1298" t="n">
        <v>3</v>
      </c>
      <c r="N1298" t="n">
        <v>65.2</v>
      </c>
      <c r="O1298" t="n">
        <v>32112.02</v>
      </c>
      <c r="P1298" t="n">
        <v>142.13</v>
      </c>
      <c r="Q1298" t="n">
        <v>197.75</v>
      </c>
      <c r="R1298" t="n">
        <v>29.8</v>
      </c>
      <c r="S1298" t="n">
        <v>25.4</v>
      </c>
      <c r="T1298" t="n">
        <v>1370.32</v>
      </c>
      <c r="U1298" t="n">
        <v>0.85</v>
      </c>
      <c r="V1298" t="n">
        <v>0.89</v>
      </c>
      <c r="W1298" t="n">
        <v>2.95</v>
      </c>
      <c r="X1298" t="n">
        <v>0.08</v>
      </c>
      <c r="Y1298" t="n">
        <v>1</v>
      </c>
      <c r="Z1298" t="n">
        <v>10</v>
      </c>
    </row>
    <row r="1299">
      <c r="A1299" t="n">
        <v>129</v>
      </c>
      <c r="B1299" t="n">
        <v>105</v>
      </c>
      <c r="C1299" t="inlineStr">
        <is>
          <t xml:space="preserve">CONCLUIDO	</t>
        </is>
      </c>
      <c r="D1299" t="n">
        <v>7.5549</v>
      </c>
      <c r="E1299" t="n">
        <v>13.24</v>
      </c>
      <c r="F1299" t="n">
        <v>10.47</v>
      </c>
      <c r="G1299" t="n">
        <v>125.63</v>
      </c>
      <c r="H1299" t="n">
        <v>2.28</v>
      </c>
      <c r="I1299" t="n">
        <v>5</v>
      </c>
      <c r="J1299" t="n">
        <v>258.93</v>
      </c>
      <c r="K1299" t="n">
        <v>55.27</v>
      </c>
      <c r="L1299" t="n">
        <v>33.25</v>
      </c>
      <c r="M1299" t="n">
        <v>3</v>
      </c>
      <c r="N1299" t="n">
        <v>65.41</v>
      </c>
      <c r="O1299" t="n">
        <v>32168.84</v>
      </c>
      <c r="P1299" t="n">
        <v>141.9</v>
      </c>
      <c r="Q1299" t="n">
        <v>197.8</v>
      </c>
      <c r="R1299" t="n">
        <v>29.78</v>
      </c>
      <c r="S1299" t="n">
        <v>25.4</v>
      </c>
      <c r="T1299" t="n">
        <v>1358.61</v>
      </c>
      <c r="U1299" t="n">
        <v>0.85</v>
      </c>
      <c r="V1299" t="n">
        <v>0.89</v>
      </c>
      <c r="W1299" t="n">
        <v>2.95</v>
      </c>
      <c r="X1299" t="n">
        <v>0.08</v>
      </c>
      <c r="Y1299" t="n">
        <v>1</v>
      </c>
      <c r="Z1299" t="n">
        <v>10</v>
      </c>
    </row>
    <row r="1300">
      <c r="A1300" t="n">
        <v>130</v>
      </c>
      <c r="B1300" t="n">
        <v>105</v>
      </c>
      <c r="C1300" t="inlineStr">
        <is>
          <t xml:space="preserve">CONCLUIDO	</t>
        </is>
      </c>
      <c r="D1300" t="n">
        <v>7.5568</v>
      </c>
      <c r="E1300" t="n">
        <v>13.23</v>
      </c>
      <c r="F1300" t="n">
        <v>10.47</v>
      </c>
      <c r="G1300" t="n">
        <v>125.59</v>
      </c>
      <c r="H1300" t="n">
        <v>2.3</v>
      </c>
      <c r="I1300" t="n">
        <v>5</v>
      </c>
      <c r="J1300" t="n">
        <v>259.39</v>
      </c>
      <c r="K1300" t="n">
        <v>55.27</v>
      </c>
      <c r="L1300" t="n">
        <v>33.5</v>
      </c>
      <c r="M1300" t="n">
        <v>3</v>
      </c>
      <c r="N1300" t="n">
        <v>65.62</v>
      </c>
      <c r="O1300" t="n">
        <v>32225.73</v>
      </c>
      <c r="P1300" t="n">
        <v>141.78</v>
      </c>
      <c r="Q1300" t="n">
        <v>197.75</v>
      </c>
      <c r="R1300" t="n">
        <v>29.76</v>
      </c>
      <c r="S1300" t="n">
        <v>25.4</v>
      </c>
      <c r="T1300" t="n">
        <v>1349.7</v>
      </c>
      <c r="U1300" t="n">
        <v>0.85</v>
      </c>
      <c r="V1300" t="n">
        <v>0.89</v>
      </c>
      <c r="W1300" t="n">
        <v>2.95</v>
      </c>
      <c r="X1300" t="n">
        <v>0.08</v>
      </c>
      <c r="Y1300" t="n">
        <v>1</v>
      </c>
      <c r="Z1300" t="n">
        <v>10</v>
      </c>
    </row>
    <row r="1301">
      <c r="A1301" t="n">
        <v>131</v>
      </c>
      <c r="B1301" t="n">
        <v>105</v>
      </c>
      <c r="C1301" t="inlineStr">
        <is>
          <t xml:space="preserve">CONCLUIDO	</t>
        </is>
      </c>
      <c r="D1301" t="n">
        <v>7.5933</v>
      </c>
      <c r="E1301" t="n">
        <v>13.17</v>
      </c>
      <c r="F1301" t="n">
        <v>10.44</v>
      </c>
      <c r="G1301" t="n">
        <v>156.64</v>
      </c>
      <c r="H1301" t="n">
        <v>2.31</v>
      </c>
      <c r="I1301" t="n">
        <v>4</v>
      </c>
      <c r="J1301" t="n">
        <v>259.85</v>
      </c>
      <c r="K1301" t="n">
        <v>55.27</v>
      </c>
      <c r="L1301" t="n">
        <v>33.75</v>
      </c>
      <c r="M1301" t="n">
        <v>2</v>
      </c>
      <c r="N1301" t="n">
        <v>65.83</v>
      </c>
      <c r="O1301" t="n">
        <v>32282.7</v>
      </c>
      <c r="P1301" t="n">
        <v>141.22</v>
      </c>
      <c r="Q1301" t="n">
        <v>197.75</v>
      </c>
      <c r="R1301" t="n">
        <v>29.05</v>
      </c>
      <c r="S1301" t="n">
        <v>25.4</v>
      </c>
      <c r="T1301" t="n">
        <v>1000.69</v>
      </c>
      <c r="U1301" t="n">
        <v>0.87</v>
      </c>
      <c r="V1301" t="n">
        <v>0.89</v>
      </c>
      <c r="W1301" t="n">
        <v>2.94</v>
      </c>
      <c r="X1301" t="n">
        <v>0.05</v>
      </c>
      <c r="Y1301" t="n">
        <v>1</v>
      </c>
      <c r="Z1301" t="n">
        <v>10</v>
      </c>
    </row>
    <row r="1302">
      <c r="A1302" t="n">
        <v>132</v>
      </c>
      <c r="B1302" t="n">
        <v>105</v>
      </c>
      <c r="C1302" t="inlineStr">
        <is>
          <t xml:space="preserve">CONCLUIDO	</t>
        </is>
      </c>
      <c r="D1302" t="n">
        <v>7.594</v>
      </c>
      <c r="E1302" t="n">
        <v>13.17</v>
      </c>
      <c r="F1302" t="n">
        <v>10.44</v>
      </c>
      <c r="G1302" t="n">
        <v>156.62</v>
      </c>
      <c r="H1302" t="n">
        <v>2.32</v>
      </c>
      <c r="I1302" t="n">
        <v>4</v>
      </c>
      <c r="J1302" t="n">
        <v>260.32</v>
      </c>
      <c r="K1302" t="n">
        <v>55.27</v>
      </c>
      <c r="L1302" t="n">
        <v>34</v>
      </c>
      <c r="M1302" t="n">
        <v>2</v>
      </c>
      <c r="N1302" t="n">
        <v>66.04000000000001</v>
      </c>
      <c r="O1302" t="n">
        <v>32339.75</v>
      </c>
      <c r="P1302" t="n">
        <v>141.42</v>
      </c>
      <c r="Q1302" t="n">
        <v>197.75</v>
      </c>
      <c r="R1302" t="n">
        <v>28.99</v>
      </c>
      <c r="S1302" t="n">
        <v>25.4</v>
      </c>
      <c r="T1302" t="n">
        <v>973.46</v>
      </c>
      <c r="U1302" t="n">
        <v>0.88</v>
      </c>
      <c r="V1302" t="n">
        <v>0.89</v>
      </c>
      <c r="W1302" t="n">
        <v>2.94</v>
      </c>
      <c r="X1302" t="n">
        <v>0.05</v>
      </c>
      <c r="Y1302" t="n">
        <v>1</v>
      </c>
      <c r="Z1302" t="n">
        <v>10</v>
      </c>
    </row>
    <row r="1303">
      <c r="A1303" t="n">
        <v>133</v>
      </c>
      <c r="B1303" t="n">
        <v>105</v>
      </c>
      <c r="C1303" t="inlineStr">
        <is>
          <t xml:space="preserve">CONCLUIDO	</t>
        </is>
      </c>
      <c r="D1303" t="n">
        <v>7.594</v>
      </c>
      <c r="E1303" t="n">
        <v>13.17</v>
      </c>
      <c r="F1303" t="n">
        <v>10.44</v>
      </c>
      <c r="G1303" t="n">
        <v>156.62</v>
      </c>
      <c r="H1303" t="n">
        <v>2.34</v>
      </c>
      <c r="I1303" t="n">
        <v>4</v>
      </c>
      <c r="J1303" t="n">
        <v>260.78</v>
      </c>
      <c r="K1303" t="n">
        <v>55.27</v>
      </c>
      <c r="L1303" t="n">
        <v>34.25</v>
      </c>
      <c r="M1303" t="n">
        <v>2</v>
      </c>
      <c r="N1303" t="n">
        <v>66.26000000000001</v>
      </c>
      <c r="O1303" t="n">
        <v>32396.88</v>
      </c>
      <c r="P1303" t="n">
        <v>141.64</v>
      </c>
      <c r="Q1303" t="n">
        <v>197.75</v>
      </c>
      <c r="R1303" t="n">
        <v>28.94</v>
      </c>
      <c r="S1303" t="n">
        <v>25.4</v>
      </c>
      <c r="T1303" t="n">
        <v>947.97</v>
      </c>
      <c r="U1303" t="n">
        <v>0.88</v>
      </c>
      <c r="V1303" t="n">
        <v>0.89</v>
      </c>
      <c r="W1303" t="n">
        <v>2.94</v>
      </c>
      <c r="X1303" t="n">
        <v>0.05</v>
      </c>
      <c r="Y1303" t="n">
        <v>1</v>
      </c>
      <c r="Z1303" t="n">
        <v>10</v>
      </c>
    </row>
    <row r="1304">
      <c r="A1304" t="n">
        <v>134</v>
      </c>
      <c r="B1304" t="n">
        <v>105</v>
      </c>
      <c r="C1304" t="inlineStr">
        <is>
          <t xml:space="preserve">CONCLUIDO	</t>
        </is>
      </c>
      <c r="D1304" t="n">
        <v>7.5925</v>
      </c>
      <c r="E1304" t="n">
        <v>13.17</v>
      </c>
      <c r="F1304" t="n">
        <v>10.44</v>
      </c>
      <c r="G1304" t="n">
        <v>156.66</v>
      </c>
      <c r="H1304" t="n">
        <v>2.35</v>
      </c>
      <c r="I1304" t="n">
        <v>4</v>
      </c>
      <c r="J1304" t="n">
        <v>261.24</v>
      </c>
      <c r="K1304" t="n">
        <v>55.27</v>
      </c>
      <c r="L1304" t="n">
        <v>34.5</v>
      </c>
      <c r="M1304" t="n">
        <v>2</v>
      </c>
      <c r="N1304" t="n">
        <v>66.47</v>
      </c>
      <c r="O1304" t="n">
        <v>32454.09</v>
      </c>
      <c r="P1304" t="n">
        <v>141.86</v>
      </c>
      <c r="Q1304" t="n">
        <v>197.75</v>
      </c>
      <c r="R1304" t="n">
        <v>29.08</v>
      </c>
      <c r="S1304" t="n">
        <v>25.4</v>
      </c>
      <c r="T1304" t="n">
        <v>1013.79</v>
      </c>
      <c r="U1304" t="n">
        <v>0.87</v>
      </c>
      <c r="V1304" t="n">
        <v>0.89</v>
      </c>
      <c r="W1304" t="n">
        <v>2.94</v>
      </c>
      <c r="X1304" t="n">
        <v>0.05</v>
      </c>
      <c r="Y1304" t="n">
        <v>1</v>
      </c>
      <c r="Z1304" t="n">
        <v>10</v>
      </c>
    </row>
    <row r="1305">
      <c r="A1305" t="n">
        <v>135</v>
      </c>
      <c r="B1305" t="n">
        <v>105</v>
      </c>
      <c r="C1305" t="inlineStr">
        <is>
          <t xml:space="preserve">CONCLUIDO	</t>
        </is>
      </c>
      <c r="D1305" t="n">
        <v>7.5922</v>
      </c>
      <c r="E1305" t="n">
        <v>13.17</v>
      </c>
      <c r="F1305" t="n">
        <v>10.44</v>
      </c>
      <c r="G1305" t="n">
        <v>156.67</v>
      </c>
      <c r="H1305" t="n">
        <v>2.36</v>
      </c>
      <c r="I1305" t="n">
        <v>4</v>
      </c>
      <c r="J1305" t="n">
        <v>261.71</v>
      </c>
      <c r="K1305" t="n">
        <v>55.27</v>
      </c>
      <c r="L1305" t="n">
        <v>34.75</v>
      </c>
      <c r="M1305" t="n">
        <v>2</v>
      </c>
      <c r="N1305" t="n">
        <v>66.68000000000001</v>
      </c>
      <c r="O1305" t="n">
        <v>32511.38</v>
      </c>
      <c r="P1305" t="n">
        <v>142.04</v>
      </c>
      <c r="Q1305" t="n">
        <v>197.75</v>
      </c>
      <c r="R1305" t="n">
        <v>29.05</v>
      </c>
      <c r="S1305" t="n">
        <v>25.4</v>
      </c>
      <c r="T1305" t="n">
        <v>1003.46</v>
      </c>
      <c r="U1305" t="n">
        <v>0.87</v>
      </c>
      <c r="V1305" t="n">
        <v>0.89</v>
      </c>
      <c r="W1305" t="n">
        <v>2.95</v>
      </c>
      <c r="X1305" t="n">
        <v>0.05</v>
      </c>
      <c r="Y1305" t="n">
        <v>1</v>
      </c>
      <c r="Z1305" t="n">
        <v>10</v>
      </c>
    </row>
    <row r="1306">
      <c r="A1306" t="n">
        <v>136</v>
      </c>
      <c r="B1306" t="n">
        <v>105</v>
      </c>
      <c r="C1306" t="inlineStr">
        <is>
          <t xml:space="preserve">CONCLUIDO	</t>
        </is>
      </c>
      <c r="D1306" t="n">
        <v>7.5922</v>
      </c>
      <c r="E1306" t="n">
        <v>13.17</v>
      </c>
      <c r="F1306" t="n">
        <v>10.44</v>
      </c>
      <c r="G1306" t="n">
        <v>156.67</v>
      </c>
      <c r="H1306" t="n">
        <v>2.38</v>
      </c>
      <c r="I1306" t="n">
        <v>4</v>
      </c>
      <c r="J1306" t="n">
        <v>262.17</v>
      </c>
      <c r="K1306" t="n">
        <v>55.27</v>
      </c>
      <c r="L1306" t="n">
        <v>35</v>
      </c>
      <c r="M1306" t="n">
        <v>2</v>
      </c>
      <c r="N1306" t="n">
        <v>66.90000000000001</v>
      </c>
      <c r="O1306" t="n">
        <v>32568.76</v>
      </c>
      <c r="P1306" t="n">
        <v>142.19</v>
      </c>
      <c r="Q1306" t="n">
        <v>197.75</v>
      </c>
      <c r="R1306" t="n">
        <v>29.02</v>
      </c>
      <c r="S1306" t="n">
        <v>25.4</v>
      </c>
      <c r="T1306" t="n">
        <v>987.88</v>
      </c>
      <c r="U1306" t="n">
        <v>0.88</v>
      </c>
      <c r="V1306" t="n">
        <v>0.89</v>
      </c>
      <c r="W1306" t="n">
        <v>2.95</v>
      </c>
      <c r="X1306" t="n">
        <v>0.05</v>
      </c>
      <c r="Y1306" t="n">
        <v>1</v>
      </c>
      <c r="Z1306" t="n">
        <v>10</v>
      </c>
    </row>
    <row r="1307">
      <c r="A1307" t="n">
        <v>137</v>
      </c>
      <c r="B1307" t="n">
        <v>105</v>
      </c>
      <c r="C1307" t="inlineStr">
        <is>
          <t xml:space="preserve">CONCLUIDO	</t>
        </is>
      </c>
      <c r="D1307" t="n">
        <v>7.5925</v>
      </c>
      <c r="E1307" t="n">
        <v>13.17</v>
      </c>
      <c r="F1307" t="n">
        <v>10.44</v>
      </c>
      <c r="G1307" t="n">
        <v>156.66</v>
      </c>
      <c r="H1307" t="n">
        <v>2.39</v>
      </c>
      <c r="I1307" t="n">
        <v>4</v>
      </c>
      <c r="J1307" t="n">
        <v>262.64</v>
      </c>
      <c r="K1307" t="n">
        <v>55.27</v>
      </c>
      <c r="L1307" t="n">
        <v>35.25</v>
      </c>
      <c r="M1307" t="n">
        <v>2</v>
      </c>
      <c r="N1307" t="n">
        <v>67.12</v>
      </c>
      <c r="O1307" t="n">
        <v>32626.21</v>
      </c>
      <c r="P1307" t="n">
        <v>142.39</v>
      </c>
      <c r="Q1307" t="n">
        <v>197.75</v>
      </c>
      <c r="R1307" t="n">
        <v>29.07</v>
      </c>
      <c r="S1307" t="n">
        <v>25.4</v>
      </c>
      <c r="T1307" t="n">
        <v>1012.91</v>
      </c>
      <c r="U1307" t="n">
        <v>0.87</v>
      </c>
      <c r="V1307" t="n">
        <v>0.89</v>
      </c>
      <c r="W1307" t="n">
        <v>2.94</v>
      </c>
      <c r="X1307" t="n">
        <v>0.05</v>
      </c>
      <c r="Y1307" t="n">
        <v>1</v>
      </c>
      <c r="Z1307" t="n">
        <v>10</v>
      </c>
    </row>
    <row r="1308">
      <c r="A1308" t="n">
        <v>138</v>
      </c>
      <c r="B1308" t="n">
        <v>105</v>
      </c>
      <c r="C1308" t="inlineStr">
        <is>
          <t xml:space="preserve">CONCLUIDO	</t>
        </is>
      </c>
      <c r="D1308" t="n">
        <v>7.5927</v>
      </c>
      <c r="E1308" t="n">
        <v>13.17</v>
      </c>
      <c r="F1308" t="n">
        <v>10.44</v>
      </c>
      <c r="G1308" t="n">
        <v>156.65</v>
      </c>
      <c r="H1308" t="n">
        <v>2.4</v>
      </c>
      <c r="I1308" t="n">
        <v>4</v>
      </c>
      <c r="J1308" t="n">
        <v>263.1</v>
      </c>
      <c r="K1308" t="n">
        <v>55.27</v>
      </c>
      <c r="L1308" t="n">
        <v>35.5</v>
      </c>
      <c r="M1308" t="n">
        <v>2</v>
      </c>
      <c r="N1308" t="n">
        <v>67.33</v>
      </c>
      <c r="O1308" t="n">
        <v>32683.74</v>
      </c>
      <c r="P1308" t="n">
        <v>142.51</v>
      </c>
      <c r="Q1308" t="n">
        <v>197.75</v>
      </c>
      <c r="R1308" t="n">
        <v>29.06</v>
      </c>
      <c r="S1308" t="n">
        <v>25.4</v>
      </c>
      <c r="T1308" t="n">
        <v>1006.83</v>
      </c>
      <c r="U1308" t="n">
        <v>0.87</v>
      </c>
      <c r="V1308" t="n">
        <v>0.89</v>
      </c>
      <c r="W1308" t="n">
        <v>2.94</v>
      </c>
      <c r="X1308" t="n">
        <v>0.05</v>
      </c>
      <c r="Y1308" t="n">
        <v>1</v>
      </c>
      <c r="Z1308" t="n">
        <v>10</v>
      </c>
    </row>
    <row r="1309">
      <c r="A1309" t="n">
        <v>139</v>
      </c>
      <c r="B1309" t="n">
        <v>105</v>
      </c>
      <c r="C1309" t="inlineStr">
        <is>
          <t xml:space="preserve">CONCLUIDO	</t>
        </is>
      </c>
      <c r="D1309" t="n">
        <v>7.5921</v>
      </c>
      <c r="E1309" t="n">
        <v>13.17</v>
      </c>
      <c r="F1309" t="n">
        <v>10.44</v>
      </c>
      <c r="G1309" t="n">
        <v>156.67</v>
      </c>
      <c r="H1309" t="n">
        <v>2.41</v>
      </c>
      <c r="I1309" t="n">
        <v>4</v>
      </c>
      <c r="J1309" t="n">
        <v>263.57</v>
      </c>
      <c r="K1309" t="n">
        <v>55.27</v>
      </c>
      <c r="L1309" t="n">
        <v>35.75</v>
      </c>
      <c r="M1309" t="n">
        <v>2</v>
      </c>
      <c r="N1309" t="n">
        <v>67.55</v>
      </c>
      <c r="O1309" t="n">
        <v>32741.36</v>
      </c>
      <c r="P1309" t="n">
        <v>142.57</v>
      </c>
      <c r="Q1309" t="n">
        <v>197.75</v>
      </c>
      <c r="R1309" t="n">
        <v>29.05</v>
      </c>
      <c r="S1309" t="n">
        <v>25.4</v>
      </c>
      <c r="T1309" t="n">
        <v>1002.32</v>
      </c>
      <c r="U1309" t="n">
        <v>0.87</v>
      </c>
      <c r="V1309" t="n">
        <v>0.89</v>
      </c>
      <c r="W1309" t="n">
        <v>2.95</v>
      </c>
      <c r="X1309" t="n">
        <v>0.06</v>
      </c>
      <c r="Y1309" t="n">
        <v>1</v>
      </c>
      <c r="Z1309" t="n">
        <v>10</v>
      </c>
    </row>
    <row r="1310">
      <c r="A1310" t="n">
        <v>140</v>
      </c>
      <c r="B1310" t="n">
        <v>105</v>
      </c>
      <c r="C1310" t="inlineStr">
        <is>
          <t xml:space="preserve">CONCLUIDO	</t>
        </is>
      </c>
      <c r="D1310" t="n">
        <v>7.5919</v>
      </c>
      <c r="E1310" t="n">
        <v>13.17</v>
      </c>
      <c r="F1310" t="n">
        <v>10.45</v>
      </c>
      <c r="G1310" t="n">
        <v>156.68</v>
      </c>
      <c r="H1310" t="n">
        <v>2.43</v>
      </c>
      <c r="I1310" t="n">
        <v>4</v>
      </c>
      <c r="J1310" t="n">
        <v>264.04</v>
      </c>
      <c r="K1310" t="n">
        <v>55.27</v>
      </c>
      <c r="L1310" t="n">
        <v>36</v>
      </c>
      <c r="M1310" t="n">
        <v>2</v>
      </c>
      <c r="N1310" t="n">
        <v>67.77</v>
      </c>
      <c r="O1310" t="n">
        <v>32799.06</v>
      </c>
      <c r="P1310" t="n">
        <v>142.71</v>
      </c>
      <c r="Q1310" t="n">
        <v>197.75</v>
      </c>
      <c r="R1310" t="n">
        <v>29.16</v>
      </c>
      <c r="S1310" t="n">
        <v>25.4</v>
      </c>
      <c r="T1310" t="n">
        <v>1057.43</v>
      </c>
      <c r="U1310" t="n">
        <v>0.87</v>
      </c>
      <c r="V1310" t="n">
        <v>0.89</v>
      </c>
      <c r="W1310" t="n">
        <v>2.94</v>
      </c>
      <c r="X1310" t="n">
        <v>0.06</v>
      </c>
      <c r="Y1310" t="n">
        <v>1</v>
      </c>
      <c r="Z1310" t="n">
        <v>10</v>
      </c>
    </row>
    <row r="1311">
      <c r="A1311" t="n">
        <v>141</v>
      </c>
      <c r="B1311" t="n">
        <v>105</v>
      </c>
      <c r="C1311" t="inlineStr">
        <is>
          <t xml:space="preserve">CONCLUIDO	</t>
        </is>
      </c>
      <c r="D1311" t="n">
        <v>7.5897</v>
      </c>
      <c r="E1311" t="n">
        <v>13.18</v>
      </c>
      <c r="F1311" t="n">
        <v>10.45</v>
      </c>
      <c r="G1311" t="n">
        <v>156.73</v>
      </c>
      <c r="H1311" t="n">
        <v>2.44</v>
      </c>
      <c r="I1311" t="n">
        <v>4</v>
      </c>
      <c r="J1311" t="n">
        <v>264.51</v>
      </c>
      <c r="K1311" t="n">
        <v>55.27</v>
      </c>
      <c r="L1311" t="n">
        <v>36.25</v>
      </c>
      <c r="M1311" t="n">
        <v>2</v>
      </c>
      <c r="N1311" t="n">
        <v>67.98999999999999</v>
      </c>
      <c r="O1311" t="n">
        <v>32856.84</v>
      </c>
      <c r="P1311" t="n">
        <v>142.87</v>
      </c>
      <c r="Q1311" t="n">
        <v>197.75</v>
      </c>
      <c r="R1311" t="n">
        <v>29.26</v>
      </c>
      <c r="S1311" t="n">
        <v>25.4</v>
      </c>
      <c r="T1311" t="n">
        <v>1104.89</v>
      </c>
      <c r="U1311" t="n">
        <v>0.87</v>
      </c>
      <c r="V1311" t="n">
        <v>0.89</v>
      </c>
      <c r="W1311" t="n">
        <v>2.94</v>
      </c>
      <c r="X1311" t="n">
        <v>0.06</v>
      </c>
      <c r="Y1311" t="n">
        <v>1</v>
      </c>
      <c r="Z1311" t="n">
        <v>10</v>
      </c>
    </row>
    <row r="1312">
      <c r="A1312" t="n">
        <v>142</v>
      </c>
      <c r="B1312" t="n">
        <v>105</v>
      </c>
      <c r="C1312" t="inlineStr">
        <is>
          <t xml:space="preserve">CONCLUIDO	</t>
        </is>
      </c>
      <c r="D1312" t="n">
        <v>7.5898</v>
      </c>
      <c r="E1312" t="n">
        <v>13.18</v>
      </c>
      <c r="F1312" t="n">
        <v>10.45</v>
      </c>
      <c r="G1312" t="n">
        <v>156.73</v>
      </c>
      <c r="H1312" t="n">
        <v>2.45</v>
      </c>
      <c r="I1312" t="n">
        <v>4</v>
      </c>
      <c r="J1312" t="n">
        <v>264.98</v>
      </c>
      <c r="K1312" t="n">
        <v>55.27</v>
      </c>
      <c r="L1312" t="n">
        <v>36.5</v>
      </c>
      <c r="M1312" t="n">
        <v>2</v>
      </c>
      <c r="N1312" t="n">
        <v>68.2</v>
      </c>
      <c r="O1312" t="n">
        <v>32914.7</v>
      </c>
      <c r="P1312" t="n">
        <v>142.86</v>
      </c>
      <c r="Q1312" t="n">
        <v>197.75</v>
      </c>
      <c r="R1312" t="n">
        <v>29.29</v>
      </c>
      <c r="S1312" t="n">
        <v>25.4</v>
      </c>
      <c r="T1312" t="n">
        <v>1122.22</v>
      </c>
      <c r="U1312" t="n">
        <v>0.87</v>
      </c>
      <c r="V1312" t="n">
        <v>0.89</v>
      </c>
      <c r="W1312" t="n">
        <v>2.94</v>
      </c>
      <c r="X1312" t="n">
        <v>0.06</v>
      </c>
      <c r="Y1312" t="n">
        <v>1</v>
      </c>
      <c r="Z1312" t="n">
        <v>10</v>
      </c>
    </row>
    <row r="1313">
      <c r="A1313" t="n">
        <v>143</v>
      </c>
      <c r="B1313" t="n">
        <v>105</v>
      </c>
      <c r="C1313" t="inlineStr">
        <is>
          <t xml:space="preserve">CONCLUIDO	</t>
        </is>
      </c>
      <c r="D1313" t="n">
        <v>7.5932</v>
      </c>
      <c r="E1313" t="n">
        <v>13.17</v>
      </c>
      <c r="F1313" t="n">
        <v>10.44</v>
      </c>
      <c r="G1313" t="n">
        <v>156.64</v>
      </c>
      <c r="H1313" t="n">
        <v>2.46</v>
      </c>
      <c r="I1313" t="n">
        <v>4</v>
      </c>
      <c r="J1313" t="n">
        <v>265.45</v>
      </c>
      <c r="K1313" t="n">
        <v>55.27</v>
      </c>
      <c r="L1313" t="n">
        <v>36.75</v>
      </c>
      <c r="M1313" t="n">
        <v>2</v>
      </c>
      <c r="N1313" t="n">
        <v>68.42</v>
      </c>
      <c r="O1313" t="n">
        <v>32972.65</v>
      </c>
      <c r="P1313" t="n">
        <v>142.74</v>
      </c>
      <c r="Q1313" t="n">
        <v>197.75</v>
      </c>
      <c r="R1313" t="n">
        <v>29.06</v>
      </c>
      <c r="S1313" t="n">
        <v>25.4</v>
      </c>
      <c r="T1313" t="n">
        <v>1006.64</v>
      </c>
      <c r="U1313" t="n">
        <v>0.87</v>
      </c>
      <c r="V1313" t="n">
        <v>0.89</v>
      </c>
      <c r="W1313" t="n">
        <v>2.94</v>
      </c>
      <c r="X1313" t="n">
        <v>0.05</v>
      </c>
      <c r="Y1313" t="n">
        <v>1</v>
      </c>
      <c r="Z1313" t="n">
        <v>10</v>
      </c>
    </row>
    <row r="1314">
      <c r="A1314" t="n">
        <v>144</v>
      </c>
      <c r="B1314" t="n">
        <v>105</v>
      </c>
      <c r="C1314" t="inlineStr">
        <is>
          <t xml:space="preserve">CONCLUIDO	</t>
        </is>
      </c>
      <c r="D1314" t="n">
        <v>7.594</v>
      </c>
      <c r="E1314" t="n">
        <v>13.17</v>
      </c>
      <c r="F1314" t="n">
        <v>10.44</v>
      </c>
      <c r="G1314" t="n">
        <v>156.62</v>
      </c>
      <c r="H1314" t="n">
        <v>2.48</v>
      </c>
      <c r="I1314" t="n">
        <v>4</v>
      </c>
      <c r="J1314" t="n">
        <v>265.92</v>
      </c>
      <c r="K1314" t="n">
        <v>55.27</v>
      </c>
      <c r="L1314" t="n">
        <v>37</v>
      </c>
      <c r="M1314" t="n">
        <v>2</v>
      </c>
      <c r="N1314" t="n">
        <v>68.65000000000001</v>
      </c>
      <c r="O1314" t="n">
        <v>33030.68</v>
      </c>
      <c r="P1314" t="n">
        <v>142.78</v>
      </c>
      <c r="Q1314" t="n">
        <v>197.75</v>
      </c>
      <c r="R1314" t="n">
        <v>28.97</v>
      </c>
      <c r="S1314" t="n">
        <v>25.4</v>
      </c>
      <c r="T1314" t="n">
        <v>960.45</v>
      </c>
      <c r="U1314" t="n">
        <v>0.88</v>
      </c>
      <c r="V1314" t="n">
        <v>0.89</v>
      </c>
      <c r="W1314" t="n">
        <v>2.94</v>
      </c>
      <c r="X1314" t="n">
        <v>0.05</v>
      </c>
      <c r="Y1314" t="n">
        <v>1</v>
      </c>
      <c r="Z1314" t="n">
        <v>10</v>
      </c>
    </row>
    <row r="1315">
      <c r="A1315" t="n">
        <v>145</v>
      </c>
      <c r="B1315" t="n">
        <v>105</v>
      </c>
      <c r="C1315" t="inlineStr">
        <is>
          <t xml:space="preserve">CONCLUIDO	</t>
        </is>
      </c>
      <c r="D1315" t="n">
        <v>7.5929</v>
      </c>
      <c r="E1315" t="n">
        <v>13.17</v>
      </c>
      <c r="F1315" t="n">
        <v>10.44</v>
      </c>
      <c r="G1315" t="n">
        <v>156.65</v>
      </c>
      <c r="H1315" t="n">
        <v>2.49</v>
      </c>
      <c r="I1315" t="n">
        <v>4</v>
      </c>
      <c r="J1315" t="n">
        <v>266.39</v>
      </c>
      <c r="K1315" t="n">
        <v>55.27</v>
      </c>
      <c r="L1315" t="n">
        <v>37.25</v>
      </c>
      <c r="M1315" t="n">
        <v>2</v>
      </c>
      <c r="N1315" t="n">
        <v>68.87</v>
      </c>
      <c r="O1315" t="n">
        <v>33088.79</v>
      </c>
      <c r="P1315" t="n">
        <v>142.76</v>
      </c>
      <c r="Q1315" t="n">
        <v>197.75</v>
      </c>
      <c r="R1315" t="n">
        <v>29.01</v>
      </c>
      <c r="S1315" t="n">
        <v>25.4</v>
      </c>
      <c r="T1315" t="n">
        <v>978.92</v>
      </c>
      <c r="U1315" t="n">
        <v>0.88</v>
      </c>
      <c r="V1315" t="n">
        <v>0.89</v>
      </c>
      <c r="W1315" t="n">
        <v>2.95</v>
      </c>
      <c r="X1315" t="n">
        <v>0.05</v>
      </c>
      <c r="Y1315" t="n">
        <v>1</v>
      </c>
      <c r="Z1315" t="n">
        <v>10</v>
      </c>
    </row>
    <row r="1316">
      <c r="A1316" t="n">
        <v>146</v>
      </c>
      <c r="B1316" t="n">
        <v>105</v>
      </c>
      <c r="C1316" t="inlineStr">
        <is>
          <t xml:space="preserve">CONCLUIDO	</t>
        </is>
      </c>
      <c r="D1316" t="n">
        <v>7.5929</v>
      </c>
      <c r="E1316" t="n">
        <v>13.17</v>
      </c>
      <c r="F1316" t="n">
        <v>10.44</v>
      </c>
      <c r="G1316" t="n">
        <v>156.65</v>
      </c>
      <c r="H1316" t="n">
        <v>2.5</v>
      </c>
      <c r="I1316" t="n">
        <v>4</v>
      </c>
      <c r="J1316" t="n">
        <v>266.86</v>
      </c>
      <c r="K1316" t="n">
        <v>55.27</v>
      </c>
      <c r="L1316" t="n">
        <v>37.5</v>
      </c>
      <c r="M1316" t="n">
        <v>2</v>
      </c>
      <c r="N1316" t="n">
        <v>69.09</v>
      </c>
      <c r="O1316" t="n">
        <v>33146.99</v>
      </c>
      <c r="P1316" t="n">
        <v>142.83</v>
      </c>
      <c r="Q1316" t="n">
        <v>197.75</v>
      </c>
      <c r="R1316" t="n">
        <v>29.02</v>
      </c>
      <c r="S1316" t="n">
        <v>25.4</v>
      </c>
      <c r="T1316" t="n">
        <v>985.46</v>
      </c>
      <c r="U1316" t="n">
        <v>0.88</v>
      </c>
      <c r="V1316" t="n">
        <v>0.89</v>
      </c>
      <c r="W1316" t="n">
        <v>2.95</v>
      </c>
      <c r="X1316" t="n">
        <v>0.05</v>
      </c>
      <c r="Y1316" t="n">
        <v>1</v>
      </c>
      <c r="Z1316" t="n">
        <v>10</v>
      </c>
    </row>
    <row r="1317">
      <c r="A1317" t="n">
        <v>147</v>
      </c>
      <c r="B1317" t="n">
        <v>105</v>
      </c>
      <c r="C1317" t="inlineStr">
        <is>
          <t xml:space="preserve">CONCLUIDO	</t>
        </is>
      </c>
      <c r="D1317" t="n">
        <v>7.5927</v>
      </c>
      <c r="E1317" t="n">
        <v>13.17</v>
      </c>
      <c r="F1317" t="n">
        <v>10.44</v>
      </c>
      <c r="G1317" t="n">
        <v>156.65</v>
      </c>
      <c r="H1317" t="n">
        <v>2.51</v>
      </c>
      <c r="I1317" t="n">
        <v>4</v>
      </c>
      <c r="J1317" t="n">
        <v>267.33</v>
      </c>
      <c r="K1317" t="n">
        <v>55.27</v>
      </c>
      <c r="L1317" t="n">
        <v>37.75</v>
      </c>
      <c r="M1317" t="n">
        <v>2</v>
      </c>
      <c r="N1317" t="n">
        <v>69.31</v>
      </c>
      <c r="O1317" t="n">
        <v>33205.27</v>
      </c>
      <c r="P1317" t="n">
        <v>142.88</v>
      </c>
      <c r="Q1317" t="n">
        <v>197.75</v>
      </c>
      <c r="R1317" t="n">
        <v>29.04</v>
      </c>
      <c r="S1317" t="n">
        <v>25.4</v>
      </c>
      <c r="T1317" t="n">
        <v>994.54</v>
      </c>
      <c r="U1317" t="n">
        <v>0.87</v>
      </c>
      <c r="V1317" t="n">
        <v>0.89</v>
      </c>
      <c r="W1317" t="n">
        <v>2.95</v>
      </c>
      <c r="X1317" t="n">
        <v>0.05</v>
      </c>
      <c r="Y1317" t="n">
        <v>1</v>
      </c>
      <c r="Z1317" t="n">
        <v>10</v>
      </c>
    </row>
    <row r="1318">
      <c r="A1318" t="n">
        <v>148</v>
      </c>
      <c r="B1318" t="n">
        <v>105</v>
      </c>
      <c r="C1318" t="inlineStr">
        <is>
          <t xml:space="preserve">CONCLUIDO	</t>
        </is>
      </c>
      <c r="D1318" t="n">
        <v>7.5911</v>
      </c>
      <c r="E1318" t="n">
        <v>13.17</v>
      </c>
      <c r="F1318" t="n">
        <v>10.45</v>
      </c>
      <c r="G1318" t="n">
        <v>156.7</v>
      </c>
      <c r="H1318" t="n">
        <v>2.53</v>
      </c>
      <c r="I1318" t="n">
        <v>4</v>
      </c>
      <c r="J1318" t="n">
        <v>267.81</v>
      </c>
      <c r="K1318" t="n">
        <v>55.27</v>
      </c>
      <c r="L1318" t="n">
        <v>38</v>
      </c>
      <c r="M1318" t="n">
        <v>2</v>
      </c>
      <c r="N1318" t="n">
        <v>69.53</v>
      </c>
      <c r="O1318" t="n">
        <v>33263.64</v>
      </c>
      <c r="P1318" t="n">
        <v>142.86</v>
      </c>
      <c r="Q1318" t="n">
        <v>197.75</v>
      </c>
      <c r="R1318" t="n">
        <v>29.15</v>
      </c>
      <c r="S1318" t="n">
        <v>25.4</v>
      </c>
      <c r="T1318" t="n">
        <v>1048.62</v>
      </c>
      <c r="U1318" t="n">
        <v>0.87</v>
      </c>
      <c r="V1318" t="n">
        <v>0.89</v>
      </c>
      <c r="W1318" t="n">
        <v>2.94</v>
      </c>
      <c r="X1318" t="n">
        <v>0.06</v>
      </c>
      <c r="Y1318" t="n">
        <v>1</v>
      </c>
      <c r="Z1318" t="n">
        <v>10</v>
      </c>
    </row>
    <row r="1319">
      <c r="A1319" t="n">
        <v>149</v>
      </c>
      <c r="B1319" t="n">
        <v>105</v>
      </c>
      <c r="C1319" t="inlineStr">
        <is>
          <t xml:space="preserve">CONCLUIDO	</t>
        </is>
      </c>
      <c r="D1319" t="n">
        <v>7.5913</v>
      </c>
      <c r="E1319" t="n">
        <v>13.17</v>
      </c>
      <c r="F1319" t="n">
        <v>10.45</v>
      </c>
      <c r="G1319" t="n">
        <v>156.69</v>
      </c>
      <c r="H1319" t="n">
        <v>2.54</v>
      </c>
      <c r="I1319" t="n">
        <v>4</v>
      </c>
      <c r="J1319" t="n">
        <v>268.28</v>
      </c>
      <c r="K1319" t="n">
        <v>55.27</v>
      </c>
      <c r="L1319" t="n">
        <v>38.25</v>
      </c>
      <c r="M1319" t="n">
        <v>2</v>
      </c>
      <c r="N1319" t="n">
        <v>69.76000000000001</v>
      </c>
      <c r="O1319" t="n">
        <v>33322.09</v>
      </c>
      <c r="P1319" t="n">
        <v>142.94</v>
      </c>
      <c r="Q1319" t="n">
        <v>197.79</v>
      </c>
      <c r="R1319" t="n">
        <v>29.19</v>
      </c>
      <c r="S1319" t="n">
        <v>25.4</v>
      </c>
      <c r="T1319" t="n">
        <v>1073.05</v>
      </c>
      <c r="U1319" t="n">
        <v>0.87</v>
      </c>
      <c r="V1319" t="n">
        <v>0.89</v>
      </c>
      <c r="W1319" t="n">
        <v>2.94</v>
      </c>
      <c r="X1319" t="n">
        <v>0.06</v>
      </c>
      <c r="Y1319" t="n">
        <v>1</v>
      </c>
      <c r="Z1319" t="n">
        <v>10</v>
      </c>
    </row>
    <row r="1320">
      <c r="A1320" t="n">
        <v>150</v>
      </c>
      <c r="B1320" t="n">
        <v>105</v>
      </c>
      <c r="C1320" t="inlineStr">
        <is>
          <t xml:space="preserve">CONCLUIDO	</t>
        </is>
      </c>
      <c r="D1320" t="n">
        <v>7.5919</v>
      </c>
      <c r="E1320" t="n">
        <v>13.17</v>
      </c>
      <c r="F1320" t="n">
        <v>10.45</v>
      </c>
      <c r="G1320" t="n">
        <v>156.68</v>
      </c>
      <c r="H1320" t="n">
        <v>2.55</v>
      </c>
      <c r="I1320" t="n">
        <v>4</v>
      </c>
      <c r="J1320" t="n">
        <v>268.75</v>
      </c>
      <c r="K1320" t="n">
        <v>55.27</v>
      </c>
      <c r="L1320" t="n">
        <v>38.5</v>
      </c>
      <c r="M1320" t="n">
        <v>2</v>
      </c>
      <c r="N1320" t="n">
        <v>69.98</v>
      </c>
      <c r="O1320" t="n">
        <v>33380.63</v>
      </c>
      <c r="P1320" t="n">
        <v>142.92</v>
      </c>
      <c r="Q1320" t="n">
        <v>197.76</v>
      </c>
      <c r="R1320" t="n">
        <v>29.1</v>
      </c>
      <c r="S1320" t="n">
        <v>25.4</v>
      </c>
      <c r="T1320" t="n">
        <v>1025.1</v>
      </c>
      <c r="U1320" t="n">
        <v>0.87</v>
      </c>
      <c r="V1320" t="n">
        <v>0.89</v>
      </c>
      <c r="W1320" t="n">
        <v>2.94</v>
      </c>
      <c r="X1320" t="n">
        <v>0.06</v>
      </c>
      <c r="Y1320" t="n">
        <v>1</v>
      </c>
      <c r="Z1320" t="n">
        <v>10</v>
      </c>
    </row>
    <row r="1321">
      <c r="A1321" t="n">
        <v>151</v>
      </c>
      <c r="B1321" t="n">
        <v>105</v>
      </c>
      <c r="C1321" t="inlineStr">
        <is>
          <t xml:space="preserve">CONCLUIDO	</t>
        </is>
      </c>
      <c r="D1321" t="n">
        <v>7.5917</v>
      </c>
      <c r="E1321" t="n">
        <v>13.17</v>
      </c>
      <c r="F1321" t="n">
        <v>10.45</v>
      </c>
      <c r="G1321" t="n">
        <v>156.68</v>
      </c>
      <c r="H1321" t="n">
        <v>2.56</v>
      </c>
      <c r="I1321" t="n">
        <v>4</v>
      </c>
      <c r="J1321" t="n">
        <v>269.23</v>
      </c>
      <c r="K1321" t="n">
        <v>55.27</v>
      </c>
      <c r="L1321" t="n">
        <v>38.75</v>
      </c>
      <c r="M1321" t="n">
        <v>2</v>
      </c>
      <c r="N1321" t="n">
        <v>70.20999999999999</v>
      </c>
      <c r="O1321" t="n">
        <v>33439.25</v>
      </c>
      <c r="P1321" t="n">
        <v>142.92</v>
      </c>
      <c r="Q1321" t="n">
        <v>197.76</v>
      </c>
      <c r="R1321" t="n">
        <v>29.05</v>
      </c>
      <c r="S1321" t="n">
        <v>25.4</v>
      </c>
      <c r="T1321" t="n">
        <v>1002.04</v>
      </c>
      <c r="U1321" t="n">
        <v>0.87</v>
      </c>
      <c r="V1321" t="n">
        <v>0.89</v>
      </c>
      <c r="W1321" t="n">
        <v>2.95</v>
      </c>
      <c r="X1321" t="n">
        <v>0.06</v>
      </c>
      <c r="Y1321" t="n">
        <v>1</v>
      </c>
      <c r="Z1321" t="n">
        <v>10</v>
      </c>
    </row>
    <row r="1322">
      <c r="A1322" t="n">
        <v>152</v>
      </c>
      <c r="B1322" t="n">
        <v>105</v>
      </c>
      <c r="C1322" t="inlineStr">
        <is>
          <t xml:space="preserve">CONCLUIDO	</t>
        </is>
      </c>
      <c r="D1322" t="n">
        <v>7.5925</v>
      </c>
      <c r="E1322" t="n">
        <v>13.17</v>
      </c>
      <c r="F1322" t="n">
        <v>10.44</v>
      </c>
      <c r="G1322" t="n">
        <v>156.66</v>
      </c>
      <c r="H1322" t="n">
        <v>2.57</v>
      </c>
      <c r="I1322" t="n">
        <v>4</v>
      </c>
      <c r="J1322" t="n">
        <v>269.71</v>
      </c>
      <c r="K1322" t="n">
        <v>55.27</v>
      </c>
      <c r="L1322" t="n">
        <v>39</v>
      </c>
      <c r="M1322" t="n">
        <v>2</v>
      </c>
      <c r="N1322" t="n">
        <v>70.43000000000001</v>
      </c>
      <c r="O1322" t="n">
        <v>33497.96</v>
      </c>
      <c r="P1322" t="n">
        <v>142.9</v>
      </c>
      <c r="Q1322" t="n">
        <v>197.77</v>
      </c>
      <c r="R1322" t="n">
        <v>29.04</v>
      </c>
      <c r="S1322" t="n">
        <v>25.4</v>
      </c>
      <c r="T1322" t="n">
        <v>995.72</v>
      </c>
      <c r="U1322" t="n">
        <v>0.87</v>
      </c>
      <c r="V1322" t="n">
        <v>0.89</v>
      </c>
      <c r="W1322" t="n">
        <v>2.95</v>
      </c>
      <c r="X1322" t="n">
        <v>0.05</v>
      </c>
      <c r="Y1322" t="n">
        <v>1</v>
      </c>
      <c r="Z1322" t="n">
        <v>10</v>
      </c>
    </row>
    <row r="1323">
      <c r="A1323" t="n">
        <v>153</v>
      </c>
      <c r="B1323" t="n">
        <v>105</v>
      </c>
      <c r="C1323" t="inlineStr">
        <is>
          <t xml:space="preserve">CONCLUIDO	</t>
        </is>
      </c>
      <c r="D1323" t="n">
        <v>7.5922</v>
      </c>
      <c r="E1323" t="n">
        <v>13.17</v>
      </c>
      <c r="F1323" t="n">
        <v>10.44</v>
      </c>
      <c r="G1323" t="n">
        <v>156.67</v>
      </c>
      <c r="H1323" t="n">
        <v>2.59</v>
      </c>
      <c r="I1323" t="n">
        <v>4</v>
      </c>
      <c r="J1323" t="n">
        <v>270.18</v>
      </c>
      <c r="K1323" t="n">
        <v>55.27</v>
      </c>
      <c r="L1323" t="n">
        <v>39.25</v>
      </c>
      <c r="M1323" t="n">
        <v>2</v>
      </c>
      <c r="N1323" t="n">
        <v>70.66</v>
      </c>
      <c r="O1323" t="n">
        <v>33556.76</v>
      </c>
      <c r="P1323" t="n">
        <v>142.96</v>
      </c>
      <c r="Q1323" t="n">
        <v>197.75</v>
      </c>
      <c r="R1323" t="n">
        <v>29.04</v>
      </c>
      <c r="S1323" t="n">
        <v>25.4</v>
      </c>
      <c r="T1323" t="n">
        <v>994.47</v>
      </c>
      <c r="U1323" t="n">
        <v>0.87</v>
      </c>
      <c r="V1323" t="n">
        <v>0.89</v>
      </c>
      <c r="W1323" t="n">
        <v>2.95</v>
      </c>
      <c r="X1323" t="n">
        <v>0.05</v>
      </c>
      <c r="Y1323" t="n">
        <v>1</v>
      </c>
      <c r="Z1323" t="n">
        <v>10</v>
      </c>
    </row>
    <row r="1324">
      <c r="A1324" t="n">
        <v>154</v>
      </c>
      <c r="B1324" t="n">
        <v>105</v>
      </c>
      <c r="C1324" t="inlineStr">
        <is>
          <t xml:space="preserve">CONCLUIDO	</t>
        </is>
      </c>
      <c r="D1324" t="n">
        <v>7.5921</v>
      </c>
      <c r="E1324" t="n">
        <v>13.17</v>
      </c>
      <c r="F1324" t="n">
        <v>10.44</v>
      </c>
      <c r="G1324" t="n">
        <v>156.67</v>
      </c>
      <c r="H1324" t="n">
        <v>2.6</v>
      </c>
      <c r="I1324" t="n">
        <v>4</v>
      </c>
      <c r="J1324" t="n">
        <v>270.66</v>
      </c>
      <c r="K1324" t="n">
        <v>55.27</v>
      </c>
      <c r="L1324" t="n">
        <v>39.5</v>
      </c>
      <c r="M1324" t="n">
        <v>2</v>
      </c>
      <c r="N1324" t="n">
        <v>70.89</v>
      </c>
      <c r="O1324" t="n">
        <v>33615.65</v>
      </c>
      <c r="P1324" t="n">
        <v>142.98</v>
      </c>
      <c r="Q1324" t="n">
        <v>197.75</v>
      </c>
      <c r="R1324" t="n">
        <v>29.06</v>
      </c>
      <c r="S1324" t="n">
        <v>25.4</v>
      </c>
      <c r="T1324" t="n">
        <v>1004.43</v>
      </c>
      <c r="U1324" t="n">
        <v>0.87</v>
      </c>
      <c r="V1324" t="n">
        <v>0.89</v>
      </c>
      <c r="W1324" t="n">
        <v>2.95</v>
      </c>
      <c r="X1324" t="n">
        <v>0.06</v>
      </c>
      <c r="Y1324" t="n">
        <v>1</v>
      </c>
      <c r="Z1324" t="n">
        <v>10</v>
      </c>
    </row>
    <row r="1325">
      <c r="A1325" t="n">
        <v>155</v>
      </c>
      <c r="B1325" t="n">
        <v>105</v>
      </c>
      <c r="C1325" t="inlineStr">
        <is>
          <t xml:space="preserve">CONCLUIDO	</t>
        </is>
      </c>
      <c r="D1325" t="n">
        <v>7.5898</v>
      </c>
      <c r="E1325" t="n">
        <v>13.18</v>
      </c>
      <c r="F1325" t="n">
        <v>10.45</v>
      </c>
      <c r="G1325" t="n">
        <v>156.73</v>
      </c>
      <c r="H1325" t="n">
        <v>2.61</v>
      </c>
      <c r="I1325" t="n">
        <v>4</v>
      </c>
      <c r="J1325" t="n">
        <v>271.14</v>
      </c>
      <c r="K1325" t="n">
        <v>55.27</v>
      </c>
      <c r="L1325" t="n">
        <v>39.75</v>
      </c>
      <c r="M1325" t="n">
        <v>2</v>
      </c>
      <c r="N1325" t="n">
        <v>71.12</v>
      </c>
      <c r="O1325" t="n">
        <v>33674.62</v>
      </c>
      <c r="P1325" t="n">
        <v>142.99</v>
      </c>
      <c r="Q1325" t="n">
        <v>197.75</v>
      </c>
      <c r="R1325" t="n">
        <v>29.17</v>
      </c>
      <c r="S1325" t="n">
        <v>25.4</v>
      </c>
      <c r="T1325" t="n">
        <v>1061.88</v>
      </c>
      <c r="U1325" t="n">
        <v>0.87</v>
      </c>
      <c r="V1325" t="n">
        <v>0.89</v>
      </c>
      <c r="W1325" t="n">
        <v>2.95</v>
      </c>
      <c r="X1325" t="n">
        <v>0.06</v>
      </c>
      <c r="Y1325" t="n">
        <v>1</v>
      </c>
      <c r="Z1325" t="n">
        <v>10</v>
      </c>
    </row>
    <row r="1326">
      <c r="A1326" t="n">
        <v>156</v>
      </c>
      <c r="B1326" t="n">
        <v>105</v>
      </c>
      <c r="C1326" t="inlineStr">
        <is>
          <t xml:space="preserve">CONCLUIDO	</t>
        </is>
      </c>
      <c r="D1326" t="n">
        <v>7.5913</v>
      </c>
      <c r="E1326" t="n">
        <v>13.17</v>
      </c>
      <c r="F1326" t="n">
        <v>10.45</v>
      </c>
      <c r="G1326" t="n">
        <v>156.69</v>
      </c>
      <c r="H1326" t="n">
        <v>2.62</v>
      </c>
      <c r="I1326" t="n">
        <v>4</v>
      </c>
      <c r="J1326" t="n">
        <v>271.62</v>
      </c>
      <c r="K1326" t="n">
        <v>55.27</v>
      </c>
      <c r="L1326" t="n">
        <v>40</v>
      </c>
      <c r="M1326" t="n">
        <v>2</v>
      </c>
      <c r="N1326" t="n">
        <v>71.34999999999999</v>
      </c>
      <c r="O1326" t="n">
        <v>33733.68</v>
      </c>
      <c r="P1326" t="n">
        <v>142.87</v>
      </c>
      <c r="Q1326" t="n">
        <v>197.75</v>
      </c>
      <c r="R1326" t="n">
        <v>29.15</v>
      </c>
      <c r="S1326" t="n">
        <v>25.4</v>
      </c>
      <c r="T1326" t="n">
        <v>1048.72</v>
      </c>
      <c r="U1326" t="n">
        <v>0.87</v>
      </c>
      <c r="V1326" t="n">
        <v>0.89</v>
      </c>
      <c r="W1326" t="n">
        <v>2.94</v>
      </c>
      <c r="X1326" t="n">
        <v>0.06</v>
      </c>
      <c r="Y1326" t="n">
        <v>1</v>
      </c>
      <c r="Z1326" t="n">
        <v>10</v>
      </c>
    </row>
    <row r="1327">
      <c r="A1327" t="n">
        <v>0</v>
      </c>
      <c r="B1327" t="n">
        <v>60</v>
      </c>
      <c r="C1327" t="inlineStr">
        <is>
          <t xml:space="preserve">CONCLUIDO	</t>
        </is>
      </c>
      <c r="D1327" t="n">
        <v>5.9413</v>
      </c>
      <c r="E1327" t="n">
        <v>16.83</v>
      </c>
      <c r="F1327" t="n">
        <v>12.3</v>
      </c>
      <c r="G1327" t="n">
        <v>7.85</v>
      </c>
      <c r="H1327" t="n">
        <v>0.14</v>
      </c>
      <c r="I1327" t="n">
        <v>94</v>
      </c>
      <c r="J1327" t="n">
        <v>124.63</v>
      </c>
      <c r="K1327" t="n">
        <v>45</v>
      </c>
      <c r="L1327" t="n">
        <v>1</v>
      </c>
      <c r="M1327" t="n">
        <v>92</v>
      </c>
      <c r="N1327" t="n">
        <v>18.64</v>
      </c>
      <c r="O1327" t="n">
        <v>15605.44</v>
      </c>
      <c r="P1327" t="n">
        <v>129.83</v>
      </c>
      <c r="Q1327" t="n">
        <v>198.07</v>
      </c>
      <c r="R1327" t="n">
        <v>86.56</v>
      </c>
      <c r="S1327" t="n">
        <v>25.4</v>
      </c>
      <c r="T1327" t="n">
        <v>29304.23</v>
      </c>
      <c r="U1327" t="n">
        <v>0.29</v>
      </c>
      <c r="V1327" t="n">
        <v>0.76</v>
      </c>
      <c r="W1327" t="n">
        <v>3.09</v>
      </c>
      <c r="X1327" t="n">
        <v>1.9</v>
      </c>
      <c r="Y1327" t="n">
        <v>1</v>
      </c>
      <c r="Z1327" t="n">
        <v>10</v>
      </c>
    </row>
    <row r="1328">
      <c r="A1328" t="n">
        <v>1</v>
      </c>
      <c r="B1328" t="n">
        <v>60</v>
      </c>
      <c r="C1328" t="inlineStr">
        <is>
          <t xml:space="preserve">CONCLUIDO	</t>
        </is>
      </c>
      <c r="D1328" t="n">
        <v>6.3069</v>
      </c>
      <c r="E1328" t="n">
        <v>15.86</v>
      </c>
      <c r="F1328" t="n">
        <v>11.86</v>
      </c>
      <c r="G1328" t="n">
        <v>9.75</v>
      </c>
      <c r="H1328" t="n">
        <v>0.18</v>
      </c>
      <c r="I1328" t="n">
        <v>73</v>
      </c>
      <c r="J1328" t="n">
        <v>124.96</v>
      </c>
      <c r="K1328" t="n">
        <v>45</v>
      </c>
      <c r="L1328" t="n">
        <v>1.25</v>
      </c>
      <c r="M1328" t="n">
        <v>71</v>
      </c>
      <c r="N1328" t="n">
        <v>18.71</v>
      </c>
      <c r="O1328" t="n">
        <v>15645.96</v>
      </c>
      <c r="P1328" t="n">
        <v>125.01</v>
      </c>
      <c r="Q1328" t="n">
        <v>198.02</v>
      </c>
      <c r="R1328" t="n">
        <v>72.65000000000001</v>
      </c>
      <c r="S1328" t="n">
        <v>25.4</v>
      </c>
      <c r="T1328" t="n">
        <v>22454.26</v>
      </c>
      <c r="U1328" t="n">
        <v>0.35</v>
      </c>
      <c r="V1328" t="n">
        <v>0.79</v>
      </c>
      <c r="W1328" t="n">
        <v>3.07</v>
      </c>
      <c r="X1328" t="n">
        <v>1.46</v>
      </c>
      <c r="Y1328" t="n">
        <v>1</v>
      </c>
      <c r="Z1328" t="n">
        <v>10</v>
      </c>
    </row>
    <row r="1329">
      <c r="A1329" t="n">
        <v>2</v>
      </c>
      <c r="B1329" t="n">
        <v>60</v>
      </c>
      <c r="C1329" t="inlineStr">
        <is>
          <t xml:space="preserve">CONCLUIDO	</t>
        </is>
      </c>
      <c r="D1329" t="n">
        <v>6.5563</v>
      </c>
      <c r="E1329" t="n">
        <v>15.25</v>
      </c>
      <c r="F1329" t="n">
        <v>11.59</v>
      </c>
      <c r="G1329" t="n">
        <v>11.59</v>
      </c>
      <c r="H1329" t="n">
        <v>0.21</v>
      </c>
      <c r="I1329" t="n">
        <v>60</v>
      </c>
      <c r="J1329" t="n">
        <v>125.29</v>
      </c>
      <c r="K1329" t="n">
        <v>45</v>
      </c>
      <c r="L1329" t="n">
        <v>1.5</v>
      </c>
      <c r="M1329" t="n">
        <v>58</v>
      </c>
      <c r="N1329" t="n">
        <v>18.79</v>
      </c>
      <c r="O1329" t="n">
        <v>15686.51</v>
      </c>
      <c r="P1329" t="n">
        <v>121.9</v>
      </c>
      <c r="Q1329" t="n">
        <v>197.99</v>
      </c>
      <c r="R1329" t="n">
        <v>64.41</v>
      </c>
      <c r="S1329" t="n">
        <v>25.4</v>
      </c>
      <c r="T1329" t="n">
        <v>18400.01</v>
      </c>
      <c r="U1329" t="n">
        <v>0.39</v>
      </c>
      <c r="V1329" t="n">
        <v>0.8</v>
      </c>
      <c r="W1329" t="n">
        <v>3.04</v>
      </c>
      <c r="X1329" t="n">
        <v>1.19</v>
      </c>
      <c r="Y1329" t="n">
        <v>1</v>
      </c>
      <c r="Z1329" t="n">
        <v>10</v>
      </c>
    </row>
    <row r="1330">
      <c r="A1330" t="n">
        <v>3</v>
      </c>
      <c r="B1330" t="n">
        <v>60</v>
      </c>
      <c r="C1330" t="inlineStr">
        <is>
          <t xml:space="preserve">CONCLUIDO	</t>
        </is>
      </c>
      <c r="D1330" t="n">
        <v>6.7597</v>
      </c>
      <c r="E1330" t="n">
        <v>14.79</v>
      </c>
      <c r="F1330" t="n">
        <v>11.38</v>
      </c>
      <c r="G1330" t="n">
        <v>13.66</v>
      </c>
      <c r="H1330" t="n">
        <v>0.25</v>
      </c>
      <c r="I1330" t="n">
        <v>50</v>
      </c>
      <c r="J1330" t="n">
        <v>125.62</v>
      </c>
      <c r="K1330" t="n">
        <v>45</v>
      </c>
      <c r="L1330" t="n">
        <v>1.75</v>
      </c>
      <c r="M1330" t="n">
        <v>48</v>
      </c>
      <c r="N1330" t="n">
        <v>18.87</v>
      </c>
      <c r="O1330" t="n">
        <v>15727.09</v>
      </c>
      <c r="P1330" t="n">
        <v>119.53</v>
      </c>
      <c r="Q1330" t="n">
        <v>197.9</v>
      </c>
      <c r="R1330" t="n">
        <v>58.34</v>
      </c>
      <c r="S1330" t="n">
        <v>25.4</v>
      </c>
      <c r="T1330" t="n">
        <v>15416.64</v>
      </c>
      <c r="U1330" t="n">
        <v>0.44</v>
      </c>
      <c r="V1330" t="n">
        <v>0.82</v>
      </c>
      <c r="W1330" t="n">
        <v>3.02</v>
      </c>
      <c r="X1330" t="n">
        <v>0.99</v>
      </c>
      <c r="Y1330" t="n">
        <v>1</v>
      </c>
      <c r="Z1330" t="n">
        <v>10</v>
      </c>
    </row>
    <row r="1331">
      <c r="A1331" t="n">
        <v>4</v>
      </c>
      <c r="B1331" t="n">
        <v>60</v>
      </c>
      <c r="C1331" t="inlineStr">
        <is>
          <t xml:space="preserve">CONCLUIDO	</t>
        </is>
      </c>
      <c r="D1331" t="n">
        <v>6.8886</v>
      </c>
      <c r="E1331" t="n">
        <v>14.52</v>
      </c>
      <c r="F1331" t="n">
        <v>11.26</v>
      </c>
      <c r="G1331" t="n">
        <v>15.35</v>
      </c>
      <c r="H1331" t="n">
        <v>0.28</v>
      </c>
      <c r="I1331" t="n">
        <v>44</v>
      </c>
      <c r="J1331" t="n">
        <v>125.95</v>
      </c>
      <c r="K1331" t="n">
        <v>45</v>
      </c>
      <c r="L1331" t="n">
        <v>2</v>
      </c>
      <c r="M1331" t="n">
        <v>42</v>
      </c>
      <c r="N1331" t="n">
        <v>18.95</v>
      </c>
      <c r="O1331" t="n">
        <v>15767.7</v>
      </c>
      <c r="P1331" t="n">
        <v>117.96</v>
      </c>
      <c r="Q1331" t="n">
        <v>197.9</v>
      </c>
      <c r="R1331" t="n">
        <v>54.02</v>
      </c>
      <c r="S1331" t="n">
        <v>25.4</v>
      </c>
      <c r="T1331" t="n">
        <v>13288.11</v>
      </c>
      <c r="U1331" t="n">
        <v>0.47</v>
      </c>
      <c r="V1331" t="n">
        <v>0.83</v>
      </c>
      <c r="W1331" t="n">
        <v>3.02</v>
      </c>
      <c r="X1331" t="n">
        <v>0.87</v>
      </c>
      <c r="Y1331" t="n">
        <v>1</v>
      </c>
      <c r="Z1331" t="n">
        <v>10</v>
      </c>
    </row>
    <row r="1332">
      <c r="A1332" t="n">
        <v>5</v>
      </c>
      <c r="B1332" t="n">
        <v>60</v>
      </c>
      <c r="C1332" t="inlineStr">
        <is>
          <t xml:space="preserve">CONCLUIDO	</t>
        </is>
      </c>
      <c r="D1332" t="n">
        <v>7.0322</v>
      </c>
      <c r="E1332" t="n">
        <v>14.22</v>
      </c>
      <c r="F1332" t="n">
        <v>11.12</v>
      </c>
      <c r="G1332" t="n">
        <v>17.55</v>
      </c>
      <c r="H1332" t="n">
        <v>0.31</v>
      </c>
      <c r="I1332" t="n">
        <v>38</v>
      </c>
      <c r="J1332" t="n">
        <v>126.28</v>
      </c>
      <c r="K1332" t="n">
        <v>45</v>
      </c>
      <c r="L1332" t="n">
        <v>2.25</v>
      </c>
      <c r="M1332" t="n">
        <v>36</v>
      </c>
      <c r="N1332" t="n">
        <v>19.03</v>
      </c>
      <c r="O1332" t="n">
        <v>15808.34</v>
      </c>
      <c r="P1332" t="n">
        <v>116.25</v>
      </c>
      <c r="Q1332" t="n">
        <v>197.81</v>
      </c>
      <c r="R1332" t="n">
        <v>50.05</v>
      </c>
      <c r="S1332" t="n">
        <v>25.4</v>
      </c>
      <c r="T1332" t="n">
        <v>11332.42</v>
      </c>
      <c r="U1332" t="n">
        <v>0.51</v>
      </c>
      <c r="V1332" t="n">
        <v>0.84</v>
      </c>
      <c r="W1332" t="n">
        <v>3</v>
      </c>
      <c r="X1332" t="n">
        <v>0.73</v>
      </c>
      <c r="Y1332" t="n">
        <v>1</v>
      </c>
      <c r="Z1332" t="n">
        <v>10</v>
      </c>
    </row>
    <row r="1333">
      <c r="A1333" t="n">
        <v>6</v>
      </c>
      <c r="B1333" t="n">
        <v>60</v>
      </c>
      <c r="C1333" t="inlineStr">
        <is>
          <t xml:space="preserve">CONCLUIDO	</t>
        </is>
      </c>
      <c r="D1333" t="n">
        <v>7.0908</v>
      </c>
      <c r="E1333" t="n">
        <v>14.1</v>
      </c>
      <c r="F1333" t="n">
        <v>11.08</v>
      </c>
      <c r="G1333" t="n">
        <v>18.99</v>
      </c>
      <c r="H1333" t="n">
        <v>0.35</v>
      </c>
      <c r="I1333" t="n">
        <v>35</v>
      </c>
      <c r="J1333" t="n">
        <v>126.61</v>
      </c>
      <c r="K1333" t="n">
        <v>45</v>
      </c>
      <c r="L1333" t="n">
        <v>2.5</v>
      </c>
      <c r="M1333" t="n">
        <v>33</v>
      </c>
      <c r="N1333" t="n">
        <v>19.11</v>
      </c>
      <c r="O1333" t="n">
        <v>15849</v>
      </c>
      <c r="P1333" t="n">
        <v>115.67</v>
      </c>
      <c r="Q1333" t="n">
        <v>197.78</v>
      </c>
      <c r="R1333" t="n">
        <v>48.48</v>
      </c>
      <c r="S1333" t="n">
        <v>25.4</v>
      </c>
      <c r="T1333" t="n">
        <v>10561.83</v>
      </c>
      <c r="U1333" t="n">
        <v>0.52</v>
      </c>
      <c r="V1333" t="n">
        <v>0.84</v>
      </c>
      <c r="W1333" t="n">
        <v>3</v>
      </c>
      <c r="X1333" t="n">
        <v>0.68</v>
      </c>
      <c r="Y1333" t="n">
        <v>1</v>
      </c>
      <c r="Z1333" t="n">
        <v>10</v>
      </c>
    </row>
    <row r="1334">
      <c r="A1334" t="n">
        <v>7</v>
      </c>
      <c r="B1334" t="n">
        <v>60</v>
      </c>
      <c r="C1334" t="inlineStr">
        <is>
          <t xml:space="preserve">CONCLUIDO	</t>
        </is>
      </c>
      <c r="D1334" t="n">
        <v>7.1862</v>
      </c>
      <c r="E1334" t="n">
        <v>13.92</v>
      </c>
      <c r="F1334" t="n">
        <v>10.99</v>
      </c>
      <c r="G1334" t="n">
        <v>21.27</v>
      </c>
      <c r="H1334" t="n">
        <v>0.38</v>
      </c>
      <c r="I1334" t="n">
        <v>31</v>
      </c>
      <c r="J1334" t="n">
        <v>126.94</v>
      </c>
      <c r="K1334" t="n">
        <v>45</v>
      </c>
      <c r="L1334" t="n">
        <v>2.75</v>
      </c>
      <c r="M1334" t="n">
        <v>29</v>
      </c>
      <c r="N1334" t="n">
        <v>19.19</v>
      </c>
      <c r="O1334" t="n">
        <v>15889.69</v>
      </c>
      <c r="P1334" t="n">
        <v>114.58</v>
      </c>
      <c r="Q1334" t="n">
        <v>197.86</v>
      </c>
      <c r="R1334" t="n">
        <v>46.11</v>
      </c>
      <c r="S1334" t="n">
        <v>25.4</v>
      </c>
      <c r="T1334" t="n">
        <v>9398.1</v>
      </c>
      <c r="U1334" t="n">
        <v>0.55</v>
      </c>
      <c r="V1334" t="n">
        <v>0.85</v>
      </c>
      <c r="W1334" t="n">
        <v>2.99</v>
      </c>
      <c r="X1334" t="n">
        <v>0.6</v>
      </c>
      <c r="Y1334" t="n">
        <v>1</v>
      </c>
      <c r="Z1334" t="n">
        <v>10</v>
      </c>
    </row>
    <row r="1335">
      <c r="A1335" t="n">
        <v>8</v>
      </c>
      <c r="B1335" t="n">
        <v>60</v>
      </c>
      <c r="C1335" t="inlineStr">
        <is>
          <t xml:space="preserve">CONCLUIDO	</t>
        </is>
      </c>
      <c r="D1335" t="n">
        <v>7.2315</v>
      </c>
      <c r="E1335" t="n">
        <v>13.83</v>
      </c>
      <c r="F1335" t="n">
        <v>10.96</v>
      </c>
      <c r="G1335" t="n">
        <v>22.67</v>
      </c>
      <c r="H1335" t="n">
        <v>0.42</v>
      </c>
      <c r="I1335" t="n">
        <v>29</v>
      </c>
      <c r="J1335" t="n">
        <v>127.27</v>
      </c>
      <c r="K1335" t="n">
        <v>45</v>
      </c>
      <c r="L1335" t="n">
        <v>3</v>
      </c>
      <c r="M1335" t="n">
        <v>27</v>
      </c>
      <c r="N1335" t="n">
        <v>19.27</v>
      </c>
      <c r="O1335" t="n">
        <v>15930.42</v>
      </c>
      <c r="P1335" t="n">
        <v>113.95</v>
      </c>
      <c r="Q1335" t="n">
        <v>197.81</v>
      </c>
      <c r="R1335" t="n">
        <v>44.78</v>
      </c>
      <c r="S1335" t="n">
        <v>25.4</v>
      </c>
      <c r="T1335" t="n">
        <v>8740.67</v>
      </c>
      <c r="U1335" t="n">
        <v>0.57</v>
      </c>
      <c r="V1335" t="n">
        <v>0.85</v>
      </c>
      <c r="W1335" t="n">
        <v>2.99</v>
      </c>
      <c r="X1335" t="n">
        <v>0.5600000000000001</v>
      </c>
      <c r="Y1335" t="n">
        <v>1</v>
      </c>
      <c r="Z1335" t="n">
        <v>10</v>
      </c>
    </row>
    <row r="1336">
      <c r="A1336" t="n">
        <v>9</v>
      </c>
      <c r="B1336" t="n">
        <v>60</v>
      </c>
      <c r="C1336" t="inlineStr">
        <is>
          <t xml:space="preserve">CONCLUIDO	</t>
        </is>
      </c>
      <c r="D1336" t="n">
        <v>7.2975</v>
      </c>
      <c r="E1336" t="n">
        <v>13.7</v>
      </c>
      <c r="F1336" t="n">
        <v>10.91</v>
      </c>
      <c r="G1336" t="n">
        <v>25.17</v>
      </c>
      <c r="H1336" t="n">
        <v>0.45</v>
      </c>
      <c r="I1336" t="n">
        <v>26</v>
      </c>
      <c r="J1336" t="n">
        <v>127.6</v>
      </c>
      <c r="K1336" t="n">
        <v>45</v>
      </c>
      <c r="L1336" t="n">
        <v>3.25</v>
      </c>
      <c r="M1336" t="n">
        <v>24</v>
      </c>
      <c r="N1336" t="n">
        <v>19.35</v>
      </c>
      <c r="O1336" t="n">
        <v>15971.17</v>
      </c>
      <c r="P1336" t="n">
        <v>113.19</v>
      </c>
      <c r="Q1336" t="n">
        <v>197.85</v>
      </c>
      <c r="R1336" t="n">
        <v>43.33</v>
      </c>
      <c r="S1336" t="n">
        <v>25.4</v>
      </c>
      <c r="T1336" t="n">
        <v>8032.52</v>
      </c>
      <c r="U1336" t="n">
        <v>0.59</v>
      </c>
      <c r="V1336" t="n">
        <v>0.85</v>
      </c>
      <c r="W1336" t="n">
        <v>2.98</v>
      </c>
      <c r="X1336" t="n">
        <v>0.51</v>
      </c>
      <c r="Y1336" t="n">
        <v>1</v>
      </c>
      <c r="Z1336" t="n">
        <v>10</v>
      </c>
    </row>
    <row r="1337">
      <c r="A1337" t="n">
        <v>10</v>
      </c>
      <c r="B1337" t="n">
        <v>60</v>
      </c>
      <c r="C1337" t="inlineStr">
        <is>
          <t xml:space="preserve">CONCLUIDO	</t>
        </is>
      </c>
      <c r="D1337" t="n">
        <v>7.3626</v>
      </c>
      <c r="E1337" t="n">
        <v>13.58</v>
      </c>
      <c r="F1337" t="n">
        <v>10.84</v>
      </c>
      <c r="G1337" t="n">
        <v>27.09</v>
      </c>
      <c r="H1337" t="n">
        <v>0.48</v>
      </c>
      <c r="I1337" t="n">
        <v>24</v>
      </c>
      <c r="J1337" t="n">
        <v>127.93</v>
      </c>
      <c r="K1337" t="n">
        <v>45</v>
      </c>
      <c r="L1337" t="n">
        <v>3.5</v>
      </c>
      <c r="M1337" t="n">
        <v>22</v>
      </c>
      <c r="N1337" t="n">
        <v>19.43</v>
      </c>
      <c r="O1337" t="n">
        <v>16011.95</v>
      </c>
      <c r="P1337" t="n">
        <v>112.26</v>
      </c>
      <c r="Q1337" t="n">
        <v>197.84</v>
      </c>
      <c r="R1337" t="n">
        <v>41.28</v>
      </c>
      <c r="S1337" t="n">
        <v>25.4</v>
      </c>
      <c r="T1337" t="n">
        <v>7013.69</v>
      </c>
      <c r="U1337" t="n">
        <v>0.62</v>
      </c>
      <c r="V1337" t="n">
        <v>0.86</v>
      </c>
      <c r="W1337" t="n">
        <v>2.97</v>
      </c>
      <c r="X1337" t="n">
        <v>0.44</v>
      </c>
      <c r="Y1337" t="n">
        <v>1</v>
      </c>
      <c r="Z1337" t="n">
        <v>10</v>
      </c>
    </row>
    <row r="1338">
      <c r="A1338" t="n">
        <v>11</v>
      </c>
      <c r="B1338" t="n">
        <v>60</v>
      </c>
      <c r="C1338" t="inlineStr">
        <is>
          <t xml:space="preserve">CONCLUIDO	</t>
        </is>
      </c>
      <c r="D1338" t="n">
        <v>7.3763</v>
      </c>
      <c r="E1338" t="n">
        <v>13.56</v>
      </c>
      <c r="F1338" t="n">
        <v>10.84</v>
      </c>
      <c r="G1338" t="n">
        <v>28.27</v>
      </c>
      <c r="H1338" t="n">
        <v>0.52</v>
      </c>
      <c r="I1338" t="n">
        <v>23</v>
      </c>
      <c r="J1338" t="n">
        <v>128.26</v>
      </c>
      <c r="K1338" t="n">
        <v>45</v>
      </c>
      <c r="L1338" t="n">
        <v>3.75</v>
      </c>
      <c r="M1338" t="n">
        <v>21</v>
      </c>
      <c r="N1338" t="n">
        <v>19.51</v>
      </c>
      <c r="O1338" t="n">
        <v>16052.76</v>
      </c>
      <c r="P1338" t="n">
        <v>112.07</v>
      </c>
      <c r="Q1338" t="n">
        <v>197.81</v>
      </c>
      <c r="R1338" t="n">
        <v>41.23</v>
      </c>
      <c r="S1338" t="n">
        <v>25.4</v>
      </c>
      <c r="T1338" t="n">
        <v>6993.68</v>
      </c>
      <c r="U1338" t="n">
        <v>0.62</v>
      </c>
      <c r="V1338" t="n">
        <v>0.86</v>
      </c>
      <c r="W1338" t="n">
        <v>2.98</v>
      </c>
      <c r="X1338" t="n">
        <v>0.45</v>
      </c>
      <c r="Y1338" t="n">
        <v>1</v>
      </c>
      <c r="Z1338" t="n">
        <v>10</v>
      </c>
    </row>
    <row r="1339">
      <c r="A1339" t="n">
        <v>12</v>
      </c>
      <c r="B1339" t="n">
        <v>60</v>
      </c>
      <c r="C1339" t="inlineStr">
        <is>
          <t xml:space="preserve">CONCLUIDO	</t>
        </is>
      </c>
      <c r="D1339" t="n">
        <v>7.4247</v>
      </c>
      <c r="E1339" t="n">
        <v>13.47</v>
      </c>
      <c r="F1339" t="n">
        <v>10.8</v>
      </c>
      <c r="G1339" t="n">
        <v>30.86</v>
      </c>
      <c r="H1339" t="n">
        <v>0.55</v>
      </c>
      <c r="I1339" t="n">
        <v>21</v>
      </c>
      <c r="J1339" t="n">
        <v>128.59</v>
      </c>
      <c r="K1339" t="n">
        <v>45</v>
      </c>
      <c r="L1339" t="n">
        <v>4</v>
      </c>
      <c r="M1339" t="n">
        <v>19</v>
      </c>
      <c r="N1339" t="n">
        <v>19.59</v>
      </c>
      <c r="O1339" t="n">
        <v>16093.6</v>
      </c>
      <c r="P1339" t="n">
        <v>111.44</v>
      </c>
      <c r="Q1339" t="n">
        <v>197.75</v>
      </c>
      <c r="R1339" t="n">
        <v>40.05</v>
      </c>
      <c r="S1339" t="n">
        <v>25.4</v>
      </c>
      <c r="T1339" t="n">
        <v>6418.08</v>
      </c>
      <c r="U1339" t="n">
        <v>0.63</v>
      </c>
      <c r="V1339" t="n">
        <v>0.86</v>
      </c>
      <c r="W1339" t="n">
        <v>2.98</v>
      </c>
      <c r="X1339" t="n">
        <v>0.41</v>
      </c>
      <c r="Y1339" t="n">
        <v>1</v>
      </c>
      <c r="Z1339" t="n">
        <v>10</v>
      </c>
    </row>
    <row r="1340">
      <c r="A1340" t="n">
        <v>13</v>
      </c>
      <c r="B1340" t="n">
        <v>60</v>
      </c>
      <c r="C1340" t="inlineStr">
        <is>
          <t xml:space="preserve">CONCLUIDO	</t>
        </is>
      </c>
      <c r="D1340" t="n">
        <v>7.4511</v>
      </c>
      <c r="E1340" t="n">
        <v>13.42</v>
      </c>
      <c r="F1340" t="n">
        <v>10.78</v>
      </c>
      <c r="G1340" t="n">
        <v>32.33</v>
      </c>
      <c r="H1340" t="n">
        <v>0.58</v>
      </c>
      <c r="I1340" t="n">
        <v>20</v>
      </c>
      <c r="J1340" t="n">
        <v>128.92</v>
      </c>
      <c r="K1340" t="n">
        <v>45</v>
      </c>
      <c r="L1340" t="n">
        <v>4.25</v>
      </c>
      <c r="M1340" t="n">
        <v>18</v>
      </c>
      <c r="N1340" t="n">
        <v>19.68</v>
      </c>
      <c r="O1340" t="n">
        <v>16134.46</v>
      </c>
      <c r="P1340" t="n">
        <v>111.13</v>
      </c>
      <c r="Q1340" t="n">
        <v>197.83</v>
      </c>
      <c r="R1340" t="n">
        <v>39.18</v>
      </c>
      <c r="S1340" t="n">
        <v>25.4</v>
      </c>
      <c r="T1340" t="n">
        <v>5986.73</v>
      </c>
      <c r="U1340" t="n">
        <v>0.65</v>
      </c>
      <c r="V1340" t="n">
        <v>0.86</v>
      </c>
      <c r="W1340" t="n">
        <v>2.98</v>
      </c>
      <c r="X1340" t="n">
        <v>0.39</v>
      </c>
      <c r="Y1340" t="n">
        <v>1</v>
      </c>
      <c r="Z1340" t="n">
        <v>10</v>
      </c>
    </row>
    <row r="1341">
      <c r="A1341" t="n">
        <v>14</v>
      </c>
      <c r="B1341" t="n">
        <v>60</v>
      </c>
      <c r="C1341" t="inlineStr">
        <is>
          <t xml:space="preserve">CONCLUIDO	</t>
        </is>
      </c>
      <c r="D1341" t="n">
        <v>7.4776</v>
      </c>
      <c r="E1341" t="n">
        <v>13.37</v>
      </c>
      <c r="F1341" t="n">
        <v>10.76</v>
      </c>
      <c r="G1341" t="n">
        <v>33.96</v>
      </c>
      <c r="H1341" t="n">
        <v>0.62</v>
      </c>
      <c r="I1341" t="n">
        <v>19</v>
      </c>
      <c r="J1341" t="n">
        <v>129.25</v>
      </c>
      <c r="K1341" t="n">
        <v>45</v>
      </c>
      <c r="L1341" t="n">
        <v>4.5</v>
      </c>
      <c r="M1341" t="n">
        <v>17</v>
      </c>
      <c r="N1341" t="n">
        <v>19.76</v>
      </c>
      <c r="O1341" t="n">
        <v>16175.36</v>
      </c>
      <c r="P1341" t="n">
        <v>110.68</v>
      </c>
      <c r="Q1341" t="n">
        <v>197.78</v>
      </c>
      <c r="R1341" t="n">
        <v>38.67</v>
      </c>
      <c r="S1341" t="n">
        <v>25.4</v>
      </c>
      <c r="T1341" t="n">
        <v>5738.24</v>
      </c>
      <c r="U1341" t="n">
        <v>0.66</v>
      </c>
      <c r="V1341" t="n">
        <v>0.87</v>
      </c>
      <c r="W1341" t="n">
        <v>2.97</v>
      </c>
      <c r="X1341" t="n">
        <v>0.37</v>
      </c>
      <c r="Y1341" t="n">
        <v>1</v>
      </c>
      <c r="Z1341" t="n">
        <v>10</v>
      </c>
    </row>
    <row r="1342">
      <c r="A1342" t="n">
        <v>15</v>
      </c>
      <c r="B1342" t="n">
        <v>60</v>
      </c>
      <c r="C1342" t="inlineStr">
        <is>
          <t xml:space="preserve">CONCLUIDO	</t>
        </is>
      </c>
      <c r="D1342" t="n">
        <v>7.5055</v>
      </c>
      <c r="E1342" t="n">
        <v>13.32</v>
      </c>
      <c r="F1342" t="n">
        <v>10.73</v>
      </c>
      <c r="G1342" t="n">
        <v>35.77</v>
      </c>
      <c r="H1342" t="n">
        <v>0.65</v>
      </c>
      <c r="I1342" t="n">
        <v>18</v>
      </c>
      <c r="J1342" t="n">
        <v>129.59</v>
      </c>
      <c r="K1342" t="n">
        <v>45</v>
      </c>
      <c r="L1342" t="n">
        <v>4.75</v>
      </c>
      <c r="M1342" t="n">
        <v>16</v>
      </c>
      <c r="N1342" t="n">
        <v>19.84</v>
      </c>
      <c r="O1342" t="n">
        <v>16216.29</v>
      </c>
      <c r="P1342" t="n">
        <v>110.12</v>
      </c>
      <c r="Q1342" t="n">
        <v>197.79</v>
      </c>
      <c r="R1342" t="n">
        <v>37.9</v>
      </c>
      <c r="S1342" t="n">
        <v>25.4</v>
      </c>
      <c r="T1342" t="n">
        <v>5355.06</v>
      </c>
      <c r="U1342" t="n">
        <v>0.67</v>
      </c>
      <c r="V1342" t="n">
        <v>0.87</v>
      </c>
      <c r="W1342" t="n">
        <v>2.97</v>
      </c>
      <c r="X1342" t="n">
        <v>0.34</v>
      </c>
      <c r="Y1342" t="n">
        <v>1</v>
      </c>
      <c r="Z1342" t="n">
        <v>10</v>
      </c>
    </row>
    <row r="1343">
      <c r="A1343" t="n">
        <v>16</v>
      </c>
      <c r="B1343" t="n">
        <v>60</v>
      </c>
      <c r="C1343" t="inlineStr">
        <is>
          <t xml:space="preserve">CONCLUIDO	</t>
        </is>
      </c>
      <c r="D1343" t="n">
        <v>7.5227</v>
      </c>
      <c r="E1343" t="n">
        <v>13.29</v>
      </c>
      <c r="F1343" t="n">
        <v>10.73</v>
      </c>
      <c r="G1343" t="n">
        <v>37.86</v>
      </c>
      <c r="H1343" t="n">
        <v>0.68</v>
      </c>
      <c r="I1343" t="n">
        <v>17</v>
      </c>
      <c r="J1343" t="n">
        <v>129.92</v>
      </c>
      <c r="K1343" t="n">
        <v>45</v>
      </c>
      <c r="L1343" t="n">
        <v>5</v>
      </c>
      <c r="M1343" t="n">
        <v>15</v>
      </c>
      <c r="N1343" t="n">
        <v>19.92</v>
      </c>
      <c r="O1343" t="n">
        <v>16257.24</v>
      </c>
      <c r="P1343" t="n">
        <v>109.67</v>
      </c>
      <c r="Q1343" t="n">
        <v>197.81</v>
      </c>
      <c r="R1343" t="n">
        <v>37.92</v>
      </c>
      <c r="S1343" t="n">
        <v>25.4</v>
      </c>
      <c r="T1343" t="n">
        <v>5372.71</v>
      </c>
      <c r="U1343" t="n">
        <v>0.67</v>
      </c>
      <c r="V1343" t="n">
        <v>0.87</v>
      </c>
      <c r="W1343" t="n">
        <v>2.96</v>
      </c>
      <c r="X1343" t="n">
        <v>0.33</v>
      </c>
      <c r="Y1343" t="n">
        <v>1</v>
      </c>
      <c r="Z1343" t="n">
        <v>10</v>
      </c>
    </row>
    <row r="1344">
      <c r="A1344" t="n">
        <v>17</v>
      </c>
      <c r="B1344" t="n">
        <v>60</v>
      </c>
      <c r="C1344" t="inlineStr">
        <is>
          <t xml:space="preserve">CONCLUIDO	</t>
        </is>
      </c>
      <c r="D1344" t="n">
        <v>7.5624</v>
      </c>
      <c r="E1344" t="n">
        <v>13.22</v>
      </c>
      <c r="F1344" t="n">
        <v>10.68</v>
      </c>
      <c r="G1344" t="n">
        <v>40.06</v>
      </c>
      <c r="H1344" t="n">
        <v>0.71</v>
      </c>
      <c r="I1344" t="n">
        <v>16</v>
      </c>
      <c r="J1344" t="n">
        <v>130.25</v>
      </c>
      <c r="K1344" t="n">
        <v>45</v>
      </c>
      <c r="L1344" t="n">
        <v>5.25</v>
      </c>
      <c r="M1344" t="n">
        <v>14</v>
      </c>
      <c r="N1344" t="n">
        <v>20</v>
      </c>
      <c r="O1344" t="n">
        <v>16298.23</v>
      </c>
      <c r="P1344" t="n">
        <v>109.1</v>
      </c>
      <c r="Q1344" t="n">
        <v>197.79</v>
      </c>
      <c r="R1344" t="n">
        <v>36.5</v>
      </c>
      <c r="S1344" t="n">
        <v>25.4</v>
      </c>
      <c r="T1344" t="n">
        <v>4663.98</v>
      </c>
      <c r="U1344" t="n">
        <v>0.7</v>
      </c>
      <c r="V1344" t="n">
        <v>0.87</v>
      </c>
      <c r="W1344" t="n">
        <v>2.96</v>
      </c>
      <c r="X1344" t="n">
        <v>0.29</v>
      </c>
      <c r="Y1344" t="n">
        <v>1</v>
      </c>
      <c r="Z1344" t="n">
        <v>10</v>
      </c>
    </row>
    <row r="1345">
      <c r="A1345" t="n">
        <v>18</v>
      </c>
      <c r="B1345" t="n">
        <v>60</v>
      </c>
      <c r="C1345" t="inlineStr">
        <is>
          <t xml:space="preserve">CONCLUIDO	</t>
        </is>
      </c>
      <c r="D1345" t="n">
        <v>7.5587</v>
      </c>
      <c r="E1345" t="n">
        <v>13.23</v>
      </c>
      <c r="F1345" t="n">
        <v>10.69</v>
      </c>
      <c r="G1345" t="n">
        <v>40.08</v>
      </c>
      <c r="H1345" t="n">
        <v>0.74</v>
      </c>
      <c r="I1345" t="n">
        <v>16</v>
      </c>
      <c r="J1345" t="n">
        <v>130.58</v>
      </c>
      <c r="K1345" t="n">
        <v>45</v>
      </c>
      <c r="L1345" t="n">
        <v>5.5</v>
      </c>
      <c r="M1345" t="n">
        <v>14</v>
      </c>
      <c r="N1345" t="n">
        <v>20.09</v>
      </c>
      <c r="O1345" t="n">
        <v>16339.24</v>
      </c>
      <c r="P1345" t="n">
        <v>109.01</v>
      </c>
      <c r="Q1345" t="n">
        <v>197.81</v>
      </c>
      <c r="R1345" t="n">
        <v>36.76</v>
      </c>
      <c r="S1345" t="n">
        <v>25.4</v>
      </c>
      <c r="T1345" t="n">
        <v>4798.51</v>
      </c>
      <c r="U1345" t="n">
        <v>0.6899999999999999</v>
      </c>
      <c r="V1345" t="n">
        <v>0.87</v>
      </c>
      <c r="W1345" t="n">
        <v>2.96</v>
      </c>
      <c r="X1345" t="n">
        <v>0.3</v>
      </c>
      <c r="Y1345" t="n">
        <v>1</v>
      </c>
      <c r="Z1345" t="n">
        <v>10</v>
      </c>
    </row>
    <row r="1346">
      <c r="A1346" t="n">
        <v>19</v>
      </c>
      <c r="B1346" t="n">
        <v>60</v>
      </c>
      <c r="C1346" t="inlineStr">
        <is>
          <t xml:space="preserve">CONCLUIDO	</t>
        </is>
      </c>
      <c r="D1346" t="n">
        <v>7.5866</v>
      </c>
      <c r="E1346" t="n">
        <v>13.18</v>
      </c>
      <c r="F1346" t="n">
        <v>10.67</v>
      </c>
      <c r="G1346" t="n">
        <v>42.66</v>
      </c>
      <c r="H1346" t="n">
        <v>0.78</v>
      </c>
      <c r="I1346" t="n">
        <v>15</v>
      </c>
      <c r="J1346" t="n">
        <v>130.92</v>
      </c>
      <c r="K1346" t="n">
        <v>45</v>
      </c>
      <c r="L1346" t="n">
        <v>5.75</v>
      </c>
      <c r="M1346" t="n">
        <v>13</v>
      </c>
      <c r="N1346" t="n">
        <v>20.17</v>
      </c>
      <c r="O1346" t="n">
        <v>16380.29</v>
      </c>
      <c r="P1346" t="n">
        <v>108.51</v>
      </c>
      <c r="Q1346" t="n">
        <v>197.78</v>
      </c>
      <c r="R1346" t="n">
        <v>35.94</v>
      </c>
      <c r="S1346" t="n">
        <v>25.4</v>
      </c>
      <c r="T1346" t="n">
        <v>4390.01</v>
      </c>
      <c r="U1346" t="n">
        <v>0.71</v>
      </c>
      <c r="V1346" t="n">
        <v>0.87</v>
      </c>
      <c r="W1346" t="n">
        <v>2.96</v>
      </c>
      <c r="X1346" t="n">
        <v>0.27</v>
      </c>
      <c r="Y1346" t="n">
        <v>1</v>
      </c>
      <c r="Z1346" t="n">
        <v>10</v>
      </c>
    </row>
    <row r="1347">
      <c r="A1347" t="n">
        <v>20</v>
      </c>
      <c r="B1347" t="n">
        <v>60</v>
      </c>
      <c r="C1347" t="inlineStr">
        <is>
          <t xml:space="preserve">CONCLUIDO	</t>
        </is>
      </c>
      <c r="D1347" t="n">
        <v>7.6153</v>
      </c>
      <c r="E1347" t="n">
        <v>13.13</v>
      </c>
      <c r="F1347" t="n">
        <v>10.64</v>
      </c>
      <c r="G1347" t="n">
        <v>45.61</v>
      </c>
      <c r="H1347" t="n">
        <v>0.8100000000000001</v>
      </c>
      <c r="I1347" t="n">
        <v>14</v>
      </c>
      <c r="J1347" t="n">
        <v>131.25</v>
      </c>
      <c r="K1347" t="n">
        <v>45</v>
      </c>
      <c r="L1347" t="n">
        <v>6</v>
      </c>
      <c r="M1347" t="n">
        <v>12</v>
      </c>
      <c r="N1347" t="n">
        <v>20.25</v>
      </c>
      <c r="O1347" t="n">
        <v>16421.36</v>
      </c>
      <c r="P1347" t="n">
        <v>108.02</v>
      </c>
      <c r="Q1347" t="n">
        <v>197.78</v>
      </c>
      <c r="R1347" t="n">
        <v>35.33</v>
      </c>
      <c r="S1347" t="n">
        <v>25.4</v>
      </c>
      <c r="T1347" t="n">
        <v>4089.81</v>
      </c>
      <c r="U1347" t="n">
        <v>0.72</v>
      </c>
      <c r="V1347" t="n">
        <v>0.87</v>
      </c>
      <c r="W1347" t="n">
        <v>2.96</v>
      </c>
      <c r="X1347" t="n">
        <v>0.25</v>
      </c>
      <c r="Y1347" t="n">
        <v>1</v>
      </c>
      <c r="Z1347" t="n">
        <v>10</v>
      </c>
    </row>
    <row r="1348">
      <c r="A1348" t="n">
        <v>21</v>
      </c>
      <c r="B1348" t="n">
        <v>60</v>
      </c>
      <c r="C1348" t="inlineStr">
        <is>
          <t xml:space="preserve">CONCLUIDO	</t>
        </is>
      </c>
      <c r="D1348" t="n">
        <v>7.6105</v>
      </c>
      <c r="E1348" t="n">
        <v>13.14</v>
      </c>
      <c r="F1348" t="n">
        <v>10.65</v>
      </c>
      <c r="G1348" t="n">
        <v>45.64</v>
      </c>
      <c r="H1348" t="n">
        <v>0.84</v>
      </c>
      <c r="I1348" t="n">
        <v>14</v>
      </c>
      <c r="J1348" t="n">
        <v>131.58</v>
      </c>
      <c r="K1348" t="n">
        <v>45</v>
      </c>
      <c r="L1348" t="n">
        <v>6.25</v>
      </c>
      <c r="M1348" t="n">
        <v>12</v>
      </c>
      <c r="N1348" t="n">
        <v>20.34</v>
      </c>
      <c r="O1348" t="n">
        <v>16462.46</v>
      </c>
      <c r="P1348" t="n">
        <v>107.85</v>
      </c>
      <c r="Q1348" t="n">
        <v>197.85</v>
      </c>
      <c r="R1348" t="n">
        <v>35.52</v>
      </c>
      <c r="S1348" t="n">
        <v>25.4</v>
      </c>
      <c r="T1348" t="n">
        <v>4185.67</v>
      </c>
      <c r="U1348" t="n">
        <v>0.72</v>
      </c>
      <c r="V1348" t="n">
        <v>0.87</v>
      </c>
      <c r="W1348" t="n">
        <v>2.96</v>
      </c>
      <c r="X1348" t="n">
        <v>0.26</v>
      </c>
      <c r="Y1348" t="n">
        <v>1</v>
      </c>
      <c r="Z1348" t="n">
        <v>10</v>
      </c>
    </row>
    <row r="1349">
      <c r="A1349" t="n">
        <v>22</v>
      </c>
      <c r="B1349" t="n">
        <v>60</v>
      </c>
      <c r="C1349" t="inlineStr">
        <is>
          <t xml:space="preserve">CONCLUIDO	</t>
        </is>
      </c>
      <c r="D1349" t="n">
        <v>7.6384</v>
      </c>
      <c r="E1349" t="n">
        <v>13.09</v>
      </c>
      <c r="F1349" t="n">
        <v>10.63</v>
      </c>
      <c r="G1349" t="n">
        <v>49.05</v>
      </c>
      <c r="H1349" t="n">
        <v>0.87</v>
      </c>
      <c r="I1349" t="n">
        <v>13</v>
      </c>
      <c r="J1349" t="n">
        <v>131.92</v>
      </c>
      <c r="K1349" t="n">
        <v>45</v>
      </c>
      <c r="L1349" t="n">
        <v>6.5</v>
      </c>
      <c r="M1349" t="n">
        <v>11</v>
      </c>
      <c r="N1349" t="n">
        <v>20.42</v>
      </c>
      <c r="O1349" t="n">
        <v>16503.6</v>
      </c>
      <c r="P1349" t="n">
        <v>107.53</v>
      </c>
      <c r="Q1349" t="n">
        <v>197.76</v>
      </c>
      <c r="R1349" t="n">
        <v>34.78</v>
      </c>
      <c r="S1349" t="n">
        <v>25.4</v>
      </c>
      <c r="T1349" t="n">
        <v>3821.37</v>
      </c>
      <c r="U1349" t="n">
        <v>0.73</v>
      </c>
      <c r="V1349" t="n">
        <v>0.88</v>
      </c>
      <c r="W1349" t="n">
        <v>2.96</v>
      </c>
      <c r="X1349" t="n">
        <v>0.24</v>
      </c>
      <c r="Y1349" t="n">
        <v>1</v>
      </c>
      <c r="Z1349" t="n">
        <v>10</v>
      </c>
    </row>
    <row r="1350">
      <c r="A1350" t="n">
        <v>23</v>
      </c>
      <c r="B1350" t="n">
        <v>60</v>
      </c>
      <c r="C1350" t="inlineStr">
        <is>
          <t xml:space="preserve">CONCLUIDO	</t>
        </is>
      </c>
      <c r="D1350" t="n">
        <v>7.644</v>
      </c>
      <c r="E1350" t="n">
        <v>13.08</v>
      </c>
      <c r="F1350" t="n">
        <v>10.62</v>
      </c>
      <c r="G1350" t="n">
        <v>49.01</v>
      </c>
      <c r="H1350" t="n">
        <v>0.9</v>
      </c>
      <c r="I1350" t="n">
        <v>13</v>
      </c>
      <c r="J1350" t="n">
        <v>132.25</v>
      </c>
      <c r="K1350" t="n">
        <v>45</v>
      </c>
      <c r="L1350" t="n">
        <v>6.75</v>
      </c>
      <c r="M1350" t="n">
        <v>11</v>
      </c>
      <c r="N1350" t="n">
        <v>20.5</v>
      </c>
      <c r="O1350" t="n">
        <v>16544.76</v>
      </c>
      <c r="P1350" t="n">
        <v>107.19</v>
      </c>
      <c r="Q1350" t="n">
        <v>197.77</v>
      </c>
      <c r="R1350" t="n">
        <v>34.51</v>
      </c>
      <c r="S1350" t="n">
        <v>25.4</v>
      </c>
      <c r="T1350" t="n">
        <v>3688.26</v>
      </c>
      <c r="U1350" t="n">
        <v>0.74</v>
      </c>
      <c r="V1350" t="n">
        <v>0.88</v>
      </c>
      <c r="W1350" t="n">
        <v>2.96</v>
      </c>
      <c r="X1350" t="n">
        <v>0.23</v>
      </c>
      <c r="Y1350" t="n">
        <v>1</v>
      </c>
      <c r="Z1350" t="n">
        <v>10</v>
      </c>
    </row>
    <row r="1351">
      <c r="A1351" t="n">
        <v>24</v>
      </c>
      <c r="B1351" t="n">
        <v>60</v>
      </c>
      <c r="C1351" t="inlineStr">
        <is>
          <t xml:space="preserve">CONCLUIDO	</t>
        </is>
      </c>
      <c r="D1351" t="n">
        <v>7.6599</v>
      </c>
      <c r="E1351" t="n">
        <v>13.06</v>
      </c>
      <c r="F1351" t="n">
        <v>10.62</v>
      </c>
      <c r="G1351" t="n">
        <v>53.08</v>
      </c>
      <c r="H1351" t="n">
        <v>0.93</v>
      </c>
      <c r="I1351" t="n">
        <v>12</v>
      </c>
      <c r="J1351" t="n">
        <v>132.58</v>
      </c>
      <c r="K1351" t="n">
        <v>45</v>
      </c>
      <c r="L1351" t="n">
        <v>7</v>
      </c>
      <c r="M1351" t="n">
        <v>10</v>
      </c>
      <c r="N1351" t="n">
        <v>20.59</v>
      </c>
      <c r="O1351" t="n">
        <v>16585.95</v>
      </c>
      <c r="P1351" t="n">
        <v>106.78</v>
      </c>
      <c r="Q1351" t="n">
        <v>197.79</v>
      </c>
      <c r="R1351" t="n">
        <v>34.29</v>
      </c>
      <c r="S1351" t="n">
        <v>25.4</v>
      </c>
      <c r="T1351" t="n">
        <v>3579.56</v>
      </c>
      <c r="U1351" t="n">
        <v>0.74</v>
      </c>
      <c r="V1351" t="n">
        <v>0.88</v>
      </c>
      <c r="W1351" t="n">
        <v>2.96</v>
      </c>
      <c r="X1351" t="n">
        <v>0.23</v>
      </c>
      <c r="Y1351" t="n">
        <v>1</v>
      </c>
      <c r="Z1351" t="n">
        <v>10</v>
      </c>
    </row>
    <row r="1352">
      <c r="A1352" t="n">
        <v>25</v>
      </c>
      <c r="B1352" t="n">
        <v>60</v>
      </c>
      <c r="C1352" t="inlineStr">
        <is>
          <t xml:space="preserve">CONCLUIDO	</t>
        </is>
      </c>
      <c r="D1352" t="n">
        <v>7.6635</v>
      </c>
      <c r="E1352" t="n">
        <v>13.05</v>
      </c>
      <c r="F1352" t="n">
        <v>10.61</v>
      </c>
      <c r="G1352" t="n">
        <v>53.05</v>
      </c>
      <c r="H1352" t="n">
        <v>0.96</v>
      </c>
      <c r="I1352" t="n">
        <v>12</v>
      </c>
      <c r="J1352" t="n">
        <v>132.92</v>
      </c>
      <c r="K1352" t="n">
        <v>45</v>
      </c>
      <c r="L1352" t="n">
        <v>7.25</v>
      </c>
      <c r="M1352" t="n">
        <v>10</v>
      </c>
      <c r="N1352" t="n">
        <v>20.67</v>
      </c>
      <c r="O1352" t="n">
        <v>16627.17</v>
      </c>
      <c r="P1352" t="n">
        <v>106.55</v>
      </c>
      <c r="Q1352" t="n">
        <v>197.75</v>
      </c>
      <c r="R1352" t="n">
        <v>34.33</v>
      </c>
      <c r="S1352" t="n">
        <v>25.4</v>
      </c>
      <c r="T1352" t="n">
        <v>3601.71</v>
      </c>
      <c r="U1352" t="n">
        <v>0.74</v>
      </c>
      <c r="V1352" t="n">
        <v>0.88</v>
      </c>
      <c r="W1352" t="n">
        <v>2.96</v>
      </c>
      <c r="X1352" t="n">
        <v>0.22</v>
      </c>
      <c r="Y1352" t="n">
        <v>1</v>
      </c>
      <c r="Z1352" t="n">
        <v>10</v>
      </c>
    </row>
    <row r="1353">
      <c r="A1353" t="n">
        <v>26</v>
      </c>
      <c r="B1353" t="n">
        <v>60</v>
      </c>
      <c r="C1353" t="inlineStr">
        <is>
          <t xml:space="preserve">CONCLUIDO	</t>
        </is>
      </c>
      <c r="D1353" t="n">
        <v>7.6619</v>
      </c>
      <c r="E1353" t="n">
        <v>13.05</v>
      </c>
      <c r="F1353" t="n">
        <v>10.61</v>
      </c>
      <c r="G1353" t="n">
        <v>53.06</v>
      </c>
      <c r="H1353" t="n">
        <v>0.99</v>
      </c>
      <c r="I1353" t="n">
        <v>12</v>
      </c>
      <c r="J1353" t="n">
        <v>133.25</v>
      </c>
      <c r="K1353" t="n">
        <v>45</v>
      </c>
      <c r="L1353" t="n">
        <v>7.5</v>
      </c>
      <c r="M1353" t="n">
        <v>10</v>
      </c>
      <c r="N1353" t="n">
        <v>20.76</v>
      </c>
      <c r="O1353" t="n">
        <v>16668.43</v>
      </c>
      <c r="P1353" t="n">
        <v>106.05</v>
      </c>
      <c r="Q1353" t="n">
        <v>197.77</v>
      </c>
      <c r="R1353" t="n">
        <v>34.34</v>
      </c>
      <c r="S1353" t="n">
        <v>25.4</v>
      </c>
      <c r="T1353" t="n">
        <v>3605.95</v>
      </c>
      <c r="U1353" t="n">
        <v>0.74</v>
      </c>
      <c r="V1353" t="n">
        <v>0.88</v>
      </c>
      <c r="W1353" t="n">
        <v>2.96</v>
      </c>
      <c r="X1353" t="n">
        <v>0.22</v>
      </c>
      <c r="Y1353" t="n">
        <v>1</v>
      </c>
      <c r="Z1353" t="n">
        <v>10</v>
      </c>
    </row>
    <row r="1354">
      <c r="A1354" t="n">
        <v>27</v>
      </c>
      <c r="B1354" t="n">
        <v>60</v>
      </c>
      <c r="C1354" t="inlineStr">
        <is>
          <t xml:space="preserve">CONCLUIDO	</t>
        </is>
      </c>
      <c r="D1354" t="n">
        <v>7.6941</v>
      </c>
      <c r="E1354" t="n">
        <v>13</v>
      </c>
      <c r="F1354" t="n">
        <v>10.58</v>
      </c>
      <c r="G1354" t="n">
        <v>57.73</v>
      </c>
      <c r="H1354" t="n">
        <v>1.03</v>
      </c>
      <c r="I1354" t="n">
        <v>11</v>
      </c>
      <c r="J1354" t="n">
        <v>133.59</v>
      </c>
      <c r="K1354" t="n">
        <v>45</v>
      </c>
      <c r="L1354" t="n">
        <v>7.75</v>
      </c>
      <c r="M1354" t="n">
        <v>9</v>
      </c>
      <c r="N1354" t="n">
        <v>20.84</v>
      </c>
      <c r="O1354" t="n">
        <v>16709.71</v>
      </c>
      <c r="P1354" t="n">
        <v>105.63</v>
      </c>
      <c r="Q1354" t="n">
        <v>197.77</v>
      </c>
      <c r="R1354" t="n">
        <v>33.41</v>
      </c>
      <c r="S1354" t="n">
        <v>25.4</v>
      </c>
      <c r="T1354" t="n">
        <v>3144.57</v>
      </c>
      <c r="U1354" t="n">
        <v>0.76</v>
      </c>
      <c r="V1354" t="n">
        <v>0.88</v>
      </c>
      <c r="W1354" t="n">
        <v>2.96</v>
      </c>
      <c r="X1354" t="n">
        <v>0.19</v>
      </c>
      <c r="Y1354" t="n">
        <v>1</v>
      </c>
      <c r="Z1354" t="n">
        <v>10</v>
      </c>
    </row>
    <row r="1355">
      <c r="A1355" t="n">
        <v>28</v>
      </c>
      <c r="B1355" t="n">
        <v>60</v>
      </c>
      <c r="C1355" t="inlineStr">
        <is>
          <t xml:space="preserve">CONCLUIDO	</t>
        </is>
      </c>
      <c r="D1355" t="n">
        <v>7.6913</v>
      </c>
      <c r="E1355" t="n">
        <v>13</v>
      </c>
      <c r="F1355" t="n">
        <v>10.59</v>
      </c>
      <c r="G1355" t="n">
        <v>57.75</v>
      </c>
      <c r="H1355" t="n">
        <v>1.06</v>
      </c>
      <c r="I1355" t="n">
        <v>11</v>
      </c>
      <c r="J1355" t="n">
        <v>133.92</v>
      </c>
      <c r="K1355" t="n">
        <v>45</v>
      </c>
      <c r="L1355" t="n">
        <v>8</v>
      </c>
      <c r="M1355" t="n">
        <v>9</v>
      </c>
      <c r="N1355" t="n">
        <v>20.93</v>
      </c>
      <c r="O1355" t="n">
        <v>16751.02</v>
      </c>
      <c r="P1355" t="n">
        <v>105.62</v>
      </c>
      <c r="Q1355" t="n">
        <v>197.78</v>
      </c>
      <c r="R1355" t="n">
        <v>33.54</v>
      </c>
      <c r="S1355" t="n">
        <v>25.4</v>
      </c>
      <c r="T1355" t="n">
        <v>3212.06</v>
      </c>
      <c r="U1355" t="n">
        <v>0.76</v>
      </c>
      <c r="V1355" t="n">
        <v>0.88</v>
      </c>
      <c r="W1355" t="n">
        <v>2.96</v>
      </c>
      <c r="X1355" t="n">
        <v>0.2</v>
      </c>
      <c r="Y1355" t="n">
        <v>1</v>
      </c>
      <c r="Z1355" t="n">
        <v>10</v>
      </c>
    </row>
    <row r="1356">
      <c r="A1356" t="n">
        <v>29</v>
      </c>
      <c r="B1356" t="n">
        <v>60</v>
      </c>
      <c r="C1356" t="inlineStr">
        <is>
          <t xml:space="preserve">CONCLUIDO	</t>
        </is>
      </c>
      <c r="D1356" t="n">
        <v>7.6961</v>
      </c>
      <c r="E1356" t="n">
        <v>12.99</v>
      </c>
      <c r="F1356" t="n">
        <v>10.58</v>
      </c>
      <c r="G1356" t="n">
        <v>57.71</v>
      </c>
      <c r="H1356" t="n">
        <v>1.09</v>
      </c>
      <c r="I1356" t="n">
        <v>11</v>
      </c>
      <c r="J1356" t="n">
        <v>134.26</v>
      </c>
      <c r="K1356" t="n">
        <v>45</v>
      </c>
      <c r="L1356" t="n">
        <v>8.25</v>
      </c>
      <c r="M1356" t="n">
        <v>9</v>
      </c>
      <c r="N1356" t="n">
        <v>21.01</v>
      </c>
      <c r="O1356" t="n">
        <v>16792.37</v>
      </c>
      <c r="P1356" t="n">
        <v>105.22</v>
      </c>
      <c r="Q1356" t="n">
        <v>197.79</v>
      </c>
      <c r="R1356" t="n">
        <v>33.22</v>
      </c>
      <c r="S1356" t="n">
        <v>25.4</v>
      </c>
      <c r="T1356" t="n">
        <v>3051.84</v>
      </c>
      <c r="U1356" t="n">
        <v>0.76</v>
      </c>
      <c r="V1356" t="n">
        <v>0.88</v>
      </c>
      <c r="W1356" t="n">
        <v>2.96</v>
      </c>
      <c r="X1356" t="n">
        <v>0.19</v>
      </c>
      <c r="Y1356" t="n">
        <v>1</v>
      </c>
      <c r="Z1356" t="n">
        <v>10</v>
      </c>
    </row>
    <row r="1357">
      <c r="A1357" t="n">
        <v>30</v>
      </c>
      <c r="B1357" t="n">
        <v>60</v>
      </c>
      <c r="C1357" t="inlineStr">
        <is>
          <t xml:space="preserve">CONCLUIDO	</t>
        </is>
      </c>
      <c r="D1357" t="n">
        <v>7.7187</v>
      </c>
      <c r="E1357" t="n">
        <v>12.96</v>
      </c>
      <c r="F1357" t="n">
        <v>10.57</v>
      </c>
      <c r="G1357" t="n">
        <v>63.41</v>
      </c>
      <c r="H1357" t="n">
        <v>1.12</v>
      </c>
      <c r="I1357" t="n">
        <v>10</v>
      </c>
      <c r="J1357" t="n">
        <v>134.59</v>
      </c>
      <c r="K1357" t="n">
        <v>45</v>
      </c>
      <c r="L1357" t="n">
        <v>8.5</v>
      </c>
      <c r="M1357" t="n">
        <v>8</v>
      </c>
      <c r="N1357" t="n">
        <v>21.1</v>
      </c>
      <c r="O1357" t="n">
        <v>16833.86</v>
      </c>
      <c r="P1357" t="n">
        <v>105</v>
      </c>
      <c r="Q1357" t="n">
        <v>197.76</v>
      </c>
      <c r="R1357" t="n">
        <v>32.82</v>
      </c>
      <c r="S1357" t="n">
        <v>25.4</v>
      </c>
      <c r="T1357" t="n">
        <v>2854.34</v>
      </c>
      <c r="U1357" t="n">
        <v>0.77</v>
      </c>
      <c r="V1357" t="n">
        <v>0.88</v>
      </c>
      <c r="W1357" t="n">
        <v>2.96</v>
      </c>
      <c r="X1357" t="n">
        <v>0.18</v>
      </c>
      <c r="Y1357" t="n">
        <v>1</v>
      </c>
      <c r="Z1357" t="n">
        <v>10</v>
      </c>
    </row>
    <row r="1358">
      <c r="A1358" t="n">
        <v>31</v>
      </c>
      <c r="B1358" t="n">
        <v>60</v>
      </c>
      <c r="C1358" t="inlineStr">
        <is>
          <t xml:space="preserve">CONCLUIDO	</t>
        </is>
      </c>
      <c r="D1358" t="n">
        <v>7.7258</v>
      </c>
      <c r="E1358" t="n">
        <v>12.94</v>
      </c>
      <c r="F1358" t="n">
        <v>10.56</v>
      </c>
      <c r="G1358" t="n">
        <v>63.34</v>
      </c>
      <c r="H1358" t="n">
        <v>1.15</v>
      </c>
      <c r="I1358" t="n">
        <v>10</v>
      </c>
      <c r="J1358" t="n">
        <v>134.93</v>
      </c>
      <c r="K1358" t="n">
        <v>45</v>
      </c>
      <c r="L1358" t="n">
        <v>8.75</v>
      </c>
      <c r="M1358" t="n">
        <v>8</v>
      </c>
      <c r="N1358" t="n">
        <v>21.18</v>
      </c>
      <c r="O1358" t="n">
        <v>16875.27</v>
      </c>
      <c r="P1358" t="n">
        <v>104.82</v>
      </c>
      <c r="Q1358" t="n">
        <v>197.77</v>
      </c>
      <c r="R1358" t="n">
        <v>32.62</v>
      </c>
      <c r="S1358" t="n">
        <v>25.4</v>
      </c>
      <c r="T1358" t="n">
        <v>2757.78</v>
      </c>
      <c r="U1358" t="n">
        <v>0.78</v>
      </c>
      <c r="V1358" t="n">
        <v>0.88</v>
      </c>
      <c r="W1358" t="n">
        <v>2.95</v>
      </c>
      <c r="X1358" t="n">
        <v>0.17</v>
      </c>
      <c r="Y1358" t="n">
        <v>1</v>
      </c>
      <c r="Z1358" t="n">
        <v>10</v>
      </c>
    </row>
    <row r="1359">
      <c r="A1359" t="n">
        <v>32</v>
      </c>
      <c r="B1359" t="n">
        <v>60</v>
      </c>
      <c r="C1359" t="inlineStr">
        <is>
          <t xml:space="preserve">CONCLUIDO	</t>
        </is>
      </c>
      <c r="D1359" t="n">
        <v>7.7199</v>
      </c>
      <c r="E1359" t="n">
        <v>12.95</v>
      </c>
      <c r="F1359" t="n">
        <v>10.57</v>
      </c>
      <c r="G1359" t="n">
        <v>63.39</v>
      </c>
      <c r="H1359" t="n">
        <v>1.18</v>
      </c>
      <c r="I1359" t="n">
        <v>10</v>
      </c>
      <c r="J1359" t="n">
        <v>135.27</v>
      </c>
      <c r="K1359" t="n">
        <v>45</v>
      </c>
      <c r="L1359" t="n">
        <v>9</v>
      </c>
      <c r="M1359" t="n">
        <v>8</v>
      </c>
      <c r="N1359" t="n">
        <v>21.27</v>
      </c>
      <c r="O1359" t="n">
        <v>16916.71</v>
      </c>
      <c r="P1359" t="n">
        <v>104.59</v>
      </c>
      <c r="Q1359" t="n">
        <v>197.76</v>
      </c>
      <c r="R1359" t="n">
        <v>32.93</v>
      </c>
      <c r="S1359" t="n">
        <v>25.4</v>
      </c>
      <c r="T1359" t="n">
        <v>2909.03</v>
      </c>
      <c r="U1359" t="n">
        <v>0.77</v>
      </c>
      <c r="V1359" t="n">
        <v>0.88</v>
      </c>
      <c r="W1359" t="n">
        <v>2.95</v>
      </c>
      <c r="X1359" t="n">
        <v>0.18</v>
      </c>
      <c r="Y1359" t="n">
        <v>1</v>
      </c>
      <c r="Z1359" t="n">
        <v>10</v>
      </c>
    </row>
    <row r="1360">
      <c r="A1360" t="n">
        <v>33</v>
      </c>
      <c r="B1360" t="n">
        <v>60</v>
      </c>
      <c r="C1360" t="inlineStr">
        <is>
          <t xml:space="preserve">CONCLUIDO	</t>
        </is>
      </c>
      <c r="D1360" t="n">
        <v>7.7488</v>
      </c>
      <c r="E1360" t="n">
        <v>12.91</v>
      </c>
      <c r="F1360" t="n">
        <v>10.54</v>
      </c>
      <c r="G1360" t="n">
        <v>70.29000000000001</v>
      </c>
      <c r="H1360" t="n">
        <v>1.21</v>
      </c>
      <c r="I1360" t="n">
        <v>9</v>
      </c>
      <c r="J1360" t="n">
        <v>135.6</v>
      </c>
      <c r="K1360" t="n">
        <v>45</v>
      </c>
      <c r="L1360" t="n">
        <v>9.25</v>
      </c>
      <c r="M1360" t="n">
        <v>7</v>
      </c>
      <c r="N1360" t="n">
        <v>21.35</v>
      </c>
      <c r="O1360" t="n">
        <v>16958.17</v>
      </c>
      <c r="P1360" t="n">
        <v>103.45</v>
      </c>
      <c r="Q1360" t="n">
        <v>197.77</v>
      </c>
      <c r="R1360" t="n">
        <v>32.09</v>
      </c>
      <c r="S1360" t="n">
        <v>25.4</v>
      </c>
      <c r="T1360" t="n">
        <v>2493.61</v>
      </c>
      <c r="U1360" t="n">
        <v>0.79</v>
      </c>
      <c r="V1360" t="n">
        <v>0.88</v>
      </c>
      <c r="W1360" t="n">
        <v>2.95</v>
      </c>
      <c r="X1360" t="n">
        <v>0.15</v>
      </c>
      <c r="Y1360" t="n">
        <v>1</v>
      </c>
      <c r="Z1360" t="n">
        <v>10</v>
      </c>
    </row>
    <row r="1361">
      <c r="A1361" t="n">
        <v>34</v>
      </c>
      <c r="B1361" t="n">
        <v>60</v>
      </c>
      <c r="C1361" t="inlineStr">
        <is>
          <t xml:space="preserve">CONCLUIDO	</t>
        </is>
      </c>
      <c r="D1361" t="n">
        <v>7.7381</v>
      </c>
      <c r="E1361" t="n">
        <v>12.92</v>
      </c>
      <c r="F1361" t="n">
        <v>10.56</v>
      </c>
      <c r="G1361" t="n">
        <v>70.41</v>
      </c>
      <c r="H1361" t="n">
        <v>1.24</v>
      </c>
      <c r="I1361" t="n">
        <v>9</v>
      </c>
      <c r="J1361" t="n">
        <v>135.94</v>
      </c>
      <c r="K1361" t="n">
        <v>45</v>
      </c>
      <c r="L1361" t="n">
        <v>9.5</v>
      </c>
      <c r="M1361" t="n">
        <v>7</v>
      </c>
      <c r="N1361" t="n">
        <v>21.44</v>
      </c>
      <c r="O1361" t="n">
        <v>16999.67</v>
      </c>
      <c r="P1361" t="n">
        <v>103.82</v>
      </c>
      <c r="Q1361" t="n">
        <v>197.76</v>
      </c>
      <c r="R1361" t="n">
        <v>32.66</v>
      </c>
      <c r="S1361" t="n">
        <v>25.4</v>
      </c>
      <c r="T1361" t="n">
        <v>2783.35</v>
      </c>
      <c r="U1361" t="n">
        <v>0.78</v>
      </c>
      <c r="V1361" t="n">
        <v>0.88</v>
      </c>
      <c r="W1361" t="n">
        <v>2.96</v>
      </c>
      <c r="X1361" t="n">
        <v>0.17</v>
      </c>
      <c r="Y1361" t="n">
        <v>1</v>
      </c>
      <c r="Z1361" t="n">
        <v>10</v>
      </c>
    </row>
    <row r="1362">
      <c r="A1362" t="n">
        <v>35</v>
      </c>
      <c r="B1362" t="n">
        <v>60</v>
      </c>
      <c r="C1362" t="inlineStr">
        <is>
          <t xml:space="preserve">CONCLUIDO	</t>
        </is>
      </c>
      <c r="D1362" t="n">
        <v>7.7418</v>
      </c>
      <c r="E1362" t="n">
        <v>12.92</v>
      </c>
      <c r="F1362" t="n">
        <v>10.55</v>
      </c>
      <c r="G1362" t="n">
        <v>70.36</v>
      </c>
      <c r="H1362" t="n">
        <v>1.26</v>
      </c>
      <c r="I1362" t="n">
        <v>9</v>
      </c>
      <c r="J1362" t="n">
        <v>136.27</v>
      </c>
      <c r="K1362" t="n">
        <v>45</v>
      </c>
      <c r="L1362" t="n">
        <v>9.75</v>
      </c>
      <c r="M1362" t="n">
        <v>7</v>
      </c>
      <c r="N1362" t="n">
        <v>21.53</v>
      </c>
      <c r="O1362" t="n">
        <v>17041.2</v>
      </c>
      <c r="P1362" t="n">
        <v>103.71</v>
      </c>
      <c r="Q1362" t="n">
        <v>197.78</v>
      </c>
      <c r="R1362" t="n">
        <v>32.43</v>
      </c>
      <c r="S1362" t="n">
        <v>25.4</v>
      </c>
      <c r="T1362" t="n">
        <v>2667.78</v>
      </c>
      <c r="U1362" t="n">
        <v>0.78</v>
      </c>
      <c r="V1362" t="n">
        <v>0.88</v>
      </c>
      <c r="W1362" t="n">
        <v>2.96</v>
      </c>
      <c r="X1362" t="n">
        <v>0.16</v>
      </c>
      <c r="Y1362" t="n">
        <v>1</v>
      </c>
      <c r="Z1362" t="n">
        <v>10</v>
      </c>
    </row>
    <row r="1363">
      <c r="A1363" t="n">
        <v>36</v>
      </c>
      <c r="B1363" t="n">
        <v>60</v>
      </c>
      <c r="C1363" t="inlineStr">
        <is>
          <t xml:space="preserve">CONCLUIDO	</t>
        </is>
      </c>
      <c r="D1363" t="n">
        <v>7.7463</v>
      </c>
      <c r="E1363" t="n">
        <v>12.91</v>
      </c>
      <c r="F1363" t="n">
        <v>10.55</v>
      </c>
      <c r="G1363" t="n">
        <v>70.31</v>
      </c>
      <c r="H1363" t="n">
        <v>1.29</v>
      </c>
      <c r="I1363" t="n">
        <v>9</v>
      </c>
      <c r="J1363" t="n">
        <v>136.61</v>
      </c>
      <c r="K1363" t="n">
        <v>45</v>
      </c>
      <c r="L1363" t="n">
        <v>10</v>
      </c>
      <c r="M1363" t="n">
        <v>7</v>
      </c>
      <c r="N1363" t="n">
        <v>21.61</v>
      </c>
      <c r="O1363" t="n">
        <v>17082.76</v>
      </c>
      <c r="P1363" t="n">
        <v>103.24</v>
      </c>
      <c r="Q1363" t="n">
        <v>197.75</v>
      </c>
      <c r="R1363" t="n">
        <v>32.29</v>
      </c>
      <c r="S1363" t="n">
        <v>25.4</v>
      </c>
      <c r="T1363" t="n">
        <v>2595.34</v>
      </c>
      <c r="U1363" t="n">
        <v>0.79</v>
      </c>
      <c r="V1363" t="n">
        <v>0.88</v>
      </c>
      <c r="W1363" t="n">
        <v>2.95</v>
      </c>
      <c r="X1363" t="n">
        <v>0.16</v>
      </c>
      <c r="Y1363" t="n">
        <v>1</v>
      </c>
      <c r="Z1363" t="n">
        <v>10</v>
      </c>
    </row>
    <row r="1364">
      <c r="A1364" t="n">
        <v>37</v>
      </c>
      <c r="B1364" t="n">
        <v>60</v>
      </c>
      <c r="C1364" t="inlineStr">
        <is>
          <t xml:space="preserve">CONCLUIDO	</t>
        </is>
      </c>
      <c r="D1364" t="n">
        <v>7.7426</v>
      </c>
      <c r="E1364" t="n">
        <v>12.92</v>
      </c>
      <c r="F1364" t="n">
        <v>10.55</v>
      </c>
      <c r="G1364" t="n">
        <v>70.36</v>
      </c>
      <c r="H1364" t="n">
        <v>1.32</v>
      </c>
      <c r="I1364" t="n">
        <v>9</v>
      </c>
      <c r="J1364" t="n">
        <v>136.95</v>
      </c>
      <c r="K1364" t="n">
        <v>45</v>
      </c>
      <c r="L1364" t="n">
        <v>10.25</v>
      </c>
      <c r="M1364" t="n">
        <v>7</v>
      </c>
      <c r="N1364" t="n">
        <v>21.7</v>
      </c>
      <c r="O1364" t="n">
        <v>17124.35</v>
      </c>
      <c r="P1364" t="n">
        <v>103.09</v>
      </c>
      <c r="Q1364" t="n">
        <v>197.77</v>
      </c>
      <c r="R1364" t="n">
        <v>32.52</v>
      </c>
      <c r="S1364" t="n">
        <v>25.4</v>
      </c>
      <c r="T1364" t="n">
        <v>2710.83</v>
      </c>
      <c r="U1364" t="n">
        <v>0.78</v>
      </c>
      <c r="V1364" t="n">
        <v>0.88</v>
      </c>
      <c r="W1364" t="n">
        <v>2.95</v>
      </c>
      <c r="X1364" t="n">
        <v>0.16</v>
      </c>
      <c r="Y1364" t="n">
        <v>1</v>
      </c>
      <c r="Z1364" t="n">
        <v>10</v>
      </c>
    </row>
    <row r="1365">
      <c r="A1365" t="n">
        <v>38</v>
      </c>
      <c r="B1365" t="n">
        <v>60</v>
      </c>
      <c r="C1365" t="inlineStr">
        <is>
          <t xml:space="preserve">CONCLUIDO	</t>
        </is>
      </c>
      <c r="D1365" t="n">
        <v>7.773</v>
      </c>
      <c r="E1365" t="n">
        <v>12.86</v>
      </c>
      <c r="F1365" t="n">
        <v>10.53</v>
      </c>
      <c r="G1365" t="n">
        <v>78.95999999999999</v>
      </c>
      <c r="H1365" t="n">
        <v>1.35</v>
      </c>
      <c r="I1365" t="n">
        <v>8</v>
      </c>
      <c r="J1365" t="n">
        <v>137.29</v>
      </c>
      <c r="K1365" t="n">
        <v>45</v>
      </c>
      <c r="L1365" t="n">
        <v>10.5</v>
      </c>
      <c r="M1365" t="n">
        <v>6</v>
      </c>
      <c r="N1365" t="n">
        <v>21.79</v>
      </c>
      <c r="O1365" t="n">
        <v>17165.97</v>
      </c>
      <c r="P1365" t="n">
        <v>102.46</v>
      </c>
      <c r="Q1365" t="n">
        <v>197.77</v>
      </c>
      <c r="R1365" t="n">
        <v>31.73</v>
      </c>
      <c r="S1365" t="n">
        <v>25.4</v>
      </c>
      <c r="T1365" t="n">
        <v>2322.76</v>
      </c>
      <c r="U1365" t="n">
        <v>0.8</v>
      </c>
      <c r="V1365" t="n">
        <v>0.88</v>
      </c>
      <c r="W1365" t="n">
        <v>2.95</v>
      </c>
      <c r="X1365" t="n">
        <v>0.14</v>
      </c>
      <c r="Y1365" t="n">
        <v>1</v>
      </c>
      <c r="Z1365" t="n">
        <v>10</v>
      </c>
    </row>
    <row r="1366">
      <c r="A1366" t="n">
        <v>39</v>
      </c>
      <c r="B1366" t="n">
        <v>60</v>
      </c>
      <c r="C1366" t="inlineStr">
        <is>
          <t xml:space="preserve">CONCLUIDO	</t>
        </is>
      </c>
      <c r="D1366" t="n">
        <v>7.7782</v>
      </c>
      <c r="E1366" t="n">
        <v>12.86</v>
      </c>
      <c r="F1366" t="n">
        <v>10.52</v>
      </c>
      <c r="G1366" t="n">
        <v>78.90000000000001</v>
      </c>
      <c r="H1366" t="n">
        <v>1.38</v>
      </c>
      <c r="I1366" t="n">
        <v>8</v>
      </c>
      <c r="J1366" t="n">
        <v>137.62</v>
      </c>
      <c r="K1366" t="n">
        <v>45</v>
      </c>
      <c r="L1366" t="n">
        <v>10.75</v>
      </c>
      <c r="M1366" t="n">
        <v>6</v>
      </c>
      <c r="N1366" t="n">
        <v>21.88</v>
      </c>
      <c r="O1366" t="n">
        <v>17207.62</v>
      </c>
      <c r="P1366" t="n">
        <v>102.29</v>
      </c>
      <c r="Q1366" t="n">
        <v>197.75</v>
      </c>
      <c r="R1366" t="n">
        <v>31.41</v>
      </c>
      <c r="S1366" t="n">
        <v>25.4</v>
      </c>
      <c r="T1366" t="n">
        <v>2159.97</v>
      </c>
      <c r="U1366" t="n">
        <v>0.8100000000000001</v>
      </c>
      <c r="V1366" t="n">
        <v>0.88</v>
      </c>
      <c r="W1366" t="n">
        <v>2.95</v>
      </c>
      <c r="X1366" t="n">
        <v>0.13</v>
      </c>
      <c r="Y1366" t="n">
        <v>1</v>
      </c>
      <c r="Z1366" t="n">
        <v>10</v>
      </c>
    </row>
    <row r="1367">
      <c r="A1367" t="n">
        <v>40</v>
      </c>
      <c r="B1367" t="n">
        <v>60</v>
      </c>
      <c r="C1367" t="inlineStr">
        <is>
          <t xml:space="preserve">CONCLUIDO	</t>
        </is>
      </c>
      <c r="D1367" t="n">
        <v>7.7734</v>
      </c>
      <c r="E1367" t="n">
        <v>12.86</v>
      </c>
      <c r="F1367" t="n">
        <v>10.53</v>
      </c>
      <c r="G1367" t="n">
        <v>78.95999999999999</v>
      </c>
      <c r="H1367" t="n">
        <v>1.41</v>
      </c>
      <c r="I1367" t="n">
        <v>8</v>
      </c>
      <c r="J1367" t="n">
        <v>137.96</v>
      </c>
      <c r="K1367" t="n">
        <v>45</v>
      </c>
      <c r="L1367" t="n">
        <v>11</v>
      </c>
      <c r="M1367" t="n">
        <v>6</v>
      </c>
      <c r="N1367" t="n">
        <v>21.96</v>
      </c>
      <c r="O1367" t="n">
        <v>17249.3</v>
      </c>
      <c r="P1367" t="n">
        <v>102.36</v>
      </c>
      <c r="Q1367" t="n">
        <v>197.76</v>
      </c>
      <c r="R1367" t="n">
        <v>31.63</v>
      </c>
      <c r="S1367" t="n">
        <v>25.4</v>
      </c>
      <c r="T1367" t="n">
        <v>2271.82</v>
      </c>
      <c r="U1367" t="n">
        <v>0.8</v>
      </c>
      <c r="V1367" t="n">
        <v>0.88</v>
      </c>
      <c r="W1367" t="n">
        <v>2.95</v>
      </c>
      <c r="X1367" t="n">
        <v>0.14</v>
      </c>
      <c r="Y1367" t="n">
        <v>1</v>
      </c>
      <c r="Z1367" t="n">
        <v>10</v>
      </c>
    </row>
    <row r="1368">
      <c r="A1368" t="n">
        <v>41</v>
      </c>
      <c r="B1368" t="n">
        <v>60</v>
      </c>
      <c r="C1368" t="inlineStr">
        <is>
          <t xml:space="preserve">CONCLUIDO	</t>
        </is>
      </c>
      <c r="D1368" t="n">
        <v>7.7762</v>
      </c>
      <c r="E1368" t="n">
        <v>12.86</v>
      </c>
      <c r="F1368" t="n">
        <v>10.52</v>
      </c>
      <c r="G1368" t="n">
        <v>78.92</v>
      </c>
      <c r="H1368" t="n">
        <v>1.44</v>
      </c>
      <c r="I1368" t="n">
        <v>8</v>
      </c>
      <c r="J1368" t="n">
        <v>138.3</v>
      </c>
      <c r="K1368" t="n">
        <v>45</v>
      </c>
      <c r="L1368" t="n">
        <v>11.25</v>
      </c>
      <c r="M1368" t="n">
        <v>6</v>
      </c>
      <c r="N1368" t="n">
        <v>22.05</v>
      </c>
      <c r="O1368" t="n">
        <v>17291.02</v>
      </c>
      <c r="P1368" t="n">
        <v>102.03</v>
      </c>
      <c r="Q1368" t="n">
        <v>197.77</v>
      </c>
      <c r="R1368" t="n">
        <v>31.51</v>
      </c>
      <c r="S1368" t="n">
        <v>25.4</v>
      </c>
      <c r="T1368" t="n">
        <v>2213.07</v>
      </c>
      <c r="U1368" t="n">
        <v>0.8100000000000001</v>
      </c>
      <c r="V1368" t="n">
        <v>0.88</v>
      </c>
      <c r="W1368" t="n">
        <v>2.95</v>
      </c>
      <c r="X1368" t="n">
        <v>0.13</v>
      </c>
      <c r="Y1368" t="n">
        <v>1</v>
      </c>
      <c r="Z1368" t="n">
        <v>10</v>
      </c>
    </row>
    <row r="1369">
      <c r="A1369" t="n">
        <v>42</v>
      </c>
      <c r="B1369" t="n">
        <v>60</v>
      </c>
      <c r="C1369" t="inlineStr">
        <is>
          <t xml:space="preserve">CONCLUIDO	</t>
        </is>
      </c>
      <c r="D1369" t="n">
        <v>7.7735</v>
      </c>
      <c r="E1369" t="n">
        <v>12.86</v>
      </c>
      <c r="F1369" t="n">
        <v>10.53</v>
      </c>
      <c r="G1369" t="n">
        <v>78.95999999999999</v>
      </c>
      <c r="H1369" t="n">
        <v>1.47</v>
      </c>
      <c r="I1369" t="n">
        <v>8</v>
      </c>
      <c r="J1369" t="n">
        <v>138.64</v>
      </c>
      <c r="K1369" t="n">
        <v>45</v>
      </c>
      <c r="L1369" t="n">
        <v>11.5</v>
      </c>
      <c r="M1369" t="n">
        <v>6</v>
      </c>
      <c r="N1369" t="n">
        <v>22.14</v>
      </c>
      <c r="O1369" t="n">
        <v>17332.76</v>
      </c>
      <c r="P1369" t="n">
        <v>101.83</v>
      </c>
      <c r="Q1369" t="n">
        <v>197.76</v>
      </c>
      <c r="R1369" t="n">
        <v>31.67</v>
      </c>
      <c r="S1369" t="n">
        <v>25.4</v>
      </c>
      <c r="T1369" t="n">
        <v>2290.48</v>
      </c>
      <c r="U1369" t="n">
        <v>0.8</v>
      </c>
      <c r="V1369" t="n">
        <v>0.88</v>
      </c>
      <c r="W1369" t="n">
        <v>2.95</v>
      </c>
      <c r="X1369" t="n">
        <v>0.14</v>
      </c>
      <c r="Y1369" t="n">
        <v>1</v>
      </c>
      <c r="Z1369" t="n">
        <v>10</v>
      </c>
    </row>
    <row r="1370">
      <c r="A1370" t="n">
        <v>43</v>
      </c>
      <c r="B1370" t="n">
        <v>60</v>
      </c>
      <c r="C1370" t="inlineStr">
        <is>
          <t xml:space="preserve">CONCLUIDO	</t>
        </is>
      </c>
      <c r="D1370" t="n">
        <v>7.775</v>
      </c>
      <c r="E1370" t="n">
        <v>12.86</v>
      </c>
      <c r="F1370" t="n">
        <v>10.53</v>
      </c>
      <c r="G1370" t="n">
        <v>78.94</v>
      </c>
      <c r="H1370" t="n">
        <v>1.5</v>
      </c>
      <c r="I1370" t="n">
        <v>8</v>
      </c>
      <c r="J1370" t="n">
        <v>138.98</v>
      </c>
      <c r="K1370" t="n">
        <v>45</v>
      </c>
      <c r="L1370" t="n">
        <v>11.75</v>
      </c>
      <c r="M1370" t="n">
        <v>6</v>
      </c>
      <c r="N1370" t="n">
        <v>22.23</v>
      </c>
      <c r="O1370" t="n">
        <v>17374.54</v>
      </c>
      <c r="P1370" t="n">
        <v>101.27</v>
      </c>
      <c r="Q1370" t="n">
        <v>197.76</v>
      </c>
      <c r="R1370" t="n">
        <v>31.45</v>
      </c>
      <c r="S1370" t="n">
        <v>25.4</v>
      </c>
      <c r="T1370" t="n">
        <v>2181.01</v>
      </c>
      <c r="U1370" t="n">
        <v>0.8100000000000001</v>
      </c>
      <c r="V1370" t="n">
        <v>0.88</v>
      </c>
      <c r="W1370" t="n">
        <v>2.96</v>
      </c>
      <c r="X1370" t="n">
        <v>0.14</v>
      </c>
      <c r="Y1370" t="n">
        <v>1</v>
      </c>
      <c r="Z1370" t="n">
        <v>10</v>
      </c>
    </row>
    <row r="1371">
      <c r="A1371" t="n">
        <v>44</v>
      </c>
      <c r="B1371" t="n">
        <v>60</v>
      </c>
      <c r="C1371" t="inlineStr">
        <is>
          <t xml:space="preserve">CONCLUIDO	</t>
        </is>
      </c>
      <c r="D1371" t="n">
        <v>7.8005</v>
      </c>
      <c r="E1371" t="n">
        <v>12.82</v>
      </c>
      <c r="F1371" t="n">
        <v>10.51</v>
      </c>
      <c r="G1371" t="n">
        <v>90.06999999999999</v>
      </c>
      <c r="H1371" t="n">
        <v>1.52</v>
      </c>
      <c r="I1371" t="n">
        <v>7</v>
      </c>
      <c r="J1371" t="n">
        <v>139.32</v>
      </c>
      <c r="K1371" t="n">
        <v>45</v>
      </c>
      <c r="L1371" t="n">
        <v>12</v>
      </c>
      <c r="M1371" t="n">
        <v>5</v>
      </c>
      <c r="N1371" t="n">
        <v>22.32</v>
      </c>
      <c r="O1371" t="n">
        <v>17416.34</v>
      </c>
      <c r="P1371" t="n">
        <v>100.52</v>
      </c>
      <c r="Q1371" t="n">
        <v>197.78</v>
      </c>
      <c r="R1371" t="n">
        <v>31.09</v>
      </c>
      <c r="S1371" t="n">
        <v>25.4</v>
      </c>
      <c r="T1371" t="n">
        <v>2007.81</v>
      </c>
      <c r="U1371" t="n">
        <v>0.82</v>
      </c>
      <c r="V1371" t="n">
        <v>0.89</v>
      </c>
      <c r="W1371" t="n">
        <v>2.95</v>
      </c>
      <c r="X1371" t="n">
        <v>0.12</v>
      </c>
      <c r="Y1371" t="n">
        <v>1</v>
      </c>
      <c r="Z1371" t="n">
        <v>10</v>
      </c>
    </row>
    <row r="1372">
      <c r="A1372" t="n">
        <v>45</v>
      </c>
      <c r="B1372" t="n">
        <v>60</v>
      </c>
      <c r="C1372" t="inlineStr">
        <is>
          <t xml:space="preserve">CONCLUIDO	</t>
        </is>
      </c>
      <c r="D1372" t="n">
        <v>7.8023</v>
      </c>
      <c r="E1372" t="n">
        <v>12.82</v>
      </c>
      <c r="F1372" t="n">
        <v>10.51</v>
      </c>
      <c r="G1372" t="n">
        <v>90.05</v>
      </c>
      <c r="H1372" t="n">
        <v>1.55</v>
      </c>
      <c r="I1372" t="n">
        <v>7</v>
      </c>
      <c r="J1372" t="n">
        <v>139.66</v>
      </c>
      <c r="K1372" t="n">
        <v>45</v>
      </c>
      <c r="L1372" t="n">
        <v>12.25</v>
      </c>
      <c r="M1372" t="n">
        <v>5</v>
      </c>
      <c r="N1372" t="n">
        <v>22.41</v>
      </c>
      <c r="O1372" t="n">
        <v>17458.18</v>
      </c>
      <c r="P1372" t="n">
        <v>100.92</v>
      </c>
      <c r="Q1372" t="n">
        <v>197.75</v>
      </c>
      <c r="R1372" t="n">
        <v>31.03</v>
      </c>
      <c r="S1372" t="n">
        <v>25.4</v>
      </c>
      <c r="T1372" t="n">
        <v>1973.62</v>
      </c>
      <c r="U1372" t="n">
        <v>0.82</v>
      </c>
      <c r="V1372" t="n">
        <v>0.89</v>
      </c>
      <c r="W1372" t="n">
        <v>2.95</v>
      </c>
      <c r="X1372" t="n">
        <v>0.12</v>
      </c>
      <c r="Y1372" t="n">
        <v>1</v>
      </c>
      <c r="Z1372" t="n">
        <v>10</v>
      </c>
    </row>
    <row r="1373">
      <c r="A1373" t="n">
        <v>46</v>
      </c>
      <c r="B1373" t="n">
        <v>60</v>
      </c>
      <c r="C1373" t="inlineStr">
        <is>
          <t xml:space="preserve">CONCLUIDO	</t>
        </is>
      </c>
      <c r="D1373" t="n">
        <v>7.799</v>
      </c>
      <c r="E1373" t="n">
        <v>12.82</v>
      </c>
      <c r="F1373" t="n">
        <v>10.51</v>
      </c>
      <c r="G1373" t="n">
        <v>90.09999999999999</v>
      </c>
      <c r="H1373" t="n">
        <v>1.58</v>
      </c>
      <c r="I1373" t="n">
        <v>7</v>
      </c>
      <c r="J1373" t="n">
        <v>140</v>
      </c>
      <c r="K1373" t="n">
        <v>45</v>
      </c>
      <c r="L1373" t="n">
        <v>12.5</v>
      </c>
      <c r="M1373" t="n">
        <v>5</v>
      </c>
      <c r="N1373" t="n">
        <v>22.5</v>
      </c>
      <c r="O1373" t="n">
        <v>17500.05</v>
      </c>
      <c r="P1373" t="n">
        <v>101.05</v>
      </c>
      <c r="Q1373" t="n">
        <v>197.79</v>
      </c>
      <c r="R1373" t="n">
        <v>31.09</v>
      </c>
      <c r="S1373" t="n">
        <v>25.4</v>
      </c>
      <c r="T1373" t="n">
        <v>2004.24</v>
      </c>
      <c r="U1373" t="n">
        <v>0.82</v>
      </c>
      <c r="V1373" t="n">
        <v>0.89</v>
      </c>
      <c r="W1373" t="n">
        <v>2.95</v>
      </c>
      <c r="X1373" t="n">
        <v>0.12</v>
      </c>
      <c r="Y1373" t="n">
        <v>1</v>
      </c>
      <c r="Z1373" t="n">
        <v>10</v>
      </c>
    </row>
    <row r="1374">
      <c r="A1374" t="n">
        <v>47</v>
      </c>
      <c r="B1374" t="n">
        <v>60</v>
      </c>
      <c r="C1374" t="inlineStr">
        <is>
          <t xml:space="preserve">CONCLUIDO	</t>
        </is>
      </c>
      <c r="D1374" t="n">
        <v>7.8003</v>
      </c>
      <c r="E1374" t="n">
        <v>12.82</v>
      </c>
      <c r="F1374" t="n">
        <v>10.51</v>
      </c>
      <c r="G1374" t="n">
        <v>90.08</v>
      </c>
      <c r="H1374" t="n">
        <v>1.61</v>
      </c>
      <c r="I1374" t="n">
        <v>7</v>
      </c>
      <c r="J1374" t="n">
        <v>140.33</v>
      </c>
      <c r="K1374" t="n">
        <v>45</v>
      </c>
      <c r="L1374" t="n">
        <v>12.75</v>
      </c>
      <c r="M1374" t="n">
        <v>5</v>
      </c>
      <c r="N1374" t="n">
        <v>22.59</v>
      </c>
      <c r="O1374" t="n">
        <v>17541.95</v>
      </c>
      <c r="P1374" t="n">
        <v>100.72</v>
      </c>
      <c r="Q1374" t="n">
        <v>197.78</v>
      </c>
      <c r="R1374" t="n">
        <v>31.09</v>
      </c>
      <c r="S1374" t="n">
        <v>25.4</v>
      </c>
      <c r="T1374" t="n">
        <v>2008.1</v>
      </c>
      <c r="U1374" t="n">
        <v>0.82</v>
      </c>
      <c r="V1374" t="n">
        <v>0.89</v>
      </c>
      <c r="W1374" t="n">
        <v>2.95</v>
      </c>
      <c r="X1374" t="n">
        <v>0.12</v>
      </c>
      <c r="Y1374" t="n">
        <v>1</v>
      </c>
      <c r="Z1374" t="n">
        <v>10</v>
      </c>
    </row>
    <row r="1375">
      <c r="A1375" t="n">
        <v>48</v>
      </c>
      <c r="B1375" t="n">
        <v>60</v>
      </c>
      <c r="C1375" t="inlineStr">
        <is>
          <t xml:space="preserve">CONCLUIDO	</t>
        </is>
      </c>
      <c r="D1375" t="n">
        <v>7.7958</v>
      </c>
      <c r="E1375" t="n">
        <v>12.83</v>
      </c>
      <c r="F1375" t="n">
        <v>10.52</v>
      </c>
      <c r="G1375" t="n">
        <v>90.14</v>
      </c>
      <c r="H1375" t="n">
        <v>1.63</v>
      </c>
      <c r="I1375" t="n">
        <v>7</v>
      </c>
      <c r="J1375" t="n">
        <v>140.67</v>
      </c>
      <c r="K1375" t="n">
        <v>45</v>
      </c>
      <c r="L1375" t="n">
        <v>13</v>
      </c>
      <c r="M1375" t="n">
        <v>5</v>
      </c>
      <c r="N1375" t="n">
        <v>22.68</v>
      </c>
      <c r="O1375" t="n">
        <v>17583.88</v>
      </c>
      <c r="P1375" t="n">
        <v>100.7</v>
      </c>
      <c r="Q1375" t="n">
        <v>197.76</v>
      </c>
      <c r="R1375" t="n">
        <v>31.29</v>
      </c>
      <c r="S1375" t="n">
        <v>25.4</v>
      </c>
      <c r="T1375" t="n">
        <v>2108.13</v>
      </c>
      <c r="U1375" t="n">
        <v>0.8100000000000001</v>
      </c>
      <c r="V1375" t="n">
        <v>0.88</v>
      </c>
      <c r="W1375" t="n">
        <v>2.95</v>
      </c>
      <c r="X1375" t="n">
        <v>0.13</v>
      </c>
      <c r="Y1375" t="n">
        <v>1</v>
      </c>
      <c r="Z1375" t="n">
        <v>10</v>
      </c>
    </row>
    <row r="1376">
      <c r="A1376" t="n">
        <v>49</v>
      </c>
      <c r="B1376" t="n">
        <v>60</v>
      </c>
      <c r="C1376" t="inlineStr">
        <is>
          <t xml:space="preserve">CONCLUIDO	</t>
        </is>
      </c>
      <c r="D1376" t="n">
        <v>7.7998</v>
      </c>
      <c r="E1376" t="n">
        <v>12.82</v>
      </c>
      <c r="F1376" t="n">
        <v>10.51</v>
      </c>
      <c r="G1376" t="n">
        <v>90.08</v>
      </c>
      <c r="H1376" t="n">
        <v>1.66</v>
      </c>
      <c r="I1376" t="n">
        <v>7</v>
      </c>
      <c r="J1376" t="n">
        <v>141.02</v>
      </c>
      <c r="K1376" t="n">
        <v>45</v>
      </c>
      <c r="L1376" t="n">
        <v>13.25</v>
      </c>
      <c r="M1376" t="n">
        <v>5</v>
      </c>
      <c r="N1376" t="n">
        <v>22.77</v>
      </c>
      <c r="O1376" t="n">
        <v>17625.85</v>
      </c>
      <c r="P1376" t="n">
        <v>100.01</v>
      </c>
      <c r="Q1376" t="n">
        <v>197.75</v>
      </c>
      <c r="R1376" t="n">
        <v>31.12</v>
      </c>
      <c r="S1376" t="n">
        <v>25.4</v>
      </c>
      <c r="T1376" t="n">
        <v>2022.31</v>
      </c>
      <c r="U1376" t="n">
        <v>0.82</v>
      </c>
      <c r="V1376" t="n">
        <v>0.89</v>
      </c>
      <c r="W1376" t="n">
        <v>2.95</v>
      </c>
      <c r="X1376" t="n">
        <v>0.12</v>
      </c>
      <c r="Y1376" t="n">
        <v>1</v>
      </c>
      <c r="Z1376" t="n">
        <v>10</v>
      </c>
    </row>
    <row r="1377">
      <c r="A1377" t="n">
        <v>50</v>
      </c>
      <c r="B1377" t="n">
        <v>60</v>
      </c>
      <c r="C1377" t="inlineStr">
        <is>
          <t xml:space="preserve">CONCLUIDO	</t>
        </is>
      </c>
      <c r="D1377" t="n">
        <v>7.7968</v>
      </c>
      <c r="E1377" t="n">
        <v>12.83</v>
      </c>
      <c r="F1377" t="n">
        <v>10.51</v>
      </c>
      <c r="G1377" t="n">
        <v>90.13</v>
      </c>
      <c r="H1377" t="n">
        <v>1.69</v>
      </c>
      <c r="I1377" t="n">
        <v>7</v>
      </c>
      <c r="J1377" t="n">
        <v>141.36</v>
      </c>
      <c r="K1377" t="n">
        <v>45</v>
      </c>
      <c r="L1377" t="n">
        <v>13.5</v>
      </c>
      <c r="M1377" t="n">
        <v>5</v>
      </c>
      <c r="N1377" t="n">
        <v>22.86</v>
      </c>
      <c r="O1377" t="n">
        <v>17667.84</v>
      </c>
      <c r="P1377" t="n">
        <v>99.56</v>
      </c>
      <c r="Q1377" t="n">
        <v>197.76</v>
      </c>
      <c r="R1377" t="n">
        <v>31.33</v>
      </c>
      <c r="S1377" t="n">
        <v>25.4</v>
      </c>
      <c r="T1377" t="n">
        <v>2124.77</v>
      </c>
      <c r="U1377" t="n">
        <v>0.8100000000000001</v>
      </c>
      <c r="V1377" t="n">
        <v>0.88</v>
      </c>
      <c r="W1377" t="n">
        <v>2.95</v>
      </c>
      <c r="X1377" t="n">
        <v>0.12</v>
      </c>
      <c r="Y1377" t="n">
        <v>1</v>
      </c>
      <c r="Z1377" t="n">
        <v>10</v>
      </c>
    </row>
    <row r="1378">
      <c r="A1378" t="n">
        <v>51</v>
      </c>
      <c r="B1378" t="n">
        <v>60</v>
      </c>
      <c r="C1378" t="inlineStr">
        <is>
          <t xml:space="preserve">CONCLUIDO	</t>
        </is>
      </c>
      <c r="D1378" t="n">
        <v>7.7963</v>
      </c>
      <c r="E1378" t="n">
        <v>12.83</v>
      </c>
      <c r="F1378" t="n">
        <v>10.52</v>
      </c>
      <c r="G1378" t="n">
        <v>90.13</v>
      </c>
      <c r="H1378" t="n">
        <v>1.72</v>
      </c>
      <c r="I1378" t="n">
        <v>7</v>
      </c>
      <c r="J1378" t="n">
        <v>141.7</v>
      </c>
      <c r="K1378" t="n">
        <v>45</v>
      </c>
      <c r="L1378" t="n">
        <v>13.75</v>
      </c>
      <c r="M1378" t="n">
        <v>5</v>
      </c>
      <c r="N1378" t="n">
        <v>22.95</v>
      </c>
      <c r="O1378" t="n">
        <v>17709.87</v>
      </c>
      <c r="P1378" t="n">
        <v>99.09999999999999</v>
      </c>
      <c r="Q1378" t="n">
        <v>197.79</v>
      </c>
      <c r="R1378" t="n">
        <v>31.26</v>
      </c>
      <c r="S1378" t="n">
        <v>25.4</v>
      </c>
      <c r="T1378" t="n">
        <v>2092.83</v>
      </c>
      <c r="U1378" t="n">
        <v>0.8100000000000001</v>
      </c>
      <c r="V1378" t="n">
        <v>0.88</v>
      </c>
      <c r="W1378" t="n">
        <v>2.95</v>
      </c>
      <c r="X1378" t="n">
        <v>0.13</v>
      </c>
      <c r="Y1378" t="n">
        <v>1</v>
      </c>
      <c r="Z1378" t="n">
        <v>10</v>
      </c>
    </row>
    <row r="1379">
      <c r="A1379" t="n">
        <v>52</v>
      </c>
      <c r="B1379" t="n">
        <v>60</v>
      </c>
      <c r="C1379" t="inlineStr">
        <is>
          <t xml:space="preserve">CONCLUIDO	</t>
        </is>
      </c>
      <c r="D1379" t="n">
        <v>7.8008</v>
      </c>
      <c r="E1379" t="n">
        <v>12.82</v>
      </c>
      <c r="F1379" t="n">
        <v>10.51</v>
      </c>
      <c r="G1379" t="n">
        <v>90.06999999999999</v>
      </c>
      <c r="H1379" t="n">
        <v>1.74</v>
      </c>
      <c r="I1379" t="n">
        <v>7</v>
      </c>
      <c r="J1379" t="n">
        <v>142.04</v>
      </c>
      <c r="K1379" t="n">
        <v>45</v>
      </c>
      <c r="L1379" t="n">
        <v>14</v>
      </c>
      <c r="M1379" t="n">
        <v>5</v>
      </c>
      <c r="N1379" t="n">
        <v>23.04</v>
      </c>
      <c r="O1379" t="n">
        <v>17751.93</v>
      </c>
      <c r="P1379" t="n">
        <v>98.48</v>
      </c>
      <c r="Q1379" t="n">
        <v>197.75</v>
      </c>
      <c r="R1379" t="n">
        <v>31.13</v>
      </c>
      <c r="S1379" t="n">
        <v>25.4</v>
      </c>
      <c r="T1379" t="n">
        <v>2026.59</v>
      </c>
      <c r="U1379" t="n">
        <v>0.82</v>
      </c>
      <c r="V1379" t="n">
        <v>0.89</v>
      </c>
      <c r="W1379" t="n">
        <v>2.95</v>
      </c>
      <c r="X1379" t="n">
        <v>0.12</v>
      </c>
      <c r="Y1379" t="n">
        <v>1</v>
      </c>
      <c r="Z1379" t="n">
        <v>10</v>
      </c>
    </row>
    <row r="1380">
      <c r="A1380" t="n">
        <v>53</v>
      </c>
      <c r="B1380" t="n">
        <v>60</v>
      </c>
      <c r="C1380" t="inlineStr">
        <is>
          <t xml:space="preserve">CONCLUIDO	</t>
        </is>
      </c>
      <c r="D1380" t="n">
        <v>7.83</v>
      </c>
      <c r="E1380" t="n">
        <v>12.77</v>
      </c>
      <c r="F1380" t="n">
        <v>10.49</v>
      </c>
      <c r="G1380" t="n">
        <v>104.86</v>
      </c>
      <c r="H1380" t="n">
        <v>1.77</v>
      </c>
      <c r="I1380" t="n">
        <v>6</v>
      </c>
      <c r="J1380" t="n">
        <v>142.38</v>
      </c>
      <c r="K1380" t="n">
        <v>45</v>
      </c>
      <c r="L1380" t="n">
        <v>14.25</v>
      </c>
      <c r="M1380" t="n">
        <v>4</v>
      </c>
      <c r="N1380" t="n">
        <v>23.13</v>
      </c>
      <c r="O1380" t="n">
        <v>17794.02</v>
      </c>
      <c r="P1380" t="n">
        <v>98.01000000000001</v>
      </c>
      <c r="Q1380" t="n">
        <v>197.76</v>
      </c>
      <c r="R1380" t="n">
        <v>30.27</v>
      </c>
      <c r="S1380" t="n">
        <v>25.4</v>
      </c>
      <c r="T1380" t="n">
        <v>1602.64</v>
      </c>
      <c r="U1380" t="n">
        <v>0.84</v>
      </c>
      <c r="V1380" t="n">
        <v>0.89</v>
      </c>
      <c r="W1380" t="n">
        <v>2.95</v>
      </c>
      <c r="X1380" t="n">
        <v>0.1</v>
      </c>
      <c r="Y1380" t="n">
        <v>1</v>
      </c>
      <c r="Z1380" t="n">
        <v>10</v>
      </c>
    </row>
    <row r="1381">
      <c r="A1381" t="n">
        <v>54</v>
      </c>
      <c r="B1381" t="n">
        <v>60</v>
      </c>
      <c r="C1381" t="inlineStr">
        <is>
          <t xml:space="preserve">CONCLUIDO	</t>
        </is>
      </c>
      <c r="D1381" t="n">
        <v>7.8305</v>
      </c>
      <c r="E1381" t="n">
        <v>12.77</v>
      </c>
      <c r="F1381" t="n">
        <v>10.48</v>
      </c>
      <c r="G1381" t="n">
        <v>104.85</v>
      </c>
      <c r="H1381" t="n">
        <v>1.8</v>
      </c>
      <c r="I1381" t="n">
        <v>6</v>
      </c>
      <c r="J1381" t="n">
        <v>142.72</v>
      </c>
      <c r="K1381" t="n">
        <v>45</v>
      </c>
      <c r="L1381" t="n">
        <v>14.5</v>
      </c>
      <c r="M1381" t="n">
        <v>4</v>
      </c>
      <c r="N1381" t="n">
        <v>23.22</v>
      </c>
      <c r="O1381" t="n">
        <v>17836.15</v>
      </c>
      <c r="P1381" t="n">
        <v>98.06</v>
      </c>
      <c r="Q1381" t="n">
        <v>197.76</v>
      </c>
      <c r="R1381" t="n">
        <v>30.32</v>
      </c>
      <c r="S1381" t="n">
        <v>25.4</v>
      </c>
      <c r="T1381" t="n">
        <v>1627.99</v>
      </c>
      <c r="U1381" t="n">
        <v>0.84</v>
      </c>
      <c r="V1381" t="n">
        <v>0.89</v>
      </c>
      <c r="W1381" t="n">
        <v>2.95</v>
      </c>
      <c r="X1381" t="n">
        <v>0.1</v>
      </c>
      <c r="Y1381" t="n">
        <v>1</v>
      </c>
      <c r="Z1381" t="n">
        <v>10</v>
      </c>
    </row>
    <row r="1382">
      <c r="A1382" t="n">
        <v>55</v>
      </c>
      <c r="B1382" t="n">
        <v>60</v>
      </c>
      <c r="C1382" t="inlineStr">
        <is>
          <t xml:space="preserve">CONCLUIDO	</t>
        </is>
      </c>
      <c r="D1382" t="n">
        <v>7.8317</v>
      </c>
      <c r="E1382" t="n">
        <v>12.77</v>
      </c>
      <c r="F1382" t="n">
        <v>10.48</v>
      </c>
      <c r="G1382" t="n">
        <v>104.83</v>
      </c>
      <c r="H1382" t="n">
        <v>1.82</v>
      </c>
      <c r="I1382" t="n">
        <v>6</v>
      </c>
      <c r="J1382" t="n">
        <v>143.06</v>
      </c>
      <c r="K1382" t="n">
        <v>45</v>
      </c>
      <c r="L1382" t="n">
        <v>14.75</v>
      </c>
      <c r="M1382" t="n">
        <v>4</v>
      </c>
      <c r="N1382" t="n">
        <v>23.31</v>
      </c>
      <c r="O1382" t="n">
        <v>17878.3</v>
      </c>
      <c r="P1382" t="n">
        <v>98.28</v>
      </c>
      <c r="Q1382" t="n">
        <v>197.75</v>
      </c>
      <c r="R1382" t="n">
        <v>30.38</v>
      </c>
      <c r="S1382" t="n">
        <v>25.4</v>
      </c>
      <c r="T1382" t="n">
        <v>1653.77</v>
      </c>
      <c r="U1382" t="n">
        <v>0.84</v>
      </c>
      <c r="V1382" t="n">
        <v>0.89</v>
      </c>
      <c r="W1382" t="n">
        <v>2.95</v>
      </c>
      <c r="X1382" t="n">
        <v>0.09</v>
      </c>
      <c r="Y1382" t="n">
        <v>1</v>
      </c>
      <c r="Z1382" t="n">
        <v>10</v>
      </c>
    </row>
    <row r="1383">
      <c r="A1383" t="n">
        <v>56</v>
      </c>
      <c r="B1383" t="n">
        <v>60</v>
      </c>
      <c r="C1383" t="inlineStr">
        <is>
          <t xml:space="preserve">CONCLUIDO	</t>
        </is>
      </c>
      <c r="D1383" t="n">
        <v>7.8295</v>
      </c>
      <c r="E1383" t="n">
        <v>12.77</v>
      </c>
      <c r="F1383" t="n">
        <v>10.49</v>
      </c>
      <c r="G1383" t="n">
        <v>104.87</v>
      </c>
      <c r="H1383" t="n">
        <v>1.85</v>
      </c>
      <c r="I1383" t="n">
        <v>6</v>
      </c>
      <c r="J1383" t="n">
        <v>143.4</v>
      </c>
      <c r="K1383" t="n">
        <v>45</v>
      </c>
      <c r="L1383" t="n">
        <v>15</v>
      </c>
      <c r="M1383" t="n">
        <v>4</v>
      </c>
      <c r="N1383" t="n">
        <v>23.41</v>
      </c>
      <c r="O1383" t="n">
        <v>17920.49</v>
      </c>
      <c r="P1383" t="n">
        <v>98.47</v>
      </c>
      <c r="Q1383" t="n">
        <v>197.76</v>
      </c>
      <c r="R1383" t="n">
        <v>30.43</v>
      </c>
      <c r="S1383" t="n">
        <v>25.4</v>
      </c>
      <c r="T1383" t="n">
        <v>1682.39</v>
      </c>
      <c r="U1383" t="n">
        <v>0.83</v>
      </c>
      <c r="V1383" t="n">
        <v>0.89</v>
      </c>
      <c r="W1383" t="n">
        <v>2.95</v>
      </c>
      <c r="X1383" t="n">
        <v>0.1</v>
      </c>
      <c r="Y1383" t="n">
        <v>1</v>
      </c>
      <c r="Z1383" t="n">
        <v>10</v>
      </c>
    </row>
    <row r="1384">
      <c r="A1384" t="n">
        <v>57</v>
      </c>
      <c r="B1384" t="n">
        <v>60</v>
      </c>
      <c r="C1384" t="inlineStr">
        <is>
          <t xml:space="preserve">CONCLUIDO	</t>
        </is>
      </c>
      <c r="D1384" t="n">
        <v>7.8315</v>
      </c>
      <c r="E1384" t="n">
        <v>12.77</v>
      </c>
      <c r="F1384" t="n">
        <v>10.48</v>
      </c>
      <c r="G1384" t="n">
        <v>104.83</v>
      </c>
      <c r="H1384" t="n">
        <v>1.88</v>
      </c>
      <c r="I1384" t="n">
        <v>6</v>
      </c>
      <c r="J1384" t="n">
        <v>143.75</v>
      </c>
      <c r="K1384" t="n">
        <v>45</v>
      </c>
      <c r="L1384" t="n">
        <v>15.25</v>
      </c>
      <c r="M1384" t="n">
        <v>4</v>
      </c>
      <c r="N1384" t="n">
        <v>23.5</v>
      </c>
      <c r="O1384" t="n">
        <v>17962.71</v>
      </c>
      <c r="P1384" t="n">
        <v>98.09</v>
      </c>
      <c r="Q1384" t="n">
        <v>197.77</v>
      </c>
      <c r="R1384" t="n">
        <v>30.21</v>
      </c>
      <c r="S1384" t="n">
        <v>25.4</v>
      </c>
      <c r="T1384" t="n">
        <v>1571.89</v>
      </c>
      <c r="U1384" t="n">
        <v>0.84</v>
      </c>
      <c r="V1384" t="n">
        <v>0.89</v>
      </c>
      <c r="W1384" t="n">
        <v>2.95</v>
      </c>
      <c r="X1384" t="n">
        <v>0.09</v>
      </c>
      <c r="Y1384" t="n">
        <v>1</v>
      </c>
      <c r="Z1384" t="n">
        <v>10</v>
      </c>
    </row>
    <row r="1385">
      <c r="A1385" t="n">
        <v>58</v>
      </c>
      <c r="B1385" t="n">
        <v>60</v>
      </c>
      <c r="C1385" t="inlineStr">
        <is>
          <t xml:space="preserve">CONCLUIDO	</t>
        </is>
      </c>
      <c r="D1385" t="n">
        <v>7.8315</v>
      </c>
      <c r="E1385" t="n">
        <v>12.77</v>
      </c>
      <c r="F1385" t="n">
        <v>10.48</v>
      </c>
      <c r="G1385" t="n">
        <v>104.83</v>
      </c>
      <c r="H1385" t="n">
        <v>1.9</v>
      </c>
      <c r="I1385" t="n">
        <v>6</v>
      </c>
      <c r="J1385" t="n">
        <v>144.09</v>
      </c>
      <c r="K1385" t="n">
        <v>45</v>
      </c>
      <c r="L1385" t="n">
        <v>15.5</v>
      </c>
      <c r="M1385" t="n">
        <v>4</v>
      </c>
      <c r="N1385" t="n">
        <v>23.59</v>
      </c>
      <c r="O1385" t="n">
        <v>18004.96</v>
      </c>
      <c r="P1385" t="n">
        <v>97.98999999999999</v>
      </c>
      <c r="Q1385" t="n">
        <v>197.75</v>
      </c>
      <c r="R1385" t="n">
        <v>30.36</v>
      </c>
      <c r="S1385" t="n">
        <v>25.4</v>
      </c>
      <c r="T1385" t="n">
        <v>1648.17</v>
      </c>
      <c r="U1385" t="n">
        <v>0.84</v>
      </c>
      <c r="V1385" t="n">
        <v>0.89</v>
      </c>
      <c r="W1385" t="n">
        <v>2.95</v>
      </c>
      <c r="X1385" t="n">
        <v>0.09</v>
      </c>
      <c r="Y1385" t="n">
        <v>1</v>
      </c>
      <c r="Z1385" t="n">
        <v>10</v>
      </c>
    </row>
    <row r="1386">
      <c r="A1386" t="n">
        <v>59</v>
      </c>
      <c r="B1386" t="n">
        <v>60</v>
      </c>
      <c r="C1386" t="inlineStr">
        <is>
          <t xml:space="preserve">CONCLUIDO	</t>
        </is>
      </c>
      <c r="D1386" t="n">
        <v>7.8305</v>
      </c>
      <c r="E1386" t="n">
        <v>12.77</v>
      </c>
      <c r="F1386" t="n">
        <v>10.48</v>
      </c>
      <c r="G1386" t="n">
        <v>104.85</v>
      </c>
      <c r="H1386" t="n">
        <v>1.93</v>
      </c>
      <c r="I1386" t="n">
        <v>6</v>
      </c>
      <c r="J1386" t="n">
        <v>144.43</v>
      </c>
      <c r="K1386" t="n">
        <v>45</v>
      </c>
      <c r="L1386" t="n">
        <v>15.75</v>
      </c>
      <c r="M1386" t="n">
        <v>4</v>
      </c>
      <c r="N1386" t="n">
        <v>23.68</v>
      </c>
      <c r="O1386" t="n">
        <v>18047.25</v>
      </c>
      <c r="P1386" t="n">
        <v>97.7</v>
      </c>
      <c r="Q1386" t="n">
        <v>197.77</v>
      </c>
      <c r="R1386" t="n">
        <v>30.4</v>
      </c>
      <c r="S1386" t="n">
        <v>25.4</v>
      </c>
      <c r="T1386" t="n">
        <v>1667.72</v>
      </c>
      <c r="U1386" t="n">
        <v>0.84</v>
      </c>
      <c r="V1386" t="n">
        <v>0.89</v>
      </c>
      <c r="W1386" t="n">
        <v>2.95</v>
      </c>
      <c r="X1386" t="n">
        <v>0.1</v>
      </c>
      <c r="Y1386" t="n">
        <v>1</v>
      </c>
      <c r="Z1386" t="n">
        <v>10</v>
      </c>
    </row>
    <row r="1387">
      <c r="A1387" t="n">
        <v>60</v>
      </c>
      <c r="B1387" t="n">
        <v>60</v>
      </c>
      <c r="C1387" t="inlineStr">
        <is>
          <t xml:space="preserve">CONCLUIDO	</t>
        </is>
      </c>
      <c r="D1387" t="n">
        <v>7.8276</v>
      </c>
      <c r="E1387" t="n">
        <v>12.78</v>
      </c>
      <c r="F1387" t="n">
        <v>10.49</v>
      </c>
      <c r="G1387" t="n">
        <v>104.9</v>
      </c>
      <c r="H1387" t="n">
        <v>1.96</v>
      </c>
      <c r="I1387" t="n">
        <v>6</v>
      </c>
      <c r="J1387" t="n">
        <v>144.77</v>
      </c>
      <c r="K1387" t="n">
        <v>45</v>
      </c>
      <c r="L1387" t="n">
        <v>16</v>
      </c>
      <c r="M1387" t="n">
        <v>4</v>
      </c>
      <c r="N1387" t="n">
        <v>23.78</v>
      </c>
      <c r="O1387" t="n">
        <v>18089.56</v>
      </c>
      <c r="P1387" t="n">
        <v>97.39</v>
      </c>
      <c r="Q1387" t="n">
        <v>197.76</v>
      </c>
      <c r="R1387" t="n">
        <v>30.45</v>
      </c>
      <c r="S1387" t="n">
        <v>25.4</v>
      </c>
      <c r="T1387" t="n">
        <v>1692.59</v>
      </c>
      <c r="U1387" t="n">
        <v>0.83</v>
      </c>
      <c r="V1387" t="n">
        <v>0.89</v>
      </c>
      <c r="W1387" t="n">
        <v>2.95</v>
      </c>
      <c r="X1387" t="n">
        <v>0.1</v>
      </c>
      <c r="Y1387" t="n">
        <v>1</v>
      </c>
      <c r="Z1387" t="n">
        <v>10</v>
      </c>
    </row>
    <row r="1388">
      <c r="A1388" t="n">
        <v>61</v>
      </c>
      <c r="B1388" t="n">
        <v>60</v>
      </c>
      <c r="C1388" t="inlineStr">
        <is>
          <t xml:space="preserve">CONCLUIDO	</t>
        </is>
      </c>
      <c r="D1388" t="n">
        <v>7.8334</v>
      </c>
      <c r="E1388" t="n">
        <v>12.77</v>
      </c>
      <c r="F1388" t="n">
        <v>10.48</v>
      </c>
      <c r="G1388" t="n">
        <v>104.8</v>
      </c>
      <c r="H1388" t="n">
        <v>1.98</v>
      </c>
      <c r="I1388" t="n">
        <v>6</v>
      </c>
      <c r="J1388" t="n">
        <v>145.12</v>
      </c>
      <c r="K1388" t="n">
        <v>45</v>
      </c>
      <c r="L1388" t="n">
        <v>16.25</v>
      </c>
      <c r="M1388" t="n">
        <v>4</v>
      </c>
      <c r="N1388" t="n">
        <v>23.87</v>
      </c>
      <c r="O1388" t="n">
        <v>18131.91</v>
      </c>
      <c r="P1388" t="n">
        <v>96.63</v>
      </c>
      <c r="Q1388" t="n">
        <v>197.76</v>
      </c>
      <c r="R1388" t="n">
        <v>30.23</v>
      </c>
      <c r="S1388" t="n">
        <v>25.4</v>
      </c>
      <c r="T1388" t="n">
        <v>1583.3</v>
      </c>
      <c r="U1388" t="n">
        <v>0.84</v>
      </c>
      <c r="V1388" t="n">
        <v>0.89</v>
      </c>
      <c r="W1388" t="n">
        <v>2.95</v>
      </c>
      <c r="X1388" t="n">
        <v>0.09</v>
      </c>
      <c r="Y1388" t="n">
        <v>1</v>
      </c>
      <c r="Z1388" t="n">
        <v>10</v>
      </c>
    </row>
    <row r="1389">
      <c r="A1389" t="n">
        <v>62</v>
      </c>
      <c r="B1389" t="n">
        <v>60</v>
      </c>
      <c r="C1389" t="inlineStr">
        <is>
          <t xml:space="preserve">CONCLUIDO	</t>
        </is>
      </c>
      <c r="D1389" t="n">
        <v>7.8303</v>
      </c>
      <c r="E1389" t="n">
        <v>12.77</v>
      </c>
      <c r="F1389" t="n">
        <v>10.49</v>
      </c>
      <c r="G1389" t="n">
        <v>104.85</v>
      </c>
      <c r="H1389" t="n">
        <v>2.01</v>
      </c>
      <c r="I1389" t="n">
        <v>6</v>
      </c>
      <c r="J1389" t="n">
        <v>145.46</v>
      </c>
      <c r="K1389" t="n">
        <v>45</v>
      </c>
      <c r="L1389" t="n">
        <v>16.5</v>
      </c>
      <c r="M1389" t="n">
        <v>4</v>
      </c>
      <c r="N1389" t="n">
        <v>23.96</v>
      </c>
      <c r="O1389" t="n">
        <v>18174.29</v>
      </c>
      <c r="P1389" t="n">
        <v>96.34</v>
      </c>
      <c r="Q1389" t="n">
        <v>197.75</v>
      </c>
      <c r="R1389" t="n">
        <v>30.39</v>
      </c>
      <c r="S1389" t="n">
        <v>25.4</v>
      </c>
      <c r="T1389" t="n">
        <v>1662.21</v>
      </c>
      <c r="U1389" t="n">
        <v>0.84</v>
      </c>
      <c r="V1389" t="n">
        <v>0.89</v>
      </c>
      <c r="W1389" t="n">
        <v>2.95</v>
      </c>
      <c r="X1389" t="n">
        <v>0.1</v>
      </c>
      <c r="Y1389" t="n">
        <v>1</v>
      </c>
      <c r="Z1389" t="n">
        <v>10</v>
      </c>
    </row>
    <row r="1390">
      <c r="A1390" t="n">
        <v>63</v>
      </c>
      <c r="B1390" t="n">
        <v>60</v>
      </c>
      <c r="C1390" t="inlineStr">
        <is>
          <t xml:space="preserve">CONCLUIDO	</t>
        </is>
      </c>
      <c r="D1390" t="n">
        <v>7.8309</v>
      </c>
      <c r="E1390" t="n">
        <v>12.77</v>
      </c>
      <c r="F1390" t="n">
        <v>10.48</v>
      </c>
      <c r="G1390" t="n">
        <v>104.84</v>
      </c>
      <c r="H1390" t="n">
        <v>2.03</v>
      </c>
      <c r="I1390" t="n">
        <v>6</v>
      </c>
      <c r="J1390" t="n">
        <v>145.81</v>
      </c>
      <c r="K1390" t="n">
        <v>45</v>
      </c>
      <c r="L1390" t="n">
        <v>16.75</v>
      </c>
      <c r="M1390" t="n">
        <v>4</v>
      </c>
      <c r="N1390" t="n">
        <v>24.06</v>
      </c>
      <c r="O1390" t="n">
        <v>18216.71</v>
      </c>
      <c r="P1390" t="n">
        <v>95.58</v>
      </c>
      <c r="Q1390" t="n">
        <v>197.76</v>
      </c>
      <c r="R1390" t="n">
        <v>30.43</v>
      </c>
      <c r="S1390" t="n">
        <v>25.4</v>
      </c>
      <c r="T1390" t="n">
        <v>1679.09</v>
      </c>
      <c r="U1390" t="n">
        <v>0.83</v>
      </c>
      <c r="V1390" t="n">
        <v>0.89</v>
      </c>
      <c r="W1390" t="n">
        <v>2.95</v>
      </c>
      <c r="X1390" t="n">
        <v>0.09</v>
      </c>
      <c r="Y1390" t="n">
        <v>1</v>
      </c>
      <c r="Z1390" t="n">
        <v>10</v>
      </c>
    </row>
    <row r="1391">
      <c r="A1391" t="n">
        <v>64</v>
      </c>
      <c r="B1391" t="n">
        <v>60</v>
      </c>
      <c r="C1391" t="inlineStr">
        <is>
          <t xml:space="preserve">CONCLUIDO	</t>
        </is>
      </c>
      <c r="D1391" t="n">
        <v>7.8512</v>
      </c>
      <c r="E1391" t="n">
        <v>12.74</v>
      </c>
      <c r="F1391" t="n">
        <v>10.48</v>
      </c>
      <c r="G1391" t="n">
        <v>125.72</v>
      </c>
      <c r="H1391" t="n">
        <v>2.06</v>
      </c>
      <c r="I1391" t="n">
        <v>5</v>
      </c>
      <c r="J1391" t="n">
        <v>146.15</v>
      </c>
      <c r="K1391" t="n">
        <v>45</v>
      </c>
      <c r="L1391" t="n">
        <v>17</v>
      </c>
      <c r="M1391" t="n">
        <v>3</v>
      </c>
      <c r="N1391" t="n">
        <v>24.15</v>
      </c>
      <c r="O1391" t="n">
        <v>18259.16</v>
      </c>
      <c r="P1391" t="n">
        <v>94.83</v>
      </c>
      <c r="Q1391" t="n">
        <v>197.75</v>
      </c>
      <c r="R1391" t="n">
        <v>30.08</v>
      </c>
      <c r="S1391" t="n">
        <v>25.4</v>
      </c>
      <c r="T1391" t="n">
        <v>1510.93</v>
      </c>
      <c r="U1391" t="n">
        <v>0.84</v>
      </c>
      <c r="V1391" t="n">
        <v>0.89</v>
      </c>
      <c r="W1391" t="n">
        <v>2.95</v>
      </c>
      <c r="X1391" t="n">
        <v>0.09</v>
      </c>
      <c r="Y1391" t="n">
        <v>1</v>
      </c>
      <c r="Z1391" t="n">
        <v>10</v>
      </c>
    </row>
    <row r="1392">
      <c r="A1392" t="n">
        <v>65</v>
      </c>
      <c r="B1392" t="n">
        <v>60</v>
      </c>
      <c r="C1392" t="inlineStr">
        <is>
          <t xml:space="preserve">CONCLUIDO	</t>
        </is>
      </c>
      <c r="D1392" t="n">
        <v>7.85</v>
      </c>
      <c r="E1392" t="n">
        <v>12.74</v>
      </c>
      <c r="F1392" t="n">
        <v>10.48</v>
      </c>
      <c r="G1392" t="n">
        <v>125.75</v>
      </c>
      <c r="H1392" t="n">
        <v>2.08</v>
      </c>
      <c r="I1392" t="n">
        <v>5</v>
      </c>
      <c r="J1392" t="n">
        <v>146.49</v>
      </c>
      <c r="K1392" t="n">
        <v>45</v>
      </c>
      <c r="L1392" t="n">
        <v>17.25</v>
      </c>
      <c r="M1392" t="n">
        <v>3</v>
      </c>
      <c r="N1392" t="n">
        <v>24.25</v>
      </c>
      <c r="O1392" t="n">
        <v>18301.64</v>
      </c>
      <c r="P1392" t="n">
        <v>95.18000000000001</v>
      </c>
      <c r="Q1392" t="n">
        <v>197.75</v>
      </c>
      <c r="R1392" t="n">
        <v>30.23</v>
      </c>
      <c r="S1392" t="n">
        <v>25.4</v>
      </c>
      <c r="T1392" t="n">
        <v>1583.56</v>
      </c>
      <c r="U1392" t="n">
        <v>0.84</v>
      </c>
      <c r="V1392" t="n">
        <v>0.89</v>
      </c>
      <c r="W1392" t="n">
        <v>2.95</v>
      </c>
      <c r="X1392" t="n">
        <v>0.09</v>
      </c>
      <c r="Y1392" t="n">
        <v>1</v>
      </c>
      <c r="Z1392" t="n">
        <v>10</v>
      </c>
    </row>
    <row r="1393">
      <c r="A1393" t="n">
        <v>66</v>
      </c>
      <c r="B1393" t="n">
        <v>60</v>
      </c>
      <c r="C1393" t="inlineStr">
        <is>
          <t xml:space="preserve">CONCLUIDO	</t>
        </is>
      </c>
      <c r="D1393" t="n">
        <v>7.8529</v>
      </c>
      <c r="E1393" t="n">
        <v>12.73</v>
      </c>
      <c r="F1393" t="n">
        <v>10.47</v>
      </c>
      <c r="G1393" t="n">
        <v>125.69</v>
      </c>
      <c r="H1393" t="n">
        <v>2.11</v>
      </c>
      <c r="I1393" t="n">
        <v>5</v>
      </c>
      <c r="J1393" t="n">
        <v>146.84</v>
      </c>
      <c r="K1393" t="n">
        <v>45</v>
      </c>
      <c r="L1393" t="n">
        <v>17.5</v>
      </c>
      <c r="M1393" t="n">
        <v>3</v>
      </c>
      <c r="N1393" t="n">
        <v>24.34</v>
      </c>
      <c r="O1393" t="n">
        <v>18344.15</v>
      </c>
      <c r="P1393" t="n">
        <v>95.15000000000001</v>
      </c>
      <c r="Q1393" t="n">
        <v>197.76</v>
      </c>
      <c r="R1393" t="n">
        <v>30.05</v>
      </c>
      <c r="S1393" t="n">
        <v>25.4</v>
      </c>
      <c r="T1393" t="n">
        <v>1494.83</v>
      </c>
      <c r="U1393" t="n">
        <v>0.85</v>
      </c>
      <c r="V1393" t="n">
        <v>0.89</v>
      </c>
      <c r="W1393" t="n">
        <v>2.95</v>
      </c>
      <c r="X1393" t="n">
        <v>0.08</v>
      </c>
      <c r="Y1393" t="n">
        <v>1</v>
      </c>
      <c r="Z1393" t="n">
        <v>10</v>
      </c>
    </row>
    <row r="1394">
      <c r="A1394" t="n">
        <v>67</v>
      </c>
      <c r="B1394" t="n">
        <v>60</v>
      </c>
      <c r="C1394" t="inlineStr">
        <is>
          <t xml:space="preserve">CONCLUIDO	</t>
        </is>
      </c>
      <c r="D1394" t="n">
        <v>7.8544</v>
      </c>
      <c r="E1394" t="n">
        <v>12.73</v>
      </c>
      <c r="F1394" t="n">
        <v>10.47</v>
      </c>
      <c r="G1394" t="n">
        <v>125.66</v>
      </c>
      <c r="H1394" t="n">
        <v>2.13</v>
      </c>
      <c r="I1394" t="n">
        <v>5</v>
      </c>
      <c r="J1394" t="n">
        <v>147.18</v>
      </c>
      <c r="K1394" t="n">
        <v>45</v>
      </c>
      <c r="L1394" t="n">
        <v>17.75</v>
      </c>
      <c r="M1394" t="n">
        <v>3</v>
      </c>
      <c r="N1394" t="n">
        <v>24.44</v>
      </c>
      <c r="O1394" t="n">
        <v>18386.69</v>
      </c>
      <c r="P1394" t="n">
        <v>95.09</v>
      </c>
      <c r="Q1394" t="n">
        <v>197.75</v>
      </c>
      <c r="R1394" t="n">
        <v>29.93</v>
      </c>
      <c r="S1394" t="n">
        <v>25.4</v>
      </c>
      <c r="T1394" t="n">
        <v>1435.37</v>
      </c>
      <c r="U1394" t="n">
        <v>0.85</v>
      </c>
      <c r="V1394" t="n">
        <v>0.89</v>
      </c>
      <c r="W1394" t="n">
        <v>2.95</v>
      </c>
      <c r="X1394" t="n">
        <v>0.08</v>
      </c>
      <c r="Y1394" t="n">
        <v>1</v>
      </c>
      <c r="Z1394" t="n">
        <v>10</v>
      </c>
    </row>
    <row r="1395">
      <c r="A1395" t="n">
        <v>68</v>
      </c>
      <c r="B1395" t="n">
        <v>60</v>
      </c>
      <c r="C1395" t="inlineStr">
        <is>
          <t xml:space="preserve">CONCLUIDO	</t>
        </is>
      </c>
      <c r="D1395" t="n">
        <v>7.8567</v>
      </c>
      <c r="E1395" t="n">
        <v>12.73</v>
      </c>
      <c r="F1395" t="n">
        <v>10.47</v>
      </c>
      <c r="G1395" t="n">
        <v>125.62</v>
      </c>
      <c r="H1395" t="n">
        <v>2.16</v>
      </c>
      <c r="I1395" t="n">
        <v>5</v>
      </c>
      <c r="J1395" t="n">
        <v>147.53</v>
      </c>
      <c r="K1395" t="n">
        <v>45</v>
      </c>
      <c r="L1395" t="n">
        <v>18</v>
      </c>
      <c r="M1395" t="n">
        <v>3</v>
      </c>
      <c r="N1395" t="n">
        <v>24.53</v>
      </c>
      <c r="O1395" t="n">
        <v>18429.27</v>
      </c>
      <c r="P1395" t="n">
        <v>95.09</v>
      </c>
      <c r="Q1395" t="n">
        <v>197.77</v>
      </c>
      <c r="R1395" t="n">
        <v>29.79</v>
      </c>
      <c r="S1395" t="n">
        <v>25.4</v>
      </c>
      <c r="T1395" t="n">
        <v>1365.49</v>
      </c>
      <c r="U1395" t="n">
        <v>0.85</v>
      </c>
      <c r="V1395" t="n">
        <v>0.89</v>
      </c>
      <c r="W1395" t="n">
        <v>2.95</v>
      </c>
      <c r="X1395" t="n">
        <v>0.08</v>
      </c>
      <c r="Y1395" t="n">
        <v>1</v>
      </c>
      <c r="Z1395" t="n">
        <v>10</v>
      </c>
    </row>
    <row r="1396">
      <c r="A1396" t="n">
        <v>69</v>
      </c>
      <c r="B1396" t="n">
        <v>60</v>
      </c>
      <c r="C1396" t="inlineStr">
        <is>
          <t xml:space="preserve">CONCLUIDO	</t>
        </is>
      </c>
      <c r="D1396" t="n">
        <v>7.8549</v>
      </c>
      <c r="E1396" t="n">
        <v>12.73</v>
      </c>
      <c r="F1396" t="n">
        <v>10.47</v>
      </c>
      <c r="G1396" t="n">
        <v>125.65</v>
      </c>
      <c r="H1396" t="n">
        <v>2.18</v>
      </c>
      <c r="I1396" t="n">
        <v>5</v>
      </c>
      <c r="J1396" t="n">
        <v>147.87</v>
      </c>
      <c r="K1396" t="n">
        <v>45</v>
      </c>
      <c r="L1396" t="n">
        <v>18.25</v>
      </c>
      <c r="M1396" t="n">
        <v>3</v>
      </c>
      <c r="N1396" t="n">
        <v>24.63</v>
      </c>
      <c r="O1396" t="n">
        <v>18471.89</v>
      </c>
      <c r="P1396" t="n">
        <v>95.08</v>
      </c>
      <c r="Q1396" t="n">
        <v>197.75</v>
      </c>
      <c r="R1396" t="n">
        <v>29.84</v>
      </c>
      <c r="S1396" t="n">
        <v>25.4</v>
      </c>
      <c r="T1396" t="n">
        <v>1391.98</v>
      </c>
      <c r="U1396" t="n">
        <v>0.85</v>
      </c>
      <c r="V1396" t="n">
        <v>0.89</v>
      </c>
      <c r="W1396" t="n">
        <v>2.95</v>
      </c>
      <c r="X1396" t="n">
        <v>0.08</v>
      </c>
      <c r="Y1396" t="n">
        <v>1</v>
      </c>
      <c r="Z1396" t="n">
        <v>10</v>
      </c>
    </row>
    <row r="1397">
      <c r="A1397" t="n">
        <v>70</v>
      </c>
      <c r="B1397" t="n">
        <v>60</v>
      </c>
      <c r="C1397" t="inlineStr">
        <is>
          <t xml:space="preserve">CONCLUIDO	</t>
        </is>
      </c>
      <c r="D1397" t="n">
        <v>7.8579</v>
      </c>
      <c r="E1397" t="n">
        <v>12.73</v>
      </c>
      <c r="F1397" t="n">
        <v>10.47</v>
      </c>
      <c r="G1397" t="n">
        <v>125.59</v>
      </c>
      <c r="H1397" t="n">
        <v>2.21</v>
      </c>
      <c r="I1397" t="n">
        <v>5</v>
      </c>
      <c r="J1397" t="n">
        <v>148.22</v>
      </c>
      <c r="K1397" t="n">
        <v>45</v>
      </c>
      <c r="L1397" t="n">
        <v>18.5</v>
      </c>
      <c r="M1397" t="n">
        <v>3</v>
      </c>
      <c r="N1397" t="n">
        <v>24.72</v>
      </c>
      <c r="O1397" t="n">
        <v>18514.53</v>
      </c>
      <c r="P1397" t="n">
        <v>94.95999999999999</v>
      </c>
      <c r="Q1397" t="n">
        <v>197.76</v>
      </c>
      <c r="R1397" t="n">
        <v>29.83</v>
      </c>
      <c r="S1397" t="n">
        <v>25.4</v>
      </c>
      <c r="T1397" t="n">
        <v>1387.08</v>
      </c>
      <c r="U1397" t="n">
        <v>0.85</v>
      </c>
      <c r="V1397" t="n">
        <v>0.89</v>
      </c>
      <c r="W1397" t="n">
        <v>2.94</v>
      </c>
      <c r="X1397" t="n">
        <v>0.08</v>
      </c>
      <c r="Y1397" t="n">
        <v>1</v>
      </c>
      <c r="Z1397" t="n">
        <v>10</v>
      </c>
    </row>
    <row r="1398">
      <c r="A1398" t="n">
        <v>71</v>
      </c>
      <c r="B1398" t="n">
        <v>60</v>
      </c>
      <c r="C1398" t="inlineStr">
        <is>
          <t xml:space="preserve">CONCLUIDO	</t>
        </is>
      </c>
      <c r="D1398" t="n">
        <v>7.8558</v>
      </c>
      <c r="E1398" t="n">
        <v>12.73</v>
      </c>
      <c r="F1398" t="n">
        <v>10.47</v>
      </c>
      <c r="G1398" t="n">
        <v>125.63</v>
      </c>
      <c r="H1398" t="n">
        <v>2.23</v>
      </c>
      <c r="I1398" t="n">
        <v>5</v>
      </c>
      <c r="J1398" t="n">
        <v>148.57</v>
      </c>
      <c r="K1398" t="n">
        <v>45</v>
      </c>
      <c r="L1398" t="n">
        <v>18.75</v>
      </c>
      <c r="M1398" t="n">
        <v>3</v>
      </c>
      <c r="N1398" t="n">
        <v>24.82</v>
      </c>
      <c r="O1398" t="n">
        <v>18557.21</v>
      </c>
      <c r="P1398" t="n">
        <v>94.62</v>
      </c>
      <c r="Q1398" t="n">
        <v>197.77</v>
      </c>
      <c r="R1398" t="n">
        <v>29.83</v>
      </c>
      <c r="S1398" t="n">
        <v>25.4</v>
      </c>
      <c r="T1398" t="n">
        <v>1384.61</v>
      </c>
      <c r="U1398" t="n">
        <v>0.85</v>
      </c>
      <c r="V1398" t="n">
        <v>0.89</v>
      </c>
      <c r="W1398" t="n">
        <v>2.95</v>
      </c>
      <c r="X1398" t="n">
        <v>0.08</v>
      </c>
      <c r="Y1398" t="n">
        <v>1</v>
      </c>
      <c r="Z1398" t="n">
        <v>10</v>
      </c>
    </row>
    <row r="1399">
      <c r="A1399" t="n">
        <v>72</v>
      </c>
      <c r="B1399" t="n">
        <v>60</v>
      </c>
      <c r="C1399" t="inlineStr">
        <is>
          <t xml:space="preserve">CONCLUIDO	</t>
        </is>
      </c>
      <c r="D1399" t="n">
        <v>7.8556</v>
      </c>
      <c r="E1399" t="n">
        <v>12.73</v>
      </c>
      <c r="F1399" t="n">
        <v>10.47</v>
      </c>
      <c r="G1399" t="n">
        <v>125.64</v>
      </c>
      <c r="H1399" t="n">
        <v>2.26</v>
      </c>
      <c r="I1399" t="n">
        <v>5</v>
      </c>
      <c r="J1399" t="n">
        <v>148.91</v>
      </c>
      <c r="K1399" t="n">
        <v>45</v>
      </c>
      <c r="L1399" t="n">
        <v>19</v>
      </c>
      <c r="M1399" t="n">
        <v>2</v>
      </c>
      <c r="N1399" t="n">
        <v>24.92</v>
      </c>
      <c r="O1399" t="n">
        <v>18599.92</v>
      </c>
      <c r="P1399" t="n">
        <v>94.52</v>
      </c>
      <c r="Q1399" t="n">
        <v>197.78</v>
      </c>
      <c r="R1399" t="n">
        <v>29.82</v>
      </c>
      <c r="S1399" t="n">
        <v>25.4</v>
      </c>
      <c r="T1399" t="n">
        <v>1383.11</v>
      </c>
      <c r="U1399" t="n">
        <v>0.85</v>
      </c>
      <c r="V1399" t="n">
        <v>0.89</v>
      </c>
      <c r="W1399" t="n">
        <v>2.95</v>
      </c>
      <c r="X1399" t="n">
        <v>0.08</v>
      </c>
      <c r="Y1399" t="n">
        <v>1</v>
      </c>
      <c r="Z1399" t="n">
        <v>10</v>
      </c>
    </row>
    <row r="1400">
      <c r="A1400" t="n">
        <v>73</v>
      </c>
      <c r="B1400" t="n">
        <v>60</v>
      </c>
      <c r="C1400" t="inlineStr">
        <is>
          <t xml:space="preserve">CONCLUIDO	</t>
        </is>
      </c>
      <c r="D1400" t="n">
        <v>7.8575</v>
      </c>
      <c r="E1400" t="n">
        <v>12.73</v>
      </c>
      <c r="F1400" t="n">
        <v>10.47</v>
      </c>
      <c r="G1400" t="n">
        <v>125.6</v>
      </c>
      <c r="H1400" t="n">
        <v>2.28</v>
      </c>
      <c r="I1400" t="n">
        <v>5</v>
      </c>
      <c r="J1400" t="n">
        <v>149.26</v>
      </c>
      <c r="K1400" t="n">
        <v>45</v>
      </c>
      <c r="L1400" t="n">
        <v>19.25</v>
      </c>
      <c r="M1400" t="n">
        <v>2</v>
      </c>
      <c r="N1400" t="n">
        <v>25.01</v>
      </c>
      <c r="O1400" t="n">
        <v>18642.66</v>
      </c>
      <c r="P1400" t="n">
        <v>94.34</v>
      </c>
      <c r="Q1400" t="n">
        <v>197.78</v>
      </c>
      <c r="R1400" t="n">
        <v>29.74</v>
      </c>
      <c r="S1400" t="n">
        <v>25.4</v>
      </c>
      <c r="T1400" t="n">
        <v>1341.17</v>
      </c>
      <c r="U1400" t="n">
        <v>0.85</v>
      </c>
      <c r="V1400" t="n">
        <v>0.89</v>
      </c>
      <c r="W1400" t="n">
        <v>2.95</v>
      </c>
      <c r="X1400" t="n">
        <v>0.08</v>
      </c>
      <c r="Y1400" t="n">
        <v>1</v>
      </c>
      <c r="Z1400" t="n">
        <v>10</v>
      </c>
    </row>
    <row r="1401">
      <c r="A1401" t="n">
        <v>74</v>
      </c>
      <c r="B1401" t="n">
        <v>60</v>
      </c>
      <c r="C1401" t="inlineStr">
        <is>
          <t xml:space="preserve">CONCLUIDO	</t>
        </is>
      </c>
      <c r="D1401" t="n">
        <v>7.8585</v>
      </c>
      <c r="E1401" t="n">
        <v>12.72</v>
      </c>
      <c r="F1401" t="n">
        <v>10.46</v>
      </c>
      <c r="G1401" t="n">
        <v>125.58</v>
      </c>
      <c r="H1401" t="n">
        <v>2.31</v>
      </c>
      <c r="I1401" t="n">
        <v>5</v>
      </c>
      <c r="J1401" t="n">
        <v>149.61</v>
      </c>
      <c r="K1401" t="n">
        <v>45</v>
      </c>
      <c r="L1401" t="n">
        <v>19.5</v>
      </c>
      <c r="M1401" t="n">
        <v>2</v>
      </c>
      <c r="N1401" t="n">
        <v>25.11</v>
      </c>
      <c r="O1401" t="n">
        <v>18685.44</v>
      </c>
      <c r="P1401" t="n">
        <v>94.17</v>
      </c>
      <c r="Q1401" t="n">
        <v>197.78</v>
      </c>
      <c r="R1401" t="n">
        <v>29.67</v>
      </c>
      <c r="S1401" t="n">
        <v>25.4</v>
      </c>
      <c r="T1401" t="n">
        <v>1307.76</v>
      </c>
      <c r="U1401" t="n">
        <v>0.86</v>
      </c>
      <c r="V1401" t="n">
        <v>0.89</v>
      </c>
      <c r="W1401" t="n">
        <v>2.95</v>
      </c>
      <c r="X1401" t="n">
        <v>0.07000000000000001</v>
      </c>
      <c r="Y1401" t="n">
        <v>1</v>
      </c>
      <c r="Z1401" t="n">
        <v>10</v>
      </c>
    </row>
    <row r="1402">
      <c r="A1402" t="n">
        <v>75</v>
      </c>
      <c r="B1402" t="n">
        <v>60</v>
      </c>
      <c r="C1402" t="inlineStr">
        <is>
          <t xml:space="preserve">CONCLUIDO	</t>
        </is>
      </c>
      <c r="D1402" t="n">
        <v>7.8558</v>
      </c>
      <c r="E1402" t="n">
        <v>12.73</v>
      </c>
      <c r="F1402" t="n">
        <v>10.47</v>
      </c>
      <c r="G1402" t="n">
        <v>125.63</v>
      </c>
      <c r="H1402" t="n">
        <v>2.33</v>
      </c>
      <c r="I1402" t="n">
        <v>5</v>
      </c>
      <c r="J1402" t="n">
        <v>149.95</v>
      </c>
      <c r="K1402" t="n">
        <v>45</v>
      </c>
      <c r="L1402" t="n">
        <v>19.75</v>
      </c>
      <c r="M1402" t="n">
        <v>2</v>
      </c>
      <c r="N1402" t="n">
        <v>25.21</v>
      </c>
      <c r="O1402" t="n">
        <v>18728.26</v>
      </c>
      <c r="P1402" t="n">
        <v>93.95999999999999</v>
      </c>
      <c r="Q1402" t="n">
        <v>197.78</v>
      </c>
      <c r="R1402" t="n">
        <v>29.87</v>
      </c>
      <c r="S1402" t="n">
        <v>25.4</v>
      </c>
      <c r="T1402" t="n">
        <v>1406.45</v>
      </c>
      <c r="U1402" t="n">
        <v>0.85</v>
      </c>
      <c r="V1402" t="n">
        <v>0.89</v>
      </c>
      <c r="W1402" t="n">
        <v>2.95</v>
      </c>
      <c r="X1402" t="n">
        <v>0.08</v>
      </c>
      <c r="Y1402" t="n">
        <v>1</v>
      </c>
      <c r="Z1402" t="n">
        <v>10</v>
      </c>
    </row>
    <row r="1403">
      <c r="A1403" t="n">
        <v>76</v>
      </c>
      <c r="B1403" t="n">
        <v>60</v>
      </c>
      <c r="C1403" t="inlineStr">
        <is>
          <t xml:space="preserve">CONCLUIDO	</t>
        </is>
      </c>
      <c r="D1403" t="n">
        <v>7.8549</v>
      </c>
      <c r="E1403" t="n">
        <v>12.73</v>
      </c>
      <c r="F1403" t="n">
        <v>10.47</v>
      </c>
      <c r="G1403" t="n">
        <v>125.65</v>
      </c>
      <c r="H1403" t="n">
        <v>2.36</v>
      </c>
      <c r="I1403" t="n">
        <v>5</v>
      </c>
      <c r="J1403" t="n">
        <v>150.3</v>
      </c>
      <c r="K1403" t="n">
        <v>45</v>
      </c>
      <c r="L1403" t="n">
        <v>20</v>
      </c>
      <c r="M1403" t="n">
        <v>2</v>
      </c>
      <c r="N1403" t="n">
        <v>25.3</v>
      </c>
      <c r="O1403" t="n">
        <v>18771.1</v>
      </c>
      <c r="P1403" t="n">
        <v>93.8</v>
      </c>
      <c r="Q1403" t="n">
        <v>197.81</v>
      </c>
      <c r="R1403" t="n">
        <v>29.83</v>
      </c>
      <c r="S1403" t="n">
        <v>25.4</v>
      </c>
      <c r="T1403" t="n">
        <v>1385.29</v>
      </c>
      <c r="U1403" t="n">
        <v>0.85</v>
      </c>
      <c r="V1403" t="n">
        <v>0.89</v>
      </c>
      <c r="W1403" t="n">
        <v>2.95</v>
      </c>
      <c r="X1403" t="n">
        <v>0.08</v>
      </c>
      <c r="Y1403" t="n">
        <v>1</v>
      </c>
      <c r="Z1403" t="n">
        <v>10</v>
      </c>
    </row>
    <row r="1404">
      <c r="A1404" t="n">
        <v>77</v>
      </c>
      <c r="B1404" t="n">
        <v>60</v>
      </c>
      <c r="C1404" t="inlineStr">
        <is>
          <t xml:space="preserve">CONCLUIDO	</t>
        </is>
      </c>
      <c r="D1404" t="n">
        <v>7.8532</v>
      </c>
      <c r="E1404" t="n">
        <v>12.73</v>
      </c>
      <c r="F1404" t="n">
        <v>10.47</v>
      </c>
      <c r="G1404" t="n">
        <v>125.68</v>
      </c>
      <c r="H1404" t="n">
        <v>2.38</v>
      </c>
      <c r="I1404" t="n">
        <v>5</v>
      </c>
      <c r="J1404" t="n">
        <v>150.65</v>
      </c>
      <c r="K1404" t="n">
        <v>45</v>
      </c>
      <c r="L1404" t="n">
        <v>20.25</v>
      </c>
      <c r="M1404" t="n">
        <v>0</v>
      </c>
      <c r="N1404" t="n">
        <v>25.4</v>
      </c>
      <c r="O1404" t="n">
        <v>18813.98</v>
      </c>
      <c r="P1404" t="n">
        <v>93.92</v>
      </c>
      <c r="Q1404" t="n">
        <v>197.78</v>
      </c>
      <c r="R1404" t="n">
        <v>29.82</v>
      </c>
      <c r="S1404" t="n">
        <v>25.4</v>
      </c>
      <c r="T1404" t="n">
        <v>1381.23</v>
      </c>
      <c r="U1404" t="n">
        <v>0.85</v>
      </c>
      <c r="V1404" t="n">
        <v>0.89</v>
      </c>
      <c r="W1404" t="n">
        <v>2.95</v>
      </c>
      <c r="X1404" t="n">
        <v>0.08</v>
      </c>
      <c r="Y1404" t="n">
        <v>1</v>
      </c>
      <c r="Z1404" t="n">
        <v>10</v>
      </c>
    </row>
    <row r="1405">
      <c r="A1405" t="n">
        <v>0</v>
      </c>
      <c r="B1405" t="n">
        <v>135</v>
      </c>
      <c r="C1405" t="inlineStr">
        <is>
          <t xml:space="preserve">CONCLUIDO	</t>
        </is>
      </c>
      <c r="D1405" t="n">
        <v>3.9306</v>
      </c>
      <c r="E1405" t="n">
        <v>25.44</v>
      </c>
      <c r="F1405" t="n">
        <v>13.94</v>
      </c>
      <c r="G1405" t="n">
        <v>4.89</v>
      </c>
      <c r="H1405" t="n">
        <v>0.07000000000000001</v>
      </c>
      <c r="I1405" t="n">
        <v>171</v>
      </c>
      <c r="J1405" t="n">
        <v>263.32</v>
      </c>
      <c r="K1405" t="n">
        <v>59.89</v>
      </c>
      <c r="L1405" t="n">
        <v>1</v>
      </c>
      <c r="M1405" t="n">
        <v>169</v>
      </c>
      <c r="N1405" t="n">
        <v>67.43000000000001</v>
      </c>
      <c r="O1405" t="n">
        <v>32710.1</v>
      </c>
      <c r="P1405" t="n">
        <v>237.48</v>
      </c>
      <c r="Q1405" t="n">
        <v>198.29</v>
      </c>
      <c r="R1405" t="n">
        <v>137.41</v>
      </c>
      <c r="S1405" t="n">
        <v>25.4</v>
      </c>
      <c r="T1405" t="n">
        <v>54344.37</v>
      </c>
      <c r="U1405" t="n">
        <v>0.18</v>
      </c>
      <c r="V1405" t="n">
        <v>0.67</v>
      </c>
      <c r="W1405" t="n">
        <v>3.23</v>
      </c>
      <c r="X1405" t="n">
        <v>3.54</v>
      </c>
      <c r="Y1405" t="n">
        <v>1</v>
      </c>
      <c r="Z1405" t="n">
        <v>10</v>
      </c>
    </row>
    <row r="1406">
      <c r="A1406" t="n">
        <v>1</v>
      </c>
      <c r="B1406" t="n">
        <v>135</v>
      </c>
      <c r="C1406" t="inlineStr">
        <is>
          <t xml:space="preserve">CONCLUIDO	</t>
        </is>
      </c>
      <c r="D1406" t="n">
        <v>4.4771</v>
      </c>
      <c r="E1406" t="n">
        <v>22.34</v>
      </c>
      <c r="F1406" t="n">
        <v>13.01</v>
      </c>
      <c r="G1406" t="n">
        <v>6.1</v>
      </c>
      <c r="H1406" t="n">
        <v>0.08</v>
      </c>
      <c r="I1406" t="n">
        <v>128</v>
      </c>
      <c r="J1406" t="n">
        <v>263.79</v>
      </c>
      <c r="K1406" t="n">
        <v>59.89</v>
      </c>
      <c r="L1406" t="n">
        <v>1.25</v>
      </c>
      <c r="M1406" t="n">
        <v>126</v>
      </c>
      <c r="N1406" t="n">
        <v>67.65000000000001</v>
      </c>
      <c r="O1406" t="n">
        <v>32767.75</v>
      </c>
      <c r="P1406" t="n">
        <v>221.63</v>
      </c>
      <c r="Q1406" t="n">
        <v>198.07</v>
      </c>
      <c r="R1406" t="n">
        <v>108.75</v>
      </c>
      <c r="S1406" t="n">
        <v>25.4</v>
      </c>
      <c r="T1406" t="n">
        <v>40230.82</v>
      </c>
      <c r="U1406" t="n">
        <v>0.23</v>
      </c>
      <c r="V1406" t="n">
        <v>0.72</v>
      </c>
      <c r="W1406" t="n">
        <v>3.15</v>
      </c>
      <c r="X1406" t="n">
        <v>2.61</v>
      </c>
      <c r="Y1406" t="n">
        <v>1</v>
      </c>
      <c r="Z1406" t="n">
        <v>10</v>
      </c>
    </row>
    <row r="1407">
      <c r="A1407" t="n">
        <v>2</v>
      </c>
      <c r="B1407" t="n">
        <v>135</v>
      </c>
      <c r="C1407" t="inlineStr">
        <is>
          <t xml:space="preserve">CONCLUIDO	</t>
        </is>
      </c>
      <c r="D1407" t="n">
        <v>4.8693</v>
      </c>
      <c r="E1407" t="n">
        <v>20.54</v>
      </c>
      <c r="F1407" t="n">
        <v>12.48</v>
      </c>
      <c r="G1407" t="n">
        <v>7.27</v>
      </c>
      <c r="H1407" t="n">
        <v>0.1</v>
      </c>
      <c r="I1407" t="n">
        <v>103</v>
      </c>
      <c r="J1407" t="n">
        <v>264.25</v>
      </c>
      <c r="K1407" t="n">
        <v>59.89</v>
      </c>
      <c r="L1407" t="n">
        <v>1.5</v>
      </c>
      <c r="M1407" t="n">
        <v>101</v>
      </c>
      <c r="N1407" t="n">
        <v>67.87</v>
      </c>
      <c r="O1407" t="n">
        <v>32825.49</v>
      </c>
      <c r="P1407" t="n">
        <v>212.53</v>
      </c>
      <c r="Q1407" t="n">
        <v>198.04</v>
      </c>
      <c r="R1407" t="n">
        <v>92.48999999999999</v>
      </c>
      <c r="S1407" t="n">
        <v>25.4</v>
      </c>
      <c r="T1407" t="n">
        <v>32225.29</v>
      </c>
      <c r="U1407" t="n">
        <v>0.27</v>
      </c>
      <c r="V1407" t="n">
        <v>0.75</v>
      </c>
      <c r="W1407" t="n">
        <v>3.1</v>
      </c>
      <c r="X1407" t="n">
        <v>2.08</v>
      </c>
      <c r="Y1407" t="n">
        <v>1</v>
      </c>
      <c r="Z1407" t="n">
        <v>10</v>
      </c>
    </row>
    <row r="1408">
      <c r="A1408" t="n">
        <v>3</v>
      </c>
      <c r="B1408" t="n">
        <v>135</v>
      </c>
      <c r="C1408" t="inlineStr">
        <is>
          <t xml:space="preserve">CONCLUIDO	</t>
        </is>
      </c>
      <c r="D1408" t="n">
        <v>5.1754</v>
      </c>
      <c r="E1408" t="n">
        <v>19.32</v>
      </c>
      <c r="F1408" t="n">
        <v>12.12</v>
      </c>
      <c r="G1408" t="n">
        <v>8.460000000000001</v>
      </c>
      <c r="H1408" t="n">
        <v>0.12</v>
      </c>
      <c r="I1408" t="n">
        <v>86</v>
      </c>
      <c r="J1408" t="n">
        <v>264.72</v>
      </c>
      <c r="K1408" t="n">
        <v>59.89</v>
      </c>
      <c r="L1408" t="n">
        <v>1.75</v>
      </c>
      <c r="M1408" t="n">
        <v>84</v>
      </c>
      <c r="N1408" t="n">
        <v>68.09</v>
      </c>
      <c r="O1408" t="n">
        <v>32883.31</v>
      </c>
      <c r="P1408" t="n">
        <v>206.47</v>
      </c>
      <c r="Q1408" t="n">
        <v>198.02</v>
      </c>
      <c r="R1408" t="n">
        <v>81.09999999999999</v>
      </c>
      <c r="S1408" t="n">
        <v>25.4</v>
      </c>
      <c r="T1408" t="n">
        <v>26614.38</v>
      </c>
      <c r="U1408" t="n">
        <v>0.31</v>
      </c>
      <c r="V1408" t="n">
        <v>0.77</v>
      </c>
      <c r="W1408" t="n">
        <v>3.08</v>
      </c>
      <c r="X1408" t="n">
        <v>1.73</v>
      </c>
      <c r="Y1408" t="n">
        <v>1</v>
      </c>
      <c r="Z1408" t="n">
        <v>10</v>
      </c>
    </row>
    <row r="1409">
      <c r="A1409" t="n">
        <v>4</v>
      </c>
      <c r="B1409" t="n">
        <v>135</v>
      </c>
      <c r="C1409" t="inlineStr">
        <is>
          <t xml:space="preserve">CONCLUIDO	</t>
        </is>
      </c>
      <c r="D1409" t="n">
        <v>5.4102</v>
      </c>
      <c r="E1409" t="n">
        <v>18.48</v>
      </c>
      <c r="F1409" t="n">
        <v>11.89</v>
      </c>
      <c r="G1409" t="n">
        <v>9.640000000000001</v>
      </c>
      <c r="H1409" t="n">
        <v>0.13</v>
      </c>
      <c r="I1409" t="n">
        <v>74</v>
      </c>
      <c r="J1409" t="n">
        <v>265.19</v>
      </c>
      <c r="K1409" t="n">
        <v>59.89</v>
      </c>
      <c r="L1409" t="n">
        <v>2</v>
      </c>
      <c r="M1409" t="n">
        <v>72</v>
      </c>
      <c r="N1409" t="n">
        <v>68.31</v>
      </c>
      <c r="O1409" t="n">
        <v>32941.21</v>
      </c>
      <c r="P1409" t="n">
        <v>202.54</v>
      </c>
      <c r="Q1409" t="n">
        <v>197.81</v>
      </c>
      <c r="R1409" t="n">
        <v>73.98</v>
      </c>
      <c r="S1409" t="n">
        <v>25.4</v>
      </c>
      <c r="T1409" t="n">
        <v>23116.44</v>
      </c>
      <c r="U1409" t="n">
        <v>0.34</v>
      </c>
      <c r="V1409" t="n">
        <v>0.78</v>
      </c>
      <c r="W1409" t="n">
        <v>3.06</v>
      </c>
      <c r="X1409" t="n">
        <v>1.5</v>
      </c>
      <c r="Y1409" t="n">
        <v>1</v>
      </c>
      <c r="Z1409" t="n">
        <v>10</v>
      </c>
    </row>
    <row r="1410">
      <c r="A1410" t="n">
        <v>5</v>
      </c>
      <c r="B1410" t="n">
        <v>135</v>
      </c>
      <c r="C1410" t="inlineStr">
        <is>
          <t xml:space="preserve">CONCLUIDO	</t>
        </is>
      </c>
      <c r="D1410" t="n">
        <v>5.6125</v>
      </c>
      <c r="E1410" t="n">
        <v>17.82</v>
      </c>
      <c r="F1410" t="n">
        <v>11.68</v>
      </c>
      <c r="G1410" t="n">
        <v>10.78</v>
      </c>
      <c r="H1410" t="n">
        <v>0.15</v>
      </c>
      <c r="I1410" t="n">
        <v>65</v>
      </c>
      <c r="J1410" t="n">
        <v>265.66</v>
      </c>
      <c r="K1410" t="n">
        <v>59.89</v>
      </c>
      <c r="L1410" t="n">
        <v>2.25</v>
      </c>
      <c r="M1410" t="n">
        <v>63</v>
      </c>
      <c r="N1410" t="n">
        <v>68.53</v>
      </c>
      <c r="O1410" t="n">
        <v>32999.19</v>
      </c>
      <c r="P1410" t="n">
        <v>198.89</v>
      </c>
      <c r="Q1410" t="n">
        <v>197.86</v>
      </c>
      <c r="R1410" t="n">
        <v>67.56</v>
      </c>
      <c r="S1410" t="n">
        <v>25.4</v>
      </c>
      <c r="T1410" t="n">
        <v>19948.99</v>
      </c>
      <c r="U1410" t="n">
        <v>0.38</v>
      </c>
      <c r="V1410" t="n">
        <v>0.8</v>
      </c>
      <c r="W1410" t="n">
        <v>3.04</v>
      </c>
      <c r="X1410" t="n">
        <v>1.28</v>
      </c>
      <c r="Y1410" t="n">
        <v>1</v>
      </c>
      <c r="Z1410" t="n">
        <v>10</v>
      </c>
    </row>
    <row r="1411">
      <c r="A1411" t="n">
        <v>6</v>
      </c>
      <c r="B1411" t="n">
        <v>135</v>
      </c>
      <c r="C1411" t="inlineStr">
        <is>
          <t xml:space="preserve">CONCLUIDO	</t>
        </is>
      </c>
      <c r="D1411" t="n">
        <v>5.7669</v>
      </c>
      <c r="E1411" t="n">
        <v>17.34</v>
      </c>
      <c r="F1411" t="n">
        <v>11.55</v>
      </c>
      <c r="G1411" t="n">
        <v>11.95</v>
      </c>
      <c r="H1411" t="n">
        <v>0.17</v>
      </c>
      <c r="I1411" t="n">
        <v>58</v>
      </c>
      <c r="J1411" t="n">
        <v>266.13</v>
      </c>
      <c r="K1411" t="n">
        <v>59.89</v>
      </c>
      <c r="L1411" t="n">
        <v>2.5</v>
      </c>
      <c r="M1411" t="n">
        <v>56</v>
      </c>
      <c r="N1411" t="n">
        <v>68.75</v>
      </c>
      <c r="O1411" t="n">
        <v>33057.26</v>
      </c>
      <c r="P1411" t="n">
        <v>196.78</v>
      </c>
      <c r="Q1411" t="n">
        <v>197.95</v>
      </c>
      <c r="R1411" t="n">
        <v>63.5</v>
      </c>
      <c r="S1411" t="n">
        <v>25.4</v>
      </c>
      <c r="T1411" t="n">
        <v>17957.44</v>
      </c>
      <c r="U1411" t="n">
        <v>0.4</v>
      </c>
      <c r="V1411" t="n">
        <v>0.8100000000000001</v>
      </c>
      <c r="W1411" t="n">
        <v>3.04</v>
      </c>
      <c r="X1411" t="n">
        <v>1.16</v>
      </c>
      <c r="Y1411" t="n">
        <v>1</v>
      </c>
      <c r="Z1411" t="n">
        <v>10</v>
      </c>
    </row>
    <row r="1412">
      <c r="A1412" t="n">
        <v>7</v>
      </c>
      <c r="B1412" t="n">
        <v>135</v>
      </c>
      <c r="C1412" t="inlineStr">
        <is>
          <t xml:space="preserve">CONCLUIDO	</t>
        </is>
      </c>
      <c r="D1412" t="n">
        <v>5.9153</v>
      </c>
      <c r="E1412" t="n">
        <v>16.91</v>
      </c>
      <c r="F1412" t="n">
        <v>11.42</v>
      </c>
      <c r="G1412" t="n">
        <v>13.18</v>
      </c>
      <c r="H1412" t="n">
        <v>0.18</v>
      </c>
      <c r="I1412" t="n">
        <v>52</v>
      </c>
      <c r="J1412" t="n">
        <v>266.6</v>
      </c>
      <c r="K1412" t="n">
        <v>59.89</v>
      </c>
      <c r="L1412" t="n">
        <v>2.75</v>
      </c>
      <c r="M1412" t="n">
        <v>50</v>
      </c>
      <c r="N1412" t="n">
        <v>68.97</v>
      </c>
      <c r="O1412" t="n">
        <v>33115.41</v>
      </c>
      <c r="P1412" t="n">
        <v>194.49</v>
      </c>
      <c r="Q1412" t="n">
        <v>197.81</v>
      </c>
      <c r="R1412" t="n">
        <v>59.68</v>
      </c>
      <c r="S1412" t="n">
        <v>25.4</v>
      </c>
      <c r="T1412" t="n">
        <v>16075.28</v>
      </c>
      <c r="U1412" t="n">
        <v>0.43</v>
      </c>
      <c r="V1412" t="n">
        <v>0.8100000000000001</v>
      </c>
      <c r="W1412" t="n">
        <v>3.02</v>
      </c>
      <c r="X1412" t="n">
        <v>1.03</v>
      </c>
      <c r="Y1412" t="n">
        <v>1</v>
      </c>
      <c r="Z1412" t="n">
        <v>10</v>
      </c>
    </row>
    <row r="1413">
      <c r="A1413" t="n">
        <v>8</v>
      </c>
      <c r="B1413" t="n">
        <v>135</v>
      </c>
      <c r="C1413" t="inlineStr">
        <is>
          <t xml:space="preserve">CONCLUIDO	</t>
        </is>
      </c>
      <c r="D1413" t="n">
        <v>6.0426</v>
      </c>
      <c r="E1413" t="n">
        <v>16.55</v>
      </c>
      <c r="F1413" t="n">
        <v>11.32</v>
      </c>
      <c r="G1413" t="n">
        <v>14.45</v>
      </c>
      <c r="H1413" t="n">
        <v>0.2</v>
      </c>
      <c r="I1413" t="n">
        <v>47</v>
      </c>
      <c r="J1413" t="n">
        <v>267.08</v>
      </c>
      <c r="K1413" t="n">
        <v>59.89</v>
      </c>
      <c r="L1413" t="n">
        <v>3</v>
      </c>
      <c r="M1413" t="n">
        <v>45</v>
      </c>
      <c r="N1413" t="n">
        <v>69.19</v>
      </c>
      <c r="O1413" t="n">
        <v>33173.65</v>
      </c>
      <c r="P1413" t="n">
        <v>192.73</v>
      </c>
      <c r="Q1413" t="n">
        <v>197.91</v>
      </c>
      <c r="R1413" t="n">
        <v>56.31</v>
      </c>
      <c r="S1413" t="n">
        <v>25.4</v>
      </c>
      <c r="T1413" t="n">
        <v>14418.27</v>
      </c>
      <c r="U1413" t="n">
        <v>0.45</v>
      </c>
      <c r="V1413" t="n">
        <v>0.82</v>
      </c>
      <c r="W1413" t="n">
        <v>3.01</v>
      </c>
      <c r="X1413" t="n">
        <v>0.93</v>
      </c>
      <c r="Y1413" t="n">
        <v>1</v>
      </c>
      <c r="Z1413" t="n">
        <v>10</v>
      </c>
    </row>
    <row r="1414">
      <c r="A1414" t="n">
        <v>9</v>
      </c>
      <c r="B1414" t="n">
        <v>135</v>
      </c>
      <c r="C1414" t="inlineStr">
        <is>
          <t xml:space="preserve">CONCLUIDO	</t>
        </is>
      </c>
      <c r="D1414" t="n">
        <v>6.1211</v>
      </c>
      <c r="E1414" t="n">
        <v>16.34</v>
      </c>
      <c r="F1414" t="n">
        <v>11.26</v>
      </c>
      <c r="G1414" t="n">
        <v>15.35</v>
      </c>
      <c r="H1414" t="n">
        <v>0.22</v>
      </c>
      <c r="I1414" t="n">
        <v>44</v>
      </c>
      <c r="J1414" t="n">
        <v>267.55</v>
      </c>
      <c r="K1414" t="n">
        <v>59.89</v>
      </c>
      <c r="L1414" t="n">
        <v>3.25</v>
      </c>
      <c r="M1414" t="n">
        <v>42</v>
      </c>
      <c r="N1414" t="n">
        <v>69.41</v>
      </c>
      <c r="O1414" t="n">
        <v>33231.97</v>
      </c>
      <c r="P1414" t="n">
        <v>191.63</v>
      </c>
      <c r="Q1414" t="n">
        <v>197.92</v>
      </c>
      <c r="R1414" t="n">
        <v>54.06</v>
      </c>
      <c r="S1414" t="n">
        <v>25.4</v>
      </c>
      <c r="T1414" t="n">
        <v>13307.52</v>
      </c>
      <c r="U1414" t="n">
        <v>0.47</v>
      </c>
      <c r="V1414" t="n">
        <v>0.83</v>
      </c>
      <c r="W1414" t="n">
        <v>3.02</v>
      </c>
      <c r="X1414" t="n">
        <v>0.87</v>
      </c>
      <c r="Y1414" t="n">
        <v>1</v>
      </c>
      <c r="Z1414" t="n">
        <v>10</v>
      </c>
    </row>
    <row r="1415">
      <c r="A1415" t="n">
        <v>10</v>
      </c>
      <c r="B1415" t="n">
        <v>135</v>
      </c>
      <c r="C1415" t="inlineStr">
        <is>
          <t xml:space="preserve">CONCLUIDO	</t>
        </is>
      </c>
      <c r="D1415" t="n">
        <v>6.2272</v>
      </c>
      <c r="E1415" t="n">
        <v>16.06</v>
      </c>
      <c r="F1415" t="n">
        <v>11.18</v>
      </c>
      <c r="G1415" t="n">
        <v>16.77</v>
      </c>
      <c r="H1415" t="n">
        <v>0.23</v>
      </c>
      <c r="I1415" t="n">
        <v>40</v>
      </c>
      <c r="J1415" t="n">
        <v>268.02</v>
      </c>
      <c r="K1415" t="n">
        <v>59.89</v>
      </c>
      <c r="L1415" t="n">
        <v>3.5</v>
      </c>
      <c r="M1415" t="n">
        <v>38</v>
      </c>
      <c r="N1415" t="n">
        <v>69.64</v>
      </c>
      <c r="O1415" t="n">
        <v>33290.38</v>
      </c>
      <c r="P1415" t="n">
        <v>190.33</v>
      </c>
      <c r="Q1415" t="n">
        <v>197.85</v>
      </c>
      <c r="R1415" t="n">
        <v>52.04</v>
      </c>
      <c r="S1415" t="n">
        <v>25.4</v>
      </c>
      <c r="T1415" t="n">
        <v>12313.94</v>
      </c>
      <c r="U1415" t="n">
        <v>0.49</v>
      </c>
      <c r="V1415" t="n">
        <v>0.83</v>
      </c>
      <c r="W1415" t="n">
        <v>3</v>
      </c>
      <c r="X1415" t="n">
        <v>0.79</v>
      </c>
      <c r="Y1415" t="n">
        <v>1</v>
      </c>
      <c r="Z1415" t="n">
        <v>10</v>
      </c>
    </row>
    <row r="1416">
      <c r="A1416" t="n">
        <v>11</v>
      </c>
      <c r="B1416" t="n">
        <v>135</v>
      </c>
      <c r="C1416" t="inlineStr">
        <is>
          <t xml:space="preserve">CONCLUIDO	</t>
        </is>
      </c>
      <c r="D1416" t="n">
        <v>6.2795</v>
      </c>
      <c r="E1416" t="n">
        <v>15.92</v>
      </c>
      <c r="F1416" t="n">
        <v>11.15</v>
      </c>
      <c r="G1416" t="n">
        <v>17.61</v>
      </c>
      <c r="H1416" t="n">
        <v>0.25</v>
      </c>
      <c r="I1416" t="n">
        <v>38</v>
      </c>
      <c r="J1416" t="n">
        <v>268.5</v>
      </c>
      <c r="K1416" t="n">
        <v>59.89</v>
      </c>
      <c r="L1416" t="n">
        <v>3.75</v>
      </c>
      <c r="M1416" t="n">
        <v>36</v>
      </c>
      <c r="N1416" t="n">
        <v>69.86</v>
      </c>
      <c r="O1416" t="n">
        <v>33348.87</v>
      </c>
      <c r="P1416" t="n">
        <v>189.82</v>
      </c>
      <c r="Q1416" t="n">
        <v>197.84</v>
      </c>
      <c r="R1416" t="n">
        <v>50.86</v>
      </c>
      <c r="S1416" t="n">
        <v>25.4</v>
      </c>
      <c r="T1416" t="n">
        <v>11734.33</v>
      </c>
      <c r="U1416" t="n">
        <v>0.5</v>
      </c>
      <c r="V1416" t="n">
        <v>0.83</v>
      </c>
      <c r="W1416" t="n">
        <v>3.01</v>
      </c>
      <c r="X1416" t="n">
        <v>0.76</v>
      </c>
      <c r="Y1416" t="n">
        <v>1</v>
      </c>
      <c r="Z1416" t="n">
        <v>10</v>
      </c>
    </row>
    <row r="1417">
      <c r="A1417" t="n">
        <v>12</v>
      </c>
      <c r="B1417" t="n">
        <v>135</v>
      </c>
      <c r="C1417" t="inlineStr">
        <is>
          <t xml:space="preserve">CONCLUIDO	</t>
        </is>
      </c>
      <c r="D1417" t="n">
        <v>6.371</v>
      </c>
      <c r="E1417" t="n">
        <v>15.7</v>
      </c>
      <c r="F1417" t="n">
        <v>11.07</v>
      </c>
      <c r="G1417" t="n">
        <v>18.98</v>
      </c>
      <c r="H1417" t="n">
        <v>0.26</v>
      </c>
      <c r="I1417" t="n">
        <v>35</v>
      </c>
      <c r="J1417" t="n">
        <v>268.97</v>
      </c>
      <c r="K1417" t="n">
        <v>59.89</v>
      </c>
      <c r="L1417" t="n">
        <v>4</v>
      </c>
      <c r="M1417" t="n">
        <v>33</v>
      </c>
      <c r="N1417" t="n">
        <v>70.09</v>
      </c>
      <c r="O1417" t="n">
        <v>33407.45</v>
      </c>
      <c r="P1417" t="n">
        <v>188.44</v>
      </c>
      <c r="Q1417" t="n">
        <v>197.83</v>
      </c>
      <c r="R1417" t="n">
        <v>48.82</v>
      </c>
      <c r="S1417" t="n">
        <v>25.4</v>
      </c>
      <c r="T1417" t="n">
        <v>10730.45</v>
      </c>
      <c r="U1417" t="n">
        <v>0.52</v>
      </c>
      <c r="V1417" t="n">
        <v>0.84</v>
      </c>
      <c r="W1417" t="n">
        <v>2.99</v>
      </c>
      <c r="X1417" t="n">
        <v>0.68</v>
      </c>
      <c r="Y1417" t="n">
        <v>1</v>
      </c>
      <c r="Z1417" t="n">
        <v>10</v>
      </c>
    </row>
    <row r="1418">
      <c r="A1418" t="n">
        <v>13</v>
      </c>
      <c r="B1418" t="n">
        <v>135</v>
      </c>
      <c r="C1418" t="inlineStr">
        <is>
          <t xml:space="preserve">CONCLUIDO	</t>
        </is>
      </c>
      <c r="D1418" t="n">
        <v>6.4285</v>
      </c>
      <c r="E1418" t="n">
        <v>15.56</v>
      </c>
      <c r="F1418" t="n">
        <v>11.03</v>
      </c>
      <c r="G1418" t="n">
        <v>20.06</v>
      </c>
      <c r="H1418" t="n">
        <v>0.28</v>
      </c>
      <c r="I1418" t="n">
        <v>33</v>
      </c>
      <c r="J1418" t="n">
        <v>269.45</v>
      </c>
      <c r="K1418" t="n">
        <v>59.89</v>
      </c>
      <c r="L1418" t="n">
        <v>4.25</v>
      </c>
      <c r="M1418" t="n">
        <v>31</v>
      </c>
      <c r="N1418" t="n">
        <v>70.31</v>
      </c>
      <c r="O1418" t="n">
        <v>33466.11</v>
      </c>
      <c r="P1418" t="n">
        <v>187.75</v>
      </c>
      <c r="Q1418" t="n">
        <v>197.86</v>
      </c>
      <c r="R1418" t="n">
        <v>47.45</v>
      </c>
      <c r="S1418" t="n">
        <v>25.4</v>
      </c>
      <c r="T1418" t="n">
        <v>10055.4</v>
      </c>
      <c r="U1418" t="n">
        <v>0.54</v>
      </c>
      <c r="V1418" t="n">
        <v>0.84</v>
      </c>
      <c r="W1418" t="n">
        <v>2.99</v>
      </c>
      <c r="X1418" t="n">
        <v>0.64</v>
      </c>
      <c r="Y1418" t="n">
        <v>1</v>
      </c>
      <c r="Z1418" t="n">
        <v>10</v>
      </c>
    </row>
    <row r="1419">
      <c r="A1419" t="n">
        <v>14</v>
      </c>
      <c r="B1419" t="n">
        <v>135</v>
      </c>
      <c r="C1419" t="inlineStr">
        <is>
          <t xml:space="preserve">CONCLUIDO	</t>
        </is>
      </c>
      <c r="D1419" t="n">
        <v>6.492</v>
      </c>
      <c r="E1419" t="n">
        <v>15.4</v>
      </c>
      <c r="F1419" t="n">
        <v>10.98</v>
      </c>
      <c r="G1419" t="n">
        <v>21.26</v>
      </c>
      <c r="H1419" t="n">
        <v>0.3</v>
      </c>
      <c r="I1419" t="n">
        <v>31</v>
      </c>
      <c r="J1419" t="n">
        <v>269.92</v>
      </c>
      <c r="K1419" t="n">
        <v>59.89</v>
      </c>
      <c r="L1419" t="n">
        <v>4.5</v>
      </c>
      <c r="M1419" t="n">
        <v>29</v>
      </c>
      <c r="N1419" t="n">
        <v>70.54000000000001</v>
      </c>
      <c r="O1419" t="n">
        <v>33524.86</v>
      </c>
      <c r="P1419" t="n">
        <v>186.88</v>
      </c>
      <c r="Q1419" t="n">
        <v>197.82</v>
      </c>
      <c r="R1419" t="n">
        <v>45.53</v>
      </c>
      <c r="S1419" t="n">
        <v>25.4</v>
      </c>
      <c r="T1419" t="n">
        <v>9105.23</v>
      </c>
      <c r="U1419" t="n">
        <v>0.5600000000000001</v>
      </c>
      <c r="V1419" t="n">
        <v>0.85</v>
      </c>
      <c r="W1419" t="n">
        <v>2.99</v>
      </c>
      <c r="X1419" t="n">
        <v>0.59</v>
      </c>
      <c r="Y1419" t="n">
        <v>1</v>
      </c>
      <c r="Z1419" t="n">
        <v>10</v>
      </c>
    </row>
    <row r="1420">
      <c r="A1420" t="n">
        <v>15</v>
      </c>
      <c r="B1420" t="n">
        <v>135</v>
      </c>
      <c r="C1420" t="inlineStr">
        <is>
          <t xml:space="preserve">CONCLUIDO	</t>
        </is>
      </c>
      <c r="D1420" t="n">
        <v>6.5174</v>
      </c>
      <c r="E1420" t="n">
        <v>15.34</v>
      </c>
      <c r="F1420" t="n">
        <v>10.97</v>
      </c>
      <c r="G1420" t="n">
        <v>21.95</v>
      </c>
      <c r="H1420" t="n">
        <v>0.31</v>
      </c>
      <c r="I1420" t="n">
        <v>30</v>
      </c>
      <c r="J1420" t="n">
        <v>270.4</v>
      </c>
      <c r="K1420" t="n">
        <v>59.89</v>
      </c>
      <c r="L1420" t="n">
        <v>4.75</v>
      </c>
      <c r="M1420" t="n">
        <v>28</v>
      </c>
      <c r="N1420" t="n">
        <v>70.76000000000001</v>
      </c>
      <c r="O1420" t="n">
        <v>33583.7</v>
      </c>
      <c r="P1420" t="n">
        <v>186.65</v>
      </c>
      <c r="Q1420" t="n">
        <v>197.87</v>
      </c>
      <c r="R1420" t="n">
        <v>45.16</v>
      </c>
      <c r="S1420" t="n">
        <v>25.4</v>
      </c>
      <c r="T1420" t="n">
        <v>8927.66</v>
      </c>
      <c r="U1420" t="n">
        <v>0.5600000000000001</v>
      </c>
      <c r="V1420" t="n">
        <v>0.85</v>
      </c>
      <c r="W1420" t="n">
        <v>3</v>
      </c>
      <c r="X1420" t="n">
        <v>0.58</v>
      </c>
      <c r="Y1420" t="n">
        <v>1</v>
      </c>
      <c r="Z1420" t="n">
        <v>10</v>
      </c>
    </row>
    <row r="1421">
      <c r="A1421" t="n">
        <v>16</v>
      </c>
      <c r="B1421" t="n">
        <v>135</v>
      </c>
      <c r="C1421" t="inlineStr">
        <is>
          <t xml:space="preserve">CONCLUIDO	</t>
        </is>
      </c>
      <c r="D1421" t="n">
        <v>6.5761</v>
      </c>
      <c r="E1421" t="n">
        <v>15.21</v>
      </c>
      <c r="F1421" t="n">
        <v>10.94</v>
      </c>
      <c r="G1421" t="n">
        <v>23.44</v>
      </c>
      <c r="H1421" t="n">
        <v>0.33</v>
      </c>
      <c r="I1421" t="n">
        <v>28</v>
      </c>
      <c r="J1421" t="n">
        <v>270.88</v>
      </c>
      <c r="K1421" t="n">
        <v>59.89</v>
      </c>
      <c r="L1421" t="n">
        <v>5</v>
      </c>
      <c r="M1421" t="n">
        <v>26</v>
      </c>
      <c r="N1421" t="n">
        <v>70.98999999999999</v>
      </c>
      <c r="O1421" t="n">
        <v>33642.62</v>
      </c>
      <c r="P1421" t="n">
        <v>186.06</v>
      </c>
      <c r="Q1421" t="n">
        <v>197.8</v>
      </c>
      <c r="R1421" t="n">
        <v>44.41</v>
      </c>
      <c r="S1421" t="n">
        <v>25.4</v>
      </c>
      <c r="T1421" t="n">
        <v>8558.870000000001</v>
      </c>
      <c r="U1421" t="n">
        <v>0.57</v>
      </c>
      <c r="V1421" t="n">
        <v>0.85</v>
      </c>
      <c r="W1421" t="n">
        <v>2.98</v>
      </c>
      <c r="X1421" t="n">
        <v>0.55</v>
      </c>
      <c r="Y1421" t="n">
        <v>1</v>
      </c>
      <c r="Z1421" t="n">
        <v>10</v>
      </c>
    </row>
    <row r="1422">
      <c r="A1422" t="n">
        <v>17</v>
      </c>
      <c r="B1422" t="n">
        <v>135</v>
      </c>
      <c r="C1422" t="inlineStr">
        <is>
          <t xml:space="preserve">CONCLUIDO	</t>
        </is>
      </c>
      <c r="D1422" t="n">
        <v>6.6102</v>
      </c>
      <c r="E1422" t="n">
        <v>15.13</v>
      </c>
      <c r="F1422" t="n">
        <v>10.91</v>
      </c>
      <c r="G1422" t="n">
        <v>24.24</v>
      </c>
      <c r="H1422" t="n">
        <v>0.34</v>
      </c>
      <c r="I1422" t="n">
        <v>27</v>
      </c>
      <c r="J1422" t="n">
        <v>271.36</v>
      </c>
      <c r="K1422" t="n">
        <v>59.89</v>
      </c>
      <c r="L1422" t="n">
        <v>5.25</v>
      </c>
      <c r="M1422" t="n">
        <v>25</v>
      </c>
      <c r="N1422" t="n">
        <v>71.22</v>
      </c>
      <c r="O1422" t="n">
        <v>33701.64</v>
      </c>
      <c r="P1422" t="n">
        <v>185.51</v>
      </c>
      <c r="Q1422" t="n">
        <v>197.82</v>
      </c>
      <c r="R1422" t="n">
        <v>43.69</v>
      </c>
      <c r="S1422" t="n">
        <v>25.4</v>
      </c>
      <c r="T1422" t="n">
        <v>8206.08</v>
      </c>
      <c r="U1422" t="n">
        <v>0.58</v>
      </c>
      <c r="V1422" t="n">
        <v>0.85</v>
      </c>
      <c r="W1422" t="n">
        <v>2.98</v>
      </c>
      <c r="X1422" t="n">
        <v>0.52</v>
      </c>
      <c r="Y1422" t="n">
        <v>1</v>
      </c>
      <c r="Z1422" t="n">
        <v>10</v>
      </c>
    </row>
    <row r="1423">
      <c r="A1423" t="n">
        <v>18</v>
      </c>
      <c r="B1423" t="n">
        <v>135</v>
      </c>
      <c r="C1423" t="inlineStr">
        <is>
          <t xml:space="preserve">CONCLUIDO	</t>
        </is>
      </c>
      <c r="D1423" t="n">
        <v>6.6401</v>
      </c>
      <c r="E1423" t="n">
        <v>15.06</v>
      </c>
      <c r="F1423" t="n">
        <v>10.89</v>
      </c>
      <c r="G1423" t="n">
        <v>25.14</v>
      </c>
      <c r="H1423" t="n">
        <v>0.36</v>
      </c>
      <c r="I1423" t="n">
        <v>26</v>
      </c>
      <c r="J1423" t="n">
        <v>271.84</v>
      </c>
      <c r="K1423" t="n">
        <v>59.89</v>
      </c>
      <c r="L1423" t="n">
        <v>5.5</v>
      </c>
      <c r="M1423" t="n">
        <v>24</v>
      </c>
      <c r="N1423" t="n">
        <v>71.45</v>
      </c>
      <c r="O1423" t="n">
        <v>33760.74</v>
      </c>
      <c r="P1423" t="n">
        <v>185.12</v>
      </c>
      <c r="Q1423" t="n">
        <v>197.84</v>
      </c>
      <c r="R1423" t="n">
        <v>42.99</v>
      </c>
      <c r="S1423" t="n">
        <v>25.4</v>
      </c>
      <c r="T1423" t="n">
        <v>7860.41</v>
      </c>
      <c r="U1423" t="n">
        <v>0.59</v>
      </c>
      <c r="V1423" t="n">
        <v>0.85</v>
      </c>
      <c r="W1423" t="n">
        <v>2.98</v>
      </c>
      <c r="X1423" t="n">
        <v>0.5</v>
      </c>
      <c r="Y1423" t="n">
        <v>1</v>
      </c>
      <c r="Z1423" t="n">
        <v>10</v>
      </c>
    </row>
    <row r="1424">
      <c r="A1424" t="n">
        <v>19</v>
      </c>
      <c r="B1424" t="n">
        <v>135</v>
      </c>
      <c r="C1424" t="inlineStr">
        <is>
          <t xml:space="preserve">CONCLUIDO	</t>
        </is>
      </c>
      <c r="D1424" t="n">
        <v>6.7104</v>
      </c>
      <c r="E1424" t="n">
        <v>14.9</v>
      </c>
      <c r="F1424" t="n">
        <v>10.84</v>
      </c>
      <c r="G1424" t="n">
        <v>27.09</v>
      </c>
      <c r="H1424" t="n">
        <v>0.38</v>
      </c>
      <c r="I1424" t="n">
        <v>24</v>
      </c>
      <c r="J1424" t="n">
        <v>272.32</v>
      </c>
      <c r="K1424" t="n">
        <v>59.89</v>
      </c>
      <c r="L1424" t="n">
        <v>5.75</v>
      </c>
      <c r="M1424" t="n">
        <v>22</v>
      </c>
      <c r="N1424" t="n">
        <v>71.68000000000001</v>
      </c>
      <c r="O1424" t="n">
        <v>33820.05</v>
      </c>
      <c r="P1424" t="n">
        <v>184.21</v>
      </c>
      <c r="Q1424" t="n">
        <v>197.78</v>
      </c>
      <c r="R1424" t="n">
        <v>41.26</v>
      </c>
      <c r="S1424" t="n">
        <v>25.4</v>
      </c>
      <c r="T1424" t="n">
        <v>7006.02</v>
      </c>
      <c r="U1424" t="n">
        <v>0.62</v>
      </c>
      <c r="V1424" t="n">
        <v>0.86</v>
      </c>
      <c r="W1424" t="n">
        <v>2.97</v>
      </c>
      <c r="X1424" t="n">
        <v>0.44</v>
      </c>
      <c r="Y1424" t="n">
        <v>1</v>
      </c>
      <c r="Z1424" t="n">
        <v>10</v>
      </c>
    </row>
    <row r="1425">
      <c r="A1425" t="n">
        <v>20</v>
      </c>
      <c r="B1425" t="n">
        <v>135</v>
      </c>
      <c r="C1425" t="inlineStr">
        <is>
          <t xml:space="preserve">CONCLUIDO	</t>
        </is>
      </c>
      <c r="D1425" t="n">
        <v>6.7239</v>
      </c>
      <c r="E1425" t="n">
        <v>14.87</v>
      </c>
      <c r="F1425" t="n">
        <v>10.86</v>
      </c>
      <c r="G1425" t="n">
        <v>28.32</v>
      </c>
      <c r="H1425" t="n">
        <v>0.39</v>
      </c>
      <c r="I1425" t="n">
        <v>23</v>
      </c>
      <c r="J1425" t="n">
        <v>272.8</v>
      </c>
      <c r="K1425" t="n">
        <v>59.89</v>
      </c>
      <c r="L1425" t="n">
        <v>6</v>
      </c>
      <c r="M1425" t="n">
        <v>21</v>
      </c>
      <c r="N1425" t="n">
        <v>71.91</v>
      </c>
      <c r="O1425" t="n">
        <v>33879.33</v>
      </c>
      <c r="P1425" t="n">
        <v>184.47</v>
      </c>
      <c r="Q1425" t="n">
        <v>197.83</v>
      </c>
      <c r="R1425" t="n">
        <v>41.79</v>
      </c>
      <c r="S1425" t="n">
        <v>25.4</v>
      </c>
      <c r="T1425" t="n">
        <v>7278.36</v>
      </c>
      <c r="U1425" t="n">
        <v>0.61</v>
      </c>
      <c r="V1425" t="n">
        <v>0.86</v>
      </c>
      <c r="W1425" t="n">
        <v>2.98</v>
      </c>
      <c r="X1425" t="n">
        <v>0.46</v>
      </c>
      <c r="Y1425" t="n">
        <v>1</v>
      </c>
      <c r="Z1425" t="n">
        <v>10</v>
      </c>
    </row>
    <row r="1426">
      <c r="A1426" t="n">
        <v>21</v>
      </c>
      <c r="B1426" t="n">
        <v>135</v>
      </c>
      <c r="C1426" t="inlineStr">
        <is>
          <t xml:space="preserve">CONCLUIDO	</t>
        </is>
      </c>
      <c r="D1426" t="n">
        <v>6.7344</v>
      </c>
      <c r="E1426" t="n">
        <v>14.85</v>
      </c>
      <c r="F1426" t="n">
        <v>10.83</v>
      </c>
      <c r="G1426" t="n">
        <v>28.26</v>
      </c>
      <c r="H1426" t="n">
        <v>0.41</v>
      </c>
      <c r="I1426" t="n">
        <v>23</v>
      </c>
      <c r="J1426" t="n">
        <v>273.28</v>
      </c>
      <c r="K1426" t="n">
        <v>59.89</v>
      </c>
      <c r="L1426" t="n">
        <v>6.25</v>
      </c>
      <c r="M1426" t="n">
        <v>21</v>
      </c>
      <c r="N1426" t="n">
        <v>72.14</v>
      </c>
      <c r="O1426" t="n">
        <v>33938.7</v>
      </c>
      <c r="P1426" t="n">
        <v>184.06</v>
      </c>
      <c r="Q1426" t="n">
        <v>197.75</v>
      </c>
      <c r="R1426" t="n">
        <v>40.96</v>
      </c>
      <c r="S1426" t="n">
        <v>25.4</v>
      </c>
      <c r="T1426" t="n">
        <v>6862.11</v>
      </c>
      <c r="U1426" t="n">
        <v>0.62</v>
      </c>
      <c r="V1426" t="n">
        <v>0.86</v>
      </c>
      <c r="W1426" t="n">
        <v>2.98</v>
      </c>
      <c r="X1426" t="n">
        <v>0.44</v>
      </c>
      <c r="Y1426" t="n">
        <v>1</v>
      </c>
      <c r="Z1426" t="n">
        <v>10</v>
      </c>
    </row>
    <row r="1427">
      <c r="A1427" t="n">
        <v>22</v>
      </c>
      <c r="B1427" t="n">
        <v>135</v>
      </c>
      <c r="C1427" t="inlineStr">
        <is>
          <t xml:space="preserve">CONCLUIDO	</t>
        </is>
      </c>
      <c r="D1427" t="n">
        <v>6.7642</v>
      </c>
      <c r="E1427" t="n">
        <v>14.78</v>
      </c>
      <c r="F1427" t="n">
        <v>10.82</v>
      </c>
      <c r="G1427" t="n">
        <v>29.5</v>
      </c>
      <c r="H1427" t="n">
        <v>0.42</v>
      </c>
      <c r="I1427" t="n">
        <v>22</v>
      </c>
      <c r="J1427" t="n">
        <v>273.76</v>
      </c>
      <c r="K1427" t="n">
        <v>59.89</v>
      </c>
      <c r="L1427" t="n">
        <v>6.5</v>
      </c>
      <c r="M1427" t="n">
        <v>20</v>
      </c>
      <c r="N1427" t="n">
        <v>72.37</v>
      </c>
      <c r="O1427" t="n">
        <v>33998.16</v>
      </c>
      <c r="P1427" t="n">
        <v>183.89</v>
      </c>
      <c r="Q1427" t="n">
        <v>197.85</v>
      </c>
      <c r="R1427" t="n">
        <v>40.52</v>
      </c>
      <c r="S1427" t="n">
        <v>25.4</v>
      </c>
      <c r="T1427" t="n">
        <v>6648.42</v>
      </c>
      <c r="U1427" t="n">
        <v>0.63</v>
      </c>
      <c r="V1427" t="n">
        <v>0.86</v>
      </c>
      <c r="W1427" t="n">
        <v>2.98</v>
      </c>
      <c r="X1427" t="n">
        <v>0.43</v>
      </c>
      <c r="Y1427" t="n">
        <v>1</v>
      </c>
      <c r="Z1427" t="n">
        <v>10</v>
      </c>
    </row>
    <row r="1428">
      <c r="A1428" t="n">
        <v>23</v>
      </c>
      <c r="B1428" t="n">
        <v>135</v>
      </c>
      <c r="C1428" t="inlineStr">
        <is>
          <t xml:space="preserve">CONCLUIDO	</t>
        </is>
      </c>
      <c r="D1428" t="n">
        <v>6.7966</v>
      </c>
      <c r="E1428" t="n">
        <v>14.71</v>
      </c>
      <c r="F1428" t="n">
        <v>10.8</v>
      </c>
      <c r="G1428" t="n">
        <v>30.85</v>
      </c>
      <c r="H1428" t="n">
        <v>0.44</v>
      </c>
      <c r="I1428" t="n">
        <v>21</v>
      </c>
      <c r="J1428" t="n">
        <v>274.24</v>
      </c>
      <c r="K1428" t="n">
        <v>59.89</v>
      </c>
      <c r="L1428" t="n">
        <v>6.75</v>
      </c>
      <c r="M1428" t="n">
        <v>19</v>
      </c>
      <c r="N1428" t="n">
        <v>72.61</v>
      </c>
      <c r="O1428" t="n">
        <v>34057.71</v>
      </c>
      <c r="P1428" t="n">
        <v>183.54</v>
      </c>
      <c r="Q1428" t="n">
        <v>197.76</v>
      </c>
      <c r="R1428" t="n">
        <v>39.84</v>
      </c>
      <c r="S1428" t="n">
        <v>25.4</v>
      </c>
      <c r="T1428" t="n">
        <v>6310.09</v>
      </c>
      <c r="U1428" t="n">
        <v>0.64</v>
      </c>
      <c r="V1428" t="n">
        <v>0.86</v>
      </c>
      <c r="W1428" t="n">
        <v>2.98</v>
      </c>
      <c r="X1428" t="n">
        <v>0.41</v>
      </c>
      <c r="Y1428" t="n">
        <v>1</v>
      </c>
      <c r="Z1428" t="n">
        <v>10</v>
      </c>
    </row>
    <row r="1429">
      <c r="A1429" t="n">
        <v>24</v>
      </c>
      <c r="B1429" t="n">
        <v>135</v>
      </c>
      <c r="C1429" t="inlineStr">
        <is>
          <t xml:space="preserve">CONCLUIDO	</t>
        </is>
      </c>
      <c r="D1429" t="n">
        <v>6.8292</v>
      </c>
      <c r="E1429" t="n">
        <v>14.64</v>
      </c>
      <c r="F1429" t="n">
        <v>10.78</v>
      </c>
      <c r="G1429" t="n">
        <v>32.34</v>
      </c>
      <c r="H1429" t="n">
        <v>0.45</v>
      </c>
      <c r="I1429" t="n">
        <v>20</v>
      </c>
      <c r="J1429" t="n">
        <v>274.73</v>
      </c>
      <c r="K1429" t="n">
        <v>59.89</v>
      </c>
      <c r="L1429" t="n">
        <v>7</v>
      </c>
      <c r="M1429" t="n">
        <v>18</v>
      </c>
      <c r="N1429" t="n">
        <v>72.84</v>
      </c>
      <c r="O1429" t="n">
        <v>34117.35</v>
      </c>
      <c r="P1429" t="n">
        <v>183.21</v>
      </c>
      <c r="Q1429" t="n">
        <v>197.78</v>
      </c>
      <c r="R1429" t="n">
        <v>39.17</v>
      </c>
      <c r="S1429" t="n">
        <v>25.4</v>
      </c>
      <c r="T1429" t="n">
        <v>5980.14</v>
      </c>
      <c r="U1429" t="n">
        <v>0.65</v>
      </c>
      <c r="V1429" t="n">
        <v>0.86</v>
      </c>
      <c r="W1429" t="n">
        <v>2.98</v>
      </c>
      <c r="X1429" t="n">
        <v>0.39</v>
      </c>
      <c r="Y1429" t="n">
        <v>1</v>
      </c>
      <c r="Z1429" t="n">
        <v>10</v>
      </c>
    </row>
    <row r="1430">
      <c r="A1430" t="n">
        <v>25</v>
      </c>
      <c r="B1430" t="n">
        <v>135</v>
      </c>
      <c r="C1430" t="inlineStr">
        <is>
          <t xml:space="preserve">CONCLUIDO	</t>
        </is>
      </c>
      <c r="D1430" t="n">
        <v>6.8357</v>
      </c>
      <c r="E1430" t="n">
        <v>14.63</v>
      </c>
      <c r="F1430" t="n">
        <v>10.77</v>
      </c>
      <c r="G1430" t="n">
        <v>32.3</v>
      </c>
      <c r="H1430" t="n">
        <v>0.47</v>
      </c>
      <c r="I1430" t="n">
        <v>20</v>
      </c>
      <c r="J1430" t="n">
        <v>275.21</v>
      </c>
      <c r="K1430" t="n">
        <v>59.89</v>
      </c>
      <c r="L1430" t="n">
        <v>7.25</v>
      </c>
      <c r="M1430" t="n">
        <v>18</v>
      </c>
      <c r="N1430" t="n">
        <v>73.08</v>
      </c>
      <c r="O1430" t="n">
        <v>34177.09</v>
      </c>
      <c r="P1430" t="n">
        <v>182.82</v>
      </c>
      <c r="Q1430" t="n">
        <v>197.79</v>
      </c>
      <c r="R1430" t="n">
        <v>39.11</v>
      </c>
      <c r="S1430" t="n">
        <v>25.4</v>
      </c>
      <c r="T1430" t="n">
        <v>5952.51</v>
      </c>
      <c r="U1430" t="n">
        <v>0.65</v>
      </c>
      <c r="V1430" t="n">
        <v>0.86</v>
      </c>
      <c r="W1430" t="n">
        <v>2.97</v>
      </c>
      <c r="X1430" t="n">
        <v>0.37</v>
      </c>
      <c r="Y1430" t="n">
        <v>1</v>
      </c>
      <c r="Z1430" t="n">
        <v>10</v>
      </c>
    </row>
    <row r="1431">
      <c r="A1431" t="n">
        <v>26</v>
      </c>
      <c r="B1431" t="n">
        <v>135</v>
      </c>
      <c r="C1431" t="inlineStr">
        <is>
          <t xml:space="preserve">CONCLUIDO	</t>
        </is>
      </c>
      <c r="D1431" t="n">
        <v>6.8685</v>
      </c>
      <c r="E1431" t="n">
        <v>14.56</v>
      </c>
      <c r="F1431" t="n">
        <v>10.75</v>
      </c>
      <c r="G1431" t="n">
        <v>33.93</v>
      </c>
      <c r="H1431" t="n">
        <v>0.48</v>
      </c>
      <c r="I1431" t="n">
        <v>19</v>
      </c>
      <c r="J1431" t="n">
        <v>275.7</v>
      </c>
      <c r="K1431" t="n">
        <v>59.89</v>
      </c>
      <c r="L1431" t="n">
        <v>7.5</v>
      </c>
      <c r="M1431" t="n">
        <v>17</v>
      </c>
      <c r="N1431" t="n">
        <v>73.31</v>
      </c>
      <c r="O1431" t="n">
        <v>34236.91</v>
      </c>
      <c r="P1431" t="n">
        <v>182.66</v>
      </c>
      <c r="Q1431" t="n">
        <v>197.81</v>
      </c>
      <c r="R1431" t="n">
        <v>38.61</v>
      </c>
      <c r="S1431" t="n">
        <v>25.4</v>
      </c>
      <c r="T1431" t="n">
        <v>5704.98</v>
      </c>
      <c r="U1431" t="n">
        <v>0.66</v>
      </c>
      <c r="V1431" t="n">
        <v>0.87</v>
      </c>
      <c r="W1431" t="n">
        <v>2.96</v>
      </c>
      <c r="X1431" t="n">
        <v>0.35</v>
      </c>
      <c r="Y1431" t="n">
        <v>1</v>
      </c>
      <c r="Z1431" t="n">
        <v>10</v>
      </c>
    </row>
    <row r="1432">
      <c r="A1432" t="n">
        <v>27</v>
      </c>
      <c r="B1432" t="n">
        <v>135</v>
      </c>
      <c r="C1432" t="inlineStr">
        <is>
          <t xml:space="preserve">CONCLUIDO	</t>
        </is>
      </c>
      <c r="D1432" t="n">
        <v>6.9003</v>
      </c>
      <c r="E1432" t="n">
        <v>14.49</v>
      </c>
      <c r="F1432" t="n">
        <v>10.73</v>
      </c>
      <c r="G1432" t="n">
        <v>35.76</v>
      </c>
      <c r="H1432" t="n">
        <v>0.5</v>
      </c>
      <c r="I1432" t="n">
        <v>18</v>
      </c>
      <c r="J1432" t="n">
        <v>276.18</v>
      </c>
      <c r="K1432" t="n">
        <v>59.89</v>
      </c>
      <c r="L1432" t="n">
        <v>7.75</v>
      </c>
      <c r="M1432" t="n">
        <v>16</v>
      </c>
      <c r="N1432" t="n">
        <v>73.55</v>
      </c>
      <c r="O1432" t="n">
        <v>34296.82</v>
      </c>
      <c r="P1432" t="n">
        <v>182.21</v>
      </c>
      <c r="Q1432" t="n">
        <v>197.83</v>
      </c>
      <c r="R1432" t="n">
        <v>37.88</v>
      </c>
      <c r="S1432" t="n">
        <v>25.4</v>
      </c>
      <c r="T1432" t="n">
        <v>5346.14</v>
      </c>
      <c r="U1432" t="n">
        <v>0.67</v>
      </c>
      <c r="V1432" t="n">
        <v>0.87</v>
      </c>
      <c r="W1432" t="n">
        <v>2.97</v>
      </c>
      <c r="X1432" t="n">
        <v>0.34</v>
      </c>
      <c r="Y1432" t="n">
        <v>1</v>
      </c>
      <c r="Z1432" t="n">
        <v>10</v>
      </c>
    </row>
    <row r="1433">
      <c r="A1433" t="n">
        <v>28</v>
      </c>
      <c r="B1433" t="n">
        <v>135</v>
      </c>
      <c r="C1433" t="inlineStr">
        <is>
          <t xml:space="preserve">CONCLUIDO	</t>
        </is>
      </c>
      <c r="D1433" t="n">
        <v>6.9017</v>
      </c>
      <c r="E1433" t="n">
        <v>14.49</v>
      </c>
      <c r="F1433" t="n">
        <v>10.73</v>
      </c>
      <c r="G1433" t="n">
        <v>35.75</v>
      </c>
      <c r="H1433" t="n">
        <v>0.51</v>
      </c>
      <c r="I1433" t="n">
        <v>18</v>
      </c>
      <c r="J1433" t="n">
        <v>276.67</v>
      </c>
      <c r="K1433" t="n">
        <v>59.89</v>
      </c>
      <c r="L1433" t="n">
        <v>8</v>
      </c>
      <c r="M1433" t="n">
        <v>16</v>
      </c>
      <c r="N1433" t="n">
        <v>73.78</v>
      </c>
      <c r="O1433" t="n">
        <v>34356.83</v>
      </c>
      <c r="P1433" t="n">
        <v>182.23</v>
      </c>
      <c r="Q1433" t="n">
        <v>197.81</v>
      </c>
      <c r="R1433" t="n">
        <v>37.8</v>
      </c>
      <c r="S1433" t="n">
        <v>25.4</v>
      </c>
      <c r="T1433" t="n">
        <v>5305.36</v>
      </c>
      <c r="U1433" t="n">
        <v>0.67</v>
      </c>
      <c r="V1433" t="n">
        <v>0.87</v>
      </c>
      <c r="W1433" t="n">
        <v>2.97</v>
      </c>
      <c r="X1433" t="n">
        <v>0.33</v>
      </c>
      <c r="Y1433" t="n">
        <v>1</v>
      </c>
      <c r="Z1433" t="n">
        <v>10</v>
      </c>
    </row>
    <row r="1434">
      <c r="A1434" t="n">
        <v>29</v>
      </c>
      <c r="B1434" t="n">
        <v>135</v>
      </c>
      <c r="C1434" t="inlineStr">
        <is>
          <t xml:space="preserve">CONCLUIDO	</t>
        </is>
      </c>
      <c r="D1434" t="n">
        <v>6.9288</v>
      </c>
      <c r="E1434" t="n">
        <v>14.43</v>
      </c>
      <c r="F1434" t="n">
        <v>10.72</v>
      </c>
      <c r="G1434" t="n">
        <v>37.84</v>
      </c>
      <c r="H1434" t="n">
        <v>0.53</v>
      </c>
      <c r="I1434" t="n">
        <v>17</v>
      </c>
      <c r="J1434" t="n">
        <v>277.16</v>
      </c>
      <c r="K1434" t="n">
        <v>59.89</v>
      </c>
      <c r="L1434" t="n">
        <v>8.25</v>
      </c>
      <c r="M1434" t="n">
        <v>15</v>
      </c>
      <c r="N1434" t="n">
        <v>74.02</v>
      </c>
      <c r="O1434" t="n">
        <v>34416.93</v>
      </c>
      <c r="P1434" t="n">
        <v>181.95</v>
      </c>
      <c r="Q1434" t="n">
        <v>197.77</v>
      </c>
      <c r="R1434" t="n">
        <v>37.39</v>
      </c>
      <c r="S1434" t="n">
        <v>25.4</v>
      </c>
      <c r="T1434" t="n">
        <v>5106.32</v>
      </c>
      <c r="U1434" t="n">
        <v>0.68</v>
      </c>
      <c r="V1434" t="n">
        <v>0.87</v>
      </c>
      <c r="W1434" t="n">
        <v>2.97</v>
      </c>
      <c r="X1434" t="n">
        <v>0.33</v>
      </c>
      <c r="Y1434" t="n">
        <v>1</v>
      </c>
      <c r="Z1434" t="n">
        <v>10</v>
      </c>
    </row>
    <row r="1435">
      <c r="A1435" t="n">
        <v>30</v>
      </c>
      <c r="B1435" t="n">
        <v>135</v>
      </c>
      <c r="C1435" t="inlineStr">
        <is>
          <t xml:space="preserve">CONCLUIDO	</t>
        </is>
      </c>
      <c r="D1435" t="n">
        <v>6.9247</v>
      </c>
      <c r="E1435" t="n">
        <v>14.44</v>
      </c>
      <c r="F1435" t="n">
        <v>10.73</v>
      </c>
      <c r="G1435" t="n">
        <v>37.87</v>
      </c>
      <c r="H1435" t="n">
        <v>0.55</v>
      </c>
      <c r="I1435" t="n">
        <v>17</v>
      </c>
      <c r="J1435" t="n">
        <v>277.65</v>
      </c>
      <c r="K1435" t="n">
        <v>59.89</v>
      </c>
      <c r="L1435" t="n">
        <v>8.5</v>
      </c>
      <c r="M1435" t="n">
        <v>15</v>
      </c>
      <c r="N1435" t="n">
        <v>74.26000000000001</v>
      </c>
      <c r="O1435" t="n">
        <v>34477.13</v>
      </c>
      <c r="P1435" t="n">
        <v>182.18</v>
      </c>
      <c r="Q1435" t="n">
        <v>197.76</v>
      </c>
      <c r="R1435" t="n">
        <v>37.85</v>
      </c>
      <c r="S1435" t="n">
        <v>25.4</v>
      </c>
      <c r="T1435" t="n">
        <v>5337.84</v>
      </c>
      <c r="U1435" t="n">
        <v>0.67</v>
      </c>
      <c r="V1435" t="n">
        <v>0.87</v>
      </c>
      <c r="W1435" t="n">
        <v>2.97</v>
      </c>
      <c r="X1435" t="n">
        <v>0.34</v>
      </c>
      <c r="Y1435" t="n">
        <v>1</v>
      </c>
      <c r="Z1435" t="n">
        <v>10</v>
      </c>
    </row>
    <row r="1436">
      <c r="A1436" t="n">
        <v>31</v>
      </c>
      <c r="B1436" t="n">
        <v>135</v>
      </c>
      <c r="C1436" t="inlineStr">
        <is>
          <t xml:space="preserve">CONCLUIDO	</t>
        </is>
      </c>
      <c r="D1436" t="n">
        <v>6.97</v>
      </c>
      <c r="E1436" t="n">
        <v>14.35</v>
      </c>
      <c r="F1436" t="n">
        <v>10.69</v>
      </c>
      <c r="G1436" t="n">
        <v>40.07</v>
      </c>
      <c r="H1436" t="n">
        <v>0.5600000000000001</v>
      </c>
      <c r="I1436" t="n">
        <v>16</v>
      </c>
      <c r="J1436" t="n">
        <v>278.13</v>
      </c>
      <c r="K1436" t="n">
        <v>59.89</v>
      </c>
      <c r="L1436" t="n">
        <v>8.75</v>
      </c>
      <c r="M1436" t="n">
        <v>14</v>
      </c>
      <c r="N1436" t="n">
        <v>74.5</v>
      </c>
      <c r="O1436" t="n">
        <v>34537.41</v>
      </c>
      <c r="P1436" t="n">
        <v>181.43</v>
      </c>
      <c r="Q1436" t="n">
        <v>197.84</v>
      </c>
      <c r="R1436" t="n">
        <v>36.33</v>
      </c>
      <c r="S1436" t="n">
        <v>25.4</v>
      </c>
      <c r="T1436" t="n">
        <v>4579.22</v>
      </c>
      <c r="U1436" t="n">
        <v>0.7</v>
      </c>
      <c r="V1436" t="n">
        <v>0.87</v>
      </c>
      <c r="W1436" t="n">
        <v>2.97</v>
      </c>
      <c r="X1436" t="n">
        <v>0.29</v>
      </c>
      <c r="Y1436" t="n">
        <v>1</v>
      </c>
      <c r="Z1436" t="n">
        <v>10</v>
      </c>
    </row>
    <row r="1437">
      <c r="A1437" t="n">
        <v>32</v>
      </c>
      <c r="B1437" t="n">
        <v>135</v>
      </c>
      <c r="C1437" t="inlineStr">
        <is>
          <t xml:space="preserve">CONCLUIDO	</t>
        </is>
      </c>
      <c r="D1437" t="n">
        <v>6.963</v>
      </c>
      <c r="E1437" t="n">
        <v>14.36</v>
      </c>
      <c r="F1437" t="n">
        <v>10.7</v>
      </c>
      <c r="G1437" t="n">
        <v>40.12</v>
      </c>
      <c r="H1437" t="n">
        <v>0.58</v>
      </c>
      <c r="I1437" t="n">
        <v>16</v>
      </c>
      <c r="J1437" t="n">
        <v>278.62</v>
      </c>
      <c r="K1437" t="n">
        <v>59.89</v>
      </c>
      <c r="L1437" t="n">
        <v>9</v>
      </c>
      <c r="M1437" t="n">
        <v>14</v>
      </c>
      <c r="N1437" t="n">
        <v>74.73999999999999</v>
      </c>
      <c r="O1437" t="n">
        <v>34597.8</v>
      </c>
      <c r="P1437" t="n">
        <v>181.7</v>
      </c>
      <c r="Q1437" t="n">
        <v>197.78</v>
      </c>
      <c r="R1437" t="n">
        <v>36.86</v>
      </c>
      <c r="S1437" t="n">
        <v>25.4</v>
      </c>
      <c r="T1437" t="n">
        <v>4846.31</v>
      </c>
      <c r="U1437" t="n">
        <v>0.6899999999999999</v>
      </c>
      <c r="V1437" t="n">
        <v>0.87</v>
      </c>
      <c r="W1437" t="n">
        <v>2.97</v>
      </c>
      <c r="X1437" t="n">
        <v>0.31</v>
      </c>
      <c r="Y1437" t="n">
        <v>1</v>
      </c>
      <c r="Z1437" t="n">
        <v>10</v>
      </c>
    </row>
    <row r="1438">
      <c r="A1438" t="n">
        <v>33</v>
      </c>
      <c r="B1438" t="n">
        <v>135</v>
      </c>
      <c r="C1438" t="inlineStr">
        <is>
          <t xml:space="preserve">CONCLUIDO	</t>
        </is>
      </c>
      <c r="D1438" t="n">
        <v>7.0039</v>
      </c>
      <c r="E1438" t="n">
        <v>14.28</v>
      </c>
      <c r="F1438" t="n">
        <v>10.67</v>
      </c>
      <c r="G1438" t="n">
        <v>42.67</v>
      </c>
      <c r="H1438" t="n">
        <v>0.59</v>
      </c>
      <c r="I1438" t="n">
        <v>15</v>
      </c>
      <c r="J1438" t="n">
        <v>279.11</v>
      </c>
      <c r="K1438" t="n">
        <v>59.89</v>
      </c>
      <c r="L1438" t="n">
        <v>9.25</v>
      </c>
      <c r="M1438" t="n">
        <v>13</v>
      </c>
      <c r="N1438" t="n">
        <v>74.98</v>
      </c>
      <c r="O1438" t="n">
        <v>34658.27</v>
      </c>
      <c r="P1438" t="n">
        <v>181.08</v>
      </c>
      <c r="Q1438" t="n">
        <v>197.79</v>
      </c>
      <c r="R1438" t="n">
        <v>35.94</v>
      </c>
      <c r="S1438" t="n">
        <v>25.4</v>
      </c>
      <c r="T1438" t="n">
        <v>4392.59</v>
      </c>
      <c r="U1438" t="n">
        <v>0.71</v>
      </c>
      <c r="V1438" t="n">
        <v>0.87</v>
      </c>
      <c r="W1438" t="n">
        <v>2.96</v>
      </c>
      <c r="X1438" t="n">
        <v>0.28</v>
      </c>
      <c r="Y1438" t="n">
        <v>1</v>
      </c>
      <c r="Z1438" t="n">
        <v>10</v>
      </c>
    </row>
    <row r="1439">
      <c r="A1439" t="n">
        <v>34</v>
      </c>
      <c r="B1439" t="n">
        <v>135</v>
      </c>
      <c r="C1439" t="inlineStr">
        <is>
          <t xml:space="preserve">CONCLUIDO	</t>
        </is>
      </c>
      <c r="D1439" t="n">
        <v>6.9987</v>
      </c>
      <c r="E1439" t="n">
        <v>14.29</v>
      </c>
      <c r="F1439" t="n">
        <v>10.68</v>
      </c>
      <c r="G1439" t="n">
        <v>42.71</v>
      </c>
      <c r="H1439" t="n">
        <v>0.6</v>
      </c>
      <c r="I1439" t="n">
        <v>15</v>
      </c>
      <c r="J1439" t="n">
        <v>279.61</v>
      </c>
      <c r="K1439" t="n">
        <v>59.89</v>
      </c>
      <c r="L1439" t="n">
        <v>9.5</v>
      </c>
      <c r="M1439" t="n">
        <v>13</v>
      </c>
      <c r="N1439" t="n">
        <v>75.22</v>
      </c>
      <c r="O1439" t="n">
        <v>34718.84</v>
      </c>
      <c r="P1439" t="n">
        <v>181.32</v>
      </c>
      <c r="Q1439" t="n">
        <v>197.75</v>
      </c>
      <c r="R1439" t="n">
        <v>36.23</v>
      </c>
      <c r="S1439" t="n">
        <v>25.4</v>
      </c>
      <c r="T1439" t="n">
        <v>4535.64</v>
      </c>
      <c r="U1439" t="n">
        <v>0.7</v>
      </c>
      <c r="V1439" t="n">
        <v>0.87</v>
      </c>
      <c r="W1439" t="n">
        <v>2.97</v>
      </c>
      <c r="X1439" t="n">
        <v>0.29</v>
      </c>
      <c r="Y1439" t="n">
        <v>1</v>
      </c>
      <c r="Z1439" t="n">
        <v>10</v>
      </c>
    </row>
    <row r="1440">
      <c r="A1440" t="n">
        <v>35</v>
      </c>
      <c r="B1440" t="n">
        <v>135</v>
      </c>
      <c r="C1440" t="inlineStr">
        <is>
          <t xml:space="preserve">CONCLUIDO	</t>
        </is>
      </c>
      <c r="D1440" t="n">
        <v>7.0018</v>
      </c>
      <c r="E1440" t="n">
        <v>14.28</v>
      </c>
      <c r="F1440" t="n">
        <v>10.67</v>
      </c>
      <c r="G1440" t="n">
        <v>42.68</v>
      </c>
      <c r="H1440" t="n">
        <v>0.62</v>
      </c>
      <c r="I1440" t="n">
        <v>15</v>
      </c>
      <c r="J1440" t="n">
        <v>280.1</v>
      </c>
      <c r="K1440" t="n">
        <v>59.89</v>
      </c>
      <c r="L1440" t="n">
        <v>9.75</v>
      </c>
      <c r="M1440" t="n">
        <v>13</v>
      </c>
      <c r="N1440" t="n">
        <v>75.45999999999999</v>
      </c>
      <c r="O1440" t="n">
        <v>34779.51</v>
      </c>
      <c r="P1440" t="n">
        <v>181.1</v>
      </c>
      <c r="Q1440" t="n">
        <v>197.78</v>
      </c>
      <c r="R1440" t="n">
        <v>36</v>
      </c>
      <c r="S1440" t="n">
        <v>25.4</v>
      </c>
      <c r="T1440" t="n">
        <v>4419.05</v>
      </c>
      <c r="U1440" t="n">
        <v>0.71</v>
      </c>
      <c r="V1440" t="n">
        <v>0.87</v>
      </c>
      <c r="W1440" t="n">
        <v>2.97</v>
      </c>
      <c r="X1440" t="n">
        <v>0.28</v>
      </c>
      <c r="Y1440" t="n">
        <v>1</v>
      </c>
      <c r="Z1440" t="n">
        <v>10</v>
      </c>
    </row>
    <row r="1441">
      <c r="A1441" t="n">
        <v>36</v>
      </c>
      <c r="B1441" t="n">
        <v>135</v>
      </c>
      <c r="C1441" t="inlineStr">
        <is>
          <t xml:space="preserve">CONCLUIDO	</t>
        </is>
      </c>
      <c r="D1441" t="n">
        <v>7.0407</v>
      </c>
      <c r="E1441" t="n">
        <v>14.2</v>
      </c>
      <c r="F1441" t="n">
        <v>10.64</v>
      </c>
      <c r="G1441" t="n">
        <v>45.61</v>
      </c>
      <c r="H1441" t="n">
        <v>0.63</v>
      </c>
      <c r="I1441" t="n">
        <v>14</v>
      </c>
      <c r="J1441" t="n">
        <v>280.59</v>
      </c>
      <c r="K1441" t="n">
        <v>59.89</v>
      </c>
      <c r="L1441" t="n">
        <v>10</v>
      </c>
      <c r="M1441" t="n">
        <v>12</v>
      </c>
      <c r="N1441" t="n">
        <v>75.7</v>
      </c>
      <c r="O1441" t="n">
        <v>34840.27</v>
      </c>
      <c r="P1441" t="n">
        <v>180.61</v>
      </c>
      <c r="Q1441" t="n">
        <v>197.77</v>
      </c>
      <c r="R1441" t="n">
        <v>35.22</v>
      </c>
      <c r="S1441" t="n">
        <v>25.4</v>
      </c>
      <c r="T1441" t="n">
        <v>4033.85</v>
      </c>
      <c r="U1441" t="n">
        <v>0.72</v>
      </c>
      <c r="V1441" t="n">
        <v>0.87</v>
      </c>
      <c r="W1441" t="n">
        <v>2.96</v>
      </c>
      <c r="X1441" t="n">
        <v>0.25</v>
      </c>
      <c r="Y1441" t="n">
        <v>1</v>
      </c>
      <c r="Z1441" t="n">
        <v>10</v>
      </c>
    </row>
    <row r="1442">
      <c r="A1442" t="n">
        <v>37</v>
      </c>
      <c r="B1442" t="n">
        <v>135</v>
      </c>
      <c r="C1442" t="inlineStr">
        <is>
          <t xml:space="preserve">CONCLUIDO	</t>
        </is>
      </c>
      <c r="D1442" t="n">
        <v>7.0391</v>
      </c>
      <c r="E1442" t="n">
        <v>14.21</v>
      </c>
      <c r="F1442" t="n">
        <v>10.65</v>
      </c>
      <c r="G1442" t="n">
        <v>45.62</v>
      </c>
      <c r="H1442" t="n">
        <v>0.65</v>
      </c>
      <c r="I1442" t="n">
        <v>14</v>
      </c>
      <c r="J1442" t="n">
        <v>281.08</v>
      </c>
      <c r="K1442" t="n">
        <v>59.89</v>
      </c>
      <c r="L1442" t="n">
        <v>10.25</v>
      </c>
      <c r="M1442" t="n">
        <v>12</v>
      </c>
      <c r="N1442" t="n">
        <v>75.95</v>
      </c>
      <c r="O1442" t="n">
        <v>34901.13</v>
      </c>
      <c r="P1442" t="n">
        <v>180.73</v>
      </c>
      <c r="Q1442" t="n">
        <v>197.77</v>
      </c>
      <c r="R1442" t="n">
        <v>35.32</v>
      </c>
      <c r="S1442" t="n">
        <v>25.4</v>
      </c>
      <c r="T1442" t="n">
        <v>4085.02</v>
      </c>
      <c r="U1442" t="n">
        <v>0.72</v>
      </c>
      <c r="V1442" t="n">
        <v>0.87</v>
      </c>
      <c r="W1442" t="n">
        <v>2.96</v>
      </c>
      <c r="X1442" t="n">
        <v>0.25</v>
      </c>
      <c r="Y1442" t="n">
        <v>1</v>
      </c>
      <c r="Z1442" t="n">
        <v>10</v>
      </c>
    </row>
    <row r="1443">
      <c r="A1443" t="n">
        <v>38</v>
      </c>
      <c r="B1443" t="n">
        <v>135</v>
      </c>
      <c r="C1443" t="inlineStr">
        <is>
          <t xml:space="preserve">CONCLUIDO	</t>
        </is>
      </c>
      <c r="D1443" t="n">
        <v>7.0383</v>
      </c>
      <c r="E1443" t="n">
        <v>14.21</v>
      </c>
      <c r="F1443" t="n">
        <v>10.65</v>
      </c>
      <c r="G1443" t="n">
        <v>45.63</v>
      </c>
      <c r="H1443" t="n">
        <v>0.66</v>
      </c>
      <c r="I1443" t="n">
        <v>14</v>
      </c>
      <c r="J1443" t="n">
        <v>281.58</v>
      </c>
      <c r="K1443" t="n">
        <v>59.89</v>
      </c>
      <c r="L1443" t="n">
        <v>10.5</v>
      </c>
      <c r="M1443" t="n">
        <v>12</v>
      </c>
      <c r="N1443" t="n">
        <v>76.19</v>
      </c>
      <c r="O1443" t="n">
        <v>34962.08</v>
      </c>
      <c r="P1443" t="n">
        <v>180.66</v>
      </c>
      <c r="Q1443" t="n">
        <v>197.76</v>
      </c>
      <c r="R1443" t="n">
        <v>35.41</v>
      </c>
      <c r="S1443" t="n">
        <v>25.4</v>
      </c>
      <c r="T1443" t="n">
        <v>4132.29</v>
      </c>
      <c r="U1443" t="n">
        <v>0.72</v>
      </c>
      <c r="V1443" t="n">
        <v>0.87</v>
      </c>
      <c r="W1443" t="n">
        <v>2.96</v>
      </c>
      <c r="X1443" t="n">
        <v>0.26</v>
      </c>
      <c r="Y1443" t="n">
        <v>1</v>
      </c>
      <c r="Z1443" t="n">
        <v>10</v>
      </c>
    </row>
    <row r="1444">
      <c r="A1444" t="n">
        <v>39</v>
      </c>
      <c r="B1444" t="n">
        <v>135</v>
      </c>
      <c r="C1444" t="inlineStr">
        <is>
          <t xml:space="preserve">CONCLUIDO	</t>
        </is>
      </c>
      <c r="D1444" t="n">
        <v>7.0674</v>
      </c>
      <c r="E1444" t="n">
        <v>14.15</v>
      </c>
      <c r="F1444" t="n">
        <v>10.64</v>
      </c>
      <c r="G1444" t="n">
        <v>49.1</v>
      </c>
      <c r="H1444" t="n">
        <v>0.68</v>
      </c>
      <c r="I1444" t="n">
        <v>13</v>
      </c>
      <c r="J1444" t="n">
        <v>282.07</v>
      </c>
      <c r="K1444" t="n">
        <v>59.89</v>
      </c>
      <c r="L1444" t="n">
        <v>10.75</v>
      </c>
      <c r="M1444" t="n">
        <v>11</v>
      </c>
      <c r="N1444" t="n">
        <v>76.44</v>
      </c>
      <c r="O1444" t="n">
        <v>35023.13</v>
      </c>
      <c r="P1444" t="n">
        <v>180.36</v>
      </c>
      <c r="Q1444" t="n">
        <v>197.78</v>
      </c>
      <c r="R1444" t="n">
        <v>35.28</v>
      </c>
      <c r="S1444" t="n">
        <v>25.4</v>
      </c>
      <c r="T1444" t="n">
        <v>4070.7</v>
      </c>
      <c r="U1444" t="n">
        <v>0.72</v>
      </c>
      <c r="V1444" t="n">
        <v>0.87</v>
      </c>
      <c r="W1444" t="n">
        <v>2.96</v>
      </c>
      <c r="X1444" t="n">
        <v>0.25</v>
      </c>
      <c r="Y1444" t="n">
        <v>1</v>
      </c>
      <c r="Z1444" t="n">
        <v>10</v>
      </c>
    </row>
    <row r="1445">
      <c r="A1445" t="n">
        <v>40</v>
      </c>
      <c r="B1445" t="n">
        <v>135</v>
      </c>
      <c r="C1445" t="inlineStr">
        <is>
          <t xml:space="preserve">CONCLUIDO	</t>
        </is>
      </c>
      <c r="D1445" t="n">
        <v>7.0692</v>
      </c>
      <c r="E1445" t="n">
        <v>14.15</v>
      </c>
      <c r="F1445" t="n">
        <v>10.64</v>
      </c>
      <c r="G1445" t="n">
        <v>49.09</v>
      </c>
      <c r="H1445" t="n">
        <v>0.6899999999999999</v>
      </c>
      <c r="I1445" t="n">
        <v>13</v>
      </c>
      <c r="J1445" t="n">
        <v>282.57</v>
      </c>
      <c r="K1445" t="n">
        <v>59.89</v>
      </c>
      <c r="L1445" t="n">
        <v>11</v>
      </c>
      <c r="M1445" t="n">
        <v>11</v>
      </c>
      <c r="N1445" t="n">
        <v>76.68000000000001</v>
      </c>
      <c r="O1445" t="n">
        <v>35084.28</v>
      </c>
      <c r="P1445" t="n">
        <v>180.61</v>
      </c>
      <c r="Q1445" t="n">
        <v>197.8</v>
      </c>
      <c r="R1445" t="n">
        <v>35.1</v>
      </c>
      <c r="S1445" t="n">
        <v>25.4</v>
      </c>
      <c r="T1445" t="n">
        <v>3979.9</v>
      </c>
      <c r="U1445" t="n">
        <v>0.72</v>
      </c>
      <c r="V1445" t="n">
        <v>0.87</v>
      </c>
      <c r="W1445" t="n">
        <v>2.96</v>
      </c>
      <c r="X1445" t="n">
        <v>0.24</v>
      </c>
      <c r="Y1445" t="n">
        <v>1</v>
      </c>
      <c r="Z1445" t="n">
        <v>10</v>
      </c>
    </row>
    <row r="1446">
      <c r="A1446" t="n">
        <v>41</v>
      </c>
      <c r="B1446" t="n">
        <v>135</v>
      </c>
      <c r="C1446" t="inlineStr">
        <is>
          <t xml:space="preserve">CONCLUIDO	</t>
        </is>
      </c>
      <c r="D1446" t="n">
        <v>7.0721</v>
      </c>
      <c r="E1446" t="n">
        <v>14.14</v>
      </c>
      <c r="F1446" t="n">
        <v>10.63</v>
      </c>
      <c r="G1446" t="n">
        <v>49.06</v>
      </c>
      <c r="H1446" t="n">
        <v>0.71</v>
      </c>
      <c r="I1446" t="n">
        <v>13</v>
      </c>
      <c r="J1446" t="n">
        <v>283.06</v>
      </c>
      <c r="K1446" t="n">
        <v>59.89</v>
      </c>
      <c r="L1446" t="n">
        <v>11.25</v>
      </c>
      <c r="M1446" t="n">
        <v>11</v>
      </c>
      <c r="N1446" t="n">
        <v>76.93000000000001</v>
      </c>
      <c r="O1446" t="n">
        <v>35145.53</v>
      </c>
      <c r="P1446" t="n">
        <v>180.49</v>
      </c>
      <c r="Q1446" t="n">
        <v>197.77</v>
      </c>
      <c r="R1446" t="n">
        <v>34.74</v>
      </c>
      <c r="S1446" t="n">
        <v>25.4</v>
      </c>
      <c r="T1446" t="n">
        <v>3803</v>
      </c>
      <c r="U1446" t="n">
        <v>0.73</v>
      </c>
      <c r="V1446" t="n">
        <v>0.88</v>
      </c>
      <c r="W1446" t="n">
        <v>2.96</v>
      </c>
      <c r="X1446" t="n">
        <v>0.24</v>
      </c>
      <c r="Y1446" t="n">
        <v>1</v>
      </c>
      <c r="Z1446" t="n">
        <v>10</v>
      </c>
    </row>
    <row r="1447">
      <c r="A1447" t="n">
        <v>42</v>
      </c>
      <c r="B1447" t="n">
        <v>135</v>
      </c>
      <c r="C1447" t="inlineStr">
        <is>
          <t xml:space="preserve">CONCLUIDO	</t>
        </is>
      </c>
      <c r="D1447" t="n">
        <v>7.071</v>
      </c>
      <c r="E1447" t="n">
        <v>14.14</v>
      </c>
      <c r="F1447" t="n">
        <v>10.63</v>
      </c>
      <c r="G1447" t="n">
        <v>49.07</v>
      </c>
      <c r="H1447" t="n">
        <v>0.72</v>
      </c>
      <c r="I1447" t="n">
        <v>13</v>
      </c>
      <c r="J1447" t="n">
        <v>283.56</v>
      </c>
      <c r="K1447" t="n">
        <v>59.89</v>
      </c>
      <c r="L1447" t="n">
        <v>11.5</v>
      </c>
      <c r="M1447" t="n">
        <v>11</v>
      </c>
      <c r="N1447" t="n">
        <v>77.18000000000001</v>
      </c>
      <c r="O1447" t="n">
        <v>35206.88</v>
      </c>
      <c r="P1447" t="n">
        <v>180.41</v>
      </c>
      <c r="Q1447" t="n">
        <v>197.75</v>
      </c>
      <c r="R1447" t="n">
        <v>34.89</v>
      </c>
      <c r="S1447" t="n">
        <v>25.4</v>
      </c>
      <c r="T1447" t="n">
        <v>3875.48</v>
      </c>
      <c r="U1447" t="n">
        <v>0.73</v>
      </c>
      <c r="V1447" t="n">
        <v>0.88</v>
      </c>
      <c r="W1447" t="n">
        <v>2.96</v>
      </c>
      <c r="X1447" t="n">
        <v>0.24</v>
      </c>
      <c r="Y1447" t="n">
        <v>1</v>
      </c>
      <c r="Z1447" t="n">
        <v>10</v>
      </c>
    </row>
    <row r="1448">
      <c r="A1448" t="n">
        <v>43</v>
      </c>
      <c r="B1448" t="n">
        <v>135</v>
      </c>
      <c r="C1448" t="inlineStr">
        <is>
          <t xml:space="preserve">CONCLUIDO	</t>
        </is>
      </c>
      <c r="D1448" t="n">
        <v>7.1028</v>
      </c>
      <c r="E1448" t="n">
        <v>14.08</v>
      </c>
      <c r="F1448" t="n">
        <v>10.62</v>
      </c>
      <c r="G1448" t="n">
        <v>53.1</v>
      </c>
      <c r="H1448" t="n">
        <v>0.74</v>
      </c>
      <c r="I1448" t="n">
        <v>12</v>
      </c>
      <c r="J1448" t="n">
        <v>284.06</v>
      </c>
      <c r="K1448" t="n">
        <v>59.89</v>
      </c>
      <c r="L1448" t="n">
        <v>11.75</v>
      </c>
      <c r="M1448" t="n">
        <v>10</v>
      </c>
      <c r="N1448" t="n">
        <v>77.42</v>
      </c>
      <c r="O1448" t="n">
        <v>35268.32</v>
      </c>
      <c r="P1448" t="n">
        <v>180.06</v>
      </c>
      <c r="Q1448" t="n">
        <v>197.75</v>
      </c>
      <c r="R1448" t="n">
        <v>34.43</v>
      </c>
      <c r="S1448" t="n">
        <v>25.4</v>
      </c>
      <c r="T1448" t="n">
        <v>3650.03</v>
      </c>
      <c r="U1448" t="n">
        <v>0.74</v>
      </c>
      <c r="V1448" t="n">
        <v>0.88</v>
      </c>
      <c r="W1448" t="n">
        <v>2.96</v>
      </c>
      <c r="X1448" t="n">
        <v>0.23</v>
      </c>
      <c r="Y1448" t="n">
        <v>1</v>
      </c>
      <c r="Z1448" t="n">
        <v>10</v>
      </c>
    </row>
    <row r="1449">
      <c r="A1449" t="n">
        <v>44</v>
      </c>
      <c r="B1449" t="n">
        <v>135</v>
      </c>
      <c r="C1449" t="inlineStr">
        <is>
          <t xml:space="preserve">CONCLUIDO	</t>
        </is>
      </c>
      <c r="D1449" t="n">
        <v>7.1047</v>
      </c>
      <c r="E1449" t="n">
        <v>14.08</v>
      </c>
      <c r="F1449" t="n">
        <v>10.62</v>
      </c>
      <c r="G1449" t="n">
        <v>53.08</v>
      </c>
      <c r="H1449" t="n">
        <v>0.75</v>
      </c>
      <c r="I1449" t="n">
        <v>12</v>
      </c>
      <c r="J1449" t="n">
        <v>284.56</v>
      </c>
      <c r="K1449" t="n">
        <v>59.89</v>
      </c>
      <c r="L1449" t="n">
        <v>12</v>
      </c>
      <c r="M1449" t="n">
        <v>10</v>
      </c>
      <c r="N1449" t="n">
        <v>77.67</v>
      </c>
      <c r="O1449" t="n">
        <v>35329.87</v>
      </c>
      <c r="P1449" t="n">
        <v>180.01</v>
      </c>
      <c r="Q1449" t="n">
        <v>197.78</v>
      </c>
      <c r="R1449" t="n">
        <v>34.26</v>
      </c>
      <c r="S1449" t="n">
        <v>25.4</v>
      </c>
      <c r="T1449" t="n">
        <v>3563.85</v>
      </c>
      <c r="U1449" t="n">
        <v>0.74</v>
      </c>
      <c r="V1449" t="n">
        <v>0.88</v>
      </c>
      <c r="W1449" t="n">
        <v>2.96</v>
      </c>
      <c r="X1449" t="n">
        <v>0.22</v>
      </c>
      <c r="Y1449" t="n">
        <v>1</v>
      </c>
      <c r="Z1449" t="n">
        <v>10</v>
      </c>
    </row>
    <row r="1450">
      <c r="A1450" t="n">
        <v>45</v>
      </c>
      <c r="B1450" t="n">
        <v>135</v>
      </c>
      <c r="C1450" t="inlineStr">
        <is>
          <t xml:space="preserve">CONCLUIDO	</t>
        </is>
      </c>
      <c r="D1450" t="n">
        <v>7.1054</v>
      </c>
      <c r="E1450" t="n">
        <v>14.07</v>
      </c>
      <c r="F1450" t="n">
        <v>10.61</v>
      </c>
      <c r="G1450" t="n">
        <v>53.07</v>
      </c>
      <c r="H1450" t="n">
        <v>0.77</v>
      </c>
      <c r="I1450" t="n">
        <v>12</v>
      </c>
      <c r="J1450" t="n">
        <v>285.06</v>
      </c>
      <c r="K1450" t="n">
        <v>59.89</v>
      </c>
      <c r="L1450" t="n">
        <v>12.25</v>
      </c>
      <c r="M1450" t="n">
        <v>10</v>
      </c>
      <c r="N1450" t="n">
        <v>77.92</v>
      </c>
      <c r="O1450" t="n">
        <v>35391.51</v>
      </c>
      <c r="P1450" t="n">
        <v>180.09</v>
      </c>
      <c r="Q1450" t="n">
        <v>197.77</v>
      </c>
      <c r="R1450" t="n">
        <v>34.26</v>
      </c>
      <c r="S1450" t="n">
        <v>25.4</v>
      </c>
      <c r="T1450" t="n">
        <v>3563.7</v>
      </c>
      <c r="U1450" t="n">
        <v>0.74</v>
      </c>
      <c r="V1450" t="n">
        <v>0.88</v>
      </c>
      <c r="W1450" t="n">
        <v>2.96</v>
      </c>
      <c r="X1450" t="n">
        <v>0.22</v>
      </c>
      <c r="Y1450" t="n">
        <v>1</v>
      </c>
      <c r="Z1450" t="n">
        <v>10</v>
      </c>
    </row>
    <row r="1451">
      <c r="A1451" t="n">
        <v>46</v>
      </c>
      <c r="B1451" t="n">
        <v>135</v>
      </c>
      <c r="C1451" t="inlineStr">
        <is>
          <t xml:space="preserve">CONCLUIDO	</t>
        </is>
      </c>
      <c r="D1451" t="n">
        <v>7.11</v>
      </c>
      <c r="E1451" t="n">
        <v>14.06</v>
      </c>
      <c r="F1451" t="n">
        <v>10.61</v>
      </c>
      <c r="G1451" t="n">
        <v>53.02</v>
      </c>
      <c r="H1451" t="n">
        <v>0.78</v>
      </c>
      <c r="I1451" t="n">
        <v>12</v>
      </c>
      <c r="J1451" t="n">
        <v>285.56</v>
      </c>
      <c r="K1451" t="n">
        <v>59.89</v>
      </c>
      <c r="L1451" t="n">
        <v>12.5</v>
      </c>
      <c r="M1451" t="n">
        <v>10</v>
      </c>
      <c r="N1451" t="n">
        <v>78.17</v>
      </c>
      <c r="O1451" t="n">
        <v>35453.26</v>
      </c>
      <c r="P1451" t="n">
        <v>179.8</v>
      </c>
      <c r="Q1451" t="n">
        <v>197.78</v>
      </c>
      <c r="R1451" t="n">
        <v>34.09</v>
      </c>
      <c r="S1451" t="n">
        <v>25.4</v>
      </c>
      <c r="T1451" t="n">
        <v>3480.5</v>
      </c>
      <c r="U1451" t="n">
        <v>0.75</v>
      </c>
      <c r="V1451" t="n">
        <v>0.88</v>
      </c>
      <c r="W1451" t="n">
        <v>2.96</v>
      </c>
      <c r="X1451" t="n">
        <v>0.21</v>
      </c>
      <c r="Y1451" t="n">
        <v>1</v>
      </c>
      <c r="Z1451" t="n">
        <v>10</v>
      </c>
    </row>
    <row r="1452">
      <c r="A1452" t="n">
        <v>47</v>
      </c>
      <c r="B1452" t="n">
        <v>135</v>
      </c>
      <c r="C1452" t="inlineStr">
        <is>
          <t xml:space="preserve">CONCLUIDO	</t>
        </is>
      </c>
      <c r="D1452" t="n">
        <v>7.1045</v>
      </c>
      <c r="E1452" t="n">
        <v>14.08</v>
      </c>
      <c r="F1452" t="n">
        <v>10.62</v>
      </c>
      <c r="G1452" t="n">
        <v>53.08</v>
      </c>
      <c r="H1452" t="n">
        <v>0.79</v>
      </c>
      <c r="I1452" t="n">
        <v>12</v>
      </c>
      <c r="J1452" t="n">
        <v>286.06</v>
      </c>
      <c r="K1452" t="n">
        <v>59.89</v>
      </c>
      <c r="L1452" t="n">
        <v>12.75</v>
      </c>
      <c r="M1452" t="n">
        <v>10</v>
      </c>
      <c r="N1452" t="n">
        <v>78.42</v>
      </c>
      <c r="O1452" t="n">
        <v>35515.1</v>
      </c>
      <c r="P1452" t="n">
        <v>179.8</v>
      </c>
      <c r="Q1452" t="n">
        <v>197.83</v>
      </c>
      <c r="R1452" t="n">
        <v>34.34</v>
      </c>
      <c r="S1452" t="n">
        <v>25.4</v>
      </c>
      <c r="T1452" t="n">
        <v>3607.1</v>
      </c>
      <c r="U1452" t="n">
        <v>0.74</v>
      </c>
      <c r="V1452" t="n">
        <v>0.88</v>
      </c>
      <c r="W1452" t="n">
        <v>2.96</v>
      </c>
      <c r="X1452" t="n">
        <v>0.22</v>
      </c>
      <c r="Y1452" t="n">
        <v>1</v>
      </c>
      <c r="Z1452" t="n">
        <v>10</v>
      </c>
    </row>
    <row r="1453">
      <c r="A1453" t="n">
        <v>48</v>
      </c>
      <c r="B1453" t="n">
        <v>135</v>
      </c>
      <c r="C1453" t="inlineStr">
        <is>
          <t xml:space="preserve">CONCLUIDO	</t>
        </is>
      </c>
      <c r="D1453" t="n">
        <v>7.1487</v>
      </c>
      <c r="E1453" t="n">
        <v>13.99</v>
      </c>
      <c r="F1453" t="n">
        <v>10.58</v>
      </c>
      <c r="G1453" t="n">
        <v>57.71</v>
      </c>
      <c r="H1453" t="n">
        <v>0.8100000000000001</v>
      </c>
      <c r="I1453" t="n">
        <v>11</v>
      </c>
      <c r="J1453" t="n">
        <v>286.56</v>
      </c>
      <c r="K1453" t="n">
        <v>59.89</v>
      </c>
      <c r="L1453" t="n">
        <v>13</v>
      </c>
      <c r="M1453" t="n">
        <v>9</v>
      </c>
      <c r="N1453" t="n">
        <v>78.68000000000001</v>
      </c>
      <c r="O1453" t="n">
        <v>35577.18</v>
      </c>
      <c r="P1453" t="n">
        <v>179.24</v>
      </c>
      <c r="Q1453" t="n">
        <v>197.76</v>
      </c>
      <c r="R1453" t="n">
        <v>33.24</v>
      </c>
      <c r="S1453" t="n">
        <v>25.4</v>
      </c>
      <c r="T1453" t="n">
        <v>3062.31</v>
      </c>
      <c r="U1453" t="n">
        <v>0.76</v>
      </c>
      <c r="V1453" t="n">
        <v>0.88</v>
      </c>
      <c r="W1453" t="n">
        <v>2.96</v>
      </c>
      <c r="X1453" t="n">
        <v>0.19</v>
      </c>
      <c r="Y1453" t="n">
        <v>1</v>
      </c>
      <c r="Z1453" t="n">
        <v>10</v>
      </c>
    </row>
    <row r="1454">
      <c r="A1454" t="n">
        <v>49</v>
      </c>
      <c r="B1454" t="n">
        <v>135</v>
      </c>
      <c r="C1454" t="inlineStr">
        <is>
          <t xml:space="preserve">CONCLUIDO	</t>
        </is>
      </c>
      <c r="D1454" t="n">
        <v>7.1441</v>
      </c>
      <c r="E1454" t="n">
        <v>14</v>
      </c>
      <c r="F1454" t="n">
        <v>10.59</v>
      </c>
      <c r="G1454" t="n">
        <v>57.75</v>
      </c>
      <c r="H1454" t="n">
        <v>0.82</v>
      </c>
      <c r="I1454" t="n">
        <v>11</v>
      </c>
      <c r="J1454" t="n">
        <v>287.07</v>
      </c>
      <c r="K1454" t="n">
        <v>59.89</v>
      </c>
      <c r="L1454" t="n">
        <v>13.25</v>
      </c>
      <c r="M1454" t="n">
        <v>9</v>
      </c>
      <c r="N1454" t="n">
        <v>78.93000000000001</v>
      </c>
      <c r="O1454" t="n">
        <v>35639.23</v>
      </c>
      <c r="P1454" t="n">
        <v>179.4</v>
      </c>
      <c r="Q1454" t="n">
        <v>197.81</v>
      </c>
      <c r="R1454" t="n">
        <v>33.4</v>
      </c>
      <c r="S1454" t="n">
        <v>25.4</v>
      </c>
      <c r="T1454" t="n">
        <v>3138.92</v>
      </c>
      <c r="U1454" t="n">
        <v>0.76</v>
      </c>
      <c r="V1454" t="n">
        <v>0.88</v>
      </c>
      <c r="W1454" t="n">
        <v>2.96</v>
      </c>
      <c r="X1454" t="n">
        <v>0.2</v>
      </c>
      <c r="Y1454" t="n">
        <v>1</v>
      </c>
      <c r="Z1454" t="n">
        <v>10</v>
      </c>
    </row>
    <row r="1455">
      <c r="A1455" t="n">
        <v>50</v>
      </c>
      <c r="B1455" t="n">
        <v>135</v>
      </c>
      <c r="C1455" t="inlineStr">
        <is>
          <t xml:space="preserve">CONCLUIDO	</t>
        </is>
      </c>
      <c r="D1455" t="n">
        <v>7.1498</v>
      </c>
      <c r="E1455" t="n">
        <v>13.99</v>
      </c>
      <c r="F1455" t="n">
        <v>10.58</v>
      </c>
      <c r="G1455" t="n">
        <v>57.69</v>
      </c>
      <c r="H1455" t="n">
        <v>0.84</v>
      </c>
      <c r="I1455" t="n">
        <v>11</v>
      </c>
      <c r="J1455" t="n">
        <v>287.57</v>
      </c>
      <c r="K1455" t="n">
        <v>59.89</v>
      </c>
      <c r="L1455" t="n">
        <v>13.5</v>
      </c>
      <c r="M1455" t="n">
        <v>9</v>
      </c>
      <c r="N1455" t="n">
        <v>79.18000000000001</v>
      </c>
      <c r="O1455" t="n">
        <v>35701.38</v>
      </c>
      <c r="P1455" t="n">
        <v>179.27</v>
      </c>
      <c r="Q1455" t="n">
        <v>197.75</v>
      </c>
      <c r="R1455" t="n">
        <v>33.21</v>
      </c>
      <c r="S1455" t="n">
        <v>25.4</v>
      </c>
      <c r="T1455" t="n">
        <v>3045.76</v>
      </c>
      <c r="U1455" t="n">
        <v>0.76</v>
      </c>
      <c r="V1455" t="n">
        <v>0.88</v>
      </c>
      <c r="W1455" t="n">
        <v>2.96</v>
      </c>
      <c r="X1455" t="n">
        <v>0.19</v>
      </c>
      <c r="Y1455" t="n">
        <v>1</v>
      </c>
      <c r="Z1455" t="n">
        <v>10</v>
      </c>
    </row>
    <row r="1456">
      <c r="A1456" t="n">
        <v>51</v>
      </c>
      <c r="B1456" t="n">
        <v>135</v>
      </c>
      <c r="C1456" t="inlineStr">
        <is>
          <t xml:space="preserve">CONCLUIDO	</t>
        </is>
      </c>
      <c r="D1456" t="n">
        <v>7.1437</v>
      </c>
      <c r="E1456" t="n">
        <v>14</v>
      </c>
      <c r="F1456" t="n">
        <v>10.59</v>
      </c>
      <c r="G1456" t="n">
        <v>57.76</v>
      </c>
      <c r="H1456" t="n">
        <v>0.85</v>
      </c>
      <c r="I1456" t="n">
        <v>11</v>
      </c>
      <c r="J1456" t="n">
        <v>288.08</v>
      </c>
      <c r="K1456" t="n">
        <v>59.89</v>
      </c>
      <c r="L1456" t="n">
        <v>13.75</v>
      </c>
      <c r="M1456" t="n">
        <v>9</v>
      </c>
      <c r="N1456" t="n">
        <v>79.44</v>
      </c>
      <c r="O1456" t="n">
        <v>35763.64</v>
      </c>
      <c r="P1456" t="n">
        <v>179.68</v>
      </c>
      <c r="Q1456" t="n">
        <v>197.75</v>
      </c>
      <c r="R1456" t="n">
        <v>33.65</v>
      </c>
      <c r="S1456" t="n">
        <v>25.4</v>
      </c>
      <c r="T1456" t="n">
        <v>3268.19</v>
      </c>
      <c r="U1456" t="n">
        <v>0.75</v>
      </c>
      <c r="V1456" t="n">
        <v>0.88</v>
      </c>
      <c r="W1456" t="n">
        <v>2.96</v>
      </c>
      <c r="X1456" t="n">
        <v>0.2</v>
      </c>
      <c r="Y1456" t="n">
        <v>1</v>
      </c>
      <c r="Z1456" t="n">
        <v>10</v>
      </c>
    </row>
    <row r="1457">
      <c r="A1457" t="n">
        <v>52</v>
      </c>
      <c r="B1457" t="n">
        <v>135</v>
      </c>
      <c r="C1457" t="inlineStr">
        <is>
          <t xml:space="preserve">CONCLUIDO	</t>
        </is>
      </c>
      <c r="D1457" t="n">
        <v>7.1461</v>
      </c>
      <c r="E1457" t="n">
        <v>13.99</v>
      </c>
      <c r="F1457" t="n">
        <v>10.58</v>
      </c>
      <c r="G1457" t="n">
        <v>57.73</v>
      </c>
      <c r="H1457" t="n">
        <v>0.86</v>
      </c>
      <c r="I1457" t="n">
        <v>11</v>
      </c>
      <c r="J1457" t="n">
        <v>288.58</v>
      </c>
      <c r="K1457" t="n">
        <v>59.89</v>
      </c>
      <c r="L1457" t="n">
        <v>14</v>
      </c>
      <c r="M1457" t="n">
        <v>9</v>
      </c>
      <c r="N1457" t="n">
        <v>79.69</v>
      </c>
      <c r="O1457" t="n">
        <v>35826</v>
      </c>
      <c r="P1457" t="n">
        <v>179.39</v>
      </c>
      <c r="Q1457" t="n">
        <v>197.79</v>
      </c>
      <c r="R1457" t="n">
        <v>33.38</v>
      </c>
      <c r="S1457" t="n">
        <v>25.4</v>
      </c>
      <c r="T1457" t="n">
        <v>3129.52</v>
      </c>
      <c r="U1457" t="n">
        <v>0.76</v>
      </c>
      <c r="V1457" t="n">
        <v>0.88</v>
      </c>
      <c r="W1457" t="n">
        <v>2.96</v>
      </c>
      <c r="X1457" t="n">
        <v>0.19</v>
      </c>
      <c r="Y1457" t="n">
        <v>1</v>
      </c>
      <c r="Z1457" t="n">
        <v>10</v>
      </c>
    </row>
    <row r="1458">
      <c r="A1458" t="n">
        <v>53</v>
      </c>
      <c r="B1458" t="n">
        <v>135</v>
      </c>
      <c r="C1458" t="inlineStr">
        <is>
          <t xml:space="preserve">CONCLUIDO	</t>
        </is>
      </c>
      <c r="D1458" t="n">
        <v>7.1818</v>
      </c>
      <c r="E1458" t="n">
        <v>13.92</v>
      </c>
      <c r="F1458" t="n">
        <v>10.57</v>
      </c>
      <c r="G1458" t="n">
        <v>63.39</v>
      </c>
      <c r="H1458" t="n">
        <v>0.88</v>
      </c>
      <c r="I1458" t="n">
        <v>10</v>
      </c>
      <c r="J1458" t="n">
        <v>289.09</v>
      </c>
      <c r="K1458" t="n">
        <v>59.89</v>
      </c>
      <c r="L1458" t="n">
        <v>14.25</v>
      </c>
      <c r="M1458" t="n">
        <v>8</v>
      </c>
      <c r="N1458" t="n">
        <v>79.95</v>
      </c>
      <c r="O1458" t="n">
        <v>35888.47</v>
      </c>
      <c r="P1458" t="n">
        <v>179.02</v>
      </c>
      <c r="Q1458" t="n">
        <v>197.78</v>
      </c>
      <c r="R1458" t="n">
        <v>32.77</v>
      </c>
      <c r="S1458" t="n">
        <v>25.4</v>
      </c>
      <c r="T1458" t="n">
        <v>2833.06</v>
      </c>
      <c r="U1458" t="n">
        <v>0.77</v>
      </c>
      <c r="V1458" t="n">
        <v>0.88</v>
      </c>
      <c r="W1458" t="n">
        <v>2.96</v>
      </c>
      <c r="X1458" t="n">
        <v>0.17</v>
      </c>
      <c r="Y1458" t="n">
        <v>1</v>
      </c>
      <c r="Z1458" t="n">
        <v>10</v>
      </c>
    </row>
    <row r="1459">
      <c r="A1459" t="n">
        <v>54</v>
      </c>
      <c r="B1459" t="n">
        <v>135</v>
      </c>
      <c r="C1459" t="inlineStr">
        <is>
          <t xml:space="preserve">CONCLUIDO	</t>
        </is>
      </c>
      <c r="D1459" t="n">
        <v>7.1818</v>
      </c>
      <c r="E1459" t="n">
        <v>13.92</v>
      </c>
      <c r="F1459" t="n">
        <v>10.57</v>
      </c>
      <c r="G1459" t="n">
        <v>63.39</v>
      </c>
      <c r="H1459" t="n">
        <v>0.89</v>
      </c>
      <c r="I1459" t="n">
        <v>10</v>
      </c>
      <c r="J1459" t="n">
        <v>289.6</v>
      </c>
      <c r="K1459" t="n">
        <v>59.89</v>
      </c>
      <c r="L1459" t="n">
        <v>14.5</v>
      </c>
      <c r="M1459" t="n">
        <v>8</v>
      </c>
      <c r="N1459" t="n">
        <v>80.20999999999999</v>
      </c>
      <c r="O1459" t="n">
        <v>35951.04</v>
      </c>
      <c r="P1459" t="n">
        <v>179.12</v>
      </c>
      <c r="Q1459" t="n">
        <v>197.8</v>
      </c>
      <c r="R1459" t="n">
        <v>32.85</v>
      </c>
      <c r="S1459" t="n">
        <v>25.4</v>
      </c>
      <c r="T1459" t="n">
        <v>2873.04</v>
      </c>
      <c r="U1459" t="n">
        <v>0.77</v>
      </c>
      <c r="V1459" t="n">
        <v>0.88</v>
      </c>
      <c r="W1459" t="n">
        <v>2.95</v>
      </c>
      <c r="X1459" t="n">
        <v>0.17</v>
      </c>
      <c r="Y1459" t="n">
        <v>1</v>
      </c>
      <c r="Z1459" t="n">
        <v>10</v>
      </c>
    </row>
    <row r="1460">
      <c r="A1460" t="n">
        <v>55</v>
      </c>
      <c r="B1460" t="n">
        <v>135</v>
      </c>
      <c r="C1460" t="inlineStr">
        <is>
          <t xml:space="preserve">CONCLUIDO	</t>
        </is>
      </c>
      <c r="D1460" t="n">
        <v>7.1841</v>
      </c>
      <c r="E1460" t="n">
        <v>13.92</v>
      </c>
      <c r="F1460" t="n">
        <v>10.56</v>
      </c>
      <c r="G1460" t="n">
        <v>63.37</v>
      </c>
      <c r="H1460" t="n">
        <v>0.91</v>
      </c>
      <c r="I1460" t="n">
        <v>10</v>
      </c>
      <c r="J1460" t="n">
        <v>290.1</v>
      </c>
      <c r="K1460" t="n">
        <v>59.89</v>
      </c>
      <c r="L1460" t="n">
        <v>14.75</v>
      </c>
      <c r="M1460" t="n">
        <v>8</v>
      </c>
      <c r="N1460" t="n">
        <v>80.47</v>
      </c>
      <c r="O1460" t="n">
        <v>36013.72</v>
      </c>
      <c r="P1460" t="n">
        <v>179.23</v>
      </c>
      <c r="Q1460" t="n">
        <v>197.77</v>
      </c>
      <c r="R1460" t="n">
        <v>32.66</v>
      </c>
      <c r="S1460" t="n">
        <v>25.4</v>
      </c>
      <c r="T1460" t="n">
        <v>2776.64</v>
      </c>
      <c r="U1460" t="n">
        <v>0.78</v>
      </c>
      <c r="V1460" t="n">
        <v>0.88</v>
      </c>
      <c r="W1460" t="n">
        <v>2.96</v>
      </c>
      <c r="X1460" t="n">
        <v>0.17</v>
      </c>
      <c r="Y1460" t="n">
        <v>1</v>
      </c>
      <c r="Z1460" t="n">
        <v>10</v>
      </c>
    </row>
    <row r="1461">
      <c r="A1461" t="n">
        <v>56</v>
      </c>
      <c r="B1461" t="n">
        <v>135</v>
      </c>
      <c r="C1461" t="inlineStr">
        <is>
          <t xml:space="preserve">CONCLUIDO	</t>
        </is>
      </c>
      <c r="D1461" t="n">
        <v>7.183</v>
      </c>
      <c r="E1461" t="n">
        <v>13.92</v>
      </c>
      <c r="F1461" t="n">
        <v>10.56</v>
      </c>
      <c r="G1461" t="n">
        <v>63.38</v>
      </c>
      <c r="H1461" t="n">
        <v>0.92</v>
      </c>
      <c r="I1461" t="n">
        <v>10</v>
      </c>
      <c r="J1461" t="n">
        <v>290.61</v>
      </c>
      <c r="K1461" t="n">
        <v>59.89</v>
      </c>
      <c r="L1461" t="n">
        <v>15</v>
      </c>
      <c r="M1461" t="n">
        <v>8</v>
      </c>
      <c r="N1461" t="n">
        <v>80.73</v>
      </c>
      <c r="O1461" t="n">
        <v>36076.5</v>
      </c>
      <c r="P1461" t="n">
        <v>179.26</v>
      </c>
      <c r="Q1461" t="n">
        <v>197.75</v>
      </c>
      <c r="R1461" t="n">
        <v>32.68</v>
      </c>
      <c r="S1461" t="n">
        <v>25.4</v>
      </c>
      <c r="T1461" t="n">
        <v>2784.22</v>
      </c>
      <c r="U1461" t="n">
        <v>0.78</v>
      </c>
      <c r="V1461" t="n">
        <v>0.88</v>
      </c>
      <c r="W1461" t="n">
        <v>2.96</v>
      </c>
      <c r="X1461" t="n">
        <v>0.17</v>
      </c>
      <c r="Y1461" t="n">
        <v>1</v>
      </c>
      <c r="Z1461" t="n">
        <v>10</v>
      </c>
    </row>
    <row r="1462">
      <c r="A1462" t="n">
        <v>57</v>
      </c>
      <c r="B1462" t="n">
        <v>135</v>
      </c>
      <c r="C1462" t="inlineStr">
        <is>
          <t xml:space="preserve">CONCLUIDO	</t>
        </is>
      </c>
      <c r="D1462" t="n">
        <v>7.1845</v>
      </c>
      <c r="E1462" t="n">
        <v>13.92</v>
      </c>
      <c r="F1462" t="n">
        <v>10.56</v>
      </c>
      <c r="G1462" t="n">
        <v>63.36</v>
      </c>
      <c r="H1462" t="n">
        <v>0.93</v>
      </c>
      <c r="I1462" t="n">
        <v>10</v>
      </c>
      <c r="J1462" t="n">
        <v>291.12</v>
      </c>
      <c r="K1462" t="n">
        <v>59.89</v>
      </c>
      <c r="L1462" t="n">
        <v>15.25</v>
      </c>
      <c r="M1462" t="n">
        <v>8</v>
      </c>
      <c r="N1462" t="n">
        <v>80.98999999999999</v>
      </c>
      <c r="O1462" t="n">
        <v>36139.39</v>
      </c>
      <c r="P1462" t="n">
        <v>179.09</v>
      </c>
      <c r="Q1462" t="n">
        <v>197.75</v>
      </c>
      <c r="R1462" t="n">
        <v>32.73</v>
      </c>
      <c r="S1462" t="n">
        <v>25.4</v>
      </c>
      <c r="T1462" t="n">
        <v>2811.67</v>
      </c>
      <c r="U1462" t="n">
        <v>0.78</v>
      </c>
      <c r="V1462" t="n">
        <v>0.88</v>
      </c>
      <c r="W1462" t="n">
        <v>2.95</v>
      </c>
      <c r="X1462" t="n">
        <v>0.17</v>
      </c>
      <c r="Y1462" t="n">
        <v>1</v>
      </c>
      <c r="Z1462" t="n">
        <v>10</v>
      </c>
    </row>
    <row r="1463">
      <c r="A1463" t="n">
        <v>58</v>
      </c>
      <c r="B1463" t="n">
        <v>135</v>
      </c>
      <c r="C1463" t="inlineStr">
        <is>
          <t xml:space="preserve">CONCLUIDO	</t>
        </is>
      </c>
      <c r="D1463" t="n">
        <v>7.1799</v>
      </c>
      <c r="E1463" t="n">
        <v>13.93</v>
      </c>
      <c r="F1463" t="n">
        <v>10.57</v>
      </c>
      <c r="G1463" t="n">
        <v>63.41</v>
      </c>
      <c r="H1463" t="n">
        <v>0.95</v>
      </c>
      <c r="I1463" t="n">
        <v>10</v>
      </c>
      <c r="J1463" t="n">
        <v>291.63</v>
      </c>
      <c r="K1463" t="n">
        <v>59.89</v>
      </c>
      <c r="L1463" t="n">
        <v>15.5</v>
      </c>
      <c r="M1463" t="n">
        <v>8</v>
      </c>
      <c r="N1463" t="n">
        <v>81.25</v>
      </c>
      <c r="O1463" t="n">
        <v>36202.38</v>
      </c>
      <c r="P1463" t="n">
        <v>179.21</v>
      </c>
      <c r="Q1463" t="n">
        <v>197.75</v>
      </c>
      <c r="R1463" t="n">
        <v>32.92</v>
      </c>
      <c r="S1463" t="n">
        <v>25.4</v>
      </c>
      <c r="T1463" t="n">
        <v>2904.22</v>
      </c>
      <c r="U1463" t="n">
        <v>0.77</v>
      </c>
      <c r="V1463" t="n">
        <v>0.88</v>
      </c>
      <c r="W1463" t="n">
        <v>2.96</v>
      </c>
      <c r="X1463" t="n">
        <v>0.18</v>
      </c>
      <c r="Y1463" t="n">
        <v>1</v>
      </c>
      <c r="Z1463" t="n">
        <v>10</v>
      </c>
    </row>
    <row r="1464">
      <c r="A1464" t="n">
        <v>59</v>
      </c>
      <c r="B1464" t="n">
        <v>135</v>
      </c>
      <c r="C1464" t="inlineStr">
        <is>
          <t xml:space="preserve">CONCLUIDO	</t>
        </is>
      </c>
      <c r="D1464" t="n">
        <v>7.1843</v>
      </c>
      <c r="E1464" t="n">
        <v>13.92</v>
      </c>
      <c r="F1464" t="n">
        <v>10.56</v>
      </c>
      <c r="G1464" t="n">
        <v>63.36</v>
      </c>
      <c r="H1464" t="n">
        <v>0.96</v>
      </c>
      <c r="I1464" t="n">
        <v>10</v>
      </c>
      <c r="J1464" t="n">
        <v>292.15</v>
      </c>
      <c r="K1464" t="n">
        <v>59.89</v>
      </c>
      <c r="L1464" t="n">
        <v>15.75</v>
      </c>
      <c r="M1464" t="n">
        <v>8</v>
      </c>
      <c r="N1464" t="n">
        <v>81.51000000000001</v>
      </c>
      <c r="O1464" t="n">
        <v>36265.48</v>
      </c>
      <c r="P1464" t="n">
        <v>178.9</v>
      </c>
      <c r="Q1464" t="n">
        <v>197.77</v>
      </c>
      <c r="R1464" t="n">
        <v>32.76</v>
      </c>
      <c r="S1464" t="n">
        <v>25.4</v>
      </c>
      <c r="T1464" t="n">
        <v>2827.85</v>
      </c>
      <c r="U1464" t="n">
        <v>0.78</v>
      </c>
      <c r="V1464" t="n">
        <v>0.88</v>
      </c>
      <c r="W1464" t="n">
        <v>2.95</v>
      </c>
      <c r="X1464" t="n">
        <v>0.17</v>
      </c>
      <c r="Y1464" t="n">
        <v>1</v>
      </c>
      <c r="Z1464" t="n">
        <v>10</v>
      </c>
    </row>
    <row r="1465">
      <c r="A1465" t="n">
        <v>60</v>
      </c>
      <c r="B1465" t="n">
        <v>135</v>
      </c>
      <c r="C1465" t="inlineStr">
        <is>
          <t xml:space="preserve">CONCLUIDO	</t>
        </is>
      </c>
      <c r="D1465" t="n">
        <v>7.2186</v>
      </c>
      <c r="E1465" t="n">
        <v>13.85</v>
      </c>
      <c r="F1465" t="n">
        <v>10.54</v>
      </c>
      <c r="G1465" t="n">
        <v>70.3</v>
      </c>
      <c r="H1465" t="n">
        <v>0.97</v>
      </c>
      <c r="I1465" t="n">
        <v>9</v>
      </c>
      <c r="J1465" t="n">
        <v>292.66</v>
      </c>
      <c r="K1465" t="n">
        <v>59.89</v>
      </c>
      <c r="L1465" t="n">
        <v>16</v>
      </c>
      <c r="M1465" t="n">
        <v>7</v>
      </c>
      <c r="N1465" t="n">
        <v>81.77</v>
      </c>
      <c r="O1465" t="n">
        <v>36328.69</v>
      </c>
      <c r="P1465" t="n">
        <v>178.32</v>
      </c>
      <c r="Q1465" t="n">
        <v>197.76</v>
      </c>
      <c r="R1465" t="n">
        <v>32.07</v>
      </c>
      <c r="S1465" t="n">
        <v>25.4</v>
      </c>
      <c r="T1465" t="n">
        <v>2487.9</v>
      </c>
      <c r="U1465" t="n">
        <v>0.79</v>
      </c>
      <c r="V1465" t="n">
        <v>0.88</v>
      </c>
      <c r="W1465" t="n">
        <v>2.96</v>
      </c>
      <c r="X1465" t="n">
        <v>0.15</v>
      </c>
      <c r="Y1465" t="n">
        <v>1</v>
      </c>
      <c r="Z1465" t="n">
        <v>10</v>
      </c>
    </row>
    <row r="1466">
      <c r="A1466" t="n">
        <v>61</v>
      </c>
      <c r="B1466" t="n">
        <v>135</v>
      </c>
      <c r="C1466" t="inlineStr">
        <is>
          <t xml:space="preserve">CONCLUIDO	</t>
        </is>
      </c>
      <c r="D1466" t="n">
        <v>7.2123</v>
      </c>
      <c r="E1466" t="n">
        <v>13.87</v>
      </c>
      <c r="F1466" t="n">
        <v>10.56</v>
      </c>
      <c r="G1466" t="n">
        <v>70.38</v>
      </c>
      <c r="H1466" t="n">
        <v>0.99</v>
      </c>
      <c r="I1466" t="n">
        <v>9</v>
      </c>
      <c r="J1466" t="n">
        <v>293.17</v>
      </c>
      <c r="K1466" t="n">
        <v>59.89</v>
      </c>
      <c r="L1466" t="n">
        <v>16.25</v>
      </c>
      <c r="M1466" t="n">
        <v>7</v>
      </c>
      <c r="N1466" t="n">
        <v>82.03</v>
      </c>
      <c r="O1466" t="n">
        <v>36392.01</v>
      </c>
      <c r="P1466" t="n">
        <v>178.76</v>
      </c>
      <c r="Q1466" t="n">
        <v>197.76</v>
      </c>
      <c r="R1466" t="n">
        <v>32.48</v>
      </c>
      <c r="S1466" t="n">
        <v>25.4</v>
      </c>
      <c r="T1466" t="n">
        <v>2690.55</v>
      </c>
      <c r="U1466" t="n">
        <v>0.78</v>
      </c>
      <c r="V1466" t="n">
        <v>0.88</v>
      </c>
      <c r="W1466" t="n">
        <v>2.96</v>
      </c>
      <c r="X1466" t="n">
        <v>0.17</v>
      </c>
      <c r="Y1466" t="n">
        <v>1</v>
      </c>
      <c r="Z1466" t="n">
        <v>10</v>
      </c>
    </row>
    <row r="1467">
      <c r="A1467" t="n">
        <v>62</v>
      </c>
      <c r="B1467" t="n">
        <v>135</v>
      </c>
      <c r="C1467" t="inlineStr">
        <is>
          <t xml:space="preserve">CONCLUIDO	</t>
        </is>
      </c>
      <c r="D1467" t="n">
        <v>7.2131</v>
      </c>
      <c r="E1467" t="n">
        <v>13.86</v>
      </c>
      <c r="F1467" t="n">
        <v>10.56</v>
      </c>
      <c r="G1467" t="n">
        <v>70.37</v>
      </c>
      <c r="H1467" t="n">
        <v>1</v>
      </c>
      <c r="I1467" t="n">
        <v>9</v>
      </c>
      <c r="J1467" t="n">
        <v>293.69</v>
      </c>
      <c r="K1467" t="n">
        <v>59.89</v>
      </c>
      <c r="L1467" t="n">
        <v>16.5</v>
      </c>
      <c r="M1467" t="n">
        <v>7</v>
      </c>
      <c r="N1467" t="n">
        <v>82.3</v>
      </c>
      <c r="O1467" t="n">
        <v>36455.44</v>
      </c>
      <c r="P1467" t="n">
        <v>178.89</v>
      </c>
      <c r="Q1467" t="n">
        <v>197.79</v>
      </c>
      <c r="R1467" t="n">
        <v>32.61</v>
      </c>
      <c r="S1467" t="n">
        <v>25.4</v>
      </c>
      <c r="T1467" t="n">
        <v>2757.99</v>
      </c>
      <c r="U1467" t="n">
        <v>0.78</v>
      </c>
      <c r="V1467" t="n">
        <v>0.88</v>
      </c>
      <c r="W1467" t="n">
        <v>2.95</v>
      </c>
      <c r="X1467" t="n">
        <v>0.17</v>
      </c>
      <c r="Y1467" t="n">
        <v>1</v>
      </c>
      <c r="Z1467" t="n">
        <v>10</v>
      </c>
    </row>
    <row r="1468">
      <c r="A1468" t="n">
        <v>63</v>
      </c>
      <c r="B1468" t="n">
        <v>135</v>
      </c>
      <c r="C1468" t="inlineStr">
        <is>
          <t xml:space="preserve">CONCLUIDO	</t>
        </is>
      </c>
      <c r="D1468" t="n">
        <v>7.2159</v>
      </c>
      <c r="E1468" t="n">
        <v>13.86</v>
      </c>
      <c r="F1468" t="n">
        <v>10.55</v>
      </c>
      <c r="G1468" t="n">
        <v>70.34</v>
      </c>
      <c r="H1468" t="n">
        <v>1.01</v>
      </c>
      <c r="I1468" t="n">
        <v>9</v>
      </c>
      <c r="J1468" t="n">
        <v>294.2</v>
      </c>
      <c r="K1468" t="n">
        <v>59.89</v>
      </c>
      <c r="L1468" t="n">
        <v>16.75</v>
      </c>
      <c r="M1468" t="n">
        <v>7</v>
      </c>
      <c r="N1468" t="n">
        <v>82.56</v>
      </c>
      <c r="O1468" t="n">
        <v>36518.97</v>
      </c>
      <c r="P1468" t="n">
        <v>178.84</v>
      </c>
      <c r="Q1468" t="n">
        <v>197.75</v>
      </c>
      <c r="R1468" t="n">
        <v>32.38</v>
      </c>
      <c r="S1468" t="n">
        <v>25.4</v>
      </c>
      <c r="T1468" t="n">
        <v>2640.95</v>
      </c>
      <c r="U1468" t="n">
        <v>0.78</v>
      </c>
      <c r="V1468" t="n">
        <v>0.88</v>
      </c>
      <c r="W1468" t="n">
        <v>2.95</v>
      </c>
      <c r="X1468" t="n">
        <v>0.16</v>
      </c>
      <c r="Y1468" t="n">
        <v>1</v>
      </c>
      <c r="Z1468" t="n">
        <v>10</v>
      </c>
    </row>
    <row r="1469">
      <c r="A1469" t="n">
        <v>64</v>
      </c>
      <c r="B1469" t="n">
        <v>135</v>
      </c>
      <c r="C1469" t="inlineStr">
        <is>
          <t xml:space="preserve">CONCLUIDO	</t>
        </is>
      </c>
      <c r="D1469" t="n">
        <v>7.2141</v>
      </c>
      <c r="E1469" t="n">
        <v>13.86</v>
      </c>
      <c r="F1469" t="n">
        <v>10.55</v>
      </c>
      <c r="G1469" t="n">
        <v>70.36</v>
      </c>
      <c r="H1469" t="n">
        <v>1.03</v>
      </c>
      <c r="I1469" t="n">
        <v>9</v>
      </c>
      <c r="J1469" t="n">
        <v>294.72</v>
      </c>
      <c r="K1469" t="n">
        <v>59.89</v>
      </c>
      <c r="L1469" t="n">
        <v>17</v>
      </c>
      <c r="M1469" t="n">
        <v>7</v>
      </c>
      <c r="N1469" t="n">
        <v>82.83</v>
      </c>
      <c r="O1469" t="n">
        <v>36582.62</v>
      </c>
      <c r="P1469" t="n">
        <v>179</v>
      </c>
      <c r="Q1469" t="n">
        <v>197.75</v>
      </c>
      <c r="R1469" t="n">
        <v>32.43</v>
      </c>
      <c r="S1469" t="n">
        <v>25.4</v>
      </c>
      <c r="T1469" t="n">
        <v>2663.99</v>
      </c>
      <c r="U1469" t="n">
        <v>0.78</v>
      </c>
      <c r="V1469" t="n">
        <v>0.88</v>
      </c>
      <c r="W1469" t="n">
        <v>2.95</v>
      </c>
      <c r="X1469" t="n">
        <v>0.16</v>
      </c>
      <c r="Y1469" t="n">
        <v>1</v>
      </c>
      <c r="Z1469" t="n">
        <v>10</v>
      </c>
    </row>
    <row r="1470">
      <c r="A1470" t="n">
        <v>65</v>
      </c>
      <c r="B1470" t="n">
        <v>135</v>
      </c>
      <c r="C1470" t="inlineStr">
        <is>
          <t xml:space="preserve">CONCLUIDO	</t>
        </is>
      </c>
      <c r="D1470" t="n">
        <v>7.2192</v>
      </c>
      <c r="E1470" t="n">
        <v>13.85</v>
      </c>
      <c r="F1470" t="n">
        <v>10.54</v>
      </c>
      <c r="G1470" t="n">
        <v>70.29000000000001</v>
      </c>
      <c r="H1470" t="n">
        <v>1.04</v>
      </c>
      <c r="I1470" t="n">
        <v>9</v>
      </c>
      <c r="J1470" t="n">
        <v>295.23</v>
      </c>
      <c r="K1470" t="n">
        <v>59.89</v>
      </c>
      <c r="L1470" t="n">
        <v>17.25</v>
      </c>
      <c r="M1470" t="n">
        <v>7</v>
      </c>
      <c r="N1470" t="n">
        <v>83.09999999999999</v>
      </c>
      <c r="O1470" t="n">
        <v>36646.38</v>
      </c>
      <c r="P1470" t="n">
        <v>178.76</v>
      </c>
      <c r="Q1470" t="n">
        <v>197.75</v>
      </c>
      <c r="R1470" t="n">
        <v>32.18</v>
      </c>
      <c r="S1470" t="n">
        <v>25.4</v>
      </c>
      <c r="T1470" t="n">
        <v>2539.58</v>
      </c>
      <c r="U1470" t="n">
        <v>0.79</v>
      </c>
      <c r="V1470" t="n">
        <v>0.88</v>
      </c>
      <c r="W1470" t="n">
        <v>2.95</v>
      </c>
      <c r="X1470" t="n">
        <v>0.15</v>
      </c>
      <c r="Y1470" t="n">
        <v>1</v>
      </c>
      <c r="Z1470" t="n">
        <v>10</v>
      </c>
    </row>
    <row r="1471">
      <c r="A1471" t="n">
        <v>66</v>
      </c>
      <c r="B1471" t="n">
        <v>135</v>
      </c>
      <c r="C1471" t="inlineStr">
        <is>
          <t xml:space="preserve">CONCLUIDO	</t>
        </is>
      </c>
      <c r="D1471" t="n">
        <v>7.2152</v>
      </c>
      <c r="E1471" t="n">
        <v>13.86</v>
      </c>
      <c r="F1471" t="n">
        <v>10.55</v>
      </c>
      <c r="G1471" t="n">
        <v>70.34</v>
      </c>
      <c r="H1471" t="n">
        <v>1.05</v>
      </c>
      <c r="I1471" t="n">
        <v>9</v>
      </c>
      <c r="J1471" t="n">
        <v>295.75</v>
      </c>
      <c r="K1471" t="n">
        <v>59.89</v>
      </c>
      <c r="L1471" t="n">
        <v>17.5</v>
      </c>
      <c r="M1471" t="n">
        <v>7</v>
      </c>
      <c r="N1471" t="n">
        <v>83.36</v>
      </c>
      <c r="O1471" t="n">
        <v>36710.24</v>
      </c>
      <c r="P1471" t="n">
        <v>178.84</v>
      </c>
      <c r="Q1471" t="n">
        <v>197.76</v>
      </c>
      <c r="R1471" t="n">
        <v>32.47</v>
      </c>
      <c r="S1471" t="n">
        <v>25.4</v>
      </c>
      <c r="T1471" t="n">
        <v>2684.45</v>
      </c>
      <c r="U1471" t="n">
        <v>0.78</v>
      </c>
      <c r="V1471" t="n">
        <v>0.88</v>
      </c>
      <c r="W1471" t="n">
        <v>2.95</v>
      </c>
      <c r="X1471" t="n">
        <v>0.16</v>
      </c>
      <c r="Y1471" t="n">
        <v>1</v>
      </c>
      <c r="Z1471" t="n">
        <v>10</v>
      </c>
    </row>
    <row r="1472">
      <c r="A1472" t="n">
        <v>67</v>
      </c>
      <c r="B1472" t="n">
        <v>135</v>
      </c>
      <c r="C1472" t="inlineStr">
        <is>
          <t xml:space="preserve">CONCLUIDO	</t>
        </is>
      </c>
      <c r="D1472" t="n">
        <v>7.215</v>
      </c>
      <c r="E1472" t="n">
        <v>13.86</v>
      </c>
      <c r="F1472" t="n">
        <v>10.55</v>
      </c>
      <c r="G1472" t="n">
        <v>70.34999999999999</v>
      </c>
      <c r="H1472" t="n">
        <v>1.07</v>
      </c>
      <c r="I1472" t="n">
        <v>9</v>
      </c>
      <c r="J1472" t="n">
        <v>296.27</v>
      </c>
      <c r="K1472" t="n">
        <v>59.89</v>
      </c>
      <c r="L1472" t="n">
        <v>17.75</v>
      </c>
      <c r="M1472" t="n">
        <v>7</v>
      </c>
      <c r="N1472" t="n">
        <v>83.63</v>
      </c>
      <c r="O1472" t="n">
        <v>36774.22</v>
      </c>
      <c r="P1472" t="n">
        <v>178.81</v>
      </c>
      <c r="Q1472" t="n">
        <v>197.75</v>
      </c>
      <c r="R1472" t="n">
        <v>32.51</v>
      </c>
      <c r="S1472" t="n">
        <v>25.4</v>
      </c>
      <c r="T1472" t="n">
        <v>2704.89</v>
      </c>
      <c r="U1472" t="n">
        <v>0.78</v>
      </c>
      <c r="V1472" t="n">
        <v>0.88</v>
      </c>
      <c r="W1472" t="n">
        <v>2.95</v>
      </c>
      <c r="X1472" t="n">
        <v>0.16</v>
      </c>
      <c r="Y1472" t="n">
        <v>1</v>
      </c>
      <c r="Z1472" t="n">
        <v>10</v>
      </c>
    </row>
    <row r="1473">
      <c r="A1473" t="n">
        <v>68</v>
      </c>
      <c r="B1473" t="n">
        <v>135</v>
      </c>
      <c r="C1473" t="inlineStr">
        <is>
          <t xml:space="preserve">CONCLUIDO	</t>
        </is>
      </c>
      <c r="D1473" t="n">
        <v>7.2167</v>
      </c>
      <c r="E1473" t="n">
        <v>13.86</v>
      </c>
      <c r="F1473" t="n">
        <v>10.55</v>
      </c>
      <c r="G1473" t="n">
        <v>70.31999999999999</v>
      </c>
      <c r="H1473" t="n">
        <v>1.08</v>
      </c>
      <c r="I1473" t="n">
        <v>9</v>
      </c>
      <c r="J1473" t="n">
        <v>296.79</v>
      </c>
      <c r="K1473" t="n">
        <v>59.89</v>
      </c>
      <c r="L1473" t="n">
        <v>18</v>
      </c>
      <c r="M1473" t="n">
        <v>7</v>
      </c>
      <c r="N1473" t="n">
        <v>83.90000000000001</v>
      </c>
      <c r="O1473" t="n">
        <v>36838.32</v>
      </c>
      <c r="P1473" t="n">
        <v>178.69</v>
      </c>
      <c r="Q1473" t="n">
        <v>197.83</v>
      </c>
      <c r="R1473" t="n">
        <v>32.37</v>
      </c>
      <c r="S1473" t="n">
        <v>25.4</v>
      </c>
      <c r="T1473" t="n">
        <v>2634.61</v>
      </c>
      <c r="U1473" t="n">
        <v>0.78</v>
      </c>
      <c r="V1473" t="n">
        <v>0.88</v>
      </c>
      <c r="W1473" t="n">
        <v>2.95</v>
      </c>
      <c r="X1473" t="n">
        <v>0.16</v>
      </c>
      <c r="Y1473" t="n">
        <v>1</v>
      </c>
      <c r="Z1473" t="n">
        <v>10</v>
      </c>
    </row>
    <row r="1474">
      <c r="A1474" t="n">
        <v>69</v>
      </c>
      <c r="B1474" t="n">
        <v>135</v>
      </c>
      <c r="C1474" t="inlineStr">
        <is>
          <t xml:space="preserve">CONCLUIDO	</t>
        </is>
      </c>
      <c r="D1474" t="n">
        <v>7.2548</v>
      </c>
      <c r="E1474" t="n">
        <v>13.78</v>
      </c>
      <c r="F1474" t="n">
        <v>10.53</v>
      </c>
      <c r="G1474" t="n">
        <v>78.95</v>
      </c>
      <c r="H1474" t="n">
        <v>1.09</v>
      </c>
      <c r="I1474" t="n">
        <v>8</v>
      </c>
      <c r="J1474" t="n">
        <v>297.31</v>
      </c>
      <c r="K1474" t="n">
        <v>59.89</v>
      </c>
      <c r="L1474" t="n">
        <v>18.25</v>
      </c>
      <c r="M1474" t="n">
        <v>6</v>
      </c>
      <c r="N1474" t="n">
        <v>84.17</v>
      </c>
      <c r="O1474" t="n">
        <v>36902.52</v>
      </c>
      <c r="P1474" t="n">
        <v>178.17</v>
      </c>
      <c r="Q1474" t="n">
        <v>197.75</v>
      </c>
      <c r="R1474" t="n">
        <v>31.66</v>
      </c>
      <c r="S1474" t="n">
        <v>25.4</v>
      </c>
      <c r="T1474" t="n">
        <v>2287.63</v>
      </c>
      <c r="U1474" t="n">
        <v>0.8</v>
      </c>
      <c r="V1474" t="n">
        <v>0.88</v>
      </c>
      <c r="W1474" t="n">
        <v>2.95</v>
      </c>
      <c r="X1474" t="n">
        <v>0.14</v>
      </c>
      <c r="Y1474" t="n">
        <v>1</v>
      </c>
      <c r="Z1474" t="n">
        <v>10</v>
      </c>
    </row>
    <row r="1475">
      <c r="A1475" t="n">
        <v>70</v>
      </c>
      <c r="B1475" t="n">
        <v>135</v>
      </c>
      <c r="C1475" t="inlineStr">
        <is>
          <t xml:space="preserve">CONCLUIDO	</t>
        </is>
      </c>
      <c r="D1475" t="n">
        <v>7.2563</v>
      </c>
      <c r="E1475" t="n">
        <v>13.78</v>
      </c>
      <c r="F1475" t="n">
        <v>10.52</v>
      </c>
      <c r="G1475" t="n">
        <v>78.93000000000001</v>
      </c>
      <c r="H1475" t="n">
        <v>1.11</v>
      </c>
      <c r="I1475" t="n">
        <v>8</v>
      </c>
      <c r="J1475" t="n">
        <v>297.83</v>
      </c>
      <c r="K1475" t="n">
        <v>59.89</v>
      </c>
      <c r="L1475" t="n">
        <v>18.5</v>
      </c>
      <c r="M1475" t="n">
        <v>6</v>
      </c>
      <c r="N1475" t="n">
        <v>84.45</v>
      </c>
      <c r="O1475" t="n">
        <v>36966.84</v>
      </c>
      <c r="P1475" t="n">
        <v>178.26</v>
      </c>
      <c r="Q1475" t="n">
        <v>197.76</v>
      </c>
      <c r="R1475" t="n">
        <v>31.52</v>
      </c>
      <c r="S1475" t="n">
        <v>25.4</v>
      </c>
      <c r="T1475" t="n">
        <v>2215.86</v>
      </c>
      <c r="U1475" t="n">
        <v>0.8100000000000001</v>
      </c>
      <c r="V1475" t="n">
        <v>0.88</v>
      </c>
      <c r="W1475" t="n">
        <v>2.95</v>
      </c>
      <c r="X1475" t="n">
        <v>0.13</v>
      </c>
      <c r="Y1475" t="n">
        <v>1</v>
      </c>
      <c r="Z1475" t="n">
        <v>10</v>
      </c>
    </row>
    <row r="1476">
      <c r="A1476" t="n">
        <v>71</v>
      </c>
      <c r="B1476" t="n">
        <v>135</v>
      </c>
      <c r="C1476" t="inlineStr">
        <is>
          <t xml:space="preserve">CONCLUIDO	</t>
        </is>
      </c>
      <c r="D1476" t="n">
        <v>7.2591</v>
      </c>
      <c r="E1476" t="n">
        <v>13.78</v>
      </c>
      <c r="F1476" t="n">
        <v>10.52</v>
      </c>
      <c r="G1476" t="n">
        <v>78.89</v>
      </c>
      <c r="H1476" t="n">
        <v>1.12</v>
      </c>
      <c r="I1476" t="n">
        <v>8</v>
      </c>
      <c r="J1476" t="n">
        <v>298.35</v>
      </c>
      <c r="K1476" t="n">
        <v>59.89</v>
      </c>
      <c r="L1476" t="n">
        <v>18.75</v>
      </c>
      <c r="M1476" t="n">
        <v>6</v>
      </c>
      <c r="N1476" t="n">
        <v>84.72</v>
      </c>
      <c r="O1476" t="n">
        <v>37031.27</v>
      </c>
      <c r="P1476" t="n">
        <v>178.25</v>
      </c>
      <c r="Q1476" t="n">
        <v>197.75</v>
      </c>
      <c r="R1476" t="n">
        <v>31.48</v>
      </c>
      <c r="S1476" t="n">
        <v>25.4</v>
      </c>
      <c r="T1476" t="n">
        <v>2198.2</v>
      </c>
      <c r="U1476" t="n">
        <v>0.8100000000000001</v>
      </c>
      <c r="V1476" t="n">
        <v>0.88</v>
      </c>
      <c r="W1476" t="n">
        <v>2.95</v>
      </c>
      <c r="X1476" t="n">
        <v>0.13</v>
      </c>
      <c r="Y1476" t="n">
        <v>1</v>
      </c>
      <c r="Z1476" t="n">
        <v>10</v>
      </c>
    </row>
    <row r="1477">
      <c r="A1477" t="n">
        <v>72</v>
      </c>
      <c r="B1477" t="n">
        <v>135</v>
      </c>
      <c r="C1477" t="inlineStr">
        <is>
          <t xml:space="preserve">CONCLUIDO	</t>
        </is>
      </c>
      <c r="D1477" t="n">
        <v>7.2592</v>
      </c>
      <c r="E1477" t="n">
        <v>13.78</v>
      </c>
      <c r="F1477" t="n">
        <v>10.52</v>
      </c>
      <c r="G1477" t="n">
        <v>78.89</v>
      </c>
      <c r="H1477" t="n">
        <v>1.13</v>
      </c>
      <c r="I1477" t="n">
        <v>8</v>
      </c>
      <c r="J1477" t="n">
        <v>298.88</v>
      </c>
      <c r="K1477" t="n">
        <v>59.89</v>
      </c>
      <c r="L1477" t="n">
        <v>19</v>
      </c>
      <c r="M1477" t="n">
        <v>6</v>
      </c>
      <c r="N1477" t="n">
        <v>84.98999999999999</v>
      </c>
      <c r="O1477" t="n">
        <v>37095.82</v>
      </c>
      <c r="P1477" t="n">
        <v>178.34</v>
      </c>
      <c r="Q1477" t="n">
        <v>197.8</v>
      </c>
      <c r="R1477" t="n">
        <v>31.38</v>
      </c>
      <c r="S1477" t="n">
        <v>25.4</v>
      </c>
      <c r="T1477" t="n">
        <v>2143.81</v>
      </c>
      <c r="U1477" t="n">
        <v>0.8100000000000001</v>
      </c>
      <c r="V1477" t="n">
        <v>0.88</v>
      </c>
      <c r="W1477" t="n">
        <v>2.95</v>
      </c>
      <c r="X1477" t="n">
        <v>0.13</v>
      </c>
      <c r="Y1477" t="n">
        <v>1</v>
      </c>
      <c r="Z1477" t="n">
        <v>10</v>
      </c>
    </row>
    <row r="1478">
      <c r="A1478" t="n">
        <v>73</v>
      </c>
      <c r="B1478" t="n">
        <v>135</v>
      </c>
      <c r="C1478" t="inlineStr">
        <is>
          <t xml:space="preserve">CONCLUIDO	</t>
        </is>
      </c>
      <c r="D1478" t="n">
        <v>7.255</v>
      </c>
      <c r="E1478" t="n">
        <v>13.78</v>
      </c>
      <c r="F1478" t="n">
        <v>10.53</v>
      </c>
      <c r="G1478" t="n">
        <v>78.95</v>
      </c>
      <c r="H1478" t="n">
        <v>1.15</v>
      </c>
      <c r="I1478" t="n">
        <v>8</v>
      </c>
      <c r="J1478" t="n">
        <v>299.4</v>
      </c>
      <c r="K1478" t="n">
        <v>59.89</v>
      </c>
      <c r="L1478" t="n">
        <v>19.25</v>
      </c>
      <c r="M1478" t="n">
        <v>6</v>
      </c>
      <c r="N1478" t="n">
        <v>85.27</v>
      </c>
      <c r="O1478" t="n">
        <v>37160.49</v>
      </c>
      <c r="P1478" t="n">
        <v>178.6</v>
      </c>
      <c r="Q1478" t="n">
        <v>197.76</v>
      </c>
      <c r="R1478" t="n">
        <v>31.7</v>
      </c>
      <c r="S1478" t="n">
        <v>25.4</v>
      </c>
      <c r="T1478" t="n">
        <v>2305.53</v>
      </c>
      <c r="U1478" t="n">
        <v>0.8</v>
      </c>
      <c r="V1478" t="n">
        <v>0.88</v>
      </c>
      <c r="W1478" t="n">
        <v>2.95</v>
      </c>
      <c r="X1478" t="n">
        <v>0.14</v>
      </c>
      <c r="Y1478" t="n">
        <v>1</v>
      </c>
      <c r="Z1478" t="n">
        <v>10</v>
      </c>
    </row>
    <row r="1479">
      <c r="A1479" t="n">
        <v>74</v>
      </c>
      <c r="B1479" t="n">
        <v>135</v>
      </c>
      <c r="C1479" t="inlineStr">
        <is>
          <t xml:space="preserve">CONCLUIDO	</t>
        </is>
      </c>
      <c r="D1479" t="n">
        <v>7.2562</v>
      </c>
      <c r="E1479" t="n">
        <v>13.78</v>
      </c>
      <c r="F1479" t="n">
        <v>10.52</v>
      </c>
      <c r="G1479" t="n">
        <v>78.93000000000001</v>
      </c>
      <c r="H1479" t="n">
        <v>1.16</v>
      </c>
      <c r="I1479" t="n">
        <v>8</v>
      </c>
      <c r="J1479" t="n">
        <v>299.93</v>
      </c>
      <c r="K1479" t="n">
        <v>59.89</v>
      </c>
      <c r="L1479" t="n">
        <v>19.5</v>
      </c>
      <c r="M1479" t="n">
        <v>6</v>
      </c>
      <c r="N1479" t="n">
        <v>85.54000000000001</v>
      </c>
      <c r="O1479" t="n">
        <v>37225.39</v>
      </c>
      <c r="P1479" t="n">
        <v>178.61</v>
      </c>
      <c r="Q1479" t="n">
        <v>197.78</v>
      </c>
      <c r="R1479" t="n">
        <v>31.61</v>
      </c>
      <c r="S1479" t="n">
        <v>25.4</v>
      </c>
      <c r="T1479" t="n">
        <v>2259.05</v>
      </c>
      <c r="U1479" t="n">
        <v>0.8</v>
      </c>
      <c r="V1479" t="n">
        <v>0.88</v>
      </c>
      <c r="W1479" t="n">
        <v>2.95</v>
      </c>
      <c r="X1479" t="n">
        <v>0.13</v>
      </c>
      <c r="Y1479" t="n">
        <v>1</v>
      </c>
      <c r="Z1479" t="n">
        <v>10</v>
      </c>
    </row>
    <row r="1480">
      <c r="A1480" t="n">
        <v>75</v>
      </c>
      <c r="B1480" t="n">
        <v>135</v>
      </c>
      <c r="C1480" t="inlineStr">
        <is>
          <t xml:space="preserve">CONCLUIDO	</t>
        </is>
      </c>
      <c r="D1480" t="n">
        <v>7.2566</v>
      </c>
      <c r="E1480" t="n">
        <v>13.78</v>
      </c>
      <c r="F1480" t="n">
        <v>10.52</v>
      </c>
      <c r="G1480" t="n">
        <v>78.92</v>
      </c>
      <c r="H1480" t="n">
        <v>1.17</v>
      </c>
      <c r="I1480" t="n">
        <v>8</v>
      </c>
      <c r="J1480" t="n">
        <v>300.45</v>
      </c>
      <c r="K1480" t="n">
        <v>59.89</v>
      </c>
      <c r="L1480" t="n">
        <v>19.75</v>
      </c>
      <c r="M1480" t="n">
        <v>6</v>
      </c>
      <c r="N1480" t="n">
        <v>85.81999999999999</v>
      </c>
      <c r="O1480" t="n">
        <v>37290.29</v>
      </c>
      <c r="P1480" t="n">
        <v>178.53</v>
      </c>
      <c r="Q1480" t="n">
        <v>197.76</v>
      </c>
      <c r="R1480" t="n">
        <v>31.5</v>
      </c>
      <c r="S1480" t="n">
        <v>25.4</v>
      </c>
      <c r="T1480" t="n">
        <v>2205.93</v>
      </c>
      <c r="U1480" t="n">
        <v>0.8100000000000001</v>
      </c>
      <c r="V1480" t="n">
        <v>0.88</v>
      </c>
      <c r="W1480" t="n">
        <v>2.95</v>
      </c>
      <c r="X1480" t="n">
        <v>0.13</v>
      </c>
      <c r="Y1480" t="n">
        <v>1</v>
      </c>
      <c r="Z1480" t="n">
        <v>10</v>
      </c>
    </row>
    <row r="1481">
      <c r="A1481" t="n">
        <v>76</v>
      </c>
      <c r="B1481" t="n">
        <v>135</v>
      </c>
      <c r="C1481" t="inlineStr">
        <is>
          <t xml:space="preserve">CONCLUIDO	</t>
        </is>
      </c>
      <c r="D1481" t="n">
        <v>7.2585</v>
      </c>
      <c r="E1481" t="n">
        <v>13.78</v>
      </c>
      <c r="F1481" t="n">
        <v>10.52</v>
      </c>
      <c r="G1481" t="n">
        <v>78.90000000000001</v>
      </c>
      <c r="H1481" t="n">
        <v>1.18</v>
      </c>
      <c r="I1481" t="n">
        <v>8</v>
      </c>
      <c r="J1481" t="n">
        <v>300.98</v>
      </c>
      <c r="K1481" t="n">
        <v>59.89</v>
      </c>
      <c r="L1481" t="n">
        <v>20</v>
      </c>
      <c r="M1481" t="n">
        <v>6</v>
      </c>
      <c r="N1481" t="n">
        <v>86.09</v>
      </c>
      <c r="O1481" t="n">
        <v>37355.31</v>
      </c>
      <c r="P1481" t="n">
        <v>178.44</v>
      </c>
      <c r="Q1481" t="n">
        <v>197.76</v>
      </c>
      <c r="R1481" t="n">
        <v>31.33</v>
      </c>
      <c r="S1481" t="n">
        <v>25.4</v>
      </c>
      <c r="T1481" t="n">
        <v>2122.41</v>
      </c>
      <c r="U1481" t="n">
        <v>0.8100000000000001</v>
      </c>
      <c r="V1481" t="n">
        <v>0.88</v>
      </c>
      <c r="W1481" t="n">
        <v>2.95</v>
      </c>
      <c r="X1481" t="n">
        <v>0.13</v>
      </c>
      <c r="Y1481" t="n">
        <v>1</v>
      </c>
      <c r="Z1481" t="n">
        <v>10</v>
      </c>
    </row>
    <row r="1482">
      <c r="A1482" t="n">
        <v>77</v>
      </c>
      <c r="B1482" t="n">
        <v>135</v>
      </c>
      <c r="C1482" t="inlineStr">
        <is>
          <t xml:space="preserve">CONCLUIDO	</t>
        </is>
      </c>
      <c r="D1482" t="n">
        <v>7.2529</v>
      </c>
      <c r="E1482" t="n">
        <v>13.79</v>
      </c>
      <c r="F1482" t="n">
        <v>10.53</v>
      </c>
      <c r="G1482" t="n">
        <v>78.97</v>
      </c>
      <c r="H1482" t="n">
        <v>1.2</v>
      </c>
      <c r="I1482" t="n">
        <v>8</v>
      </c>
      <c r="J1482" t="n">
        <v>301.51</v>
      </c>
      <c r="K1482" t="n">
        <v>59.89</v>
      </c>
      <c r="L1482" t="n">
        <v>20.25</v>
      </c>
      <c r="M1482" t="n">
        <v>6</v>
      </c>
      <c r="N1482" t="n">
        <v>86.37</v>
      </c>
      <c r="O1482" t="n">
        <v>37420.44</v>
      </c>
      <c r="P1482" t="n">
        <v>178.61</v>
      </c>
      <c r="Q1482" t="n">
        <v>197.76</v>
      </c>
      <c r="R1482" t="n">
        <v>31.68</v>
      </c>
      <c r="S1482" t="n">
        <v>25.4</v>
      </c>
      <c r="T1482" t="n">
        <v>2295.59</v>
      </c>
      <c r="U1482" t="n">
        <v>0.8</v>
      </c>
      <c r="V1482" t="n">
        <v>0.88</v>
      </c>
      <c r="W1482" t="n">
        <v>2.95</v>
      </c>
      <c r="X1482" t="n">
        <v>0.14</v>
      </c>
      <c r="Y1482" t="n">
        <v>1</v>
      </c>
      <c r="Z1482" t="n">
        <v>10</v>
      </c>
    </row>
    <row r="1483">
      <c r="A1483" t="n">
        <v>78</v>
      </c>
      <c r="B1483" t="n">
        <v>135</v>
      </c>
      <c r="C1483" t="inlineStr">
        <is>
          <t xml:space="preserve">CONCLUIDO	</t>
        </is>
      </c>
      <c r="D1483" t="n">
        <v>7.2548</v>
      </c>
      <c r="E1483" t="n">
        <v>13.78</v>
      </c>
      <c r="F1483" t="n">
        <v>10.53</v>
      </c>
      <c r="G1483" t="n">
        <v>78.95</v>
      </c>
      <c r="H1483" t="n">
        <v>1.21</v>
      </c>
      <c r="I1483" t="n">
        <v>8</v>
      </c>
      <c r="J1483" t="n">
        <v>302.04</v>
      </c>
      <c r="K1483" t="n">
        <v>59.89</v>
      </c>
      <c r="L1483" t="n">
        <v>20.5</v>
      </c>
      <c r="M1483" t="n">
        <v>6</v>
      </c>
      <c r="N1483" t="n">
        <v>86.65000000000001</v>
      </c>
      <c r="O1483" t="n">
        <v>37485.7</v>
      </c>
      <c r="P1483" t="n">
        <v>178.58</v>
      </c>
      <c r="Q1483" t="n">
        <v>197.77</v>
      </c>
      <c r="R1483" t="n">
        <v>31.61</v>
      </c>
      <c r="S1483" t="n">
        <v>25.4</v>
      </c>
      <c r="T1483" t="n">
        <v>2258.79</v>
      </c>
      <c r="U1483" t="n">
        <v>0.8</v>
      </c>
      <c r="V1483" t="n">
        <v>0.88</v>
      </c>
      <c r="W1483" t="n">
        <v>2.95</v>
      </c>
      <c r="X1483" t="n">
        <v>0.14</v>
      </c>
      <c r="Y1483" t="n">
        <v>1</v>
      </c>
      <c r="Z1483" t="n">
        <v>10</v>
      </c>
    </row>
    <row r="1484">
      <c r="A1484" t="n">
        <v>79</v>
      </c>
      <c r="B1484" t="n">
        <v>135</v>
      </c>
      <c r="C1484" t="inlineStr">
        <is>
          <t xml:space="preserve">CONCLUIDO	</t>
        </is>
      </c>
      <c r="D1484" t="n">
        <v>7.2586</v>
      </c>
      <c r="E1484" t="n">
        <v>13.78</v>
      </c>
      <c r="F1484" t="n">
        <v>10.52</v>
      </c>
      <c r="G1484" t="n">
        <v>78.89</v>
      </c>
      <c r="H1484" t="n">
        <v>1.22</v>
      </c>
      <c r="I1484" t="n">
        <v>8</v>
      </c>
      <c r="J1484" t="n">
        <v>302.57</v>
      </c>
      <c r="K1484" t="n">
        <v>59.89</v>
      </c>
      <c r="L1484" t="n">
        <v>20.75</v>
      </c>
      <c r="M1484" t="n">
        <v>6</v>
      </c>
      <c r="N1484" t="n">
        <v>86.93000000000001</v>
      </c>
      <c r="O1484" t="n">
        <v>37551.07</v>
      </c>
      <c r="P1484" t="n">
        <v>178.18</v>
      </c>
      <c r="Q1484" t="n">
        <v>197.77</v>
      </c>
      <c r="R1484" t="n">
        <v>31.38</v>
      </c>
      <c r="S1484" t="n">
        <v>25.4</v>
      </c>
      <c r="T1484" t="n">
        <v>2146.95</v>
      </c>
      <c r="U1484" t="n">
        <v>0.8100000000000001</v>
      </c>
      <c r="V1484" t="n">
        <v>0.88</v>
      </c>
      <c r="W1484" t="n">
        <v>2.95</v>
      </c>
      <c r="X1484" t="n">
        <v>0.13</v>
      </c>
      <c r="Y1484" t="n">
        <v>1</v>
      </c>
      <c r="Z1484" t="n">
        <v>10</v>
      </c>
    </row>
    <row r="1485">
      <c r="A1485" t="n">
        <v>80</v>
      </c>
      <c r="B1485" t="n">
        <v>135</v>
      </c>
      <c r="C1485" t="inlineStr">
        <is>
          <t xml:space="preserve">CONCLUIDO	</t>
        </is>
      </c>
      <c r="D1485" t="n">
        <v>7.2529</v>
      </c>
      <c r="E1485" t="n">
        <v>13.79</v>
      </c>
      <c r="F1485" t="n">
        <v>10.53</v>
      </c>
      <c r="G1485" t="n">
        <v>78.97</v>
      </c>
      <c r="H1485" t="n">
        <v>1.23</v>
      </c>
      <c r="I1485" t="n">
        <v>8</v>
      </c>
      <c r="J1485" t="n">
        <v>303.1</v>
      </c>
      <c r="K1485" t="n">
        <v>59.89</v>
      </c>
      <c r="L1485" t="n">
        <v>21</v>
      </c>
      <c r="M1485" t="n">
        <v>6</v>
      </c>
      <c r="N1485" t="n">
        <v>87.20999999999999</v>
      </c>
      <c r="O1485" t="n">
        <v>37616.56</v>
      </c>
      <c r="P1485" t="n">
        <v>178.18</v>
      </c>
      <c r="Q1485" t="n">
        <v>197.75</v>
      </c>
      <c r="R1485" t="n">
        <v>31.72</v>
      </c>
      <c r="S1485" t="n">
        <v>25.4</v>
      </c>
      <c r="T1485" t="n">
        <v>2316</v>
      </c>
      <c r="U1485" t="n">
        <v>0.8</v>
      </c>
      <c r="V1485" t="n">
        <v>0.88</v>
      </c>
      <c r="W1485" t="n">
        <v>2.95</v>
      </c>
      <c r="X1485" t="n">
        <v>0.14</v>
      </c>
      <c r="Y1485" t="n">
        <v>1</v>
      </c>
      <c r="Z1485" t="n">
        <v>10</v>
      </c>
    </row>
    <row r="1486">
      <c r="A1486" t="n">
        <v>81</v>
      </c>
      <c r="B1486" t="n">
        <v>135</v>
      </c>
      <c r="C1486" t="inlineStr">
        <is>
          <t xml:space="preserve">CONCLUIDO	</t>
        </is>
      </c>
      <c r="D1486" t="n">
        <v>7.2901</v>
      </c>
      <c r="E1486" t="n">
        <v>13.72</v>
      </c>
      <c r="F1486" t="n">
        <v>10.51</v>
      </c>
      <c r="G1486" t="n">
        <v>90.09</v>
      </c>
      <c r="H1486" t="n">
        <v>1.25</v>
      </c>
      <c r="I1486" t="n">
        <v>7</v>
      </c>
      <c r="J1486" t="n">
        <v>303.63</v>
      </c>
      <c r="K1486" t="n">
        <v>59.89</v>
      </c>
      <c r="L1486" t="n">
        <v>21.25</v>
      </c>
      <c r="M1486" t="n">
        <v>5</v>
      </c>
      <c r="N1486" t="n">
        <v>87.48999999999999</v>
      </c>
      <c r="O1486" t="n">
        <v>37682.17</v>
      </c>
      <c r="P1486" t="n">
        <v>177.78</v>
      </c>
      <c r="Q1486" t="n">
        <v>197.76</v>
      </c>
      <c r="R1486" t="n">
        <v>31.14</v>
      </c>
      <c r="S1486" t="n">
        <v>25.4</v>
      </c>
      <c r="T1486" t="n">
        <v>2033.09</v>
      </c>
      <c r="U1486" t="n">
        <v>0.82</v>
      </c>
      <c r="V1486" t="n">
        <v>0.89</v>
      </c>
      <c r="W1486" t="n">
        <v>2.95</v>
      </c>
      <c r="X1486" t="n">
        <v>0.12</v>
      </c>
      <c r="Y1486" t="n">
        <v>1</v>
      </c>
      <c r="Z1486" t="n">
        <v>10</v>
      </c>
    </row>
    <row r="1487">
      <c r="A1487" t="n">
        <v>82</v>
      </c>
      <c r="B1487" t="n">
        <v>135</v>
      </c>
      <c r="C1487" t="inlineStr">
        <is>
          <t xml:space="preserve">CONCLUIDO	</t>
        </is>
      </c>
      <c r="D1487" t="n">
        <v>7.2911</v>
      </c>
      <c r="E1487" t="n">
        <v>13.72</v>
      </c>
      <c r="F1487" t="n">
        <v>10.51</v>
      </c>
      <c r="G1487" t="n">
        <v>90.06999999999999</v>
      </c>
      <c r="H1487" t="n">
        <v>1.26</v>
      </c>
      <c r="I1487" t="n">
        <v>7</v>
      </c>
      <c r="J1487" t="n">
        <v>304.16</v>
      </c>
      <c r="K1487" t="n">
        <v>59.89</v>
      </c>
      <c r="L1487" t="n">
        <v>21.5</v>
      </c>
      <c r="M1487" t="n">
        <v>5</v>
      </c>
      <c r="N1487" t="n">
        <v>87.78</v>
      </c>
      <c r="O1487" t="n">
        <v>37747.91</v>
      </c>
      <c r="P1487" t="n">
        <v>178.12</v>
      </c>
      <c r="Q1487" t="n">
        <v>197.76</v>
      </c>
      <c r="R1487" t="n">
        <v>31.02</v>
      </c>
      <c r="S1487" t="n">
        <v>25.4</v>
      </c>
      <c r="T1487" t="n">
        <v>1969.91</v>
      </c>
      <c r="U1487" t="n">
        <v>0.82</v>
      </c>
      <c r="V1487" t="n">
        <v>0.89</v>
      </c>
      <c r="W1487" t="n">
        <v>2.95</v>
      </c>
      <c r="X1487" t="n">
        <v>0.12</v>
      </c>
      <c r="Y1487" t="n">
        <v>1</v>
      </c>
      <c r="Z1487" t="n">
        <v>10</v>
      </c>
    </row>
    <row r="1488">
      <c r="A1488" t="n">
        <v>83</v>
      </c>
      <c r="B1488" t="n">
        <v>135</v>
      </c>
      <c r="C1488" t="inlineStr">
        <is>
          <t xml:space="preserve">CONCLUIDO	</t>
        </is>
      </c>
      <c r="D1488" t="n">
        <v>7.2919</v>
      </c>
      <c r="E1488" t="n">
        <v>13.71</v>
      </c>
      <c r="F1488" t="n">
        <v>10.51</v>
      </c>
      <c r="G1488" t="n">
        <v>90.06</v>
      </c>
      <c r="H1488" t="n">
        <v>1.27</v>
      </c>
      <c r="I1488" t="n">
        <v>7</v>
      </c>
      <c r="J1488" t="n">
        <v>304.7</v>
      </c>
      <c r="K1488" t="n">
        <v>59.89</v>
      </c>
      <c r="L1488" t="n">
        <v>21.75</v>
      </c>
      <c r="M1488" t="n">
        <v>5</v>
      </c>
      <c r="N1488" t="n">
        <v>88.06</v>
      </c>
      <c r="O1488" t="n">
        <v>37813.76</v>
      </c>
      <c r="P1488" t="n">
        <v>178.32</v>
      </c>
      <c r="Q1488" t="n">
        <v>197.76</v>
      </c>
      <c r="R1488" t="n">
        <v>31.09</v>
      </c>
      <c r="S1488" t="n">
        <v>25.4</v>
      </c>
      <c r="T1488" t="n">
        <v>2005.38</v>
      </c>
      <c r="U1488" t="n">
        <v>0.82</v>
      </c>
      <c r="V1488" t="n">
        <v>0.89</v>
      </c>
      <c r="W1488" t="n">
        <v>2.95</v>
      </c>
      <c r="X1488" t="n">
        <v>0.12</v>
      </c>
      <c r="Y1488" t="n">
        <v>1</v>
      </c>
      <c r="Z1488" t="n">
        <v>10</v>
      </c>
    </row>
    <row r="1489">
      <c r="A1489" t="n">
        <v>84</v>
      </c>
      <c r="B1489" t="n">
        <v>135</v>
      </c>
      <c r="C1489" t="inlineStr">
        <is>
          <t xml:space="preserve">CONCLUIDO	</t>
        </is>
      </c>
      <c r="D1489" t="n">
        <v>7.2872</v>
      </c>
      <c r="E1489" t="n">
        <v>13.72</v>
      </c>
      <c r="F1489" t="n">
        <v>10.52</v>
      </c>
      <c r="G1489" t="n">
        <v>90.14</v>
      </c>
      <c r="H1489" t="n">
        <v>1.28</v>
      </c>
      <c r="I1489" t="n">
        <v>7</v>
      </c>
      <c r="J1489" t="n">
        <v>305.23</v>
      </c>
      <c r="K1489" t="n">
        <v>59.89</v>
      </c>
      <c r="L1489" t="n">
        <v>22</v>
      </c>
      <c r="M1489" t="n">
        <v>5</v>
      </c>
      <c r="N1489" t="n">
        <v>88.34999999999999</v>
      </c>
      <c r="O1489" t="n">
        <v>37879.74</v>
      </c>
      <c r="P1489" t="n">
        <v>178.6</v>
      </c>
      <c r="Q1489" t="n">
        <v>197.76</v>
      </c>
      <c r="R1489" t="n">
        <v>31.2</v>
      </c>
      <c r="S1489" t="n">
        <v>25.4</v>
      </c>
      <c r="T1489" t="n">
        <v>2061.67</v>
      </c>
      <c r="U1489" t="n">
        <v>0.8100000000000001</v>
      </c>
      <c r="V1489" t="n">
        <v>0.88</v>
      </c>
      <c r="W1489" t="n">
        <v>2.95</v>
      </c>
      <c r="X1489" t="n">
        <v>0.13</v>
      </c>
      <c r="Y1489" t="n">
        <v>1</v>
      </c>
      <c r="Z1489" t="n">
        <v>10</v>
      </c>
    </row>
    <row r="1490">
      <c r="A1490" t="n">
        <v>85</v>
      </c>
      <c r="B1490" t="n">
        <v>135</v>
      </c>
      <c r="C1490" t="inlineStr">
        <is>
          <t xml:space="preserve">CONCLUIDO	</t>
        </is>
      </c>
      <c r="D1490" t="n">
        <v>7.2913</v>
      </c>
      <c r="E1490" t="n">
        <v>13.72</v>
      </c>
      <c r="F1490" t="n">
        <v>10.51</v>
      </c>
      <c r="G1490" t="n">
        <v>90.06999999999999</v>
      </c>
      <c r="H1490" t="n">
        <v>1.3</v>
      </c>
      <c r="I1490" t="n">
        <v>7</v>
      </c>
      <c r="J1490" t="n">
        <v>305.77</v>
      </c>
      <c r="K1490" t="n">
        <v>59.89</v>
      </c>
      <c r="L1490" t="n">
        <v>22.25</v>
      </c>
      <c r="M1490" t="n">
        <v>5</v>
      </c>
      <c r="N1490" t="n">
        <v>88.63</v>
      </c>
      <c r="O1490" t="n">
        <v>37945.85</v>
      </c>
      <c r="P1490" t="n">
        <v>178.57</v>
      </c>
      <c r="Q1490" t="n">
        <v>197.77</v>
      </c>
      <c r="R1490" t="n">
        <v>31</v>
      </c>
      <c r="S1490" t="n">
        <v>25.4</v>
      </c>
      <c r="T1490" t="n">
        <v>1959.03</v>
      </c>
      <c r="U1490" t="n">
        <v>0.82</v>
      </c>
      <c r="V1490" t="n">
        <v>0.89</v>
      </c>
      <c r="W1490" t="n">
        <v>2.95</v>
      </c>
      <c r="X1490" t="n">
        <v>0.12</v>
      </c>
      <c r="Y1490" t="n">
        <v>1</v>
      </c>
      <c r="Z1490" t="n">
        <v>10</v>
      </c>
    </row>
    <row r="1491">
      <c r="A1491" t="n">
        <v>86</v>
      </c>
      <c r="B1491" t="n">
        <v>135</v>
      </c>
      <c r="C1491" t="inlineStr">
        <is>
          <t xml:space="preserve">CONCLUIDO	</t>
        </is>
      </c>
      <c r="D1491" t="n">
        <v>7.2948</v>
      </c>
      <c r="E1491" t="n">
        <v>13.71</v>
      </c>
      <c r="F1491" t="n">
        <v>10.5</v>
      </c>
      <c r="G1491" t="n">
        <v>90.01000000000001</v>
      </c>
      <c r="H1491" t="n">
        <v>1.31</v>
      </c>
      <c r="I1491" t="n">
        <v>7</v>
      </c>
      <c r="J1491" t="n">
        <v>306.31</v>
      </c>
      <c r="K1491" t="n">
        <v>59.89</v>
      </c>
      <c r="L1491" t="n">
        <v>22.5</v>
      </c>
      <c r="M1491" t="n">
        <v>5</v>
      </c>
      <c r="N1491" t="n">
        <v>88.92</v>
      </c>
      <c r="O1491" t="n">
        <v>38012.07</v>
      </c>
      <c r="P1491" t="n">
        <v>178.45</v>
      </c>
      <c r="Q1491" t="n">
        <v>197.77</v>
      </c>
      <c r="R1491" t="n">
        <v>30.85</v>
      </c>
      <c r="S1491" t="n">
        <v>25.4</v>
      </c>
      <c r="T1491" t="n">
        <v>1885.59</v>
      </c>
      <c r="U1491" t="n">
        <v>0.82</v>
      </c>
      <c r="V1491" t="n">
        <v>0.89</v>
      </c>
      <c r="W1491" t="n">
        <v>2.95</v>
      </c>
      <c r="X1491" t="n">
        <v>0.11</v>
      </c>
      <c r="Y1491" t="n">
        <v>1</v>
      </c>
      <c r="Z1491" t="n">
        <v>10</v>
      </c>
    </row>
    <row r="1492">
      <c r="A1492" t="n">
        <v>87</v>
      </c>
      <c r="B1492" t="n">
        <v>135</v>
      </c>
      <c r="C1492" t="inlineStr">
        <is>
          <t xml:space="preserve">CONCLUIDO	</t>
        </is>
      </c>
      <c r="D1492" t="n">
        <v>7.2923</v>
      </c>
      <c r="E1492" t="n">
        <v>13.71</v>
      </c>
      <c r="F1492" t="n">
        <v>10.51</v>
      </c>
      <c r="G1492" t="n">
        <v>90.05</v>
      </c>
      <c r="H1492" t="n">
        <v>1.32</v>
      </c>
      <c r="I1492" t="n">
        <v>7</v>
      </c>
      <c r="J1492" t="n">
        <v>306.84</v>
      </c>
      <c r="K1492" t="n">
        <v>59.89</v>
      </c>
      <c r="L1492" t="n">
        <v>22.75</v>
      </c>
      <c r="M1492" t="n">
        <v>5</v>
      </c>
      <c r="N1492" t="n">
        <v>89.20999999999999</v>
      </c>
      <c r="O1492" t="n">
        <v>38078.42</v>
      </c>
      <c r="P1492" t="n">
        <v>178.6</v>
      </c>
      <c r="Q1492" t="n">
        <v>197.76</v>
      </c>
      <c r="R1492" t="n">
        <v>31.01</v>
      </c>
      <c r="S1492" t="n">
        <v>25.4</v>
      </c>
      <c r="T1492" t="n">
        <v>1966.36</v>
      </c>
      <c r="U1492" t="n">
        <v>0.82</v>
      </c>
      <c r="V1492" t="n">
        <v>0.89</v>
      </c>
      <c r="W1492" t="n">
        <v>2.95</v>
      </c>
      <c r="X1492" t="n">
        <v>0.12</v>
      </c>
      <c r="Y1492" t="n">
        <v>1</v>
      </c>
      <c r="Z1492" t="n">
        <v>10</v>
      </c>
    </row>
    <row r="1493">
      <c r="A1493" t="n">
        <v>88</v>
      </c>
      <c r="B1493" t="n">
        <v>135</v>
      </c>
      <c r="C1493" t="inlineStr">
        <is>
          <t xml:space="preserve">CONCLUIDO	</t>
        </is>
      </c>
      <c r="D1493" t="n">
        <v>7.2905</v>
      </c>
      <c r="E1493" t="n">
        <v>13.72</v>
      </c>
      <c r="F1493" t="n">
        <v>10.51</v>
      </c>
      <c r="G1493" t="n">
        <v>90.08</v>
      </c>
      <c r="H1493" t="n">
        <v>1.33</v>
      </c>
      <c r="I1493" t="n">
        <v>7</v>
      </c>
      <c r="J1493" t="n">
        <v>307.38</v>
      </c>
      <c r="K1493" t="n">
        <v>59.89</v>
      </c>
      <c r="L1493" t="n">
        <v>23</v>
      </c>
      <c r="M1493" t="n">
        <v>5</v>
      </c>
      <c r="N1493" t="n">
        <v>89.5</v>
      </c>
      <c r="O1493" t="n">
        <v>38144.9</v>
      </c>
      <c r="P1493" t="n">
        <v>178.73</v>
      </c>
      <c r="Q1493" t="n">
        <v>197.76</v>
      </c>
      <c r="R1493" t="n">
        <v>31.11</v>
      </c>
      <c r="S1493" t="n">
        <v>25.4</v>
      </c>
      <c r="T1493" t="n">
        <v>2013.56</v>
      </c>
      <c r="U1493" t="n">
        <v>0.82</v>
      </c>
      <c r="V1493" t="n">
        <v>0.89</v>
      </c>
      <c r="W1493" t="n">
        <v>2.95</v>
      </c>
      <c r="X1493" t="n">
        <v>0.12</v>
      </c>
      <c r="Y1493" t="n">
        <v>1</v>
      </c>
      <c r="Z1493" t="n">
        <v>10</v>
      </c>
    </row>
    <row r="1494">
      <c r="A1494" t="n">
        <v>89</v>
      </c>
      <c r="B1494" t="n">
        <v>135</v>
      </c>
      <c r="C1494" t="inlineStr">
        <is>
          <t xml:space="preserve">CONCLUIDO	</t>
        </is>
      </c>
      <c r="D1494" t="n">
        <v>7.2882</v>
      </c>
      <c r="E1494" t="n">
        <v>13.72</v>
      </c>
      <c r="F1494" t="n">
        <v>10.51</v>
      </c>
      <c r="G1494" t="n">
        <v>90.12</v>
      </c>
      <c r="H1494" t="n">
        <v>1.35</v>
      </c>
      <c r="I1494" t="n">
        <v>7</v>
      </c>
      <c r="J1494" t="n">
        <v>307.92</v>
      </c>
      <c r="K1494" t="n">
        <v>59.89</v>
      </c>
      <c r="L1494" t="n">
        <v>23.25</v>
      </c>
      <c r="M1494" t="n">
        <v>5</v>
      </c>
      <c r="N1494" t="n">
        <v>89.79000000000001</v>
      </c>
      <c r="O1494" t="n">
        <v>38211.5</v>
      </c>
      <c r="P1494" t="n">
        <v>178.87</v>
      </c>
      <c r="Q1494" t="n">
        <v>197.75</v>
      </c>
      <c r="R1494" t="n">
        <v>31.29</v>
      </c>
      <c r="S1494" t="n">
        <v>25.4</v>
      </c>
      <c r="T1494" t="n">
        <v>2106.5</v>
      </c>
      <c r="U1494" t="n">
        <v>0.8100000000000001</v>
      </c>
      <c r="V1494" t="n">
        <v>0.89</v>
      </c>
      <c r="W1494" t="n">
        <v>2.95</v>
      </c>
      <c r="X1494" t="n">
        <v>0.12</v>
      </c>
      <c r="Y1494" t="n">
        <v>1</v>
      </c>
      <c r="Z1494" t="n">
        <v>10</v>
      </c>
    </row>
    <row r="1495">
      <c r="A1495" t="n">
        <v>90</v>
      </c>
      <c r="B1495" t="n">
        <v>135</v>
      </c>
      <c r="C1495" t="inlineStr">
        <is>
          <t xml:space="preserve">CONCLUIDO	</t>
        </is>
      </c>
      <c r="D1495" t="n">
        <v>7.292</v>
      </c>
      <c r="E1495" t="n">
        <v>13.71</v>
      </c>
      <c r="F1495" t="n">
        <v>10.51</v>
      </c>
      <c r="G1495" t="n">
        <v>90.06</v>
      </c>
      <c r="H1495" t="n">
        <v>1.36</v>
      </c>
      <c r="I1495" t="n">
        <v>7</v>
      </c>
      <c r="J1495" t="n">
        <v>308.46</v>
      </c>
      <c r="K1495" t="n">
        <v>59.89</v>
      </c>
      <c r="L1495" t="n">
        <v>23.5</v>
      </c>
      <c r="M1495" t="n">
        <v>5</v>
      </c>
      <c r="N1495" t="n">
        <v>90.08</v>
      </c>
      <c r="O1495" t="n">
        <v>38278.23</v>
      </c>
      <c r="P1495" t="n">
        <v>178.63</v>
      </c>
      <c r="Q1495" t="n">
        <v>197.8</v>
      </c>
      <c r="R1495" t="n">
        <v>31.03</v>
      </c>
      <c r="S1495" t="n">
        <v>25.4</v>
      </c>
      <c r="T1495" t="n">
        <v>1973.72</v>
      </c>
      <c r="U1495" t="n">
        <v>0.82</v>
      </c>
      <c r="V1495" t="n">
        <v>0.89</v>
      </c>
      <c r="W1495" t="n">
        <v>2.95</v>
      </c>
      <c r="X1495" t="n">
        <v>0.12</v>
      </c>
      <c r="Y1495" t="n">
        <v>1</v>
      </c>
      <c r="Z1495" t="n">
        <v>10</v>
      </c>
    </row>
    <row r="1496">
      <c r="A1496" t="n">
        <v>91</v>
      </c>
      <c r="B1496" t="n">
        <v>135</v>
      </c>
      <c r="C1496" t="inlineStr">
        <is>
          <t xml:space="preserve">CONCLUIDO	</t>
        </is>
      </c>
      <c r="D1496" t="n">
        <v>7.2916</v>
      </c>
      <c r="E1496" t="n">
        <v>13.71</v>
      </c>
      <c r="F1496" t="n">
        <v>10.51</v>
      </c>
      <c r="G1496" t="n">
        <v>90.06</v>
      </c>
      <c r="H1496" t="n">
        <v>1.37</v>
      </c>
      <c r="I1496" t="n">
        <v>7</v>
      </c>
      <c r="J1496" t="n">
        <v>309.01</v>
      </c>
      <c r="K1496" t="n">
        <v>59.89</v>
      </c>
      <c r="L1496" t="n">
        <v>23.75</v>
      </c>
      <c r="M1496" t="n">
        <v>5</v>
      </c>
      <c r="N1496" t="n">
        <v>90.37</v>
      </c>
      <c r="O1496" t="n">
        <v>38345.09</v>
      </c>
      <c r="P1496" t="n">
        <v>178.53</v>
      </c>
      <c r="Q1496" t="n">
        <v>197.75</v>
      </c>
      <c r="R1496" t="n">
        <v>31.05</v>
      </c>
      <c r="S1496" t="n">
        <v>25.4</v>
      </c>
      <c r="T1496" t="n">
        <v>1987.78</v>
      </c>
      <c r="U1496" t="n">
        <v>0.82</v>
      </c>
      <c r="V1496" t="n">
        <v>0.89</v>
      </c>
      <c r="W1496" t="n">
        <v>2.95</v>
      </c>
      <c r="X1496" t="n">
        <v>0.12</v>
      </c>
      <c r="Y1496" t="n">
        <v>1</v>
      </c>
      <c r="Z1496" t="n">
        <v>10</v>
      </c>
    </row>
    <row r="1497">
      <c r="A1497" t="n">
        <v>92</v>
      </c>
      <c r="B1497" t="n">
        <v>135</v>
      </c>
      <c r="C1497" t="inlineStr">
        <is>
          <t xml:space="preserve">CONCLUIDO	</t>
        </is>
      </c>
      <c r="D1497" t="n">
        <v>7.2898</v>
      </c>
      <c r="E1497" t="n">
        <v>13.72</v>
      </c>
      <c r="F1497" t="n">
        <v>10.51</v>
      </c>
      <c r="G1497" t="n">
        <v>90.09</v>
      </c>
      <c r="H1497" t="n">
        <v>1.38</v>
      </c>
      <c r="I1497" t="n">
        <v>7</v>
      </c>
      <c r="J1497" t="n">
        <v>309.55</v>
      </c>
      <c r="K1497" t="n">
        <v>59.89</v>
      </c>
      <c r="L1497" t="n">
        <v>24</v>
      </c>
      <c r="M1497" t="n">
        <v>5</v>
      </c>
      <c r="N1497" t="n">
        <v>90.66</v>
      </c>
      <c r="O1497" t="n">
        <v>38412.07</v>
      </c>
      <c r="P1497" t="n">
        <v>178.47</v>
      </c>
      <c r="Q1497" t="n">
        <v>197.76</v>
      </c>
      <c r="R1497" t="n">
        <v>31.11</v>
      </c>
      <c r="S1497" t="n">
        <v>25.4</v>
      </c>
      <c r="T1497" t="n">
        <v>2017.58</v>
      </c>
      <c r="U1497" t="n">
        <v>0.82</v>
      </c>
      <c r="V1497" t="n">
        <v>0.89</v>
      </c>
      <c r="W1497" t="n">
        <v>2.95</v>
      </c>
      <c r="X1497" t="n">
        <v>0.12</v>
      </c>
      <c r="Y1497" t="n">
        <v>1</v>
      </c>
      <c r="Z1497" t="n">
        <v>10</v>
      </c>
    </row>
    <row r="1498">
      <c r="A1498" t="n">
        <v>93</v>
      </c>
      <c r="B1498" t="n">
        <v>135</v>
      </c>
      <c r="C1498" t="inlineStr">
        <is>
          <t xml:space="preserve">CONCLUIDO	</t>
        </is>
      </c>
      <c r="D1498" t="n">
        <v>7.2891</v>
      </c>
      <c r="E1498" t="n">
        <v>13.72</v>
      </c>
      <c r="F1498" t="n">
        <v>10.51</v>
      </c>
      <c r="G1498" t="n">
        <v>90.09999999999999</v>
      </c>
      <c r="H1498" t="n">
        <v>1.39</v>
      </c>
      <c r="I1498" t="n">
        <v>7</v>
      </c>
      <c r="J1498" t="n">
        <v>310.09</v>
      </c>
      <c r="K1498" t="n">
        <v>59.89</v>
      </c>
      <c r="L1498" t="n">
        <v>24.25</v>
      </c>
      <c r="M1498" t="n">
        <v>5</v>
      </c>
      <c r="N1498" t="n">
        <v>90.95999999999999</v>
      </c>
      <c r="O1498" t="n">
        <v>38479.19</v>
      </c>
      <c r="P1498" t="n">
        <v>178.41</v>
      </c>
      <c r="Q1498" t="n">
        <v>197.75</v>
      </c>
      <c r="R1498" t="n">
        <v>31.21</v>
      </c>
      <c r="S1498" t="n">
        <v>25.4</v>
      </c>
      <c r="T1498" t="n">
        <v>2065.65</v>
      </c>
      <c r="U1498" t="n">
        <v>0.8100000000000001</v>
      </c>
      <c r="V1498" t="n">
        <v>0.89</v>
      </c>
      <c r="W1498" t="n">
        <v>2.95</v>
      </c>
      <c r="X1498" t="n">
        <v>0.12</v>
      </c>
      <c r="Y1498" t="n">
        <v>1</v>
      </c>
      <c r="Z1498" t="n">
        <v>10</v>
      </c>
    </row>
    <row r="1499">
      <c r="A1499" t="n">
        <v>94</v>
      </c>
      <c r="B1499" t="n">
        <v>135</v>
      </c>
      <c r="C1499" t="inlineStr">
        <is>
          <t xml:space="preserve">CONCLUIDO	</t>
        </is>
      </c>
      <c r="D1499" t="n">
        <v>7.2876</v>
      </c>
      <c r="E1499" t="n">
        <v>13.72</v>
      </c>
      <c r="F1499" t="n">
        <v>10.52</v>
      </c>
      <c r="G1499" t="n">
        <v>90.13</v>
      </c>
      <c r="H1499" t="n">
        <v>1.41</v>
      </c>
      <c r="I1499" t="n">
        <v>7</v>
      </c>
      <c r="J1499" t="n">
        <v>310.64</v>
      </c>
      <c r="K1499" t="n">
        <v>59.89</v>
      </c>
      <c r="L1499" t="n">
        <v>24.5</v>
      </c>
      <c r="M1499" t="n">
        <v>5</v>
      </c>
      <c r="N1499" t="n">
        <v>91.25</v>
      </c>
      <c r="O1499" t="n">
        <v>38546.43</v>
      </c>
      <c r="P1499" t="n">
        <v>178.41</v>
      </c>
      <c r="Q1499" t="n">
        <v>197.77</v>
      </c>
      <c r="R1499" t="n">
        <v>31.32</v>
      </c>
      <c r="S1499" t="n">
        <v>25.4</v>
      </c>
      <c r="T1499" t="n">
        <v>2120.73</v>
      </c>
      <c r="U1499" t="n">
        <v>0.8100000000000001</v>
      </c>
      <c r="V1499" t="n">
        <v>0.88</v>
      </c>
      <c r="W1499" t="n">
        <v>2.95</v>
      </c>
      <c r="X1499" t="n">
        <v>0.12</v>
      </c>
      <c r="Y1499" t="n">
        <v>1</v>
      </c>
      <c r="Z1499" t="n">
        <v>10</v>
      </c>
    </row>
    <row r="1500">
      <c r="A1500" t="n">
        <v>95</v>
      </c>
      <c r="B1500" t="n">
        <v>135</v>
      </c>
      <c r="C1500" t="inlineStr">
        <is>
          <t xml:space="preserve">CONCLUIDO	</t>
        </is>
      </c>
      <c r="D1500" t="n">
        <v>7.2908</v>
      </c>
      <c r="E1500" t="n">
        <v>13.72</v>
      </c>
      <c r="F1500" t="n">
        <v>10.51</v>
      </c>
      <c r="G1500" t="n">
        <v>90.08</v>
      </c>
      <c r="H1500" t="n">
        <v>1.42</v>
      </c>
      <c r="I1500" t="n">
        <v>7</v>
      </c>
      <c r="J1500" t="n">
        <v>311.19</v>
      </c>
      <c r="K1500" t="n">
        <v>59.89</v>
      </c>
      <c r="L1500" t="n">
        <v>24.75</v>
      </c>
      <c r="M1500" t="n">
        <v>5</v>
      </c>
      <c r="N1500" t="n">
        <v>91.55</v>
      </c>
      <c r="O1500" t="n">
        <v>38613.8</v>
      </c>
      <c r="P1500" t="n">
        <v>178.21</v>
      </c>
      <c r="Q1500" t="n">
        <v>197.76</v>
      </c>
      <c r="R1500" t="n">
        <v>31.18</v>
      </c>
      <c r="S1500" t="n">
        <v>25.4</v>
      </c>
      <c r="T1500" t="n">
        <v>2050.06</v>
      </c>
      <c r="U1500" t="n">
        <v>0.8100000000000001</v>
      </c>
      <c r="V1500" t="n">
        <v>0.89</v>
      </c>
      <c r="W1500" t="n">
        <v>2.95</v>
      </c>
      <c r="X1500" t="n">
        <v>0.12</v>
      </c>
      <c r="Y1500" t="n">
        <v>1</v>
      </c>
      <c r="Z1500" t="n">
        <v>10</v>
      </c>
    </row>
    <row r="1501">
      <c r="A1501" t="n">
        <v>96</v>
      </c>
      <c r="B1501" t="n">
        <v>135</v>
      </c>
      <c r="C1501" t="inlineStr">
        <is>
          <t xml:space="preserve">CONCLUIDO	</t>
        </is>
      </c>
      <c r="D1501" t="n">
        <v>7.2864</v>
      </c>
      <c r="E1501" t="n">
        <v>13.72</v>
      </c>
      <c r="F1501" t="n">
        <v>10.52</v>
      </c>
      <c r="G1501" t="n">
        <v>90.15000000000001</v>
      </c>
      <c r="H1501" t="n">
        <v>1.43</v>
      </c>
      <c r="I1501" t="n">
        <v>7</v>
      </c>
      <c r="J1501" t="n">
        <v>311.73</v>
      </c>
      <c r="K1501" t="n">
        <v>59.89</v>
      </c>
      <c r="L1501" t="n">
        <v>25</v>
      </c>
      <c r="M1501" t="n">
        <v>5</v>
      </c>
      <c r="N1501" t="n">
        <v>91.84999999999999</v>
      </c>
      <c r="O1501" t="n">
        <v>38681.31</v>
      </c>
      <c r="P1501" t="n">
        <v>178.18</v>
      </c>
      <c r="Q1501" t="n">
        <v>197.75</v>
      </c>
      <c r="R1501" t="n">
        <v>31.25</v>
      </c>
      <c r="S1501" t="n">
        <v>25.4</v>
      </c>
      <c r="T1501" t="n">
        <v>2084.21</v>
      </c>
      <c r="U1501" t="n">
        <v>0.8100000000000001</v>
      </c>
      <c r="V1501" t="n">
        <v>0.88</v>
      </c>
      <c r="W1501" t="n">
        <v>2.95</v>
      </c>
      <c r="X1501" t="n">
        <v>0.13</v>
      </c>
      <c r="Y1501" t="n">
        <v>1</v>
      </c>
      <c r="Z1501" t="n">
        <v>10</v>
      </c>
    </row>
    <row r="1502">
      <c r="A1502" t="n">
        <v>97</v>
      </c>
      <c r="B1502" t="n">
        <v>135</v>
      </c>
      <c r="C1502" t="inlineStr">
        <is>
          <t xml:space="preserve">CONCLUIDO	</t>
        </is>
      </c>
      <c r="D1502" t="n">
        <v>7.2898</v>
      </c>
      <c r="E1502" t="n">
        <v>13.72</v>
      </c>
      <c r="F1502" t="n">
        <v>10.51</v>
      </c>
      <c r="G1502" t="n">
        <v>90.09</v>
      </c>
      <c r="H1502" t="n">
        <v>1.44</v>
      </c>
      <c r="I1502" t="n">
        <v>7</v>
      </c>
      <c r="J1502" t="n">
        <v>312.28</v>
      </c>
      <c r="K1502" t="n">
        <v>59.89</v>
      </c>
      <c r="L1502" t="n">
        <v>25.25</v>
      </c>
      <c r="M1502" t="n">
        <v>5</v>
      </c>
      <c r="N1502" t="n">
        <v>92.15000000000001</v>
      </c>
      <c r="O1502" t="n">
        <v>38749.07</v>
      </c>
      <c r="P1502" t="n">
        <v>177.92</v>
      </c>
      <c r="Q1502" t="n">
        <v>197.78</v>
      </c>
      <c r="R1502" t="n">
        <v>31.08</v>
      </c>
      <c r="S1502" t="n">
        <v>25.4</v>
      </c>
      <c r="T1502" t="n">
        <v>1999.4</v>
      </c>
      <c r="U1502" t="n">
        <v>0.82</v>
      </c>
      <c r="V1502" t="n">
        <v>0.89</v>
      </c>
      <c r="W1502" t="n">
        <v>2.95</v>
      </c>
      <c r="X1502" t="n">
        <v>0.12</v>
      </c>
      <c r="Y1502" t="n">
        <v>1</v>
      </c>
      <c r="Z1502" t="n">
        <v>10</v>
      </c>
    </row>
    <row r="1503">
      <c r="A1503" t="n">
        <v>98</v>
      </c>
      <c r="B1503" t="n">
        <v>135</v>
      </c>
      <c r="C1503" t="inlineStr">
        <is>
          <t xml:space="preserve">CONCLUIDO	</t>
        </is>
      </c>
      <c r="D1503" t="n">
        <v>7.3288</v>
      </c>
      <c r="E1503" t="n">
        <v>13.64</v>
      </c>
      <c r="F1503" t="n">
        <v>10.49</v>
      </c>
      <c r="G1503" t="n">
        <v>104.88</v>
      </c>
      <c r="H1503" t="n">
        <v>1.45</v>
      </c>
      <c r="I1503" t="n">
        <v>6</v>
      </c>
      <c r="J1503" t="n">
        <v>312.83</v>
      </c>
      <c r="K1503" t="n">
        <v>59.89</v>
      </c>
      <c r="L1503" t="n">
        <v>25.5</v>
      </c>
      <c r="M1503" t="n">
        <v>4</v>
      </c>
      <c r="N1503" t="n">
        <v>92.44</v>
      </c>
      <c r="O1503" t="n">
        <v>38816.85</v>
      </c>
      <c r="P1503" t="n">
        <v>177.52</v>
      </c>
      <c r="Q1503" t="n">
        <v>197.75</v>
      </c>
      <c r="R1503" t="n">
        <v>30.52</v>
      </c>
      <c r="S1503" t="n">
        <v>25.4</v>
      </c>
      <c r="T1503" t="n">
        <v>1726.01</v>
      </c>
      <c r="U1503" t="n">
        <v>0.83</v>
      </c>
      <c r="V1503" t="n">
        <v>0.89</v>
      </c>
      <c r="W1503" t="n">
        <v>2.95</v>
      </c>
      <c r="X1503" t="n">
        <v>0.1</v>
      </c>
      <c r="Y1503" t="n">
        <v>1</v>
      </c>
      <c r="Z1503" t="n">
        <v>10</v>
      </c>
    </row>
    <row r="1504">
      <c r="A1504" t="n">
        <v>99</v>
      </c>
      <c r="B1504" t="n">
        <v>135</v>
      </c>
      <c r="C1504" t="inlineStr">
        <is>
          <t xml:space="preserve">CONCLUIDO	</t>
        </is>
      </c>
      <c r="D1504" t="n">
        <v>7.3326</v>
      </c>
      <c r="E1504" t="n">
        <v>13.64</v>
      </c>
      <c r="F1504" t="n">
        <v>10.48</v>
      </c>
      <c r="G1504" t="n">
        <v>104.81</v>
      </c>
      <c r="H1504" t="n">
        <v>1.46</v>
      </c>
      <c r="I1504" t="n">
        <v>6</v>
      </c>
      <c r="J1504" t="n">
        <v>313.38</v>
      </c>
      <c r="K1504" t="n">
        <v>59.89</v>
      </c>
      <c r="L1504" t="n">
        <v>25.75</v>
      </c>
      <c r="M1504" t="n">
        <v>4</v>
      </c>
      <c r="N1504" t="n">
        <v>92.75</v>
      </c>
      <c r="O1504" t="n">
        <v>38884.75</v>
      </c>
      <c r="P1504" t="n">
        <v>177.43</v>
      </c>
      <c r="Q1504" t="n">
        <v>197.75</v>
      </c>
      <c r="R1504" t="n">
        <v>30.23</v>
      </c>
      <c r="S1504" t="n">
        <v>25.4</v>
      </c>
      <c r="T1504" t="n">
        <v>1579.91</v>
      </c>
      <c r="U1504" t="n">
        <v>0.84</v>
      </c>
      <c r="V1504" t="n">
        <v>0.89</v>
      </c>
      <c r="W1504" t="n">
        <v>2.95</v>
      </c>
      <c r="X1504" t="n">
        <v>0.09</v>
      </c>
      <c r="Y1504" t="n">
        <v>1</v>
      </c>
      <c r="Z1504" t="n">
        <v>10</v>
      </c>
    </row>
    <row r="1505">
      <c r="A1505" t="n">
        <v>100</v>
      </c>
      <c r="B1505" t="n">
        <v>135</v>
      </c>
      <c r="C1505" t="inlineStr">
        <is>
          <t xml:space="preserve">CONCLUIDO	</t>
        </is>
      </c>
      <c r="D1505" t="n">
        <v>7.3317</v>
      </c>
      <c r="E1505" t="n">
        <v>13.64</v>
      </c>
      <c r="F1505" t="n">
        <v>10.48</v>
      </c>
      <c r="G1505" t="n">
        <v>104.83</v>
      </c>
      <c r="H1505" t="n">
        <v>1.48</v>
      </c>
      <c r="I1505" t="n">
        <v>6</v>
      </c>
      <c r="J1505" t="n">
        <v>313.93</v>
      </c>
      <c r="K1505" t="n">
        <v>59.89</v>
      </c>
      <c r="L1505" t="n">
        <v>26</v>
      </c>
      <c r="M1505" t="n">
        <v>4</v>
      </c>
      <c r="N1505" t="n">
        <v>93.05</v>
      </c>
      <c r="O1505" t="n">
        <v>38952.8</v>
      </c>
      <c r="P1505" t="n">
        <v>177.67</v>
      </c>
      <c r="Q1505" t="n">
        <v>197.77</v>
      </c>
      <c r="R1505" t="n">
        <v>30.22</v>
      </c>
      <c r="S1505" t="n">
        <v>25.4</v>
      </c>
      <c r="T1505" t="n">
        <v>1577.59</v>
      </c>
      <c r="U1505" t="n">
        <v>0.84</v>
      </c>
      <c r="V1505" t="n">
        <v>0.89</v>
      </c>
      <c r="W1505" t="n">
        <v>2.95</v>
      </c>
      <c r="X1505" t="n">
        <v>0.09</v>
      </c>
      <c r="Y1505" t="n">
        <v>1</v>
      </c>
      <c r="Z1505" t="n">
        <v>10</v>
      </c>
    </row>
    <row r="1506">
      <c r="A1506" t="n">
        <v>101</v>
      </c>
      <c r="B1506" t="n">
        <v>135</v>
      </c>
      <c r="C1506" t="inlineStr">
        <is>
          <t xml:space="preserve">CONCLUIDO	</t>
        </is>
      </c>
      <c r="D1506" t="n">
        <v>7.3312</v>
      </c>
      <c r="E1506" t="n">
        <v>13.64</v>
      </c>
      <c r="F1506" t="n">
        <v>10.48</v>
      </c>
      <c r="G1506" t="n">
        <v>104.84</v>
      </c>
      <c r="H1506" t="n">
        <v>1.49</v>
      </c>
      <c r="I1506" t="n">
        <v>6</v>
      </c>
      <c r="J1506" t="n">
        <v>314.49</v>
      </c>
      <c r="K1506" t="n">
        <v>59.89</v>
      </c>
      <c r="L1506" t="n">
        <v>26.25</v>
      </c>
      <c r="M1506" t="n">
        <v>4</v>
      </c>
      <c r="N1506" t="n">
        <v>93.34999999999999</v>
      </c>
      <c r="O1506" t="n">
        <v>39020.97</v>
      </c>
      <c r="P1506" t="n">
        <v>177.78</v>
      </c>
      <c r="Q1506" t="n">
        <v>197.76</v>
      </c>
      <c r="R1506" t="n">
        <v>30.31</v>
      </c>
      <c r="S1506" t="n">
        <v>25.4</v>
      </c>
      <c r="T1506" t="n">
        <v>1622.4</v>
      </c>
      <c r="U1506" t="n">
        <v>0.84</v>
      </c>
      <c r="V1506" t="n">
        <v>0.89</v>
      </c>
      <c r="W1506" t="n">
        <v>2.95</v>
      </c>
      <c r="X1506" t="n">
        <v>0.09</v>
      </c>
      <c r="Y1506" t="n">
        <v>1</v>
      </c>
      <c r="Z1506" t="n">
        <v>10</v>
      </c>
    </row>
    <row r="1507">
      <c r="A1507" t="n">
        <v>102</v>
      </c>
      <c r="B1507" t="n">
        <v>135</v>
      </c>
      <c r="C1507" t="inlineStr">
        <is>
          <t xml:space="preserve">CONCLUIDO	</t>
        </is>
      </c>
      <c r="D1507" t="n">
        <v>7.3309</v>
      </c>
      <c r="E1507" t="n">
        <v>13.64</v>
      </c>
      <c r="F1507" t="n">
        <v>10.48</v>
      </c>
      <c r="G1507" t="n">
        <v>104.84</v>
      </c>
      <c r="H1507" t="n">
        <v>1.5</v>
      </c>
      <c r="I1507" t="n">
        <v>6</v>
      </c>
      <c r="J1507" t="n">
        <v>315.04</v>
      </c>
      <c r="K1507" t="n">
        <v>59.89</v>
      </c>
      <c r="L1507" t="n">
        <v>26.5</v>
      </c>
      <c r="M1507" t="n">
        <v>4</v>
      </c>
      <c r="N1507" t="n">
        <v>93.65000000000001</v>
      </c>
      <c r="O1507" t="n">
        <v>39089.29</v>
      </c>
      <c r="P1507" t="n">
        <v>177.94</v>
      </c>
      <c r="Q1507" t="n">
        <v>197.75</v>
      </c>
      <c r="R1507" t="n">
        <v>30.3</v>
      </c>
      <c r="S1507" t="n">
        <v>25.4</v>
      </c>
      <c r="T1507" t="n">
        <v>1613.64</v>
      </c>
      <c r="U1507" t="n">
        <v>0.84</v>
      </c>
      <c r="V1507" t="n">
        <v>0.89</v>
      </c>
      <c r="W1507" t="n">
        <v>2.95</v>
      </c>
      <c r="X1507" t="n">
        <v>0.09</v>
      </c>
      <c r="Y1507" t="n">
        <v>1</v>
      </c>
      <c r="Z1507" t="n">
        <v>10</v>
      </c>
    </row>
    <row r="1508">
      <c r="A1508" t="n">
        <v>103</v>
      </c>
      <c r="B1508" t="n">
        <v>135</v>
      </c>
      <c r="C1508" t="inlineStr">
        <is>
          <t xml:space="preserve">CONCLUIDO	</t>
        </is>
      </c>
      <c r="D1508" t="n">
        <v>7.33</v>
      </c>
      <c r="E1508" t="n">
        <v>13.64</v>
      </c>
      <c r="F1508" t="n">
        <v>10.49</v>
      </c>
      <c r="G1508" t="n">
        <v>104.86</v>
      </c>
      <c r="H1508" t="n">
        <v>1.51</v>
      </c>
      <c r="I1508" t="n">
        <v>6</v>
      </c>
      <c r="J1508" t="n">
        <v>315.6</v>
      </c>
      <c r="K1508" t="n">
        <v>59.89</v>
      </c>
      <c r="L1508" t="n">
        <v>26.75</v>
      </c>
      <c r="M1508" t="n">
        <v>4</v>
      </c>
      <c r="N1508" t="n">
        <v>93.95999999999999</v>
      </c>
      <c r="O1508" t="n">
        <v>39157.74</v>
      </c>
      <c r="P1508" t="n">
        <v>178.26</v>
      </c>
      <c r="Q1508" t="n">
        <v>197.78</v>
      </c>
      <c r="R1508" t="n">
        <v>30.3</v>
      </c>
      <c r="S1508" t="n">
        <v>25.4</v>
      </c>
      <c r="T1508" t="n">
        <v>1615.88</v>
      </c>
      <c r="U1508" t="n">
        <v>0.84</v>
      </c>
      <c r="V1508" t="n">
        <v>0.89</v>
      </c>
      <c r="W1508" t="n">
        <v>2.95</v>
      </c>
      <c r="X1508" t="n">
        <v>0.1</v>
      </c>
      <c r="Y1508" t="n">
        <v>1</v>
      </c>
      <c r="Z1508" t="n">
        <v>10</v>
      </c>
    </row>
    <row r="1509">
      <c r="A1509" t="n">
        <v>104</v>
      </c>
      <c r="B1509" t="n">
        <v>135</v>
      </c>
      <c r="C1509" t="inlineStr">
        <is>
          <t xml:space="preserve">CONCLUIDO	</t>
        </is>
      </c>
      <c r="D1509" t="n">
        <v>7.3294</v>
      </c>
      <c r="E1509" t="n">
        <v>13.64</v>
      </c>
      <c r="F1509" t="n">
        <v>10.49</v>
      </c>
      <c r="G1509" t="n">
        <v>104.87</v>
      </c>
      <c r="H1509" t="n">
        <v>1.52</v>
      </c>
      <c r="I1509" t="n">
        <v>6</v>
      </c>
      <c r="J1509" t="n">
        <v>316.15</v>
      </c>
      <c r="K1509" t="n">
        <v>59.89</v>
      </c>
      <c r="L1509" t="n">
        <v>27</v>
      </c>
      <c r="M1509" t="n">
        <v>4</v>
      </c>
      <c r="N1509" t="n">
        <v>94.26000000000001</v>
      </c>
      <c r="O1509" t="n">
        <v>39226.32</v>
      </c>
      <c r="P1509" t="n">
        <v>178.44</v>
      </c>
      <c r="Q1509" t="n">
        <v>197.79</v>
      </c>
      <c r="R1509" t="n">
        <v>30.42</v>
      </c>
      <c r="S1509" t="n">
        <v>25.4</v>
      </c>
      <c r="T1509" t="n">
        <v>1674.51</v>
      </c>
      <c r="U1509" t="n">
        <v>0.83</v>
      </c>
      <c r="V1509" t="n">
        <v>0.89</v>
      </c>
      <c r="W1509" t="n">
        <v>2.95</v>
      </c>
      <c r="X1509" t="n">
        <v>0.1</v>
      </c>
      <c r="Y1509" t="n">
        <v>1</v>
      </c>
      <c r="Z1509" t="n">
        <v>10</v>
      </c>
    </row>
    <row r="1510">
      <c r="A1510" t="n">
        <v>105</v>
      </c>
      <c r="B1510" t="n">
        <v>135</v>
      </c>
      <c r="C1510" t="inlineStr">
        <is>
          <t xml:space="preserve">CONCLUIDO	</t>
        </is>
      </c>
      <c r="D1510" t="n">
        <v>7.3285</v>
      </c>
      <c r="E1510" t="n">
        <v>13.65</v>
      </c>
      <c r="F1510" t="n">
        <v>10.49</v>
      </c>
      <c r="G1510" t="n">
        <v>104.89</v>
      </c>
      <c r="H1510" t="n">
        <v>1.53</v>
      </c>
      <c r="I1510" t="n">
        <v>6</v>
      </c>
      <c r="J1510" t="n">
        <v>316.71</v>
      </c>
      <c r="K1510" t="n">
        <v>59.89</v>
      </c>
      <c r="L1510" t="n">
        <v>27.25</v>
      </c>
      <c r="M1510" t="n">
        <v>4</v>
      </c>
      <c r="N1510" t="n">
        <v>94.56999999999999</v>
      </c>
      <c r="O1510" t="n">
        <v>39295.05</v>
      </c>
      <c r="P1510" t="n">
        <v>178.71</v>
      </c>
      <c r="Q1510" t="n">
        <v>197.75</v>
      </c>
      <c r="R1510" t="n">
        <v>30.46</v>
      </c>
      <c r="S1510" t="n">
        <v>25.4</v>
      </c>
      <c r="T1510" t="n">
        <v>1694.78</v>
      </c>
      <c r="U1510" t="n">
        <v>0.83</v>
      </c>
      <c r="V1510" t="n">
        <v>0.89</v>
      </c>
      <c r="W1510" t="n">
        <v>2.95</v>
      </c>
      <c r="X1510" t="n">
        <v>0.1</v>
      </c>
      <c r="Y1510" t="n">
        <v>1</v>
      </c>
      <c r="Z1510" t="n">
        <v>10</v>
      </c>
    </row>
    <row r="1511">
      <c r="A1511" t="n">
        <v>106</v>
      </c>
      <c r="B1511" t="n">
        <v>135</v>
      </c>
      <c r="C1511" t="inlineStr">
        <is>
          <t xml:space="preserve">CONCLUIDO	</t>
        </is>
      </c>
      <c r="D1511" t="n">
        <v>7.3314</v>
      </c>
      <c r="E1511" t="n">
        <v>13.64</v>
      </c>
      <c r="F1511" t="n">
        <v>10.48</v>
      </c>
      <c r="G1511" t="n">
        <v>104.84</v>
      </c>
      <c r="H1511" t="n">
        <v>1.54</v>
      </c>
      <c r="I1511" t="n">
        <v>6</v>
      </c>
      <c r="J1511" t="n">
        <v>317.27</v>
      </c>
      <c r="K1511" t="n">
        <v>59.89</v>
      </c>
      <c r="L1511" t="n">
        <v>27.5</v>
      </c>
      <c r="M1511" t="n">
        <v>4</v>
      </c>
      <c r="N1511" t="n">
        <v>94.88</v>
      </c>
      <c r="O1511" t="n">
        <v>39363.91</v>
      </c>
      <c r="P1511" t="n">
        <v>178.67</v>
      </c>
      <c r="Q1511" t="n">
        <v>197.75</v>
      </c>
      <c r="R1511" t="n">
        <v>30.28</v>
      </c>
      <c r="S1511" t="n">
        <v>25.4</v>
      </c>
      <c r="T1511" t="n">
        <v>1607.87</v>
      </c>
      <c r="U1511" t="n">
        <v>0.84</v>
      </c>
      <c r="V1511" t="n">
        <v>0.89</v>
      </c>
      <c r="W1511" t="n">
        <v>2.95</v>
      </c>
      <c r="X1511" t="n">
        <v>0.09</v>
      </c>
      <c r="Y1511" t="n">
        <v>1</v>
      </c>
      <c r="Z1511" t="n">
        <v>10</v>
      </c>
    </row>
    <row r="1512">
      <c r="A1512" t="n">
        <v>107</v>
      </c>
      <c r="B1512" t="n">
        <v>135</v>
      </c>
      <c r="C1512" t="inlineStr">
        <is>
          <t xml:space="preserve">CONCLUIDO	</t>
        </is>
      </c>
      <c r="D1512" t="n">
        <v>7.3363</v>
      </c>
      <c r="E1512" t="n">
        <v>13.63</v>
      </c>
      <c r="F1512" t="n">
        <v>10.47</v>
      </c>
      <c r="G1512" t="n">
        <v>104.74</v>
      </c>
      <c r="H1512" t="n">
        <v>1.56</v>
      </c>
      <c r="I1512" t="n">
        <v>6</v>
      </c>
      <c r="J1512" t="n">
        <v>317.83</v>
      </c>
      <c r="K1512" t="n">
        <v>59.89</v>
      </c>
      <c r="L1512" t="n">
        <v>27.75</v>
      </c>
      <c r="M1512" t="n">
        <v>4</v>
      </c>
      <c r="N1512" t="n">
        <v>95.19</v>
      </c>
      <c r="O1512" t="n">
        <v>39432.92</v>
      </c>
      <c r="P1512" t="n">
        <v>178.41</v>
      </c>
      <c r="Q1512" t="n">
        <v>197.76</v>
      </c>
      <c r="R1512" t="n">
        <v>30.03</v>
      </c>
      <c r="S1512" t="n">
        <v>25.4</v>
      </c>
      <c r="T1512" t="n">
        <v>1479.4</v>
      </c>
      <c r="U1512" t="n">
        <v>0.85</v>
      </c>
      <c r="V1512" t="n">
        <v>0.89</v>
      </c>
      <c r="W1512" t="n">
        <v>2.95</v>
      </c>
      <c r="X1512" t="n">
        <v>0.08</v>
      </c>
      <c r="Y1512" t="n">
        <v>1</v>
      </c>
      <c r="Z1512" t="n">
        <v>10</v>
      </c>
    </row>
    <row r="1513">
      <c r="A1513" t="n">
        <v>108</v>
      </c>
      <c r="B1513" t="n">
        <v>135</v>
      </c>
      <c r="C1513" t="inlineStr">
        <is>
          <t xml:space="preserve">CONCLUIDO	</t>
        </is>
      </c>
      <c r="D1513" t="n">
        <v>7.3311</v>
      </c>
      <c r="E1513" t="n">
        <v>13.64</v>
      </c>
      <c r="F1513" t="n">
        <v>10.48</v>
      </c>
      <c r="G1513" t="n">
        <v>104.84</v>
      </c>
      <c r="H1513" t="n">
        <v>1.57</v>
      </c>
      <c r="I1513" t="n">
        <v>6</v>
      </c>
      <c r="J1513" t="n">
        <v>318.39</v>
      </c>
      <c r="K1513" t="n">
        <v>59.89</v>
      </c>
      <c r="L1513" t="n">
        <v>28</v>
      </c>
      <c r="M1513" t="n">
        <v>4</v>
      </c>
      <c r="N1513" t="n">
        <v>95.5</v>
      </c>
      <c r="O1513" t="n">
        <v>39502.07</v>
      </c>
      <c r="P1513" t="n">
        <v>178.74</v>
      </c>
      <c r="Q1513" t="n">
        <v>197.78</v>
      </c>
      <c r="R1513" t="n">
        <v>30.2</v>
      </c>
      <c r="S1513" t="n">
        <v>25.4</v>
      </c>
      <c r="T1513" t="n">
        <v>1565.88</v>
      </c>
      <c r="U1513" t="n">
        <v>0.84</v>
      </c>
      <c r="V1513" t="n">
        <v>0.89</v>
      </c>
      <c r="W1513" t="n">
        <v>2.95</v>
      </c>
      <c r="X1513" t="n">
        <v>0.09</v>
      </c>
      <c r="Y1513" t="n">
        <v>1</v>
      </c>
      <c r="Z1513" t="n">
        <v>10</v>
      </c>
    </row>
    <row r="1514">
      <c r="A1514" t="n">
        <v>109</v>
      </c>
      <c r="B1514" t="n">
        <v>135</v>
      </c>
      <c r="C1514" t="inlineStr">
        <is>
          <t xml:space="preserve">CONCLUIDO	</t>
        </is>
      </c>
      <c r="D1514" t="n">
        <v>7.3293</v>
      </c>
      <c r="E1514" t="n">
        <v>13.64</v>
      </c>
      <c r="F1514" t="n">
        <v>10.49</v>
      </c>
      <c r="G1514" t="n">
        <v>104.88</v>
      </c>
      <c r="H1514" t="n">
        <v>1.58</v>
      </c>
      <c r="I1514" t="n">
        <v>6</v>
      </c>
      <c r="J1514" t="n">
        <v>318.95</v>
      </c>
      <c r="K1514" t="n">
        <v>59.89</v>
      </c>
      <c r="L1514" t="n">
        <v>28.25</v>
      </c>
      <c r="M1514" t="n">
        <v>4</v>
      </c>
      <c r="N1514" t="n">
        <v>95.81</v>
      </c>
      <c r="O1514" t="n">
        <v>39571.36</v>
      </c>
      <c r="P1514" t="n">
        <v>178.89</v>
      </c>
      <c r="Q1514" t="n">
        <v>197.75</v>
      </c>
      <c r="R1514" t="n">
        <v>30.37</v>
      </c>
      <c r="S1514" t="n">
        <v>25.4</v>
      </c>
      <c r="T1514" t="n">
        <v>1648.93</v>
      </c>
      <c r="U1514" t="n">
        <v>0.84</v>
      </c>
      <c r="V1514" t="n">
        <v>0.89</v>
      </c>
      <c r="W1514" t="n">
        <v>2.95</v>
      </c>
      <c r="X1514" t="n">
        <v>0.1</v>
      </c>
      <c r="Y1514" t="n">
        <v>1</v>
      </c>
      <c r="Z1514" t="n">
        <v>10</v>
      </c>
    </row>
    <row r="1515">
      <c r="A1515" t="n">
        <v>110</v>
      </c>
      <c r="B1515" t="n">
        <v>135</v>
      </c>
      <c r="C1515" t="inlineStr">
        <is>
          <t xml:space="preserve">CONCLUIDO	</t>
        </is>
      </c>
      <c r="D1515" t="n">
        <v>7.3306</v>
      </c>
      <c r="E1515" t="n">
        <v>13.64</v>
      </c>
      <c r="F1515" t="n">
        <v>10.48</v>
      </c>
      <c r="G1515" t="n">
        <v>104.85</v>
      </c>
      <c r="H1515" t="n">
        <v>1.59</v>
      </c>
      <c r="I1515" t="n">
        <v>6</v>
      </c>
      <c r="J1515" t="n">
        <v>319.51</v>
      </c>
      <c r="K1515" t="n">
        <v>59.89</v>
      </c>
      <c r="L1515" t="n">
        <v>28.5</v>
      </c>
      <c r="M1515" t="n">
        <v>4</v>
      </c>
      <c r="N1515" t="n">
        <v>96.13</v>
      </c>
      <c r="O1515" t="n">
        <v>39640.79</v>
      </c>
      <c r="P1515" t="n">
        <v>178.86</v>
      </c>
      <c r="Q1515" t="n">
        <v>197.78</v>
      </c>
      <c r="R1515" t="n">
        <v>30.39</v>
      </c>
      <c r="S1515" t="n">
        <v>25.4</v>
      </c>
      <c r="T1515" t="n">
        <v>1658.79</v>
      </c>
      <c r="U1515" t="n">
        <v>0.84</v>
      </c>
      <c r="V1515" t="n">
        <v>0.89</v>
      </c>
      <c r="W1515" t="n">
        <v>2.95</v>
      </c>
      <c r="X1515" t="n">
        <v>0.09</v>
      </c>
      <c r="Y1515" t="n">
        <v>1</v>
      </c>
      <c r="Z1515" t="n">
        <v>10</v>
      </c>
    </row>
    <row r="1516">
      <c r="A1516" t="n">
        <v>111</v>
      </c>
      <c r="B1516" t="n">
        <v>135</v>
      </c>
      <c r="C1516" t="inlineStr">
        <is>
          <t xml:space="preserve">CONCLUIDO	</t>
        </is>
      </c>
      <c r="D1516" t="n">
        <v>7.3291</v>
      </c>
      <c r="E1516" t="n">
        <v>13.64</v>
      </c>
      <c r="F1516" t="n">
        <v>10.49</v>
      </c>
      <c r="G1516" t="n">
        <v>104.88</v>
      </c>
      <c r="H1516" t="n">
        <v>1.6</v>
      </c>
      <c r="I1516" t="n">
        <v>6</v>
      </c>
      <c r="J1516" t="n">
        <v>320.08</v>
      </c>
      <c r="K1516" t="n">
        <v>59.89</v>
      </c>
      <c r="L1516" t="n">
        <v>28.75</v>
      </c>
      <c r="M1516" t="n">
        <v>4</v>
      </c>
      <c r="N1516" t="n">
        <v>96.44</v>
      </c>
      <c r="O1516" t="n">
        <v>39710.36</v>
      </c>
      <c r="P1516" t="n">
        <v>178.89</v>
      </c>
      <c r="Q1516" t="n">
        <v>197.75</v>
      </c>
      <c r="R1516" t="n">
        <v>30.42</v>
      </c>
      <c r="S1516" t="n">
        <v>25.4</v>
      </c>
      <c r="T1516" t="n">
        <v>1673.88</v>
      </c>
      <c r="U1516" t="n">
        <v>0.84</v>
      </c>
      <c r="V1516" t="n">
        <v>0.89</v>
      </c>
      <c r="W1516" t="n">
        <v>2.95</v>
      </c>
      <c r="X1516" t="n">
        <v>0.1</v>
      </c>
      <c r="Y1516" t="n">
        <v>1</v>
      </c>
      <c r="Z1516" t="n">
        <v>10</v>
      </c>
    </row>
    <row r="1517">
      <c r="A1517" t="n">
        <v>112</v>
      </c>
      <c r="B1517" t="n">
        <v>135</v>
      </c>
      <c r="C1517" t="inlineStr">
        <is>
          <t xml:space="preserve">CONCLUIDO	</t>
        </is>
      </c>
      <c r="D1517" t="n">
        <v>7.3279</v>
      </c>
      <c r="E1517" t="n">
        <v>13.65</v>
      </c>
      <c r="F1517" t="n">
        <v>10.49</v>
      </c>
      <c r="G1517" t="n">
        <v>104.9</v>
      </c>
      <c r="H1517" t="n">
        <v>1.61</v>
      </c>
      <c r="I1517" t="n">
        <v>6</v>
      </c>
      <c r="J1517" t="n">
        <v>320.64</v>
      </c>
      <c r="K1517" t="n">
        <v>59.89</v>
      </c>
      <c r="L1517" t="n">
        <v>29</v>
      </c>
      <c r="M1517" t="n">
        <v>4</v>
      </c>
      <c r="N1517" t="n">
        <v>96.75</v>
      </c>
      <c r="O1517" t="n">
        <v>39780.08</v>
      </c>
      <c r="P1517" t="n">
        <v>178.97</v>
      </c>
      <c r="Q1517" t="n">
        <v>197.75</v>
      </c>
      <c r="R1517" t="n">
        <v>30.43</v>
      </c>
      <c r="S1517" t="n">
        <v>25.4</v>
      </c>
      <c r="T1517" t="n">
        <v>1683.21</v>
      </c>
      <c r="U1517" t="n">
        <v>0.83</v>
      </c>
      <c r="V1517" t="n">
        <v>0.89</v>
      </c>
      <c r="W1517" t="n">
        <v>2.95</v>
      </c>
      <c r="X1517" t="n">
        <v>0.1</v>
      </c>
      <c r="Y1517" t="n">
        <v>1</v>
      </c>
      <c r="Z1517" t="n">
        <v>10</v>
      </c>
    </row>
    <row r="1518">
      <c r="A1518" t="n">
        <v>113</v>
      </c>
      <c r="B1518" t="n">
        <v>135</v>
      </c>
      <c r="C1518" t="inlineStr">
        <is>
          <t xml:space="preserve">CONCLUIDO	</t>
        </is>
      </c>
      <c r="D1518" t="n">
        <v>7.3297</v>
      </c>
      <c r="E1518" t="n">
        <v>13.64</v>
      </c>
      <c r="F1518" t="n">
        <v>10.49</v>
      </c>
      <c r="G1518" t="n">
        <v>104.87</v>
      </c>
      <c r="H1518" t="n">
        <v>1.62</v>
      </c>
      <c r="I1518" t="n">
        <v>6</v>
      </c>
      <c r="J1518" t="n">
        <v>321.21</v>
      </c>
      <c r="K1518" t="n">
        <v>59.89</v>
      </c>
      <c r="L1518" t="n">
        <v>29.25</v>
      </c>
      <c r="M1518" t="n">
        <v>4</v>
      </c>
      <c r="N1518" t="n">
        <v>97.06999999999999</v>
      </c>
      <c r="O1518" t="n">
        <v>39849.95</v>
      </c>
      <c r="P1518" t="n">
        <v>178.91</v>
      </c>
      <c r="Q1518" t="n">
        <v>197.75</v>
      </c>
      <c r="R1518" t="n">
        <v>30.4</v>
      </c>
      <c r="S1518" t="n">
        <v>25.4</v>
      </c>
      <c r="T1518" t="n">
        <v>1668.54</v>
      </c>
      <c r="U1518" t="n">
        <v>0.84</v>
      </c>
      <c r="V1518" t="n">
        <v>0.89</v>
      </c>
      <c r="W1518" t="n">
        <v>2.95</v>
      </c>
      <c r="X1518" t="n">
        <v>0.1</v>
      </c>
      <c r="Y1518" t="n">
        <v>1</v>
      </c>
      <c r="Z1518" t="n">
        <v>10</v>
      </c>
    </row>
    <row r="1519">
      <c r="A1519" t="n">
        <v>114</v>
      </c>
      <c r="B1519" t="n">
        <v>135</v>
      </c>
      <c r="C1519" t="inlineStr">
        <is>
          <t xml:space="preserve">CONCLUIDO	</t>
        </is>
      </c>
      <c r="D1519" t="n">
        <v>7.3311</v>
      </c>
      <c r="E1519" t="n">
        <v>13.64</v>
      </c>
      <c r="F1519" t="n">
        <v>10.48</v>
      </c>
      <c r="G1519" t="n">
        <v>104.84</v>
      </c>
      <c r="H1519" t="n">
        <v>1.63</v>
      </c>
      <c r="I1519" t="n">
        <v>6</v>
      </c>
      <c r="J1519" t="n">
        <v>321.78</v>
      </c>
      <c r="K1519" t="n">
        <v>59.89</v>
      </c>
      <c r="L1519" t="n">
        <v>29.5</v>
      </c>
      <c r="M1519" t="n">
        <v>4</v>
      </c>
      <c r="N1519" t="n">
        <v>97.39</v>
      </c>
      <c r="O1519" t="n">
        <v>39919.96</v>
      </c>
      <c r="P1519" t="n">
        <v>178.88</v>
      </c>
      <c r="Q1519" t="n">
        <v>197.77</v>
      </c>
      <c r="R1519" t="n">
        <v>30.35</v>
      </c>
      <c r="S1519" t="n">
        <v>25.4</v>
      </c>
      <c r="T1519" t="n">
        <v>1643.2</v>
      </c>
      <c r="U1519" t="n">
        <v>0.84</v>
      </c>
      <c r="V1519" t="n">
        <v>0.89</v>
      </c>
      <c r="W1519" t="n">
        <v>2.95</v>
      </c>
      <c r="X1519" t="n">
        <v>0.09</v>
      </c>
      <c r="Y1519" t="n">
        <v>1</v>
      </c>
      <c r="Z1519" t="n">
        <v>10</v>
      </c>
    </row>
    <row r="1520">
      <c r="A1520" t="n">
        <v>115</v>
      </c>
      <c r="B1520" t="n">
        <v>135</v>
      </c>
      <c r="C1520" t="inlineStr">
        <is>
          <t xml:space="preserve">CONCLUIDO	</t>
        </is>
      </c>
      <c r="D1520" t="n">
        <v>7.3299</v>
      </c>
      <c r="E1520" t="n">
        <v>13.64</v>
      </c>
      <c r="F1520" t="n">
        <v>10.49</v>
      </c>
      <c r="G1520" t="n">
        <v>104.86</v>
      </c>
      <c r="H1520" t="n">
        <v>1.64</v>
      </c>
      <c r="I1520" t="n">
        <v>6</v>
      </c>
      <c r="J1520" t="n">
        <v>322.34</v>
      </c>
      <c r="K1520" t="n">
        <v>59.89</v>
      </c>
      <c r="L1520" t="n">
        <v>29.75</v>
      </c>
      <c r="M1520" t="n">
        <v>4</v>
      </c>
      <c r="N1520" t="n">
        <v>97.70999999999999</v>
      </c>
      <c r="O1520" t="n">
        <v>39990.12</v>
      </c>
      <c r="P1520" t="n">
        <v>178.84</v>
      </c>
      <c r="Q1520" t="n">
        <v>197.77</v>
      </c>
      <c r="R1520" t="n">
        <v>30.39</v>
      </c>
      <c r="S1520" t="n">
        <v>25.4</v>
      </c>
      <c r="T1520" t="n">
        <v>1659.97</v>
      </c>
      <c r="U1520" t="n">
        <v>0.84</v>
      </c>
      <c r="V1520" t="n">
        <v>0.89</v>
      </c>
      <c r="W1520" t="n">
        <v>2.95</v>
      </c>
      <c r="X1520" t="n">
        <v>0.1</v>
      </c>
      <c r="Y1520" t="n">
        <v>1</v>
      </c>
      <c r="Z1520" t="n">
        <v>10</v>
      </c>
    </row>
    <row r="1521">
      <c r="A1521" t="n">
        <v>116</v>
      </c>
      <c r="B1521" t="n">
        <v>135</v>
      </c>
      <c r="C1521" t="inlineStr">
        <is>
          <t xml:space="preserve">CONCLUIDO	</t>
        </is>
      </c>
      <c r="D1521" t="n">
        <v>7.3306</v>
      </c>
      <c r="E1521" t="n">
        <v>13.64</v>
      </c>
      <c r="F1521" t="n">
        <v>10.48</v>
      </c>
      <c r="G1521" t="n">
        <v>104.85</v>
      </c>
      <c r="H1521" t="n">
        <v>1.66</v>
      </c>
      <c r="I1521" t="n">
        <v>6</v>
      </c>
      <c r="J1521" t="n">
        <v>322.91</v>
      </c>
      <c r="K1521" t="n">
        <v>59.89</v>
      </c>
      <c r="L1521" t="n">
        <v>30</v>
      </c>
      <c r="M1521" t="n">
        <v>4</v>
      </c>
      <c r="N1521" t="n">
        <v>98.03</v>
      </c>
      <c r="O1521" t="n">
        <v>40060.43</v>
      </c>
      <c r="P1521" t="n">
        <v>178.72</v>
      </c>
      <c r="Q1521" t="n">
        <v>197.75</v>
      </c>
      <c r="R1521" t="n">
        <v>30.31</v>
      </c>
      <c r="S1521" t="n">
        <v>25.4</v>
      </c>
      <c r="T1521" t="n">
        <v>1623.18</v>
      </c>
      <c r="U1521" t="n">
        <v>0.84</v>
      </c>
      <c r="V1521" t="n">
        <v>0.89</v>
      </c>
      <c r="W1521" t="n">
        <v>2.95</v>
      </c>
      <c r="X1521" t="n">
        <v>0.1</v>
      </c>
      <c r="Y1521" t="n">
        <v>1</v>
      </c>
      <c r="Z1521" t="n">
        <v>10</v>
      </c>
    </row>
    <row r="1522">
      <c r="A1522" t="n">
        <v>117</v>
      </c>
      <c r="B1522" t="n">
        <v>135</v>
      </c>
      <c r="C1522" t="inlineStr">
        <is>
          <t xml:space="preserve">CONCLUIDO	</t>
        </is>
      </c>
      <c r="D1522" t="n">
        <v>7.3317</v>
      </c>
      <c r="E1522" t="n">
        <v>13.64</v>
      </c>
      <c r="F1522" t="n">
        <v>10.48</v>
      </c>
      <c r="G1522" t="n">
        <v>104.83</v>
      </c>
      <c r="H1522" t="n">
        <v>1.67</v>
      </c>
      <c r="I1522" t="n">
        <v>6</v>
      </c>
      <c r="J1522" t="n">
        <v>323.49</v>
      </c>
      <c r="K1522" t="n">
        <v>59.89</v>
      </c>
      <c r="L1522" t="n">
        <v>30.25</v>
      </c>
      <c r="M1522" t="n">
        <v>4</v>
      </c>
      <c r="N1522" t="n">
        <v>98.34999999999999</v>
      </c>
      <c r="O1522" t="n">
        <v>40131.01</v>
      </c>
      <c r="P1522" t="n">
        <v>178.61</v>
      </c>
      <c r="Q1522" t="n">
        <v>197.75</v>
      </c>
      <c r="R1522" t="n">
        <v>30.28</v>
      </c>
      <c r="S1522" t="n">
        <v>25.4</v>
      </c>
      <c r="T1522" t="n">
        <v>1608.39</v>
      </c>
      <c r="U1522" t="n">
        <v>0.84</v>
      </c>
      <c r="V1522" t="n">
        <v>0.89</v>
      </c>
      <c r="W1522" t="n">
        <v>2.95</v>
      </c>
      <c r="X1522" t="n">
        <v>0.09</v>
      </c>
      <c r="Y1522" t="n">
        <v>1</v>
      </c>
      <c r="Z1522" t="n">
        <v>10</v>
      </c>
    </row>
    <row r="1523">
      <c r="A1523" t="n">
        <v>118</v>
      </c>
      <c r="B1523" t="n">
        <v>135</v>
      </c>
      <c r="C1523" t="inlineStr">
        <is>
          <t xml:space="preserve">CONCLUIDO	</t>
        </is>
      </c>
      <c r="D1523" t="n">
        <v>7.3309</v>
      </c>
      <c r="E1523" t="n">
        <v>13.64</v>
      </c>
      <c r="F1523" t="n">
        <v>10.48</v>
      </c>
      <c r="G1523" t="n">
        <v>104.84</v>
      </c>
      <c r="H1523" t="n">
        <v>1.68</v>
      </c>
      <c r="I1523" t="n">
        <v>6</v>
      </c>
      <c r="J1523" t="n">
        <v>324.06</v>
      </c>
      <c r="K1523" t="n">
        <v>59.89</v>
      </c>
      <c r="L1523" t="n">
        <v>30.5</v>
      </c>
      <c r="M1523" t="n">
        <v>4</v>
      </c>
      <c r="N1523" t="n">
        <v>98.67</v>
      </c>
      <c r="O1523" t="n">
        <v>40201.62</v>
      </c>
      <c r="P1523" t="n">
        <v>178.55</v>
      </c>
      <c r="Q1523" t="n">
        <v>197.8</v>
      </c>
      <c r="R1523" t="n">
        <v>30.34</v>
      </c>
      <c r="S1523" t="n">
        <v>25.4</v>
      </c>
      <c r="T1523" t="n">
        <v>1635.85</v>
      </c>
      <c r="U1523" t="n">
        <v>0.84</v>
      </c>
      <c r="V1523" t="n">
        <v>0.89</v>
      </c>
      <c r="W1523" t="n">
        <v>2.95</v>
      </c>
      <c r="X1523" t="n">
        <v>0.09</v>
      </c>
      <c r="Y1523" t="n">
        <v>1</v>
      </c>
      <c r="Z1523" t="n">
        <v>10</v>
      </c>
    </row>
    <row r="1524">
      <c r="A1524" t="n">
        <v>119</v>
      </c>
      <c r="B1524" t="n">
        <v>135</v>
      </c>
      <c r="C1524" t="inlineStr">
        <is>
          <t xml:space="preserve">CONCLUIDO	</t>
        </is>
      </c>
      <c r="D1524" t="n">
        <v>7.3288</v>
      </c>
      <c r="E1524" t="n">
        <v>13.64</v>
      </c>
      <c r="F1524" t="n">
        <v>10.49</v>
      </c>
      <c r="G1524" t="n">
        <v>104.88</v>
      </c>
      <c r="H1524" t="n">
        <v>1.69</v>
      </c>
      <c r="I1524" t="n">
        <v>6</v>
      </c>
      <c r="J1524" t="n">
        <v>324.63</v>
      </c>
      <c r="K1524" t="n">
        <v>59.89</v>
      </c>
      <c r="L1524" t="n">
        <v>30.75</v>
      </c>
      <c r="M1524" t="n">
        <v>4</v>
      </c>
      <c r="N1524" t="n">
        <v>99</v>
      </c>
      <c r="O1524" t="n">
        <v>40272.38</v>
      </c>
      <c r="P1524" t="n">
        <v>178.51</v>
      </c>
      <c r="Q1524" t="n">
        <v>197.75</v>
      </c>
      <c r="R1524" t="n">
        <v>30.37</v>
      </c>
      <c r="S1524" t="n">
        <v>25.4</v>
      </c>
      <c r="T1524" t="n">
        <v>1649.66</v>
      </c>
      <c r="U1524" t="n">
        <v>0.84</v>
      </c>
      <c r="V1524" t="n">
        <v>0.89</v>
      </c>
      <c r="W1524" t="n">
        <v>2.95</v>
      </c>
      <c r="X1524" t="n">
        <v>0.1</v>
      </c>
      <c r="Y1524" t="n">
        <v>1</v>
      </c>
      <c r="Z1524" t="n">
        <v>10</v>
      </c>
    </row>
    <row r="1525">
      <c r="A1525" t="n">
        <v>120</v>
      </c>
      <c r="B1525" t="n">
        <v>135</v>
      </c>
      <c r="C1525" t="inlineStr">
        <is>
          <t xml:space="preserve">CONCLUIDO	</t>
        </is>
      </c>
      <c r="D1525" t="n">
        <v>7.332</v>
      </c>
      <c r="E1525" t="n">
        <v>13.64</v>
      </c>
      <c r="F1525" t="n">
        <v>10.48</v>
      </c>
      <c r="G1525" t="n">
        <v>104.83</v>
      </c>
      <c r="H1525" t="n">
        <v>1.7</v>
      </c>
      <c r="I1525" t="n">
        <v>6</v>
      </c>
      <c r="J1525" t="n">
        <v>325.21</v>
      </c>
      <c r="K1525" t="n">
        <v>59.89</v>
      </c>
      <c r="L1525" t="n">
        <v>31</v>
      </c>
      <c r="M1525" t="n">
        <v>4</v>
      </c>
      <c r="N1525" t="n">
        <v>99.31999999999999</v>
      </c>
      <c r="O1525" t="n">
        <v>40343.29</v>
      </c>
      <c r="P1525" t="n">
        <v>178.33</v>
      </c>
      <c r="Q1525" t="n">
        <v>197.77</v>
      </c>
      <c r="R1525" t="n">
        <v>30.32</v>
      </c>
      <c r="S1525" t="n">
        <v>25.4</v>
      </c>
      <c r="T1525" t="n">
        <v>1628.15</v>
      </c>
      <c r="U1525" t="n">
        <v>0.84</v>
      </c>
      <c r="V1525" t="n">
        <v>0.89</v>
      </c>
      <c r="W1525" t="n">
        <v>2.95</v>
      </c>
      <c r="X1525" t="n">
        <v>0.09</v>
      </c>
      <c r="Y1525" t="n">
        <v>1</v>
      </c>
      <c r="Z1525" t="n">
        <v>10</v>
      </c>
    </row>
    <row r="1526">
      <c r="A1526" t="n">
        <v>121</v>
      </c>
      <c r="B1526" t="n">
        <v>135</v>
      </c>
      <c r="C1526" t="inlineStr">
        <is>
          <t xml:space="preserve">CONCLUIDO	</t>
        </is>
      </c>
      <c r="D1526" t="n">
        <v>7.3335</v>
      </c>
      <c r="E1526" t="n">
        <v>13.64</v>
      </c>
      <c r="F1526" t="n">
        <v>10.48</v>
      </c>
      <c r="G1526" t="n">
        <v>104.8</v>
      </c>
      <c r="H1526" t="n">
        <v>1.71</v>
      </c>
      <c r="I1526" t="n">
        <v>6</v>
      </c>
      <c r="J1526" t="n">
        <v>325.78</v>
      </c>
      <c r="K1526" t="n">
        <v>59.89</v>
      </c>
      <c r="L1526" t="n">
        <v>31.25</v>
      </c>
      <c r="M1526" t="n">
        <v>4</v>
      </c>
      <c r="N1526" t="n">
        <v>99.65000000000001</v>
      </c>
      <c r="O1526" t="n">
        <v>40414.36</v>
      </c>
      <c r="P1526" t="n">
        <v>178.06</v>
      </c>
      <c r="Q1526" t="n">
        <v>197.75</v>
      </c>
      <c r="R1526" t="n">
        <v>30.23</v>
      </c>
      <c r="S1526" t="n">
        <v>25.4</v>
      </c>
      <c r="T1526" t="n">
        <v>1578.63</v>
      </c>
      <c r="U1526" t="n">
        <v>0.84</v>
      </c>
      <c r="V1526" t="n">
        <v>0.89</v>
      </c>
      <c r="W1526" t="n">
        <v>2.95</v>
      </c>
      <c r="X1526" t="n">
        <v>0.09</v>
      </c>
      <c r="Y1526" t="n">
        <v>1</v>
      </c>
      <c r="Z1526" t="n">
        <v>10</v>
      </c>
    </row>
    <row r="1527">
      <c r="A1527" t="n">
        <v>122</v>
      </c>
      <c r="B1527" t="n">
        <v>135</v>
      </c>
      <c r="C1527" t="inlineStr">
        <is>
          <t xml:space="preserve">CONCLUIDO	</t>
        </is>
      </c>
      <c r="D1527" t="n">
        <v>7.3273</v>
      </c>
      <c r="E1527" t="n">
        <v>13.65</v>
      </c>
      <c r="F1527" t="n">
        <v>10.49</v>
      </c>
      <c r="G1527" t="n">
        <v>104.91</v>
      </c>
      <c r="H1527" t="n">
        <v>1.72</v>
      </c>
      <c r="I1527" t="n">
        <v>6</v>
      </c>
      <c r="J1527" t="n">
        <v>326.36</v>
      </c>
      <c r="K1527" t="n">
        <v>59.89</v>
      </c>
      <c r="L1527" t="n">
        <v>31.5</v>
      </c>
      <c r="M1527" t="n">
        <v>4</v>
      </c>
      <c r="N1527" t="n">
        <v>99.97</v>
      </c>
      <c r="O1527" t="n">
        <v>40485.58</v>
      </c>
      <c r="P1527" t="n">
        <v>178.13</v>
      </c>
      <c r="Q1527" t="n">
        <v>197.76</v>
      </c>
      <c r="R1527" t="n">
        <v>30.56</v>
      </c>
      <c r="S1527" t="n">
        <v>25.4</v>
      </c>
      <c r="T1527" t="n">
        <v>1746.39</v>
      </c>
      <c r="U1527" t="n">
        <v>0.83</v>
      </c>
      <c r="V1527" t="n">
        <v>0.89</v>
      </c>
      <c r="W1527" t="n">
        <v>2.95</v>
      </c>
      <c r="X1527" t="n">
        <v>0.1</v>
      </c>
      <c r="Y1527" t="n">
        <v>1</v>
      </c>
      <c r="Z1527" t="n">
        <v>10</v>
      </c>
    </row>
    <row r="1528">
      <c r="A1528" t="n">
        <v>123</v>
      </c>
      <c r="B1528" t="n">
        <v>135</v>
      </c>
      <c r="C1528" t="inlineStr">
        <is>
          <t xml:space="preserve">CONCLUIDO	</t>
        </is>
      </c>
      <c r="D1528" t="n">
        <v>7.3645</v>
      </c>
      <c r="E1528" t="n">
        <v>13.58</v>
      </c>
      <c r="F1528" t="n">
        <v>10.47</v>
      </c>
      <c r="G1528" t="n">
        <v>125.67</v>
      </c>
      <c r="H1528" t="n">
        <v>1.73</v>
      </c>
      <c r="I1528" t="n">
        <v>5</v>
      </c>
      <c r="J1528" t="n">
        <v>326.94</v>
      </c>
      <c r="K1528" t="n">
        <v>59.89</v>
      </c>
      <c r="L1528" t="n">
        <v>31.75</v>
      </c>
      <c r="M1528" t="n">
        <v>3</v>
      </c>
      <c r="N1528" t="n">
        <v>100.3</v>
      </c>
      <c r="O1528" t="n">
        <v>40556.96</v>
      </c>
      <c r="P1528" t="n">
        <v>177.53</v>
      </c>
      <c r="Q1528" t="n">
        <v>197.78</v>
      </c>
      <c r="R1528" t="n">
        <v>30.01</v>
      </c>
      <c r="S1528" t="n">
        <v>25.4</v>
      </c>
      <c r="T1528" t="n">
        <v>1475.53</v>
      </c>
      <c r="U1528" t="n">
        <v>0.85</v>
      </c>
      <c r="V1528" t="n">
        <v>0.89</v>
      </c>
      <c r="W1528" t="n">
        <v>2.95</v>
      </c>
      <c r="X1528" t="n">
        <v>0.08</v>
      </c>
      <c r="Y1528" t="n">
        <v>1</v>
      </c>
      <c r="Z1528" t="n">
        <v>10</v>
      </c>
    </row>
    <row r="1529">
      <c r="A1529" t="n">
        <v>124</v>
      </c>
      <c r="B1529" t="n">
        <v>135</v>
      </c>
      <c r="C1529" t="inlineStr">
        <is>
          <t xml:space="preserve">CONCLUIDO	</t>
        </is>
      </c>
      <c r="D1529" t="n">
        <v>7.3639</v>
      </c>
      <c r="E1529" t="n">
        <v>13.58</v>
      </c>
      <c r="F1529" t="n">
        <v>10.47</v>
      </c>
      <c r="G1529" t="n">
        <v>125.69</v>
      </c>
      <c r="H1529" t="n">
        <v>1.74</v>
      </c>
      <c r="I1529" t="n">
        <v>5</v>
      </c>
      <c r="J1529" t="n">
        <v>327.52</v>
      </c>
      <c r="K1529" t="n">
        <v>59.89</v>
      </c>
      <c r="L1529" t="n">
        <v>32</v>
      </c>
      <c r="M1529" t="n">
        <v>3</v>
      </c>
      <c r="N1529" t="n">
        <v>100.63</v>
      </c>
      <c r="O1529" t="n">
        <v>40628.49</v>
      </c>
      <c r="P1529" t="n">
        <v>177.82</v>
      </c>
      <c r="Q1529" t="n">
        <v>197.75</v>
      </c>
      <c r="R1529" t="n">
        <v>30.01</v>
      </c>
      <c r="S1529" t="n">
        <v>25.4</v>
      </c>
      <c r="T1529" t="n">
        <v>1475.62</v>
      </c>
      <c r="U1529" t="n">
        <v>0.85</v>
      </c>
      <c r="V1529" t="n">
        <v>0.89</v>
      </c>
      <c r="W1529" t="n">
        <v>2.95</v>
      </c>
      <c r="X1529" t="n">
        <v>0.08</v>
      </c>
      <c r="Y1529" t="n">
        <v>1</v>
      </c>
      <c r="Z1529" t="n">
        <v>10</v>
      </c>
    </row>
    <row r="1530">
      <c r="A1530" t="n">
        <v>125</v>
      </c>
      <c r="B1530" t="n">
        <v>135</v>
      </c>
      <c r="C1530" t="inlineStr">
        <is>
          <t xml:space="preserve">CONCLUIDO	</t>
        </is>
      </c>
      <c r="D1530" t="n">
        <v>7.3641</v>
      </c>
      <c r="E1530" t="n">
        <v>13.58</v>
      </c>
      <c r="F1530" t="n">
        <v>10.47</v>
      </c>
      <c r="G1530" t="n">
        <v>125.68</v>
      </c>
      <c r="H1530" t="n">
        <v>1.75</v>
      </c>
      <c r="I1530" t="n">
        <v>5</v>
      </c>
      <c r="J1530" t="n">
        <v>328.1</v>
      </c>
      <c r="K1530" t="n">
        <v>59.89</v>
      </c>
      <c r="L1530" t="n">
        <v>32.25</v>
      </c>
      <c r="M1530" t="n">
        <v>3</v>
      </c>
      <c r="N1530" t="n">
        <v>100.96</v>
      </c>
      <c r="O1530" t="n">
        <v>40700.18</v>
      </c>
      <c r="P1530" t="n">
        <v>178.19</v>
      </c>
      <c r="Q1530" t="n">
        <v>197.76</v>
      </c>
      <c r="R1530" t="n">
        <v>29.97</v>
      </c>
      <c r="S1530" t="n">
        <v>25.4</v>
      </c>
      <c r="T1530" t="n">
        <v>1457.46</v>
      </c>
      <c r="U1530" t="n">
        <v>0.85</v>
      </c>
      <c r="V1530" t="n">
        <v>0.89</v>
      </c>
      <c r="W1530" t="n">
        <v>2.95</v>
      </c>
      <c r="X1530" t="n">
        <v>0.08</v>
      </c>
      <c r="Y1530" t="n">
        <v>1</v>
      </c>
      <c r="Z1530" t="n">
        <v>10</v>
      </c>
    </row>
    <row r="1531">
      <c r="A1531" t="n">
        <v>126</v>
      </c>
      <c r="B1531" t="n">
        <v>135</v>
      </c>
      <c r="C1531" t="inlineStr">
        <is>
          <t xml:space="preserve">CONCLUIDO	</t>
        </is>
      </c>
      <c r="D1531" t="n">
        <v>7.3614</v>
      </c>
      <c r="E1531" t="n">
        <v>13.58</v>
      </c>
      <c r="F1531" t="n">
        <v>10.48</v>
      </c>
      <c r="G1531" t="n">
        <v>125.74</v>
      </c>
      <c r="H1531" t="n">
        <v>1.76</v>
      </c>
      <c r="I1531" t="n">
        <v>5</v>
      </c>
      <c r="J1531" t="n">
        <v>328.68</v>
      </c>
      <c r="K1531" t="n">
        <v>59.89</v>
      </c>
      <c r="L1531" t="n">
        <v>32.5</v>
      </c>
      <c r="M1531" t="n">
        <v>3</v>
      </c>
      <c r="N1531" t="n">
        <v>101.3</v>
      </c>
      <c r="O1531" t="n">
        <v>40772.03</v>
      </c>
      <c r="P1531" t="n">
        <v>178.42</v>
      </c>
      <c r="Q1531" t="n">
        <v>197.75</v>
      </c>
      <c r="R1531" t="n">
        <v>30.2</v>
      </c>
      <c r="S1531" t="n">
        <v>25.4</v>
      </c>
      <c r="T1531" t="n">
        <v>1571.62</v>
      </c>
      <c r="U1531" t="n">
        <v>0.84</v>
      </c>
      <c r="V1531" t="n">
        <v>0.89</v>
      </c>
      <c r="W1531" t="n">
        <v>2.95</v>
      </c>
      <c r="X1531" t="n">
        <v>0.09</v>
      </c>
      <c r="Y1531" t="n">
        <v>1</v>
      </c>
      <c r="Z1531" t="n">
        <v>10</v>
      </c>
    </row>
    <row r="1532">
      <c r="A1532" t="n">
        <v>127</v>
      </c>
      <c r="B1532" t="n">
        <v>135</v>
      </c>
      <c r="C1532" t="inlineStr">
        <is>
          <t xml:space="preserve">CONCLUIDO	</t>
        </is>
      </c>
      <c r="D1532" t="n">
        <v>7.3606</v>
      </c>
      <c r="E1532" t="n">
        <v>13.59</v>
      </c>
      <c r="F1532" t="n">
        <v>10.48</v>
      </c>
      <c r="G1532" t="n">
        <v>125.76</v>
      </c>
      <c r="H1532" t="n">
        <v>1.77</v>
      </c>
      <c r="I1532" t="n">
        <v>5</v>
      </c>
      <c r="J1532" t="n">
        <v>329.27</v>
      </c>
      <c r="K1532" t="n">
        <v>59.89</v>
      </c>
      <c r="L1532" t="n">
        <v>32.75</v>
      </c>
      <c r="M1532" t="n">
        <v>3</v>
      </c>
      <c r="N1532" t="n">
        <v>101.63</v>
      </c>
      <c r="O1532" t="n">
        <v>40844.03</v>
      </c>
      <c r="P1532" t="n">
        <v>178.68</v>
      </c>
      <c r="Q1532" t="n">
        <v>197.77</v>
      </c>
      <c r="R1532" t="n">
        <v>30.18</v>
      </c>
      <c r="S1532" t="n">
        <v>25.4</v>
      </c>
      <c r="T1532" t="n">
        <v>1559.82</v>
      </c>
      <c r="U1532" t="n">
        <v>0.84</v>
      </c>
      <c r="V1532" t="n">
        <v>0.89</v>
      </c>
      <c r="W1532" t="n">
        <v>2.95</v>
      </c>
      <c r="X1532" t="n">
        <v>0.09</v>
      </c>
      <c r="Y1532" t="n">
        <v>1</v>
      </c>
      <c r="Z1532" t="n">
        <v>10</v>
      </c>
    </row>
    <row r="1533">
      <c r="A1533" t="n">
        <v>128</v>
      </c>
      <c r="B1533" t="n">
        <v>135</v>
      </c>
      <c r="C1533" t="inlineStr">
        <is>
          <t xml:space="preserve">CONCLUIDO	</t>
        </is>
      </c>
      <c r="D1533" t="n">
        <v>7.3612</v>
      </c>
      <c r="E1533" t="n">
        <v>13.58</v>
      </c>
      <c r="F1533" t="n">
        <v>10.48</v>
      </c>
      <c r="G1533" t="n">
        <v>125.75</v>
      </c>
      <c r="H1533" t="n">
        <v>1.78</v>
      </c>
      <c r="I1533" t="n">
        <v>5</v>
      </c>
      <c r="J1533" t="n">
        <v>329.85</v>
      </c>
      <c r="K1533" t="n">
        <v>59.89</v>
      </c>
      <c r="L1533" t="n">
        <v>33</v>
      </c>
      <c r="M1533" t="n">
        <v>3</v>
      </c>
      <c r="N1533" t="n">
        <v>101.97</v>
      </c>
      <c r="O1533" t="n">
        <v>40916.2</v>
      </c>
      <c r="P1533" t="n">
        <v>178.8</v>
      </c>
      <c r="Q1533" t="n">
        <v>197.75</v>
      </c>
      <c r="R1533" t="n">
        <v>30.15</v>
      </c>
      <c r="S1533" t="n">
        <v>25.4</v>
      </c>
      <c r="T1533" t="n">
        <v>1545.54</v>
      </c>
      <c r="U1533" t="n">
        <v>0.84</v>
      </c>
      <c r="V1533" t="n">
        <v>0.89</v>
      </c>
      <c r="W1533" t="n">
        <v>2.95</v>
      </c>
      <c r="X1533" t="n">
        <v>0.09</v>
      </c>
      <c r="Y1533" t="n">
        <v>1</v>
      </c>
      <c r="Z1533" t="n">
        <v>10</v>
      </c>
    </row>
    <row r="1534">
      <c r="A1534" t="n">
        <v>129</v>
      </c>
      <c r="B1534" t="n">
        <v>135</v>
      </c>
      <c r="C1534" t="inlineStr">
        <is>
          <t xml:space="preserve">CONCLUIDO	</t>
        </is>
      </c>
      <c r="D1534" t="n">
        <v>7.3629</v>
      </c>
      <c r="E1534" t="n">
        <v>13.58</v>
      </c>
      <c r="F1534" t="n">
        <v>10.48</v>
      </c>
      <c r="G1534" t="n">
        <v>125.71</v>
      </c>
      <c r="H1534" t="n">
        <v>1.79</v>
      </c>
      <c r="I1534" t="n">
        <v>5</v>
      </c>
      <c r="J1534" t="n">
        <v>330.44</v>
      </c>
      <c r="K1534" t="n">
        <v>59.89</v>
      </c>
      <c r="L1534" t="n">
        <v>33.25</v>
      </c>
      <c r="M1534" t="n">
        <v>3</v>
      </c>
      <c r="N1534" t="n">
        <v>102.3</v>
      </c>
      <c r="O1534" t="n">
        <v>40988.53</v>
      </c>
      <c r="P1534" t="n">
        <v>178.9</v>
      </c>
      <c r="Q1534" t="n">
        <v>197.75</v>
      </c>
      <c r="R1534" t="n">
        <v>30.02</v>
      </c>
      <c r="S1534" t="n">
        <v>25.4</v>
      </c>
      <c r="T1534" t="n">
        <v>1480.57</v>
      </c>
      <c r="U1534" t="n">
        <v>0.85</v>
      </c>
      <c r="V1534" t="n">
        <v>0.89</v>
      </c>
      <c r="W1534" t="n">
        <v>2.95</v>
      </c>
      <c r="X1534" t="n">
        <v>0.09</v>
      </c>
      <c r="Y1534" t="n">
        <v>1</v>
      </c>
      <c r="Z1534" t="n">
        <v>10</v>
      </c>
    </row>
    <row r="1535">
      <c r="A1535" t="n">
        <v>130</v>
      </c>
      <c r="B1535" t="n">
        <v>135</v>
      </c>
      <c r="C1535" t="inlineStr">
        <is>
          <t xml:space="preserve">CONCLUIDO	</t>
        </is>
      </c>
      <c r="D1535" t="n">
        <v>7.3636</v>
      </c>
      <c r="E1535" t="n">
        <v>13.58</v>
      </c>
      <c r="F1535" t="n">
        <v>10.47</v>
      </c>
      <c r="G1535" t="n">
        <v>125.69</v>
      </c>
      <c r="H1535" t="n">
        <v>1.8</v>
      </c>
      <c r="I1535" t="n">
        <v>5</v>
      </c>
      <c r="J1535" t="n">
        <v>331.03</v>
      </c>
      <c r="K1535" t="n">
        <v>59.89</v>
      </c>
      <c r="L1535" t="n">
        <v>33.5</v>
      </c>
      <c r="M1535" t="n">
        <v>3</v>
      </c>
      <c r="N1535" t="n">
        <v>102.64</v>
      </c>
      <c r="O1535" t="n">
        <v>41061.02</v>
      </c>
      <c r="P1535" t="n">
        <v>179.03</v>
      </c>
      <c r="Q1535" t="n">
        <v>197.76</v>
      </c>
      <c r="R1535" t="n">
        <v>29.96</v>
      </c>
      <c r="S1535" t="n">
        <v>25.4</v>
      </c>
      <c r="T1535" t="n">
        <v>1451.13</v>
      </c>
      <c r="U1535" t="n">
        <v>0.85</v>
      </c>
      <c r="V1535" t="n">
        <v>0.89</v>
      </c>
      <c r="W1535" t="n">
        <v>2.95</v>
      </c>
      <c r="X1535" t="n">
        <v>0.08</v>
      </c>
      <c r="Y1535" t="n">
        <v>1</v>
      </c>
      <c r="Z1535" t="n">
        <v>10</v>
      </c>
    </row>
    <row r="1536">
      <c r="A1536" t="n">
        <v>131</v>
      </c>
      <c r="B1536" t="n">
        <v>135</v>
      </c>
      <c r="C1536" t="inlineStr">
        <is>
          <t xml:space="preserve">CONCLUIDO	</t>
        </is>
      </c>
      <c r="D1536" t="n">
        <v>7.3657</v>
      </c>
      <c r="E1536" t="n">
        <v>13.58</v>
      </c>
      <c r="F1536" t="n">
        <v>10.47</v>
      </c>
      <c r="G1536" t="n">
        <v>125.65</v>
      </c>
      <c r="H1536" t="n">
        <v>1.81</v>
      </c>
      <c r="I1536" t="n">
        <v>5</v>
      </c>
      <c r="J1536" t="n">
        <v>331.62</v>
      </c>
      <c r="K1536" t="n">
        <v>59.89</v>
      </c>
      <c r="L1536" t="n">
        <v>33.75</v>
      </c>
      <c r="M1536" t="n">
        <v>3</v>
      </c>
      <c r="N1536" t="n">
        <v>102.98</v>
      </c>
      <c r="O1536" t="n">
        <v>41133.67</v>
      </c>
      <c r="P1536" t="n">
        <v>179.07</v>
      </c>
      <c r="Q1536" t="n">
        <v>197.75</v>
      </c>
      <c r="R1536" t="n">
        <v>29.89</v>
      </c>
      <c r="S1536" t="n">
        <v>25.4</v>
      </c>
      <c r="T1536" t="n">
        <v>1416.75</v>
      </c>
      <c r="U1536" t="n">
        <v>0.85</v>
      </c>
      <c r="V1536" t="n">
        <v>0.89</v>
      </c>
      <c r="W1536" t="n">
        <v>2.95</v>
      </c>
      <c r="X1536" t="n">
        <v>0.08</v>
      </c>
      <c r="Y1536" t="n">
        <v>1</v>
      </c>
      <c r="Z1536" t="n">
        <v>10</v>
      </c>
    </row>
    <row r="1537">
      <c r="A1537" t="n">
        <v>132</v>
      </c>
      <c r="B1537" t="n">
        <v>135</v>
      </c>
      <c r="C1537" t="inlineStr">
        <is>
          <t xml:space="preserve">CONCLUIDO	</t>
        </is>
      </c>
      <c r="D1537" t="n">
        <v>7.3645</v>
      </c>
      <c r="E1537" t="n">
        <v>13.58</v>
      </c>
      <c r="F1537" t="n">
        <v>10.47</v>
      </c>
      <c r="G1537" t="n">
        <v>125.67</v>
      </c>
      <c r="H1537" t="n">
        <v>1.82</v>
      </c>
      <c r="I1537" t="n">
        <v>5</v>
      </c>
      <c r="J1537" t="n">
        <v>332.21</v>
      </c>
      <c r="K1537" t="n">
        <v>59.89</v>
      </c>
      <c r="L1537" t="n">
        <v>34</v>
      </c>
      <c r="M1537" t="n">
        <v>3</v>
      </c>
      <c r="N1537" t="n">
        <v>103.32</v>
      </c>
      <c r="O1537" t="n">
        <v>41206.49</v>
      </c>
      <c r="P1537" t="n">
        <v>179.31</v>
      </c>
      <c r="Q1537" t="n">
        <v>197.75</v>
      </c>
      <c r="R1537" t="n">
        <v>29.99</v>
      </c>
      <c r="S1537" t="n">
        <v>25.4</v>
      </c>
      <c r="T1537" t="n">
        <v>1466.87</v>
      </c>
      <c r="U1537" t="n">
        <v>0.85</v>
      </c>
      <c r="V1537" t="n">
        <v>0.89</v>
      </c>
      <c r="W1537" t="n">
        <v>2.95</v>
      </c>
      <c r="X1537" t="n">
        <v>0.08</v>
      </c>
      <c r="Y1537" t="n">
        <v>1</v>
      </c>
      <c r="Z1537" t="n">
        <v>10</v>
      </c>
    </row>
    <row r="1538">
      <c r="A1538" t="n">
        <v>133</v>
      </c>
      <c r="B1538" t="n">
        <v>135</v>
      </c>
      <c r="C1538" t="inlineStr">
        <is>
          <t xml:space="preserve">CONCLUIDO	</t>
        </is>
      </c>
      <c r="D1538" t="n">
        <v>7.3636</v>
      </c>
      <c r="E1538" t="n">
        <v>13.58</v>
      </c>
      <c r="F1538" t="n">
        <v>10.47</v>
      </c>
      <c r="G1538" t="n">
        <v>125.69</v>
      </c>
      <c r="H1538" t="n">
        <v>1.83</v>
      </c>
      <c r="I1538" t="n">
        <v>5</v>
      </c>
      <c r="J1538" t="n">
        <v>332.8</v>
      </c>
      <c r="K1538" t="n">
        <v>59.89</v>
      </c>
      <c r="L1538" t="n">
        <v>34.25</v>
      </c>
      <c r="M1538" t="n">
        <v>3</v>
      </c>
      <c r="N1538" t="n">
        <v>103.66</v>
      </c>
      <c r="O1538" t="n">
        <v>41279.48</v>
      </c>
      <c r="P1538" t="n">
        <v>179.51</v>
      </c>
      <c r="Q1538" t="n">
        <v>197.75</v>
      </c>
      <c r="R1538" t="n">
        <v>29.95</v>
      </c>
      <c r="S1538" t="n">
        <v>25.4</v>
      </c>
      <c r="T1538" t="n">
        <v>1446.26</v>
      </c>
      <c r="U1538" t="n">
        <v>0.85</v>
      </c>
      <c r="V1538" t="n">
        <v>0.89</v>
      </c>
      <c r="W1538" t="n">
        <v>2.95</v>
      </c>
      <c r="X1538" t="n">
        <v>0.08</v>
      </c>
      <c r="Y1538" t="n">
        <v>1</v>
      </c>
      <c r="Z1538" t="n">
        <v>10</v>
      </c>
    </row>
    <row r="1539">
      <c r="A1539" t="n">
        <v>134</v>
      </c>
      <c r="B1539" t="n">
        <v>135</v>
      </c>
      <c r="C1539" t="inlineStr">
        <is>
          <t xml:space="preserve">CONCLUIDO	</t>
        </is>
      </c>
      <c r="D1539" t="n">
        <v>7.3695</v>
      </c>
      <c r="E1539" t="n">
        <v>13.57</v>
      </c>
      <c r="F1539" t="n">
        <v>10.46</v>
      </c>
      <c r="G1539" t="n">
        <v>125.56</v>
      </c>
      <c r="H1539" t="n">
        <v>1.84</v>
      </c>
      <c r="I1539" t="n">
        <v>5</v>
      </c>
      <c r="J1539" t="n">
        <v>333.39</v>
      </c>
      <c r="K1539" t="n">
        <v>59.89</v>
      </c>
      <c r="L1539" t="n">
        <v>34.5</v>
      </c>
      <c r="M1539" t="n">
        <v>3</v>
      </c>
      <c r="N1539" t="n">
        <v>104.01</v>
      </c>
      <c r="O1539" t="n">
        <v>41352.63</v>
      </c>
      <c r="P1539" t="n">
        <v>179.39</v>
      </c>
      <c r="Q1539" t="n">
        <v>197.75</v>
      </c>
      <c r="R1539" t="n">
        <v>29.7</v>
      </c>
      <c r="S1539" t="n">
        <v>25.4</v>
      </c>
      <c r="T1539" t="n">
        <v>1318.61</v>
      </c>
      <c r="U1539" t="n">
        <v>0.86</v>
      </c>
      <c r="V1539" t="n">
        <v>0.89</v>
      </c>
      <c r="W1539" t="n">
        <v>2.95</v>
      </c>
      <c r="X1539" t="n">
        <v>0.07000000000000001</v>
      </c>
      <c r="Y1539" t="n">
        <v>1</v>
      </c>
      <c r="Z1539" t="n">
        <v>10</v>
      </c>
    </row>
    <row r="1540">
      <c r="A1540" t="n">
        <v>135</v>
      </c>
      <c r="B1540" t="n">
        <v>135</v>
      </c>
      <c r="C1540" t="inlineStr">
        <is>
          <t xml:space="preserve">CONCLUIDO	</t>
        </is>
      </c>
      <c r="D1540" t="n">
        <v>7.3672</v>
      </c>
      <c r="E1540" t="n">
        <v>13.57</v>
      </c>
      <c r="F1540" t="n">
        <v>10.47</v>
      </c>
      <c r="G1540" t="n">
        <v>125.61</v>
      </c>
      <c r="H1540" t="n">
        <v>1.85</v>
      </c>
      <c r="I1540" t="n">
        <v>5</v>
      </c>
      <c r="J1540" t="n">
        <v>333.99</v>
      </c>
      <c r="K1540" t="n">
        <v>59.89</v>
      </c>
      <c r="L1540" t="n">
        <v>34.75</v>
      </c>
      <c r="M1540" t="n">
        <v>3</v>
      </c>
      <c r="N1540" t="n">
        <v>104.35</v>
      </c>
      <c r="O1540" t="n">
        <v>41426.07</v>
      </c>
      <c r="P1540" t="n">
        <v>179.59</v>
      </c>
      <c r="Q1540" t="n">
        <v>197.75</v>
      </c>
      <c r="R1540" t="n">
        <v>29.75</v>
      </c>
      <c r="S1540" t="n">
        <v>25.4</v>
      </c>
      <c r="T1540" t="n">
        <v>1347.13</v>
      </c>
      <c r="U1540" t="n">
        <v>0.85</v>
      </c>
      <c r="V1540" t="n">
        <v>0.89</v>
      </c>
      <c r="W1540" t="n">
        <v>2.95</v>
      </c>
      <c r="X1540" t="n">
        <v>0.08</v>
      </c>
      <c r="Y1540" t="n">
        <v>1</v>
      </c>
      <c r="Z1540" t="n">
        <v>10</v>
      </c>
    </row>
    <row r="1541">
      <c r="A1541" t="n">
        <v>136</v>
      </c>
      <c r="B1541" t="n">
        <v>135</v>
      </c>
      <c r="C1541" t="inlineStr">
        <is>
          <t xml:space="preserve">CONCLUIDO	</t>
        </is>
      </c>
      <c r="D1541" t="n">
        <v>7.3668</v>
      </c>
      <c r="E1541" t="n">
        <v>13.57</v>
      </c>
      <c r="F1541" t="n">
        <v>10.47</v>
      </c>
      <c r="G1541" t="n">
        <v>125.62</v>
      </c>
      <c r="H1541" t="n">
        <v>1.86</v>
      </c>
      <c r="I1541" t="n">
        <v>5</v>
      </c>
      <c r="J1541" t="n">
        <v>334.58</v>
      </c>
      <c r="K1541" t="n">
        <v>59.89</v>
      </c>
      <c r="L1541" t="n">
        <v>35</v>
      </c>
      <c r="M1541" t="n">
        <v>3</v>
      </c>
      <c r="N1541" t="n">
        <v>104.7</v>
      </c>
      <c r="O1541" t="n">
        <v>41499.57</v>
      </c>
      <c r="P1541" t="n">
        <v>179.72</v>
      </c>
      <c r="Q1541" t="n">
        <v>197.75</v>
      </c>
      <c r="R1541" t="n">
        <v>29.8</v>
      </c>
      <c r="S1541" t="n">
        <v>25.4</v>
      </c>
      <c r="T1541" t="n">
        <v>1369.43</v>
      </c>
      <c r="U1541" t="n">
        <v>0.85</v>
      </c>
      <c r="V1541" t="n">
        <v>0.89</v>
      </c>
      <c r="W1541" t="n">
        <v>2.95</v>
      </c>
      <c r="X1541" t="n">
        <v>0.08</v>
      </c>
      <c r="Y1541" t="n">
        <v>1</v>
      </c>
      <c r="Z1541" t="n">
        <v>10</v>
      </c>
    </row>
    <row r="1542">
      <c r="A1542" t="n">
        <v>137</v>
      </c>
      <c r="B1542" t="n">
        <v>135</v>
      </c>
      <c r="C1542" t="inlineStr">
        <is>
          <t xml:space="preserve">CONCLUIDO	</t>
        </is>
      </c>
      <c r="D1542" t="n">
        <v>7.3669</v>
      </c>
      <c r="E1542" t="n">
        <v>13.57</v>
      </c>
      <c r="F1542" t="n">
        <v>10.47</v>
      </c>
      <c r="G1542" t="n">
        <v>125.62</v>
      </c>
      <c r="H1542" t="n">
        <v>1.87</v>
      </c>
      <c r="I1542" t="n">
        <v>5</v>
      </c>
      <c r="J1542" t="n">
        <v>335.18</v>
      </c>
      <c r="K1542" t="n">
        <v>59.89</v>
      </c>
      <c r="L1542" t="n">
        <v>35.25</v>
      </c>
      <c r="M1542" t="n">
        <v>3</v>
      </c>
      <c r="N1542" t="n">
        <v>105.04</v>
      </c>
      <c r="O1542" t="n">
        <v>41573.23</v>
      </c>
      <c r="P1542" t="n">
        <v>179.81</v>
      </c>
      <c r="Q1542" t="n">
        <v>197.76</v>
      </c>
      <c r="R1542" t="n">
        <v>29.87</v>
      </c>
      <c r="S1542" t="n">
        <v>25.4</v>
      </c>
      <c r="T1542" t="n">
        <v>1404.66</v>
      </c>
      <c r="U1542" t="n">
        <v>0.85</v>
      </c>
      <c r="V1542" t="n">
        <v>0.89</v>
      </c>
      <c r="W1542" t="n">
        <v>2.95</v>
      </c>
      <c r="X1542" t="n">
        <v>0.08</v>
      </c>
      <c r="Y1542" t="n">
        <v>1</v>
      </c>
      <c r="Z1542" t="n">
        <v>10</v>
      </c>
    </row>
    <row r="1543">
      <c r="A1543" t="n">
        <v>138</v>
      </c>
      <c r="B1543" t="n">
        <v>135</v>
      </c>
      <c r="C1543" t="inlineStr">
        <is>
          <t xml:space="preserve">CONCLUIDO	</t>
        </is>
      </c>
      <c r="D1543" t="n">
        <v>7.3647</v>
      </c>
      <c r="E1543" t="n">
        <v>13.58</v>
      </c>
      <c r="F1543" t="n">
        <v>10.47</v>
      </c>
      <c r="G1543" t="n">
        <v>125.67</v>
      </c>
      <c r="H1543" t="n">
        <v>1.88</v>
      </c>
      <c r="I1543" t="n">
        <v>5</v>
      </c>
      <c r="J1543" t="n">
        <v>335.78</v>
      </c>
      <c r="K1543" t="n">
        <v>59.89</v>
      </c>
      <c r="L1543" t="n">
        <v>35.5</v>
      </c>
      <c r="M1543" t="n">
        <v>3</v>
      </c>
      <c r="N1543" t="n">
        <v>105.39</v>
      </c>
      <c r="O1543" t="n">
        <v>41647.07</v>
      </c>
      <c r="P1543" t="n">
        <v>180.05</v>
      </c>
      <c r="Q1543" t="n">
        <v>197.75</v>
      </c>
      <c r="R1543" t="n">
        <v>29.9</v>
      </c>
      <c r="S1543" t="n">
        <v>25.4</v>
      </c>
      <c r="T1543" t="n">
        <v>1422.63</v>
      </c>
      <c r="U1543" t="n">
        <v>0.85</v>
      </c>
      <c r="V1543" t="n">
        <v>0.89</v>
      </c>
      <c r="W1543" t="n">
        <v>2.95</v>
      </c>
      <c r="X1543" t="n">
        <v>0.08</v>
      </c>
      <c r="Y1543" t="n">
        <v>1</v>
      </c>
      <c r="Z1543" t="n">
        <v>10</v>
      </c>
    </row>
    <row r="1544">
      <c r="A1544" t="n">
        <v>139</v>
      </c>
      <c r="B1544" t="n">
        <v>135</v>
      </c>
      <c r="C1544" t="inlineStr">
        <is>
          <t xml:space="preserve">CONCLUIDO	</t>
        </is>
      </c>
      <c r="D1544" t="n">
        <v>7.366</v>
      </c>
      <c r="E1544" t="n">
        <v>13.58</v>
      </c>
      <c r="F1544" t="n">
        <v>10.47</v>
      </c>
      <c r="G1544" t="n">
        <v>125.64</v>
      </c>
      <c r="H1544" t="n">
        <v>1.89</v>
      </c>
      <c r="I1544" t="n">
        <v>5</v>
      </c>
      <c r="J1544" t="n">
        <v>336.38</v>
      </c>
      <c r="K1544" t="n">
        <v>59.89</v>
      </c>
      <c r="L1544" t="n">
        <v>35.75</v>
      </c>
      <c r="M1544" t="n">
        <v>3</v>
      </c>
      <c r="N1544" t="n">
        <v>105.74</v>
      </c>
      <c r="O1544" t="n">
        <v>41721.08</v>
      </c>
      <c r="P1544" t="n">
        <v>180.01</v>
      </c>
      <c r="Q1544" t="n">
        <v>197.75</v>
      </c>
      <c r="R1544" t="n">
        <v>29.93</v>
      </c>
      <c r="S1544" t="n">
        <v>25.4</v>
      </c>
      <c r="T1544" t="n">
        <v>1435.72</v>
      </c>
      <c r="U1544" t="n">
        <v>0.85</v>
      </c>
      <c r="V1544" t="n">
        <v>0.89</v>
      </c>
      <c r="W1544" t="n">
        <v>2.95</v>
      </c>
      <c r="X1544" t="n">
        <v>0.08</v>
      </c>
      <c r="Y1544" t="n">
        <v>1</v>
      </c>
      <c r="Z1544" t="n">
        <v>10</v>
      </c>
    </row>
    <row r="1545">
      <c r="A1545" t="n">
        <v>140</v>
      </c>
      <c r="B1545" t="n">
        <v>135</v>
      </c>
      <c r="C1545" t="inlineStr">
        <is>
          <t xml:space="preserve">CONCLUIDO	</t>
        </is>
      </c>
      <c r="D1545" t="n">
        <v>7.3656</v>
      </c>
      <c r="E1545" t="n">
        <v>13.58</v>
      </c>
      <c r="F1545" t="n">
        <v>10.47</v>
      </c>
      <c r="G1545" t="n">
        <v>125.65</v>
      </c>
      <c r="H1545" t="n">
        <v>1.9</v>
      </c>
      <c r="I1545" t="n">
        <v>5</v>
      </c>
      <c r="J1545" t="n">
        <v>336.98</v>
      </c>
      <c r="K1545" t="n">
        <v>59.89</v>
      </c>
      <c r="L1545" t="n">
        <v>36</v>
      </c>
      <c r="M1545" t="n">
        <v>3</v>
      </c>
      <c r="N1545" t="n">
        <v>106.09</v>
      </c>
      <c r="O1545" t="n">
        <v>41795.26</v>
      </c>
      <c r="P1545" t="n">
        <v>180.13</v>
      </c>
      <c r="Q1545" t="n">
        <v>197.78</v>
      </c>
      <c r="R1545" t="n">
        <v>29.93</v>
      </c>
      <c r="S1545" t="n">
        <v>25.4</v>
      </c>
      <c r="T1545" t="n">
        <v>1438.18</v>
      </c>
      <c r="U1545" t="n">
        <v>0.85</v>
      </c>
      <c r="V1545" t="n">
        <v>0.89</v>
      </c>
      <c r="W1545" t="n">
        <v>2.95</v>
      </c>
      <c r="X1545" t="n">
        <v>0.08</v>
      </c>
      <c r="Y1545" t="n">
        <v>1</v>
      </c>
      <c r="Z1545" t="n">
        <v>10</v>
      </c>
    </row>
    <row r="1546">
      <c r="A1546" t="n">
        <v>141</v>
      </c>
      <c r="B1546" t="n">
        <v>135</v>
      </c>
      <c r="C1546" t="inlineStr">
        <is>
          <t xml:space="preserve">CONCLUIDO	</t>
        </is>
      </c>
      <c r="D1546" t="n">
        <v>7.366</v>
      </c>
      <c r="E1546" t="n">
        <v>13.58</v>
      </c>
      <c r="F1546" t="n">
        <v>10.47</v>
      </c>
      <c r="G1546" t="n">
        <v>125.64</v>
      </c>
      <c r="H1546" t="n">
        <v>1.91</v>
      </c>
      <c r="I1546" t="n">
        <v>5</v>
      </c>
      <c r="J1546" t="n">
        <v>337.58</v>
      </c>
      <c r="K1546" t="n">
        <v>59.89</v>
      </c>
      <c r="L1546" t="n">
        <v>36.25</v>
      </c>
      <c r="M1546" t="n">
        <v>3</v>
      </c>
      <c r="N1546" t="n">
        <v>106.45</v>
      </c>
      <c r="O1546" t="n">
        <v>41869.62</v>
      </c>
      <c r="P1546" t="n">
        <v>180.18</v>
      </c>
      <c r="Q1546" t="n">
        <v>197.75</v>
      </c>
      <c r="R1546" t="n">
        <v>29.9</v>
      </c>
      <c r="S1546" t="n">
        <v>25.4</v>
      </c>
      <c r="T1546" t="n">
        <v>1419.09</v>
      </c>
      <c r="U1546" t="n">
        <v>0.85</v>
      </c>
      <c r="V1546" t="n">
        <v>0.89</v>
      </c>
      <c r="W1546" t="n">
        <v>2.95</v>
      </c>
      <c r="X1546" t="n">
        <v>0.08</v>
      </c>
      <c r="Y1546" t="n">
        <v>1</v>
      </c>
      <c r="Z1546" t="n">
        <v>10</v>
      </c>
    </row>
    <row r="1547">
      <c r="A1547" t="n">
        <v>142</v>
      </c>
      <c r="B1547" t="n">
        <v>135</v>
      </c>
      <c r="C1547" t="inlineStr">
        <is>
          <t xml:space="preserve">CONCLUIDO	</t>
        </is>
      </c>
      <c r="D1547" t="n">
        <v>7.3663</v>
      </c>
      <c r="E1547" t="n">
        <v>13.58</v>
      </c>
      <c r="F1547" t="n">
        <v>10.47</v>
      </c>
      <c r="G1547" t="n">
        <v>125.63</v>
      </c>
      <c r="H1547" t="n">
        <v>1.92</v>
      </c>
      <c r="I1547" t="n">
        <v>5</v>
      </c>
      <c r="J1547" t="n">
        <v>338.19</v>
      </c>
      <c r="K1547" t="n">
        <v>59.89</v>
      </c>
      <c r="L1547" t="n">
        <v>36.5</v>
      </c>
      <c r="M1547" t="n">
        <v>3</v>
      </c>
      <c r="N1547" t="n">
        <v>106.8</v>
      </c>
      <c r="O1547" t="n">
        <v>41944.15</v>
      </c>
      <c r="P1547" t="n">
        <v>180.15</v>
      </c>
      <c r="Q1547" t="n">
        <v>197.8</v>
      </c>
      <c r="R1547" t="n">
        <v>29.84</v>
      </c>
      <c r="S1547" t="n">
        <v>25.4</v>
      </c>
      <c r="T1547" t="n">
        <v>1393.34</v>
      </c>
      <c r="U1547" t="n">
        <v>0.85</v>
      </c>
      <c r="V1547" t="n">
        <v>0.89</v>
      </c>
      <c r="W1547" t="n">
        <v>2.95</v>
      </c>
      <c r="X1547" t="n">
        <v>0.08</v>
      </c>
      <c r="Y1547" t="n">
        <v>1</v>
      </c>
      <c r="Z1547" t="n">
        <v>10</v>
      </c>
    </row>
    <row r="1548">
      <c r="A1548" t="n">
        <v>143</v>
      </c>
      <c r="B1548" t="n">
        <v>135</v>
      </c>
      <c r="C1548" t="inlineStr">
        <is>
          <t xml:space="preserve">CONCLUIDO	</t>
        </is>
      </c>
      <c r="D1548" t="n">
        <v>7.3674</v>
      </c>
      <c r="E1548" t="n">
        <v>13.57</v>
      </c>
      <c r="F1548" t="n">
        <v>10.47</v>
      </c>
      <c r="G1548" t="n">
        <v>125.61</v>
      </c>
      <c r="H1548" t="n">
        <v>1.93</v>
      </c>
      <c r="I1548" t="n">
        <v>5</v>
      </c>
      <c r="J1548" t="n">
        <v>338.79</v>
      </c>
      <c r="K1548" t="n">
        <v>59.89</v>
      </c>
      <c r="L1548" t="n">
        <v>36.75</v>
      </c>
      <c r="M1548" t="n">
        <v>3</v>
      </c>
      <c r="N1548" t="n">
        <v>107.16</v>
      </c>
      <c r="O1548" t="n">
        <v>42018.86</v>
      </c>
      <c r="P1548" t="n">
        <v>180.29</v>
      </c>
      <c r="Q1548" t="n">
        <v>197.76</v>
      </c>
      <c r="R1548" t="n">
        <v>29.81</v>
      </c>
      <c r="S1548" t="n">
        <v>25.4</v>
      </c>
      <c r="T1548" t="n">
        <v>1374.74</v>
      </c>
      <c r="U1548" t="n">
        <v>0.85</v>
      </c>
      <c r="V1548" t="n">
        <v>0.89</v>
      </c>
      <c r="W1548" t="n">
        <v>2.95</v>
      </c>
      <c r="X1548" t="n">
        <v>0.08</v>
      </c>
      <c r="Y1548" t="n">
        <v>1</v>
      </c>
      <c r="Z1548" t="n">
        <v>10</v>
      </c>
    </row>
    <row r="1549">
      <c r="A1549" t="n">
        <v>144</v>
      </c>
      <c r="B1549" t="n">
        <v>135</v>
      </c>
      <c r="C1549" t="inlineStr">
        <is>
          <t xml:space="preserve">CONCLUIDO	</t>
        </is>
      </c>
      <c r="D1549" t="n">
        <v>7.3647</v>
      </c>
      <c r="E1549" t="n">
        <v>13.58</v>
      </c>
      <c r="F1549" t="n">
        <v>10.47</v>
      </c>
      <c r="G1549" t="n">
        <v>125.67</v>
      </c>
      <c r="H1549" t="n">
        <v>1.94</v>
      </c>
      <c r="I1549" t="n">
        <v>5</v>
      </c>
      <c r="J1549" t="n">
        <v>339.4</v>
      </c>
      <c r="K1549" t="n">
        <v>59.89</v>
      </c>
      <c r="L1549" t="n">
        <v>37</v>
      </c>
      <c r="M1549" t="n">
        <v>3</v>
      </c>
      <c r="N1549" t="n">
        <v>107.51</v>
      </c>
      <c r="O1549" t="n">
        <v>42093.75</v>
      </c>
      <c r="P1549" t="n">
        <v>180.36</v>
      </c>
      <c r="Q1549" t="n">
        <v>197.75</v>
      </c>
      <c r="R1549" t="n">
        <v>29.92</v>
      </c>
      <c r="S1549" t="n">
        <v>25.4</v>
      </c>
      <c r="T1549" t="n">
        <v>1430.9</v>
      </c>
      <c r="U1549" t="n">
        <v>0.85</v>
      </c>
      <c r="V1549" t="n">
        <v>0.89</v>
      </c>
      <c r="W1549" t="n">
        <v>2.95</v>
      </c>
      <c r="X1549" t="n">
        <v>0.08</v>
      </c>
      <c r="Y1549" t="n">
        <v>1</v>
      </c>
      <c r="Z1549" t="n">
        <v>10</v>
      </c>
    </row>
    <row r="1550">
      <c r="A1550" t="n">
        <v>145</v>
      </c>
      <c r="B1550" t="n">
        <v>135</v>
      </c>
      <c r="C1550" t="inlineStr">
        <is>
          <t xml:space="preserve">CONCLUIDO	</t>
        </is>
      </c>
      <c r="D1550" t="n">
        <v>7.3681</v>
      </c>
      <c r="E1550" t="n">
        <v>13.57</v>
      </c>
      <c r="F1550" t="n">
        <v>10.47</v>
      </c>
      <c r="G1550" t="n">
        <v>125.59</v>
      </c>
      <c r="H1550" t="n">
        <v>1.95</v>
      </c>
      <c r="I1550" t="n">
        <v>5</v>
      </c>
      <c r="J1550" t="n">
        <v>340.01</v>
      </c>
      <c r="K1550" t="n">
        <v>59.89</v>
      </c>
      <c r="L1550" t="n">
        <v>37.25</v>
      </c>
      <c r="M1550" t="n">
        <v>3</v>
      </c>
      <c r="N1550" t="n">
        <v>107.87</v>
      </c>
      <c r="O1550" t="n">
        <v>42168.82</v>
      </c>
      <c r="P1550" t="n">
        <v>180.27</v>
      </c>
      <c r="Q1550" t="n">
        <v>197.75</v>
      </c>
      <c r="R1550" t="n">
        <v>29.69</v>
      </c>
      <c r="S1550" t="n">
        <v>25.4</v>
      </c>
      <c r="T1550" t="n">
        <v>1314.74</v>
      </c>
      <c r="U1550" t="n">
        <v>0.86</v>
      </c>
      <c r="V1550" t="n">
        <v>0.89</v>
      </c>
      <c r="W1550" t="n">
        <v>2.95</v>
      </c>
      <c r="X1550" t="n">
        <v>0.08</v>
      </c>
      <c r="Y1550" t="n">
        <v>1</v>
      </c>
      <c r="Z1550" t="n">
        <v>10</v>
      </c>
    </row>
    <row r="1551">
      <c r="A1551" t="n">
        <v>146</v>
      </c>
      <c r="B1551" t="n">
        <v>135</v>
      </c>
      <c r="C1551" t="inlineStr">
        <is>
          <t xml:space="preserve">CONCLUIDO	</t>
        </is>
      </c>
      <c r="D1551" t="n">
        <v>7.3674</v>
      </c>
      <c r="E1551" t="n">
        <v>13.57</v>
      </c>
      <c r="F1551" t="n">
        <v>10.47</v>
      </c>
      <c r="G1551" t="n">
        <v>125.61</v>
      </c>
      <c r="H1551" t="n">
        <v>1.96</v>
      </c>
      <c r="I1551" t="n">
        <v>5</v>
      </c>
      <c r="J1551" t="n">
        <v>340.62</v>
      </c>
      <c r="K1551" t="n">
        <v>59.89</v>
      </c>
      <c r="L1551" t="n">
        <v>37.5</v>
      </c>
      <c r="M1551" t="n">
        <v>3</v>
      </c>
      <c r="N1551" t="n">
        <v>108.23</v>
      </c>
      <c r="O1551" t="n">
        <v>42244.08</v>
      </c>
      <c r="P1551" t="n">
        <v>180.28</v>
      </c>
      <c r="Q1551" t="n">
        <v>197.77</v>
      </c>
      <c r="R1551" t="n">
        <v>29.81</v>
      </c>
      <c r="S1551" t="n">
        <v>25.4</v>
      </c>
      <c r="T1551" t="n">
        <v>1375.6</v>
      </c>
      <c r="U1551" t="n">
        <v>0.85</v>
      </c>
      <c r="V1551" t="n">
        <v>0.89</v>
      </c>
      <c r="W1551" t="n">
        <v>2.95</v>
      </c>
      <c r="X1551" t="n">
        <v>0.08</v>
      </c>
      <c r="Y1551" t="n">
        <v>1</v>
      </c>
      <c r="Z1551" t="n">
        <v>10</v>
      </c>
    </row>
    <row r="1552">
      <c r="A1552" t="n">
        <v>147</v>
      </c>
      <c r="B1552" t="n">
        <v>135</v>
      </c>
      <c r="C1552" t="inlineStr">
        <is>
          <t xml:space="preserve">CONCLUIDO	</t>
        </is>
      </c>
      <c r="D1552" t="n">
        <v>7.3677</v>
      </c>
      <c r="E1552" t="n">
        <v>13.57</v>
      </c>
      <c r="F1552" t="n">
        <v>10.47</v>
      </c>
      <c r="G1552" t="n">
        <v>125.6</v>
      </c>
      <c r="H1552" t="n">
        <v>1.97</v>
      </c>
      <c r="I1552" t="n">
        <v>5</v>
      </c>
      <c r="J1552" t="n">
        <v>341.23</v>
      </c>
      <c r="K1552" t="n">
        <v>59.89</v>
      </c>
      <c r="L1552" t="n">
        <v>37.75</v>
      </c>
      <c r="M1552" t="n">
        <v>3</v>
      </c>
      <c r="N1552" t="n">
        <v>108.59</v>
      </c>
      <c r="O1552" t="n">
        <v>42319.51</v>
      </c>
      <c r="P1552" t="n">
        <v>180.31</v>
      </c>
      <c r="Q1552" t="n">
        <v>197.75</v>
      </c>
      <c r="R1552" t="n">
        <v>29.77</v>
      </c>
      <c r="S1552" t="n">
        <v>25.4</v>
      </c>
      <c r="T1552" t="n">
        <v>1357.59</v>
      </c>
      <c r="U1552" t="n">
        <v>0.85</v>
      </c>
      <c r="V1552" t="n">
        <v>0.89</v>
      </c>
      <c r="W1552" t="n">
        <v>2.95</v>
      </c>
      <c r="X1552" t="n">
        <v>0.08</v>
      </c>
      <c r="Y1552" t="n">
        <v>1</v>
      </c>
      <c r="Z1552" t="n">
        <v>10</v>
      </c>
    </row>
    <row r="1553">
      <c r="A1553" t="n">
        <v>148</v>
      </c>
      <c r="B1553" t="n">
        <v>135</v>
      </c>
      <c r="C1553" t="inlineStr">
        <is>
          <t xml:space="preserve">CONCLUIDO	</t>
        </is>
      </c>
      <c r="D1553" t="n">
        <v>7.3713</v>
      </c>
      <c r="E1553" t="n">
        <v>13.57</v>
      </c>
      <c r="F1553" t="n">
        <v>10.46</v>
      </c>
      <c r="G1553" t="n">
        <v>125.52</v>
      </c>
      <c r="H1553" t="n">
        <v>1.98</v>
      </c>
      <c r="I1553" t="n">
        <v>5</v>
      </c>
      <c r="J1553" t="n">
        <v>341.84</v>
      </c>
      <c r="K1553" t="n">
        <v>59.89</v>
      </c>
      <c r="L1553" t="n">
        <v>38</v>
      </c>
      <c r="M1553" t="n">
        <v>3</v>
      </c>
      <c r="N1553" t="n">
        <v>108.96</v>
      </c>
      <c r="O1553" t="n">
        <v>42395.13</v>
      </c>
      <c r="P1553" t="n">
        <v>180.17</v>
      </c>
      <c r="Q1553" t="n">
        <v>197.75</v>
      </c>
      <c r="R1553" t="n">
        <v>29.57</v>
      </c>
      <c r="S1553" t="n">
        <v>25.4</v>
      </c>
      <c r="T1553" t="n">
        <v>1255.43</v>
      </c>
      <c r="U1553" t="n">
        <v>0.86</v>
      </c>
      <c r="V1553" t="n">
        <v>0.89</v>
      </c>
      <c r="W1553" t="n">
        <v>2.95</v>
      </c>
      <c r="X1553" t="n">
        <v>0.07000000000000001</v>
      </c>
      <c r="Y1553" t="n">
        <v>1</v>
      </c>
      <c r="Z1553" t="n">
        <v>10</v>
      </c>
    </row>
    <row r="1554">
      <c r="A1554" t="n">
        <v>149</v>
      </c>
      <c r="B1554" t="n">
        <v>135</v>
      </c>
      <c r="C1554" t="inlineStr">
        <is>
          <t xml:space="preserve">CONCLUIDO	</t>
        </is>
      </c>
      <c r="D1554" t="n">
        <v>7.3683</v>
      </c>
      <c r="E1554" t="n">
        <v>13.57</v>
      </c>
      <c r="F1554" t="n">
        <v>10.47</v>
      </c>
      <c r="G1554" t="n">
        <v>125.59</v>
      </c>
      <c r="H1554" t="n">
        <v>1.99</v>
      </c>
      <c r="I1554" t="n">
        <v>5</v>
      </c>
      <c r="J1554" t="n">
        <v>342.46</v>
      </c>
      <c r="K1554" t="n">
        <v>59.89</v>
      </c>
      <c r="L1554" t="n">
        <v>38.25</v>
      </c>
      <c r="M1554" t="n">
        <v>3</v>
      </c>
      <c r="N1554" t="n">
        <v>109.32</v>
      </c>
      <c r="O1554" t="n">
        <v>42470.94</v>
      </c>
      <c r="P1554" t="n">
        <v>180.23</v>
      </c>
      <c r="Q1554" t="n">
        <v>197.75</v>
      </c>
      <c r="R1554" t="n">
        <v>29.68</v>
      </c>
      <c r="S1554" t="n">
        <v>25.4</v>
      </c>
      <c r="T1554" t="n">
        <v>1312.7</v>
      </c>
      <c r="U1554" t="n">
        <v>0.86</v>
      </c>
      <c r="V1554" t="n">
        <v>0.89</v>
      </c>
      <c r="W1554" t="n">
        <v>2.95</v>
      </c>
      <c r="X1554" t="n">
        <v>0.08</v>
      </c>
      <c r="Y1554" t="n">
        <v>1</v>
      </c>
      <c r="Z1554" t="n">
        <v>10</v>
      </c>
    </row>
    <row r="1555">
      <c r="A1555" t="n">
        <v>150</v>
      </c>
      <c r="B1555" t="n">
        <v>135</v>
      </c>
      <c r="C1555" t="inlineStr">
        <is>
          <t xml:space="preserve">CONCLUIDO	</t>
        </is>
      </c>
      <c r="D1555" t="n">
        <v>7.3692</v>
      </c>
      <c r="E1555" t="n">
        <v>13.57</v>
      </c>
      <c r="F1555" t="n">
        <v>10.46</v>
      </c>
      <c r="G1555" t="n">
        <v>125.57</v>
      </c>
      <c r="H1555" t="n">
        <v>2</v>
      </c>
      <c r="I1555" t="n">
        <v>5</v>
      </c>
      <c r="J1555" t="n">
        <v>343.08</v>
      </c>
      <c r="K1555" t="n">
        <v>59.89</v>
      </c>
      <c r="L1555" t="n">
        <v>38.5</v>
      </c>
      <c r="M1555" t="n">
        <v>3</v>
      </c>
      <c r="N1555" t="n">
        <v>109.69</v>
      </c>
      <c r="O1555" t="n">
        <v>42546.93</v>
      </c>
      <c r="P1555" t="n">
        <v>180.28</v>
      </c>
      <c r="Q1555" t="n">
        <v>197.76</v>
      </c>
      <c r="R1555" t="n">
        <v>29.74</v>
      </c>
      <c r="S1555" t="n">
        <v>25.4</v>
      </c>
      <c r="T1555" t="n">
        <v>1338.74</v>
      </c>
      <c r="U1555" t="n">
        <v>0.85</v>
      </c>
      <c r="V1555" t="n">
        <v>0.89</v>
      </c>
      <c r="W1555" t="n">
        <v>2.94</v>
      </c>
      <c r="X1555" t="n">
        <v>0.07000000000000001</v>
      </c>
      <c r="Y1555" t="n">
        <v>1</v>
      </c>
      <c r="Z1555" t="n">
        <v>10</v>
      </c>
    </row>
    <row r="1556">
      <c r="A1556" t="n">
        <v>151</v>
      </c>
      <c r="B1556" t="n">
        <v>135</v>
      </c>
      <c r="C1556" t="inlineStr">
        <is>
          <t xml:space="preserve">CONCLUIDO	</t>
        </is>
      </c>
      <c r="D1556" t="n">
        <v>7.3721</v>
      </c>
      <c r="E1556" t="n">
        <v>13.56</v>
      </c>
      <c r="F1556" t="n">
        <v>10.46</v>
      </c>
      <c r="G1556" t="n">
        <v>125.51</v>
      </c>
      <c r="H1556" t="n">
        <v>2.01</v>
      </c>
      <c r="I1556" t="n">
        <v>5</v>
      </c>
      <c r="J1556" t="n">
        <v>343.69</v>
      </c>
      <c r="K1556" t="n">
        <v>59.89</v>
      </c>
      <c r="L1556" t="n">
        <v>38.75</v>
      </c>
      <c r="M1556" t="n">
        <v>3</v>
      </c>
      <c r="N1556" t="n">
        <v>110.06</v>
      </c>
      <c r="O1556" t="n">
        <v>42623.24</v>
      </c>
      <c r="P1556" t="n">
        <v>180.14</v>
      </c>
      <c r="Q1556" t="n">
        <v>197.75</v>
      </c>
      <c r="R1556" t="n">
        <v>29.51</v>
      </c>
      <c r="S1556" t="n">
        <v>25.4</v>
      </c>
      <c r="T1556" t="n">
        <v>1227.25</v>
      </c>
      <c r="U1556" t="n">
        <v>0.86</v>
      </c>
      <c r="V1556" t="n">
        <v>0.89</v>
      </c>
      <c r="W1556" t="n">
        <v>2.95</v>
      </c>
      <c r="X1556" t="n">
        <v>0.07000000000000001</v>
      </c>
      <c r="Y1556" t="n">
        <v>1</v>
      </c>
      <c r="Z1556" t="n">
        <v>10</v>
      </c>
    </row>
    <row r="1557">
      <c r="A1557" t="n">
        <v>152</v>
      </c>
      <c r="B1557" t="n">
        <v>135</v>
      </c>
      <c r="C1557" t="inlineStr">
        <is>
          <t xml:space="preserve">CONCLUIDO	</t>
        </is>
      </c>
      <c r="D1557" t="n">
        <v>7.3715</v>
      </c>
      <c r="E1557" t="n">
        <v>13.57</v>
      </c>
      <c r="F1557" t="n">
        <v>10.46</v>
      </c>
      <c r="G1557" t="n">
        <v>125.52</v>
      </c>
      <c r="H1557" t="n">
        <v>2.02</v>
      </c>
      <c r="I1557" t="n">
        <v>5</v>
      </c>
      <c r="J1557" t="n">
        <v>344.31</v>
      </c>
      <c r="K1557" t="n">
        <v>59.89</v>
      </c>
      <c r="L1557" t="n">
        <v>39</v>
      </c>
      <c r="M1557" t="n">
        <v>3</v>
      </c>
      <c r="N1557" t="n">
        <v>110.43</v>
      </c>
      <c r="O1557" t="n">
        <v>42699.62</v>
      </c>
      <c r="P1557" t="n">
        <v>180.13</v>
      </c>
      <c r="Q1557" t="n">
        <v>197.76</v>
      </c>
      <c r="R1557" t="n">
        <v>29.49</v>
      </c>
      <c r="S1557" t="n">
        <v>25.4</v>
      </c>
      <c r="T1557" t="n">
        <v>1215.33</v>
      </c>
      <c r="U1557" t="n">
        <v>0.86</v>
      </c>
      <c r="V1557" t="n">
        <v>0.89</v>
      </c>
      <c r="W1557" t="n">
        <v>2.95</v>
      </c>
      <c r="X1557" t="n">
        <v>0.07000000000000001</v>
      </c>
      <c r="Y1557" t="n">
        <v>1</v>
      </c>
      <c r="Z1557" t="n">
        <v>10</v>
      </c>
    </row>
    <row r="1558">
      <c r="A1558" t="n">
        <v>153</v>
      </c>
      <c r="B1558" t="n">
        <v>135</v>
      </c>
      <c r="C1558" t="inlineStr">
        <is>
          <t xml:space="preserve">CONCLUIDO	</t>
        </is>
      </c>
      <c r="D1558" t="n">
        <v>7.3706</v>
      </c>
      <c r="E1558" t="n">
        <v>13.57</v>
      </c>
      <c r="F1558" t="n">
        <v>10.46</v>
      </c>
      <c r="G1558" t="n">
        <v>125.54</v>
      </c>
      <c r="H1558" t="n">
        <v>2.03</v>
      </c>
      <c r="I1558" t="n">
        <v>5</v>
      </c>
      <c r="J1558" t="n">
        <v>344.93</v>
      </c>
      <c r="K1558" t="n">
        <v>59.89</v>
      </c>
      <c r="L1558" t="n">
        <v>39.25</v>
      </c>
      <c r="M1558" t="n">
        <v>3</v>
      </c>
      <c r="N1558" t="n">
        <v>110.8</v>
      </c>
      <c r="O1558" t="n">
        <v>42776.18</v>
      </c>
      <c r="P1558" t="n">
        <v>180.19</v>
      </c>
      <c r="Q1558" t="n">
        <v>197.78</v>
      </c>
      <c r="R1558" t="n">
        <v>29.56</v>
      </c>
      <c r="S1558" t="n">
        <v>25.4</v>
      </c>
      <c r="T1558" t="n">
        <v>1251.08</v>
      </c>
      <c r="U1558" t="n">
        <v>0.86</v>
      </c>
      <c r="V1558" t="n">
        <v>0.89</v>
      </c>
      <c r="W1558" t="n">
        <v>2.95</v>
      </c>
      <c r="X1558" t="n">
        <v>0.07000000000000001</v>
      </c>
      <c r="Y1558" t="n">
        <v>1</v>
      </c>
      <c r="Z1558" t="n">
        <v>10</v>
      </c>
    </row>
    <row r="1559">
      <c r="A1559" t="n">
        <v>154</v>
      </c>
      <c r="B1559" t="n">
        <v>135</v>
      </c>
      <c r="C1559" t="inlineStr">
        <is>
          <t xml:space="preserve">CONCLUIDO	</t>
        </is>
      </c>
      <c r="D1559" t="n">
        <v>7.3727</v>
      </c>
      <c r="E1559" t="n">
        <v>13.56</v>
      </c>
      <c r="F1559" t="n">
        <v>10.46</v>
      </c>
      <c r="G1559" t="n">
        <v>125.49</v>
      </c>
      <c r="H1559" t="n">
        <v>2.04</v>
      </c>
      <c r="I1559" t="n">
        <v>5</v>
      </c>
      <c r="J1559" t="n">
        <v>345.56</v>
      </c>
      <c r="K1559" t="n">
        <v>59.89</v>
      </c>
      <c r="L1559" t="n">
        <v>39.5</v>
      </c>
      <c r="M1559" t="n">
        <v>3</v>
      </c>
      <c r="N1559" t="n">
        <v>111.17</v>
      </c>
      <c r="O1559" t="n">
        <v>42852.94</v>
      </c>
      <c r="P1559" t="n">
        <v>180.01</v>
      </c>
      <c r="Q1559" t="n">
        <v>197.75</v>
      </c>
      <c r="R1559" t="n">
        <v>29.5</v>
      </c>
      <c r="S1559" t="n">
        <v>25.4</v>
      </c>
      <c r="T1559" t="n">
        <v>1221.56</v>
      </c>
      <c r="U1559" t="n">
        <v>0.86</v>
      </c>
      <c r="V1559" t="n">
        <v>0.89</v>
      </c>
      <c r="W1559" t="n">
        <v>2.94</v>
      </c>
      <c r="X1559" t="n">
        <v>0.07000000000000001</v>
      </c>
      <c r="Y1559" t="n">
        <v>1</v>
      </c>
      <c r="Z1559" t="n">
        <v>10</v>
      </c>
    </row>
    <row r="1560">
      <c r="A1560" t="n">
        <v>155</v>
      </c>
      <c r="B1560" t="n">
        <v>135</v>
      </c>
      <c r="C1560" t="inlineStr">
        <is>
          <t xml:space="preserve">CONCLUIDO	</t>
        </is>
      </c>
      <c r="D1560" t="n">
        <v>7.369</v>
      </c>
      <c r="E1560" t="n">
        <v>13.57</v>
      </c>
      <c r="F1560" t="n">
        <v>10.46</v>
      </c>
      <c r="G1560" t="n">
        <v>125.57</v>
      </c>
      <c r="H1560" t="n">
        <v>2.05</v>
      </c>
      <c r="I1560" t="n">
        <v>5</v>
      </c>
      <c r="J1560" t="n">
        <v>346.18</v>
      </c>
      <c r="K1560" t="n">
        <v>59.89</v>
      </c>
      <c r="L1560" t="n">
        <v>39.75</v>
      </c>
      <c r="M1560" t="n">
        <v>3</v>
      </c>
      <c r="N1560" t="n">
        <v>111.54</v>
      </c>
      <c r="O1560" t="n">
        <v>42929.9</v>
      </c>
      <c r="P1560" t="n">
        <v>179.97</v>
      </c>
      <c r="Q1560" t="n">
        <v>197.75</v>
      </c>
      <c r="R1560" t="n">
        <v>29.67</v>
      </c>
      <c r="S1560" t="n">
        <v>25.4</v>
      </c>
      <c r="T1560" t="n">
        <v>1308.32</v>
      </c>
      <c r="U1560" t="n">
        <v>0.86</v>
      </c>
      <c r="V1560" t="n">
        <v>0.89</v>
      </c>
      <c r="W1560" t="n">
        <v>2.95</v>
      </c>
      <c r="X1560" t="n">
        <v>0.07000000000000001</v>
      </c>
      <c r="Y1560" t="n">
        <v>1</v>
      </c>
      <c r="Z1560" t="n">
        <v>10</v>
      </c>
    </row>
    <row r="1561">
      <c r="A1561" t="n">
        <v>156</v>
      </c>
      <c r="B1561" t="n">
        <v>135</v>
      </c>
      <c r="C1561" t="inlineStr">
        <is>
          <t xml:space="preserve">CONCLUIDO	</t>
        </is>
      </c>
      <c r="D1561" t="n">
        <v>7.3709</v>
      </c>
      <c r="E1561" t="n">
        <v>13.57</v>
      </c>
      <c r="F1561" t="n">
        <v>10.46</v>
      </c>
      <c r="G1561" t="n">
        <v>125.53</v>
      </c>
      <c r="H1561" t="n">
        <v>2.06</v>
      </c>
      <c r="I1561" t="n">
        <v>5</v>
      </c>
      <c r="J1561" t="n">
        <v>346.81</v>
      </c>
      <c r="K1561" t="n">
        <v>59.89</v>
      </c>
      <c r="L1561" t="n">
        <v>40</v>
      </c>
      <c r="M1561" t="n">
        <v>3</v>
      </c>
      <c r="N1561" t="n">
        <v>111.92</v>
      </c>
      <c r="O1561" t="n">
        <v>43007.05</v>
      </c>
      <c r="P1561" t="n">
        <v>179.79</v>
      </c>
      <c r="Q1561" t="n">
        <v>197.75</v>
      </c>
      <c r="R1561" t="n">
        <v>29.55</v>
      </c>
      <c r="S1561" t="n">
        <v>25.4</v>
      </c>
      <c r="T1561" t="n">
        <v>1247.89</v>
      </c>
      <c r="U1561" t="n">
        <v>0.86</v>
      </c>
      <c r="V1561" t="n">
        <v>0.89</v>
      </c>
      <c r="W1561" t="n">
        <v>2.95</v>
      </c>
      <c r="X1561" t="n">
        <v>0.07000000000000001</v>
      </c>
      <c r="Y1561" t="n">
        <v>1</v>
      </c>
      <c r="Z1561" t="n">
        <v>10</v>
      </c>
    </row>
    <row r="1562">
      <c r="A1562" t="n">
        <v>0</v>
      </c>
      <c r="B1562" t="n">
        <v>80</v>
      </c>
      <c r="C1562" t="inlineStr">
        <is>
          <t xml:space="preserve">CONCLUIDO	</t>
        </is>
      </c>
      <c r="D1562" t="n">
        <v>5.3425</v>
      </c>
      <c r="E1562" t="n">
        <v>18.72</v>
      </c>
      <c r="F1562" t="n">
        <v>12.72</v>
      </c>
      <c r="G1562" t="n">
        <v>6.69</v>
      </c>
      <c r="H1562" t="n">
        <v>0.11</v>
      </c>
      <c r="I1562" t="n">
        <v>114</v>
      </c>
      <c r="J1562" t="n">
        <v>159.12</v>
      </c>
      <c r="K1562" t="n">
        <v>50.28</v>
      </c>
      <c r="L1562" t="n">
        <v>1</v>
      </c>
      <c r="M1562" t="n">
        <v>112</v>
      </c>
      <c r="N1562" t="n">
        <v>27.84</v>
      </c>
      <c r="O1562" t="n">
        <v>19859.16</v>
      </c>
      <c r="P1562" t="n">
        <v>157.55</v>
      </c>
      <c r="Q1562" t="n">
        <v>198.12</v>
      </c>
      <c r="R1562" t="n">
        <v>99.7</v>
      </c>
      <c r="S1562" t="n">
        <v>25.4</v>
      </c>
      <c r="T1562" t="n">
        <v>35776.94</v>
      </c>
      <c r="U1562" t="n">
        <v>0.25</v>
      </c>
      <c r="V1562" t="n">
        <v>0.73</v>
      </c>
      <c r="W1562" t="n">
        <v>3.13</v>
      </c>
      <c r="X1562" t="n">
        <v>2.32</v>
      </c>
      <c r="Y1562" t="n">
        <v>1</v>
      </c>
      <c r="Z1562" t="n">
        <v>10</v>
      </c>
    </row>
    <row r="1563">
      <c r="A1563" t="n">
        <v>1</v>
      </c>
      <c r="B1563" t="n">
        <v>80</v>
      </c>
      <c r="C1563" t="inlineStr">
        <is>
          <t xml:space="preserve">CONCLUIDO	</t>
        </is>
      </c>
      <c r="D1563" t="n">
        <v>5.7909</v>
      </c>
      <c r="E1563" t="n">
        <v>17.27</v>
      </c>
      <c r="F1563" t="n">
        <v>12.14</v>
      </c>
      <c r="G1563" t="n">
        <v>8.369999999999999</v>
      </c>
      <c r="H1563" t="n">
        <v>0.14</v>
      </c>
      <c r="I1563" t="n">
        <v>87</v>
      </c>
      <c r="J1563" t="n">
        <v>159.48</v>
      </c>
      <c r="K1563" t="n">
        <v>50.28</v>
      </c>
      <c r="L1563" t="n">
        <v>1.25</v>
      </c>
      <c r="M1563" t="n">
        <v>85</v>
      </c>
      <c r="N1563" t="n">
        <v>27.95</v>
      </c>
      <c r="O1563" t="n">
        <v>19902.91</v>
      </c>
      <c r="P1563" t="n">
        <v>150.22</v>
      </c>
      <c r="Q1563" t="n">
        <v>198.05</v>
      </c>
      <c r="R1563" t="n">
        <v>81.59999999999999</v>
      </c>
      <c r="S1563" t="n">
        <v>25.4</v>
      </c>
      <c r="T1563" t="n">
        <v>26861.12</v>
      </c>
      <c r="U1563" t="n">
        <v>0.31</v>
      </c>
      <c r="V1563" t="n">
        <v>0.77</v>
      </c>
      <c r="W1563" t="n">
        <v>3.08</v>
      </c>
      <c r="X1563" t="n">
        <v>1.74</v>
      </c>
      <c r="Y1563" t="n">
        <v>1</v>
      </c>
      <c r="Z1563" t="n">
        <v>10</v>
      </c>
    </row>
    <row r="1564">
      <c r="A1564" t="n">
        <v>2</v>
      </c>
      <c r="B1564" t="n">
        <v>80</v>
      </c>
      <c r="C1564" t="inlineStr">
        <is>
          <t xml:space="preserve">CONCLUIDO	</t>
        </is>
      </c>
      <c r="D1564" t="n">
        <v>6.0873</v>
      </c>
      <c r="E1564" t="n">
        <v>16.43</v>
      </c>
      <c r="F1564" t="n">
        <v>11.82</v>
      </c>
      <c r="G1564" t="n">
        <v>9.98</v>
      </c>
      <c r="H1564" t="n">
        <v>0.17</v>
      </c>
      <c r="I1564" t="n">
        <v>71</v>
      </c>
      <c r="J1564" t="n">
        <v>159.83</v>
      </c>
      <c r="K1564" t="n">
        <v>50.28</v>
      </c>
      <c r="L1564" t="n">
        <v>1.5</v>
      </c>
      <c r="M1564" t="n">
        <v>69</v>
      </c>
      <c r="N1564" t="n">
        <v>28.05</v>
      </c>
      <c r="O1564" t="n">
        <v>19946.71</v>
      </c>
      <c r="P1564" t="n">
        <v>146.06</v>
      </c>
      <c r="Q1564" t="n">
        <v>197.93</v>
      </c>
      <c r="R1564" t="n">
        <v>71.70999999999999</v>
      </c>
      <c r="S1564" t="n">
        <v>25.4</v>
      </c>
      <c r="T1564" t="n">
        <v>21995.53</v>
      </c>
      <c r="U1564" t="n">
        <v>0.35</v>
      </c>
      <c r="V1564" t="n">
        <v>0.79</v>
      </c>
      <c r="W1564" t="n">
        <v>3.05</v>
      </c>
      <c r="X1564" t="n">
        <v>1.42</v>
      </c>
      <c r="Y1564" t="n">
        <v>1</v>
      </c>
      <c r="Z1564" t="n">
        <v>10</v>
      </c>
    </row>
    <row r="1565">
      <c r="A1565" t="n">
        <v>3</v>
      </c>
      <c r="B1565" t="n">
        <v>80</v>
      </c>
      <c r="C1565" t="inlineStr">
        <is>
          <t xml:space="preserve">CONCLUIDO	</t>
        </is>
      </c>
      <c r="D1565" t="n">
        <v>6.313</v>
      </c>
      <c r="E1565" t="n">
        <v>15.84</v>
      </c>
      <c r="F1565" t="n">
        <v>11.58</v>
      </c>
      <c r="G1565" t="n">
        <v>11.58</v>
      </c>
      <c r="H1565" t="n">
        <v>0.19</v>
      </c>
      <c r="I1565" t="n">
        <v>60</v>
      </c>
      <c r="J1565" t="n">
        <v>160.19</v>
      </c>
      <c r="K1565" t="n">
        <v>50.28</v>
      </c>
      <c r="L1565" t="n">
        <v>1.75</v>
      </c>
      <c r="M1565" t="n">
        <v>58</v>
      </c>
      <c r="N1565" t="n">
        <v>28.16</v>
      </c>
      <c r="O1565" t="n">
        <v>19990.53</v>
      </c>
      <c r="P1565" t="n">
        <v>143.05</v>
      </c>
      <c r="Q1565" t="n">
        <v>197.87</v>
      </c>
      <c r="R1565" t="n">
        <v>64.37</v>
      </c>
      <c r="S1565" t="n">
        <v>25.4</v>
      </c>
      <c r="T1565" t="n">
        <v>18380.99</v>
      </c>
      <c r="U1565" t="n">
        <v>0.39</v>
      </c>
      <c r="V1565" t="n">
        <v>0.8</v>
      </c>
      <c r="W1565" t="n">
        <v>3.04</v>
      </c>
      <c r="X1565" t="n">
        <v>1.19</v>
      </c>
      <c r="Y1565" t="n">
        <v>1</v>
      </c>
      <c r="Z1565" t="n">
        <v>10</v>
      </c>
    </row>
    <row r="1566">
      <c r="A1566" t="n">
        <v>4</v>
      </c>
      <c r="B1566" t="n">
        <v>80</v>
      </c>
      <c r="C1566" t="inlineStr">
        <is>
          <t xml:space="preserve">CONCLUIDO	</t>
        </is>
      </c>
      <c r="D1566" t="n">
        <v>6.4782</v>
      </c>
      <c r="E1566" t="n">
        <v>15.44</v>
      </c>
      <c r="F1566" t="n">
        <v>11.44</v>
      </c>
      <c r="G1566" t="n">
        <v>13.2</v>
      </c>
      <c r="H1566" t="n">
        <v>0.22</v>
      </c>
      <c r="I1566" t="n">
        <v>52</v>
      </c>
      <c r="J1566" t="n">
        <v>160.54</v>
      </c>
      <c r="K1566" t="n">
        <v>50.28</v>
      </c>
      <c r="L1566" t="n">
        <v>2</v>
      </c>
      <c r="M1566" t="n">
        <v>50</v>
      </c>
      <c r="N1566" t="n">
        <v>28.26</v>
      </c>
      <c r="O1566" t="n">
        <v>20034.4</v>
      </c>
      <c r="P1566" t="n">
        <v>141.1</v>
      </c>
      <c r="Q1566" t="n">
        <v>197.94</v>
      </c>
      <c r="R1566" t="n">
        <v>59.76</v>
      </c>
      <c r="S1566" t="n">
        <v>25.4</v>
      </c>
      <c r="T1566" t="n">
        <v>16116.88</v>
      </c>
      <c r="U1566" t="n">
        <v>0.42</v>
      </c>
      <c r="V1566" t="n">
        <v>0.8100000000000001</v>
      </c>
      <c r="W1566" t="n">
        <v>3.03</v>
      </c>
      <c r="X1566" t="n">
        <v>1.04</v>
      </c>
      <c r="Y1566" t="n">
        <v>1</v>
      </c>
      <c r="Z1566" t="n">
        <v>10</v>
      </c>
    </row>
    <row r="1567">
      <c r="A1567" t="n">
        <v>5</v>
      </c>
      <c r="B1567" t="n">
        <v>80</v>
      </c>
      <c r="C1567" t="inlineStr">
        <is>
          <t xml:space="preserve">CONCLUIDO	</t>
        </is>
      </c>
      <c r="D1567" t="n">
        <v>6.6212</v>
      </c>
      <c r="E1567" t="n">
        <v>15.1</v>
      </c>
      <c r="F1567" t="n">
        <v>11.3</v>
      </c>
      <c r="G1567" t="n">
        <v>14.73</v>
      </c>
      <c r="H1567" t="n">
        <v>0.25</v>
      </c>
      <c r="I1567" t="n">
        <v>46</v>
      </c>
      <c r="J1567" t="n">
        <v>160.9</v>
      </c>
      <c r="K1567" t="n">
        <v>50.28</v>
      </c>
      <c r="L1567" t="n">
        <v>2.25</v>
      </c>
      <c r="M1567" t="n">
        <v>44</v>
      </c>
      <c r="N1567" t="n">
        <v>28.37</v>
      </c>
      <c r="O1567" t="n">
        <v>20078.3</v>
      </c>
      <c r="P1567" t="n">
        <v>139.2</v>
      </c>
      <c r="Q1567" t="n">
        <v>197.85</v>
      </c>
      <c r="R1567" t="n">
        <v>55.28</v>
      </c>
      <c r="S1567" t="n">
        <v>25.4</v>
      </c>
      <c r="T1567" t="n">
        <v>13907.23</v>
      </c>
      <c r="U1567" t="n">
        <v>0.46</v>
      </c>
      <c r="V1567" t="n">
        <v>0.82</v>
      </c>
      <c r="W1567" t="n">
        <v>3.02</v>
      </c>
      <c r="X1567" t="n">
        <v>0.9</v>
      </c>
      <c r="Y1567" t="n">
        <v>1</v>
      </c>
      <c r="Z1567" t="n">
        <v>10</v>
      </c>
    </row>
    <row r="1568">
      <c r="A1568" t="n">
        <v>6</v>
      </c>
      <c r="B1568" t="n">
        <v>80</v>
      </c>
      <c r="C1568" t="inlineStr">
        <is>
          <t xml:space="preserve">CONCLUIDO	</t>
        </is>
      </c>
      <c r="D1568" t="n">
        <v>6.7408</v>
      </c>
      <c r="E1568" t="n">
        <v>14.84</v>
      </c>
      <c r="F1568" t="n">
        <v>11.19</v>
      </c>
      <c r="G1568" t="n">
        <v>16.37</v>
      </c>
      <c r="H1568" t="n">
        <v>0.27</v>
      </c>
      <c r="I1568" t="n">
        <v>41</v>
      </c>
      <c r="J1568" t="n">
        <v>161.26</v>
      </c>
      <c r="K1568" t="n">
        <v>50.28</v>
      </c>
      <c r="L1568" t="n">
        <v>2.5</v>
      </c>
      <c r="M1568" t="n">
        <v>39</v>
      </c>
      <c r="N1568" t="n">
        <v>28.48</v>
      </c>
      <c r="O1568" t="n">
        <v>20122.23</v>
      </c>
      <c r="P1568" t="n">
        <v>137.76</v>
      </c>
      <c r="Q1568" t="n">
        <v>197.88</v>
      </c>
      <c r="R1568" t="n">
        <v>52.31</v>
      </c>
      <c r="S1568" t="n">
        <v>25.4</v>
      </c>
      <c r="T1568" t="n">
        <v>12445.43</v>
      </c>
      <c r="U1568" t="n">
        <v>0.49</v>
      </c>
      <c r="V1568" t="n">
        <v>0.83</v>
      </c>
      <c r="W1568" t="n">
        <v>3</v>
      </c>
      <c r="X1568" t="n">
        <v>0.8</v>
      </c>
      <c r="Y1568" t="n">
        <v>1</v>
      </c>
      <c r="Z1568" t="n">
        <v>10</v>
      </c>
    </row>
    <row r="1569">
      <c r="A1569" t="n">
        <v>7</v>
      </c>
      <c r="B1569" t="n">
        <v>80</v>
      </c>
      <c r="C1569" t="inlineStr">
        <is>
          <t xml:space="preserve">CONCLUIDO	</t>
        </is>
      </c>
      <c r="D1569" t="n">
        <v>6.8338</v>
      </c>
      <c r="E1569" t="n">
        <v>14.63</v>
      </c>
      <c r="F1569" t="n">
        <v>11.12</v>
      </c>
      <c r="G1569" t="n">
        <v>18.03</v>
      </c>
      <c r="H1569" t="n">
        <v>0.3</v>
      </c>
      <c r="I1569" t="n">
        <v>37</v>
      </c>
      <c r="J1569" t="n">
        <v>161.61</v>
      </c>
      <c r="K1569" t="n">
        <v>50.28</v>
      </c>
      <c r="L1569" t="n">
        <v>2.75</v>
      </c>
      <c r="M1569" t="n">
        <v>35</v>
      </c>
      <c r="N1569" t="n">
        <v>28.58</v>
      </c>
      <c r="O1569" t="n">
        <v>20166.2</v>
      </c>
      <c r="P1569" t="n">
        <v>136.74</v>
      </c>
      <c r="Q1569" t="n">
        <v>197.88</v>
      </c>
      <c r="R1569" t="n">
        <v>49.7</v>
      </c>
      <c r="S1569" t="n">
        <v>25.4</v>
      </c>
      <c r="T1569" t="n">
        <v>11162.62</v>
      </c>
      <c r="U1569" t="n">
        <v>0.51</v>
      </c>
      <c r="V1569" t="n">
        <v>0.84</v>
      </c>
      <c r="W1569" t="n">
        <v>3</v>
      </c>
      <c r="X1569" t="n">
        <v>0.72</v>
      </c>
      <c r="Y1569" t="n">
        <v>1</v>
      </c>
      <c r="Z1569" t="n">
        <v>10</v>
      </c>
    </row>
    <row r="1570">
      <c r="A1570" t="n">
        <v>8</v>
      </c>
      <c r="B1570" t="n">
        <v>80</v>
      </c>
      <c r="C1570" t="inlineStr">
        <is>
          <t xml:space="preserve">CONCLUIDO	</t>
        </is>
      </c>
      <c r="D1570" t="n">
        <v>6.9057</v>
      </c>
      <c r="E1570" t="n">
        <v>14.48</v>
      </c>
      <c r="F1570" t="n">
        <v>11.06</v>
      </c>
      <c r="G1570" t="n">
        <v>19.52</v>
      </c>
      <c r="H1570" t="n">
        <v>0.33</v>
      </c>
      <c r="I1570" t="n">
        <v>34</v>
      </c>
      <c r="J1570" t="n">
        <v>161.97</v>
      </c>
      <c r="K1570" t="n">
        <v>50.28</v>
      </c>
      <c r="L1570" t="n">
        <v>3</v>
      </c>
      <c r="M1570" t="n">
        <v>32</v>
      </c>
      <c r="N1570" t="n">
        <v>28.69</v>
      </c>
      <c r="O1570" t="n">
        <v>20210.21</v>
      </c>
      <c r="P1570" t="n">
        <v>135.8</v>
      </c>
      <c r="Q1570" t="n">
        <v>197.79</v>
      </c>
      <c r="R1570" t="n">
        <v>48.28</v>
      </c>
      <c r="S1570" t="n">
        <v>25.4</v>
      </c>
      <c r="T1570" t="n">
        <v>10464.1</v>
      </c>
      <c r="U1570" t="n">
        <v>0.53</v>
      </c>
      <c r="V1570" t="n">
        <v>0.84</v>
      </c>
      <c r="W1570" t="n">
        <v>2.99</v>
      </c>
      <c r="X1570" t="n">
        <v>0.67</v>
      </c>
      <c r="Y1570" t="n">
        <v>1</v>
      </c>
      <c r="Z1570" t="n">
        <v>10</v>
      </c>
    </row>
    <row r="1571">
      <c r="A1571" t="n">
        <v>9</v>
      </c>
      <c r="B1571" t="n">
        <v>80</v>
      </c>
      <c r="C1571" t="inlineStr">
        <is>
          <t xml:space="preserve">CONCLUIDO	</t>
        </is>
      </c>
      <c r="D1571" t="n">
        <v>6.9968</v>
      </c>
      <c r="E1571" t="n">
        <v>14.29</v>
      </c>
      <c r="F1571" t="n">
        <v>10.97</v>
      </c>
      <c r="G1571" t="n">
        <v>21.23</v>
      </c>
      <c r="H1571" t="n">
        <v>0.35</v>
      </c>
      <c r="I1571" t="n">
        <v>31</v>
      </c>
      <c r="J1571" t="n">
        <v>162.33</v>
      </c>
      <c r="K1571" t="n">
        <v>50.28</v>
      </c>
      <c r="L1571" t="n">
        <v>3.25</v>
      </c>
      <c r="M1571" t="n">
        <v>29</v>
      </c>
      <c r="N1571" t="n">
        <v>28.8</v>
      </c>
      <c r="O1571" t="n">
        <v>20254.26</v>
      </c>
      <c r="P1571" t="n">
        <v>134.58</v>
      </c>
      <c r="Q1571" t="n">
        <v>197.78</v>
      </c>
      <c r="R1571" t="n">
        <v>45.3</v>
      </c>
      <c r="S1571" t="n">
        <v>25.4</v>
      </c>
      <c r="T1571" t="n">
        <v>8992.57</v>
      </c>
      <c r="U1571" t="n">
        <v>0.5600000000000001</v>
      </c>
      <c r="V1571" t="n">
        <v>0.85</v>
      </c>
      <c r="W1571" t="n">
        <v>2.99</v>
      </c>
      <c r="X1571" t="n">
        <v>0.58</v>
      </c>
      <c r="Y1571" t="n">
        <v>1</v>
      </c>
      <c r="Z1571" t="n">
        <v>10</v>
      </c>
    </row>
    <row r="1572">
      <c r="A1572" t="n">
        <v>10</v>
      </c>
      <c r="B1572" t="n">
        <v>80</v>
      </c>
      <c r="C1572" t="inlineStr">
        <is>
          <t xml:space="preserve">CONCLUIDO	</t>
        </is>
      </c>
      <c r="D1572" t="n">
        <v>7.0293</v>
      </c>
      <c r="E1572" t="n">
        <v>14.23</v>
      </c>
      <c r="F1572" t="n">
        <v>10.97</v>
      </c>
      <c r="G1572" t="n">
        <v>22.69</v>
      </c>
      <c r="H1572" t="n">
        <v>0.38</v>
      </c>
      <c r="I1572" t="n">
        <v>29</v>
      </c>
      <c r="J1572" t="n">
        <v>162.68</v>
      </c>
      <c r="K1572" t="n">
        <v>50.28</v>
      </c>
      <c r="L1572" t="n">
        <v>3.5</v>
      </c>
      <c r="M1572" t="n">
        <v>27</v>
      </c>
      <c r="N1572" t="n">
        <v>28.9</v>
      </c>
      <c r="O1572" t="n">
        <v>20298.34</v>
      </c>
      <c r="P1572" t="n">
        <v>134.42</v>
      </c>
      <c r="Q1572" t="n">
        <v>197.81</v>
      </c>
      <c r="R1572" t="n">
        <v>45.37</v>
      </c>
      <c r="S1572" t="n">
        <v>25.4</v>
      </c>
      <c r="T1572" t="n">
        <v>9036.02</v>
      </c>
      <c r="U1572" t="n">
        <v>0.5600000000000001</v>
      </c>
      <c r="V1572" t="n">
        <v>0.85</v>
      </c>
      <c r="W1572" t="n">
        <v>2.99</v>
      </c>
      <c r="X1572" t="n">
        <v>0.58</v>
      </c>
      <c r="Y1572" t="n">
        <v>1</v>
      </c>
      <c r="Z1572" t="n">
        <v>10</v>
      </c>
    </row>
    <row r="1573">
      <c r="A1573" t="n">
        <v>11</v>
      </c>
      <c r="B1573" t="n">
        <v>80</v>
      </c>
      <c r="C1573" t="inlineStr">
        <is>
          <t xml:space="preserve">CONCLUIDO	</t>
        </is>
      </c>
      <c r="D1573" t="n">
        <v>7.0849</v>
      </c>
      <c r="E1573" t="n">
        <v>14.11</v>
      </c>
      <c r="F1573" t="n">
        <v>10.92</v>
      </c>
      <c r="G1573" t="n">
        <v>24.27</v>
      </c>
      <c r="H1573" t="n">
        <v>0.41</v>
      </c>
      <c r="I1573" t="n">
        <v>27</v>
      </c>
      <c r="J1573" t="n">
        <v>163.04</v>
      </c>
      <c r="K1573" t="n">
        <v>50.28</v>
      </c>
      <c r="L1573" t="n">
        <v>3.75</v>
      </c>
      <c r="M1573" t="n">
        <v>25</v>
      </c>
      <c r="N1573" t="n">
        <v>29.01</v>
      </c>
      <c r="O1573" t="n">
        <v>20342.46</v>
      </c>
      <c r="P1573" t="n">
        <v>133.7</v>
      </c>
      <c r="Q1573" t="n">
        <v>197.78</v>
      </c>
      <c r="R1573" t="n">
        <v>43.74</v>
      </c>
      <c r="S1573" t="n">
        <v>25.4</v>
      </c>
      <c r="T1573" t="n">
        <v>8230.940000000001</v>
      </c>
      <c r="U1573" t="n">
        <v>0.58</v>
      </c>
      <c r="V1573" t="n">
        <v>0.85</v>
      </c>
      <c r="W1573" t="n">
        <v>2.99</v>
      </c>
      <c r="X1573" t="n">
        <v>0.53</v>
      </c>
      <c r="Y1573" t="n">
        <v>1</v>
      </c>
      <c r="Z1573" t="n">
        <v>10</v>
      </c>
    </row>
    <row r="1574">
      <c r="A1574" t="n">
        <v>12</v>
      </c>
      <c r="B1574" t="n">
        <v>80</v>
      </c>
      <c r="C1574" t="inlineStr">
        <is>
          <t xml:space="preserve">CONCLUIDO	</t>
        </is>
      </c>
      <c r="D1574" t="n">
        <v>7.1375</v>
      </c>
      <c r="E1574" t="n">
        <v>14.01</v>
      </c>
      <c r="F1574" t="n">
        <v>10.88</v>
      </c>
      <c r="G1574" t="n">
        <v>26.11</v>
      </c>
      <c r="H1574" t="n">
        <v>0.43</v>
      </c>
      <c r="I1574" t="n">
        <v>25</v>
      </c>
      <c r="J1574" t="n">
        <v>163.4</v>
      </c>
      <c r="K1574" t="n">
        <v>50.28</v>
      </c>
      <c r="L1574" t="n">
        <v>4</v>
      </c>
      <c r="M1574" t="n">
        <v>23</v>
      </c>
      <c r="N1574" t="n">
        <v>29.12</v>
      </c>
      <c r="O1574" t="n">
        <v>20386.62</v>
      </c>
      <c r="P1574" t="n">
        <v>133.09</v>
      </c>
      <c r="Q1574" t="n">
        <v>197.83</v>
      </c>
      <c r="R1574" t="n">
        <v>42.51</v>
      </c>
      <c r="S1574" t="n">
        <v>25.4</v>
      </c>
      <c r="T1574" t="n">
        <v>7623.8</v>
      </c>
      <c r="U1574" t="n">
        <v>0.6</v>
      </c>
      <c r="V1574" t="n">
        <v>0.86</v>
      </c>
      <c r="W1574" t="n">
        <v>2.98</v>
      </c>
      <c r="X1574" t="n">
        <v>0.49</v>
      </c>
      <c r="Y1574" t="n">
        <v>1</v>
      </c>
      <c r="Z1574" t="n">
        <v>10</v>
      </c>
    </row>
    <row r="1575">
      <c r="A1575" t="n">
        <v>13</v>
      </c>
      <c r="B1575" t="n">
        <v>80</v>
      </c>
      <c r="C1575" t="inlineStr">
        <is>
          <t xml:space="preserve">CONCLUIDO	</t>
        </is>
      </c>
      <c r="D1575" t="n">
        <v>7.1602</v>
      </c>
      <c r="E1575" t="n">
        <v>13.97</v>
      </c>
      <c r="F1575" t="n">
        <v>10.87</v>
      </c>
      <c r="G1575" t="n">
        <v>27.17</v>
      </c>
      <c r="H1575" t="n">
        <v>0.46</v>
      </c>
      <c r="I1575" t="n">
        <v>24</v>
      </c>
      <c r="J1575" t="n">
        <v>163.76</v>
      </c>
      <c r="K1575" t="n">
        <v>50.28</v>
      </c>
      <c r="L1575" t="n">
        <v>4.25</v>
      </c>
      <c r="M1575" t="n">
        <v>22</v>
      </c>
      <c r="N1575" t="n">
        <v>29.23</v>
      </c>
      <c r="O1575" t="n">
        <v>20430.81</v>
      </c>
      <c r="P1575" t="n">
        <v>132.77</v>
      </c>
      <c r="Q1575" t="n">
        <v>197.86</v>
      </c>
      <c r="R1575" t="n">
        <v>42.13</v>
      </c>
      <c r="S1575" t="n">
        <v>25.4</v>
      </c>
      <c r="T1575" t="n">
        <v>7442.92</v>
      </c>
      <c r="U1575" t="n">
        <v>0.6</v>
      </c>
      <c r="V1575" t="n">
        <v>0.86</v>
      </c>
      <c r="W1575" t="n">
        <v>2.98</v>
      </c>
      <c r="X1575" t="n">
        <v>0.48</v>
      </c>
      <c r="Y1575" t="n">
        <v>1</v>
      </c>
      <c r="Z1575" t="n">
        <v>10</v>
      </c>
    </row>
    <row r="1576">
      <c r="A1576" t="n">
        <v>14</v>
      </c>
      <c r="B1576" t="n">
        <v>80</v>
      </c>
      <c r="C1576" t="inlineStr">
        <is>
          <t xml:space="preserve">CONCLUIDO	</t>
        </is>
      </c>
      <c r="D1576" t="n">
        <v>7.222</v>
      </c>
      <c r="E1576" t="n">
        <v>13.85</v>
      </c>
      <c r="F1576" t="n">
        <v>10.81</v>
      </c>
      <c r="G1576" t="n">
        <v>29.49</v>
      </c>
      <c r="H1576" t="n">
        <v>0.49</v>
      </c>
      <c r="I1576" t="n">
        <v>22</v>
      </c>
      <c r="J1576" t="n">
        <v>164.12</v>
      </c>
      <c r="K1576" t="n">
        <v>50.28</v>
      </c>
      <c r="L1576" t="n">
        <v>4.5</v>
      </c>
      <c r="M1576" t="n">
        <v>20</v>
      </c>
      <c r="N1576" t="n">
        <v>29.34</v>
      </c>
      <c r="O1576" t="n">
        <v>20475.04</v>
      </c>
      <c r="P1576" t="n">
        <v>131.78</v>
      </c>
      <c r="Q1576" t="n">
        <v>197.79</v>
      </c>
      <c r="R1576" t="n">
        <v>40.48</v>
      </c>
      <c r="S1576" t="n">
        <v>25.4</v>
      </c>
      <c r="T1576" t="n">
        <v>6628.13</v>
      </c>
      <c r="U1576" t="n">
        <v>0.63</v>
      </c>
      <c r="V1576" t="n">
        <v>0.86</v>
      </c>
      <c r="W1576" t="n">
        <v>2.98</v>
      </c>
      <c r="X1576" t="n">
        <v>0.42</v>
      </c>
      <c r="Y1576" t="n">
        <v>1</v>
      </c>
      <c r="Z1576" t="n">
        <v>10</v>
      </c>
    </row>
    <row r="1577">
      <c r="A1577" t="n">
        <v>15</v>
      </c>
      <c r="B1577" t="n">
        <v>80</v>
      </c>
      <c r="C1577" t="inlineStr">
        <is>
          <t xml:space="preserve">CONCLUIDO	</t>
        </is>
      </c>
      <c r="D1577" t="n">
        <v>7.251</v>
      </c>
      <c r="E1577" t="n">
        <v>13.79</v>
      </c>
      <c r="F1577" t="n">
        <v>10.79</v>
      </c>
      <c r="G1577" t="n">
        <v>30.83</v>
      </c>
      <c r="H1577" t="n">
        <v>0.51</v>
      </c>
      <c r="I1577" t="n">
        <v>21</v>
      </c>
      <c r="J1577" t="n">
        <v>164.48</v>
      </c>
      <c r="K1577" t="n">
        <v>50.28</v>
      </c>
      <c r="L1577" t="n">
        <v>4.75</v>
      </c>
      <c r="M1577" t="n">
        <v>19</v>
      </c>
      <c r="N1577" t="n">
        <v>29.45</v>
      </c>
      <c r="O1577" t="n">
        <v>20519.3</v>
      </c>
      <c r="P1577" t="n">
        <v>131.5</v>
      </c>
      <c r="Q1577" t="n">
        <v>197.82</v>
      </c>
      <c r="R1577" t="n">
        <v>39.82</v>
      </c>
      <c r="S1577" t="n">
        <v>25.4</v>
      </c>
      <c r="T1577" t="n">
        <v>6300.89</v>
      </c>
      <c r="U1577" t="n">
        <v>0.64</v>
      </c>
      <c r="V1577" t="n">
        <v>0.86</v>
      </c>
      <c r="W1577" t="n">
        <v>2.97</v>
      </c>
      <c r="X1577" t="n">
        <v>0.4</v>
      </c>
      <c r="Y1577" t="n">
        <v>1</v>
      </c>
      <c r="Z1577" t="n">
        <v>10</v>
      </c>
    </row>
    <row r="1578">
      <c r="A1578" t="n">
        <v>16</v>
      </c>
      <c r="B1578" t="n">
        <v>80</v>
      </c>
      <c r="C1578" t="inlineStr">
        <is>
          <t xml:space="preserve">CONCLUIDO	</t>
        </is>
      </c>
      <c r="D1578" t="n">
        <v>7.2791</v>
      </c>
      <c r="E1578" t="n">
        <v>13.74</v>
      </c>
      <c r="F1578" t="n">
        <v>10.77</v>
      </c>
      <c r="G1578" t="n">
        <v>32.31</v>
      </c>
      <c r="H1578" t="n">
        <v>0.54</v>
      </c>
      <c r="I1578" t="n">
        <v>20</v>
      </c>
      <c r="J1578" t="n">
        <v>164.83</v>
      </c>
      <c r="K1578" t="n">
        <v>50.28</v>
      </c>
      <c r="L1578" t="n">
        <v>5</v>
      </c>
      <c r="M1578" t="n">
        <v>18</v>
      </c>
      <c r="N1578" t="n">
        <v>29.55</v>
      </c>
      <c r="O1578" t="n">
        <v>20563.61</v>
      </c>
      <c r="P1578" t="n">
        <v>131.09</v>
      </c>
      <c r="Q1578" t="n">
        <v>197.81</v>
      </c>
      <c r="R1578" t="n">
        <v>39.21</v>
      </c>
      <c r="S1578" t="n">
        <v>25.4</v>
      </c>
      <c r="T1578" t="n">
        <v>6001.16</v>
      </c>
      <c r="U1578" t="n">
        <v>0.65</v>
      </c>
      <c r="V1578" t="n">
        <v>0.86</v>
      </c>
      <c r="W1578" t="n">
        <v>2.97</v>
      </c>
      <c r="X1578" t="n">
        <v>0.38</v>
      </c>
      <c r="Y1578" t="n">
        <v>1</v>
      </c>
      <c r="Z1578" t="n">
        <v>10</v>
      </c>
    </row>
    <row r="1579">
      <c r="A1579" t="n">
        <v>17</v>
      </c>
      <c r="B1579" t="n">
        <v>80</v>
      </c>
      <c r="C1579" t="inlineStr">
        <is>
          <t xml:space="preserve">CONCLUIDO	</t>
        </is>
      </c>
      <c r="D1579" t="n">
        <v>7.3065</v>
      </c>
      <c r="E1579" t="n">
        <v>13.69</v>
      </c>
      <c r="F1579" t="n">
        <v>10.75</v>
      </c>
      <c r="G1579" t="n">
        <v>33.95</v>
      </c>
      <c r="H1579" t="n">
        <v>0.5600000000000001</v>
      </c>
      <c r="I1579" t="n">
        <v>19</v>
      </c>
      <c r="J1579" t="n">
        <v>165.19</v>
      </c>
      <c r="K1579" t="n">
        <v>50.28</v>
      </c>
      <c r="L1579" t="n">
        <v>5.25</v>
      </c>
      <c r="M1579" t="n">
        <v>17</v>
      </c>
      <c r="N1579" t="n">
        <v>29.66</v>
      </c>
      <c r="O1579" t="n">
        <v>20607.95</v>
      </c>
      <c r="P1579" t="n">
        <v>130.71</v>
      </c>
      <c r="Q1579" t="n">
        <v>197.84</v>
      </c>
      <c r="R1579" t="n">
        <v>38.51</v>
      </c>
      <c r="S1579" t="n">
        <v>25.4</v>
      </c>
      <c r="T1579" t="n">
        <v>5655.18</v>
      </c>
      <c r="U1579" t="n">
        <v>0.66</v>
      </c>
      <c r="V1579" t="n">
        <v>0.87</v>
      </c>
      <c r="W1579" t="n">
        <v>2.97</v>
      </c>
      <c r="X1579" t="n">
        <v>0.36</v>
      </c>
      <c r="Y1579" t="n">
        <v>1</v>
      </c>
      <c r="Z1579" t="n">
        <v>10</v>
      </c>
    </row>
    <row r="1580">
      <c r="A1580" t="n">
        <v>18</v>
      </c>
      <c r="B1580" t="n">
        <v>80</v>
      </c>
      <c r="C1580" t="inlineStr">
        <is>
          <t xml:space="preserve">CONCLUIDO	</t>
        </is>
      </c>
      <c r="D1580" t="n">
        <v>7.338</v>
      </c>
      <c r="E1580" t="n">
        <v>13.63</v>
      </c>
      <c r="F1580" t="n">
        <v>10.72</v>
      </c>
      <c r="G1580" t="n">
        <v>35.74</v>
      </c>
      <c r="H1580" t="n">
        <v>0.59</v>
      </c>
      <c r="I1580" t="n">
        <v>18</v>
      </c>
      <c r="J1580" t="n">
        <v>165.55</v>
      </c>
      <c r="K1580" t="n">
        <v>50.28</v>
      </c>
      <c r="L1580" t="n">
        <v>5.5</v>
      </c>
      <c r="M1580" t="n">
        <v>16</v>
      </c>
      <c r="N1580" t="n">
        <v>29.77</v>
      </c>
      <c r="O1580" t="n">
        <v>20652.33</v>
      </c>
      <c r="P1580" t="n">
        <v>130.12</v>
      </c>
      <c r="Q1580" t="n">
        <v>197.77</v>
      </c>
      <c r="R1580" t="n">
        <v>37.79</v>
      </c>
      <c r="S1580" t="n">
        <v>25.4</v>
      </c>
      <c r="T1580" t="n">
        <v>5300.82</v>
      </c>
      <c r="U1580" t="n">
        <v>0.67</v>
      </c>
      <c r="V1580" t="n">
        <v>0.87</v>
      </c>
      <c r="W1580" t="n">
        <v>2.96</v>
      </c>
      <c r="X1580" t="n">
        <v>0.33</v>
      </c>
      <c r="Y1580" t="n">
        <v>1</v>
      </c>
      <c r="Z1580" t="n">
        <v>10</v>
      </c>
    </row>
    <row r="1581">
      <c r="A1581" t="n">
        <v>19</v>
      </c>
      <c r="B1581" t="n">
        <v>80</v>
      </c>
      <c r="C1581" t="inlineStr">
        <is>
          <t xml:space="preserve">CONCLUIDO	</t>
        </is>
      </c>
      <c r="D1581" t="n">
        <v>7.3353</v>
      </c>
      <c r="E1581" t="n">
        <v>13.63</v>
      </c>
      <c r="F1581" t="n">
        <v>10.73</v>
      </c>
      <c r="G1581" t="n">
        <v>35.76</v>
      </c>
      <c r="H1581" t="n">
        <v>0.61</v>
      </c>
      <c r="I1581" t="n">
        <v>18</v>
      </c>
      <c r="J1581" t="n">
        <v>165.91</v>
      </c>
      <c r="K1581" t="n">
        <v>50.28</v>
      </c>
      <c r="L1581" t="n">
        <v>5.75</v>
      </c>
      <c r="M1581" t="n">
        <v>16</v>
      </c>
      <c r="N1581" t="n">
        <v>29.88</v>
      </c>
      <c r="O1581" t="n">
        <v>20696.74</v>
      </c>
      <c r="P1581" t="n">
        <v>130.02</v>
      </c>
      <c r="Q1581" t="n">
        <v>197.8</v>
      </c>
      <c r="R1581" t="n">
        <v>37.83</v>
      </c>
      <c r="S1581" t="n">
        <v>25.4</v>
      </c>
      <c r="T1581" t="n">
        <v>5323.28</v>
      </c>
      <c r="U1581" t="n">
        <v>0.67</v>
      </c>
      <c r="V1581" t="n">
        <v>0.87</v>
      </c>
      <c r="W1581" t="n">
        <v>2.97</v>
      </c>
      <c r="X1581" t="n">
        <v>0.34</v>
      </c>
      <c r="Y1581" t="n">
        <v>1</v>
      </c>
      <c r="Z1581" t="n">
        <v>10</v>
      </c>
    </row>
    <row r="1582">
      <c r="A1582" t="n">
        <v>20</v>
      </c>
      <c r="B1582" t="n">
        <v>80</v>
      </c>
      <c r="C1582" t="inlineStr">
        <is>
          <t xml:space="preserve">CONCLUIDO	</t>
        </is>
      </c>
      <c r="D1582" t="n">
        <v>7.3538</v>
      </c>
      <c r="E1582" t="n">
        <v>13.6</v>
      </c>
      <c r="F1582" t="n">
        <v>10.73</v>
      </c>
      <c r="G1582" t="n">
        <v>37.86</v>
      </c>
      <c r="H1582" t="n">
        <v>0.64</v>
      </c>
      <c r="I1582" t="n">
        <v>17</v>
      </c>
      <c r="J1582" t="n">
        <v>166.27</v>
      </c>
      <c r="K1582" t="n">
        <v>50.28</v>
      </c>
      <c r="L1582" t="n">
        <v>6</v>
      </c>
      <c r="M1582" t="n">
        <v>15</v>
      </c>
      <c r="N1582" t="n">
        <v>29.99</v>
      </c>
      <c r="O1582" t="n">
        <v>20741.2</v>
      </c>
      <c r="P1582" t="n">
        <v>129.91</v>
      </c>
      <c r="Q1582" t="n">
        <v>197.79</v>
      </c>
      <c r="R1582" t="n">
        <v>37.9</v>
      </c>
      <c r="S1582" t="n">
        <v>25.4</v>
      </c>
      <c r="T1582" t="n">
        <v>5362.43</v>
      </c>
      <c r="U1582" t="n">
        <v>0.67</v>
      </c>
      <c r="V1582" t="n">
        <v>0.87</v>
      </c>
      <c r="W1582" t="n">
        <v>2.97</v>
      </c>
      <c r="X1582" t="n">
        <v>0.34</v>
      </c>
      <c r="Y1582" t="n">
        <v>1</v>
      </c>
      <c r="Z1582" t="n">
        <v>10</v>
      </c>
    </row>
    <row r="1583">
      <c r="A1583" t="n">
        <v>21</v>
      </c>
      <c r="B1583" t="n">
        <v>80</v>
      </c>
      <c r="C1583" t="inlineStr">
        <is>
          <t xml:space="preserve">CONCLUIDO	</t>
        </is>
      </c>
      <c r="D1583" t="n">
        <v>7.3945</v>
      </c>
      <c r="E1583" t="n">
        <v>13.52</v>
      </c>
      <c r="F1583" t="n">
        <v>10.68</v>
      </c>
      <c r="G1583" t="n">
        <v>40.06</v>
      </c>
      <c r="H1583" t="n">
        <v>0.66</v>
      </c>
      <c r="I1583" t="n">
        <v>16</v>
      </c>
      <c r="J1583" t="n">
        <v>166.64</v>
      </c>
      <c r="K1583" t="n">
        <v>50.28</v>
      </c>
      <c r="L1583" t="n">
        <v>6.25</v>
      </c>
      <c r="M1583" t="n">
        <v>14</v>
      </c>
      <c r="N1583" t="n">
        <v>30.11</v>
      </c>
      <c r="O1583" t="n">
        <v>20785.69</v>
      </c>
      <c r="P1583" t="n">
        <v>129.22</v>
      </c>
      <c r="Q1583" t="n">
        <v>197.75</v>
      </c>
      <c r="R1583" t="n">
        <v>36.39</v>
      </c>
      <c r="S1583" t="n">
        <v>25.4</v>
      </c>
      <c r="T1583" t="n">
        <v>4612.21</v>
      </c>
      <c r="U1583" t="n">
        <v>0.7</v>
      </c>
      <c r="V1583" t="n">
        <v>0.87</v>
      </c>
      <c r="W1583" t="n">
        <v>2.97</v>
      </c>
      <c r="X1583" t="n">
        <v>0.29</v>
      </c>
      <c r="Y1583" t="n">
        <v>1</v>
      </c>
      <c r="Z1583" t="n">
        <v>10</v>
      </c>
    </row>
    <row r="1584">
      <c r="A1584" t="n">
        <v>22</v>
      </c>
      <c r="B1584" t="n">
        <v>80</v>
      </c>
      <c r="C1584" t="inlineStr">
        <is>
          <t xml:space="preserve">CONCLUIDO	</t>
        </is>
      </c>
      <c r="D1584" t="n">
        <v>7.3917</v>
      </c>
      <c r="E1584" t="n">
        <v>13.53</v>
      </c>
      <c r="F1584" t="n">
        <v>10.69</v>
      </c>
      <c r="G1584" t="n">
        <v>40.08</v>
      </c>
      <c r="H1584" t="n">
        <v>0.6899999999999999</v>
      </c>
      <c r="I1584" t="n">
        <v>16</v>
      </c>
      <c r="J1584" t="n">
        <v>167</v>
      </c>
      <c r="K1584" t="n">
        <v>50.28</v>
      </c>
      <c r="L1584" t="n">
        <v>6.5</v>
      </c>
      <c r="M1584" t="n">
        <v>14</v>
      </c>
      <c r="N1584" t="n">
        <v>30.22</v>
      </c>
      <c r="O1584" t="n">
        <v>20830.22</v>
      </c>
      <c r="P1584" t="n">
        <v>129.29</v>
      </c>
      <c r="Q1584" t="n">
        <v>197.78</v>
      </c>
      <c r="R1584" t="n">
        <v>36.81</v>
      </c>
      <c r="S1584" t="n">
        <v>25.4</v>
      </c>
      <c r="T1584" t="n">
        <v>4822.91</v>
      </c>
      <c r="U1584" t="n">
        <v>0.6899999999999999</v>
      </c>
      <c r="V1584" t="n">
        <v>0.87</v>
      </c>
      <c r="W1584" t="n">
        <v>2.96</v>
      </c>
      <c r="X1584" t="n">
        <v>0.3</v>
      </c>
      <c r="Y1584" t="n">
        <v>1</v>
      </c>
      <c r="Z1584" t="n">
        <v>10</v>
      </c>
    </row>
    <row r="1585">
      <c r="A1585" t="n">
        <v>23</v>
      </c>
      <c r="B1585" t="n">
        <v>80</v>
      </c>
      <c r="C1585" t="inlineStr">
        <is>
          <t xml:space="preserve">CONCLUIDO	</t>
        </is>
      </c>
      <c r="D1585" t="n">
        <v>7.4181</v>
      </c>
      <c r="E1585" t="n">
        <v>13.48</v>
      </c>
      <c r="F1585" t="n">
        <v>10.67</v>
      </c>
      <c r="G1585" t="n">
        <v>42.69</v>
      </c>
      <c r="H1585" t="n">
        <v>0.71</v>
      </c>
      <c r="I1585" t="n">
        <v>15</v>
      </c>
      <c r="J1585" t="n">
        <v>167.36</v>
      </c>
      <c r="K1585" t="n">
        <v>50.28</v>
      </c>
      <c r="L1585" t="n">
        <v>6.75</v>
      </c>
      <c r="M1585" t="n">
        <v>13</v>
      </c>
      <c r="N1585" t="n">
        <v>30.33</v>
      </c>
      <c r="O1585" t="n">
        <v>20874.78</v>
      </c>
      <c r="P1585" t="n">
        <v>128.93</v>
      </c>
      <c r="Q1585" t="n">
        <v>197.79</v>
      </c>
      <c r="R1585" t="n">
        <v>36.17</v>
      </c>
      <c r="S1585" t="n">
        <v>25.4</v>
      </c>
      <c r="T1585" t="n">
        <v>4505.39</v>
      </c>
      <c r="U1585" t="n">
        <v>0.7</v>
      </c>
      <c r="V1585" t="n">
        <v>0.87</v>
      </c>
      <c r="W1585" t="n">
        <v>2.96</v>
      </c>
      <c r="X1585" t="n">
        <v>0.28</v>
      </c>
      <c r="Y1585" t="n">
        <v>1</v>
      </c>
      <c r="Z1585" t="n">
        <v>10</v>
      </c>
    </row>
    <row r="1586">
      <c r="A1586" t="n">
        <v>24</v>
      </c>
      <c r="B1586" t="n">
        <v>80</v>
      </c>
      <c r="C1586" t="inlineStr">
        <is>
          <t xml:space="preserve">CONCLUIDO	</t>
        </is>
      </c>
      <c r="D1586" t="n">
        <v>7.4222</v>
      </c>
      <c r="E1586" t="n">
        <v>13.47</v>
      </c>
      <c r="F1586" t="n">
        <v>10.67</v>
      </c>
      <c r="G1586" t="n">
        <v>42.66</v>
      </c>
      <c r="H1586" t="n">
        <v>0.74</v>
      </c>
      <c r="I1586" t="n">
        <v>15</v>
      </c>
      <c r="J1586" t="n">
        <v>167.72</v>
      </c>
      <c r="K1586" t="n">
        <v>50.28</v>
      </c>
      <c r="L1586" t="n">
        <v>7</v>
      </c>
      <c r="M1586" t="n">
        <v>13</v>
      </c>
      <c r="N1586" t="n">
        <v>30.44</v>
      </c>
      <c r="O1586" t="n">
        <v>20919.39</v>
      </c>
      <c r="P1586" t="n">
        <v>128.57</v>
      </c>
      <c r="Q1586" t="n">
        <v>197.82</v>
      </c>
      <c r="R1586" t="n">
        <v>35.82</v>
      </c>
      <c r="S1586" t="n">
        <v>25.4</v>
      </c>
      <c r="T1586" t="n">
        <v>4331.91</v>
      </c>
      <c r="U1586" t="n">
        <v>0.71</v>
      </c>
      <c r="V1586" t="n">
        <v>0.87</v>
      </c>
      <c r="W1586" t="n">
        <v>2.97</v>
      </c>
      <c r="X1586" t="n">
        <v>0.27</v>
      </c>
      <c r="Y1586" t="n">
        <v>1</v>
      </c>
      <c r="Z1586" t="n">
        <v>10</v>
      </c>
    </row>
    <row r="1587">
      <c r="A1587" t="n">
        <v>25</v>
      </c>
      <c r="B1587" t="n">
        <v>80</v>
      </c>
      <c r="C1587" t="inlineStr">
        <is>
          <t xml:space="preserve">CONCLUIDO	</t>
        </is>
      </c>
      <c r="D1587" t="n">
        <v>7.4525</v>
      </c>
      <c r="E1587" t="n">
        <v>13.42</v>
      </c>
      <c r="F1587" t="n">
        <v>10.64</v>
      </c>
      <c r="G1587" t="n">
        <v>45.61</v>
      </c>
      <c r="H1587" t="n">
        <v>0.76</v>
      </c>
      <c r="I1587" t="n">
        <v>14</v>
      </c>
      <c r="J1587" t="n">
        <v>168.08</v>
      </c>
      <c r="K1587" t="n">
        <v>50.28</v>
      </c>
      <c r="L1587" t="n">
        <v>7.25</v>
      </c>
      <c r="M1587" t="n">
        <v>12</v>
      </c>
      <c r="N1587" t="n">
        <v>30.55</v>
      </c>
      <c r="O1587" t="n">
        <v>20964.03</v>
      </c>
      <c r="P1587" t="n">
        <v>128.28</v>
      </c>
      <c r="Q1587" t="n">
        <v>197.79</v>
      </c>
      <c r="R1587" t="n">
        <v>35.24</v>
      </c>
      <c r="S1587" t="n">
        <v>25.4</v>
      </c>
      <c r="T1587" t="n">
        <v>4048.51</v>
      </c>
      <c r="U1587" t="n">
        <v>0.72</v>
      </c>
      <c r="V1587" t="n">
        <v>0.87</v>
      </c>
      <c r="W1587" t="n">
        <v>2.96</v>
      </c>
      <c r="X1587" t="n">
        <v>0.25</v>
      </c>
      <c r="Y1587" t="n">
        <v>1</v>
      </c>
      <c r="Z1587" t="n">
        <v>10</v>
      </c>
    </row>
    <row r="1588">
      <c r="A1588" t="n">
        <v>26</v>
      </c>
      <c r="B1588" t="n">
        <v>80</v>
      </c>
      <c r="C1588" t="inlineStr">
        <is>
          <t xml:space="preserve">CONCLUIDO	</t>
        </is>
      </c>
      <c r="D1588" t="n">
        <v>7.4491</v>
      </c>
      <c r="E1588" t="n">
        <v>13.42</v>
      </c>
      <c r="F1588" t="n">
        <v>10.65</v>
      </c>
      <c r="G1588" t="n">
        <v>45.64</v>
      </c>
      <c r="H1588" t="n">
        <v>0.79</v>
      </c>
      <c r="I1588" t="n">
        <v>14</v>
      </c>
      <c r="J1588" t="n">
        <v>168.44</v>
      </c>
      <c r="K1588" t="n">
        <v>50.28</v>
      </c>
      <c r="L1588" t="n">
        <v>7.5</v>
      </c>
      <c r="M1588" t="n">
        <v>12</v>
      </c>
      <c r="N1588" t="n">
        <v>30.66</v>
      </c>
      <c r="O1588" t="n">
        <v>21008.71</v>
      </c>
      <c r="P1588" t="n">
        <v>127.99</v>
      </c>
      <c r="Q1588" t="n">
        <v>197.77</v>
      </c>
      <c r="R1588" t="n">
        <v>35.47</v>
      </c>
      <c r="S1588" t="n">
        <v>25.4</v>
      </c>
      <c r="T1588" t="n">
        <v>4163.56</v>
      </c>
      <c r="U1588" t="n">
        <v>0.72</v>
      </c>
      <c r="V1588" t="n">
        <v>0.87</v>
      </c>
      <c r="W1588" t="n">
        <v>2.96</v>
      </c>
      <c r="X1588" t="n">
        <v>0.26</v>
      </c>
      <c r="Y1588" t="n">
        <v>1</v>
      </c>
      <c r="Z1588" t="n">
        <v>10</v>
      </c>
    </row>
    <row r="1589">
      <c r="A1589" t="n">
        <v>27</v>
      </c>
      <c r="B1589" t="n">
        <v>80</v>
      </c>
      <c r="C1589" t="inlineStr">
        <is>
          <t xml:space="preserve">CONCLUIDO	</t>
        </is>
      </c>
      <c r="D1589" t="n">
        <v>7.4726</v>
      </c>
      <c r="E1589" t="n">
        <v>13.38</v>
      </c>
      <c r="F1589" t="n">
        <v>10.64</v>
      </c>
      <c r="G1589" t="n">
        <v>49.1</v>
      </c>
      <c r="H1589" t="n">
        <v>0.8100000000000001</v>
      </c>
      <c r="I1589" t="n">
        <v>13</v>
      </c>
      <c r="J1589" t="n">
        <v>168.81</v>
      </c>
      <c r="K1589" t="n">
        <v>50.28</v>
      </c>
      <c r="L1589" t="n">
        <v>7.75</v>
      </c>
      <c r="M1589" t="n">
        <v>11</v>
      </c>
      <c r="N1589" t="n">
        <v>30.78</v>
      </c>
      <c r="O1589" t="n">
        <v>21053.43</v>
      </c>
      <c r="P1589" t="n">
        <v>127.94</v>
      </c>
      <c r="Q1589" t="n">
        <v>197.79</v>
      </c>
      <c r="R1589" t="n">
        <v>34.91</v>
      </c>
      <c r="S1589" t="n">
        <v>25.4</v>
      </c>
      <c r="T1589" t="n">
        <v>3886.16</v>
      </c>
      <c r="U1589" t="n">
        <v>0.73</v>
      </c>
      <c r="V1589" t="n">
        <v>0.87</v>
      </c>
      <c r="W1589" t="n">
        <v>2.97</v>
      </c>
      <c r="X1589" t="n">
        <v>0.25</v>
      </c>
      <c r="Y1589" t="n">
        <v>1</v>
      </c>
      <c r="Z1589" t="n">
        <v>10</v>
      </c>
    </row>
    <row r="1590">
      <c r="A1590" t="n">
        <v>28</v>
      </c>
      <c r="B1590" t="n">
        <v>80</v>
      </c>
      <c r="C1590" t="inlineStr">
        <is>
          <t xml:space="preserve">CONCLUIDO	</t>
        </is>
      </c>
      <c r="D1590" t="n">
        <v>7.4822</v>
      </c>
      <c r="E1590" t="n">
        <v>13.36</v>
      </c>
      <c r="F1590" t="n">
        <v>10.62</v>
      </c>
      <c r="G1590" t="n">
        <v>49.02</v>
      </c>
      <c r="H1590" t="n">
        <v>0.84</v>
      </c>
      <c r="I1590" t="n">
        <v>13</v>
      </c>
      <c r="J1590" t="n">
        <v>169.17</v>
      </c>
      <c r="K1590" t="n">
        <v>50.28</v>
      </c>
      <c r="L1590" t="n">
        <v>8</v>
      </c>
      <c r="M1590" t="n">
        <v>11</v>
      </c>
      <c r="N1590" t="n">
        <v>30.89</v>
      </c>
      <c r="O1590" t="n">
        <v>21098.19</v>
      </c>
      <c r="P1590" t="n">
        <v>127.63</v>
      </c>
      <c r="Q1590" t="n">
        <v>197.76</v>
      </c>
      <c r="R1590" t="n">
        <v>34.55</v>
      </c>
      <c r="S1590" t="n">
        <v>25.4</v>
      </c>
      <c r="T1590" t="n">
        <v>3708.4</v>
      </c>
      <c r="U1590" t="n">
        <v>0.74</v>
      </c>
      <c r="V1590" t="n">
        <v>0.88</v>
      </c>
      <c r="W1590" t="n">
        <v>2.96</v>
      </c>
      <c r="X1590" t="n">
        <v>0.23</v>
      </c>
      <c r="Y1590" t="n">
        <v>1</v>
      </c>
      <c r="Z1590" t="n">
        <v>10</v>
      </c>
    </row>
    <row r="1591">
      <c r="A1591" t="n">
        <v>29</v>
      </c>
      <c r="B1591" t="n">
        <v>80</v>
      </c>
      <c r="C1591" t="inlineStr">
        <is>
          <t xml:space="preserve">CONCLUIDO	</t>
        </is>
      </c>
      <c r="D1591" t="n">
        <v>7.4749</v>
      </c>
      <c r="E1591" t="n">
        <v>13.38</v>
      </c>
      <c r="F1591" t="n">
        <v>10.63</v>
      </c>
      <c r="G1591" t="n">
        <v>49.08</v>
      </c>
      <c r="H1591" t="n">
        <v>0.86</v>
      </c>
      <c r="I1591" t="n">
        <v>13</v>
      </c>
      <c r="J1591" t="n">
        <v>169.53</v>
      </c>
      <c r="K1591" t="n">
        <v>50.28</v>
      </c>
      <c r="L1591" t="n">
        <v>8.25</v>
      </c>
      <c r="M1591" t="n">
        <v>11</v>
      </c>
      <c r="N1591" t="n">
        <v>31</v>
      </c>
      <c r="O1591" t="n">
        <v>21142.98</v>
      </c>
      <c r="P1591" t="n">
        <v>127.35</v>
      </c>
      <c r="Q1591" t="n">
        <v>197.77</v>
      </c>
      <c r="R1591" t="n">
        <v>34.97</v>
      </c>
      <c r="S1591" t="n">
        <v>25.4</v>
      </c>
      <c r="T1591" t="n">
        <v>3918.52</v>
      </c>
      <c r="U1591" t="n">
        <v>0.73</v>
      </c>
      <c r="V1591" t="n">
        <v>0.88</v>
      </c>
      <c r="W1591" t="n">
        <v>2.96</v>
      </c>
      <c r="X1591" t="n">
        <v>0.24</v>
      </c>
      <c r="Y1591" t="n">
        <v>1</v>
      </c>
      <c r="Z1591" t="n">
        <v>10</v>
      </c>
    </row>
    <row r="1592">
      <c r="A1592" t="n">
        <v>30</v>
      </c>
      <c r="B1592" t="n">
        <v>80</v>
      </c>
      <c r="C1592" t="inlineStr">
        <is>
          <t xml:space="preserve">CONCLUIDO	</t>
        </is>
      </c>
      <c r="D1592" t="n">
        <v>7.5039</v>
      </c>
      <c r="E1592" t="n">
        <v>13.33</v>
      </c>
      <c r="F1592" t="n">
        <v>10.62</v>
      </c>
      <c r="G1592" t="n">
        <v>53.08</v>
      </c>
      <c r="H1592" t="n">
        <v>0.89</v>
      </c>
      <c r="I1592" t="n">
        <v>12</v>
      </c>
      <c r="J1592" t="n">
        <v>169.9</v>
      </c>
      <c r="K1592" t="n">
        <v>50.28</v>
      </c>
      <c r="L1592" t="n">
        <v>8.5</v>
      </c>
      <c r="M1592" t="n">
        <v>10</v>
      </c>
      <c r="N1592" t="n">
        <v>31.12</v>
      </c>
      <c r="O1592" t="n">
        <v>21187.82</v>
      </c>
      <c r="P1592" t="n">
        <v>127.06</v>
      </c>
      <c r="Q1592" t="n">
        <v>197.76</v>
      </c>
      <c r="R1592" t="n">
        <v>34.3</v>
      </c>
      <c r="S1592" t="n">
        <v>25.4</v>
      </c>
      <c r="T1592" t="n">
        <v>3587.91</v>
      </c>
      <c r="U1592" t="n">
        <v>0.74</v>
      </c>
      <c r="V1592" t="n">
        <v>0.88</v>
      </c>
      <c r="W1592" t="n">
        <v>2.96</v>
      </c>
      <c r="X1592" t="n">
        <v>0.23</v>
      </c>
      <c r="Y1592" t="n">
        <v>1</v>
      </c>
      <c r="Z1592" t="n">
        <v>10</v>
      </c>
    </row>
    <row r="1593">
      <c r="A1593" t="n">
        <v>31</v>
      </c>
      <c r="B1593" t="n">
        <v>80</v>
      </c>
      <c r="C1593" t="inlineStr">
        <is>
          <t xml:space="preserve">CONCLUIDO	</t>
        </is>
      </c>
      <c r="D1593" t="n">
        <v>7.5031</v>
      </c>
      <c r="E1593" t="n">
        <v>13.33</v>
      </c>
      <c r="F1593" t="n">
        <v>10.62</v>
      </c>
      <c r="G1593" t="n">
        <v>53.08</v>
      </c>
      <c r="H1593" t="n">
        <v>0.91</v>
      </c>
      <c r="I1593" t="n">
        <v>12</v>
      </c>
      <c r="J1593" t="n">
        <v>170.26</v>
      </c>
      <c r="K1593" t="n">
        <v>50.28</v>
      </c>
      <c r="L1593" t="n">
        <v>8.75</v>
      </c>
      <c r="M1593" t="n">
        <v>10</v>
      </c>
      <c r="N1593" t="n">
        <v>31.23</v>
      </c>
      <c r="O1593" t="n">
        <v>21232.69</v>
      </c>
      <c r="P1593" t="n">
        <v>127</v>
      </c>
      <c r="Q1593" t="n">
        <v>197.77</v>
      </c>
      <c r="R1593" t="n">
        <v>34.28</v>
      </c>
      <c r="S1593" t="n">
        <v>25.4</v>
      </c>
      <c r="T1593" t="n">
        <v>3573.56</v>
      </c>
      <c r="U1593" t="n">
        <v>0.74</v>
      </c>
      <c r="V1593" t="n">
        <v>0.88</v>
      </c>
      <c r="W1593" t="n">
        <v>2.96</v>
      </c>
      <c r="X1593" t="n">
        <v>0.23</v>
      </c>
      <c r="Y1593" t="n">
        <v>1</v>
      </c>
      <c r="Z1593" t="n">
        <v>10</v>
      </c>
    </row>
    <row r="1594">
      <c r="A1594" t="n">
        <v>32</v>
      </c>
      <c r="B1594" t="n">
        <v>80</v>
      </c>
      <c r="C1594" t="inlineStr">
        <is>
          <t xml:space="preserve">CONCLUIDO	</t>
        </is>
      </c>
      <c r="D1594" t="n">
        <v>7.5058</v>
      </c>
      <c r="E1594" t="n">
        <v>13.32</v>
      </c>
      <c r="F1594" t="n">
        <v>10.61</v>
      </c>
      <c r="G1594" t="n">
        <v>53.06</v>
      </c>
      <c r="H1594" t="n">
        <v>0.9399999999999999</v>
      </c>
      <c r="I1594" t="n">
        <v>12</v>
      </c>
      <c r="J1594" t="n">
        <v>170.62</v>
      </c>
      <c r="K1594" t="n">
        <v>50.28</v>
      </c>
      <c r="L1594" t="n">
        <v>9</v>
      </c>
      <c r="M1594" t="n">
        <v>10</v>
      </c>
      <c r="N1594" t="n">
        <v>31.34</v>
      </c>
      <c r="O1594" t="n">
        <v>21277.6</v>
      </c>
      <c r="P1594" t="n">
        <v>126.47</v>
      </c>
      <c r="Q1594" t="n">
        <v>197.78</v>
      </c>
      <c r="R1594" t="n">
        <v>34.28</v>
      </c>
      <c r="S1594" t="n">
        <v>25.4</v>
      </c>
      <c r="T1594" t="n">
        <v>3573.97</v>
      </c>
      <c r="U1594" t="n">
        <v>0.74</v>
      </c>
      <c r="V1594" t="n">
        <v>0.88</v>
      </c>
      <c r="W1594" t="n">
        <v>2.96</v>
      </c>
      <c r="X1594" t="n">
        <v>0.22</v>
      </c>
      <c r="Y1594" t="n">
        <v>1</v>
      </c>
      <c r="Z1594" t="n">
        <v>10</v>
      </c>
    </row>
    <row r="1595">
      <c r="A1595" t="n">
        <v>33</v>
      </c>
      <c r="B1595" t="n">
        <v>80</v>
      </c>
      <c r="C1595" t="inlineStr">
        <is>
          <t xml:space="preserve">CONCLUIDO	</t>
        </is>
      </c>
      <c r="D1595" t="n">
        <v>7.5382</v>
      </c>
      <c r="E1595" t="n">
        <v>13.27</v>
      </c>
      <c r="F1595" t="n">
        <v>10.59</v>
      </c>
      <c r="G1595" t="n">
        <v>57.75</v>
      </c>
      <c r="H1595" t="n">
        <v>0.96</v>
      </c>
      <c r="I1595" t="n">
        <v>11</v>
      </c>
      <c r="J1595" t="n">
        <v>170.99</v>
      </c>
      <c r="K1595" t="n">
        <v>50.28</v>
      </c>
      <c r="L1595" t="n">
        <v>9.25</v>
      </c>
      <c r="M1595" t="n">
        <v>9</v>
      </c>
      <c r="N1595" t="n">
        <v>31.46</v>
      </c>
      <c r="O1595" t="n">
        <v>21322.55</v>
      </c>
      <c r="P1595" t="n">
        <v>126.18</v>
      </c>
      <c r="Q1595" t="n">
        <v>197.75</v>
      </c>
      <c r="R1595" t="n">
        <v>33.45</v>
      </c>
      <c r="S1595" t="n">
        <v>25.4</v>
      </c>
      <c r="T1595" t="n">
        <v>3165.41</v>
      </c>
      <c r="U1595" t="n">
        <v>0.76</v>
      </c>
      <c r="V1595" t="n">
        <v>0.88</v>
      </c>
      <c r="W1595" t="n">
        <v>2.96</v>
      </c>
      <c r="X1595" t="n">
        <v>0.2</v>
      </c>
      <c r="Y1595" t="n">
        <v>1</v>
      </c>
      <c r="Z1595" t="n">
        <v>10</v>
      </c>
    </row>
    <row r="1596">
      <c r="A1596" t="n">
        <v>34</v>
      </c>
      <c r="B1596" t="n">
        <v>80</v>
      </c>
      <c r="C1596" t="inlineStr">
        <is>
          <t xml:space="preserve">CONCLUIDO	</t>
        </is>
      </c>
      <c r="D1596" t="n">
        <v>7.5429</v>
      </c>
      <c r="E1596" t="n">
        <v>13.26</v>
      </c>
      <c r="F1596" t="n">
        <v>10.58</v>
      </c>
      <c r="G1596" t="n">
        <v>57.7</v>
      </c>
      <c r="H1596" t="n">
        <v>0.98</v>
      </c>
      <c r="I1596" t="n">
        <v>11</v>
      </c>
      <c r="J1596" t="n">
        <v>171.35</v>
      </c>
      <c r="K1596" t="n">
        <v>50.28</v>
      </c>
      <c r="L1596" t="n">
        <v>9.5</v>
      </c>
      <c r="M1596" t="n">
        <v>9</v>
      </c>
      <c r="N1596" t="n">
        <v>31.57</v>
      </c>
      <c r="O1596" t="n">
        <v>21367.54</v>
      </c>
      <c r="P1596" t="n">
        <v>125.98</v>
      </c>
      <c r="Q1596" t="n">
        <v>197.76</v>
      </c>
      <c r="R1596" t="n">
        <v>33.31</v>
      </c>
      <c r="S1596" t="n">
        <v>25.4</v>
      </c>
      <c r="T1596" t="n">
        <v>3095.57</v>
      </c>
      <c r="U1596" t="n">
        <v>0.76</v>
      </c>
      <c r="V1596" t="n">
        <v>0.88</v>
      </c>
      <c r="W1596" t="n">
        <v>2.95</v>
      </c>
      <c r="X1596" t="n">
        <v>0.19</v>
      </c>
      <c r="Y1596" t="n">
        <v>1</v>
      </c>
      <c r="Z1596" t="n">
        <v>10</v>
      </c>
    </row>
    <row r="1597">
      <c r="A1597" t="n">
        <v>35</v>
      </c>
      <c r="B1597" t="n">
        <v>80</v>
      </c>
      <c r="C1597" t="inlineStr">
        <is>
          <t xml:space="preserve">CONCLUIDO	</t>
        </is>
      </c>
      <c r="D1597" t="n">
        <v>7.5397</v>
      </c>
      <c r="E1597" t="n">
        <v>13.26</v>
      </c>
      <c r="F1597" t="n">
        <v>10.58</v>
      </c>
      <c r="G1597" t="n">
        <v>57.73</v>
      </c>
      <c r="H1597" t="n">
        <v>1.01</v>
      </c>
      <c r="I1597" t="n">
        <v>11</v>
      </c>
      <c r="J1597" t="n">
        <v>171.72</v>
      </c>
      <c r="K1597" t="n">
        <v>50.28</v>
      </c>
      <c r="L1597" t="n">
        <v>9.75</v>
      </c>
      <c r="M1597" t="n">
        <v>9</v>
      </c>
      <c r="N1597" t="n">
        <v>31.69</v>
      </c>
      <c r="O1597" t="n">
        <v>21412.57</v>
      </c>
      <c r="P1597" t="n">
        <v>126.07</v>
      </c>
      <c r="Q1597" t="n">
        <v>197.78</v>
      </c>
      <c r="R1597" t="n">
        <v>33.38</v>
      </c>
      <c r="S1597" t="n">
        <v>25.4</v>
      </c>
      <c r="T1597" t="n">
        <v>3132.26</v>
      </c>
      <c r="U1597" t="n">
        <v>0.76</v>
      </c>
      <c r="V1597" t="n">
        <v>0.88</v>
      </c>
      <c r="W1597" t="n">
        <v>2.96</v>
      </c>
      <c r="X1597" t="n">
        <v>0.19</v>
      </c>
      <c r="Y1597" t="n">
        <v>1</v>
      </c>
      <c r="Z1597" t="n">
        <v>10</v>
      </c>
    </row>
    <row r="1598">
      <c r="A1598" t="n">
        <v>36</v>
      </c>
      <c r="B1598" t="n">
        <v>80</v>
      </c>
      <c r="C1598" t="inlineStr">
        <is>
          <t xml:space="preserve">CONCLUIDO	</t>
        </is>
      </c>
      <c r="D1598" t="n">
        <v>7.5715</v>
      </c>
      <c r="E1598" t="n">
        <v>13.21</v>
      </c>
      <c r="F1598" t="n">
        <v>10.56</v>
      </c>
      <c r="G1598" t="n">
        <v>63.37</v>
      </c>
      <c r="H1598" t="n">
        <v>1.03</v>
      </c>
      <c r="I1598" t="n">
        <v>10</v>
      </c>
      <c r="J1598" t="n">
        <v>172.08</v>
      </c>
      <c r="K1598" t="n">
        <v>50.28</v>
      </c>
      <c r="L1598" t="n">
        <v>10</v>
      </c>
      <c r="M1598" t="n">
        <v>8</v>
      </c>
      <c r="N1598" t="n">
        <v>31.8</v>
      </c>
      <c r="O1598" t="n">
        <v>21457.64</v>
      </c>
      <c r="P1598" t="n">
        <v>125.42</v>
      </c>
      <c r="Q1598" t="n">
        <v>197.75</v>
      </c>
      <c r="R1598" t="n">
        <v>32.78</v>
      </c>
      <c r="S1598" t="n">
        <v>25.4</v>
      </c>
      <c r="T1598" t="n">
        <v>2834.42</v>
      </c>
      <c r="U1598" t="n">
        <v>0.77</v>
      </c>
      <c r="V1598" t="n">
        <v>0.88</v>
      </c>
      <c r="W1598" t="n">
        <v>2.95</v>
      </c>
      <c r="X1598" t="n">
        <v>0.17</v>
      </c>
      <c r="Y1598" t="n">
        <v>1</v>
      </c>
      <c r="Z1598" t="n">
        <v>10</v>
      </c>
    </row>
    <row r="1599">
      <c r="A1599" t="n">
        <v>37</v>
      </c>
      <c r="B1599" t="n">
        <v>80</v>
      </c>
      <c r="C1599" t="inlineStr">
        <is>
          <t xml:space="preserve">CONCLUIDO	</t>
        </is>
      </c>
      <c r="D1599" t="n">
        <v>7.5695</v>
      </c>
      <c r="E1599" t="n">
        <v>13.21</v>
      </c>
      <c r="F1599" t="n">
        <v>10.56</v>
      </c>
      <c r="G1599" t="n">
        <v>63.38</v>
      </c>
      <c r="H1599" t="n">
        <v>1.05</v>
      </c>
      <c r="I1599" t="n">
        <v>10</v>
      </c>
      <c r="J1599" t="n">
        <v>172.45</v>
      </c>
      <c r="K1599" t="n">
        <v>50.28</v>
      </c>
      <c r="L1599" t="n">
        <v>10.25</v>
      </c>
      <c r="M1599" t="n">
        <v>8</v>
      </c>
      <c r="N1599" t="n">
        <v>31.92</v>
      </c>
      <c r="O1599" t="n">
        <v>21502.75</v>
      </c>
      <c r="P1599" t="n">
        <v>125.62</v>
      </c>
      <c r="Q1599" t="n">
        <v>197.75</v>
      </c>
      <c r="R1599" t="n">
        <v>32.81</v>
      </c>
      <c r="S1599" t="n">
        <v>25.4</v>
      </c>
      <c r="T1599" t="n">
        <v>2851.07</v>
      </c>
      <c r="U1599" t="n">
        <v>0.77</v>
      </c>
      <c r="V1599" t="n">
        <v>0.88</v>
      </c>
      <c r="W1599" t="n">
        <v>2.95</v>
      </c>
      <c r="X1599" t="n">
        <v>0.17</v>
      </c>
      <c r="Y1599" t="n">
        <v>1</v>
      </c>
      <c r="Z1599" t="n">
        <v>10</v>
      </c>
    </row>
    <row r="1600">
      <c r="A1600" t="n">
        <v>38</v>
      </c>
      <c r="B1600" t="n">
        <v>80</v>
      </c>
      <c r="C1600" t="inlineStr">
        <is>
          <t xml:space="preserve">CONCLUIDO	</t>
        </is>
      </c>
      <c r="D1600" t="n">
        <v>7.5718</v>
      </c>
      <c r="E1600" t="n">
        <v>13.21</v>
      </c>
      <c r="F1600" t="n">
        <v>10.56</v>
      </c>
      <c r="G1600" t="n">
        <v>63.36</v>
      </c>
      <c r="H1600" t="n">
        <v>1.08</v>
      </c>
      <c r="I1600" t="n">
        <v>10</v>
      </c>
      <c r="J1600" t="n">
        <v>172.82</v>
      </c>
      <c r="K1600" t="n">
        <v>50.28</v>
      </c>
      <c r="L1600" t="n">
        <v>10.5</v>
      </c>
      <c r="M1600" t="n">
        <v>8</v>
      </c>
      <c r="N1600" t="n">
        <v>32.04</v>
      </c>
      <c r="O1600" t="n">
        <v>21547.89</v>
      </c>
      <c r="P1600" t="n">
        <v>125.42</v>
      </c>
      <c r="Q1600" t="n">
        <v>197.78</v>
      </c>
      <c r="R1600" t="n">
        <v>32.68</v>
      </c>
      <c r="S1600" t="n">
        <v>25.4</v>
      </c>
      <c r="T1600" t="n">
        <v>2787.7</v>
      </c>
      <c r="U1600" t="n">
        <v>0.78</v>
      </c>
      <c r="V1600" t="n">
        <v>0.88</v>
      </c>
      <c r="W1600" t="n">
        <v>2.95</v>
      </c>
      <c r="X1600" t="n">
        <v>0.17</v>
      </c>
      <c r="Y1600" t="n">
        <v>1</v>
      </c>
      <c r="Z1600" t="n">
        <v>10</v>
      </c>
    </row>
    <row r="1601">
      <c r="A1601" t="n">
        <v>39</v>
      </c>
      <c r="B1601" t="n">
        <v>80</v>
      </c>
      <c r="C1601" t="inlineStr">
        <is>
          <t xml:space="preserve">CONCLUIDO	</t>
        </is>
      </c>
      <c r="D1601" t="n">
        <v>7.5683</v>
      </c>
      <c r="E1601" t="n">
        <v>13.21</v>
      </c>
      <c r="F1601" t="n">
        <v>10.57</v>
      </c>
      <c r="G1601" t="n">
        <v>63.4</v>
      </c>
      <c r="H1601" t="n">
        <v>1.1</v>
      </c>
      <c r="I1601" t="n">
        <v>10</v>
      </c>
      <c r="J1601" t="n">
        <v>173.18</v>
      </c>
      <c r="K1601" t="n">
        <v>50.28</v>
      </c>
      <c r="L1601" t="n">
        <v>10.75</v>
      </c>
      <c r="M1601" t="n">
        <v>8</v>
      </c>
      <c r="N1601" t="n">
        <v>32.15</v>
      </c>
      <c r="O1601" t="n">
        <v>21593.08</v>
      </c>
      <c r="P1601" t="n">
        <v>125.27</v>
      </c>
      <c r="Q1601" t="n">
        <v>197.76</v>
      </c>
      <c r="R1601" t="n">
        <v>32.79</v>
      </c>
      <c r="S1601" t="n">
        <v>25.4</v>
      </c>
      <c r="T1601" t="n">
        <v>2841.85</v>
      </c>
      <c r="U1601" t="n">
        <v>0.77</v>
      </c>
      <c r="V1601" t="n">
        <v>0.88</v>
      </c>
      <c r="W1601" t="n">
        <v>2.96</v>
      </c>
      <c r="X1601" t="n">
        <v>0.18</v>
      </c>
      <c r="Y1601" t="n">
        <v>1</v>
      </c>
      <c r="Z1601" t="n">
        <v>10</v>
      </c>
    </row>
    <row r="1602">
      <c r="A1602" t="n">
        <v>40</v>
      </c>
      <c r="B1602" t="n">
        <v>80</v>
      </c>
      <c r="C1602" t="inlineStr">
        <is>
          <t xml:space="preserve">CONCLUIDO	</t>
        </is>
      </c>
      <c r="D1602" t="n">
        <v>7.57</v>
      </c>
      <c r="E1602" t="n">
        <v>13.21</v>
      </c>
      <c r="F1602" t="n">
        <v>10.56</v>
      </c>
      <c r="G1602" t="n">
        <v>63.38</v>
      </c>
      <c r="H1602" t="n">
        <v>1.12</v>
      </c>
      <c r="I1602" t="n">
        <v>10</v>
      </c>
      <c r="J1602" t="n">
        <v>173.55</v>
      </c>
      <c r="K1602" t="n">
        <v>50.28</v>
      </c>
      <c r="L1602" t="n">
        <v>11</v>
      </c>
      <c r="M1602" t="n">
        <v>8</v>
      </c>
      <c r="N1602" t="n">
        <v>32.27</v>
      </c>
      <c r="O1602" t="n">
        <v>21638.31</v>
      </c>
      <c r="P1602" t="n">
        <v>124.8</v>
      </c>
      <c r="Q1602" t="n">
        <v>197.77</v>
      </c>
      <c r="R1602" t="n">
        <v>32.8</v>
      </c>
      <c r="S1602" t="n">
        <v>25.4</v>
      </c>
      <c r="T1602" t="n">
        <v>2848.11</v>
      </c>
      <c r="U1602" t="n">
        <v>0.77</v>
      </c>
      <c r="V1602" t="n">
        <v>0.88</v>
      </c>
      <c r="W1602" t="n">
        <v>2.95</v>
      </c>
      <c r="X1602" t="n">
        <v>0.17</v>
      </c>
      <c r="Y1602" t="n">
        <v>1</v>
      </c>
      <c r="Z1602" t="n">
        <v>10</v>
      </c>
    </row>
    <row r="1603">
      <c r="A1603" t="n">
        <v>41</v>
      </c>
      <c r="B1603" t="n">
        <v>80</v>
      </c>
      <c r="C1603" t="inlineStr">
        <is>
          <t xml:space="preserve">CONCLUIDO	</t>
        </is>
      </c>
      <c r="D1603" t="n">
        <v>7.5965</v>
      </c>
      <c r="E1603" t="n">
        <v>13.16</v>
      </c>
      <c r="F1603" t="n">
        <v>10.55</v>
      </c>
      <c r="G1603" t="n">
        <v>70.33</v>
      </c>
      <c r="H1603" t="n">
        <v>1.15</v>
      </c>
      <c r="I1603" t="n">
        <v>9</v>
      </c>
      <c r="J1603" t="n">
        <v>173.92</v>
      </c>
      <c r="K1603" t="n">
        <v>50.28</v>
      </c>
      <c r="L1603" t="n">
        <v>11.25</v>
      </c>
      <c r="M1603" t="n">
        <v>7</v>
      </c>
      <c r="N1603" t="n">
        <v>32.39</v>
      </c>
      <c r="O1603" t="n">
        <v>21683.57</v>
      </c>
      <c r="P1603" t="n">
        <v>124.4</v>
      </c>
      <c r="Q1603" t="n">
        <v>197.78</v>
      </c>
      <c r="R1603" t="n">
        <v>32.28</v>
      </c>
      <c r="S1603" t="n">
        <v>25.4</v>
      </c>
      <c r="T1603" t="n">
        <v>2592.43</v>
      </c>
      <c r="U1603" t="n">
        <v>0.79</v>
      </c>
      <c r="V1603" t="n">
        <v>0.88</v>
      </c>
      <c r="W1603" t="n">
        <v>2.95</v>
      </c>
      <c r="X1603" t="n">
        <v>0.16</v>
      </c>
      <c r="Y1603" t="n">
        <v>1</v>
      </c>
      <c r="Z1603" t="n">
        <v>10</v>
      </c>
    </row>
    <row r="1604">
      <c r="A1604" t="n">
        <v>42</v>
      </c>
      <c r="B1604" t="n">
        <v>80</v>
      </c>
      <c r="C1604" t="inlineStr">
        <is>
          <t xml:space="preserve">CONCLUIDO	</t>
        </is>
      </c>
      <c r="D1604" t="n">
        <v>7.5913</v>
      </c>
      <c r="E1604" t="n">
        <v>13.17</v>
      </c>
      <c r="F1604" t="n">
        <v>10.56</v>
      </c>
      <c r="G1604" t="n">
        <v>70.39</v>
      </c>
      <c r="H1604" t="n">
        <v>1.17</v>
      </c>
      <c r="I1604" t="n">
        <v>9</v>
      </c>
      <c r="J1604" t="n">
        <v>174.28</v>
      </c>
      <c r="K1604" t="n">
        <v>50.28</v>
      </c>
      <c r="L1604" t="n">
        <v>11.5</v>
      </c>
      <c r="M1604" t="n">
        <v>7</v>
      </c>
      <c r="N1604" t="n">
        <v>32.5</v>
      </c>
      <c r="O1604" t="n">
        <v>21728.87</v>
      </c>
      <c r="P1604" t="n">
        <v>124.56</v>
      </c>
      <c r="Q1604" t="n">
        <v>197.78</v>
      </c>
      <c r="R1604" t="n">
        <v>32.62</v>
      </c>
      <c r="S1604" t="n">
        <v>25.4</v>
      </c>
      <c r="T1604" t="n">
        <v>2761.99</v>
      </c>
      <c r="U1604" t="n">
        <v>0.78</v>
      </c>
      <c r="V1604" t="n">
        <v>0.88</v>
      </c>
      <c r="W1604" t="n">
        <v>2.96</v>
      </c>
      <c r="X1604" t="n">
        <v>0.17</v>
      </c>
      <c r="Y1604" t="n">
        <v>1</v>
      </c>
      <c r="Z1604" t="n">
        <v>10</v>
      </c>
    </row>
    <row r="1605">
      <c r="A1605" t="n">
        <v>43</v>
      </c>
      <c r="B1605" t="n">
        <v>80</v>
      </c>
      <c r="C1605" t="inlineStr">
        <is>
          <t xml:space="preserve">CONCLUIDO	</t>
        </is>
      </c>
      <c r="D1605" t="n">
        <v>7.5956</v>
      </c>
      <c r="E1605" t="n">
        <v>13.17</v>
      </c>
      <c r="F1605" t="n">
        <v>10.55</v>
      </c>
      <c r="G1605" t="n">
        <v>70.34</v>
      </c>
      <c r="H1605" t="n">
        <v>1.19</v>
      </c>
      <c r="I1605" t="n">
        <v>9</v>
      </c>
      <c r="J1605" t="n">
        <v>174.65</v>
      </c>
      <c r="K1605" t="n">
        <v>50.28</v>
      </c>
      <c r="L1605" t="n">
        <v>11.75</v>
      </c>
      <c r="M1605" t="n">
        <v>7</v>
      </c>
      <c r="N1605" t="n">
        <v>32.62</v>
      </c>
      <c r="O1605" t="n">
        <v>21774.22</v>
      </c>
      <c r="P1605" t="n">
        <v>124.5</v>
      </c>
      <c r="Q1605" t="n">
        <v>197.77</v>
      </c>
      <c r="R1605" t="n">
        <v>32.38</v>
      </c>
      <c r="S1605" t="n">
        <v>25.4</v>
      </c>
      <c r="T1605" t="n">
        <v>2643.24</v>
      </c>
      <c r="U1605" t="n">
        <v>0.78</v>
      </c>
      <c r="V1605" t="n">
        <v>0.88</v>
      </c>
      <c r="W1605" t="n">
        <v>2.95</v>
      </c>
      <c r="X1605" t="n">
        <v>0.16</v>
      </c>
      <c r="Y1605" t="n">
        <v>1</v>
      </c>
      <c r="Z1605" t="n">
        <v>10</v>
      </c>
    </row>
    <row r="1606">
      <c r="A1606" t="n">
        <v>44</v>
      </c>
      <c r="B1606" t="n">
        <v>80</v>
      </c>
      <c r="C1606" t="inlineStr">
        <is>
          <t xml:space="preserve">CONCLUIDO	</t>
        </is>
      </c>
      <c r="D1606" t="n">
        <v>7.5991</v>
      </c>
      <c r="E1606" t="n">
        <v>13.16</v>
      </c>
      <c r="F1606" t="n">
        <v>10.54</v>
      </c>
      <c r="G1606" t="n">
        <v>70.3</v>
      </c>
      <c r="H1606" t="n">
        <v>1.22</v>
      </c>
      <c r="I1606" t="n">
        <v>9</v>
      </c>
      <c r="J1606" t="n">
        <v>175.02</v>
      </c>
      <c r="K1606" t="n">
        <v>50.28</v>
      </c>
      <c r="L1606" t="n">
        <v>12</v>
      </c>
      <c r="M1606" t="n">
        <v>7</v>
      </c>
      <c r="N1606" t="n">
        <v>32.74</v>
      </c>
      <c r="O1606" t="n">
        <v>21819.6</v>
      </c>
      <c r="P1606" t="n">
        <v>124.1</v>
      </c>
      <c r="Q1606" t="n">
        <v>197.77</v>
      </c>
      <c r="R1606" t="n">
        <v>32.16</v>
      </c>
      <c r="S1606" t="n">
        <v>25.4</v>
      </c>
      <c r="T1606" t="n">
        <v>2532.44</v>
      </c>
      <c r="U1606" t="n">
        <v>0.79</v>
      </c>
      <c r="V1606" t="n">
        <v>0.88</v>
      </c>
      <c r="W1606" t="n">
        <v>2.95</v>
      </c>
      <c r="X1606" t="n">
        <v>0.15</v>
      </c>
      <c r="Y1606" t="n">
        <v>1</v>
      </c>
      <c r="Z1606" t="n">
        <v>10</v>
      </c>
    </row>
    <row r="1607">
      <c r="A1607" t="n">
        <v>45</v>
      </c>
      <c r="B1607" t="n">
        <v>80</v>
      </c>
      <c r="C1607" t="inlineStr">
        <is>
          <t xml:space="preserve">CONCLUIDO	</t>
        </is>
      </c>
      <c r="D1607" t="n">
        <v>7.5937</v>
      </c>
      <c r="E1607" t="n">
        <v>13.17</v>
      </c>
      <c r="F1607" t="n">
        <v>10.55</v>
      </c>
      <c r="G1607" t="n">
        <v>70.36</v>
      </c>
      <c r="H1607" t="n">
        <v>1.24</v>
      </c>
      <c r="I1607" t="n">
        <v>9</v>
      </c>
      <c r="J1607" t="n">
        <v>175.39</v>
      </c>
      <c r="K1607" t="n">
        <v>50.28</v>
      </c>
      <c r="L1607" t="n">
        <v>12.25</v>
      </c>
      <c r="M1607" t="n">
        <v>7</v>
      </c>
      <c r="N1607" t="n">
        <v>32.86</v>
      </c>
      <c r="O1607" t="n">
        <v>21865.03</v>
      </c>
      <c r="P1607" t="n">
        <v>124.09</v>
      </c>
      <c r="Q1607" t="n">
        <v>197.79</v>
      </c>
      <c r="R1607" t="n">
        <v>32.48</v>
      </c>
      <c r="S1607" t="n">
        <v>25.4</v>
      </c>
      <c r="T1607" t="n">
        <v>2691.95</v>
      </c>
      <c r="U1607" t="n">
        <v>0.78</v>
      </c>
      <c r="V1607" t="n">
        <v>0.88</v>
      </c>
      <c r="W1607" t="n">
        <v>2.95</v>
      </c>
      <c r="X1607" t="n">
        <v>0.16</v>
      </c>
      <c r="Y1607" t="n">
        <v>1</v>
      </c>
      <c r="Z1607" t="n">
        <v>10</v>
      </c>
    </row>
    <row r="1608">
      <c r="A1608" t="n">
        <v>46</v>
      </c>
      <c r="B1608" t="n">
        <v>80</v>
      </c>
      <c r="C1608" t="inlineStr">
        <is>
          <t xml:space="preserve">CONCLUIDO	</t>
        </is>
      </c>
      <c r="D1608" t="n">
        <v>7.5986</v>
      </c>
      <c r="E1608" t="n">
        <v>13.16</v>
      </c>
      <c r="F1608" t="n">
        <v>10.55</v>
      </c>
      <c r="G1608" t="n">
        <v>70.31</v>
      </c>
      <c r="H1608" t="n">
        <v>1.26</v>
      </c>
      <c r="I1608" t="n">
        <v>9</v>
      </c>
      <c r="J1608" t="n">
        <v>175.76</v>
      </c>
      <c r="K1608" t="n">
        <v>50.28</v>
      </c>
      <c r="L1608" t="n">
        <v>12.5</v>
      </c>
      <c r="M1608" t="n">
        <v>7</v>
      </c>
      <c r="N1608" t="n">
        <v>32.98</v>
      </c>
      <c r="O1608" t="n">
        <v>21910.49</v>
      </c>
      <c r="P1608" t="n">
        <v>123.76</v>
      </c>
      <c r="Q1608" t="n">
        <v>197.77</v>
      </c>
      <c r="R1608" t="n">
        <v>32.21</v>
      </c>
      <c r="S1608" t="n">
        <v>25.4</v>
      </c>
      <c r="T1608" t="n">
        <v>2556.74</v>
      </c>
      <c r="U1608" t="n">
        <v>0.79</v>
      </c>
      <c r="V1608" t="n">
        <v>0.88</v>
      </c>
      <c r="W1608" t="n">
        <v>2.95</v>
      </c>
      <c r="X1608" t="n">
        <v>0.16</v>
      </c>
      <c r="Y1608" t="n">
        <v>1</v>
      </c>
      <c r="Z1608" t="n">
        <v>10</v>
      </c>
    </row>
    <row r="1609">
      <c r="A1609" t="n">
        <v>47</v>
      </c>
      <c r="B1609" t="n">
        <v>80</v>
      </c>
      <c r="C1609" t="inlineStr">
        <is>
          <t xml:space="preserve">CONCLUIDO	</t>
        </is>
      </c>
      <c r="D1609" t="n">
        <v>7.6287</v>
      </c>
      <c r="E1609" t="n">
        <v>13.11</v>
      </c>
      <c r="F1609" t="n">
        <v>10.53</v>
      </c>
      <c r="G1609" t="n">
        <v>78.95</v>
      </c>
      <c r="H1609" t="n">
        <v>1.28</v>
      </c>
      <c r="I1609" t="n">
        <v>8</v>
      </c>
      <c r="J1609" t="n">
        <v>176.12</v>
      </c>
      <c r="K1609" t="n">
        <v>50.28</v>
      </c>
      <c r="L1609" t="n">
        <v>12.75</v>
      </c>
      <c r="M1609" t="n">
        <v>6</v>
      </c>
      <c r="N1609" t="n">
        <v>33.09</v>
      </c>
      <c r="O1609" t="n">
        <v>21956</v>
      </c>
      <c r="P1609" t="n">
        <v>123.33</v>
      </c>
      <c r="Q1609" t="n">
        <v>197.75</v>
      </c>
      <c r="R1609" t="n">
        <v>31.58</v>
      </c>
      <c r="S1609" t="n">
        <v>25.4</v>
      </c>
      <c r="T1609" t="n">
        <v>2248.25</v>
      </c>
      <c r="U1609" t="n">
        <v>0.8</v>
      </c>
      <c r="V1609" t="n">
        <v>0.88</v>
      </c>
      <c r="W1609" t="n">
        <v>2.95</v>
      </c>
      <c r="X1609" t="n">
        <v>0.14</v>
      </c>
      <c r="Y1609" t="n">
        <v>1</v>
      </c>
      <c r="Z1609" t="n">
        <v>10</v>
      </c>
    </row>
    <row r="1610">
      <c r="A1610" t="n">
        <v>48</v>
      </c>
      <c r="B1610" t="n">
        <v>80</v>
      </c>
      <c r="C1610" t="inlineStr">
        <is>
          <t xml:space="preserve">CONCLUIDO	</t>
        </is>
      </c>
      <c r="D1610" t="n">
        <v>7.6312</v>
      </c>
      <c r="E1610" t="n">
        <v>13.1</v>
      </c>
      <c r="F1610" t="n">
        <v>10.52</v>
      </c>
      <c r="G1610" t="n">
        <v>78.91</v>
      </c>
      <c r="H1610" t="n">
        <v>1.31</v>
      </c>
      <c r="I1610" t="n">
        <v>8</v>
      </c>
      <c r="J1610" t="n">
        <v>176.49</v>
      </c>
      <c r="K1610" t="n">
        <v>50.28</v>
      </c>
      <c r="L1610" t="n">
        <v>13</v>
      </c>
      <c r="M1610" t="n">
        <v>6</v>
      </c>
      <c r="N1610" t="n">
        <v>33.21</v>
      </c>
      <c r="O1610" t="n">
        <v>22001.54</v>
      </c>
      <c r="P1610" t="n">
        <v>123.3</v>
      </c>
      <c r="Q1610" t="n">
        <v>197.77</v>
      </c>
      <c r="R1610" t="n">
        <v>31.46</v>
      </c>
      <c r="S1610" t="n">
        <v>25.4</v>
      </c>
      <c r="T1610" t="n">
        <v>2186.02</v>
      </c>
      <c r="U1610" t="n">
        <v>0.8100000000000001</v>
      </c>
      <c r="V1610" t="n">
        <v>0.88</v>
      </c>
      <c r="W1610" t="n">
        <v>2.95</v>
      </c>
      <c r="X1610" t="n">
        <v>0.13</v>
      </c>
      <c r="Y1610" t="n">
        <v>1</v>
      </c>
      <c r="Z1610" t="n">
        <v>10</v>
      </c>
    </row>
    <row r="1611">
      <c r="A1611" t="n">
        <v>49</v>
      </c>
      <c r="B1611" t="n">
        <v>80</v>
      </c>
      <c r="C1611" t="inlineStr">
        <is>
          <t xml:space="preserve">CONCLUIDO	</t>
        </is>
      </c>
      <c r="D1611" t="n">
        <v>7.6249</v>
      </c>
      <c r="E1611" t="n">
        <v>13.12</v>
      </c>
      <c r="F1611" t="n">
        <v>10.53</v>
      </c>
      <c r="G1611" t="n">
        <v>79</v>
      </c>
      <c r="H1611" t="n">
        <v>1.33</v>
      </c>
      <c r="I1611" t="n">
        <v>8</v>
      </c>
      <c r="J1611" t="n">
        <v>176.86</v>
      </c>
      <c r="K1611" t="n">
        <v>50.28</v>
      </c>
      <c r="L1611" t="n">
        <v>13.25</v>
      </c>
      <c r="M1611" t="n">
        <v>6</v>
      </c>
      <c r="N1611" t="n">
        <v>33.33</v>
      </c>
      <c r="O1611" t="n">
        <v>22047.13</v>
      </c>
      <c r="P1611" t="n">
        <v>123.44</v>
      </c>
      <c r="Q1611" t="n">
        <v>197.75</v>
      </c>
      <c r="R1611" t="n">
        <v>31.74</v>
      </c>
      <c r="S1611" t="n">
        <v>25.4</v>
      </c>
      <c r="T1611" t="n">
        <v>2325.44</v>
      </c>
      <c r="U1611" t="n">
        <v>0.8</v>
      </c>
      <c r="V1611" t="n">
        <v>0.88</v>
      </c>
      <c r="W1611" t="n">
        <v>2.95</v>
      </c>
      <c r="X1611" t="n">
        <v>0.14</v>
      </c>
      <c r="Y1611" t="n">
        <v>1</v>
      </c>
      <c r="Z1611" t="n">
        <v>10</v>
      </c>
    </row>
    <row r="1612">
      <c r="A1612" t="n">
        <v>50</v>
      </c>
      <c r="B1612" t="n">
        <v>80</v>
      </c>
      <c r="C1612" t="inlineStr">
        <is>
          <t xml:space="preserve">CONCLUIDO	</t>
        </is>
      </c>
      <c r="D1612" t="n">
        <v>7.6297</v>
      </c>
      <c r="E1612" t="n">
        <v>13.11</v>
      </c>
      <c r="F1612" t="n">
        <v>10.52</v>
      </c>
      <c r="G1612" t="n">
        <v>78.93000000000001</v>
      </c>
      <c r="H1612" t="n">
        <v>1.35</v>
      </c>
      <c r="I1612" t="n">
        <v>8</v>
      </c>
      <c r="J1612" t="n">
        <v>177.23</v>
      </c>
      <c r="K1612" t="n">
        <v>50.28</v>
      </c>
      <c r="L1612" t="n">
        <v>13.5</v>
      </c>
      <c r="M1612" t="n">
        <v>6</v>
      </c>
      <c r="N1612" t="n">
        <v>33.45</v>
      </c>
      <c r="O1612" t="n">
        <v>22092.76</v>
      </c>
      <c r="P1612" t="n">
        <v>123.29</v>
      </c>
      <c r="Q1612" t="n">
        <v>197.76</v>
      </c>
      <c r="R1612" t="n">
        <v>31.57</v>
      </c>
      <c r="S1612" t="n">
        <v>25.4</v>
      </c>
      <c r="T1612" t="n">
        <v>2239.47</v>
      </c>
      <c r="U1612" t="n">
        <v>0.8</v>
      </c>
      <c r="V1612" t="n">
        <v>0.88</v>
      </c>
      <c r="W1612" t="n">
        <v>2.95</v>
      </c>
      <c r="X1612" t="n">
        <v>0.13</v>
      </c>
      <c r="Y1612" t="n">
        <v>1</v>
      </c>
      <c r="Z1612" t="n">
        <v>10</v>
      </c>
    </row>
    <row r="1613">
      <c r="A1613" t="n">
        <v>51</v>
      </c>
      <c r="B1613" t="n">
        <v>80</v>
      </c>
      <c r="C1613" t="inlineStr">
        <is>
          <t xml:space="preserve">CONCLUIDO	</t>
        </is>
      </c>
      <c r="D1613" t="n">
        <v>7.6318</v>
      </c>
      <c r="E1613" t="n">
        <v>13.1</v>
      </c>
      <c r="F1613" t="n">
        <v>10.52</v>
      </c>
      <c r="G1613" t="n">
        <v>78.91</v>
      </c>
      <c r="H1613" t="n">
        <v>1.37</v>
      </c>
      <c r="I1613" t="n">
        <v>8</v>
      </c>
      <c r="J1613" t="n">
        <v>177.6</v>
      </c>
      <c r="K1613" t="n">
        <v>50.28</v>
      </c>
      <c r="L1613" t="n">
        <v>13.75</v>
      </c>
      <c r="M1613" t="n">
        <v>6</v>
      </c>
      <c r="N1613" t="n">
        <v>33.57</v>
      </c>
      <c r="O1613" t="n">
        <v>22138.42</v>
      </c>
      <c r="P1613" t="n">
        <v>122.96</v>
      </c>
      <c r="Q1613" t="n">
        <v>197.75</v>
      </c>
      <c r="R1613" t="n">
        <v>31.38</v>
      </c>
      <c r="S1613" t="n">
        <v>25.4</v>
      </c>
      <c r="T1613" t="n">
        <v>2144.29</v>
      </c>
      <c r="U1613" t="n">
        <v>0.8100000000000001</v>
      </c>
      <c r="V1613" t="n">
        <v>0.88</v>
      </c>
      <c r="W1613" t="n">
        <v>2.95</v>
      </c>
      <c r="X1613" t="n">
        <v>0.13</v>
      </c>
      <c r="Y1613" t="n">
        <v>1</v>
      </c>
      <c r="Z1613" t="n">
        <v>10</v>
      </c>
    </row>
    <row r="1614">
      <c r="A1614" t="n">
        <v>52</v>
      </c>
      <c r="B1614" t="n">
        <v>80</v>
      </c>
      <c r="C1614" t="inlineStr">
        <is>
          <t xml:space="preserve">CONCLUIDO	</t>
        </is>
      </c>
      <c r="D1614" t="n">
        <v>7.626</v>
      </c>
      <c r="E1614" t="n">
        <v>13.11</v>
      </c>
      <c r="F1614" t="n">
        <v>10.53</v>
      </c>
      <c r="G1614" t="n">
        <v>78.98</v>
      </c>
      <c r="H1614" t="n">
        <v>1.4</v>
      </c>
      <c r="I1614" t="n">
        <v>8</v>
      </c>
      <c r="J1614" t="n">
        <v>177.97</v>
      </c>
      <c r="K1614" t="n">
        <v>50.28</v>
      </c>
      <c r="L1614" t="n">
        <v>14</v>
      </c>
      <c r="M1614" t="n">
        <v>6</v>
      </c>
      <c r="N1614" t="n">
        <v>33.69</v>
      </c>
      <c r="O1614" t="n">
        <v>22184.13</v>
      </c>
      <c r="P1614" t="n">
        <v>122.97</v>
      </c>
      <c r="Q1614" t="n">
        <v>197.8</v>
      </c>
      <c r="R1614" t="n">
        <v>31.76</v>
      </c>
      <c r="S1614" t="n">
        <v>25.4</v>
      </c>
      <c r="T1614" t="n">
        <v>2335.04</v>
      </c>
      <c r="U1614" t="n">
        <v>0.8</v>
      </c>
      <c r="V1614" t="n">
        <v>0.88</v>
      </c>
      <c r="W1614" t="n">
        <v>2.95</v>
      </c>
      <c r="X1614" t="n">
        <v>0.14</v>
      </c>
      <c r="Y1614" t="n">
        <v>1</v>
      </c>
      <c r="Z1614" t="n">
        <v>10</v>
      </c>
    </row>
    <row r="1615">
      <c r="A1615" t="n">
        <v>53</v>
      </c>
      <c r="B1615" t="n">
        <v>80</v>
      </c>
      <c r="C1615" t="inlineStr">
        <is>
          <t xml:space="preserve">CONCLUIDO	</t>
        </is>
      </c>
      <c r="D1615" t="n">
        <v>7.6308</v>
      </c>
      <c r="E1615" t="n">
        <v>13.1</v>
      </c>
      <c r="F1615" t="n">
        <v>10.52</v>
      </c>
      <c r="G1615" t="n">
        <v>78.92</v>
      </c>
      <c r="H1615" t="n">
        <v>1.42</v>
      </c>
      <c r="I1615" t="n">
        <v>8</v>
      </c>
      <c r="J1615" t="n">
        <v>178.34</v>
      </c>
      <c r="K1615" t="n">
        <v>50.28</v>
      </c>
      <c r="L1615" t="n">
        <v>14.25</v>
      </c>
      <c r="M1615" t="n">
        <v>6</v>
      </c>
      <c r="N1615" t="n">
        <v>33.82</v>
      </c>
      <c r="O1615" t="n">
        <v>22229.88</v>
      </c>
      <c r="P1615" t="n">
        <v>122.38</v>
      </c>
      <c r="Q1615" t="n">
        <v>197.81</v>
      </c>
      <c r="R1615" t="n">
        <v>31.46</v>
      </c>
      <c r="S1615" t="n">
        <v>25.4</v>
      </c>
      <c r="T1615" t="n">
        <v>2185.39</v>
      </c>
      <c r="U1615" t="n">
        <v>0.8100000000000001</v>
      </c>
      <c r="V1615" t="n">
        <v>0.88</v>
      </c>
      <c r="W1615" t="n">
        <v>2.95</v>
      </c>
      <c r="X1615" t="n">
        <v>0.13</v>
      </c>
      <c r="Y1615" t="n">
        <v>1</v>
      </c>
      <c r="Z1615" t="n">
        <v>10</v>
      </c>
    </row>
    <row r="1616">
      <c r="A1616" t="n">
        <v>54</v>
      </c>
      <c r="B1616" t="n">
        <v>80</v>
      </c>
      <c r="C1616" t="inlineStr">
        <is>
          <t xml:space="preserve">CONCLUIDO	</t>
        </is>
      </c>
      <c r="D1616" t="n">
        <v>7.6228</v>
      </c>
      <c r="E1616" t="n">
        <v>13.12</v>
      </c>
      <c r="F1616" t="n">
        <v>10.54</v>
      </c>
      <c r="G1616" t="n">
        <v>79.02</v>
      </c>
      <c r="H1616" t="n">
        <v>1.44</v>
      </c>
      <c r="I1616" t="n">
        <v>8</v>
      </c>
      <c r="J1616" t="n">
        <v>178.72</v>
      </c>
      <c r="K1616" t="n">
        <v>50.28</v>
      </c>
      <c r="L1616" t="n">
        <v>14.5</v>
      </c>
      <c r="M1616" t="n">
        <v>6</v>
      </c>
      <c r="N1616" t="n">
        <v>33.94</v>
      </c>
      <c r="O1616" t="n">
        <v>22275.67</v>
      </c>
      <c r="P1616" t="n">
        <v>122.1</v>
      </c>
      <c r="Q1616" t="n">
        <v>197.75</v>
      </c>
      <c r="R1616" t="n">
        <v>31.93</v>
      </c>
      <c r="S1616" t="n">
        <v>25.4</v>
      </c>
      <c r="T1616" t="n">
        <v>2421.53</v>
      </c>
      <c r="U1616" t="n">
        <v>0.8</v>
      </c>
      <c r="V1616" t="n">
        <v>0.88</v>
      </c>
      <c r="W1616" t="n">
        <v>2.95</v>
      </c>
      <c r="X1616" t="n">
        <v>0.15</v>
      </c>
      <c r="Y1616" t="n">
        <v>1</v>
      </c>
      <c r="Z1616" t="n">
        <v>10</v>
      </c>
    </row>
    <row r="1617">
      <c r="A1617" t="n">
        <v>55</v>
      </c>
      <c r="B1617" t="n">
        <v>80</v>
      </c>
      <c r="C1617" t="inlineStr">
        <is>
          <t xml:space="preserve">CONCLUIDO	</t>
        </is>
      </c>
      <c r="D1617" t="n">
        <v>7.6607</v>
      </c>
      <c r="E1617" t="n">
        <v>13.05</v>
      </c>
      <c r="F1617" t="n">
        <v>10.5</v>
      </c>
      <c r="G1617" t="n">
        <v>90.03</v>
      </c>
      <c r="H1617" t="n">
        <v>1.46</v>
      </c>
      <c r="I1617" t="n">
        <v>7</v>
      </c>
      <c r="J1617" t="n">
        <v>179.09</v>
      </c>
      <c r="K1617" t="n">
        <v>50.28</v>
      </c>
      <c r="L1617" t="n">
        <v>14.75</v>
      </c>
      <c r="M1617" t="n">
        <v>5</v>
      </c>
      <c r="N1617" t="n">
        <v>34.06</v>
      </c>
      <c r="O1617" t="n">
        <v>22321.5</v>
      </c>
      <c r="P1617" t="n">
        <v>122.03</v>
      </c>
      <c r="Q1617" t="n">
        <v>197.75</v>
      </c>
      <c r="R1617" t="n">
        <v>30.93</v>
      </c>
      <c r="S1617" t="n">
        <v>25.4</v>
      </c>
      <c r="T1617" t="n">
        <v>1924.06</v>
      </c>
      <c r="U1617" t="n">
        <v>0.82</v>
      </c>
      <c r="V1617" t="n">
        <v>0.89</v>
      </c>
      <c r="W1617" t="n">
        <v>2.95</v>
      </c>
      <c r="X1617" t="n">
        <v>0.11</v>
      </c>
      <c r="Y1617" t="n">
        <v>1</v>
      </c>
      <c r="Z1617" t="n">
        <v>10</v>
      </c>
    </row>
    <row r="1618">
      <c r="A1618" t="n">
        <v>56</v>
      </c>
      <c r="B1618" t="n">
        <v>80</v>
      </c>
      <c r="C1618" t="inlineStr">
        <is>
          <t xml:space="preserve">CONCLUIDO	</t>
        </is>
      </c>
      <c r="D1618" t="n">
        <v>7.6539</v>
      </c>
      <c r="E1618" t="n">
        <v>13.07</v>
      </c>
      <c r="F1618" t="n">
        <v>10.52</v>
      </c>
      <c r="G1618" t="n">
        <v>90.13</v>
      </c>
      <c r="H1618" t="n">
        <v>1.48</v>
      </c>
      <c r="I1618" t="n">
        <v>7</v>
      </c>
      <c r="J1618" t="n">
        <v>179.46</v>
      </c>
      <c r="K1618" t="n">
        <v>50.28</v>
      </c>
      <c r="L1618" t="n">
        <v>15</v>
      </c>
      <c r="M1618" t="n">
        <v>5</v>
      </c>
      <c r="N1618" t="n">
        <v>34.18</v>
      </c>
      <c r="O1618" t="n">
        <v>22367.38</v>
      </c>
      <c r="P1618" t="n">
        <v>122.36</v>
      </c>
      <c r="Q1618" t="n">
        <v>197.79</v>
      </c>
      <c r="R1618" t="n">
        <v>31.3</v>
      </c>
      <c r="S1618" t="n">
        <v>25.4</v>
      </c>
      <c r="T1618" t="n">
        <v>2109.77</v>
      </c>
      <c r="U1618" t="n">
        <v>0.8100000000000001</v>
      </c>
      <c r="V1618" t="n">
        <v>0.88</v>
      </c>
      <c r="W1618" t="n">
        <v>2.95</v>
      </c>
      <c r="X1618" t="n">
        <v>0.12</v>
      </c>
      <c r="Y1618" t="n">
        <v>1</v>
      </c>
      <c r="Z1618" t="n">
        <v>10</v>
      </c>
    </row>
    <row r="1619">
      <c r="A1619" t="n">
        <v>57</v>
      </c>
      <c r="B1619" t="n">
        <v>80</v>
      </c>
      <c r="C1619" t="inlineStr">
        <is>
          <t xml:space="preserve">CONCLUIDO	</t>
        </is>
      </c>
      <c r="D1619" t="n">
        <v>7.6614</v>
      </c>
      <c r="E1619" t="n">
        <v>13.05</v>
      </c>
      <c r="F1619" t="n">
        <v>10.5</v>
      </c>
      <c r="G1619" t="n">
        <v>90.02</v>
      </c>
      <c r="H1619" t="n">
        <v>1.5</v>
      </c>
      <c r="I1619" t="n">
        <v>7</v>
      </c>
      <c r="J1619" t="n">
        <v>179.83</v>
      </c>
      <c r="K1619" t="n">
        <v>50.28</v>
      </c>
      <c r="L1619" t="n">
        <v>15.25</v>
      </c>
      <c r="M1619" t="n">
        <v>5</v>
      </c>
      <c r="N1619" t="n">
        <v>34.3</v>
      </c>
      <c r="O1619" t="n">
        <v>22413.29</v>
      </c>
      <c r="P1619" t="n">
        <v>122.12</v>
      </c>
      <c r="Q1619" t="n">
        <v>197.84</v>
      </c>
      <c r="R1619" t="n">
        <v>30.83</v>
      </c>
      <c r="S1619" t="n">
        <v>25.4</v>
      </c>
      <c r="T1619" t="n">
        <v>1873.82</v>
      </c>
      <c r="U1619" t="n">
        <v>0.82</v>
      </c>
      <c r="V1619" t="n">
        <v>0.89</v>
      </c>
      <c r="W1619" t="n">
        <v>2.95</v>
      </c>
      <c r="X1619" t="n">
        <v>0.11</v>
      </c>
      <c r="Y1619" t="n">
        <v>1</v>
      </c>
      <c r="Z1619" t="n">
        <v>10</v>
      </c>
    </row>
    <row r="1620">
      <c r="A1620" t="n">
        <v>58</v>
      </c>
      <c r="B1620" t="n">
        <v>80</v>
      </c>
      <c r="C1620" t="inlineStr">
        <is>
          <t xml:space="preserve">CONCLUIDO	</t>
        </is>
      </c>
      <c r="D1620" t="n">
        <v>7.6562</v>
      </c>
      <c r="E1620" t="n">
        <v>13.06</v>
      </c>
      <c r="F1620" t="n">
        <v>10.51</v>
      </c>
      <c r="G1620" t="n">
        <v>90.09999999999999</v>
      </c>
      <c r="H1620" t="n">
        <v>1.53</v>
      </c>
      <c r="I1620" t="n">
        <v>7</v>
      </c>
      <c r="J1620" t="n">
        <v>180.2</v>
      </c>
      <c r="K1620" t="n">
        <v>50.28</v>
      </c>
      <c r="L1620" t="n">
        <v>15.5</v>
      </c>
      <c r="M1620" t="n">
        <v>5</v>
      </c>
      <c r="N1620" t="n">
        <v>34.43</v>
      </c>
      <c r="O1620" t="n">
        <v>22459.24</v>
      </c>
      <c r="P1620" t="n">
        <v>122.1</v>
      </c>
      <c r="Q1620" t="n">
        <v>197.78</v>
      </c>
      <c r="R1620" t="n">
        <v>31.08</v>
      </c>
      <c r="S1620" t="n">
        <v>25.4</v>
      </c>
      <c r="T1620" t="n">
        <v>2000.62</v>
      </c>
      <c r="U1620" t="n">
        <v>0.82</v>
      </c>
      <c r="V1620" t="n">
        <v>0.89</v>
      </c>
      <c r="W1620" t="n">
        <v>2.95</v>
      </c>
      <c r="X1620" t="n">
        <v>0.12</v>
      </c>
      <c r="Y1620" t="n">
        <v>1</v>
      </c>
      <c r="Z1620" t="n">
        <v>10</v>
      </c>
    </row>
    <row r="1621">
      <c r="A1621" t="n">
        <v>59</v>
      </c>
      <c r="B1621" t="n">
        <v>80</v>
      </c>
      <c r="C1621" t="inlineStr">
        <is>
          <t xml:space="preserve">CONCLUIDO	</t>
        </is>
      </c>
      <c r="D1621" t="n">
        <v>7.6537</v>
      </c>
      <c r="E1621" t="n">
        <v>13.07</v>
      </c>
      <c r="F1621" t="n">
        <v>10.52</v>
      </c>
      <c r="G1621" t="n">
        <v>90.13</v>
      </c>
      <c r="H1621" t="n">
        <v>1.55</v>
      </c>
      <c r="I1621" t="n">
        <v>7</v>
      </c>
      <c r="J1621" t="n">
        <v>180.58</v>
      </c>
      <c r="K1621" t="n">
        <v>50.28</v>
      </c>
      <c r="L1621" t="n">
        <v>15.75</v>
      </c>
      <c r="M1621" t="n">
        <v>5</v>
      </c>
      <c r="N1621" t="n">
        <v>34.55</v>
      </c>
      <c r="O1621" t="n">
        <v>22505.24</v>
      </c>
      <c r="P1621" t="n">
        <v>122.09</v>
      </c>
      <c r="Q1621" t="n">
        <v>197.76</v>
      </c>
      <c r="R1621" t="n">
        <v>31.28</v>
      </c>
      <c r="S1621" t="n">
        <v>25.4</v>
      </c>
      <c r="T1621" t="n">
        <v>2102.9</v>
      </c>
      <c r="U1621" t="n">
        <v>0.8100000000000001</v>
      </c>
      <c r="V1621" t="n">
        <v>0.88</v>
      </c>
      <c r="W1621" t="n">
        <v>2.95</v>
      </c>
      <c r="X1621" t="n">
        <v>0.13</v>
      </c>
      <c r="Y1621" t="n">
        <v>1</v>
      </c>
      <c r="Z1621" t="n">
        <v>10</v>
      </c>
    </row>
    <row r="1622">
      <c r="A1622" t="n">
        <v>60</v>
      </c>
      <c r="B1622" t="n">
        <v>80</v>
      </c>
      <c r="C1622" t="inlineStr">
        <is>
          <t xml:space="preserve">CONCLUIDO	</t>
        </is>
      </c>
      <c r="D1622" t="n">
        <v>7.6594</v>
      </c>
      <c r="E1622" t="n">
        <v>13.06</v>
      </c>
      <c r="F1622" t="n">
        <v>10.51</v>
      </c>
      <c r="G1622" t="n">
        <v>90.05</v>
      </c>
      <c r="H1622" t="n">
        <v>1.57</v>
      </c>
      <c r="I1622" t="n">
        <v>7</v>
      </c>
      <c r="J1622" t="n">
        <v>180.95</v>
      </c>
      <c r="K1622" t="n">
        <v>50.28</v>
      </c>
      <c r="L1622" t="n">
        <v>16</v>
      </c>
      <c r="M1622" t="n">
        <v>5</v>
      </c>
      <c r="N1622" t="n">
        <v>34.67</v>
      </c>
      <c r="O1622" t="n">
        <v>22551.28</v>
      </c>
      <c r="P1622" t="n">
        <v>121.8</v>
      </c>
      <c r="Q1622" t="n">
        <v>197.77</v>
      </c>
      <c r="R1622" t="n">
        <v>30.99</v>
      </c>
      <c r="S1622" t="n">
        <v>25.4</v>
      </c>
      <c r="T1622" t="n">
        <v>1954.46</v>
      </c>
      <c r="U1622" t="n">
        <v>0.82</v>
      </c>
      <c r="V1622" t="n">
        <v>0.89</v>
      </c>
      <c r="W1622" t="n">
        <v>2.95</v>
      </c>
      <c r="X1622" t="n">
        <v>0.12</v>
      </c>
      <c r="Y1622" t="n">
        <v>1</v>
      </c>
      <c r="Z1622" t="n">
        <v>10</v>
      </c>
    </row>
    <row r="1623">
      <c r="A1623" t="n">
        <v>61</v>
      </c>
      <c r="B1623" t="n">
        <v>80</v>
      </c>
      <c r="C1623" t="inlineStr">
        <is>
          <t xml:space="preserve">CONCLUIDO	</t>
        </is>
      </c>
      <c r="D1623" t="n">
        <v>7.6549</v>
      </c>
      <c r="E1623" t="n">
        <v>13.06</v>
      </c>
      <c r="F1623" t="n">
        <v>10.51</v>
      </c>
      <c r="G1623" t="n">
        <v>90.12</v>
      </c>
      <c r="H1623" t="n">
        <v>1.59</v>
      </c>
      <c r="I1623" t="n">
        <v>7</v>
      </c>
      <c r="J1623" t="n">
        <v>181.32</v>
      </c>
      <c r="K1623" t="n">
        <v>50.28</v>
      </c>
      <c r="L1623" t="n">
        <v>16.25</v>
      </c>
      <c r="M1623" t="n">
        <v>5</v>
      </c>
      <c r="N1623" t="n">
        <v>34.79</v>
      </c>
      <c r="O1623" t="n">
        <v>22597.36</v>
      </c>
      <c r="P1623" t="n">
        <v>121.4</v>
      </c>
      <c r="Q1623" t="n">
        <v>197.77</v>
      </c>
      <c r="R1623" t="n">
        <v>31.13</v>
      </c>
      <c r="S1623" t="n">
        <v>25.4</v>
      </c>
      <c r="T1623" t="n">
        <v>2027.42</v>
      </c>
      <c r="U1623" t="n">
        <v>0.82</v>
      </c>
      <c r="V1623" t="n">
        <v>0.89</v>
      </c>
      <c r="W1623" t="n">
        <v>2.95</v>
      </c>
      <c r="X1623" t="n">
        <v>0.12</v>
      </c>
      <c r="Y1623" t="n">
        <v>1</v>
      </c>
      <c r="Z1623" t="n">
        <v>10</v>
      </c>
    </row>
    <row r="1624">
      <c r="A1624" t="n">
        <v>62</v>
      </c>
      <c r="B1624" t="n">
        <v>80</v>
      </c>
      <c r="C1624" t="inlineStr">
        <is>
          <t xml:space="preserve">CONCLUIDO	</t>
        </is>
      </c>
      <c r="D1624" t="n">
        <v>7.6534</v>
      </c>
      <c r="E1624" t="n">
        <v>13.07</v>
      </c>
      <c r="F1624" t="n">
        <v>10.52</v>
      </c>
      <c r="G1624" t="n">
        <v>90.14</v>
      </c>
      <c r="H1624" t="n">
        <v>1.61</v>
      </c>
      <c r="I1624" t="n">
        <v>7</v>
      </c>
      <c r="J1624" t="n">
        <v>181.7</v>
      </c>
      <c r="K1624" t="n">
        <v>50.28</v>
      </c>
      <c r="L1624" t="n">
        <v>16.5</v>
      </c>
      <c r="M1624" t="n">
        <v>5</v>
      </c>
      <c r="N1624" t="n">
        <v>34.92</v>
      </c>
      <c r="O1624" t="n">
        <v>22643.61</v>
      </c>
      <c r="P1624" t="n">
        <v>121.06</v>
      </c>
      <c r="Q1624" t="n">
        <v>197.75</v>
      </c>
      <c r="R1624" t="n">
        <v>31.35</v>
      </c>
      <c r="S1624" t="n">
        <v>25.4</v>
      </c>
      <c r="T1624" t="n">
        <v>2134.37</v>
      </c>
      <c r="U1624" t="n">
        <v>0.8100000000000001</v>
      </c>
      <c r="V1624" t="n">
        <v>0.88</v>
      </c>
      <c r="W1624" t="n">
        <v>2.95</v>
      </c>
      <c r="X1624" t="n">
        <v>0.13</v>
      </c>
      <c r="Y1624" t="n">
        <v>1</v>
      </c>
      <c r="Z1624" t="n">
        <v>10</v>
      </c>
    </row>
    <row r="1625">
      <c r="A1625" t="n">
        <v>63</v>
      </c>
      <c r="B1625" t="n">
        <v>80</v>
      </c>
      <c r="C1625" t="inlineStr">
        <is>
          <t xml:space="preserve">CONCLUIDO	</t>
        </is>
      </c>
      <c r="D1625" t="n">
        <v>7.656</v>
      </c>
      <c r="E1625" t="n">
        <v>13.06</v>
      </c>
      <c r="F1625" t="n">
        <v>10.51</v>
      </c>
      <c r="G1625" t="n">
        <v>90.09999999999999</v>
      </c>
      <c r="H1625" t="n">
        <v>1.63</v>
      </c>
      <c r="I1625" t="n">
        <v>7</v>
      </c>
      <c r="J1625" t="n">
        <v>182.07</v>
      </c>
      <c r="K1625" t="n">
        <v>50.28</v>
      </c>
      <c r="L1625" t="n">
        <v>16.75</v>
      </c>
      <c r="M1625" t="n">
        <v>5</v>
      </c>
      <c r="N1625" t="n">
        <v>35.04</v>
      </c>
      <c r="O1625" t="n">
        <v>22689.77</v>
      </c>
      <c r="P1625" t="n">
        <v>120.7</v>
      </c>
      <c r="Q1625" t="n">
        <v>197.75</v>
      </c>
      <c r="R1625" t="n">
        <v>31.17</v>
      </c>
      <c r="S1625" t="n">
        <v>25.4</v>
      </c>
      <c r="T1625" t="n">
        <v>2047.44</v>
      </c>
      <c r="U1625" t="n">
        <v>0.8100000000000001</v>
      </c>
      <c r="V1625" t="n">
        <v>0.89</v>
      </c>
      <c r="W1625" t="n">
        <v>2.95</v>
      </c>
      <c r="X1625" t="n">
        <v>0.12</v>
      </c>
      <c r="Y1625" t="n">
        <v>1</v>
      </c>
      <c r="Z1625" t="n">
        <v>10</v>
      </c>
    </row>
    <row r="1626">
      <c r="A1626" t="n">
        <v>64</v>
      </c>
      <c r="B1626" t="n">
        <v>80</v>
      </c>
      <c r="C1626" t="inlineStr">
        <is>
          <t xml:space="preserve">CONCLUIDO	</t>
        </is>
      </c>
      <c r="D1626" t="n">
        <v>7.6584</v>
      </c>
      <c r="E1626" t="n">
        <v>13.06</v>
      </c>
      <c r="F1626" t="n">
        <v>10.51</v>
      </c>
      <c r="G1626" t="n">
        <v>90.06</v>
      </c>
      <c r="H1626" t="n">
        <v>1.65</v>
      </c>
      <c r="I1626" t="n">
        <v>7</v>
      </c>
      <c r="J1626" t="n">
        <v>182.45</v>
      </c>
      <c r="K1626" t="n">
        <v>50.28</v>
      </c>
      <c r="L1626" t="n">
        <v>17</v>
      </c>
      <c r="M1626" t="n">
        <v>5</v>
      </c>
      <c r="N1626" t="n">
        <v>35.17</v>
      </c>
      <c r="O1626" t="n">
        <v>22735.98</v>
      </c>
      <c r="P1626" t="n">
        <v>120.27</v>
      </c>
      <c r="Q1626" t="n">
        <v>197.77</v>
      </c>
      <c r="R1626" t="n">
        <v>31.04</v>
      </c>
      <c r="S1626" t="n">
        <v>25.4</v>
      </c>
      <c r="T1626" t="n">
        <v>1981.35</v>
      </c>
      <c r="U1626" t="n">
        <v>0.82</v>
      </c>
      <c r="V1626" t="n">
        <v>0.89</v>
      </c>
      <c r="W1626" t="n">
        <v>2.95</v>
      </c>
      <c r="X1626" t="n">
        <v>0.12</v>
      </c>
      <c r="Y1626" t="n">
        <v>1</v>
      </c>
      <c r="Z1626" t="n">
        <v>10</v>
      </c>
    </row>
    <row r="1627">
      <c r="A1627" t="n">
        <v>65</v>
      </c>
      <c r="B1627" t="n">
        <v>80</v>
      </c>
      <c r="C1627" t="inlineStr">
        <is>
          <t xml:space="preserve">CONCLUIDO	</t>
        </is>
      </c>
      <c r="D1627" t="n">
        <v>7.6877</v>
      </c>
      <c r="E1627" t="n">
        <v>13.01</v>
      </c>
      <c r="F1627" t="n">
        <v>10.49</v>
      </c>
      <c r="G1627" t="n">
        <v>104.9</v>
      </c>
      <c r="H1627" t="n">
        <v>1.67</v>
      </c>
      <c r="I1627" t="n">
        <v>6</v>
      </c>
      <c r="J1627" t="n">
        <v>182.82</v>
      </c>
      <c r="K1627" t="n">
        <v>50.28</v>
      </c>
      <c r="L1627" t="n">
        <v>17.25</v>
      </c>
      <c r="M1627" t="n">
        <v>4</v>
      </c>
      <c r="N1627" t="n">
        <v>35.29</v>
      </c>
      <c r="O1627" t="n">
        <v>22782.23</v>
      </c>
      <c r="P1627" t="n">
        <v>119.85</v>
      </c>
      <c r="Q1627" t="n">
        <v>197.8</v>
      </c>
      <c r="R1627" t="n">
        <v>30.48</v>
      </c>
      <c r="S1627" t="n">
        <v>25.4</v>
      </c>
      <c r="T1627" t="n">
        <v>1705.33</v>
      </c>
      <c r="U1627" t="n">
        <v>0.83</v>
      </c>
      <c r="V1627" t="n">
        <v>0.89</v>
      </c>
      <c r="W1627" t="n">
        <v>2.95</v>
      </c>
      <c r="X1627" t="n">
        <v>0.1</v>
      </c>
      <c r="Y1627" t="n">
        <v>1</v>
      </c>
      <c r="Z1627" t="n">
        <v>10</v>
      </c>
    </row>
    <row r="1628">
      <c r="A1628" t="n">
        <v>66</v>
      </c>
      <c r="B1628" t="n">
        <v>80</v>
      </c>
      <c r="C1628" t="inlineStr">
        <is>
          <t xml:space="preserve">CONCLUIDO	</t>
        </is>
      </c>
      <c r="D1628" t="n">
        <v>7.6917</v>
      </c>
      <c r="E1628" t="n">
        <v>13</v>
      </c>
      <c r="F1628" t="n">
        <v>10.48</v>
      </c>
      <c r="G1628" t="n">
        <v>104.83</v>
      </c>
      <c r="H1628" t="n">
        <v>1.69</v>
      </c>
      <c r="I1628" t="n">
        <v>6</v>
      </c>
      <c r="J1628" t="n">
        <v>183.2</v>
      </c>
      <c r="K1628" t="n">
        <v>50.28</v>
      </c>
      <c r="L1628" t="n">
        <v>17.5</v>
      </c>
      <c r="M1628" t="n">
        <v>4</v>
      </c>
      <c r="N1628" t="n">
        <v>35.42</v>
      </c>
      <c r="O1628" t="n">
        <v>22828.53</v>
      </c>
      <c r="P1628" t="n">
        <v>119.78</v>
      </c>
      <c r="Q1628" t="n">
        <v>197.75</v>
      </c>
      <c r="R1628" t="n">
        <v>30.17</v>
      </c>
      <c r="S1628" t="n">
        <v>25.4</v>
      </c>
      <c r="T1628" t="n">
        <v>1551.93</v>
      </c>
      <c r="U1628" t="n">
        <v>0.84</v>
      </c>
      <c r="V1628" t="n">
        <v>0.89</v>
      </c>
      <c r="W1628" t="n">
        <v>2.95</v>
      </c>
      <c r="X1628" t="n">
        <v>0.09</v>
      </c>
      <c r="Y1628" t="n">
        <v>1</v>
      </c>
      <c r="Z1628" t="n">
        <v>10</v>
      </c>
    </row>
    <row r="1629">
      <c r="A1629" t="n">
        <v>67</v>
      </c>
      <c r="B1629" t="n">
        <v>80</v>
      </c>
      <c r="C1629" t="inlineStr">
        <is>
          <t xml:space="preserve">CONCLUIDO	</t>
        </is>
      </c>
      <c r="D1629" t="n">
        <v>7.69</v>
      </c>
      <c r="E1629" t="n">
        <v>13</v>
      </c>
      <c r="F1629" t="n">
        <v>10.49</v>
      </c>
      <c r="G1629" t="n">
        <v>104.86</v>
      </c>
      <c r="H1629" t="n">
        <v>1.72</v>
      </c>
      <c r="I1629" t="n">
        <v>6</v>
      </c>
      <c r="J1629" t="n">
        <v>183.57</v>
      </c>
      <c r="K1629" t="n">
        <v>50.28</v>
      </c>
      <c r="L1629" t="n">
        <v>17.75</v>
      </c>
      <c r="M1629" t="n">
        <v>4</v>
      </c>
      <c r="N1629" t="n">
        <v>35.54</v>
      </c>
      <c r="O1629" t="n">
        <v>22874.86</v>
      </c>
      <c r="P1629" t="n">
        <v>119.8</v>
      </c>
      <c r="Q1629" t="n">
        <v>197.77</v>
      </c>
      <c r="R1629" t="n">
        <v>30.3</v>
      </c>
      <c r="S1629" t="n">
        <v>25.4</v>
      </c>
      <c r="T1629" t="n">
        <v>1616.24</v>
      </c>
      <c r="U1629" t="n">
        <v>0.84</v>
      </c>
      <c r="V1629" t="n">
        <v>0.89</v>
      </c>
      <c r="W1629" t="n">
        <v>2.95</v>
      </c>
      <c r="X1629" t="n">
        <v>0.1</v>
      </c>
      <c r="Y1629" t="n">
        <v>1</v>
      </c>
      <c r="Z1629" t="n">
        <v>10</v>
      </c>
    </row>
    <row r="1630">
      <c r="A1630" t="n">
        <v>68</v>
      </c>
      <c r="B1630" t="n">
        <v>80</v>
      </c>
      <c r="C1630" t="inlineStr">
        <is>
          <t xml:space="preserve">CONCLUIDO	</t>
        </is>
      </c>
      <c r="D1630" t="n">
        <v>7.6928</v>
      </c>
      <c r="E1630" t="n">
        <v>13</v>
      </c>
      <c r="F1630" t="n">
        <v>10.48</v>
      </c>
      <c r="G1630" t="n">
        <v>104.81</v>
      </c>
      <c r="H1630" t="n">
        <v>1.74</v>
      </c>
      <c r="I1630" t="n">
        <v>6</v>
      </c>
      <c r="J1630" t="n">
        <v>183.95</v>
      </c>
      <c r="K1630" t="n">
        <v>50.28</v>
      </c>
      <c r="L1630" t="n">
        <v>18</v>
      </c>
      <c r="M1630" t="n">
        <v>4</v>
      </c>
      <c r="N1630" t="n">
        <v>35.67</v>
      </c>
      <c r="O1630" t="n">
        <v>22921.24</v>
      </c>
      <c r="P1630" t="n">
        <v>120.03</v>
      </c>
      <c r="Q1630" t="n">
        <v>197.76</v>
      </c>
      <c r="R1630" t="n">
        <v>30.28</v>
      </c>
      <c r="S1630" t="n">
        <v>25.4</v>
      </c>
      <c r="T1630" t="n">
        <v>1604.98</v>
      </c>
      <c r="U1630" t="n">
        <v>0.84</v>
      </c>
      <c r="V1630" t="n">
        <v>0.89</v>
      </c>
      <c r="W1630" t="n">
        <v>2.95</v>
      </c>
      <c r="X1630" t="n">
        <v>0.09</v>
      </c>
      <c r="Y1630" t="n">
        <v>1</v>
      </c>
      <c r="Z1630" t="n">
        <v>10</v>
      </c>
    </row>
    <row r="1631">
      <c r="A1631" t="n">
        <v>69</v>
      </c>
      <c r="B1631" t="n">
        <v>80</v>
      </c>
      <c r="C1631" t="inlineStr">
        <is>
          <t xml:space="preserve">CONCLUIDO	</t>
        </is>
      </c>
      <c r="D1631" t="n">
        <v>7.6897</v>
      </c>
      <c r="E1631" t="n">
        <v>13</v>
      </c>
      <c r="F1631" t="n">
        <v>10.49</v>
      </c>
      <c r="G1631" t="n">
        <v>104.87</v>
      </c>
      <c r="H1631" t="n">
        <v>1.76</v>
      </c>
      <c r="I1631" t="n">
        <v>6</v>
      </c>
      <c r="J1631" t="n">
        <v>184.33</v>
      </c>
      <c r="K1631" t="n">
        <v>50.28</v>
      </c>
      <c r="L1631" t="n">
        <v>18.25</v>
      </c>
      <c r="M1631" t="n">
        <v>4</v>
      </c>
      <c r="N1631" t="n">
        <v>35.8</v>
      </c>
      <c r="O1631" t="n">
        <v>22967.66</v>
      </c>
      <c r="P1631" t="n">
        <v>120.26</v>
      </c>
      <c r="Q1631" t="n">
        <v>197.78</v>
      </c>
      <c r="R1631" t="n">
        <v>30.45</v>
      </c>
      <c r="S1631" t="n">
        <v>25.4</v>
      </c>
      <c r="T1631" t="n">
        <v>1688.85</v>
      </c>
      <c r="U1631" t="n">
        <v>0.83</v>
      </c>
      <c r="V1631" t="n">
        <v>0.89</v>
      </c>
      <c r="W1631" t="n">
        <v>2.95</v>
      </c>
      <c r="X1631" t="n">
        <v>0.1</v>
      </c>
      <c r="Y1631" t="n">
        <v>1</v>
      </c>
      <c r="Z1631" t="n">
        <v>10</v>
      </c>
    </row>
    <row r="1632">
      <c r="A1632" t="n">
        <v>70</v>
      </c>
      <c r="B1632" t="n">
        <v>80</v>
      </c>
      <c r="C1632" t="inlineStr">
        <is>
          <t xml:space="preserve">CONCLUIDO	</t>
        </is>
      </c>
      <c r="D1632" t="n">
        <v>7.6925</v>
      </c>
      <c r="E1632" t="n">
        <v>13</v>
      </c>
      <c r="F1632" t="n">
        <v>10.48</v>
      </c>
      <c r="G1632" t="n">
        <v>104.82</v>
      </c>
      <c r="H1632" t="n">
        <v>1.78</v>
      </c>
      <c r="I1632" t="n">
        <v>6</v>
      </c>
      <c r="J1632" t="n">
        <v>184.7</v>
      </c>
      <c r="K1632" t="n">
        <v>50.28</v>
      </c>
      <c r="L1632" t="n">
        <v>18.5</v>
      </c>
      <c r="M1632" t="n">
        <v>4</v>
      </c>
      <c r="N1632" t="n">
        <v>35.92</v>
      </c>
      <c r="O1632" t="n">
        <v>23014.13</v>
      </c>
      <c r="P1632" t="n">
        <v>119.99</v>
      </c>
      <c r="Q1632" t="n">
        <v>197.75</v>
      </c>
      <c r="R1632" t="n">
        <v>30.21</v>
      </c>
      <c r="S1632" t="n">
        <v>25.4</v>
      </c>
      <c r="T1632" t="n">
        <v>1570.92</v>
      </c>
      <c r="U1632" t="n">
        <v>0.84</v>
      </c>
      <c r="V1632" t="n">
        <v>0.89</v>
      </c>
      <c r="W1632" t="n">
        <v>2.95</v>
      </c>
      <c r="X1632" t="n">
        <v>0.09</v>
      </c>
      <c r="Y1632" t="n">
        <v>1</v>
      </c>
      <c r="Z1632" t="n">
        <v>10</v>
      </c>
    </row>
    <row r="1633">
      <c r="A1633" t="n">
        <v>71</v>
      </c>
      <c r="B1633" t="n">
        <v>80</v>
      </c>
      <c r="C1633" t="inlineStr">
        <is>
          <t xml:space="preserve">CONCLUIDO	</t>
        </is>
      </c>
      <c r="D1633" t="n">
        <v>7.6926</v>
      </c>
      <c r="E1633" t="n">
        <v>13</v>
      </c>
      <c r="F1633" t="n">
        <v>10.48</v>
      </c>
      <c r="G1633" t="n">
        <v>104.82</v>
      </c>
      <c r="H1633" t="n">
        <v>1.8</v>
      </c>
      <c r="I1633" t="n">
        <v>6</v>
      </c>
      <c r="J1633" t="n">
        <v>185.08</v>
      </c>
      <c r="K1633" t="n">
        <v>50.28</v>
      </c>
      <c r="L1633" t="n">
        <v>18.75</v>
      </c>
      <c r="M1633" t="n">
        <v>4</v>
      </c>
      <c r="N1633" t="n">
        <v>36.05</v>
      </c>
      <c r="O1633" t="n">
        <v>23060.64</v>
      </c>
      <c r="P1633" t="n">
        <v>120</v>
      </c>
      <c r="Q1633" t="n">
        <v>197.75</v>
      </c>
      <c r="R1633" t="n">
        <v>30.22</v>
      </c>
      <c r="S1633" t="n">
        <v>25.4</v>
      </c>
      <c r="T1633" t="n">
        <v>1576.85</v>
      </c>
      <c r="U1633" t="n">
        <v>0.84</v>
      </c>
      <c r="V1633" t="n">
        <v>0.89</v>
      </c>
      <c r="W1633" t="n">
        <v>2.95</v>
      </c>
      <c r="X1633" t="n">
        <v>0.09</v>
      </c>
      <c r="Y1633" t="n">
        <v>1</v>
      </c>
      <c r="Z1633" t="n">
        <v>10</v>
      </c>
    </row>
    <row r="1634">
      <c r="A1634" t="n">
        <v>72</v>
      </c>
      <c r="B1634" t="n">
        <v>80</v>
      </c>
      <c r="C1634" t="inlineStr">
        <is>
          <t xml:space="preserve">CONCLUIDO	</t>
        </is>
      </c>
      <c r="D1634" t="n">
        <v>7.6897</v>
      </c>
      <c r="E1634" t="n">
        <v>13</v>
      </c>
      <c r="F1634" t="n">
        <v>10.49</v>
      </c>
      <c r="G1634" t="n">
        <v>104.87</v>
      </c>
      <c r="H1634" t="n">
        <v>1.82</v>
      </c>
      <c r="I1634" t="n">
        <v>6</v>
      </c>
      <c r="J1634" t="n">
        <v>185.46</v>
      </c>
      <c r="K1634" t="n">
        <v>50.28</v>
      </c>
      <c r="L1634" t="n">
        <v>19</v>
      </c>
      <c r="M1634" t="n">
        <v>4</v>
      </c>
      <c r="N1634" t="n">
        <v>36.18</v>
      </c>
      <c r="O1634" t="n">
        <v>23107.19</v>
      </c>
      <c r="P1634" t="n">
        <v>119.94</v>
      </c>
      <c r="Q1634" t="n">
        <v>197.75</v>
      </c>
      <c r="R1634" t="n">
        <v>30.35</v>
      </c>
      <c r="S1634" t="n">
        <v>25.4</v>
      </c>
      <c r="T1634" t="n">
        <v>1639.79</v>
      </c>
      <c r="U1634" t="n">
        <v>0.84</v>
      </c>
      <c r="V1634" t="n">
        <v>0.89</v>
      </c>
      <c r="W1634" t="n">
        <v>2.95</v>
      </c>
      <c r="X1634" t="n">
        <v>0.1</v>
      </c>
      <c r="Y1634" t="n">
        <v>1</v>
      </c>
      <c r="Z1634" t="n">
        <v>10</v>
      </c>
    </row>
    <row r="1635">
      <c r="A1635" t="n">
        <v>73</v>
      </c>
      <c r="B1635" t="n">
        <v>80</v>
      </c>
      <c r="C1635" t="inlineStr">
        <is>
          <t xml:space="preserve">CONCLUIDO	</t>
        </is>
      </c>
      <c r="D1635" t="n">
        <v>7.6898</v>
      </c>
      <c r="E1635" t="n">
        <v>13</v>
      </c>
      <c r="F1635" t="n">
        <v>10.49</v>
      </c>
      <c r="G1635" t="n">
        <v>104.86</v>
      </c>
      <c r="H1635" t="n">
        <v>1.84</v>
      </c>
      <c r="I1635" t="n">
        <v>6</v>
      </c>
      <c r="J1635" t="n">
        <v>185.84</v>
      </c>
      <c r="K1635" t="n">
        <v>50.28</v>
      </c>
      <c r="L1635" t="n">
        <v>19.25</v>
      </c>
      <c r="M1635" t="n">
        <v>4</v>
      </c>
      <c r="N1635" t="n">
        <v>36.31</v>
      </c>
      <c r="O1635" t="n">
        <v>23153.78</v>
      </c>
      <c r="P1635" t="n">
        <v>119.7</v>
      </c>
      <c r="Q1635" t="n">
        <v>197.75</v>
      </c>
      <c r="R1635" t="n">
        <v>30.4</v>
      </c>
      <c r="S1635" t="n">
        <v>25.4</v>
      </c>
      <c r="T1635" t="n">
        <v>1667.29</v>
      </c>
      <c r="U1635" t="n">
        <v>0.84</v>
      </c>
      <c r="V1635" t="n">
        <v>0.89</v>
      </c>
      <c r="W1635" t="n">
        <v>2.95</v>
      </c>
      <c r="X1635" t="n">
        <v>0.1</v>
      </c>
      <c r="Y1635" t="n">
        <v>1</v>
      </c>
      <c r="Z1635" t="n">
        <v>10</v>
      </c>
    </row>
    <row r="1636">
      <c r="A1636" t="n">
        <v>74</v>
      </c>
      <c r="B1636" t="n">
        <v>80</v>
      </c>
      <c r="C1636" t="inlineStr">
        <is>
          <t xml:space="preserve">CONCLUIDO	</t>
        </is>
      </c>
      <c r="D1636" t="n">
        <v>7.6902</v>
      </c>
      <c r="E1636" t="n">
        <v>13</v>
      </c>
      <c r="F1636" t="n">
        <v>10.49</v>
      </c>
      <c r="G1636" t="n">
        <v>104.86</v>
      </c>
      <c r="H1636" t="n">
        <v>1.86</v>
      </c>
      <c r="I1636" t="n">
        <v>6</v>
      </c>
      <c r="J1636" t="n">
        <v>186.21</v>
      </c>
      <c r="K1636" t="n">
        <v>50.28</v>
      </c>
      <c r="L1636" t="n">
        <v>19.5</v>
      </c>
      <c r="M1636" t="n">
        <v>4</v>
      </c>
      <c r="N1636" t="n">
        <v>36.43</v>
      </c>
      <c r="O1636" t="n">
        <v>23200.42</v>
      </c>
      <c r="P1636" t="n">
        <v>119.57</v>
      </c>
      <c r="Q1636" t="n">
        <v>197.76</v>
      </c>
      <c r="R1636" t="n">
        <v>30.41</v>
      </c>
      <c r="S1636" t="n">
        <v>25.4</v>
      </c>
      <c r="T1636" t="n">
        <v>1669.65</v>
      </c>
      <c r="U1636" t="n">
        <v>0.84</v>
      </c>
      <c r="V1636" t="n">
        <v>0.89</v>
      </c>
      <c r="W1636" t="n">
        <v>2.95</v>
      </c>
      <c r="X1636" t="n">
        <v>0.1</v>
      </c>
      <c r="Y1636" t="n">
        <v>1</v>
      </c>
      <c r="Z1636" t="n">
        <v>10</v>
      </c>
    </row>
    <row r="1637">
      <c r="A1637" t="n">
        <v>75</v>
      </c>
      <c r="B1637" t="n">
        <v>80</v>
      </c>
      <c r="C1637" t="inlineStr">
        <is>
          <t xml:space="preserve">CONCLUIDO	</t>
        </is>
      </c>
      <c r="D1637" t="n">
        <v>7.6898</v>
      </c>
      <c r="E1637" t="n">
        <v>13</v>
      </c>
      <c r="F1637" t="n">
        <v>10.49</v>
      </c>
      <c r="G1637" t="n">
        <v>104.86</v>
      </c>
      <c r="H1637" t="n">
        <v>1.88</v>
      </c>
      <c r="I1637" t="n">
        <v>6</v>
      </c>
      <c r="J1637" t="n">
        <v>186.59</v>
      </c>
      <c r="K1637" t="n">
        <v>50.28</v>
      </c>
      <c r="L1637" t="n">
        <v>19.75</v>
      </c>
      <c r="M1637" t="n">
        <v>4</v>
      </c>
      <c r="N1637" t="n">
        <v>36.56</v>
      </c>
      <c r="O1637" t="n">
        <v>23247.1</v>
      </c>
      <c r="P1637" t="n">
        <v>119.27</v>
      </c>
      <c r="Q1637" t="n">
        <v>197.75</v>
      </c>
      <c r="R1637" t="n">
        <v>30.42</v>
      </c>
      <c r="S1637" t="n">
        <v>25.4</v>
      </c>
      <c r="T1637" t="n">
        <v>1675.11</v>
      </c>
      <c r="U1637" t="n">
        <v>0.83</v>
      </c>
      <c r="V1637" t="n">
        <v>0.89</v>
      </c>
      <c r="W1637" t="n">
        <v>2.95</v>
      </c>
      <c r="X1637" t="n">
        <v>0.1</v>
      </c>
      <c r="Y1637" t="n">
        <v>1</v>
      </c>
      <c r="Z1637" t="n">
        <v>10</v>
      </c>
    </row>
    <row r="1638">
      <c r="A1638" t="n">
        <v>76</v>
      </c>
      <c r="B1638" t="n">
        <v>80</v>
      </c>
      <c r="C1638" t="inlineStr">
        <is>
          <t xml:space="preserve">CONCLUIDO	</t>
        </is>
      </c>
      <c r="D1638" t="n">
        <v>7.6913</v>
      </c>
      <c r="E1638" t="n">
        <v>13</v>
      </c>
      <c r="F1638" t="n">
        <v>10.48</v>
      </c>
      <c r="G1638" t="n">
        <v>104.84</v>
      </c>
      <c r="H1638" t="n">
        <v>1.9</v>
      </c>
      <c r="I1638" t="n">
        <v>6</v>
      </c>
      <c r="J1638" t="n">
        <v>186.97</v>
      </c>
      <c r="K1638" t="n">
        <v>50.28</v>
      </c>
      <c r="L1638" t="n">
        <v>20</v>
      </c>
      <c r="M1638" t="n">
        <v>4</v>
      </c>
      <c r="N1638" t="n">
        <v>36.69</v>
      </c>
      <c r="O1638" t="n">
        <v>23293.82</v>
      </c>
      <c r="P1638" t="n">
        <v>118.86</v>
      </c>
      <c r="Q1638" t="n">
        <v>197.75</v>
      </c>
      <c r="R1638" t="n">
        <v>30.27</v>
      </c>
      <c r="S1638" t="n">
        <v>25.4</v>
      </c>
      <c r="T1638" t="n">
        <v>1600.71</v>
      </c>
      <c r="U1638" t="n">
        <v>0.84</v>
      </c>
      <c r="V1638" t="n">
        <v>0.89</v>
      </c>
      <c r="W1638" t="n">
        <v>2.95</v>
      </c>
      <c r="X1638" t="n">
        <v>0.09</v>
      </c>
      <c r="Y1638" t="n">
        <v>1</v>
      </c>
      <c r="Z1638" t="n">
        <v>10</v>
      </c>
    </row>
    <row r="1639">
      <c r="A1639" t="n">
        <v>77</v>
      </c>
      <c r="B1639" t="n">
        <v>80</v>
      </c>
      <c r="C1639" t="inlineStr">
        <is>
          <t xml:space="preserve">CONCLUIDO	</t>
        </is>
      </c>
      <c r="D1639" t="n">
        <v>7.6913</v>
      </c>
      <c r="E1639" t="n">
        <v>13</v>
      </c>
      <c r="F1639" t="n">
        <v>10.48</v>
      </c>
      <c r="G1639" t="n">
        <v>104.84</v>
      </c>
      <c r="H1639" t="n">
        <v>1.92</v>
      </c>
      <c r="I1639" t="n">
        <v>6</v>
      </c>
      <c r="J1639" t="n">
        <v>187.35</v>
      </c>
      <c r="K1639" t="n">
        <v>50.28</v>
      </c>
      <c r="L1639" t="n">
        <v>20.25</v>
      </c>
      <c r="M1639" t="n">
        <v>4</v>
      </c>
      <c r="N1639" t="n">
        <v>36.82</v>
      </c>
      <c r="O1639" t="n">
        <v>23340.59</v>
      </c>
      <c r="P1639" t="n">
        <v>118.54</v>
      </c>
      <c r="Q1639" t="n">
        <v>197.75</v>
      </c>
      <c r="R1639" t="n">
        <v>30.22</v>
      </c>
      <c r="S1639" t="n">
        <v>25.4</v>
      </c>
      <c r="T1639" t="n">
        <v>1574.07</v>
      </c>
      <c r="U1639" t="n">
        <v>0.84</v>
      </c>
      <c r="V1639" t="n">
        <v>0.89</v>
      </c>
      <c r="W1639" t="n">
        <v>2.95</v>
      </c>
      <c r="X1639" t="n">
        <v>0.09</v>
      </c>
      <c r="Y1639" t="n">
        <v>1</v>
      </c>
      <c r="Z1639" t="n">
        <v>10</v>
      </c>
    </row>
    <row r="1640">
      <c r="A1640" t="n">
        <v>78</v>
      </c>
      <c r="B1640" t="n">
        <v>80</v>
      </c>
      <c r="C1640" t="inlineStr">
        <is>
          <t xml:space="preserve">CONCLUIDO	</t>
        </is>
      </c>
      <c r="D1640" t="n">
        <v>7.693</v>
      </c>
      <c r="E1640" t="n">
        <v>13</v>
      </c>
      <c r="F1640" t="n">
        <v>10.48</v>
      </c>
      <c r="G1640" t="n">
        <v>104.81</v>
      </c>
      <c r="H1640" t="n">
        <v>1.94</v>
      </c>
      <c r="I1640" t="n">
        <v>6</v>
      </c>
      <c r="J1640" t="n">
        <v>187.73</v>
      </c>
      <c r="K1640" t="n">
        <v>50.28</v>
      </c>
      <c r="L1640" t="n">
        <v>20.5</v>
      </c>
      <c r="M1640" t="n">
        <v>4</v>
      </c>
      <c r="N1640" t="n">
        <v>36.95</v>
      </c>
      <c r="O1640" t="n">
        <v>23387.4</v>
      </c>
      <c r="P1640" t="n">
        <v>118.16</v>
      </c>
      <c r="Q1640" t="n">
        <v>197.75</v>
      </c>
      <c r="R1640" t="n">
        <v>30.31</v>
      </c>
      <c r="S1640" t="n">
        <v>25.4</v>
      </c>
      <c r="T1640" t="n">
        <v>1621.34</v>
      </c>
      <c r="U1640" t="n">
        <v>0.84</v>
      </c>
      <c r="V1640" t="n">
        <v>0.89</v>
      </c>
      <c r="W1640" t="n">
        <v>2.94</v>
      </c>
      <c r="X1640" t="n">
        <v>0.09</v>
      </c>
      <c r="Y1640" t="n">
        <v>1</v>
      </c>
      <c r="Z1640" t="n">
        <v>10</v>
      </c>
    </row>
    <row r="1641">
      <c r="A1641" t="n">
        <v>79</v>
      </c>
      <c r="B1641" t="n">
        <v>80</v>
      </c>
      <c r="C1641" t="inlineStr">
        <is>
          <t xml:space="preserve">CONCLUIDO	</t>
        </is>
      </c>
      <c r="D1641" t="n">
        <v>7.688</v>
      </c>
      <c r="E1641" t="n">
        <v>13.01</v>
      </c>
      <c r="F1641" t="n">
        <v>10.49</v>
      </c>
      <c r="G1641" t="n">
        <v>104.89</v>
      </c>
      <c r="H1641" t="n">
        <v>1.96</v>
      </c>
      <c r="I1641" t="n">
        <v>6</v>
      </c>
      <c r="J1641" t="n">
        <v>188.11</v>
      </c>
      <c r="K1641" t="n">
        <v>50.28</v>
      </c>
      <c r="L1641" t="n">
        <v>20.75</v>
      </c>
      <c r="M1641" t="n">
        <v>4</v>
      </c>
      <c r="N1641" t="n">
        <v>37.08</v>
      </c>
      <c r="O1641" t="n">
        <v>23434.26</v>
      </c>
      <c r="P1641" t="n">
        <v>117.65</v>
      </c>
      <c r="Q1641" t="n">
        <v>197.75</v>
      </c>
      <c r="R1641" t="n">
        <v>30.53</v>
      </c>
      <c r="S1641" t="n">
        <v>25.4</v>
      </c>
      <c r="T1641" t="n">
        <v>1733.3</v>
      </c>
      <c r="U1641" t="n">
        <v>0.83</v>
      </c>
      <c r="V1641" t="n">
        <v>0.89</v>
      </c>
      <c r="W1641" t="n">
        <v>2.95</v>
      </c>
      <c r="X1641" t="n">
        <v>0.1</v>
      </c>
      <c r="Y1641" t="n">
        <v>1</v>
      </c>
      <c r="Z1641" t="n">
        <v>10</v>
      </c>
    </row>
    <row r="1642">
      <c r="A1642" t="n">
        <v>80</v>
      </c>
      <c r="B1642" t="n">
        <v>80</v>
      </c>
      <c r="C1642" t="inlineStr">
        <is>
          <t xml:space="preserve">CONCLUIDO	</t>
        </is>
      </c>
      <c r="D1642" t="n">
        <v>7.7165</v>
      </c>
      <c r="E1642" t="n">
        <v>12.96</v>
      </c>
      <c r="F1642" t="n">
        <v>10.47</v>
      </c>
      <c r="G1642" t="n">
        <v>125.68</v>
      </c>
      <c r="H1642" t="n">
        <v>1.98</v>
      </c>
      <c r="I1642" t="n">
        <v>5</v>
      </c>
      <c r="J1642" t="n">
        <v>188.49</v>
      </c>
      <c r="K1642" t="n">
        <v>50.28</v>
      </c>
      <c r="L1642" t="n">
        <v>21</v>
      </c>
      <c r="M1642" t="n">
        <v>3</v>
      </c>
      <c r="N1642" t="n">
        <v>37.21</v>
      </c>
      <c r="O1642" t="n">
        <v>23481.16</v>
      </c>
      <c r="P1642" t="n">
        <v>117.11</v>
      </c>
      <c r="Q1642" t="n">
        <v>197.75</v>
      </c>
      <c r="R1642" t="n">
        <v>30.01</v>
      </c>
      <c r="S1642" t="n">
        <v>25.4</v>
      </c>
      <c r="T1642" t="n">
        <v>1477</v>
      </c>
      <c r="U1642" t="n">
        <v>0.85</v>
      </c>
      <c r="V1642" t="n">
        <v>0.89</v>
      </c>
      <c r="W1642" t="n">
        <v>2.95</v>
      </c>
      <c r="X1642" t="n">
        <v>0.08</v>
      </c>
      <c r="Y1642" t="n">
        <v>1</v>
      </c>
      <c r="Z1642" t="n">
        <v>10</v>
      </c>
    </row>
    <row r="1643">
      <c r="A1643" t="n">
        <v>81</v>
      </c>
      <c r="B1643" t="n">
        <v>80</v>
      </c>
      <c r="C1643" t="inlineStr">
        <is>
          <t xml:space="preserve">CONCLUIDO	</t>
        </is>
      </c>
      <c r="D1643" t="n">
        <v>7.7165</v>
      </c>
      <c r="E1643" t="n">
        <v>12.96</v>
      </c>
      <c r="F1643" t="n">
        <v>10.47</v>
      </c>
      <c r="G1643" t="n">
        <v>125.68</v>
      </c>
      <c r="H1643" t="n">
        <v>2</v>
      </c>
      <c r="I1643" t="n">
        <v>5</v>
      </c>
      <c r="J1643" t="n">
        <v>188.87</v>
      </c>
      <c r="K1643" t="n">
        <v>50.28</v>
      </c>
      <c r="L1643" t="n">
        <v>21.25</v>
      </c>
      <c r="M1643" t="n">
        <v>3</v>
      </c>
      <c r="N1643" t="n">
        <v>37.34</v>
      </c>
      <c r="O1643" t="n">
        <v>23528.1</v>
      </c>
      <c r="P1643" t="n">
        <v>117.41</v>
      </c>
      <c r="Q1643" t="n">
        <v>197.75</v>
      </c>
      <c r="R1643" t="n">
        <v>30.08</v>
      </c>
      <c r="S1643" t="n">
        <v>25.4</v>
      </c>
      <c r="T1643" t="n">
        <v>1508.7</v>
      </c>
      <c r="U1643" t="n">
        <v>0.84</v>
      </c>
      <c r="V1643" t="n">
        <v>0.89</v>
      </c>
      <c r="W1643" t="n">
        <v>2.94</v>
      </c>
      <c r="X1643" t="n">
        <v>0.08</v>
      </c>
      <c r="Y1643" t="n">
        <v>1</v>
      </c>
      <c r="Z1643" t="n">
        <v>10</v>
      </c>
    </row>
    <row r="1644">
      <c r="A1644" t="n">
        <v>82</v>
      </c>
      <c r="B1644" t="n">
        <v>80</v>
      </c>
      <c r="C1644" t="inlineStr">
        <is>
          <t xml:space="preserve">CONCLUIDO	</t>
        </is>
      </c>
      <c r="D1644" t="n">
        <v>7.7126</v>
      </c>
      <c r="E1644" t="n">
        <v>12.97</v>
      </c>
      <c r="F1644" t="n">
        <v>10.48</v>
      </c>
      <c r="G1644" t="n">
        <v>125.76</v>
      </c>
      <c r="H1644" t="n">
        <v>2.02</v>
      </c>
      <c r="I1644" t="n">
        <v>5</v>
      </c>
      <c r="J1644" t="n">
        <v>189.25</v>
      </c>
      <c r="K1644" t="n">
        <v>50.28</v>
      </c>
      <c r="L1644" t="n">
        <v>21.5</v>
      </c>
      <c r="M1644" t="n">
        <v>3</v>
      </c>
      <c r="N1644" t="n">
        <v>37.47</v>
      </c>
      <c r="O1644" t="n">
        <v>23575.09</v>
      </c>
      <c r="P1644" t="n">
        <v>117.7</v>
      </c>
      <c r="Q1644" t="n">
        <v>197.76</v>
      </c>
      <c r="R1644" t="n">
        <v>30.18</v>
      </c>
      <c r="S1644" t="n">
        <v>25.4</v>
      </c>
      <c r="T1644" t="n">
        <v>1563.52</v>
      </c>
      <c r="U1644" t="n">
        <v>0.84</v>
      </c>
      <c r="V1644" t="n">
        <v>0.89</v>
      </c>
      <c r="W1644" t="n">
        <v>2.95</v>
      </c>
      <c r="X1644" t="n">
        <v>0.09</v>
      </c>
      <c r="Y1644" t="n">
        <v>1</v>
      </c>
      <c r="Z1644" t="n">
        <v>10</v>
      </c>
    </row>
    <row r="1645">
      <c r="A1645" t="n">
        <v>83</v>
      </c>
      <c r="B1645" t="n">
        <v>80</v>
      </c>
      <c r="C1645" t="inlineStr">
        <is>
          <t xml:space="preserve">CONCLUIDO	</t>
        </is>
      </c>
      <c r="D1645" t="n">
        <v>7.7175</v>
      </c>
      <c r="E1645" t="n">
        <v>12.96</v>
      </c>
      <c r="F1645" t="n">
        <v>10.47</v>
      </c>
      <c r="G1645" t="n">
        <v>125.66</v>
      </c>
      <c r="H1645" t="n">
        <v>2.04</v>
      </c>
      <c r="I1645" t="n">
        <v>5</v>
      </c>
      <c r="J1645" t="n">
        <v>189.63</v>
      </c>
      <c r="K1645" t="n">
        <v>50.28</v>
      </c>
      <c r="L1645" t="n">
        <v>21.75</v>
      </c>
      <c r="M1645" t="n">
        <v>3</v>
      </c>
      <c r="N1645" t="n">
        <v>37.6</v>
      </c>
      <c r="O1645" t="n">
        <v>23622.13</v>
      </c>
      <c r="P1645" t="n">
        <v>117.59</v>
      </c>
      <c r="Q1645" t="n">
        <v>197.75</v>
      </c>
      <c r="R1645" t="n">
        <v>30.01</v>
      </c>
      <c r="S1645" t="n">
        <v>25.4</v>
      </c>
      <c r="T1645" t="n">
        <v>1474.88</v>
      </c>
      <c r="U1645" t="n">
        <v>0.85</v>
      </c>
      <c r="V1645" t="n">
        <v>0.89</v>
      </c>
      <c r="W1645" t="n">
        <v>2.95</v>
      </c>
      <c r="X1645" t="n">
        <v>0.08</v>
      </c>
      <c r="Y1645" t="n">
        <v>1</v>
      </c>
      <c r="Z1645" t="n">
        <v>10</v>
      </c>
    </row>
    <row r="1646">
      <c r="A1646" t="n">
        <v>84</v>
      </c>
      <c r="B1646" t="n">
        <v>80</v>
      </c>
      <c r="C1646" t="inlineStr">
        <is>
          <t xml:space="preserve">CONCLUIDO	</t>
        </is>
      </c>
      <c r="D1646" t="n">
        <v>7.7179</v>
      </c>
      <c r="E1646" t="n">
        <v>12.96</v>
      </c>
      <c r="F1646" t="n">
        <v>10.47</v>
      </c>
      <c r="G1646" t="n">
        <v>125.66</v>
      </c>
      <c r="H1646" t="n">
        <v>2.05</v>
      </c>
      <c r="I1646" t="n">
        <v>5</v>
      </c>
      <c r="J1646" t="n">
        <v>190.01</v>
      </c>
      <c r="K1646" t="n">
        <v>50.28</v>
      </c>
      <c r="L1646" t="n">
        <v>22</v>
      </c>
      <c r="M1646" t="n">
        <v>3</v>
      </c>
      <c r="N1646" t="n">
        <v>37.74</v>
      </c>
      <c r="O1646" t="n">
        <v>23669.2</v>
      </c>
      <c r="P1646" t="n">
        <v>117.55</v>
      </c>
      <c r="Q1646" t="n">
        <v>197.75</v>
      </c>
      <c r="R1646" t="n">
        <v>29.91</v>
      </c>
      <c r="S1646" t="n">
        <v>25.4</v>
      </c>
      <c r="T1646" t="n">
        <v>1424.71</v>
      </c>
      <c r="U1646" t="n">
        <v>0.85</v>
      </c>
      <c r="V1646" t="n">
        <v>0.89</v>
      </c>
      <c r="W1646" t="n">
        <v>2.95</v>
      </c>
      <c r="X1646" t="n">
        <v>0.08</v>
      </c>
      <c r="Y1646" t="n">
        <v>1</v>
      </c>
      <c r="Z1646" t="n">
        <v>10</v>
      </c>
    </row>
    <row r="1647">
      <c r="A1647" t="n">
        <v>85</v>
      </c>
      <c r="B1647" t="n">
        <v>80</v>
      </c>
      <c r="C1647" t="inlineStr">
        <is>
          <t xml:space="preserve">CONCLUIDO	</t>
        </is>
      </c>
      <c r="D1647" t="n">
        <v>7.7177</v>
      </c>
      <c r="E1647" t="n">
        <v>12.96</v>
      </c>
      <c r="F1647" t="n">
        <v>10.47</v>
      </c>
      <c r="G1647" t="n">
        <v>125.66</v>
      </c>
      <c r="H1647" t="n">
        <v>2.07</v>
      </c>
      <c r="I1647" t="n">
        <v>5</v>
      </c>
      <c r="J1647" t="n">
        <v>190.4</v>
      </c>
      <c r="K1647" t="n">
        <v>50.28</v>
      </c>
      <c r="L1647" t="n">
        <v>22.25</v>
      </c>
      <c r="M1647" t="n">
        <v>3</v>
      </c>
      <c r="N1647" t="n">
        <v>37.87</v>
      </c>
      <c r="O1647" t="n">
        <v>23716.33</v>
      </c>
      <c r="P1647" t="n">
        <v>117.7</v>
      </c>
      <c r="Q1647" t="n">
        <v>197.75</v>
      </c>
      <c r="R1647" t="n">
        <v>29.99</v>
      </c>
      <c r="S1647" t="n">
        <v>25.4</v>
      </c>
      <c r="T1647" t="n">
        <v>1466.05</v>
      </c>
      <c r="U1647" t="n">
        <v>0.85</v>
      </c>
      <c r="V1647" t="n">
        <v>0.89</v>
      </c>
      <c r="W1647" t="n">
        <v>2.95</v>
      </c>
      <c r="X1647" t="n">
        <v>0.08</v>
      </c>
      <c r="Y1647" t="n">
        <v>1</v>
      </c>
      <c r="Z1647" t="n">
        <v>10</v>
      </c>
    </row>
    <row r="1648">
      <c r="A1648" t="n">
        <v>86</v>
      </c>
      <c r="B1648" t="n">
        <v>80</v>
      </c>
      <c r="C1648" t="inlineStr">
        <is>
          <t xml:space="preserve">CONCLUIDO	</t>
        </is>
      </c>
      <c r="D1648" t="n">
        <v>7.723</v>
      </c>
      <c r="E1648" t="n">
        <v>12.95</v>
      </c>
      <c r="F1648" t="n">
        <v>10.46</v>
      </c>
      <c r="G1648" t="n">
        <v>125.55</v>
      </c>
      <c r="H1648" t="n">
        <v>2.09</v>
      </c>
      <c r="I1648" t="n">
        <v>5</v>
      </c>
      <c r="J1648" t="n">
        <v>190.78</v>
      </c>
      <c r="K1648" t="n">
        <v>50.28</v>
      </c>
      <c r="L1648" t="n">
        <v>22.5</v>
      </c>
      <c r="M1648" t="n">
        <v>3</v>
      </c>
      <c r="N1648" t="n">
        <v>38</v>
      </c>
      <c r="O1648" t="n">
        <v>23763.49</v>
      </c>
      <c r="P1648" t="n">
        <v>117.55</v>
      </c>
      <c r="Q1648" t="n">
        <v>197.75</v>
      </c>
      <c r="R1648" t="n">
        <v>29.67</v>
      </c>
      <c r="S1648" t="n">
        <v>25.4</v>
      </c>
      <c r="T1648" t="n">
        <v>1305.55</v>
      </c>
      <c r="U1648" t="n">
        <v>0.86</v>
      </c>
      <c r="V1648" t="n">
        <v>0.89</v>
      </c>
      <c r="W1648" t="n">
        <v>2.95</v>
      </c>
      <c r="X1648" t="n">
        <v>0.07000000000000001</v>
      </c>
      <c r="Y1648" t="n">
        <v>1</v>
      </c>
      <c r="Z1648" t="n">
        <v>10</v>
      </c>
    </row>
    <row r="1649">
      <c r="A1649" t="n">
        <v>87</v>
      </c>
      <c r="B1649" t="n">
        <v>80</v>
      </c>
      <c r="C1649" t="inlineStr">
        <is>
          <t xml:space="preserve">CONCLUIDO	</t>
        </is>
      </c>
      <c r="D1649" t="n">
        <v>7.7199</v>
      </c>
      <c r="E1649" t="n">
        <v>12.95</v>
      </c>
      <c r="F1649" t="n">
        <v>10.47</v>
      </c>
      <c r="G1649" t="n">
        <v>125.62</v>
      </c>
      <c r="H1649" t="n">
        <v>2.11</v>
      </c>
      <c r="I1649" t="n">
        <v>5</v>
      </c>
      <c r="J1649" t="n">
        <v>191.16</v>
      </c>
      <c r="K1649" t="n">
        <v>50.28</v>
      </c>
      <c r="L1649" t="n">
        <v>22.75</v>
      </c>
      <c r="M1649" t="n">
        <v>3</v>
      </c>
      <c r="N1649" t="n">
        <v>38.13</v>
      </c>
      <c r="O1649" t="n">
        <v>23810.71</v>
      </c>
      <c r="P1649" t="n">
        <v>117.64</v>
      </c>
      <c r="Q1649" t="n">
        <v>197.79</v>
      </c>
      <c r="R1649" t="n">
        <v>29.79</v>
      </c>
      <c r="S1649" t="n">
        <v>25.4</v>
      </c>
      <c r="T1649" t="n">
        <v>1367.72</v>
      </c>
      <c r="U1649" t="n">
        <v>0.85</v>
      </c>
      <c r="V1649" t="n">
        <v>0.89</v>
      </c>
      <c r="W1649" t="n">
        <v>2.95</v>
      </c>
      <c r="X1649" t="n">
        <v>0.08</v>
      </c>
      <c r="Y1649" t="n">
        <v>1</v>
      </c>
      <c r="Z1649" t="n">
        <v>10</v>
      </c>
    </row>
    <row r="1650">
      <c r="A1650" t="n">
        <v>88</v>
      </c>
      <c r="B1650" t="n">
        <v>80</v>
      </c>
      <c r="C1650" t="inlineStr">
        <is>
          <t xml:space="preserve">CONCLUIDO	</t>
        </is>
      </c>
      <c r="D1650" t="n">
        <v>7.7199</v>
      </c>
      <c r="E1650" t="n">
        <v>12.95</v>
      </c>
      <c r="F1650" t="n">
        <v>10.47</v>
      </c>
      <c r="G1650" t="n">
        <v>125.62</v>
      </c>
      <c r="H1650" t="n">
        <v>2.13</v>
      </c>
      <c r="I1650" t="n">
        <v>5</v>
      </c>
      <c r="J1650" t="n">
        <v>191.55</v>
      </c>
      <c r="K1650" t="n">
        <v>50.28</v>
      </c>
      <c r="L1650" t="n">
        <v>23</v>
      </c>
      <c r="M1650" t="n">
        <v>3</v>
      </c>
      <c r="N1650" t="n">
        <v>38.27</v>
      </c>
      <c r="O1650" t="n">
        <v>23857.96</v>
      </c>
      <c r="P1650" t="n">
        <v>117.64</v>
      </c>
      <c r="Q1650" t="n">
        <v>197.75</v>
      </c>
      <c r="R1650" t="n">
        <v>29.91</v>
      </c>
      <c r="S1650" t="n">
        <v>25.4</v>
      </c>
      <c r="T1650" t="n">
        <v>1424.14</v>
      </c>
      <c r="U1650" t="n">
        <v>0.85</v>
      </c>
      <c r="V1650" t="n">
        <v>0.89</v>
      </c>
      <c r="W1650" t="n">
        <v>2.94</v>
      </c>
      <c r="X1650" t="n">
        <v>0.08</v>
      </c>
      <c r="Y1650" t="n">
        <v>1</v>
      </c>
      <c r="Z1650" t="n">
        <v>10</v>
      </c>
    </row>
    <row r="1651">
      <c r="A1651" t="n">
        <v>89</v>
      </c>
      <c r="B1651" t="n">
        <v>80</v>
      </c>
      <c r="C1651" t="inlineStr">
        <is>
          <t xml:space="preserve">CONCLUIDO	</t>
        </is>
      </c>
      <c r="D1651" t="n">
        <v>7.72</v>
      </c>
      <c r="E1651" t="n">
        <v>12.95</v>
      </c>
      <c r="F1651" t="n">
        <v>10.47</v>
      </c>
      <c r="G1651" t="n">
        <v>125.61</v>
      </c>
      <c r="H1651" t="n">
        <v>2.15</v>
      </c>
      <c r="I1651" t="n">
        <v>5</v>
      </c>
      <c r="J1651" t="n">
        <v>191.93</v>
      </c>
      <c r="K1651" t="n">
        <v>50.28</v>
      </c>
      <c r="L1651" t="n">
        <v>23.25</v>
      </c>
      <c r="M1651" t="n">
        <v>3</v>
      </c>
      <c r="N1651" t="n">
        <v>38.4</v>
      </c>
      <c r="O1651" t="n">
        <v>23905.27</v>
      </c>
      <c r="P1651" t="n">
        <v>117.47</v>
      </c>
      <c r="Q1651" t="n">
        <v>197.75</v>
      </c>
      <c r="R1651" t="n">
        <v>29.89</v>
      </c>
      <c r="S1651" t="n">
        <v>25.4</v>
      </c>
      <c r="T1651" t="n">
        <v>1415.13</v>
      </c>
      <c r="U1651" t="n">
        <v>0.85</v>
      </c>
      <c r="V1651" t="n">
        <v>0.89</v>
      </c>
      <c r="W1651" t="n">
        <v>2.94</v>
      </c>
      <c r="X1651" t="n">
        <v>0.08</v>
      </c>
      <c r="Y1651" t="n">
        <v>1</v>
      </c>
      <c r="Z1651" t="n">
        <v>10</v>
      </c>
    </row>
    <row r="1652">
      <c r="A1652" t="n">
        <v>90</v>
      </c>
      <c r="B1652" t="n">
        <v>80</v>
      </c>
      <c r="C1652" t="inlineStr">
        <is>
          <t xml:space="preserve">CONCLUIDO	</t>
        </is>
      </c>
      <c r="D1652" t="n">
        <v>7.7187</v>
      </c>
      <c r="E1652" t="n">
        <v>12.96</v>
      </c>
      <c r="F1652" t="n">
        <v>10.47</v>
      </c>
      <c r="G1652" t="n">
        <v>125.64</v>
      </c>
      <c r="H1652" t="n">
        <v>2.17</v>
      </c>
      <c r="I1652" t="n">
        <v>5</v>
      </c>
      <c r="J1652" t="n">
        <v>192.31</v>
      </c>
      <c r="K1652" t="n">
        <v>50.28</v>
      </c>
      <c r="L1652" t="n">
        <v>23.5</v>
      </c>
      <c r="M1652" t="n">
        <v>3</v>
      </c>
      <c r="N1652" t="n">
        <v>38.53</v>
      </c>
      <c r="O1652" t="n">
        <v>23952.62</v>
      </c>
      <c r="P1652" t="n">
        <v>117.33</v>
      </c>
      <c r="Q1652" t="n">
        <v>197.75</v>
      </c>
      <c r="R1652" t="n">
        <v>29.85</v>
      </c>
      <c r="S1652" t="n">
        <v>25.4</v>
      </c>
      <c r="T1652" t="n">
        <v>1397.57</v>
      </c>
      <c r="U1652" t="n">
        <v>0.85</v>
      </c>
      <c r="V1652" t="n">
        <v>0.89</v>
      </c>
      <c r="W1652" t="n">
        <v>2.95</v>
      </c>
      <c r="X1652" t="n">
        <v>0.08</v>
      </c>
      <c r="Y1652" t="n">
        <v>1</v>
      </c>
      <c r="Z1652" t="n">
        <v>10</v>
      </c>
    </row>
    <row r="1653">
      <c r="A1653" t="n">
        <v>91</v>
      </c>
      <c r="B1653" t="n">
        <v>80</v>
      </c>
      <c r="C1653" t="inlineStr">
        <is>
          <t xml:space="preserve">CONCLUIDO	</t>
        </is>
      </c>
      <c r="D1653" t="n">
        <v>7.7207</v>
      </c>
      <c r="E1653" t="n">
        <v>12.95</v>
      </c>
      <c r="F1653" t="n">
        <v>10.47</v>
      </c>
      <c r="G1653" t="n">
        <v>125.6</v>
      </c>
      <c r="H1653" t="n">
        <v>2.19</v>
      </c>
      <c r="I1653" t="n">
        <v>5</v>
      </c>
      <c r="J1653" t="n">
        <v>192.7</v>
      </c>
      <c r="K1653" t="n">
        <v>50.28</v>
      </c>
      <c r="L1653" t="n">
        <v>23.75</v>
      </c>
      <c r="M1653" t="n">
        <v>3</v>
      </c>
      <c r="N1653" t="n">
        <v>38.67</v>
      </c>
      <c r="O1653" t="n">
        <v>24000.01</v>
      </c>
      <c r="P1653" t="n">
        <v>117.23</v>
      </c>
      <c r="Q1653" t="n">
        <v>197.78</v>
      </c>
      <c r="R1653" t="n">
        <v>29.82</v>
      </c>
      <c r="S1653" t="n">
        <v>25.4</v>
      </c>
      <c r="T1653" t="n">
        <v>1378.95</v>
      </c>
      <c r="U1653" t="n">
        <v>0.85</v>
      </c>
      <c r="V1653" t="n">
        <v>0.89</v>
      </c>
      <c r="W1653" t="n">
        <v>2.94</v>
      </c>
      <c r="X1653" t="n">
        <v>0.08</v>
      </c>
      <c r="Y1653" t="n">
        <v>1</v>
      </c>
      <c r="Z1653" t="n">
        <v>10</v>
      </c>
    </row>
    <row r="1654">
      <c r="A1654" t="n">
        <v>92</v>
      </c>
      <c r="B1654" t="n">
        <v>80</v>
      </c>
      <c r="C1654" t="inlineStr">
        <is>
          <t xml:space="preserve">CONCLUIDO	</t>
        </is>
      </c>
      <c r="D1654" t="n">
        <v>7.7218</v>
      </c>
      <c r="E1654" t="n">
        <v>12.95</v>
      </c>
      <c r="F1654" t="n">
        <v>10.46</v>
      </c>
      <c r="G1654" t="n">
        <v>125.58</v>
      </c>
      <c r="H1654" t="n">
        <v>2.21</v>
      </c>
      <c r="I1654" t="n">
        <v>5</v>
      </c>
      <c r="J1654" t="n">
        <v>193.08</v>
      </c>
      <c r="K1654" t="n">
        <v>50.28</v>
      </c>
      <c r="L1654" t="n">
        <v>24</v>
      </c>
      <c r="M1654" t="n">
        <v>3</v>
      </c>
      <c r="N1654" t="n">
        <v>38.8</v>
      </c>
      <c r="O1654" t="n">
        <v>24047.45</v>
      </c>
      <c r="P1654" t="n">
        <v>116.93</v>
      </c>
      <c r="Q1654" t="n">
        <v>197.75</v>
      </c>
      <c r="R1654" t="n">
        <v>29.74</v>
      </c>
      <c r="S1654" t="n">
        <v>25.4</v>
      </c>
      <c r="T1654" t="n">
        <v>1338.69</v>
      </c>
      <c r="U1654" t="n">
        <v>0.85</v>
      </c>
      <c r="V1654" t="n">
        <v>0.89</v>
      </c>
      <c r="W1654" t="n">
        <v>2.95</v>
      </c>
      <c r="X1654" t="n">
        <v>0.07000000000000001</v>
      </c>
      <c r="Y1654" t="n">
        <v>1</v>
      </c>
      <c r="Z1654" t="n">
        <v>10</v>
      </c>
    </row>
    <row r="1655">
      <c r="A1655" t="n">
        <v>93</v>
      </c>
      <c r="B1655" t="n">
        <v>80</v>
      </c>
      <c r="C1655" t="inlineStr">
        <is>
          <t xml:space="preserve">CONCLUIDO	</t>
        </is>
      </c>
      <c r="D1655" t="n">
        <v>7.722</v>
      </c>
      <c r="E1655" t="n">
        <v>12.95</v>
      </c>
      <c r="F1655" t="n">
        <v>10.46</v>
      </c>
      <c r="G1655" t="n">
        <v>125.57</v>
      </c>
      <c r="H1655" t="n">
        <v>2.22</v>
      </c>
      <c r="I1655" t="n">
        <v>5</v>
      </c>
      <c r="J1655" t="n">
        <v>193.47</v>
      </c>
      <c r="K1655" t="n">
        <v>50.28</v>
      </c>
      <c r="L1655" t="n">
        <v>24.25</v>
      </c>
      <c r="M1655" t="n">
        <v>3</v>
      </c>
      <c r="N1655" t="n">
        <v>38.94</v>
      </c>
      <c r="O1655" t="n">
        <v>24094.93</v>
      </c>
      <c r="P1655" t="n">
        <v>116.72</v>
      </c>
      <c r="Q1655" t="n">
        <v>197.76</v>
      </c>
      <c r="R1655" t="n">
        <v>29.63</v>
      </c>
      <c r="S1655" t="n">
        <v>25.4</v>
      </c>
      <c r="T1655" t="n">
        <v>1286.31</v>
      </c>
      <c r="U1655" t="n">
        <v>0.86</v>
      </c>
      <c r="V1655" t="n">
        <v>0.89</v>
      </c>
      <c r="W1655" t="n">
        <v>2.95</v>
      </c>
      <c r="X1655" t="n">
        <v>0.07000000000000001</v>
      </c>
      <c r="Y1655" t="n">
        <v>1</v>
      </c>
      <c r="Z1655" t="n">
        <v>10</v>
      </c>
    </row>
    <row r="1656">
      <c r="A1656" t="n">
        <v>94</v>
      </c>
      <c r="B1656" t="n">
        <v>80</v>
      </c>
      <c r="C1656" t="inlineStr">
        <is>
          <t xml:space="preserve">CONCLUIDO	</t>
        </is>
      </c>
      <c r="D1656" t="n">
        <v>7.7237</v>
      </c>
      <c r="E1656" t="n">
        <v>12.95</v>
      </c>
      <c r="F1656" t="n">
        <v>10.46</v>
      </c>
      <c r="G1656" t="n">
        <v>125.54</v>
      </c>
      <c r="H1656" t="n">
        <v>2.24</v>
      </c>
      <c r="I1656" t="n">
        <v>5</v>
      </c>
      <c r="J1656" t="n">
        <v>193.85</v>
      </c>
      <c r="K1656" t="n">
        <v>50.28</v>
      </c>
      <c r="L1656" t="n">
        <v>24.5</v>
      </c>
      <c r="M1656" t="n">
        <v>3</v>
      </c>
      <c r="N1656" t="n">
        <v>39.07</v>
      </c>
      <c r="O1656" t="n">
        <v>24142.46</v>
      </c>
      <c r="P1656" t="n">
        <v>116.36</v>
      </c>
      <c r="Q1656" t="n">
        <v>197.79</v>
      </c>
      <c r="R1656" t="n">
        <v>29.63</v>
      </c>
      <c r="S1656" t="n">
        <v>25.4</v>
      </c>
      <c r="T1656" t="n">
        <v>1284.21</v>
      </c>
      <c r="U1656" t="n">
        <v>0.86</v>
      </c>
      <c r="V1656" t="n">
        <v>0.89</v>
      </c>
      <c r="W1656" t="n">
        <v>2.95</v>
      </c>
      <c r="X1656" t="n">
        <v>0.07000000000000001</v>
      </c>
      <c r="Y1656" t="n">
        <v>1</v>
      </c>
      <c r="Z1656" t="n">
        <v>10</v>
      </c>
    </row>
    <row r="1657">
      <c r="A1657" t="n">
        <v>95</v>
      </c>
      <c r="B1657" t="n">
        <v>80</v>
      </c>
      <c r="C1657" t="inlineStr">
        <is>
          <t xml:space="preserve">CONCLUIDO	</t>
        </is>
      </c>
      <c r="D1657" t="n">
        <v>7.7245</v>
      </c>
      <c r="E1657" t="n">
        <v>12.95</v>
      </c>
      <c r="F1657" t="n">
        <v>10.46</v>
      </c>
      <c r="G1657" t="n">
        <v>125.52</v>
      </c>
      <c r="H1657" t="n">
        <v>2.26</v>
      </c>
      <c r="I1657" t="n">
        <v>5</v>
      </c>
      <c r="J1657" t="n">
        <v>194.24</v>
      </c>
      <c r="K1657" t="n">
        <v>50.28</v>
      </c>
      <c r="L1657" t="n">
        <v>24.75</v>
      </c>
      <c r="M1657" t="n">
        <v>3</v>
      </c>
      <c r="N1657" t="n">
        <v>39.21</v>
      </c>
      <c r="O1657" t="n">
        <v>24190.04</v>
      </c>
      <c r="P1657" t="n">
        <v>116.13</v>
      </c>
      <c r="Q1657" t="n">
        <v>197.75</v>
      </c>
      <c r="R1657" t="n">
        <v>29.62</v>
      </c>
      <c r="S1657" t="n">
        <v>25.4</v>
      </c>
      <c r="T1657" t="n">
        <v>1279</v>
      </c>
      <c r="U1657" t="n">
        <v>0.86</v>
      </c>
      <c r="V1657" t="n">
        <v>0.89</v>
      </c>
      <c r="W1657" t="n">
        <v>2.94</v>
      </c>
      <c r="X1657" t="n">
        <v>0.07000000000000001</v>
      </c>
      <c r="Y1657" t="n">
        <v>1</v>
      </c>
      <c r="Z1657" t="n">
        <v>10</v>
      </c>
    </row>
    <row r="1658">
      <c r="A1658" t="n">
        <v>96</v>
      </c>
      <c r="B1658" t="n">
        <v>80</v>
      </c>
      <c r="C1658" t="inlineStr">
        <is>
          <t xml:space="preserve">CONCLUIDO	</t>
        </is>
      </c>
      <c r="D1658" t="n">
        <v>7.722</v>
      </c>
      <c r="E1658" t="n">
        <v>12.95</v>
      </c>
      <c r="F1658" t="n">
        <v>10.46</v>
      </c>
      <c r="G1658" t="n">
        <v>125.57</v>
      </c>
      <c r="H1658" t="n">
        <v>2.28</v>
      </c>
      <c r="I1658" t="n">
        <v>5</v>
      </c>
      <c r="J1658" t="n">
        <v>194.62</v>
      </c>
      <c r="K1658" t="n">
        <v>50.28</v>
      </c>
      <c r="L1658" t="n">
        <v>25</v>
      </c>
      <c r="M1658" t="n">
        <v>3</v>
      </c>
      <c r="N1658" t="n">
        <v>39.34</v>
      </c>
      <c r="O1658" t="n">
        <v>24237.67</v>
      </c>
      <c r="P1658" t="n">
        <v>115.88</v>
      </c>
      <c r="Q1658" t="n">
        <v>197.75</v>
      </c>
      <c r="R1658" t="n">
        <v>29.6</v>
      </c>
      <c r="S1658" t="n">
        <v>25.4</v>
      </c>
      <c r="T1658" t="n">
        <v>1269.07</v>
      </c>
      <c r="U1658" t="n">
        <v>0.86</v>
      </c>
      <c r="V1658" t="n">
        <v>0.89</v>
      </c>
      <c r="W1658" t="n">
        <v>2.95</v>
      </c>
      <c r="X1658" t="n">
        <v>0.07000000000000001</v>
      </c>
      <c r="Y1658" t="n">
        <v>1</v>
      </c>
      <c r="Z1658" t="n">
        <v>10</v>
      </c>
    </row>
    <row r="1659">
      <c r="A1659" t="n">
        <v>97</v>
      </c>
      <c r="B1659" t="n">
        <v>80</v>
      </c>
      <c r="C1659" t="inlineStr">
        <is>
          <t xml:space="preserve">CONCLUIDO	</t>
        </is>
      </c>
      <c r="D1659" t="n">
        <v>7.7238</v>
      </c>
      <c r="E1659" t="n">
        <v>12.95</v>
      </c>
      <c r="F1659" t="n">
        <v>10.46</v>
      </c>
      <c r="G1659" t="n">
        <v>125.54</v>
      </c>
      <c r="H1659" t="n">
        <v>2.3</v>
      </c>
      <c r="I1659" t="n">
        <v>5</v>
      </c>
      <c r="J1659" t="n">
        <v>195.01</v>
      </c>
      <c r="K1659" t="n">
        <v>50.28</v>
      </c>
      <c r="L1659" t="n">
        <v>25.25</v>
      </c>
      <c r="M1659" t="n">
        <v>3</v>
      </c>
      <c r="N1659" t="n">
        <v>39.48</v>
      </c>
      <c r="O1659" t="n">
        <v>24285.33</v>
      </c>
      <c r="P1659" t="n">
        <v>115.25</v>
      </c>
      <c r="Q1659" t="n">
        <v>197.75</v>
      </c>
      <c r="R1659" t="n">
        <v>29.61</v>
      </c>
      <c r="S1659" t="n">
        <v>25.4</v>
      </c>
      <c r="T1659" t="n">
        <v>1275.01</v>
      </c>
      <c r="U1659" t="n">
        <v>0.86</v>
      </c>
      <c r="V1659" t="n">
        <v>0.89</v>
      </c>
      <c r="W1659" t="n">
        <v>2.95</v>
      </c>
      <c r="X1659" t="n">
        <v>0.07000000000000001</v>
      </c>
      <c r="Y1659" t="n">
        <v>1</v>
      </c>
      <c r="Z1659" t="n">
        <v>10</v>
      </c>
    </row>
    <row r="1660">
      <c r="A1660" t="n">
        <v>98</v>
      </c>
      <c r="B1660" t="n">
        <v>80</v>
      </c>
      <c r="C1660" t="inlineStr">
        <is>
          <t xml:space="preserve">CONCLUIDO	</t>
        </is>
      </c>
      <c r="D1660" t="n">
        <v>7.7223</v>
      </c>
      <c r="E1660" t="n">
        <v>12.95</v>
      </c>
      <c r="F1660" t="n">
        <v>10.46</v>
      </c>
      <c r="G1660" t="n">
        <v>125.57</v>
      </c>
      <c r="H1660" t="n">
        <v>2.32</v>
      </c>
      <c r="I1660" t="n">
        <v>5</v>
      </c>
      <c r="J1660" t="n">
        <v>195.4</v>
      </c>
      <c r="K1660" t="n">
        <v>50.28</v>
      </c>
      <c r="L1660" t="n">
        <v>25.5</v>
      </c>
      <c r="M1660" t="n">
        <v>3</v>
      </c>
      <c r="N1660" t="n">
        <v>39.62</v>
      </c>
      <c r="O1660" t="n">
        <v>24333.05</v>
      </c>
      <c r="P1660" t="n">
        <v>114.79</v>
      </c>
      <c r="Q1660" t="n">
        <v>197.75</v>
      </c>
      <c r="R1660" t="n">
        <v>29.64</v>
      </c>
      <c r="S1660" t="n">
        <v>25.4</v>
      </c>
      <c r="T1660" t="n">
        <v>1292.42</v>
      </c>
      <c r="U1660" t="n">
        <v>0.86</v>
      </c>
      <c r="V1660" t="n">
        <v>0.89</v>
      </c>
      <c r="W1660" t="n">
        <v>2.95</v>
      </c>
      <c r="X1660" t="n">
        <v>0.07000000000000001</v>
      </c>
      <c r="Y1660" t="n">
        <v>1</v>
      </c>
      <c r="Z1660" t="n">
        <v>10</v>
      </c>
    </row>
    <row r="1661">
      <c r="A1661" t="n">
        <v>99</v>
      </c>
      <c r="B1661" t="n">
        <v>80</v>
      </c>
      <c r="C1661" t="inlineStr">
        <is>
          <t xml:space="preserve">CONCLUIDO	</t>
        </is>
      </c>
      <c r="D1661" t="n">
        <v>7.7195</v>
      </c>
      <c r="E1661" t="n">
        <v>12.95</v>
      </c>
      <c r="F1661" t="n">
        <v>10.47</v>
      </c>
      <c r="G1661" t="n">
        <v>125.62</v>
      </c>
      <c r="H1661" t="n">
        <v>2.33</v>
      </c>
      <c r="I1661" t="n">
        <v>5</v>
      </c>
      <c r="J1661" t="n">
        <v>195.78</v>
      </c>
      <c r="K1661" t="n">
        <v>50.28</v>
      </c>
      <c r="L1661" t="n">
        <v>25.75</v>
      </c>
      <c r="M1661" t="n">
        <v>3</v>
      </c>
      <c r="N1661" t="n">
        <v>39.75</v>
      </c>
      <c r="O1661" t="n">
        <v>24380.81</v>
      </c>
      <c r="P1661" t="n">
        <v>114.7</v>
      </c>
      <c r="Q1661" t="n">
        <v>197.78</v>
      </c>
      <c r="R1661" t="n">
        <v>29.8</v>
      </c>
      <c r="S1661" t="n">
        <v>25.4</v>
      </c>
      <c r="T1661" t="n">
        <v>1369.64</v>
      </c>
      <c r="U1661" t="n">
        <v>0.85</v>
      </c>
      <c r="V1661" t="n">
        <v>0.89</v>
      </c>
      <c r="W1661" t="n">
        <v>2.95</v>
      </c>
      <c r="X1661" t="n">
        <v>0.08</v>
      </c>
      <c r="Y1661" t="n">
        <v>1</v>
      </c>
      <c r="Z1661" t="n">
        <v>10</v>
      </c>
    </row>
    <row r="1662">
      <c r="A1662" t="n">
        <v>100</v>
      </c>
      <c r="B1662" t="n">
        <v>80</v>
      </c>
      <c r="C1662" t="inlineStr">
        <is>
          <t xml:space="preserve">CONCLUIDO	</t>
        </is>
      </c>
      <c r="D1662" t="n">
        <v>7.7175</v>
      </c>
      <c r="E1662" t="n">
        <v>12.96</v>
      </c>
      <c r="F1662" t="n">
        <v>10.47</v>
      </c>
      <c r="G1662" t="n">
        <v>125.66</v>
      </c>
      <c r="H1662" t="n">
        <v>2.35</v>
      </c>
      <c r="I1662" t="n">
        <v>5</v>
      </c>
      <c r="J1662" t="n">
        <v>196.17</v>
      </c>
      <c r="K1662" t="n">
        <v>50.28</v>
      </c>
      <c r="L1662" t="n">
        <v>26</v>
      </c>
      <c r="M1662" t="n">
        <v>3</v>
      </c>
      <c r="N1662" t="n">
        <v>39.89</v>
      </c>
      <c r="O1662" t="n">
        <v>24428.62</v>
      </c>
      <c r="P1662" t="n">
        <v>114.49</v>
      </c>
      <c r="Q1662" t="n">
        <v>197.77</v>
      </c>
      <c r="R1662" t="n">
        <v>29.87</v>
      </c>
      <c r="S1662" t="n">
        <v>25.4</v>
      </c>
      <c r="T1662" t="n">
        <v>1404.9</v>
      </c>
      <c r="U1662" t="n">
        <v>0.85</v>
      </c>
      <c r="V1662" t="n">
        <v>0.89</v>
      </c>
      <c r="W1662" t="n">
        <v>2.95</v>
      </c>
      <c r="X1662" t="n">
        <v>0.08</v>
      </c>
      <c r="Y1662" t="n">
        <v>1</v>
      </c>
      <c r="Z1662" t="n">
        <v>10</v>
      </c>
    </row>
    <row r="1663">
      <c r="A1663" t="n">
        <v>101</v>
      </c>
      <c r="B1663" t="n">
        <v>80</v>
      </c>
      <c r="C1663" t="inlineStr">
        <is>
          <t xml:space="preserve">CONCLUIDO	</t>
        </is>
      </c>
      <c r="D1663" t="n">
        <v>7.7189</v>
      </c>
      <c r="E1663" t="n">
        <v>12.96</v>
      </c>
      <c r="F1663" t="n">
        <v>10.47</v>
      </c>
      <c r="G1663" t="n">
        <v>125.64</v>
      </c>
      <c r="H1663" t="n">
        <v>2.37</v>
      </c>
      <c r="I1663" t="n">
        <v>5</v>
      </c>
      <c r="J1663" t="n">
        <v>196.56</v>
      </c>
      <c r="K1663" t="n">
        <v>50.28</v>
      </c>
      <c r="L1663" t="n">
        <v>26.25</v>
      </c>
      <c r="M1663" t="n">
        <v>3</v>
      </c>
      <c r="N1663" t="n">
        <v>40.03</v>
      </c>
      <c r="O1663" t="n">
        <v>24476.48</v>
      </c>
      <c r="P1663" t="n">
        <v>114.08</v>
      </c>
      <c r="Q1663" t="n">
        <v>197.78</v>
      </c>
      <c r="R1663" t="n">
        <v>29.82</v>
      </c>
      <c r="S1663" t="n">
        <v>25.4</v>
      </c>
      <c r="T1663" t="n">
        <v>1378.77</v>
      </c>
      <c r="U1663" t="n">
        <v>0.85</v>
      </c>
      <c r="V1663" t="n">
        <v>0.89</v>
      </c>
      <c r="W1663" t="n">
        <v>2.95</v>
      </c>
      <c r="X1663" t="n">
        <v>0.08</v>
      </c>
      <c r="Y1663" t="n">
        <v>1</v>
      </c>
      <c r="Z1663" t="n">
        <v>10</v>
      </c>
    </row>
    <row r="1664">
      <c r="A1664" t="n">
        <v>102</v>
      </c>
      <c r="B1664" t="n">
        <v>80</v>
      </c>
      <c r="C1664" t="inlineStr">
        <is>
          <t xml:space="preserve">CONCLUIDO	</t>
        </is>
      </c>
      <c r="D1664" t="n">
        <v>7.721</v>
      </c>
      <c r="E1664" t="n">
        <v>12.95</v>
      </c>
      <c r="F1664" t="n">
        <v>10.47</v>
      </c>
      <c r="G1664" t="n">
        <v>125.59</v>
      </c>
      <c r="H1664" t="n">
        <v>2.39</v>
      </c>
      <c r="I1664" t="n">
        <v>5</v>
      </c>
      <c r="J1664" t="n">
        <v>196.95</v>
      </c>
      <c r="K1664" t="n">
        <v>50.28</v>
      </c>
      <c r="L1664" t="n">
        <v>26.5</v>
      </c>
      <c r="M1664" t="n">
        <v>3</v>
      </c>
      <c r="N1664" t="n">
        <v>40.17</v>
      </c>
      <c r="O1664" t="n">
        <v>24524.38</v>
      </c>
      <c r="P1664" t="n">
        <v>113.55</v>
      </c>
      <c r="Q1664" t="n">
        <v>197.78</v>
      </c>
      <c r="R1664" t="n">
        <v>29.79</v>
      </c>
      <c r="S1664" t="n">
        <v>25.4</v>
      </c>
      <c r="T1664" t="n">
        <v>1363.96</v>
      </c>
      <c r="U1664" t="n">
        <v>0.85</v>
      </c>
      <c r="V1664" t="n">
        <v>0.89</v>
      </c>
      <c r="W1664" t="n">
        <v>2.95</v>
      </c>
      <c r="X1664" t="n">
        <v>0.08</v>
      </c>
      <c r="Y1664" t="n">
        <v>1</v>
      </c>
      <c r="Z1664" t="n">
        <v>10</v>
      </c>
    </row>
    <row r="1665">
      <c r="A1665" t="n">
        <v>103</v>
      </c>
      <c r="B1665" t="n">
        <v>80</v>
      </c>
      <c r="C1665" t="inlineStr">
        <is>
          <t xml:space="preserve">CONCLUIDO	</t>
        </is>
      </c>
      <c r="D1665" t="n">
        <v>7.7215</v>
      </c>
      <c r="E1665" t="n">
        <v>12.95</v>
      </c>
      <c r="F1665" t="n">
        <v>10.47</v>
      </c>
      <c r="G1665" t="n">
        <v>125.58</v>
      </c>
      <c r="H1665" t="n">
        <v>2.41</v>
      </c>
      <c r="I1665" t="n">
        <v>5</v>
      </c>
      <c r="J1665" t="n">
        <v>197.34</v>
      </c>
      <c r="K1665" t="n">
        <v>50.28</v>
      </c>
      <c r="L1665" t="n">
        <v>26.75</v>
      </c>
      <c r="M1665" t="n">
        <v>3</v>
      </c>
      <c r="N1665" t="n">
        <v>40.31</v>
      </c>
      <c r="O1665" t="n">
        <v>24572.33</v>
      </c>
      <c r="P1665" t="n">
        <v>113.35</v>
      </c>
      <c r="Q1665" t="n">
        <v>197.77</v>
      </c>
      <c r="R1665" t="n">
        <v>29.72</v>
      </c>
      <c r="S1665" t="n">
        <v>25.4</v>
      </c>
      <c r="T1665" t="n">
        <v>1330.94</v>
      </c>
      <c r="U1665" t="n">
        <v>0.85</v>
      </c>
      <c r="V1665" t="n">
        <v>0.89</v>
      </c>
      <c r="W1665" t="n">
        <v>2.95</v>
      </c>
      <c r="X1665" t="n">
        <v>0.08</v>
      </c>
      <c r="Y1665" t="n">
        <v>1</v>
      </c>
      <c r="Z1665" t="n">
        <v>10</v>
      </c>
    </row>
    <row r="1666">
      <c r="A1666" t="n">
        <v>104</v>
      </c>
      <c r="B1666" t="n">
        <v>80</v>
      </c>
      <c r="C1666" t="inlineStr">
        <is>
          <t xml:space="preserve">CONCLUIDO	</t>
        </is>
      </c>
      <c r="D1666" t="n">
        <v>7.7544</v>
      </c>
      <c r="E1666" t="n">
        <v>12.9</v>
      </c>
      <c r="F1666" t="n">
        <v>10.44</v>
      </c>
      <c r="G1666" t="n">
        <v>156.64</v>
      </c>
      <c r="H1666" t="n">
        <v>2.42</v>
      </c>
      <c r="I1666" t="n">
        <v>4</v>
      </c>
      <c r="J1666" t="n">
        <v>197.73</v>
      </c>
      <c r="K1666" t="n">
        <v>50.28</v>
      </c>
      <c r="L1666" t="n">
        <v>27</v>
      </c>
      <c r="M1666" t="n">
        <v>2</v>
      </c>
      <c r="N1666" t="n">
        <v>40.45</v>
      </c>
      <c r="O1666" t="n">
        <v>24620.33</v>
      </c>
      <c r="P1666" t="n">
        <v>112.82</v>
      </c>
      <c r="Q1666" t="n">
        <v>197.75</v>
      </c>
      <c r="R1666" t="n">
        <v>29</v>
      </c>
      <c r="S1666" t="n">
        <v>25.4</v>
      </c>
      <c r="T1666" t="n">
        <v>975.1900000000001</v>
      </c>
      <c r="U1666" t="n">
        <v>0.88</v>
      </c>
      <c r="V1666" t="n">
        <v>0.89</v>
      </c>
      <c r="W1666" t="n">
        <v>2.94</v>
      </c>
      <c r="X1666" t="n">
        <v>0.05</v>
      </c>
      <c r="Y1666" t="n">
        <v>1</v>
      </c>
      <c r="Z1666" t="n">
        <v>10</v>
      </c>
    </row>
    <row r="1667">
      <c r="A1667" t="n">
        <v>105</v>
      </c>
      <c r="B1667" t="n">
        <v>80</v>
      </c>
      <c r="C1667" t="inlineStr">
        <is>
          <t xml:space="preserve">CONCLUIDO	</t>
        </is>
      </c>
      <c r="D1667" t="n">
        <v>7.7559</v>
      </c>
      <c r="E1667" t="n">
        <v>12.89</v>
      </c>
      <c r="F1667" t="n">
        <v>10.44</v>
      </c>
      <c r="G1667" t="n">
        <v>156.6</v>
      </c>
      <c r="H1667" t="n">
        <v>2.44</v>
      </c>
      <c r="I1667" t="n">
        <v>4</v>
      </c>
      <c r="J1667" t="n">
        <v>198.12</v>
      </c>
      <c r="K1667" t="n">
        <v>50.28</v>
      </c>
      <c r="L1667" t="n">
        <v>27.25</v>
      </c>
      <c r="M1667" t="n">
        <v>2</v>
      </c>
      <c r="N1667" t="n">
        <v>40.59</v>
      </c>
      <c r="O1667" t="n">
        <v>24668.37</v>
      </c>
      <c r="P1667" t="n">
        <v>113.03</v>
      </c>
      <c r="Q1667" t="n">
        <v>197.75</v>
      </c>
      <c r="R1667" t="n">
        <v>28.92</v>
      </c>
      <c r="S1667" t="n">
        <v>25.4</v>
      </c>
      <c r="T1667" t="n">
        <v>934.11</v>
      </c>
      <c r="U1667" t="n">
        <v>0.88</v>
      </c>
      <c r="V1667" t="n">
        <v>0.89</v>
      </c>
      <c r="W1667" t="n">
        <v>2.94</v>
      </c>
      <c r="X1667" t="n">
        <v>0.05</v>
      </c>
      <c r="Y1667" t="n">
        <v>1</v>
      </c>
      <c r="Z1667" t="n">
        <v>10</v>
      </c>
    </row>
    <row r="1668">
      <c r="A1668" t="n">
        <v>106</v>
      </c>
      <c r="B1668" t="n">
        <v>80</v>
      </c>
      <c r="C1668" t="inlineStr">
        <is>
          <t xml:space="preserve">CONCLUIDO	</t>
        </is>
      </c>
      <c r="D1668" t="n">
        <v>7.7543</v>
      </c>
      <c r="E1668" t="n">
        <v>12.9</v>
      </c>
      <c r="F1668" t="n">
        <v>10.44</v>
      </c>
      <c r="G1668" t="n">
        <v>156.64</v>
      </c>
      <c r="H1668" t="n">
        <v>2.46</v>
      </c>
      <c r="I1668" t="n">
        <v>4</v>
      </c>
      <c r="J1668" t="n">
        <v>198.51</v>
      </c>
      <c r="K1668" t="n">
        <v>50.28</v>
      </c>
      <c r="L1668" t="n">
        <v>27.5</v>
      </c>
      <c r="M1668" t="n">
        <v>2</v>
      </c>
      <c r="N1668" t="n">
        <v>40.73</v>
      </c>
      <c r="O1668" t="n">
        <v>24716.47</v>
      </c>
      <c r="P1668" t="n">
        <v>113.2</v>
      </c>
      <c r="Q1668" t="n">
        <v>197.78</v>
      </c>
      <c r="R1668" t="n">
        <v>29.04</v>
      </c>
      <c r="S1668" t="n">
        <v>25.4</v>
      </c>
      <c r="T1668" t="n">
        <v>997.36</v>
      </c>
      <c r="U1668" t="n">
        <v>0.87</v>
      </c>
      <c r="V1668" t="n">
        <v>0.89</v>
      </c>
      <c r="W1668" t="n">
        <v>2.94</v>
      </c>
      <c r="X1668" t="n">
        <v>0.05</v>
      </c>
      <c r="Y1668" t="n">
        <v>1</v>
      </c>
      <c r="Z1668" t="n">
        <v>10</v>
      </c>
    </row>
    <row r="1669">
      <c r="A1669" t="n">
        <v>107</v>
      </c>
      <c r="B1669" t="n">
        <v>80</v>
      </c>
      <c r="C1669" t="inlineStr">
        <is>
          <t xml:space="preserve">CONCLUIDO	</t>
        </is>
      </c>
      <c r="D1669" t="n">
        <v>7.7551</v>
      </c>
      <c r="E1669" t="n">
        <v>12.89</v>
      </c>
      <c r="F1669" t="n">
        <v>10.44</v>
      </c>
      <c r="G1669" t="n">
        <v>156.62</v>
      </c>
      <c r="H1669" t="n">
        <v>2.48</v>
      </c>
      <c r="I1669" t="n">
        <v>4</v>
      </c>
      <c r="J1669" t="n">
        <v>198.9</v>
      </c>
      <c r="K1669" t="n">
        <v>50.28</v>
      </c>
      <c r="L1669" t="n">
        <v>27.75</v>
      </c>
      <c r="M1669" t="n">
        <v>2</v>
      </c>
      <c r="N1669" t="n">
        <v>40.87</v>
      </c>
      <c r="O1669" t="n">
        <v>24764.61</v>
      </c>
      <c r="P1669" t="n">
        <v>113.31</v>
      </c>
      <c r="Q1669" t="n">
        <v>197.75</v>
      </c>
      <c r="R1669" t="n">
        <v>29.02</v>
      </c>
      <c r="S1669" t="n">
        <v>25.4</v>
      </c>
      <c r="T1669" t="n">
        <v>985.27</v>
      </c>
      <c r="U1669" t="n">
        <v>0.88</v>
      </c>
      <c r="V1669" t="n">
        <v>0.89</v>
      </c>
      <c r="W1669" t="n">
        <v>2.94</v>
      </c>
      <c r="X1669" t="n">
        <v>0.05</v>
      </c>
      <c r="Y1669" t="n">
        <v>1</v>
      </c>
      <c r="Z1669" t="n">
        <v>10</v>
      </c>
    </row>
    <row r="1670">
      <c r="A1670" t="n">
        <v>108</v>
      </c>
      <c r="B1670" t="n">
        <v>80</v>
      </c>
      <c r="C1670" t="inlineStr">
        <is>
          <t xml:space="preserve">CONCLUIDO	</t>
        </is>
      </c>
      <c r="D1670" t="n">
        <v>7.7533</v>
      </c>
      <c r="E1670" t="n">
        <v>12.9</v>
      </c>
      <c r="F1670" t="n">
        <v>10.44</v>
      </c>
      <c r="G1670" t="n">
        <v>156.67</v>
      </c>
      <c r="H1670" t="n">
        <v>2.49</v>
      </c>
      <c r="I1670" t="n">
        <v>4</v>
      </c>
      <c r="J1670" t="n">
        <v>199.29</v>
      </c>
      <c r="K1670" t="n">
        <v>50.28</v>
      </c>
      <c r="L1670" t="n">
        <v>28</v>
      </c>
      <c r="M1670" t="n">
        <v>2</v>
      </c>
      <c r="N1670" t="n">
        <v>41.01</v>
      </c>
      <c r="O1670" t="n">
        <v>24812.8</v>
      </c>
      <c r="P1670" t="n">
        <v>113.53</v>
      </c>
      <c r="Q1670" t="n">
        <v>197.75</v>
      </c>
      <c r="R1670" t="n">
        <v>29.08</v>
      </c>
      <c r="S1670" t="n">
        <v>25.4</v>
      </c>
      <c r="T1670" t="n">
        <v>1014.19</v>
      </c>
      <c r="U1670" t="n">
        <v>0.87</v>
      </c>
      <c r="V1670" t="n">
        <v>0.89</v>
      </c>
      <c r="W1670" t="n">
        <v>2.94</v>
      </c>
      <c r="X1670" t="n">
        <v>0.05</v>
      </c>
      <c r="Y1670" t="n">
        <v>1</v>
      </c>
      <c r="Z1670" t="n">
        <v>10</v>
      </c>
    </row>
    <row r="1671">
      <c r="A1671" t="n">
        <v>109</v>
      </c>
      <c r="B1671" t="n">
        <v>80</v>
      </c>
      <c r="C1671" t="inlineStr">
        <is>
          <t xml:space="preserve">CONCLUIDO	</t>
        </is>
      </c>
      <c r="D1671" t="n">
        <v>7.7531</v>
      </c>
      <c r="E1671" t="n">
        <v>12.9</v>
      </c>
      <c r="F1671" t="n">
        <v>10.44</v>
      </c>
      <c r="G1671" t="n">
        <v>156.67</v>
      </c>
      <c r="H1671" t="n">
        <v>2.51</v>
      </c>
      <c r="I1671" t="n">
        <v>4</v>
      </c>
      <c r="J1671" t="n">
        <v>199.68</v>
      </c>
      <c r="K1671" t="n">
        <v>50.28</v>
      </c>
      <c r="L1671" t="n">
        <v>28.25</v>
      </c>
      <c r="M1671" t="n">
        <v>2</v>
      </c>
      <c r="N1671" t="n">
        <v>41.15</v>
      </c>
      <c r="O1671" t="n">
        <v>24861.03</v>
      </c>
      <c r="P1671" t="n">
        <v>113.55</v>
      </c>
      <c r="Q1671" t="n">
        <v>197.75</v>
      </c>
      <c r="R1671" t="n">
        <v>29.09</v>
      </c>
      <c r="S1671" t="n">
        <v>25.4</v>
      </c>
      <c r="T1671" t="n">
        <v>1018.77</v>
      </c>
      <c r="U1671" t="n">
        <v>0.87</v>
      </c>
      <c r="V1671" t="n">
        <v>0.89</v>
      </c>
      <c r="W1671" t="n">
        <v>2.95</v>
      </c>
      <c r="X1671" t="n">
        <v>0.06</v>
      </c>
      <c r="Y1671" t="n">
        <v>1</v>
      </c>
      <c r="Z1671" t="n">
        <v>10</v>
      </c>
    </row>
    <row r="1672">
      <c r="A1672" t="n">
        <v>110</v>
      </c>
      <c r="B1672" t="n">
        <v>80</v>
      </c>
      <c r="C1672" t="inlineStr">
        <is>
          <t xml:space="preserve">CONCLUIDO	</t>
        </is>
      </c>
      <c r="D1672" t="n">
        <v>7.7526</v>
      </c>
      <c r="E1672" t="n">
        <v>12.9</v>
      </c>
      <c r="F1672" t="n">
        <v>10.45</v>
      </c>
      <c r="G1672" t="n">
        <v>156.68</v>
      </c>
      <c r="H1672" t="n">
        <v>2.53</v>
      </c>
      <c r="I1672" t="n">
        <v>4</v>
      </c>
      <c r="J1672" t="n">
        <v>200.07</v>
      </c>
      <c r="K1672" t="n">
        <v>50.28</v>
      </c>
      <c r="L1672" t="n">
        <v>28.5</v>
      </c>
      <c r="M1672" t="n">
        <v>2</v>
      </c>
      <c r="N1672" t="n">
        <v>41.29</v>
      </c>
      <c r="O1672" t="n">
        <v>24909.32</v>
      </c>
      <c r="P1672" t="n">
        <v>113.6</v>
      </c>
      <c r="Q1672" t="n">
        <v>197.75</v>
      </c>
      <c r="R1672" t="n">
        <v>29.19</v>
      </c>
      <c r="S1672" t="n">
        <v>25.4</v>
      </c>
      <c r="T1672" t="n">
        <v>1070.59</v>
      </c>
      <c r="U1672" t="n">
        <v>0.87</v>
      </c>
      <c r="V1672" t="n">
        <v>0.89</v>
      </c>
      <c r="W1672" t="n">
        <v>2.94</v>
      </c>
      <c r="X1672" t="n">
        <v>0.06</v>
      </c>
      <c r="Y1672" t="n">
        <v>1</v>
      </c>
      <c r="Z1672" t="n">
        <v>10</v>
      </c>
    </row>
    <row r="1673">
      <c r="A1673" t="n">
        <v>111</v>
      </c>
      <c r="B1673" t="n">
        <v>80</v>
      </c>
      <c r="C1673" t="inlineStr">
        <is>
          <t xml:space="preserve">CONCLUIDO	</t>
        </is>
      </c>
      <c r="D1673" t="n">
        <v>7.7503</v>
      </c>
      <c r="E1673" t="n">
        <v>12.9</v>
      </c>
      <c r="F1673" t="n">
        <v>10.45</v>
      </c>
      <c r="G1673" t="n">
        <v>156.74</v>
      </c>
      <c r="H1673" t="n">
        <v>2.55</v>
      </c>
      <c r="I1673" t="n">
        <v>4</v>
      </c>
      <c r="J1673" t="n">
        <v>200.46</v>
      </c>
      <c r="K1673" t="n">
        <v>50.28</v>
      </c>
      <c r="L1673" t="n">
        <v>28.75</v>
      </c>
      <c r="M1673" t="n">
        <v>2</v>
      </c>
      <c r="N1673" t="n">
        <v>41.43</v>
      </c>
      <c r="O1673" t="n">
        <v>24957.65</v>
      </c>
      <c r="P1673" t="n">
        <v>113.62</v>
      </c>
      <c r="Q1673" t="n">
        <v>197.75</v>
      </c>
      <c r="R1673" t="n">
        <v>29.25</v>
      </c>
      <c r="S1673" t="n">
        <v>25.4</v>
      </c>
      <c r="T1673" t="n">
        <v>1101.48</v>
      </c>
      <c r="U1673" t="n">
        <v>0.87</v>
      </c>
      <c r="V1673" t="n">
        <v>0.89</v>
      </c>
      <c r="W1673" t="n">
        <v>2.94</v>
      </c>
      <c r="X1673" t="n">
        <v>0.06</v>
      </c>
      <c r="Y1673" t="n">
        <v>1</v>
      </c>
      <c r="Z1673" t="n">
        <v>10</v>
      </c>
    </row>
    <row r="1674">
      <c r="A1674" t="n">
        <v>112</v>
      </c>
      <c r="B1674" t="n">
        <v>80</v>
      </c>
      <c r="C1674" t="inlineStr">
        <is>
          <t xml:space="preserve">CONCLUIDO	</t>
        </is>
      </c>
      <c r="D1674" t="n">
        <v>7.7544</v>
      </c>
      <c r="E1674" t="n">
        <v>12.9</v>
      </c>
      <c r="F1674" t="n">
        <v>10.44</v>
      </c>
      <c r="G1674" t="n">
        <v>156.64</v>
      </c>
      <c r="H1674" t="n">
        <v>2.56</v>
      </c>
      <c r="I1674" t="n">
        <v>4</v>
      </c>
      <c r="J1674" t="n">
        <v>200.85</v>
      </c>
      <c r="K1674" t="n">
        <v>50.28</v>
      </c>
      <c r="L1674" t="n">
        <v>29</v>
      </c>
      <c r="M1674" t="n">
        <v>2</v>
      </c>
      <c r="N1674" t="n">
        <v>41.57</v>
      </c>
      <c r="O1674" t="n">
        <v>25006.03</v>
      </c>
      <c r="P1674" t="n">
        <v>113.43</v>
      </c>
      <c r="Q1674" t="n">
        <v>197.75</v>
      </c>
      <c r="R1674" t="n">
        <v>29.03</v>
      </c>
      <c r="S1674" t="n">
        <v>25.4</v>
      </c>
      <c r="T1674" t="n">
        <v>991.02</v>
      </c>
      <c r="U1674" t="n">
        <v>0.87</v>
      </c>
      <c r="V1674" t="n">
        <v>0.89</v>
      </c>
      <c r="W1674" t="n">
        <v>2.94</v>
      </c>
      <c r="X1674" t="n">
        <v>0.05</v>
      </c>
      <c r="Y1674" t="n">
        <v>1</v>
      </c>
      <c r="Z1674" t="n">
        <v>10</v>
      </c>
    </row>
    <row r="1675">
      <c r="A1675" t="n">
        <v>113</v>
      </c>
      <c r="B1675" t="n">
        <v>80</v>
      </c>
      <c r="C1675" t="inlineStr">
        <is>
          <t xml:space="preserve">CONCLUIDO	</t>
        </is>
      </c>
      <c r="D1675" t="n">
        <v>7.7544</v>
      </c>
      <c r="E1675" t="n">
        <v>12.9</v>
      </c>
      <c r="F1675" t="n">
        <v>10.44</v>
      </c>
      <c r="G1675" t="n">
        <v>156.64</v>
      </c>
      <c r="H1675" t="n">
        <v>2.58</v>
      </c>
      <c r="I1675" t="n">
        <v>4</v>
      </c>
      <c r="J1675" t="n">
        <v>201.25</v>
      </c>
      <c r="K1675" t="n">
        <v>50.28</v>
      </c>
      <c r="L1675" t="n">
        <v>29.25</v>
      </c>
      <c r="M1675" t="n">
        <v>2</v>
      </c>
      <c r="N1675" t="n">
        <v>41.72</v>
      </c>
      <c r="O1675" t="n">
        <v>25054.46</v>
      </c>
      <c r="P1675" t="n">
        <v>113.34</v>
      </c>
      <c r="Q1675" t="n">
        <v>197.75</v>
      </c>
      <c r="R1675" t="n">
        <v>28.97</v>
      </c>
      <c r="S1675" t="n">
        <v>25.4</v>
      </c>
      <c r="T1675" t="n">
        <v>963.4</v>
      </c>
      <c r="U1675" t="n">
        <v>0.88</v>
      </c>
      <c r="V1675" t="n">
        <v>0.89</v>
      </c>
      <c r="W1675" t="n">
        <v>2.95</v>
      </c>
      <c r="X1675" t="n">
        <v>0.05</v>
      </c>
      <c r="Y1675" t="n">
        <v>1</v>
      </c>
      <c r="Z1675" t="n">
        <v>10</v>
      </c>
    </row>
    <row r="1676">
      <c r="A1676" t="n">
        <v>114</v>
      </c>
      <c r="B1676" t="n">
        <v>80</v>
      </c>
      <c r="C1676" t="inlineStr">
        <is>
          <t xml:space="preserve">CONCLUIDO	</t>
        </is>
      </c>
      <c r="D1676" t="n">
        <v>7.7543</v>
      </c>
      <c r="E1676" t="n">
        <v>12.9</v>
      </c>
      <c r="F1676" t="n">
        <v>10.44</v>
      </c>
      <c r="G1676" t="n">
        <v>156.64</v>
      </c>
      <c r="H1676" t="n">
        <v>2.6</v>
      </c>
      <c r="I1676" t="n">
        <v>4</v>
      </c>
      <c r="J1676" t="n">
        <v>201.64</v>
      </c>
      <c r="K1676" t="n">
        <v>50.28</v>
      </c>
      <c r="L1676" t="n">
        <v>29.5</v>
      </c>
      <c r="M1676" t="n">
        <v>2</v>
      </c>
      <c r="N1676" t="n">
        <v>41.86</v>
      </c>
      <c r="O1676" t="n">
        <v>25102.94</v>
      </c>
      <c r="P1676" t="n">
        <v>113.29</v>
      </c>
      <c r="Q1676" t="n">
        <v>197.78</v>
      </c>
      <c r="R1676" t="n">
        <v>29.03</v>
      </c>
      <c r="S1676" t="n">
        <v>25.4</v>
      </c>
      <c r="T1676" t="n">
        <v>990.5700000000001</v>
      </c>
      <c r="U1676" t="n">
        <v>0.87</v>
      </c>
      <c r="V1676" t="n">
        <v>0.89</v>
      </c>
      <c r="W1676" t="n">
        <v>2.94</v>
      </c>
      <c r="X1676" t="n">
        <v>0.05</v>
      </c>
      <c r="Y1676" t="n">
        <v>1</v>
      </c>
      <c r="Z1676" t="n">
        <v>10</v>
      </c>
    </row>
    <row r="1677">
      <c r="A1677" t="n">
        <v>115</v>
      </c>
      <c r="B1677" t="n">
        <v>80</v>
      </c>
      <c r="C1677" t="inlineStr">
        <is>
          <t xml:space="preserve">CONCLUIDO	</t>
        </is>
      </c>
      <c r="D1677" t="n">
        <v>7.7543</v>
      </c>
      <c r="E1677" t="n">
        <v>12.9</v>
      </c>
      <c r="F1677" t="n">
        <v>10.44</v>
      </c>
      <c r="G1677" t="n">
        <v>156.64</v>
      </c>
      <c r="H1677" t="n">
        <v>2.61</v>
      </c>
      <c r="I1677" t="n">
        <v>4</v>
      </c>
      <c r="J1677" t="n">
        <v>202.03</v>
      </c>
      <c r="K1677" t="n">
        <v>50.28</v>
      </c>
      <c r="L1677" t="n">
        <v>29.75</v>
      </c>
      <c r="M1677" t="n">
        <v>2</v>
      </c>
      <c r="N1677" t="n">
        <v>42</v>
      </c>
      <c r="O1677" t="n">
        <v>25151.46</v>
      </c>
      <c r="P1677" t="n">
        <v>113.21</v>
      </c>
      <c r="Q1677" t="n">
        <v>197.75</v>
      </c>
      <c r="R1677" t="n">
        <v>29.03</v>
      </c>
      <c r="S1677" t="n">
        <v>25.4</v>
      </c>
      <c r="T1677" t="n">
        <v>988.76</v>
      </c>
      <c r="U1677" t="n">
        <v>0.88</v>
      </c>
      <c r="V1677" t="n">
        <v>0.89</v>
      </c>
      <c r="W1677" t="n">
        <v>2.94</v>
      </c>
      <c r="X1677" t="n">
        <v>0.05</v>
      </c>
      <c r="Y1677" t="n">
        <v>1</v>
      </c>
      <c r="Z1677" t="n">
        <v>10</v>
      </c>
    </row>
    <row r="1678">
      <c r="A1678" t="n">
        <v>116</v>
      </c>
      <c r="B1678" t="n">
        <v>80</v>
      </c>
      <c r="C1678" t="inlineStr">
        <is>
          <t xml:space="preserve">CONCLUIDO	</t>
        </is>
      </c>
      <c r="D1678" t="n">
        <v>7.7498</v>
      </c>
      <c r="E1678" t="n">
        <v>12.9</v>
      </c>
      <c r="F1678" t="n">
        <v>10.45</v>
      </c>
      <c r="G1678" t="n">
        <v>156.75</v>
      </c>
      <c r="H1678" t="n">
        <v>2.63</v>
      </c>
      <c r="I1678" t="n">
        <v>4</v>
      </c>
      <c r="J1678" t="n">
        <v>202.43</v>
      </c>
      <c r="K1678" t="n">
        <v>50.28</v>
      </c>
      <c r="L1678" t="n">
        <v>30</v>
      </c>
      <c r="M1678" t="n">
        <v>2</v>
      </c>
      <c r="N1678" t="n">
        <v>42.15</v>
      </c>
      <c r="O1678" t="n">
        <v>25200.04</v>
      </c>
      <c r="P1678" t="n">
        <v>113.22</v>
      </c>
      <c r="Q1678" t="n">
        <v>197.75</v>
      </c>
      <c r="R1678" t="n">
        <v>29.22</v>
      </c>
      <c r="S1678" t="n">
        <v>25.4</v>
      </c>
      <c r="T1678" t="n">
        <v>1083.56</v>
      </c>
      <c r="U1678" t="n">
        <v>0.87</v>
      </c>
      <c r="V1678" t="n">
        <v>0.89</v>
      </c>
      <c r="W1678" t="n">
        <v>2.95</v>
      </c>
      <c r="X1678" t="n">
        <v>0.06</v>
      </c>
      <c r="Y1678" t="n">
        <v>1</v>
      </c>
      <c r="Z1678" t="n">
        <v>10</v>
      </c>
    </row>
    <row r="1679">
      <c r="A1679" t="n">
        <v>117</v>
      </c>
      <c r="B1679" t="n">
        <v>80</v>
      </c>
      <c r="C1679" t="inlineStr">
        <is>
          <t xml:space="preserve">CONCLUIDO	</t>
        </is>
      </c>
      <c r="D1679" t="n">
        <v>7.7528</v>
      </c>
      <c r="E1679" t="n">
        <v>12.9</v>
      </c>
      <c r="F1679" t="n">
        <v>10.45</v>
      </c>
      <c r="G1679" t="n">
        <v>156.68</v>
      </c>
      <c r="H1679" t="n">
        <v>2.65</v>
      </c>
      <c r="I1679" t="n">
        <v>4</v>
      </c>
      <c r="J1679" t="n">
        <v>202.82</v>
      </c>
      <c r="K1679" t="n">
        <v>50.28</v>
      </c>
      <c r="L1679" t="n">
        <v>30.25</v>
      </c>
      <c r="M1679" t="n">
        <v>2</v>
      </c>
      <c r="N1679" t="n">
        <v>42.29</v>
      </c>
      <c r="O1679" t="n">
        <v>25248.79</v>
      </c>
      <c r="P1679" t="n">
        <v>113.06</v>
      </c>
      <c r="Q1679" t="n">
        <v>197.78</v>
      </c>
      <c r="R1679" t="n">
        <v>29.07</v>
      </c>
      <c r="S1679" t="n">
        <v>25.4</v>
      </c>
      <c r="T1679" t="n">
        <v>1008.67</v>
      </c>
      <c r="U1679" t="n">
        <v>0.87</v>
      </c>
      <c r="V1679" t="n">
        <v>0.89</v>
      </c>
      <c r="W1679" t="n">
        <v>2.95</v>
      </c>
      <c r="X1679" t="n">
        <v>0.06</v>
      </c>
      <c r="Y1679" t="n">
        <v>1</v>
      </c>
      <c r="Z1679" t="n">
        <v>10</v>
      </c>
    </row>
    <row r="1680">
      <c r="A1680" t="n">
        <v>118</v>
      </c>
      <c r="B1680" t="n">
        <v>80</v>
      </c>
      <c r="C1680" t="inlineStr">
        <is>
          <t xml:space="preserve">CONCLUIDO	</t>
        </is>
      </c>
      <c r="D1680" t="n">
        <v>7.7539</v>
      </c>
      <c r="E1680" t="n">
        <v>12.9</v>
      </c>
      <c r="F1680" t="n">
        <v>10.44</v>
      </c>
      <c r="G1680" t="n">
        <v>156.65</v>
      </c>
      <c r="H1680" t="n">
        <v>2.67</v>
      </c>
      <c r="I1680" t="n">
        <v>4</v>
      </c>
      <c r="J1680" t="n">
        <v>203.22</v>
      </c>
      <c r="K1680" t="n">
        <v>50.28</v>
      </c>
      <c r="L1680" t="n">
        <v>30.5</v>
      </c>
      <c r="M1680" t="n">
        <v>2</v>
      </c>
      <c r="N1680" t="n">
        <v>42.44</v>
      </c>
      <c r="O1680" t="n">
        <v>25297.46</v>
      </c>
      <c r="P1680" t="n">
        <v>112.94</v>
      </c>
      <c r="Q1680" t="n">
        <v>197.75</v>
      </c>
      <c r="R1680" t="n">
        <v>29.03</v>
      </c>
      <c r="S1680" t="n">
        <v>25.4</v>
      </c>
      <c r="T1680" t="n">
        <v>992.84</v>
      </c>
      <c r="U1680" t="n">
        <v>0.87</v>
      </c>
      <c r="V1680" t="n">
        <v>0.89</v>
      </c>
      <c r="W1680" t="n">
        <v>2.94</v>
      </c>
      <c r="X1680" t="n">
        <v>0.05</v>
      </c>
      <c r="Y1680" t="n">
        <v>1</v>
      </c>
      <c r="Z1680" t="n">
        <v>10</v>
      </c>
    </row>
    <row r="1681">
      <c r="A1681" t="n">
        <v>119</v>
      </c>
      <c r="B1681" t="n">
        <v>80</v>
      </c>
      <c r="C1681" t="inlineStr">
        <is>
          <t xml:space="preserve">CONCLUIDO	</t>
        </is>
      </c>
      <c r="D1681" t="n">
        <v>7.7519</v>
      </c>
      <c r="E1681" t="n">
        <v>12.9</v>
      </c>
      <c r="F1681" t="n">
        <v>10.45</v>
      </c>
      <c r="G1681" t="n">
        <v>156.7</v>
      </c>
      <c r="H1681" t="n">
        <v>2.68</v>
      </c>
      <c r="I1681" t="n">
        <v>4</v>
      </c>
      <c r="J1681" t="n">
        <v>203.61</v>
      </c>
      <c r="K1681" t="n">
        <v>50.28</v>
      </c>
      <c r="L1681" t="n">
        <v>30.75</v>
      </c>
      <c r="M1681" t="n">
        <v>0</v>
      </c>
      <c r="N1681" t="n">
        <v>42.58</v>
      </c>
      <c r="O1681" t="n">
        <v>25346.19</v>
      </c>
      <c r="P1681" t="n">
        <v>113.02</v>
      </c>
      <c r="Q1681" t="n">
        <v>197.8</v>
      </c>
      <c r="R1681" t="n">
        <v>29.09</v>
      </c>
      <c r="S1681" t="n">
        <v>25.4</v>
      </c>
      <c r="T1681" t="n">
        <v>1019.36</v>
      </c>
      <c r="U1681" t="n">
        <v>0.87</v>
      </c>
      <c r="V1681" t="n">
        <v>0.89</v>
      </c>
      <c r="W1681" t="n">
        <v>2.95</v>
      </c>
      <c r="X1681" t="n">
        <v>0.06</v>
      </c>
      <c r="Y1681" t="n">
        <v>1</v>
      </c>
      <c r="Z1681" t="n">
        <v>10</v>
      </c>
    </row>
    <row r="1682">
      <c r="A1682" t="n">
        <v>0</v>
      </c>
      <c r="B1682" t="n">
        <v>115</v>
      </c>
      <c r="C1682" t="inlineStr">
        <is>
          <t xml:space="preserve">CONCLUIDO	</t>
        </is>
      </c>
      <c r="D1682" t="n">
        <v>4.4184</v>
      </c>
      <c r="E1682" t="n">
        <v>22.63</v>
      </c>
      <c r="F1682" t="n">
        <v>13.43</v>
      </c>
      <c r="G1682" t="n">
        <v>5.41</v>
      </c>
      <c r="H1682" t="n">
        <v>0.08</v>
      </c>
      <c r="I1682" t="n">
        <v>149</v>
      </c>
      <c r="J1682" t="n">
        <v>222.93</v>
      </c>
      <c r="K1682" t="n">
        <v>56.94</v>
      </c>
      <c r="L1682" t="n">
        <v>1</v>
      </c>
      <c r="M1682" t="n">
        <v>147</v>
      </c>
      <c r="N1682" t="n">
        <v>49.99</v>
      </c>
      <c r="O1682" t="n">
        <v>27728.69</v>
      </c>
      <c r="P1682" t="n">
        <v>206.16</v>
      </c>
      <c r="Q1682" t="n">
        <v>198.2</v>
      </c>
      <c r="R1682" t="n">
        <v>122.16</v>
      </c>
      <c r="S1682" t="n">
        <v>25.4</v>
      </c>
      <c r="T1682" t="n">
        <v>46829.31</v>
      </c>
      <c r="U1682" t="n">
        <v>0.21</v>
      </c>
      <c r="V1682" t="n">
        <v>0.6899999999999999</v>
      </c>
      <c r="W1682" t="n">
        <v>3.18</v>
      </c>
      <c r="X1682" t="n">
        <v>3.03</v>
      </c>
      <c r="Y1682" t="n">
        <v>1</v>
      </c>
      <c r="Z1682" t="n">
        <v>10</v>
      </c>
    </row>
    <row r="1683">
      <c r="A1683" t="n">
        <v>1</v>
      </c>
      <c r="B1683" t="n">
        <v>115</v>
      </c>
      <c r="C1683" t="inlineStr">
        <is>
          <t xml:space="preserve">CONCLUIDO	</t>
        </is>
      </c>
      <c r="D1683" t="n">
        <v>4.9221</v>
      </c>
      <c r="E1683" t="n">
        <v>20.32</v>
      </c>
      <c r="F1683" t="n">
        <v>12.7</v>
      </c>
      <c r="G1683" t="n">
        <v>6.74</v>
      </c>
      <c r="H1683" t="n">
        <v>0.1</v>
      </c>
      <c r="I1683" t="n">
        <v>113</v>
      </c>
      <c r="J1683" t="n">
        <v>223.35</v>
      </c>
      <c r="K1683" t="n">
        <v>56.94</v>
      </c>
      <c r="L1683" t="n">
        <v>1.25</v>
      </c>
      <c r="M1683" t="n">
        <v>111</v>
      </c>
      <c r="N1683" t="n">
        <v>50.15</v>
      </c>
      <c r="O1683" t="n">
        <v>27780.03</v>
      </c>
      <c r="P1683" t="n">
        <v>194.85</v>
      </c>
      <c r="Q1683" t="n">
        <v>198.01</v>
      </c>
      <c r="R1683" t="n">
        <v>99.23999999999999</v>
      </c>
      <c r="S1683" t="n">
        <v>25.4</v>
      </c>
      <c r="T1683" t="n">
        <v>35551.14</v>
      </c>
      <c r="U1683" t="n">
        <v>0.26</v>
      </c>
      <c r="V1683" t="n">
        <v>0.73</v>
      </c>
      <c r="W1683" t="n">
        <v>3.12</v>
      </c>
      <c r="X1683" t="n">
        <v>2.3</v>
      </c>
      <c r="Y1683" t="n">
        <v>1</v>
      </c>
      <c r="Z1683" t="n">
        <v>10</v>
      </c>
    </row>
    <row r="1684">
      <c r="A1684" t="n">
        <v>2</v>
      </c>
      <c r="B1684" t="n">
        <v>115</v>
      </c>
      <c r="C1684" t="inlineStr">
        <is>
          <t xml:space="preserve">CONCLUIDO	</t>
        </is>
      </c>
      <c r="D1684" t="n">
        <v>5.3001</v>
      </c>
      <c r="E1684" t="n">
        <v>18.87</v>
      </c>
      <c r="F1684" t="n">
        <v>12.21</v>
      </c>
      <c r="G1684" t="n">
        <v>8.050000000000001</v>
      </c>
      <c r="H1684" t="n">
        <v>0.12</v>
      </c>
      <c r="I1684" t="n">
        <v>91</v>
      </c>
      <c r="J1684" t="n">
        <v>223.76</v>
      </c>
      <c r="K1684" t="n">
        <v>56.94</v>
      </c>
      <c r="L1684" t="n">
        <v>1.5</v>
      </c>
      <c r="M1684" t="n">
        <v>89</v>
      </c>
      <c r="N1684" t="n">
        <v>50.32</v>
      </c>
      <c r="O1684" t="n">
        <v>27831.42</v>
      </c>
      <c r="P1684" t="n">
        <v>187.37</v>
      </c>
      <c r="Q1684" t="n">
        <v>197.91</v>
      </c>
      <c r="R1684" t="n">
        <v>84.18000000000001</v>
      </c>
      <c r="S1684" t="n">
        <v>25.4</v>
      </c>
      <c r="T1684" t="n">
        <v>28132.64</v>
      </c>
      <c r="U1684" t="n">
        <v>0.3</v>
      </c>
      <c r="V1684" t="n">
        <v>0.76</v>
      </c>
      <c r="W1684" t="n">
        <v>3.08</v>
      </c>
      <c r="X1684" t="n">
        <v>1.82</v>
      </c>
      <c r="Y1684" t="n">
        <v>1</v>
      </c>
      <c r="Z1684" t="n">
        <v>10</v>
      </c>
    </row>
    <row r="1685">
      <c r="A1685" t="n">
        <v>3</v>
      </c>
      <c r="B1685" t="n">
        <v>115</v>
      </c>
      <c r="C1685" t="inlineStr">
        <is>
          <t xml:space="preserve">CONCLUIDO	</t>
        </is>
      </c>
      <c r="D1685" t="n">
        <v>5.5805</v>
      </c>
      <c r="E1685" t="n">
        <v>17.92</v>
      </c>
      <c r="F1685" t="n">
        <v>11.92</v>
      </c>
      <c r="G1685" t="n">
        <v>9.41</v>
      </c>
      <c r="H1685" t="n">
        <v>0.14</v>
      </c>
      <c r="I1685" t="n">
        <v>76</v>
      </c>
      <c r="J1685" t="n">
        <v>224.18</v>
      </c>
      <c r="K1685" t="n">
        <v>56.94</v>
      </c>
      <c r="L1685" t="n">
        <v>1.75</v>
      </c>
      <c r="M1685" t="n">
        <v>74</v>
      </c>
      <c r="N1685" t="n">
        <v>50.49</v>
      </c>
      <c r="O1685" t="n">
        <v>27882.87</v>
      </c>
      <c r="P1685" t="n">
        <v>182.88</v>
      </c>
      <c r="Q1685" t="n">
        <v>197.89</v>
      </c>
      <c r="R1685" t="n">
        <v>74.89</v>
      </c>
      <c r="S1685" t="n">
        <v>25.4</v>
      </c>
      <c r="T1685" t="n">
        <v>23561.44</v>
      </c>
      <c r="U1685" t="n">
        <v>0.34</v>
      </c>
      <c r="V1685" t="n">
        <v>0.78</v>
      </c>
      <c r="W1685" t="n">
        <v>3.07</v>
      </c>
      <c r="X1685" t="n">
        <v>1.53</v>
      </c>
      <c r="Y1685" t="n">
        <v>1</v>
      </c>
      <c r="Z1685" t="n">
        <v>10</v>
      </c>
    </row>
    <row r="1686">
      <c r="A1686" t="n">
        <v>4</v>
      </c>
      <c r="B1686" t="n">
        <v>115</v>
      </c>
      <c r="C1686" t="inlineStr">
        <is>
          <t xml:space="preserve">CONCLUIDO	</t>
        </is>
      </c>
      <c r="D1686" t="n">
        <v>5.787</v>
      </c>
      <c r="E1686" t="n">
        <v>17.28</v>
      </c>
      <c r="F1686" t="n">
        <v>11.72</v>
      </c>
      <c r="G1686" t="n">
        <v>10.66</v>
      </c>
      <c r="H1686" t="n">
        <v>0.16</v>
      </c>
      <c r="I1686" t="n">
        <v>66</v>
      </c>
      <c r="J1686" t="n">
        <v>224.6</v>
      </c>
      <c r="K1686" t="n">
        <v>56.94</v>
      </c>
      <c r="L1686" t="n">
        <v>2</v>
      </c>
      <c r="M1686" t="n">
        <v>64</v>
      </c>
      <c r="N1686" t="n">
        <v>50.65</v>
      </c>
      <c r="O1686" t="n">
        <v>27934.37</v>
      </c>
      <c r="P1686" t="n">
        <v>179.73</v>
      </c>
      <c r="Q1686" t="n">
        <v>197.92</v>
      </c>
      <c r="R1686" t="n">
        <v>68.62</v>
      </c>
      <c r="S1686" t="n">
        <v>25.4</v>
      </c>
      <c r="T1686" t="n">
        <v>20474.49</v>
      </c>
      <c r="U1686" t="n">
        <v>0.37</v>
      </c>
      <c r="V1686" t="n">
        <v>0.79</v>
      </c>
      <c r="W1686" t="n">
        <v>3.05</v>
      </c>
      <c r="X1686" t="n">
        <v>1.33</v>
      </c>
      <c r="Y1686" t="n">
        <v>1</v>
      </c>
      <c r="Z1686" t="n">
        <v>10</v>
      </c>
    </row>
    <row r="1687">
      <c r="A1687" t="n">
        <v>5</v>
      </c>
      <c r="B1687" t="n">
        <v>115</v>
      </c>
      <c r="C1687" t="inlineStr">
        <is>
          <t xml:space="preserve">CONCLUIDO	</t>
        </is>
      </c>
      <c r="D1687" t="n">
        <v>5.9666</v>
      </c>
      <c r="E1687" t="n">
        <v>16.76</v>
      </c>
      <c r="F1687" t="n">
        <v>11.55</v>
      </c>
      <c r="G1687" t="n">
        <v>11.95</v>
      </c>
      <c r="H1687" t="n">
        <v>0.18</v>
      </c>
      <c r="I1687" t="n">
        <v>58</v>
      </c>
      <c r="J1687" t="n">
        <v>225.01</v>
      </c>
      <c r="K1687" t="n">
        <v>56.94</v>
      </c>
      <c r="L1687" t="n">
        <v>2.25</v>
      </c>
      <c r="M1687" t="n">
        <v>56</v>
      </c>
      <c r="N1687" t="n">
        <v>50.82</v>
      </c>
      <c r="O1687" t="n">
        <v>27985.94</v>
      </c>
      <c r="P1687" t="n">
        <v>177.09</v>
      </c>
      <c r="Q1687" t="n">
        <v>197.96</v>
      </c>
      <c r="R1687" t="n">
        <v>63.51</v>
      </c>
      <c r="S1687" t="n">
        <v>25.4</v>
      </c>
      <c r="T1687" t="n">
        <v>17959.66</v>
      </c>
      <c r="U1687" t="n">
        <v>0.4</v>
      </c>
      <c r="V1687" t="n">
        <v>0.8100000000000001</v>
      </c>
      <c r="W1687" t="n">
        <v>3.03</v>
      </c>
      <c r="X1687" t="n">
        <v>1.16</v>
      </c>
      <c r="Y1687" t="n">
        <v>1</v>
      </c>
      <c r="Z1687" t="n">
        <v>10</v>
      </c>
    </row>
    <row r="1688">
      <c r="A1688" t="n">
        <v>6</v>
      </c>
      <c r="B1688" t="n">
        <v>115</v>
      </c>
      <c r="C1688" t="inlineStr">
        <is>
          <t xml:space="preserve">CONCLUIDO	</t>
        </is>
      </c>
      <c r="D1688" t="n">
        <v>6.1093</v>
      </c>
      <c r="E1688" t="n">
        <v>16.37</v>
      </c>
      <c r="F1688" t="n">
        <v>11.43</v>
      </c>
      <c r="G1688" t="n">
        <v>13.18</v>
      </c>
      <c r="H1688" t="n">
        <v>0.2</v>
      </c>
      <c r="I1688" t="n">
        <v>52</v>
      </c>
      <c r="J1688" t="n">
        <v>225.43</v>
      </c>
      <c r="K1688" t="n">
        <v>56.94</v>
      </c>
      <c r="L1688" t="n">
        <v>2.5</v>
      </c>
      <c r="M1688" t="n">
        <v>50</v>
      </c>
      <c r="N1688" t="n">
        <v>50.99</v>
      </c>
      <c r="O1688" t="n">
        <v>28037.57</v>
      </c>
      <c r="P1688" t="n">
        <v>175.04</v>
      </c>
      <c r="Q1688" t="n">
        <v>197.9</v>
      </c>
      <c r="R1688" t="n">
        <v>60.05</v>
      </c>
      <c r="S1688" t="n">
        <v>25.4</v>
      </c>
      <c r="T1688" t="n">
        <v>16262.6</v>
      </c>
      <c r="U1688" t="n">
        <v>0.42</v>
      </c>
      <c r="V1688" t="n">
        <v>0.8100000000000001</v>
      </c>
      <c r="W1688" t="n">
        <v>3.01</v>
      </c>
      <c r="X1688" t="n">
        <v>1.03</v>
      </c>
      <c r="Y1688" t="n">
        <v>1</v>
      </c>
      <c r="Z1688" t="n">
        <v>10</v>
      </c>
    </row>
    <row r="1689">
      <c r="A1689" t="n">
        <v>7</v>
      </c>
      <c r="B1689" t="n">
        <v>115</v>
      </c>
      <c r="C1689" t="inlineStr">
        <is>
          <t xml:space="preserve">CONCLUIDO	</t>
        </is>
      </c>
      <c r="D1689" t="n">
        <v>6.2592</v>
      </c>
      <c r="E1689" t="n">
        <v>15.98</v>
      </c>
      <c r="F1689" t="n">
        <v>11.3</v>
      </c>
      <c r="G1689" t="n">
        <v>14.73</v>
      </c>
      <c r="H1689" t="n">
        <v>0.22</v>
      </c>
      <c r="I1689" t="n">
        <v>46</v>
      </c>
      <c r="J1689" t="n">
        <v>225.85</v>
      </c>
      <c r="K1689" t="n">
        <v>56.94</v>
      </c>
      <c r="L1689" t="n">
        <v>2.75</v>
      </c>
      <c r="M1689" t="n">
        <v>44</v>
      </c>
      <c r="N1689" t="n">
        <v>51.16</v>
      </c>
      <c r="O1689" t="n">
        <v>28089.25</v>
      </c>
      <c r="P1689" t="n">
        <v>173.01</v>
      </c>
      <c r="Q1689" t="n">
        <v>197.8</v>
      </c>
      <c r="R1689" t="n">
        <v>55.72</v>
      </c>
      <c r="S1689" t="n">
        <v>25.4</v>
      </c>
      <c r="T1689" t="n">
        <v>14126.08</v>
      </c>
      <c r="U1689" t="n">
        <v>0.46</v>
      </c>
      <c r="V1689" t="n">
        <v>0.82</v>
      </c>
      <c r="W1689" t="n">
        <v>3.01</v>
      </c>
      <c r="X1689" t="n">
        <v>0.91</v>
      </c>
      <c r="Y1689" t="n">
        <v>1</v>
      </c>
      <c r="Z1689" t="n">
        <v>10</v>
      </c>
    </row>
    <row r="1690">
      <c r="A1690" t="n">
        <v>8</v>
      </c>
      <c r="B1690" t="n">
        <v>115</v>
      </c>
      <c r="C1690" t="inlineStr">
        <is>
          <t xml:space="preserve">CONCLUIDO	</t>
        </is>
      </c>
      <c r="D1690" t="n">
        <v>6.3575</v>
      </c>
      <c r="E1690" t="n">
        <v>15.73</v>
      </c>
      <c r="F1690" t="n">
        <v>11.23</v>
      </c>
      <c r="G1690" t="n">
        <v>16.04</v>
      </c>
      <c r="H1690" t="n">
        <v>0.24</v>
      </c>
      <c r="I1690" t="n">
        <v>42</v>
      </c>
      <c r="J1690" t="n">
        <v>226.27</v>
      </c>
      <c r="K1690" t="n">
        <v>56.94</v>
      </c>
      <c r="L1690" t="n">
        <v>3</v>
      </c>
      <c r="M1690" t="n">
        <v>40</v>
      </c>
      <c r="N1690" t="n">
        <v>51.33</v>
      </c>
      <c r="O1690" t="n">
        <v>28140.99</v>
      </c>
      <c r="P1690" t="n">
        <v>171.84</v>
      </c>
      <c r="Q1690" t="n">
        <v>197.83</v>
      </c>
      <c r="R1690" t="n">
        <v>53.38</v>
      </c>
      <c r="S1690" t="n">
        <v>25.4</v>
      </c>
      <c r="T1690" t="n">
        <v>12975.59</v>
      </c>
      <c r="U1690" t="n">
        <v>0.48</v>
      </c>
      <c r="V1690" t="n">
        <v>0.83</v>
      </c>
      <c r="W1690" t="n">
        <v>3</v>
      </c>
      <c r="X1690" t="n">
        <v>0.83</v>
      </c>
      <c r="Y1690" t="n">
        <v>1</v>
      </c>
      <c r="Z1690" t="n">
        <v>10</v>
      </c>
    </row>
    <row r="1691">
      <c r="A1691" t="n">
        <v>9</v>
      </c>
      <c r="B1691" t="n">
        <v>115</v>
      </c>
      <c r="C1691" t="inlineStr">
        <is>
          <t xml:space="preserve">CONCLUIDO	</t>
        </is>
      </c>
      <c r="D1691" t="n">
        <v>6.4371</v>
      </c>
      <c r="E1691" t="n">
        <v>15.54</v>
      </c>
      <c r="F1691" t="n">
        <v>11.16</v>
      </c>
      <c r="G1691" t="n">
        <v>17.17</v>
      </c>
      <c r="H1691" t="n">
        <v>0.25</v>
      </c>
      <c r="I1691" t="n">
        <v>39</v>
      </c>
      <c r="J1691" t="n">
        <v>226.69</v>
      </c>
      <c r="K1691" t="n">
        <v>56.94</v>
      </c>
      <c r="L1691" t="n">
        <v>3.25</v>
      </c>
      <c r="M1691" t="n">
        <v>37</v>
      </c>
      <c r="N1691" t="n">
        <v>51.5</v>
      </c>
      <c r="O1691" t="n">
        <v>28192.8</v>
      </c>
      <c r="P1691" t="n">
        <v>170.87</v>
      </c>
      <c r="Q1691" t="n">
        <v>197.79</v>
      </c>
      <c r="R1691" t="n">
        <v>51.22</v>
      </c>
      <c r="S1691" t="n">
        <v>25.4</v>
      </c>
      <c r="T1691" t="n">
        <v>11911.08</v>
      </c>
      <c r="U1691" t="n">
        <v>0.5</v>
      </c>
      <c r="V1691" t="n">
        <v>0.83</v>
      </c>
      <c r="W1691" t="n">
        <v>3.01</v>
      </c>
      <c r="X1691" t="n">
        <v>0.77</v>
      </c>
      <c r="Y1691" t="n">
        <v>1</v>
      </c>
      <c r="Z1691" t="n">
        <v>10</v>
      </c>
    </row>
    <row r="1692">
      <c r="A1692" t="n">
        <v>10</v>
      </c>
      <c r="B1692" t="n">
        <v>115</v>
      </c>
      <c r="C1692" t="inlineStr">
        <is>
          <t xml:space="preserve">CONCLUIDO	</t>
        </is>
      </c>
      <c r="D1692" t="n">
        <v>6.5221</v>
      </c>
      <c r="E1692" t="n">
        <v>15.33</v>
      </c>
      <c r="F1692" t="n">
        <v>11.09</v>
      </c>
      <c r="G1692" t="n">
        <v>18.49</v>
      </c>
      <c r="H1692" t="n">
        <v>0.27</v>
      </c>
      <c r="I1692" t="n">
        <v>36</v>
      </c>
      <c r="J1692" t="n">
        <v>227.11</v>
      </c>
      <c r="K1692" t="n">
        <v>56.94</v>
      </c>
      <c r="L1692" t="n">
        <v>3.5</v>
      </c>
      <c r="M1692" t="n">
        <v>34</v>
      </c>
      <c r="N1692" t="n">
        <v>51.67</v>
      </c>
      <c r="O1692" t="n">
        <v>28244.66</v>
      </c>
      <c r="P1692" t="n">
        <v>169.66</v>
      </c>
      <c r="Q1692" t="n">
        <v>197.79</v>
      </c>
      <c r="R1692" t="n">
        <v>49.16</v>
      </c>
      <c r="S1692" t="n">
        <v>25.4</v>
      </c>
      <c r="T1692" t="n">
        <v>10896.14</v>
      </c>
      <c r="U1692" t="n">
        <v>0.52</v>
      </c>
      <c r="V1692" t="n">
        <v>0.84</v>
      </c>
      <c r="W1692" t="n">
        <v>3</v>
      </c>
      <c r="X1692" t="n">
        <v>0.7</v>
      </c>
      <c r="Y1692" t="n">
        <v>1</v>
      </c>
      <c r="Z1692" t="n">
        <v>10</v>
      </c>
    </row>
    <row r="1693">
      <c r="A1693" t="n">
        <v>11</v>
      </c>
      <c r="B1693" t="n">
        <v>115</v>
      </c>
      <c r="C1693" t="inlineStr">
        <is>
          <t xml:space="preserve">CONCLUIDO	</t>
        </is>
      </c>
      <c r="D1693" t="n">
        <v>6.5677</v>
      </c>
      <c r="E1693" t="n">
        <v>15.23</v>
      </c>
      <c r="F1693" t="n">
        <v>11.07</v>
      </c>
      <c r="G1693" t="n">
        <v>19.54</v>
      </c>
      <c r="H1693" t="n">
        <v>0.29</v>
      </c>
      <c r="I1693" t="n">
        <v>34</v>
      </c>
      <c r="J1693" t="n">
        <v>227.53</v>
      </c>
      <c r="K1693" t="n">
        <v>56.94</v>
      </c>
      <c r="L1693" t="n">
        <v>3.75</v>
      </c>
      <c r="M1693" t="n">
        <v>32</v>
      </c>
      <c r="N1693" t="n">
        <v>51.84</v>
      </c>
      <c r="O1693" t="n">
        <v>28296.58</v>
      </c>
      <c r="P1693" t="n">
        <v>169.29</v>
      </c>
      <c r="Q1693" t="n">
        <v>197.83</v>
      </c>
      <c r="R1693" t="n">
        <v>48.36</v>
      </c>
      <c r="S1693" t="n">
        <v>25.4</v>
      </c>
      <c r="T1693" t="n">
        <v>10506.95</v>
      </c>
      <c r="U1693" t="n">
        <v>0.53</v>
      </c>
      <c r="V1693" t="n">
        <v>0.84</v>
      </c>
      <c r="W1693" t="n">
        <v>3</v>
      </c>
      <c r="X1693" t="n">
        <v>0.68</v>
      </c>
      <c r="Y1693" t="n">
        <v>1</v>
      </c>
      <c r="Z1693" t="n">
        <v>10</v>
      </c>
    </row>
    <row r="1694">
      <c r="A1694" t="n">
        <v>12</v>
      </c>
      <c r="B1694" t="n">
        <v>115</v>
      </c>
      <c r="C1694" t="inlineStr">
        <is>
          <t xml:space="preserve">CONCLUIDO	</t>
        </is>
      </c>
      <c r="D1694" t="n">
        <v>6.625</v>
      </c>
      <c r="E1694" t="n">
        <v>15.09</v>
      </c>
      <c r="F1694" t="n">
        <v>11.03</v>
      </c>
      <c r="G1694" t="n">
        <v>20.68</v>
      </c>
      <c r="H1694" t="n">
        <v>0.31</v>
      </c>
      <c r="I1694" t="n">
        <v>32</v>
      </c>
      <c r="J1694" t="n">
        <v>227.95</v>
      </c>
      <c r="K1694" t="n">
        <v>56.94</v>
      </c>
      <c r="L1694" t="n">
        <v>4</v>
      </c>
      <c r="M1694" t="n">
        <v>30</v>
      </c>
      <c r="N1694" t="n">
        <v>52.01</v>
      </c>
      <c r="O1694" t="n">
        <v>28348.56</v>
      </c>
      <c r="P1694" t="n">
        <v>168.6</v>
      </c>
      <c r="Q1694" t="n">
        <v>197.88</v>
      </c>
      <c r="R1694" t="n">
        <v>47.24</v>
      </c>
      <c r="S1694" t="n">
        <v>25.4</v>
      </c>
      <c r="T1694" t="n">
        <v>9955.110000000001</v>
      </c>
      <c r="U1694" t="n">
        <v>0.54</v>
      </c>
      <c r="V1694" t="n">
        <v>0.84</v>
      </c>
      <c r="W1694" t="n">
        <v>2.99</v>
      </c>
      <c r="X1694" t="n">
        <v>0.64</v>
      </c>
      <c r="Y1694" t="n">
        <v>1</v>
      </c>
      <c r="Z1694" t="n">
        <v>10</v>
      </c>
    </row>
    <row r="1695">
      <c r="A1695" t="n">
        <v>13</v>
      </c>
      <c r="B1695" t="n">
        <v>115</v>
      </c>
      <c r="C1695" t="inlineStr">
        <is>
          <t xml:space="preserve">CONCLUIDO	</t>
        </is>
      </c>
      <c r="D1695" t="n">
        <v>6.6906</v>
      </c>
      <c r="E1695" t="n">
        <v>14.95</v>
      </c>
      <c r="F1695" t="n">
        <v>10.97</v>
      </c>
      <c r="G1695" t="n">
        <v>21.94</v>
      </c>
      <c r="H1695" t="n">
        <v>0.33</v>
      </c>
      <c r="I1695" t="n">
        <v>30</v>
      </c>
      <c r="J1695" t="n">
        <v>228.38</v>
      </c>
      <c r="K1695" t="n">
        <v>56.94</v>
      </c>
      <c r="L1695" t="n">
        <v>4.25</v>
      </c>
      <c r="M1695" t="n">
        <v>28</v>
      </c>
      <c r="N1695" t="n">
        <v>52.18</v>
      </c>
      <c r="O1695" t="n">
        <v>28400.61</v>
      </c>
      <c r="P1695" t="n">
        <v>167.58</v>
      </c>
      <c r="Q1695" t="n">
        <v>197.88</v>
      </c>
      <c r="R1695" t="n">
        <v>45.1</v>
      </c>
      <c r="S1695" t="n">
        <v>25.4</v>
      </c>
      <c r="T1695" t="n">
        <v>8896.41</v>
      </c>
      <c r="U1695" t="n">
        <v>0.5600000000000001</v>
      </c>
      <c r="V1695" t="n">
        <v>0.85</v>
      </c>
      <c r="W1695" t="n">
        <v>2.99</v>
      </c>
      <c r="X1695" t="n">
        <v>0.58</v>
      </c>
      <c r="Y1695" t="n">
        <v>1</v>
      </c>
      <c r="Z1695" t="n">
        <v>10</v>
      </c>
    </row>
    <row r="1696">
      <c r="A1696" t="n">
        <v>14</v>
      </c>
      <c r="B1696" t="n">
        <v>115</v>
      </c>
      <c r="C1696" t="inlineStr">
        <is>
          <t xml:space="preserve">CONCLUIDO	</t>
        </is>
      </c>
      <c r="D1696" t="n">
        <v>6.7459</v>
      </c>
      <c r="E1696" t="n">
        <v>14.82</v>
      </c>
      <c r="F1696" t="n">
        <v>10.93</v>
      </c>
      <c r="G1696" t="n">
        <v>23.43</v>
      </c>
      <c r="H1696" t="n">
        <v>0.35</v>
      </c>
      <c r="I1696" t="n">
        <v>28</v>
      </c>
      <c r="J1696" t="n">
        <v>228.8</v>
      </c>
      <c r="K1696" t="n">
        <v>56.94</v>
      </c>
      <c r="L1696" t="n">
        <v>4.5</v>
      </c>
      <c r="M1696" t="n">
        <v>26</v>
      </c>
      <c r="N1696" t="n">
        <v>52.36</v>
      </c>
      <c r="O1696" t="n">
        <v>28452.71</v>
      </c>
      <c r="P1696" t="n">
        <v>167.03</v>
      </c>
      <c r="Q1696" t="n">
        <v>197.85</v>
      </c>
      <c r="R1696" t="n">
        <v>44.18</v>
      </c>
      <c r="S1696" t="n">
        <v>25.4</v>
      </c>
      <c r="T1696" t="n">
        <v>8447.530000000001</v>
      </c>
      <c r="U1696" t="n">
        <v>0.57</v>
      </c>
      <c r="V1696" t="n">
        <v>0.85</v>
      </c>
      <c r="W1696" t="n">
        <v>2.98</v>
      </c>
      <c r="X1696" t="n">
        <v>0.54</v>
      </c>
      <c r="Y1696" t="n">
        <v>1</v>
      </c>
      <c r="Z1696" t="n">
        <v>10</v>
      </c>
    </row>
    <row r="1697">
      <c r="A1697" t="n">
        <v>15</v>
      </c>
      <c r="B1697" t="n">
        <v>115</v>
      </c>
      <c r="C1697" t="inlineStr">
        <is>
          <t xml:space="preserve">CONCLUIDO	</t>
        </is>
      </c>
      <c r="D1697" t="n">
        <v>6.7702</v>
      </c>
      <c r="E1697" t="n">
        <v>14.77</v>
      </c>
      <c r="F1697" t="n">
        <v>10.92</v>
      </c>
      <c r="G1697" t="n">
        <v>24.28</v>
      </c>
      <c r="H1697" t="n">
        <v>0.37</v>
      </c>
      <c r="I1697" t="n">
        <v>27</v>
      </c>
      <c r="J1697" t="n">
        <v>229.22</v>
      </c>
      <c r="K1697" t="n">
        <v>56.94</v>
      </c>
      <c r="L1697" t="n">
        <v>4.75</v>
      </c>
      <c r="M1697" t="n">
        <v>25</v>
      </c>
      <c r="N1697" t="n">
        <v>52.53</v>
      </c>
      <c r="O1697" t="n">
        <v>28504.87</v>
      </c>
      <c r="P1697" t="n">
        <v>166.74</v>
      </c>
      <c r="Q1697" t="n">
        <v>197.88</v>
      </c>
      <c r="R1697" t="n">
        <v>43.84</v>
      </c>
      <c r="S1697" t="n">
        <v>25.4</v>
      </c>
      <c r="T1697" t="n">
        <v>8279.719999999999</v>
      </c>
      <c r="U1697" t="n">
        <v>0.58</v>
      </c>
      <c r="V1697" t="n">
        <v>0.85</v>
      </c>
      <c r="W1697" t="n">
        <v>2.99</v>
      </c>
      <c r="X1697" t="n">
        <v>0.53</v>
      </c>
      <c r="Y1697" t="n">
        <v>1</v>
      </c>
      <c r="Z1697" t="n">
        <v>10</v>
      </c>
    </row>
    <row r="1698">
      <c r="A1698" t="n">
        <v>16</v>
      </c>
      <c r="B1698" t="n">
        <v>115</v>
      </c>
      <c r="C1698" t="inlineStr">
        <is>
          <t xml:space="preserve">CONCLUIDO	</t>
        </is>
      </c>
      <c r="D1698" t="n">
        <v>6.835</v>
      </c>
      <c r="E1698" t="n">
        <v>14.63</v>
      </c>
      <c r="F1698" t="n">
        <v>10.87</v>
      </c>
      <c r="G1698" t="n">
        <v>26.09</v>
      </c>
      <c r="H1698" t="n">
        <v>0.39</v>
      </c>
      <c r="I1698" t="n">
        <v>25</v>
      </c>
      <c r="J1698" t="n">
        <v>229.65</v>
      </c>
      <c r="K1698" t="n">
        <v>56.94</v>
      </c>
      <c r="L1698" t="n">
        <v>5</v>
      </c>
      <c r="M1698" t="n">
        <v>23</v>
      </c>
      <c r="N1698" t="n">
        <v>52.7</v>
      </c>
      <c r="O1698" t="n">
        <v>28557.1</v>
      </c>
      <c r="P1698" t="n">
        <v>165.98</v>
      </c>
      <c r="Q1698" t="n">
        <v>197.8</v>
      </c>
      <c r="R1698" t="n">
        <v>42.45</v>
      </c>
      <c r="S1698" t="n">
        <v>25.4</v>
      </c>
      <c r="T1698" t="n">
        <v>7598.4</v>
      </c>
      <c r="U1698" t="n">
        <v>0.6</v>
      </c>
      <c r="V1698" t="n">
        <v>0.86</v>
      </c>
      <c r="W1698" t="n">
        <v>2.98</v>
      </c>
      <c r="X1698" t="n">
        <v>0.48</v>
      </c>
      <c r="Y1698" t="n">
        <v>1</v>
      </c>
      <c r="Z1698" t="n">
        <v>10</v>
      </c>
    </row>
    <row r="1699">
      <c r="A1699" t="n">
        <v>17</v>
      </c>
      <c r="B1699" t="n">
        <v>115</v>
      </c>
      <c r="C1699" t="inlineStr">
        <is>
          <t xml:space="preserve">CONCLUIDO	</t>
        </is>
      </c>
      <c r="D1699" t="n">
        <v>6.8681</v>
      </c>
      <c r="E1699" t="n">
        <v>14.56</v>
      </c>
      <c r="F1699" t="n">
        <v>10.85</v>
      </c>
      <c r="G1699" t="n">
        <v>27.11</v>
      </c>
      <c r="H1699" t="n">
        <v>0.41</v>
      </c>
      <c r="I1699" t="n">
        <v>24</v>
      </c>
      <c r="J1699" t="n">
        <v>230.07</v>
      </c>
      <c r="K1699" t="n">
        <v>56.94</v>
      </c>
      <c r="L1699" t="n">
        <v>5.25</v>
      </c>
      <c r="M1699" t="n">
        <v>22</v>
      </c>
      <c r="N1699" t="n">
        <v>52.88</v>
      </c>
      <c r="O1699" t="n">
        <v>28609.38</v>
      </c>
      <c r="P1699" t="n">
        <v>165.49</v>
      </c>
      <c r="Q1699" t="n">
        <v>197.81</v>
      </c>
      <c r="R1699" t="n">
        <v>41.62</v>
      </c>
      <c r="S1699" t="n">
        <v>25.4</v>
      </c>
      <c r="T1699" t="n">
        <v>7187.23</v>
      </c>
      <c r="U1699" t="n">
        <v>0.61</v>
      </c>
      <c r="V1699" t="n">
        <v>0.86</v>
      </c>
      <c r="W1699" t="n">
        <v>2.97</v>
      </c>
      <c r="X1699" t="n">
        <v>0.45</v>
      </c>
      <c r="Y1699" t="n">
        <v>1</v>
      </c>
      <c r="Z1699" t="n">
        <v>10</v>
      </c>
    </row>
    <row r="1700">
      <c r="A1700" t="n">
        <v>18</v>
      </c>
      <c r="B1700" t="n">
        <v>115</v>
      </c>
      <c r="C1700" t="inlineStr">
        <is>
          <t xml:space="preserve">CONCLUIDO	</t>
        </is>
      </c>
      <c r="D1700" t="n">
        <v>6.8905</v>
      </c>
      <c r="E1700" t="n">
        <v>14.51</v>
      </c>
      <c r="F1700" t="n">
        <v>10.84</v>
      </c>
      <c r="G1700" t="n">
        <v>28.28</v>
      </c>
      <c r="H1700" t="n">
        <v>0.42</v>
      </c>
      <c r="I1700" t="n">
        <v>23</v>
      </c>
      <c r="J1700" t="n">
        <v>230.49</v>
      </c>
      <c r="K1700" t="n">
        <v>56.94</v>
      </c>
      <c r="L1700" t="n">
        <v>5.5</v>
      </c>
      <c r="M1700" t="n">
        <v>21</v>
      </c>
      <c r="N1700" t="n">
        <v>53.05</v>
      </c>
      <c r="O1700" t="n">
        <v>28661.73</v>
      </c>
      <c r="P1700" t="n">
        <v>165.36</v>
      </c>
      <c r="Q1700" t="n">
        <v>197.79</v>
      </c>
      <c r="R1700" t="n">
        <v>41.23</v>
      </c>
      <c r="S1700" t="n">
        <v>25.4</v>
      </c>
      <c r="T1700" t="n">
        <v>6996.37</v>
      </c>
      <c r="U1700" t="n">
        <v>0.62</v>
      </c>
      <c r="V1700" t="n">
        <v>0.86</v>
      </c>
      <c r="W1700" t="n">
        <v>2.98</v>
      </c>
      <c r="X1700" t="n">
        <v>0.45</v>
      </c>
      <c r="Y1700" t="n">
        <v>1</v>
      </c>
      <c r="Z1700" t="n">
        <v>10</v>
      </c>
    </row>
    <row r="1701">
      <c r="A1701" t="n">
        <v>19</v>
      </c>
      <c r="B1701" t="n">
        <v>115</v>
      </c>
      <c r="C1701" t="inlineStr">
        <is>
          <t xml:space="preserve">CONCLUIDO	</t>
        </is>
      </c>
      <c r="D1701" t="n">
        <v>6.9275</v>
      </c>
      <c r="E1701" t="n">
        <v>14.44</v>
      </c>
      <c r="F1701" t="n">
        <v>10.81</v>
      </c>
      <c r="G1701" t="n">
        <v>29.48</v>
      </c>
      <c r="H1701" t="n">
        <v>0.44</v>
      </c>
      <c r="I1701" t="n">
        <v>22</v>
      </c>
      <c r="J1701" t="n">
        <v>230.92</v>
      </c>
      <c r="K1701" t="n">
        <v>56.94</v>
      </c>
      <c r="L1701" t="n">
        <v>5.75</v>
      </c>
      <c r="M1701" t="n">
        <v>20</v>
      </c>
      <c r="N1701" t="n">
        <v>53.23</v>
      </c>
      <c r="O1701" t="n">
        <v>28714.14</v>
      </c>
      <c r="P1701" t="n">
        <v>164.79</v>
      </c>
      <c r="Q1701" t="n">
        <v>197.8</v>
      </c>
      <c r="R1701" t="n">
        <v>40.22</v>
      </c>
      <c r="S1701" t="n">
        <v>25.4</v>
      </c>
      <c r="T1701" t="n">
        <v>6497.92</v>
      </c>
      <c r="U1701" t="n">
        <v>0.63</v>
      </c>
      <c r="V1701" t="n">
        <v>0.86</v>
      </c>
      <c r="W1701" t="n">
        <v>2.98</v>
      </c>
      <c r="X1701" t="n">
        <v>0.42</v>
      </c>
      <c r="Y1701" t="n">
        <v>1</v>
      </c>
      <c r="Z1701" t="n">
        <v>10</v>
      </c>
    </row>
    <row r="1702">
      <c r="A1702" t="n">
        <v>20</v>
      </c>
      <c r="B1702" t="n">
        <v>115</v>
      </c>
      <c r="C1702" t="inlineStr">
        <is>
          <t xml:space="preserve">CONCLUIDO	</t>
        </is>
      </c>
      <c r="D1702" t="n">
        <v>6.9569</v>
      </c>
      <c r="E1702" t="n">
        <v>14.37</v>
      </c>
      <c r="F1702" t="n">
        <v>10.79</v>
      </c>
      <c r="G1702" t="n">
        <v>30.83</v>
      </c>
      <c r="H1702" t="n">
        <v>0.46</v>
      </c>
      <c r="I1702" t="n">
        <v>21</v>
      </c>
      <c r="J1702" t="n">
        <v>231.34</v>
      </c>
      <c r="K1702" t="n">
        <v>56.94</v>
      </c>
      <c r="L1702" t="n">
        <v>6</v>
      </c>
      <c r="M1702" t="n">
        <v>19</v>
      </c>
      <c r="N1702" t="n">
        <v>53.4</v>
      </c>
      <c r="O1702" t="n">
        <v>28766.61</v>
      </c>
      <c r="P1702" t="n">
        <v>164.47</v>
      </c>
      <c r="Q1702" t="n">
        <v>197.78</v>
      </c>
      <c r="R1702" t="n">
        <v>40.1</v>
      </c>
      <c r="S1702" t="n">
        <v>25.4</v>
      </c>
      <c r="T1702" t="n">
        <v>6439.47</v>
      </c>
      <c r="U1702" t="n">
        <v>0.63</v>
      </c>
      <c r="V1702" t="n">
        <v>0.86</v>
      </c>
      <c r="W1702" t="n">
        <v>2.97</v>
      </c>
      <c r="X1702" t="n">
        <v>0.4</v>
      </c>
      <c r="Y1702" t="n">
        <v>1</v>
      </c>
      <c r="Z1702" t="n">
        <v>10</v>
      </c>
    </row>
    <row r="1703">
      <c r="A1703" t="n">
        <v>21</v>
      </c>
      <c r="B1703" t="n">
        <v>115</v>
      </c>
      <c r="C1703" t="inlineStr">
        <is>
          <t xml:space="preserve">CONCLUIDO	</t>
        </is>
      </c>
      <c r="D1703" t="n">
        <v>6.9887</v>
      </c>
      <c r="E1703" t="n">
        <v>14.31</v>
      </c>
      <c r="F1703" t="n">
        <v>10.77</v>
      </c>
      <c r="G1703" t="n">
        <v>32.31</v>
      </c>
      <c r="H1703" t="n">
        <v>0.48</v>
      </c>
      <c r="I1703" t="n">
        <v>20</v>
      </c>
      <c r="J1703" t="n">
        <v>231.77</v>
      </c>
      <c r="K1703" t="n">
        <v>56.94</v>
      </c>
      <c r="L1703" t="n">
        <v>6.25</v>
      </c>
      <c r="M1703" t="n">
        <v>18</v>
      </c>
      <c r="N1703" t="n">
        <v>53.58</v>
      </c>
      <c r="O1703" t="n">
        <v>28819.14</v>
      </c>
      <c r="P1703" t="n">
        <v>164.06</v>
      </c>
      <c r="Q1703" t="n">
        <v>197.81</v>
      </c>
      <c r="R1703" t="n">
        <v>39.27</v>
      </c>
      <c r="S1703" t="n">
        <v>25.4</v>
      </c>
      <c r="T1703" t="n">
        <v>6031.91</v>
      </c>
      <c r="U1703" t="n">
        <v>0.65</v>
      </c>
      <c r="V1703" t="n">
        <v>0.86</v>
      </c>
      <c r="W1703" t="n">
        <v>2.97</v>
      </c>
      <c r="X1703" t="n">
        <v>0.38</v>
      </c>
      <c r="Y1703" t="n">
        <v>1</v>
      </c>
      <c r="Z1703" t="n">
        <v>10</v>
      </c>
    </row>
    <row r="1704">
      <c r="A1704" t="n">
        <v>22</v>
      </c>
      <c r="B1704" t="n">
        <v>115</v>
      </c>
      <c r="C1704" t="inlineStr">
        <is>
          <t xml:space="preserve">CONCLUIDO	</t>
        </is>
      </c>
      <c r="D1704" t="n">
        <v>7.0225</v>
      </c>
      <c r="E1704" t="n">
        <v>14.24</v>
      </c>
      <c r="F1704" t="n">
        <v>10.75</v>
      </c>
      <c r="G1704" t="n">
        <v>33.93</v>
      </c>
      <c r="H1704" t="n">
        <v>0.5</v>
      </c>
      <c r="I1704" t="n">
        <v>19</v>
      </c>
      <c r="J1704" t="n">
        <v>232.2</v>
      </c>
      <c r="K1704" t="n">
        <v>56.94</v>
      </c>
      <c r="L1704" t="n">
        <v>6.5</v>
      </c>
      <c r="M1704" t="n">
        <v>17</v>
      </c>
      <c r="N1704" t="n">
        <v>53.75</v>
      </c>
      <c r="O1704" t="n">
        <v>28871.74</v>
      </c>
      <c r="P1704" t="n">
        <v>163.52</v>
      </c>
      <c r="Q1704" t="n">
        <v>197.8</v>
      </c>
      <c r="R1704" t="n">
        <v>38.4</v>
      </c>
      <c r="S1704" t="n">
        <v>25.4</v>
      </c>
      <c r="T1704" t="n">
        <v>5602.63</v>
      </c>
      <c r="U1704" t="n">
        <v>0.66</v>
      </c>
      <c r="V1704" t="n">
        <v>0.87</v>
      </c>
      <c r="W1704" t="n">
        <v>2.97</v>
      </c>
      <c r="X1704" t="n">
        <v>0.35</v>
      </c>
      <c r="Y1704" t="n">
        <v>1</v>
      </c>
      <c r="Z1704" t="n">
        <v>10</v>
      </c>
    </row>
    <row r="1705">
      <c r="A1705" t="n">
        <v>23</v>
      </c>
      <c r="B1705" t="n">
        <v>115</v>
      </c>
      <c r="C1705" t="inlineStr">
        <is>
          <t xml:space="preserve">CONCLUIDO	</t>
        </is>
      </c>
      <c r="D1705" t="n">
        <v>7.0195</v>
      </c>
      <c r="E1705" t="n">
        <v>14.25</v>
      </c>
      <c r="F1705" t="n">
        <v>10.75</v>
      </c>
      <c r="G1705" t="n">
        <v>33.95</v>
      </c>
      <c r="H1705" t="n">
        <v>0.52</v>
      </c>
      <c r="I1705" t="n">
        <v>19</v>
      </c>
      <c r="J1705" t="n">
        <v>232.62</v>
      </c>
      <c r="K1705" t="n">
        <v>56.94</v>
      </c>
      <c r="L1705" t="n">
        <v>6.75</v>
      </c>
      <c r="M1705" t="n">
        <v>17</v>
      </c>
      <c r="N1705" t="n">
        <v>53.93</v>
      </c>
      <c r="O1705" t="n">
        <v>28924.39</v>
      </c>
      <c r="P1705" t="n">
        <v>163.74</v>
      </c>
      <c r="Q1705" t="n">
        <v>197.77</v>
      </c>
      <c r="R1705" t="n">
        <v>38.65</v>
      </c>
      <c r="S1705" t="n">
        <v>25.4</v>
      </c>
      <c r="T1705" t="n">
        <v>5726.17</v>
      </c>
      <c r="U1705" t="n">
        <v>0.66</v>
      </c>
      <c r="V1705" t="n">
        <v>0.87</v>
      </c>
      <c r="W1705" t="n">
        <v>2.97</v>
      </c>
      <c r="X1705" t="n">
        <v>0.36</v>
      </c>
      <c r="Y1705" t="n">
        <v>1</v>
      </c>
      <c r="Z1705" t="n">
        <v>10</v>
      </c>
    </row>
    <row r="1706">
      <c r="A1706" t="n">
        <v>24</v>
      </c>
      <c r="B1706" t="n">
        <v>115</v>
      </c>
      <c r="C1706" t="inlineStr">
        <is>
          <t xml:space="preserve">CONCLUIDO	</t>
        </is>
      </c>
      <c r="D1706" t="n">
        <v>7.0529</v>
      </c>
      <c r="E1706" t="n">
        <v>14.18</v>
      </c>
      <c r="F1706" t="n">
        <v>10.73</v>
      </c>
      <c r="G1706" t="n">
        <v>35.76</v>
      </c>
      <c r="H1706" t="n">
        <v>0.53</v>
      </c>
      <c r="I1706" t="n">
        <v>18</v>
      </c>
      <c r="J1706" t="n">
        <v>233.05</v>
      </c>
      <c r="K1706" t="n">
        <v>56.94</v>
      </c>
      <c r="L1706" t="n">
        <v>7</v>
      </c>
      <c r="M1706" t="n">
        <v>16</v>
      </c>
      <c r="N1706" t="n">
        <v>54.11</v>
      </c>
      <c r="O1706" t="n">
        <v>28977.11</v>
      </c>
      <c r="P1706" t="n">
        <v>163.23</v>
      </c>
      <c r="Q1706" t="n">
        <v>197.83</v>
      </c>
      <c r="R1706" t="n">
        <v>37.86</v>
      </c>
      <c r="S1706" t="n">
        <v>25.4</v>
      </c>
      <c r="T1706" t="n">
        <v>5336.78</v>
      </c>
      <c r="U1706" t="n">
        <v>0.67</v>
      </c>
      <c r="V1706" t="n">
        <v>0.87</v>
      </c>
      <c r="W1706" t="n">
        <v>2.97</v>
      </c>
      <c r="X1706" t="n">
        <v>0.34</v>
      </c>
      <c r="Y1706" t="n">
        <v>1</v>
      </c>
      <c r="Z1706" t="n">
        <v>10</v>
      </c>
    </row>
    <row r="1707">
      <c r="A1707" t="n">
        <v>25</v>
      </c>
      <c r="B1707" t="n">
        <v>115</v>
      </c>
      <c r="C1707" t="inlineStr">
        <is>
          <t xml:space="preserve">CONCLUIDO	</t>
        </is>
      </c>
      <c r="D1707" t="n">
        <v>7.0537</v>
      </c>
      <c r="E1707" t="n">
        <v>14.18</v>
      </c>
      <c r="F1707" t="n">
        <v>10.73</v>
      </c>
      <c r="G1707" t="n">
        <v>35.75</v>
      </c>
      <c r="H1707" t="n">
        <v>0.55</v>
      </c>
      <c r="I1707" t="n">
        <v>18</v>
      </c>
      <c r="J1707" t="n">
        <v>233.48</v>
      </c>
      <c r="K1707" t="n">
        <v>56.94</v>
      </c>
      <c r="L1707" t="n">
        <v>7.25</v>
      </c>
      <c r="M1707" t="n">
        <v>16</v>
      </c>
      <c r="N1707" t="n">
        <v>54.29</v>
      </c>
      <c r="O1707" t="n">
        <v>29029.89</v>
      </c>
      <c r="P1707" t="n">
        <v>162.96</v>
      </c>
      <c r="Q1707" t="n">
        <v>197.78</v>
      </c>
      <c r="R1707" t="n">
        <v>37.85</v>
      </c>
      <c r="S1707" t="n">
        <v>25.4</v>
      </c>
      <c r="T1707" t="n">
        <v>5331.2</v>
      </c>
      <c r="U1707" t="n">
        <v>0.67</v>
      </c>
      <c r="V1707" t="n">
        <v>0.87</v>
      </c>
      <c r="W1707" t="n">
        <v>2.97</v>
      </c>
      <c r="X1707" t="n">
        <v>0.34</v>
      </c>
      <c r="Y1707" t="n">
        <v>1</v>
      </c>
      <c r="Z1707" t="n">
        <v>10</v>
      </c>
    </row>
    <row r="1708">
      <c r="A1708" t="n">
        <v>26</v>
      </c>
      <c r="B1708" t="n">
        <v>115</v>
      </c>
      <c r="C1708" t="inlineStr">
        <is>
          <t xml:space="preserve">CONCLUIDO	</t>
        </is>
      </c>
      <c r="D1708" t="n">
        <v>7.0798</v>
      </c>
      <c r="E1708" t="n">
        <v>14.12</v>
      </c>
      <c r="F1708" t="n">
        <v>10.72</v>
      </c>
      <c r="G1708" t="n">
        <v>37.83</v>
      </c>
      <c r="H1708" t="n">
        <v>0.57</v>
      </c>
      <c r="I1708" t="n">
        <v>17</v>
      </c>
      <c r="J1708" t="n">
        <v>233.91</v>
      </c>
      <c r="K1708" t="n">
        <v>56.94</v>
      </c>
      <c r="L1708" t="n">
        <v>7.5</v>
      </c>
      <c r="M1708" t="n">
        <v>15</v>
      </c>
      <c r="N1708" t="n">
        <v>54.46</v>
      </c>
      <c r="O1708" t="n">
        <v>29082.74</v>
      </c>
      <c r="P1708" t="n">
        <v>162.9</v>
      </c>
      <c r="Q1708" t="n">
        <v>197.76</v>
      </c>
      <c r="R1708" t="n">
        <v>37.79</v>
      </c>
      <c r="S1708" t="n">
        <v>25.4</v>
      </c>
      <c r="T1708" t="n">
        <v>5306.24</v>
      </c>
      <c r="U1708" t="n">
        <v>0.67</v>
      </c>
      <c r="V1708" t="n">
        <v>0.87</v>
      </c>
      <c r="W1708" t="n">
        <v>2.96</v>
      </c>
      <c r="X1708" t="n">
        <v>0.33</v>
      </c>
      <c r="Y1708" t="n">
        <v>1</v>
      </c>
      <c r="Z1708" t="n">
        <v>10</v>
      </c>
    </row>
    <row r="1709">
      <c r="A1709" t="n">
        <v>27</v>
      </c>
      <c r="B1709" t="n">
        <v>115</v>
      </c>
      <c r="C1709" t="inlineStr">
        <is>
          <t xml:space="preserve">CONCLUIDO	</t>
        </is>
      </c>
      <c r="D1709" t="n">
        <v>7.1149</v>
      </c>
      <c r="E1709" t="n">
        <v>14.06</v>
      </c>
      <c r="F1709" t="n">
        <v>10.69</v>
      </c>
      <c r="G1709" t="n">
        <v>40.09</v>
      </c>
      <c r="H1709" t="n">
        <v>0.59</v>
      </c>
      <c r="I1709" t="n">
        <v>16</v>
      </c>
      <c r="J1709" t="n">
        <v>234.34</v>
      </c>
      <c r="K1709" t="n">
        <v>56.94</v>
      </c>
      <c r="L1709" t="n">
        <v>7.75</v>
      </c>
      <c r="M1709" t="n">
        <v>14</v>
      </c>
      <c r="N1709" t="n">
        <v>54.64</v>
      </c>
      <c r="O1709" t="n">
        <v>29135.65</v>
      </c>
      <c r="P1709" t="n">
        <v>162.42</v>
      </c>
      <c r="Q1709" t="n">
        <v>197.8</v>
      </c>
      <c r="R1709" t="n">
        <v>36.85</v>
      </c>
      <c r="S1709" t="n">
        <v>25.4</v>
      </c>
      <c r="T1709" t="n">
        <v>4841.7</v>
      </c>
      <c r="U1709" t="n">
        <v>0.6899999999999999</v>
      </c>
      <c r="V1709" t="n">
        <v>0.87</v>
      </c>
      <c r="W1709" t="n">
        <v>2.96</v>
      </c>
      <c r="X1709" t="n">
        <v>0.3</v>
      </c>
      <c r="Y1709" t="n">
        <v>1</v>
      </c>
      <c r="Z1709" t="n">
        <v>10</v>
      </c>
    </row>
    <row r="1710">
      <c r="A1710" t="n">
        <v>28</v>
      </c>
      <c r="B1710" t="n">
        <v>115</v>
      </c>
      <c r="C1710" t="inlineStr">
        <is>
          <t xml:space="preserve">CONCLUIDO	</t>
        </is>
      </c>
      <c r="D1710" t="n">
        <v>7.1184</v>
      </c>
      <c r="E1710" t="n">
        <v>14.05</v>
      </c>
      <c r="F1710" t="n">
        <v>10.69</v>
      </c>
      <c r="G1710" t="n">
        <v>40.07</v>
      </c>
      <c r="H1710" t="n">
        <v>0.61</v>
      </c>
      <c r="I1710" t="n">
        <v>16</v>
      </c>
      <c r="J1710" t="n">
        <v>234.77</v>
      </c>
      <c r="K1710" t="n">
        <v>56.94</v>
      </c>
      <c r="L1710" t="n">
        <v>8</v>
      </c>
      <c r="M1710" t="n">
        <v>14</v>
      </c>
      <c r="N1710" t="n">
        <v>54.82</v>
      </c>
      <c r="O1710" t="n">
        <v>29188.62</v>
      </c>
      <c r="P1710" t="n">
        <v>162.36</v>
      </c>
      <c r="Q1710" t="n">
        <v>197.78</v>
      </c>
      <c r="R1710" t="n">
        <v>36.53</v>
      </c>
      <c r="S1710" t="n">
        <v>25.4</v>
      </c>
      <c r="T1710" t="n">
        <v>4682.54</v>
      </c>
      <c r="U1710" t="n">
        <v>0.7</v>
      </c>
      <c r="V1710" t="n">
        <v>0.87</v>
      </c>
      <c r="W1710" t="n">
        <v>2.96</v>
      </c>
      <c r="X1710" t="n">
        <v>0.29</v>
      </c>
      <c r="Y1710" t="n">
        <v>1</v>
      </c>
      <c r="Z1710" t="n">
        <v>10</v>
      </c>
    </row>
    <row r="1711">
      <c r="A1711" t="n">
        <v>29</v>
      </c>
      <c r="B1711" t="n">
        <v>115</v>
      </c>
      <c r="C1711" t="inlineStr">
        <is>
          <t xml:space="preserve">CONCLUIDO	</t>
        </is>
      </c>
      <c r="D1711" t="n">
        <v>7.1157</v>
      </c>
      <c r="E1711" t="n">
        <v>14.05</v>
      </c>
      <c r="F1711" t="n">
        <v>10.69</v>
      </c>
      <c r="G1711" t="n">
        <v>40.09</v>
      </c>
      <c r="H1711" t="n">
        <v>0.62</v>
      </c>
      <c r="I1711" t="n">
        <v>16</v>
      </c>
      <c r="J1711" t="n">
        <v>235.2</v>
      </c>
      <c r="K1711" t="n">
        <v>56.94</v>
      </c>
      <c r="L1711" t="n">
        <v>8.25</v>
      </c>
      <c r="M1711" t="n">
        <v>14</v>
      </c>
      <c r="N1711" t="n">
        <v>55</v>
      </c>
      <c r="O1711" t="n">
        <v>29241.66</v>
      </c>
      <c r="P1711" t="n">
        <v>162.36</v>
      </c>
      <c r="Q1711" t="n">
        <v>197.81</v>
      </c>
      <c r="R1711" t="n">
        <v>36.77</v>
      </c>
      <c r="S1711" t="n">
        <v>25.4</v>
      </c>
      <c r="T1711" t="n">
        <v>4801.18</v>
      </c>
      <c r="U1711" t="n">
        <v>0.6899999999999999</v>
      </c>
      <c r="V1711" t="n">
        <v>0.87</v>
      </c>
      <c r="W1711" t="n">
        <v>2.96</v>
      </c>
      <c r="X1711" t="n">
        <v>0.3</v>
      </c>
      <c r="Y1711" t="n">
        <v>1</v>
      </c>
      <c r="Z1711" t="n">
        <v>10</v>
      </c>
    </row>
    <row r="1712">
      <c r="A1712" t="n">
        <v>30</v>
      </c>
      <c r="B1712" t="n">
        <v>115</v>
      </c>
      <c r="C1712" t="inlineStr">
        <is>
          <t xml:space="preserve">CONCLUIDO	</t>
        </is>
      </c>
      <c r="D1712" t="n">
        <v>7.146</v>
      </c>
      <c r="E1712" t="n">
        <v>13.99</v>
      </c>
      <c r="F1712" t="n">
        <v>10.67</v>
      </c>
      <c r="G1712" t="n">
        <v>42.7</v>
      </c>
      <c r="H1712" t="n">
        <v>0.64</v>
      </c>
      <c r="I1712" t="n">
        <v>15</v>
      </c>
      <c r="J1712" t="n">
        <v>235.63</v>
      </c>
      <c r="K1712" t="n">
        <v>56.94</v>
      </c>
      <c r="L1712" t="n">
        <v>8.5</v>
      </c>
      <c r="M1712" t="n">
        <v>13</v>
      </c>
      <c r="N1712" t="n">
        <v>55.18</v>
      </c>
      <c r="O1712" t="n">
        <v>29294.76</v>
      </c>
      <c r="P1712" t="n">
        <v>162.12</v>
      </c>
      <c r="Q1712" t="n">
        <v>197.76</v>
      </c>
      <c r="R1712" t="n">
        <v>36.23</v>
      </c>
      <c r="S1712" t="n">
        <v>25.4</v>
      </c>
      <c r="T1712" t="n">
        <v>4537.91</v>
      </c>
      <c r="U1712" t="n">
        <v>0.7</v>
      </c>
      <c r="V1712" t="n">
        <v>0.87</v>
      </c>
      <c r="W1712" t="n">
        <v>2.96</v>
      </c>
      <c r="X1712" t="n">
        <v>0.28</v>
      </c>
      <c r="Y1712" t="n">
        <v>1</v>
      </c>
      <c r="Z1712" t="n">
        <v>10</v>
      </c>
    </row>
    <row r="1713">
      <c r="A1713" t="n">
        <v>31</v>
      </c>
      <c r="B1713" t="n">
        <v>115</v>
      </c>
      <c r="C1713" t="inlineStr">
        <is>
          <t xml:space="preserve">CONCLUIDO	</t>
        </is>
      </c>
      <c r="D1713" t="n">
        <v>7.1504</v>
      </c>
      <c r="E1713" t="n">
        <v>13.99</v>
      </c>
      <c r="F1713" t="n">
        <v>10.67</v>
      </c>
      <c r="G1713" t="n">
        <v>42.66</v>
      </c>
      <c r="H1713" t="n">
        <v>0.66</v>
      </c>
      <c r="I1713" t="n">
        <v>15</v>
      </c>
      <c r="J1713" t="n">
        <v>236.06</v>
      </c>
      <c r="K1713" t="n">
        <v>56.94</v>
      </c>
      <c r="L1713" t="n">
        <v>8.75</v>
      </c>
      <c r="M1713" t="n">
        <v>13</v>
      </c>
      <c r="N1713" t="n">
        <v>55.36</v>
      </c>
      <c r="O1713" t="n">
        <v>29347.92</v>
      </c>
      <c r="P1713" t="n">
        <v>161.84</v>
      </c>
      <c r="Q1713" t="n">
        <v>197.75</v>
      </c>
      <c r="R1713" t="n">
        <v>35.95</v>
      </c>
      <c r="S1713" t="n">
        <v>25.4</v>
      </c>
      <c r="T1713" t="n">
        <v>4395.34</v>
      </c>
      <c r="U1713" t="n">
        <v>0.71</v>
      </c>
      <c r="V1713" t="n">
        <v>0.87</v>
      </c>
      <c r="W1713" t="n">
        <v>2.96</v>
      </c>
      <c r="X1713" t="n">
        <v>0.28</v>
      </c>
      <c r="Y1713" t="n">
        <v>1</v>
      </c>
      <c r="Z1713" t="n">
        <v>10</v>
      </c>
    </row>
    <row r="1714">
      <c r="A1714" t="n">
        <v>32</v>
      </c>
      <c r="B1714" t="n">
        <v>115</v>
      </c>
      <c r="C1714" t="inlineStr">
        <is>
          <t xml:space="preserve">CONCLUIDO	</t>
        </is>
      </c>
      <c r="D1714" t="n">
        <v>7.1813</v>
      </c>
      <c r="E1714" t="n">
        <v>13.92</v>
      </c>
      <c r="F1714" t="n">
        <v>10.65</v>
      </c>
      <c r="G1714" t="n">
        <v>45.64</v>
      </c>
      <c r="H1714" t="n">
        <v>0.68</v>
      </c>
      <c r="I1714" t="n">
        <v>14</v>
      </c>
      <c r="J1714" t="n">
        <v>236.49</v>
      </c>
      <c r="K1714" t="n">
        <v>56.94</v>
      </c>
      <c r="L1714" t="n">
        <v>9</v>
      </c>
      <c r="M1714" t="n">
        <v>12</v>
      </c>
      <c r="N1714" t="n">
        <v>55.55</v>
      </c>
      <c r="O1714" t="n">
        <v>29401.15</v>
      </c>
      <c r="P1714" t="n">
        <v>161.59</v>
      </c>
      <c r="Q1714" t="n">
        <v>197.78</v>
      </c>
      <c r="R1714" t="n">
        <v>35.28</v>
      </c>
      <c r="S1714" t="n">
        <v>25.4</v>
      </c>
      <c r="T1714" t="n">
        <v>4066.37</v>
      </c>
      <c r="U1714" t="n">
        <v>0.72</v>
      </c>
      <c r="V1714" t="n">
        <v>0.87</v>
      </c>
      <c r="W1714" t="n">
        <v>2.97</v>
      </c>
      <c r="X1714" t="n">
        <v>0.26</v>
      </c>
      <c r="Y1714" t="n">
        <v>1</v>
      </c>
      <c r="Z1714" t="n">
        <v>10</v>
      </c>
    </row>
    <row r="1715">
      <c r="A1715" t="n">
        <v>33</v>
      </c>
      <c r="B1715" t="n">
        <v>115</v>
      </c>
      <c r="C1715" t="inlineStr">
        <is>
          <t xml:space="preserve">CONCLUIDO	</t>
        </is>
      </c>
      <c r="D1715" t="n">
        <v>7.1809</v>
      </c>
      <c r="E1715" t="n">
        <v>13.93</v>
      </c>
      <c r="F1715" t="n">
        <v>10.65</v>
      </c>
      <c r="G1715" t="n">
        <v>45.65</v>
      </c>
      <c r="H1715" t="n">
        <v>0.6899999999999999</v>
      </c>
      <c r="I1715" t="n">
        <v>14</v>
      </c>
      <c r="J1715" t="n">
        <v>236.92</v>
      </c>
      <c r="K1715" t="n">
        <v>56.94</v>
      </c>
      <c r="L1715" t="n">
        <v>9.25</v>
      </c>
      <c r="M1715" t="n">
        <v>12</v>
      </c>
      <c r="N1715" t="n">
        <v>55.73</v>
      </c>
      <c r="O1715" t="n">
        <v>29454.44</v>
      </c>
      <c r="P1715" t="n">
        <v>161.52</v>
      </c>
      <c r="Q1715" t="n">
        <v>197.77</v>
      </c>
      <c r="R1715" t="n">
        <v>35.45</v>
      </c>
      <c r="S1715" t="n">
        <v>25.4</v>
      </c>
      <c r="T1715" t="n">
        <v>4150</v>
      </c>
      <c r="U1715" t="n">
        <v>0.72</v>
      </c>
      <c r="V1715" t="n">
        <v>0.87</v>
      </c>
      <c r="W1715" t="n">
        <v>2.96</v>
      </c>
      <c r="X1715" t="n">
        <v>0.26</v>
      </c>
      <c r="Y1715" t="n">
        <v>1</v>
      </c>
      <c r="Z1715" t="n">
        <v>10</v>
      </c>
    </row>
    <row r="1716">
      <c r="A1716" t="n">
        <v>34</v>
      </c>
      <c r="B1716" t="n">
        <v>115</v>
      </c>
      <c r="C1716" t="inlineStr">
        <is>
          <t xml:space="preserve">CONCLUIDO	</t>
        </is>
      </c>
      <c r="D1716" t="n">
        <v>7.1775</v>
      </c>
      <c r="E1716" t="n">
        <v>13.93</v>
      </c>
      <c r="F1716" t="n">
        <v>10.66</v>
      </c>
      <c r="G1716" t="n">
        <v>45.67</v>
      </c>
      <c r="H1716" t="n">
        <v>0.71</v>
      </c>
      <c r="I1716" t="n">
        <v>14</v>
      </c>
      <c r="J1716" t="n">
        <v>237.35</v>
      </c>
      <c r="K1716" t="n">
        <v>56.94</v>
      </c>
      <c r="L1716" t="n">
        <v>9.5</v>
      </c>
      <c r="M1716" t="n">
        <v>12</v>
      </c>
      <c r="N1716" t="n">
        <v>55.91</v>
      </c>
      <c r="O1716" t="n">
        <v>29507.8</v>
      </c>
      <c r="P1716" t="n">
        <v>161.41</v>
      </c>
      <c r="Q1716" t="n">
        <v>197.77</v>
      </c>
      <c r="R1716" t="n">
        <v>35.69</v>
      </c>
      <c r="S1716" t="n">
        <v>25.4</v>
      </c>
      <c r="T1716" t="n">
        <v>4270.86</v>
      </c>
      <c r="U1716" t="n">
        <v>0.71</v>
      </c>
      <c r="V1716" t="n">
        <v>0.87</v>
      </c>
      <c r="W1716" t="n">
        <v>2.96</v>
      </c>
      <c r="X1716" t="n">
        <v>0.27</v>
      </c>
      <c r="Y1716" t="n">
        <v>1</v>
      </c>
      <c r="Z1716" t="n">
        <v>10</v>
      </c>
    </row>
    <row r="1717">
      <c r="A1717" t="n">
        <v>35</v>
      </c>
      <c r="B1717" t="n">
        <v>115</v>
      </c>
      <c r="C1717" t="inlineStr">
        <is>
          <t xml:space="preserve">CONCLUIDO	</t>
        </is>
      </c>
      <c r="D1717" t="n">
        <v>7.2154</v>
      </c>
      <c r="E1717" t="n">
        <v>13.86</v>
      </c>
      <c r="F1717" t="n">
        <v>10.63</v>
      </c>
      <c r="G1717" t="n">
        <v>49.05</v>
      </c>
      <c r="H1717" t="n">
        <v>0.73</v>
      </c>
      <c r="I1717" t="n">
        <v>13</v>
      </c>
      <c r="J1717" t="n">
        <v>237.79</v>
      </c>
      <c r="K1717" t="n">
        <v>56.94</v>
      </c>
      <c r="L1717" t="n">
        <v>9.75</v>
      </c>
      <c r="M1717" t="n">
        <v>11</v>
      </c>
      <c r="N1717" t="n">
        <v>56.09</v>
      </c>
      <c r="O1717" t="n">
        <v>29561.22</v>
      </c>
      <c r="P1717" t="n">
        <v>161.12</v>
      </c>
      <c r="Q1717" t="n">
        <v>197.78</v>
      </c>
      <c r="R1717" t="n">
        <v>34.79</v>
      </c>
      <c r="S1717" t="n">
        <v>25.4</v>
      </c>
      <c r="T1717" t="n">
        <v>3826.88</v>
      </c>
      <c r="U1717" t="n">
        <v>0.73</v>
      </c>
      <c r="V1717" t="n">
        <v>0.88</v>
      </c>
      <c r="W1717" t="n">
        <v>2.96</v>
      </c>
      <c r="X1717" t="n">
        <v>0.24</v>
      </c>
      <c r="Y1717" t="n">
        <v>1</v>
      </c>
      <c r="Z1717" t="n">
        <v>10</v>
      </c>
    </row>
    <row r="1718">
      <c r="A1718" t="n">
        <v>36</v>
      </c>
      <c r="B1718" t="n">
        <v>115</v>
      </c>
      <c r="C1718" t="inlineStr">
        <is>
          <t xml:space="preserve">CONCLUIDO	</t>
        </is>
      </c>
      <c r="D1718" t="n">
        <v>7.2165</v>
      </c>
      <c r="E1718" t="n">
        <v>13.86</v>
      </c>
      <c r="F1718" t="n">
        <v>10.63</v>
      </c>
      <c r="G1718" t="n">
        <v>49.04</v>
      </c>
      <c r="H1718" t="n">
        <v>0.75</v>
      </c>
      <c r="I1718" t="n">
        <v>13</v>
      </c>
      <c r="J1718" t="n">
        <v>238.22</v>
      </c>
      <c r="K1718" t="n">
        <v>56.94</v>
      </c>
      <c r="L1718" t="n">
        <v>10</v>
      </c>
      <c r="M1718" t="n">
        <v>11</v>
      </c>
      <c r="N1718" t="n">
        <v>56.28</v>
      </c>
      <c r="O1718" t="n">
        <v>29614.71</v>
      </c>
      <c r="P1718" t="n">
        <v>161.1</v>
      </c>
      <c r="Q1718" t="n">
        <v>197.79</v>
      </c>
      <c r="R1718" t="n">
        <v>34.86</v>
      </c>
      <c r="S1718" t="n">
        <v>25.4</v>
      </c>
      <c r="T1718" t="n">
        <v>3859.16</v>
      </c>
      <c r="U1718" t="n">
        <v>0.73</v>
      </c>
      <c r="V1718" t="n">
        <v>0.88</v>
      </c>
      <c r="W1718" t="n">
        <v>2.96</v>
      </c>
      <c r="X1718" t="n">
        <v>0.24</v>
      </c>
      <c r="Y1718" t="n">
        <v>1</v>
      </c>
      <c r="Z1718" t="n">
        <v>10</v>
      </c>
    </row>
    <row r="1719">
      <c r="A1719" t="n">
        <v>37</v>
      </c>
      <c r="B1719" t="n">
        <v>115</v>
      </c>
      <c r="C1719" t="inlineStr">
        <is>
          <t xml:space="preserve">CONCLUIDO	</t>
        </is>
      </c>
      <c r="D1719" t="n">
        <v>7.213</v>
      </c>
      <c r="E1719" t="n">
        <v>13.86</v>
      </c>
      <c r="F1719" t="n">
        <v>10.63</v>
      </c>
      <c r="G1719" t="n">
        <v>49.07</v>
      </c>
      <c r="H1719" t="n">
        <v>0.76</v>
      </c>
      <c r="I1719" t="n">
        <v>13</v>
      </c>
      <c r="J1719" t="n">
        <v>238.66</v>
      </c>
      <c r="K1719" t="n">
        <v>56.94</v>
      </c>
      <c r="L1719" t="n">
        <v>10.25</v>
      </c>
      <c r="M1719" t="n">
        <v>11</v>
      </c>
      <c r="N1719" t="n">
        <v>56.46</v>
      </c>
      <c r="O1719" t="n">
        <v>29668.27</v>
      </c>
      <c r="P1719" t="n">
        <v>161.02</v>
      </c>
      <c r="Q1719" t="n">
        <v>197.75</v>
      </c>
      <c r="R1719" t="n">
        <v>34.83</v>
      </c>
      <c r="S1719" t="n">
        <v>25.4</v>
      </c>
      <c r="T1719" t="n">
        <v>3845.26</v>
      </c>
      <c r="U1719" t="n">
        <v>0.73</v>
      </c>
      <c r="V1719" t="n">
        <v>0.88</v>
      </c>
      <c r="W1719" t="n">
        <v>2.96</v>
      </c>
      <c r="X1719" t="n">
        <v>0.24</v>
      </c>
      <c r="Y1719" t="n">
        <v>1</v>
      </c>
      <c r="Z1719" t="n">
        <v>10</v>
      </c>
    </row>
    <row r="1720">
      <c r="A1720" t="n">
        <v>38</v>
      </c>
      <c r="B1720" t="n">
        <v>115</v>
      </c>
      <c r="C1720" t="inlineStr">
        <is>
          <t xml:space="preserve">CONCLUIDO	</t>
        </is>
      </c>
      <c r="D1720" t="n">
        <v>7.242</v>
      </c>
      <c r="E1720" t="n">
        <v>13.81</v>
      </c>
      <c r="F1720" t="n">
        <v>10.62</v>
      </c>
      <c r="G1720" t="n">
        <v>53.1</v>
      </c>
      <c r="H1720" t="n">
        <v>0.78</v>
      </c>
      <c r="I1720" t="n">
        <v>12</v>
      </c>
      <c r="J1720" t="n">
        <v>239.09</v>
      </c>
      <c r="K1720" t="n">
        <v>56.94</v>
      </c>
      <c r="L1720" t="n">
        <v>10.5</v>
      </c>
      <c r="M1720" t="n">
        <v>10</v>
      </c>
      <c r="N1720" t="n">
        <v>56.65</v>
      </c>
      <c r="O1720" t="n">
        <v>29721.89</v>
      </c>
      <c r="P1720" t="n">
        <v>160.68</v>
      </c>
      <c r="Q1720" t="n">
        <v>197.79</v>
      </c>
      <c r="R1720" t="n">
        <v>34.48</v>
      </c>
      <c r="S1720" t="n">
        <v>25.4</v>
      </c>
      <c r="T1720" t="n">
        <v>3676.87</v>
      </c>
      <c r="U1720" t="n">
        <v>0.74</v>
      </c>
      <c r="V1720" t="n">
        <v>0.88</v>
      </c>
      <c r="W1720" t="n">
        <v>2.96</v>
      </c>
      <c r="X1720" t="n">
        <v>0.23</v>
      </c>
      <c r="Y1720" t="n">
        <v>1</v>
      </c>
      <c r="Z1720" t="n">
        <v>10</v>
      </c>
    </row>
    <row r="1721">
      <c r="A1721" t="n">
        <v>39</v>
      </c>
      <c r="B1721" t="n">
        <v>115</v>
      </c>
      <c r="C1721" t="inlineStr">
        <is>
          <t xml:space="preserve">CONCLUIDO	</t>
        </is>
      </c>
      <c r="D1721" t="n">
        <v>7.2443</v>
      </c>
      <c r="E1721" t="n">
        <v>13.8</v>
      </c>
      <c r="F1721" t="n">
        <v>10.62</v>
      </c>
      <c r="G1721" t="n">
        <v>53.08</v>
      </c>
      <c r="H1721" t="n">
        <v>0.8</v>
      </c>
      <c r="I1721" t="n">
        <v>12</v>
      </c>
      <c r="J1721" t="n">
        <v>239.53</v>
      </c>
      <c r="K1721" t="n">
        <v>56.94</v>
      </c>
      <c r="L1721" t="n">
        <v>10.75</v>
      </c>
      <c r="M1721" t="n">
        <v>10</v>
      </c>
      <c r="N1721" t="n">
        <v>56.83</v>
      </c>
      <c r="O1721" t="n">
        <v>29775.57</v>
      </c>
      <c r="P1721" t="n">
        <v>160.59</v>
      </c>
      <c r="Q1721" t="n">
        <v>197.76</v>
      </c>
      <c r="R1721" t="n">
        <v>34.32</v>
      </c>
      <c r="S1721" t="n">
        <v>25.4</v>
      </c>
      <c r="T1721" t="n">
        <v>3598.48</v>
      </c>
      <c r="U1721" t="n">
        <v>0.74</v>
      </c>
      <c r="V1721" t="n">
        <v>0.88</v>
      </c>
      <c r="W1721" t="n">
        <v>2.96</v>
      </c>
      <c r="X1721" t="n">
        <v>0.23</v>
      </c>
      <c r="Y1721" t="n">
        <v>1</v>
      </c>
      <c r="Z1721" t="n">
        <v>10</v>
      </c>
    </row>
    <row r="1722">
      <c r="A1722" t="n">
        <v>40</v>
      </c>
      <c r="B1722" t="n">
        <v>115</v>
      </c>
      <c r="C1722" t="inlineStr">
        <is>
          <t xml:space="preserve">CONCLUIDO	</t>
        </is>
      </c>
      <c r="D1722" t="n">
        <v>7.2473</v>
      </c>
      <c r="E1722" t="n">
        <v>13.8</v>
      </c>
      <c r="F1722" t="n">
        <v>10.61</v>
      </c>
      <c r="G1722" t="n">
        <v>53.05</v>
      </c>
      <c r="H1722" t="n">
        <v>0.82</v>
      </c>
      <c r="I1722" t="n">
        <v>12</v>
      </c>
      <c r="J1722" t="n">
        <v>239.96</v>
      </c>
      <c r="K1722" t="n">
        <v>56.94</v>
      </c>
      <c r="L1722" t="n">
        <v>11</v>
      </c>
      <c r="M1722" t="n">
        <v>10</v>
      </c>
      <c r="N1722" t="n">
        <v>57.02</v>
      </c>
      <c r="O1722" t="n">
        <v>29829.32</v>
      </c>
      <c r="P1722" t="n">
        <v>160.53</v>
      </c>
      <c r="Q1722" t="n">
        <v>197.81</v>
      </c>
      <c r="R1722" t="n">
        <v>34.26</v>
      </c>
      <c r="S1722" t="n">
        <v>25.4</v>
      </c>
      <c r="T1722" t="n">
        <v>3564.99</v>
      </c>
      <c r="U1722" t="n">
        <v>0.74</v>
      </c>
      <c r="V1722" t="n">
        <v>0.88</v>
      </c>
      <c r="W1722" t="n">
        <v>2.96</v>
      </c>
      <c r="X1722" t="n">
        <v>0.22</v>
      </c>
      <c r="Y1722" t="n">
        <v>1</v>
      </c>
      <c r="Z1722" t="n">
        <v>10</v>
      </c>
    </row>
    <row r="1723">
      <c r="A1723" t="n">
        <v>41</v>
      </c>
      <c r="B1723" t="n">
        <v>115</v>
      </c>
      <c r="C1723" t="inlineStr">
        <is>
          <t xml:space="preserve">CONCLUIDO	</t>
        </is>
      </c>
      <c r="D1723" t="n">
        <v>7.2474</v>
      </c>
      <c r="E1723" t="n">
        <v>13.8</v>
      </c>
      <c r="F1723" t="n">
        <v>10.61</v>
      </c>
      <c r="G1723" t="n">
        <v>53.05</v>
      </c>
      <c r="H1723" t="n">
        <v>0.83</v>
      </c>
      <c r="I1723" t="n">
        <v>12</v>
      </c>
      <c r="J1723" t="n">
        <v>240.4</v>
      </c>
      <c r="K1723" t="n">
        <v>56.94</v>
      </c>
      <c r="L1723" t="n">
        <v>11.25</v>
      </c>
      <c r="M1723" t="n">
        <v>10</v>
      </c>
      <c r="N1723" t="n">
        <v>57.21</v>
      </c>
      <c r="O1723" t="n">
        <v>29883.27</v>
      </c>
      <c r="P1723" t="n">
        <v>160.24</v>
      </c>
      <c r="Q1723" t="n">
        <v>197.76</v>
      </c>
      <c r="R1723" t="n">
        <v>34.32</v>
      </c>
      <c r="S1723" t="n">
        <v>25.4</v>
      </c>
      <c r="T1723" t="n">
        <v>3593.85</v>
      </c>
      <c r="U1723" t="n">
        <v>0.74</v>
      </c>
      <c r="V1723" t="n">
        <v>0.88</v>
      </c>
      <c r="W1723" t="n">
        <v>2.96</v>
      </c>
      <c r="X1723" t="n">
        <v>0.22</v>
      </c>
      <c r="Y1723" t="n">
        <v>1</v>
      </c>
      <c r="Z1723" t="n">
        <v>10</v>
      </c>
    </row>
    <row r="1724">
      <c r="A1724" t="n">
        <v>42</v>
      </c>
      <c r="B1724" t="n">
        <v>115</v>
      </c>
      <c r="C1724" t="inlineStr">
        <is>
          <t xml:space="preserve">CONCLUIDO	</t>
        </is>
      </c>
      <c r="D1724" t="n">
        <v>7.2796</v>
      </c>
      <c r="E1724" t="n">
        <v>13.74</v>
      </c>
      <c r="F1724" t="n">
        <v>10.59</v>
      </c>
      <c r="G1724" t="n">
        <v>57.78</v>
      </c>
      <c r="H1724" t="n">
        <v>0.85</v>
      </c>
      <c r="I1724" t="n">
        <v>11</v>
      </c>
      <c r="J1724" t="n">
        <v>240.84</v>
      </c>
      <c r="K1724" t="n">
        <v>56.94</v>
      </c>
      <c r="L1724" t="n">
        <v>11.5</v>
      </c>
      <c r="M1724" t="n">
        <v>9</v>
      </c>
      <c r="N1724" t="n">
        <v>57.39</v>
      </c>
      <c r="O1724" t="n">
        <v>29937.16</v>
      </c>
      <c r="P1724" t="n">
        <v>159.9</v>
      </c>
      <c r="Q1724" t="n">
        <v>197.77</v>
      </c>
      <c r="R1724" t="n">
        <v>33.71</v>
      </c>
      <c r="S1724" t="n">
        <v>25.4</v>
      </c>
      <c r="T1724" t="n">
        <v>3295.27</v>
      </c>
      <c r="U1724" t="n">
        <v>0.75</v>
      </c>
      <c r="V1724" t="n">
        <v>0.88</v>
      </c>
      <c r="W1724" t="n">
        <v>2.96</v>
      </c>
      <c r="X1724" t="n">
        <v>0.2</v>
      </c>
      <c r="Y1724" t="n">
        <v>1</v>
      </c>
      <c r="Z1724" t="n">
        <v>10</v>
      </c>
    </row>
    <row r="1725">
      <c r="A1725" t="n">
        <v>43</v>
      </c>
      <c r="B1725" t="n">
        <v>115</v>
      </c>
      <c r="C1725" t="inlineStr">
        <is>
          <t xml:space="preserve">CONCLUIDO	</t>
        </is>
      </c>
      <c r="D1725" t="n">
        <v>7.2845</v>
      </c>
      <c r="E1725" t="n">
        <v>13.73</v>
      </c>
      <c r="F1725" t="n">
        <v>10.58</v>
      </c>
      <c r="G1725" t="n">
        <v>57.73</v>
      </c>
      <c r="H1725" t="n">
        <v>0.87</v>
      </c>
      <c r="I1725" t="n">
        <v>11</v>
      </c>
      <c r="J1725" t="n">
        <v>241.27</v>
      </c>
      <c r="K1725" t="n">
        <v>56.94</v>
      </c>
      <c r="L1725" t="n">
        <v>11.75</v>
      </c>
      <c r="M1725" t="n">
        <v>9</v>
      </c>
      <c r="N1725" t="n">
        <v>57.58</v>
      </c>
      <c r="O1725" t="n">
        <v>29991.11</v>
      </c>
      <c r="P1725" t="n">
        <v>159.76</v>
      </c>
      <c r="Q1725" t="n">
        <v>197.8</v>
      </c>
      <c r="R1725" t="n">
        <v>33.34</v>
      </c>
      <c r="S1725" t="n">
        <v>25.4</v>
      </c>
      <c r="T1725" t="n">
        <v>3113.42</v>
      </c>
      <c r="U1725" t="n">
        <v>0.76</v>
      </c>
      <c r="V1725" t="n">
        <v>0.88</v>
      </c>
      <c r="W1725" t="n">
        <v>2.96</v>
      </c>
      <c r="X1725" t="n">
        <v>0.19</v>
      </c>
      <c r="Y1725" t="n">
        <v>1</v>
      </c>
      <c r="Z1725" t="n">
        <v>10</v>
      </c>
    </row>
    <row r="1726">
      <c r="A1726" t="n">
        <v>44</v>
      </c>
      <c r="B1726" t="n">
        <v>115</v>
      </c>
      <c r="C1726" t="inlineStr">
        <is>
          <t xml:space="preserve">CONCLUIDO	</t>
        </is>
      </c>
      <c r="D1726" t="n">
        <v>7.2863</v>
      </c>
      <c r="E1726" t="n">
        <v>13.72</v>
      </c>
      <c r="F1726" t="n">
        <v>10.58</v>
      </c>
      <c r="G1726" t="n">
        <v>57.71</v>
      </c>
      <c r="H1726" t="n">
        <v>0.88</v>
      </c>
      <c r="I1726" t="n">
        <v>11</v>
      </c>
      <c r="J1726" t="n">
        <v>241.71</v>
      </c>
      <c r="K1726" t="n">
        <v>56.94</v>
      </c>
      <c r="L1726" t="n">
        <v>12</v>
      </c>
      <c r="M1726" t="n">
        <v>9</v>
      </c>
      <c r="N1726" t="n">
        <v>57.77</v>
      </c>
      <c r="O1726" t="n">
        <v>30045.13</v>
      </c>
      <c r="P1726" t="n">
        <v>159.7</v>
      </c>
      <c r="Q1726" t="n">
        <v>197.79</v>
      </c>
      <c r="R1726" t="n">
        <v>33.21</v>
      </c>
      <c r="S1726" t="n">
        <v>25.4</v>
      </c>
      <c r="T1726" t="n">
        <v>3046.87</v>
      </c>
      <c r="U1726" t="n">
        <v>0.76</v>
      </c>
      <c r="V1726" t="n">
        <v>0.88</v>
      </c>
      <c r="W1726" t="n">
        <v>2.96</v>
      </c>
      <c r="X1726" t="n">
        <v>0.19</v>
      </c>
      <c r="Y1726" t="n">
        <v>1</v>
      </c>
      <c r="Z1726" t="n">
        <v>10</v>
      </c>
    </row>
    <row r="1727">
      <c r="A1727" t="n">
        <v>45</v>
      </c>
      <c r="B1727" t="n">
        <v>115</v>
      </c>
      <c r="C1727" t="inlineStr">
        <is>
          <t xml:space="preserve">CONCLUIDO	</t>
        </is>
      </c>
      <c r="D1727" t="n">
        <v>7.2818</v>
      </c>
      <c r="E1727" t="n">
        <v>13.73</v>
      </c>
      <c r="F1727" t="n">
        <v>10.59</v>
      </c>
      <c r="G1727" t="n">
        <v>57.76</v>
      </c>
      <c r="H1727" t="n">
        <v>0.9</v>
      </c>
      <c r="I1727" t="n">
        <v>11</v>
      </c>
      <c r="J1727" t="n">
        <v>242.15</v>
      </c>
      <c r="K1727" t="n">
        <v>56.94</v>
      </c>
      <c r="L1727" t="n">
        <v>12.25</v>
      </c>
      <c r="M1727" t="n">
        <v>9</v>
      </c>
      <c r="N1727" t="n">
        <v>57.96</v>
      </c>
      <c r="O1727" t="n">
        <v>30099.23</v>
      </c>
      <c r="P1727" t="n">
        <v>159.99</v>
      </c>
      <c r="Q1727" t="n">
        <v>197.77</v>
      </c>
      <c r="R1727" t="n">
        <v>33.67</v>
      </c>
      <c r="S1727" t="n">
        <v>25.4</v>
      </c>
      <c r="T1727" t="n">
        <v>3274.78</v>
      </c>
      <c r="U1727" t="n">
        <v>0.75</v>
      </c>
      <c r="V1727" t="n">
        <v>0.88</v>
      </c>
      <c r="W1727" t="n">
        <v>2.95</v>
      </c>
      <c r="X1727" t="n">
        <v>0.2</v>
      </c>
      <c r="Y1727" t="n">
        <v>1</v>
      </c>
      <c r="Z1727" t="n">
        <v>10</v>
      </c>
    </row>
    <row r="1728">
      <c r="A1728" t="n">
        <v>46</v>
      </c>
      <c r="B1728" t="n">
        <v>115</v>
      </c>
      <c r="C1728" t="inlineStr">
        <is>
          <t xml:space="preserve">CONCLUIDO	</t>
        </is>
      </c>
      <c r="D1728" t="n">
        <v>7.2867</v>
      </c>
      <c r="E1728" t="n">
        <v>13.72</v>
      </c>
      <c r="F1728" t="n">
        <v>10.58</v>
      </c>
      <c r="G1728" t="n">
        <v>57.71</v>
      </c>
      <c r="H1728" t="n">
        <v>0.92</v>
      </c>
      <c r="I1728" t="n">
        <v>11</v>
      </c>
      <c r="J1728" t="n">
        <v>242.59</v>
      </c>
      <c r="K1728" t="n">
        <v>56.94</v>
      </c>
      <c r="L1728" t="n">
        <v>12.5</v>
      </c>
      <c r="M1728" t="n">
        <v>9</v>
      </c>
      <c r="N1728" t="n">
        <v>58.15</v>
      </c>
      <c r="O1728" t="n">
        <v>30153.38</v>
      </c>
      <c r="P1728" t="n">
        <v>159.51</v>
      </c>
      <c r="Q1728" t="n">
        <v>197.76</v>
      </c>
      <c r="R1728" t="n">
        <v>33.25</v>
      </c>
      <c r="S1728" t="n">
        <v>25.4</v>
      </c>
      <c r="T1728" t="n">
        <v>3065.67</v>
      </c>
      <c r="U1728" t="n">
        <v>0.76</v>
      </c>
      <c r="V1728" t="n">
        <v>0.88</v>
      </c>
      <c r="W1728" t="n">
        <v>2.96</v>
      </c>
      <c r="X1728" t="n">
        <v>0.19</v>
      </c>
      <c r="Y1728" t="n">
        <v>1</v>
      </c>
      <c r="Z1728" t="n">
        <v>10</v>
      </c>
    </row>
    <row r="1729">
      <c r="A1729" t="n">
        <v>47</v>
      </c>
      <c r="B1729" t="n">
        <v>115</v>
      </c>
      <c r="C1729" t="inlineStr">
        <is>
          <t xml:space="preserve">CONCLUIDO	</t>
        </is>
      </c>
      <c r="D1729" t="n">
        <v>7.3192</v>
      </c>
      <c r="E1729" t="n">
        <v>13.66</v>
      </c>
      <c r="F1729" t="n">
        <v>10.56</v>
      </c>
      <c r="G1729" t="n">
        <v>63.38</v>
      </c>
      <c r="H1729" t="n">
        <v>0.93</v>
      </c>
      <c r="I1729" t="n">
        <v>10</v>
      </c>
      <c r="J1729" t="n">
        <v>243.03</v>
      </c>
      <c r="K1729" t="n">
        <v>56.94</v>
      </c>
      <c r="L1729" t="n">
        <v>12.75</v>
      </c>
      <c r="M1729" t="n">
        <v>8</v>
      </c>
      <c r="N1729" t="n">
        <v>58.34</v>
      </c>
      <c r="O1729" t="n">
        <v>30207.61</v>
      </c>
      <c r="P1729" t="n">
        <v>159.3</v>
      </c>
      <c r="Q1729" t="n">
        <v>197.76</v>
      </c>
      <c r="R1729" t="n">
        <v>32.77</v>
      </c>
      <c r="S1729" t="n">
        <v>25.4</v>
      </c>
      <c r="T1729" t="n">
        <v>2832.27</v>
      </c>
      <c r="U1729" t="n">
        <v>0.77</v>
      </c>
      <c r="V1729" t="n">
        <v>0.88</v>
      </c>
      <c r="W1729" t="n">
        <v>2.95</v>
      </c>
      <c r="X1729" t="n">
        <v>0.17</v>
      </c>
      <c r="Y1729" t="n">
        <v>1</v>
      </c>
      <c r="Z1729" t="n">
        <v>10</v>
      </c>
    </row>
    <row r="1730">
      <c r="A1730" t="n">
        <v>48</v>
      </c>
      <c r="B1730" t="n">
        <v>115</v>
      </c>
      <c r="C1730" t="inlineStr">
        <is>
          <t xml:space="preserve">CONCLUIDO	</t>
        </is>
      </c>
      <c r="D1730" t="n">
        <v>7.3172</v>
      </c>
      <c r="E1730" t="n">
        <v>13.67</v>
      </c>
      <c r="F1730" t="n">
        <v>10.57</v>
      </c>
      <c r="G1730" t="n">
        <v>63.4</v>
      </c>
      <c r="H1730" t="n">
        <v>0.95</v>
      </c>
      <c r="I1730" t="n">
        <v>10</v>
      </c>
      <c r="J1730" t="n">
        <v>243.47</v>
      </c>
      <c r="K1730" t="n">
        <v>56.94</v>
      </c>
      <c r="L1730" t="n">
        <v>13</v>
      </c>
      <c r="M1730" t="n">
        <v>8</v>
      </c>
      <c r="N1730" t="n">
        <v>58.53</v>
      </c>
      <c r="O1730" t="n">
        <v>30261.91</v>
      </c>
      <c r="P1730" t="n">
        <v>159.52</v>
      </c>
      <c r="Q1730" t="n">
        <v>197.81</v>
      </c>
      <c r="R1730" t="n">
        <v>32.82</v>
      </c>
      <c r="S1730" t="n">
        <v>25.4</v>
      </c>
      <c r="T1730" t="n">
        <v>2856.43</v>
      </c>
      <c r="U1730" t="n">
        <v>0.77</v>
      </c>
      <c r="V1730" t="n">
        <v>0.88</v>
      </c>
      <c r="W1730" t="n">
        <v>2.96</v>
      </c>
      <c r="X1730" t="n">
        <v>0.18</v>
      </c>
      <c r="Y1730" t="n">
        <v>1</v>
      </c>
      <c r="Z1730" t="n">
        <v>10</v>
      </c>
    </row>
    <row r="1731">
      <c r="A1731" t="n">
        <v>49</v>
      </c>
      <c r="B1731" t="n">
        <v>115</v>
      </c>
      <c r="C1731" t="inlineStr">
        <is>
          <t xml:space="preserve">CONCLUIDO	</t>
        </is>
      </c>
      <c r="D1731" t="n">
        <v>7.3209</v>
      </c>
      <c r="E1731" t="n">
        <v>13.66</v>
      </c>
      <c r="F1731" t="n">
        <v>10.56</v>
      </c>
      <c r="G1731" t="n">
        <v>63.36</v>
      </c>
      <c r="H1731" t="n">
        <v>0.97</v>
      </c>
      <c r="I1731" t="n">
        <v>10</v>
      </c>
      <c r="J1731" t="n">
        <v>243.91</v>
      </c>
      <c r="K1731" t="n">
        <v>56.94</v>
      </c>
      <c r="L1731" t="n">
        <v>13.25</v>
      </c>
      <c r="M1731" t="n">
        <v>8</v>
      </c>
      <c r="N1731" t="n">
        <v>58.72</v>
      </c>
      <c r="O1731" t="n">
        <v>30316.27</v>
      </c>
      <c r="P1731" t="n">
        <v>159.35</v>
      </c>
      <c r="Q1731" t="n">
        <v>197.76</v>
      </c>
      <c r="R1731" t="n">
        <v>32.55</v>
      </c>
      <c r="S1731" t="n">
        <v>25.4</v>
      </c>
      <c r="T1731" t="n">
        <v>2722.36</v>
      </c>
      <c r="U1731" t="n">
        <v>0.78</v>
      </c>
      <c r="V1731" t="n">
        <v>0.88</v>
      </c>
      <c r="W1731" t="n">
        <v>2.96</v>
      </c>
      <c r="X1731" t="n">
        <v>0.17</v>
      </c>
      <c r="Y1731" t="n">
        <v>1</v>
      </c>
      <c r="Z1731" t="n">
        <v>10</v>
      </c>
    </row>
    <row r="1732">
      <c r="A1732" t="n">
        <v>50</v>
      </c>
      <c r="B1732" t="n">
        <v>115</v>
      </c>
      <c r="C1732" t="inlineStr">
        <is>
          <t xml:space="preserve">CONCLUIDO	</t>
        </is>
      </c>
      <c r="D1732" t="n">
        <v>7.3229</v>
      </c>
      <c r="E1732" t="n">
        <v>13.66</v>
      </c>
      <c r="F1732" t="n">
        <v>10.56</v>
      </c>
      <c r="G1732" t="n">
        <v>63.34</v>
      </c>
      <c r="H1732" t="n">
        <v>0.98</v>
      </c>
      <c r="I1732" t="n">
        <v>10</v>
      </c>
      <c r="J1732" t="n">
        <v>244.35</v>
      </c>
      <c r="K1732" t="n">
        <v>56.94</v>
      </c>
      <c r="L1732" t="n">
        <v>13.5</v>
      </c>
      <c r="M1732" t="n">
        <v>8</v>
      </c>
      <c r="N1732" t="n">
        <v>58.91</v>
      </c>
      <c r="O1732" t="n">
        <v>30370.7</v>
      </c>
      <c r="P1732" t="n">
        <v>159.21</v>
      </c>
      <c r="Q1732" t="n">
        <v>197.75</v>
      </c>
      <c r="R1732" t="n">
        <v>32.61</v>
      </c>
      <c r="S1732" t="n">
        <v>25.4</v>
      </c>
      <c r="T1732" t="n">
        <v>2750.42</v>
      </c>
      <c r="U1732" t="n">
        <v>0.78</v>
      </c>
      <c r="V1732" t="n">
        <v>0.88</v>
      </c>
      <c r="W1732" t="n">
        <v>2.95</v>
      </c>
      <c r="X1732" t="n">
        <v>0.17</v>
      </c>
      <c r="Y1732" t="n">
        <v>1</v>
      </c>
      <c r="Z1732" t="n">
        <v>10</v>
      </c>
    </row>
    <row r="1733">
      <c r="A1733" t="n">
        <v>51</v>
      </c>
      <c r="B1733" t="n">
        <v>115</v>
      </c>
      <c r="C1733" t="inlineStr">
        <is>
          <t xml:space="preserve">CONCLUIDO	</t>
        </is>
      </c>
      <c r="D1733" t="n">
        <v>7.3148</v>
      </c>
      <c r="E1733" t="n">
        <v>13.67</v>
      </c>
      <c r="F1733" t="n">
        <v>10.57</v>
      </c>
      <c r="G1733" t="n">
        <v>63.43</v>
      </c>
      <c r="H1733" t="n">
        <v>1</v>
      </c>
      <c r="I1733" t="n">
        <v>10</v>
      </c>
      <c r="J1733" t="n">
        <v>244.79</v>
      </c>
      <c r="K1733" t="n">
        <v>56.94</v>
      </c>
      <c r="L1733" t="n">
        <v>13.75</v>
      </c>
      <c r="M1733" t="n">
        <v>8</v>
      </c>
      <c r="N1733" t="n">
        <v>59.1</v>
      </c>
      <c r="O1733" t="n">
        <v>30425.2</v>
      </c>
      <c r="P1733" t="n">
        <v>159.37</v>
      </c>
      <c r="Q1733" t="n">
        <v>197.8</v>
      </c>
      <c r="R1733" t="n">
        <v>32.98</v>
      </c>
      <c r="S1733" t="n">
        <v>25.4</v>
      </c>
      <c r="T1733" t="n">
        <v>2934.3</v>
      </c>
      <c r="U1733" t="n">
        <v>0.77</v>
      </c>
      <c r="V1733" t="n">
        <v>0.88</v>
      </c>
      <c r="W1733" t="n">
        <v>2.96</v>
      </c>
      <c r="X1733" t="n">
        <v>0.18</v>
      </c>
      <c r="Y1733" t="n">
        <v>1</v>
      </c>
      <c r="Z1733" t="n">
        <v>10</v>
      </c>
    </row>
    <row r="1734">
      <c r="A1734" t="n">
        <v>52</v>
      </c>
      <c r="B1734" t="n">
        <v>115</v>
      </c>
      <c r="C1734" t="inlineStr">
        <is>
          <t xml:space="preserve">CONCLUIDO	</t>
        </is>
      </c>
      <c r="D1734" t="n">
        <v>7.3221</v>
      </c>
      <c r="E1734" t="n">
        <v>13.66</v>
      </c>
      <c r="F1734" t="n">
        <v>10.56</v>
      </c>
      <c r="G1734" t="n">
        <v>63.34</v>
      </c>
      <c r="H1734" t="n">
        <v>1.02</v>
      </c>
      <c r="I1734" t="n">
        <v>10</v>
      </c>
      <c r="J1734" t="n">
        <v>245.23</v>
      </c>
      <c r="K1734" t="n">
        <v>56.94</v>
      </c>
      <c r="L1734" t="n">
        <v>14</v>
      </c>
      <c r="M1734" t="n">
        <v>8</v>
      </c>
      <c r="N1734" t="n">
        <v>59.29</v>
      </c>
      <c r="O1734" t="n">
        <v>30479.78</v>
      </c>
      <c r="P1734" t="n">
        <v>158.87</v>
      </c>
      <c r="Q1734" t="n">
        <v>197.76</v>
      </c>
      <c r="R1734" t="n">
        <v>32.71</v>
      </c>
      <c r="S1734" t="n">
        <v>25.4</v>
      </c>
      <c r="T1734" t="n">
        <v>2803.07</v>
      </c>
      <c r="U1734" t="n">
        <v>0.78</v>
      </c>
      <c r="V1734" t="n">
        <v>0.88</v>
      </c>
      <c r="W1734" t="n">
        <v>2.95</v>
      </c>
      <c r="X1734" t="n">
        <v>0.17</v>
      </c>
      <c r="Y1734" t="n">
        <v>1</v>
      </c>
      <c r="Z1734" t="n">
        <v>10</v>
      </c>
    </row>
    <row r="1735">
      <c r="A1735" t="n">
        <v>53</v>
      </c>
      <c r="B1735" t="n">
        <v>115</v>
      </c>
      <c r="C1735" t="inlineStr">
        <is>
          <t xml:space="preserve">CONCLUIDO	</t>
        </is>
      </c>
      <c r="D1735" t="n">
        <v>7.3528</v>
      </c>
      <c r="E1735" t="n">
        <v>13.6</v>
      </c>
      <c r="F1735" t="n">
        <v>10.54</v>
      </c>
      <c r="G1735" t="n">
        <v>70.3</v>
      </c>
      <c r="H1735" t="n">
        <v>1.03</v>
      </c>
      <c r="I1735" t="n">
        <v>9</v>
      </c>
      <c r="J1735" t="n">
        <v>245.68</v>
      </c>
      <c r="K1735" t="n">
        <v>56.94</v>
      </c>
      <c r="L1735" t="n">
        <v>14.25</v>
      </c>
      <c r="M1735" t="n">
        <v>7</v>
      </c>
      <c r="N1735" t="n">
        <v>59.48</v>
      </c>
      <c r="O1735" t="n">
        <v>30534.42</v>
      </c>
      <c r="P1735" t="n">
        <v>158.36</v>
      </c>
      <c r="Q1735" t="n">
        <v>197.78</v>
      </c>
      <c r="R1735" t="n">
        <v>32.15</v>
      </c>
      <c r="S1735" t="n">
        <v>25.4</v>
      </c>
      <c r="T1735" t="n">
        <v>2528.37</v>
      </c>
      <c r="U1735" t="n">
        <v>0.79</v>
      </c>
      <c r="V1735" t="n">
        <v>0.88</v>
      </c>
      <c r="W1735" t="n">
        <v>2.95</v>
      </c>
      <c r="X1735" t="n">
        <v>0.15</v>
      </c>
      <c r="Y1735" t="n">
        <v>1</v>
      </c>
      <c r="Z1735" t="n">
        <v>10</v>
      </c>
    </row>
    <row r="1736">
      <c r="A1736" t="n">
        <v>54</v>
      </c>
      <c r="B1736" t="n">
        <v>115</v>
      </c>
      <c r="C1736" t="inlineStr">
        <is>
          <t xml:space="preserve">CONCLUIDO	</t>
        </is>
      </c>
      <c r="D1736" t="n">
        <v>7.3444</v>
      </c>
      <c r="E1736" t="n">
        <v>13.62</v>
      </c>
      <c r="F1736" t="n">
        <v>10.56</v>
      </c>
      <c r="G1736" t="n">
        <v>70.40000000000001</v>
      </c>
      <c r="H1736" t="n">
        <v>1.05</v>
      </c>
      <c r="I1736" t="n">
        <v>9</v>
      </c>
      <c r="J1736" t="n">
        <v>246.12</v>
      </c>
      <c r="K1736" t="n">
        <v>56.94</v>
      </c>
      <c r="L1736" t="n">
        <v>14.5</v>
      </c>
      <c r="M1736" t="n">
        <v>7</v>
      </c>
      <c r="N1736" t="n">
        <v>59.68</v>
      </c>
      <c r="O1736" t="n">
        <v>30589.13</v>
      </c>
      <c r="P1736" t="n">
        <v>158.78</v>
      </c>
      <c r="Q1736" t="n">
        <v>197.76</v>
      </c>
      <c r="R1736" t="n">
        <v>32.63</v>
      </c>
      <c r="S1736" t="n">
        <v>25.4</v>
      </c>
      <c r="T1736" t="n">
        <v>2764.36</v>
      </c>
      <c r="U1736" t="n">
        <v>0.78</v>
      </c>
      <c r="V1736" t="n">
        <v>0.88</v>
      </c>
      <c r="W1736" t="n">
        <v>2.96</v>
      </c>
      <c r="X1736" t="n">
        <v>0.17</v>
      </c>
      <c r="Y1736" t="n">
        <v>1</v>
      </c>
      <c r="Z1736" t="n">
        <v>10</v>
      </c>
    </row>
    <row r="1737">
      <c r="A1737" t="n">
        <v>55</v>
      </c>
      <c r="B1737" t="n">
        <v>115</v>
      </c>
      <c r="C1737" t="inlineStr">
        <is>
          <t xml:space="preserve">CONCLUIDO	</t>
        </is>
      </c>
      <c r="D1737" t="n">
        <v>7.3484</v>
      </c>
      <c r="E1737" t="n">
        <v>13.61</v>
      </c>
      <c r="F1737" t="n">
        <v>10.55</v>
      </c>
      <c r="G1737" t="n">
        <v>70.34999999999999</v>
      </c>
      <c r="H1737" t="n">
        <v>1.06</v>
      </c>
      <c r="I1737" t="n">
        <v>9</v>
      </c>
      <c r="J1737" t="n">
        <v>246.57</v>
      </c>
      <c r="K1737" t="n">
        <v>56.94</v>
      </c>
      <c r="L1737" t="n">
        <v>14.75</v>
      </c>
      <c r="M1737" t="n">
        <v>7</v>
      </c>
      <c r="N1737" t="n">
        <v>59.87</v>
      </c>
      <c r="O1737" t="n">
        <v>30643.91</v>
      </c>
      <c r="P1737" t="n">
        <v>158.73</v>
      </c>
      <c r="Q1737" t="n">
        <v>197.77</v>
      </c>
      <c r="R1737" t="n">
        <v>32.46</v>
      </c>
      <c r="S1737" t="n">
        <v>25.4</v>
      </c>
      <c r="T1737" t="n">
        <v>2683.12</v>
      </c>
      <c r="U1737" t="n">
        <v>0.78</v>
      </c>
      <c r="V1737" t="n">
        <v>0.88</v>
      </c>
      <c r="W1737" t="n">
        <v>2.95</v>
      </c>
      <c r="X1737" t="n">
        <v>0.16</v>
      </c>
      <c r="Y1737" t="n">
        <v>1</v>
      </c>
      <c r="Z1737" t="n">
        <v>10</v>
      </c>
    </row>
    <row r="1738">
      <c r="A1738" t="n">
        <v>56</v>
      </c>
      <c r="B1738" t="n">
        <v>115</v>
      </c>
      <c r="C1738" t="inlineStr">
        <is>
          <t xml:space="preserve">CONCLUIDO	</t>
        </is>
      </c>
      <c r="D1738" t="n">
        <v>7.3486</v>
      </c>
      <c r="E1738" t="n">
        <v>13.61</v>
      </c>
      <c r="F1738" t="n">
        <v>10.55</v>
      </c>
      <c r="G1738" t="n">
        <v>70.34999999999999</v>
      </c>
      <c r="H1738" t="n">
        <v>1.08</v>
      </c>
      <c r="I1738" t="n">
        <v>9</v>
      </c>
      <c r="J1738" t="n">
        <v>247.01</v>
      </c>
      <c r="K1738" t="n">
        <v>56.94</v>
      </c>
      <c r="L1738" t="n">
        <v>15</v>
      </c>
      <c r="M1738" t="n">
        <v>7</v>
      </c>
      <c r="N1738" t="n">
        <v>60.07</v>
      </c>
      <c r="O1738" t="n">
        <v>30698.76</v>
      </c>
      <c r="P1738" t="n">
        <v>158.82</v>
      </c>
      <c r="Q1738" t="n">
        <v>197.75</v>
      </c>
      <c r="R1738" t="n">
        <v>32.41</v>
      </c>
      <c r="S1738" t="n">
        <v>25.4</v>
      </c>
      <c r="T1738" t="n">
        <v>2654.13</v>
      </c>
      <c r="U1738" t="n">
        <v>0.78</v>
      </c>
      <c r="V1738" t="n">
        <v>0.88</v>
      </c>
      <c r="W1738" t="n">
        <v>2.95</v>
      </c>
      <c r="X1738" t="n">
        <v>0.16</v>
      </c>
      <c r="Y1738" t="n">
        <v>1</v>
      </c>
      <c r="Z1738" t="n">
        <v>10</v>
      </c>
    </row>
    <row r="1739">
      <c r="A1739" t="n">
        <v>57</v>
      </c>
      <c r="B1739" t="n">
        <v>115</v>
      </c>
      <c r="C1739" t="inlineStr">
        <is>
          <t xml:space="preserve">CONCLUIDO	</t>
        </is>
      </c>
      <c r="D1739" t="n">
        <v>7.3501</v>
      </c>
      <c r="E1739" t="n">
        <v>13.61</v>
      </c>
      <c r="F1739" t="n">
        <v>10.55</v>
      </c>
      <c r="G1739" t="n">
        <v>70.33</v>
      </c>
      <c r="H1739" t="n">
        <v>1.1</v>
      </c>
      <c r="I1739" t="n">
        <v>9</v>
      </c>
      <c r="J1739" t="n">
        <v>247.46</v>
      </c>
      <c r="K1739" t="n">
        <v>56.94</v>
      </c>
      <c r="L1739" t="n">
        <v>15.25</v>
      </c>
      <c r="M1739" t="n">
        <v>7</v>
      </c>
      <c r="N1739" t="n">
        <v>60.26</v>
      </c>
      <c r="O1739" t="n">
        <v>30753.68</v>
      </c>
      <c r="P1739" t="n">
        <v>158.73</v>
      </c>
      <c r="Q1739" t="n">
        <v>197.76</v>
      </c>
      <c r="R1739" t="n">
        <v>32.29</v>
      </c>
      <c r="S1739" t="n">
        <v>25.4</v>
      </c>
      <c r="T1739" t="n">
        <v>2596.89</v>
      </c>
      <c r="U1739" t="n">
        <v>0.79</v>
      </c>
      <c r="V1739" t="n">
        <v>0.88</v>
      </c>
      <c r="W1739" t="n">
        <v>2.95</v>
      </c>
      <c r="X1739" t="n">
        <v>0.16</v>
      </c>
      <c r="Y1739" t="n">
        <v>1</v>
      </c>
      <c r="Z1739" t="n">
        <v>10</v>
      </c>
    </row>
    <row r="1740">
      <c r="A1740" t="n">
        <v>58</v>
      </c>
      <c r="B1740" t="n">
        <v>115</v>
      </c>
      <c r="C1740" t="inlineStr">
        <is>
          <t xml:space="preserve">CONCLUIDO	</t>
        </is>
      </c>
      <c r="D1740" t="n">
        <v>7.3483</v>
      </c>
      <c r="E1740" t="n">
        <v>13.61</v>
      </c>
      <c r="F1740" t="n">
        <v>10.55</v>
      </c>
      <c r="G1740" t="n">
        <v>70.34999999999999</v>
      </c>
      <c r="H1740" t="n">
        <v>1.11</v>
      </c>
      <c r="I1740" t="n">
        <v>9</v>
      </c>
      <c r="J1740" t="n">
        <v>247.9</v>
      </c>
      <c r="K1740" t="n">
        <v>56.94</v>
      </c>
      <c r="L1740" t="n">
        <v>15.5</v>
      </c>
      <c r="M1740" t="n">
        <v>7</v>
      </c>
      <c r="N1740" t="n">
        <v>60.46</v>
      </c>
      <c r="O1740" t="n">
        <v>30808.68</v>
      </c>
      <c r="P1740" t="n">
        <v>158.6</v>
      </c>
      <c r="Q1740" t="n">
        <v>197.76</v>
      </c>
      <c r="R1740" t="n">
        <v>32.47</v>
      </c>
      <c r="S1740" t="n">
        <v>25.4</v>
      </c>
      <c r="T1740" t="n">
        <v>2686.95</v>
      </c>
      <c r="U1740" t="n">
        <v>0.78</v>
      </c>
      <c r="V1740" t="n">
        <v>0.88</v>
      </c>
      <c r="W1740" t="n">
        <v>2.95</v>
      </c>
      <c r="X1740" t="n">
        <v>0.16</v>
      </c>
      <c r="Y1740" t="n">
        <v>1</v>
      </c>
      <c r="Z1740" t="n">
        <v>10</v>
      </c>
    </row>
    <row r="1741">
      <c r="A1741" t="n">
        <v>59</v>
      </c>
      <c r="B1741" t="n">
        <v>115</v>
      </c>
      <c r="C1741" t="inlineStr">
        <is>
          <t xml:space="preserve">CONCLUIDO	</t>
        </is>
      </c>
      <c r="D1741" t="n">
        <v>7.3492</v>
      </c>
      <c r="E1741" t="n">
        <v>13.61</v>
      </c>
      <c r="F1741" t="n">
        <v>10.55</v>
      </c>
      <c r="G1741" t="n">
        <v>70.34</v>
      </c>
      <c r="H1741" t="n">
        <v>1.13</v>
      </c>
      <c r="I1741" t="n">
        <v>9</v>
      </c>
      <c r="J1741" t="n">
        <v>248.35</v>
      </c>
      <c r="K1741" t="n">
        <v>56.94</v>
      </c>
      <c r="L1741" t="n">
        <v>15.75</v>
      </c>
      <c r="M1741" t="n">
        <v>7</v>
      </c>
      <c r="N1741" t="n">
        <v>60.66</v>
      </c>
      <c r="O1741" t="n">
        <v>30863.74</v>
      </c>
      <c r="P1741" t="n">
        <v>158.51</v>
      </c>
      <c r="Q1741" t="n">
        <v>197.76</v>
      </c>
      <c r="R1741" t="n">
        <v>32.42</v>
      </c>
      <c r="S1741" t="n">
        <v>25.4</v>
      </c>
      <c r="T1741" t="n">
        <v>2661.62</v>
      </c>
      <c r="U1741" t="n">
        <v>0.78</v>
      </c>
      <c r="V1741" t="n">
        <v>0.88</v>
      </c>
      <c r="W1741" t="n">
        <v>2.95</v>
      </c>
      <c r="X1741" t="n">
        <v>0.16</v>
      </c>
      <c r="Y1741" t="n">
        <v>1</v>
      </c>
      <c r="Z1741" t="n">
        <v>10</v>
      </c>
    </row>
    <row r="1742">
      <c r="A1742" t="n">
        <v>60</v>
      </c>
      <c r="B1742" t="n">
        <v>115</v>
      </c>
      <c r="C1742" t="inlineStr">
        <is>
          <t xml:space="preserve">CONCLUIDO	</t>
        </is>
      </c>
      <c r="D1742" t="n">
        <v>7.3529</v>
      </c>
      <c r="E1742" t="n">
        <v>13.6</v>
      </c>
      <c r="F1742" t="n">
        <v>10.54</v>
      </c>
      <c r="G1742" t="n">
        <v>70.29000000000001</v>
      </c>
      <c r="H1742" t="n">
        <v>1.14</v>
      </c>
      <c r="I1742" t="n">
        <v>9</v>
      </c>
      <c r="J1742" t="n">
        <v>248.79</v>
      </c>
      <c r="K1742" t="n">
        <v>56.94</v>
      </c>
      <c r="L1742" t="n">
        <v>16</v>
      </c>
      <c r="M1742" t="n">
        <v>7</v>
      </c>
      <c r="N1742" t="n">
        <v>60.85</v>
      </c>
      <c r="O1742" t="n">
        <v>30918.88</v>
      </c>
      <c r="P1742" t="n">
        <v>158.27</v>
      </c>
      <c r="Q1742" t="n">
        <v>197.76</v>
      </c>
      <c r="R1742" t="n">
        <v>32.23</v>
      </c>
      <c r="S1742" t="n">
        <v>25.4</v>
      </c>
      <c r="T1742" t="n">
        <v>2565</v>
      </c>
      <c r="U1742" t="n">
        <v>0.79</v>
      </c>
      <c r="V1742" t="n">
        <v>0.88</v>
      </c>
      <c r="W1742" t="n">
        <v>2.95</v>
      </c>
      <c r="X1742" t="n">
        <v>0.15</v>
      </c>
      <c r="Y1742" t="n">
        <v>1</v>
      </c>
      <c r="Z1742" t="n">
        <v>10</v>
      </c>
    </row>
    <row r="1743">
      <c r="A1743" t="n">
        <v>61</v>
      </c>
      <c r="B1743" t="n">
        <v>115</v>
      </c>
      <c r="C1743" t="inlineStr">
        <is>
          <t xml:space="preserve">CONCLUIDO	</t>
        </is>
      </c>
      <c r="D1743" t="n">
        <v>7.384</v>
      </c>
      <c r="E1743" t="n">
        <v>13.54</v>
      </c>
      <c r="F1743" t="n">
        <v>10.53</v>
      </c>
      <c r="G1743" t="n">
        <v>78.98</v>
      </c>
      <c r="H1743" t="n">
        <v>1.16</v>
      </c>
      <c r="I1743" t="n">
        <v>8</v>
      </c>
      <c r="J1743" t="n">
        <v>249.24</v>
      </c>
      <c r="K1743" t="n">
        <v>56.94</v>
      </c>
      <c r="L1743" t="n">
        <v>16.25</v>
      </c>
      <c r="M1743" t="n">
        <v>6</v>
      </c>
      <c r="N1743" t="n">
        <v>61.05</v>
      </c>
      <c r="O1743" t="n">
        <v>30974.09</v>
      </c>
      <c r="P1743" t="n">
        <v>157.99</v>
      </c>
      <c r="Q1743" t="n">
        <v>197.76</v>
      </c>
      <c r="R1743" t="n">
        <v>31.73</v>
      </c>
      <c r="S1743" t="n">
        <v>25.4</v>
      </c>
      <c r="T1743" t="n">
        <v>2319.07</v>
      </c>
      <c r="U1743" t="n">
        <v>0.8</v>
      </c>
      <c r="V1743" t="n">
        <v>0.88</v>
      </c>
      <c r="W1743" t="n">
        <v>2.95</v>
      </c>
      <c r="X1743" t="n">
        <v>0.14</v>
      </c>
      <c r="Y1743" t="n">
        <v>1</v>
      </c>
      <c r="Z1743" t="n">
        <v>10</v>
      </c>
    </row>
    <row r="1744">
      <c r="A1744" t="n">
        <v>62</v>
      </c>
      <c r="B1744" t="n">
        <v>115</v>
      </c>
      <c r="C1744" t="inlineStr">
        <is>
          <t xml:space="preserve">CONCLUIDO	</t>
        </is>
      </c>
      <c r="D1744" t="n">
        <v>7.3908</v>
      </c>
      <c r="E1744" t="n">
        <v>13.53</v>
      </c>
      <c r="F1744" t="n">
        <v>10.52</v>
      </c>
      <c r="G1744" t="n">
        <v>78.89</v>
      </c>
      <c r="H1744" t="n">
        <v>1.18</v>
      </c>
      <c r="I1744" t="n">
        <v>8</v>
      </c>
      <c r="J1744" t="n">
        <v>249.69</v>
      </c>
      <c r="K1744" t="n">
        <v>56.94</v>
      </c>
      <c r="L1744" t="n">
        <v>16.5</v>
      </c>
      <c r="M1744" t="n">
        <v>6</v>
      </c>
      <c r="N1744" t="n">
        <v>61.25</v>
      </c>
      <c r="O1744" t="n">
        <v>31029.37</v>
      </c>
      <c r="P1744" t="n">
        <v>157.81</v>
      </c>
      <c r="Q1744" t="n">
        <v>197.75</v>
      </c>
      <c r="R1744" t="n">
        <v>31.4</v>
      </c>
      <c r="S1744" t="n">
        <v>25.4</v>
      </c>
      <c r="T1744" t="n">
        <v>2156.25</v>
      </c>
      <c r="U1744" t="n">
        <v>0.8100000000000001</v>
      </c>
      <c r="V1744" t="n">
        <v>0.88</v>
      </c>
      <c r="W1744" t="n">
        <v>2.95</v>
      </c>
      <c r="X1744" t="n">
        <v>0.13</v>
      </c>
      <c r="Y1744" t="n">
        <v>1</v>
      </c>
      <c r="Z1744" t="n">
        <v>10</v>
      </c>
    </row>
    <row r="1745">
      <c r="A1745" t="n">
        <v>63</v>
      </c>
      <c r="B1745" t="n">
        <v>115</v>
      </c>
      <c r="C1745" t="inlineStr">
        <is>
          <t xml:space="preserve">CONCLUIDO	</t>
        </is>
      </c>
      <c r="D1745" t="n">
        <v>7.3878</v>
      </c>
      <c r="E1745" t="n">
        <v>13.54</v>
      </c>
      <c r="F1745" t="n">
        <v>10.52</v>
      </c>
      <c r="G1745" t="n">
        <v>78.93000000000001</v>
      </c>
      <c r="H1745" t="n">
        <v>1.19</v>
      </c>
      <c r="I1745" t="n">
        <v>8</v>
      </c>
      <c r="J1745" t="n">
        <v>250.14</v>
      </c>
      <c r="K1745" t="n">
        <v>56.94</v>
      </c>
      <c r="L1745" t="n">
        <v>16.75</v>
      </c>
      <c r="M1745" t="n">
        <v>6</v>
      </c>
      <c r="N1745" t="n">
        <v>61.45</v>
      </c>
      <c r="O1745" t="n">
        <v>31084.72</v>
      </c>
      <c r="P1745" t="n">
        <v>158</v>
      </c>
      <c r="Q1745" t="n">
        <v>197.77</v>
      </c>
      <c r="R1745" t="n">
        <v>31.51</v>
      </c>
      <c r="S1745" t="n">
        <v>25.4</v>
      </c>
      <c r="T1745" t="n">
        <v>2211.66</v>
      </c>
      <c r="U1745" t="n">
        <v>0.8100000000000001</v>
      </c>
      <c r="V1745" t="n">
        <v>0.88</v>
      </c>
      <c r="W1745" t="n">
        <v>2.95</v>
      </c>
      <c r="X1745" t="n">
        <v>0.13</v>
      </c>
      <c r="Y1745" t="n">
        <v>1</v>
      </c>
      <c r="Z1745" t="n">
        <v>10</v>
      </c>
    </row>
    <row r="1746">
      <c r="A1746" t="n">
        <v>64</v>
      </c>
      <c r="B1746" t="n">
        <v>115</v>
      </c>
      <c r="C1746" t="inlineStr">
        <is>
          <t xml:space="preserve">CONCLUIDO	</t>
        </is>
      </c>
      <c r="D1746" t="n">
        <v>7.3843</v>
      </c>
      <c r="E1746" t="n">
        <v>13.54</v>
      </c>
      <c r="F1746" t="n">
        <v>10.53</v>
      </c>
      <c r="G1746" t="n">
        <v>78.98</v>
      </c>
      <c r="H1746" t="n">
        <v>1.21</v>
      </c>
      <c r="I1746" t="n">
        <v>8</v>
      </c>
      <c r="J1746" t="n">
        <v>250.59</v>
      </c>
      <c r="K1746" t="n">
        <v>56.94</v>
      </c>
      <c r="L1746" t="n">
        <v>17</v>
      </c>
      <c r="M1746" t="n">
        <v>6</v>
      </c>
      <c r="N1746" t="n">
        <v>61.65</v>
      </c>
      <c r="O1746" t="n">
        <v>31140.15</v>
      </c>
      <c r="P1746" t="n">
        <v>158.16</v>
      </c>
      <c r="Q1746" t="n">
        <v>197.75</v>
      </c>
      <c r="R1746" t="n">
        <v>31.75</v>
      </c>
      <c r="S1746" t="n">
        <v>25.4</v>
      </c>
      <c r="T1746" t="n">
        <v>2329.51</v>
      </c>
      <c r="U1746" t="n">
        <v>0.8</v>
      </c>
      <c r="V1746" t="n">
        <v>0.88</v>
      </c>
      <c r="W1746" t="n">
        <v>2.95</v>
      </c>
      <c r="X1746" t="n">
        <v>0.14</v>
      </c>
      <c r="Y1746" t="n">
        <v>1</v>
      </c>
      <c r="Z1746" t="n">
        <v>10</v>
      </c>
    </row>
    <row r="1747">
      <c r="A1747" t="n">
        <v>65</v>
      </c>
      <c r="B1747" t="n">
        <v>115</v>
      </c>
      <c r="C1747" t="inlineStr">
        <is>
          <t xml:space="preserve">CONCLUIDO	</t>
        </is>
      </c>
      <c r="D1747" t="n">
        <v>7.3861</v>
      </c>
      <c r="E1747" t="n">
        <v>13.54</v>
      </c>
      <c r="F1747" t="n">
        <v>10.53</v>
      </c>
      <c r="G1747" t="n">
        <v>78.95</v>
      </c>
      <c r="H1747" t="n">
        <v>1.22</v>
      </c>
      <c r="I1747" t="n">
        <v>8</v>
      </c>
      <c r="J1747" t="n">
        <v>251.04</v>
      </c>
      <c r="K1747" t="n">
        <v>56.94</v>
      </c>
      <c r="L1747" t="n">
        <v>17.25</v>
      </c>
      <c r="M1747" t="n">
        <v>6</v>
      </c>
      <c r="N1747" t="n">
        <v>61.85</v>
      </c>
      <c r="O1747" t="n">
        <v>31195.65</v>
      </c>
      <c r="P1747" t="n">
        <v>158.11</v>
      </c>
      <c r="Q1747" t="n">
        <v>197.79</v>
      </c>
      <c r="R1747" t="n">
        <v>31.61</v>
      </c>
      <c r="S1747" t="n">
        <v>25.4</v>
      </c>
      <c r="T1747" t="n">
        <v>2260.48</v>
      </c>
      <c r="U1747" t="n">
        <v>0.8</v>
      </c>
      <c r="V1747" t="n">
        <v>0.88</v>
      </c>
      <c r="W1747" t="n">
        <v>2.95</v>
      </c>
      <c r="X1747" t="n">
        <v>0.14</v>
      </c>
      <c r="Y1747" t="n">
        <v>1</v>
      </c>
      <c r="Z1747" t="n">
        <v>10</v>
      </c>
    </row>
    <row r="1748">
      <c r="A1748" t="n">
        <v>66</v>
      </c>
      <c r="B1748" t="n">
        <v>115</v>
      </c>
      <c r="C1748" t="inlineStr">
        <is>
          <t xml:space="preserve">CONCLUIDO	</t>
        </is>
      </c>
      <c r="D1748" t="n">
        <v>7.3886</v>
      </c>
      <c r="E1748" t="n">
        <v>13.53</v>
      </c>
      <c r="F1748" t="n">
        <v>10.52</v>
      </c>
      <c r="G1748" t="n">
        <v>78.92</v>
      </c>
      <c r="H1748" t="n">
        <v>1.24</v>
      </c>
      <c r="I1748" t="n">
        <v>8</v>
      </c>
      <c r="J1748" t="n">
        <v>251.49</v>
      </c>
      <c r="K1748" t="n">
        <v>56.94</v>
      </c>
      <c r="L1748" t="n">
        <v>17.5</v>
      </c>
      <c r="M1748" t="n">
        <v>6</v>
      </c>
      <c r="N1748" t="n">
        <v>62.05</v>
      </c>
      <c r="O1748" t="n">
        <v>31251.22</v>
      </c>
      <c r="P1748" t="n">
        <v>157.93</v>
      </c>
      <c r="Q1748" t="n">
        <v>197.76</v>
      </c>
      <c r="R1748" t="n">
        <v>31.55</v>
      </c>
      <c r="S1748" t="n">
        <v>25.4</v>
      </c>
      <c r="T1748" t="n">
        <v>2232.47</v>
      </c>
      <c r="U1748" t="n">
        <v>0.8</v>
      </c>
      <c r="V1748" t="n">
        <v>0.88</v>
      </c>
      <c r="W1748" t="n">
        <v>2.95</v>
      </c>
      <c r="X1748" t="n">
        <v>0.13</v>
      </c>
      <c r="Y1748" t="n">
        <v>1</v>
      </c>
      <c r="Z1748" t="n">
        <v>10</v>
      </c>
    </row>
    <row r="1749">
      <c r="A1749" t="n">
        <v>67</v>
      </c>
      <c r="B1749" t="n">
        <v>115</v>
      </c>
      <c r="C1749" t="inlineStr">
        <is>
          <t xml:space="preserve">CONCLUIDO	</t>
        </is>
      </c>
      <c r="D1749" t="n">
        <v>7.3898</v>
      </c>
      <c r="E1749" t="n">
        <v>13.53</v>
      </c>
      <c r="F1749" t="n">
        <v>10.52</v>
      </c>
      <c r="G1749" t="n">
        <v>78.90000000000001</v>
      </c>
      <c r="H1749" t="n">
        <v>1.25</v>
      </c>
      <c r="I1749" t="n">
        <v>8</v>
      </c>
      <c r="J1749" t="n">
        <v>251.94</v>
      </c>
      <c r="K1749" t="n">
        <v>56.94</v>
      </c>
      <c r="L1749" t="n">
        <v>17.75</v>
      </c>
      <c r="M1749" t="n">
        <v>6</v>
      </c>
      <c r="N1749" t="n">
        <v>62.25</v>
      </c>
      <c r="O1749" t="n">
        <v>31306.86</v>
      </c>
      <c r="P1749" t="n">
        <v>157.79</v>
      </c>
      <c r="Q1749" t="n">
        <v>197.78</v>
      </c>
      <c r="R1749" t="n">
        <v>31.43</v>
      </c>
      <c r="S1749" t="n">
        <v>25.4</v>
      </c>
      <c r="T1749" t="n">
        <v>2173.32</v>
      </c>
      <c r="U1749" t="n">
        <v>0.8100000000000001</v>
      </c>
      <c r="V1749" t="n">
        <v>0.88</v>
      </c>
      <c r="W1749" t="n">
        <v>2.95</v>
      </c>
      <c r="X1749" t="n">
        <v>0.13</v>
      </c>
      <c r="Y1749" t="n">
        <v>1</v>
      </c>
      <c r="Z1749" t="n">
        <v>10</v>
      </c>
    </row>
    <row r="1750">
      <c r="A1750" t="n">
        <v>68</v>
      </c>
      <c r="B1750" t="n">
        <v>115</v>
      </c>
      <c r="C1750" t="inlineStr">
        <is>
          <t xml:space="preserve">CONCLUIDO	</t>
        </is>
      </c>
      <c r="D1750" t="n">
        <v>7.3848</v>
      </c>
      <c r="E1750" t="n">
        <v>13.54</v>
      </c>
      <c r="F1750" t="n">
        <v>10.53</v>
      </c>
      <c r="G1750" t="n">
        <v>78.97</v>
      </c>
      <c r="H1750" t="n">
        <v>1.27</v>
      </c>
      <c r="I1750" t="n">
        <v>8</v>
      </c>
      <c r="J1750" t="n">
        <v>252.39</v>
      </c>
      <c r="K1750" t="n">
        <v>56.94</v>
      </c>
      <c r="L1750" t="n">
        <v>18</v>
      </c>
      <c r="M1750" t="n">
        <v>6</v>
      </c>
      <c r="N1750" t="n">
        <v>62.45</v>
      </c>
      <c r="O1750" t="n">
        <v>31362.58</v>
      </c>
      <c r="P1750" t="n">
        <v>157.9</v>
      </c>
      <c r="Q1750" t="n">
        <v>197.77</v>
      </c>
      <c r="R1750" t="n">
        <v>31.72</v>
      </c>
      <c r="S1750" t="n">
        <v>25.4</v>
      </c>
      <c r="T1750" t="n">
        <v>2316.96</v>
      </c>
      <c r="U1750" t="n">
        <v>0.8</v>
      </c>
      <c r="V1750" t="n">
        <v>0.88</v>
      </c>
      <c r="W1750" t="n">
        <v>2.95</v>
      </c>
      <c r="X1750" t="n">
        <v>0.14</v>
      </c>
      <c r="Y1750" t="n">
        <v>1</v>
      </c>
      <c r="Z1750" t="n">
        <v>10</v>
      </c>
    </row>
    <row r="1751">
      <c r="A1751" t="n">
        <v>69</v>
      </c>
      <c r="B1751" t="n">
        <v>115</v>
      </c>
      <c r="C1751" t="inlineStr">
        <is>
          <t xml:space="preserve">CONCLUIDO	</t>
        </is>
      </c>
      <c r="D1751" t="n">
        <v>7.3884</v>
      </c>
      <c r="E1751" t="n">
        <v>13.53</v>
      </c>
      <c r="F1751" t="n">
        <v>10.52</v>
      </c>
      <c r="G1751" t="n">
        <v>78.92</v>
      </c>
      <c r="H1751" t="n">
        <v>1.28</v>
      </c>
      <c r="I1751" t="n">
        <v>8</v>
      </c>
      <c r="J1751" t="n">
        <v>252.84</v>
      </c>
      <c r="K1751" t="n">
        <v>56.94</v>
      </c>
      <c r="L1751" t="n">
        <v>18.25</v>
      </c>
      <c r="M1751" t="n">
        <v>6</v>
      </c>
      <c r="N1751" t="n">
        <v>62.65</v>
      </c>
      <c r="O1751" t="n">
        <v>31418.38</v>
      </c>
      <c r="P1751" t="n">
        <v>157.56</v>
      </c>
      <c r="Q1751" t="n">
        <v>197.77</v>
      </c>
      <c r="R1751" t="n">
        <v>31.45</v>
      </c>
      <c r="S1751" t="n">
        <v>25.4</v>
      </c>
      <c r="T1751" t="n">
        <v>2179.51</v>
      </c>
      <c r="U1751" t="n">
        <v>0.8100000000000001</v>
      </c>
      <c r="V1751" t="n">
        <v>0.88</v>
      </c>
      <c r="W1751" t="n">
        <v>2.95</v>
      </c>
      <c r="X1751" t="n">
        <v>0.13</v>
      </c>
      <c r="Y1751" t="n">
        <v>1</v>
      </c>
      <c r="Z1751" t="n">
        <v>10</v>
      </c>
    </row>
    <row r="1752">
      <c r="A1752" t="n">
        <v>70</v>
      </c>
      <c r="B1752" t="n">
        <v>115</v>
      </c>
      <c r="C1752" t="inlineStr">
        <is>
          <t xml:space="preserve">CONCLUIDO	</t>
        </is>
      </c>
      <c r="D1752" t="n">
        <v>7.3866</v>
      </c>
      <c r="E1752" t="n">
        <v>13.54</v>
      </c>
      <c r="F1752" t="n">
        <v>10.53</v>
      </c>
      <c r="G1752" t="n">
        <v>78.95</v>
      </c>
      <c r="H1752" t="n">
        <v>1.3</v>
      </c>
      <c r="I1752" t="n">
        <v>8</v>
      </c>
      <c r="J1752" t="n">
        <v>253.3</v>
      </c>
      <c r="K1752" t="n">
        <v>56.94</v>
      </c>
      <c r="L1752" t="n">
        <v>18.5</v>
      </c>
      <c r="M1752" t="n">
        <v>6</v>
      </c>
      <c r="N1752" t="n">
        <v>62.86</v>
      </c>
      <c r="O1752" t="n">
        <v>31474.25</v>
      </c>
      <c r="P1752" t="n">
        <v>157.27</v>
      </c>
      <c r="Q1752" t="n">
        <v>197.76</v>
      </c>
      <c r="R1752" t="n">
        <v>31.63</v>
      </c>
      <c r="S1752" t="n">
        <v>25.4</v>
      </c>
      <c r="T1752" t="n">
        <v>2272.9</v>
      </c>
      <c r="U1752" t="n">
        <v>0.8</v>
      </c>
      <c r="V1752" t="n">
        <v>0.88</v>
      </c>
      <c r="W1752" t="n">
        <v>2.95</v>
      </c>
      <c r="X1752" t="n">
        <v>0.14</v>
      </c>
      <c r="Y1752" t="n">
        <v>1</v>
      </c>
      <c r="Z1752" t="n">
        <v>10</v>
      </c>
    </row>
    <row r="1753">
      <c r="A1753" t="n">
        <v>71</v>
      </c>
      <c r="B1753" t="n">
        <v>115</v>
      </c>
      <c r="C1753" t="inlineStr">
        <is>
          <t xml:space="preserve">CONCLUIDO	</t>
        </is>
      </c>
      <c r="D1753" t="n">
        <v>7.4189</v>
      </c>
      <c r="E1753" t="n">
        <v>13.48</v>
      </c>
      <c r="F1753" t="n">
        <v>10.51</v>
      </c>
      <c r="G1753" t="n">
        <v>90.09999999999999</v>
      </c>
      <c r="H1753" t="n">
        <v>1.31</v>
      </c>
      <c r="I1753" t="n">
        <v>7</v>
      </c>
      <c r="J1753" t="n">
        <v>253.75</v>
      </c>
      <c r="K1753" t="n">
        <v>56.94</v>
      </c>
      <c r="L1753" t="n">
        <v>18.75</v>
      </c>
      <c r="M1753" t="n">
        <v>5</v>
      </c>
      <c r="N1753" t="n">
        <v>63.06</v>
      </c>
      <c r="O1753" t="n">
        <v>31530.19</v>
      </c>
      <c r="P1753" t="n">
        <v>156.93</v>
      </c>
      <c r="Q1753" t="n">
        <v>197.76</v>
      </c>
      <c r="R1753" t="n">
        <v>31.16</v>
      </c>
      <c r="S1753" t="n">
        <v>25.4</v>
      </c>
      <c r="T1753" t="n">
        <v>2041.72</v>
      </c>
      <c r="U1753" t="n">
        <v>0.82</v>
      </c>
      <c r="V1753" t="n">
        <v>0.89</v>
      </c>
      <c r="W1753" t="n">
        <v>2.95</v>
      </c>
      <c r="X1753" t="n">
        <v>0.12</v>
      </c>
      <c r="Y1753" t="n">
        <v>1</v>
      </c>
      <c r="Z1753" t="n">
        <v>10</v>
      </c>
    </row>
    <row r="1754">
      <c r="A1754" t="n">
        <v>72</v>
      </c>
      <c r="B1754" t="n">
        <v>115</v>
      </c>
      <c r="C1754" t="inlineStr">
        <is>
          <t xml:space="preserve">CONCLUIDO	</t>
        </is>
      </c>
      <c r="D1754" t="n">
        <v>7.423</v>
      </c>
      <c r="E1754" t="n">
        <v>13.47</v>
      </c>
      <c r="F1754" t="n">
        <v>10.5</v>
      </c>
      <c r="G1754" t="n">
        <v>90.03</v>
      </c>
      <c r="H1754" t="n">
        <v>1.33</v>
      </c>
      <c r="I1754" t="n">
        <v>7</v>
      </c>
      <c r="J1754" t="n">
        <v>254.21</v>
      </c>
      <c r="K1754" t="n">
        <v>56.94</v>
      </c>
      <c r="L1754" t="n">
        <v>19</v>
      </c>
      <c r="M1754" t="n">
        <v>5</v>
      </c>
      <c r="N1754" t="n">
        <v>63.26</v>
      </c>
      <c r="O1754" t="n">
        <v>31586.21</v>
      </c>
      <c r="P1754" t="n">
        <v>157.17</v>
      </c>
      <c r="Q1754" t="n">
        <v>197.75</v>
      </c>
      <c r="R1754" t="n">
        <v>30.92</v>
      </c>
      <c r="S1754" t="n">
        <v>25.4</v>
      </c>
      <c r="T1754" t="n">
        <v>1922.13</v>
      </c>
      <c r="U1754" t="n">
        <v>0.82</v>
      </c>
      <c r="V1754" t="n">
        <v>0.89</v>
      </c>
      <c r="W1754" t="n">
        <v>2.95</v>
      </c>
      <c r="X1754" t="n">
        <v>0.11</v>
      </c>
      <c r="Y1754" t="n">
        <v>1</v>
      </c>
      <c r="Z1754" t="n">
        <v>10</v>
      </c>
    </row>
    <row r="1755">
      <c r="A1755" t="n">
        <v>73</v>
      </c>
      <c r="B1755" t="n">
        <v>115</v>
      </c>
      <c r="C1755" t="inlineStr">
        <is>
          <t xml:space="preserve">CONCLUIDO	</t>
        </is>
      </c>
      <c r="D1755" t="n">
        <v>7.4175</v>
      </c>
      <c r="E1755" t="n">
        <v>13.48</v>
      </c>
      <c r="F1755" t="n">
        <v>10.51</v>
      </c>
      <c r="G1755" t="n">
        <v>90.12</v>
      </c>
      <c r="H1755" t="n">
        <v>1.34</v>
      </c>
      <c r="I1755" t="n">
        <v>7</v>
      </c>
      <c r="J1755" t="n">
        <v>254.66</v>
      </c>
      <c r="K1755" t="n">
        <v>56.94</v>
      </c>
      <c r="L1755" t="n">
        <v>19.25</v>
      </c>
      <c r="M1755" t="n">
        <v>5</v>
      </c>
      <c r="N1755" t="n">
        <v>63.47</v>
      </c>
      <c r="O1755" t="n">
        <v>31642.3</v>
      </c>
      <c r="P1755" t="n">
        <v>157.55</v>
      </c>
      <c r="Q1755" t="n">
        <v>197.82</v>
      </c>
      <c r="R1755" t="n">
        <v>31.2</v>
      </c>
      <c r="S1755" t="n">
        <v>25.4</v>
      </c>
      <c r="T1755" t="n">
        <v>2058.77</v>
      </c>
      <c r="U1755" t="n">
        <v>0.8100000000000001</v>
      </c>
      <c r="V1755" t="n">
        <v>0.89</v>
      </c>
      <c r="W1755" t="n">
        <v>2.95</v>
      </c>
      <c r="X1755" t="n">
        <v>0.12</v>
      </c>
      <c r="Y1755" t="n">
        <v>1</v>
      </c>
      <c r="Z1755" t="n">
        <v>10</v>
      </c>
    </row>
    <row r="1756">
      <c r="A1756" t="n">
        <v>74</v>
      </c>
      <c r="B1756" t="n">
        <v>115</v>
      </c>
      <c r="C1756" t="inlineStr">
        <is>
          <t xml:space="preserve">CONCLUIDO	</t>
        </is>
      </c>
      <c r="D1756" t="n">
        <v>7.4195</v>
      </c>
      <c r="E1756" t="n">
        <v>13.48</v>
      </c>
      <c r="F1756" t="n">
        <v>10.51</v>
      </c>
      <c r="G1756" t="n">
        <v>90.09</v>
      </c>
      <c r="H1756" t="n">
        <v>1.36</v>
      </c>
      <c r="I1756" t="n">
        <v>7</v>
      </c>
      <c r="J1756" t="n">
        <v>255.12</v>
      </c>
      <c r="K1756" t="n">
        <v>56.94</v>
      </c>
      <c r="L1756" t="n">
        <v>19.5</v>
      </c>
      <c r="M1756" t="n">
        <v>5</v>
      </c>
      <c r="N1756" t="n">
        <v>63.67</v>
      </c>
      <c r="O1756" t="n">
        <v>31698.47</v>
      </c>
      <c r="P1756" t="n">
        <v>157.55</v>
      </c>
      <c r="Q1756" t="n">
        <v>197.76</v>
      </c>
      <c r="R1756" t="n">
        <v>31.08</v>
      </c>
      <c r="S1756" t="n">
        <v>25.4</v>
      </c>
      <c r="T1756" t="n">
        <v>2001.2</v>
      </c>
      <c r="U1756" t="n">
        <v>0.82</v>
      </c>
      <c r="V1756" t="n">
        <v>0.89</v>
      </c>
      <c r="W1756" t="n">
        <v>2.95</v>
      </c>
      <c r="X1756" t="n">
        <v>0.12</v>
      </c>
      <c r="Y1756" t="n">
        <v>1</v>
      </c>
      <c r="Z1756" t="n">
        <v>10</v>
      </c>
    </row>
    <row r="1757">
      <c r="A1757" t="n">
        <v>75</v>
      </c>
      <c r="B1757" t="n">
        <v>115</v>
      </c>
      <c r="C1757" t="inlineStr">
        <is>
          <t xml:space="preserve">CONCLUIDO	</t>
        </is>
      </c>
      <c r="D1757" t="n">
        <v>7.4248</v>
      </c>
      <c r="E1757" t="n">
        <v>13.47</v>
      </c>
      <c r="F1757" t="n">
        <v>10.5</v>
      </c>
      <c r="G1757" t="n">
        <v>90</v>
      </c>
      <c r="H1757" t="n">
        <v>1.37</v>
      </c>
      <c r="I1757" t="n">
        <v>7</v>
      </c>
      <c r="J1757" t="n">
        <v>255.57</v>
      </c>
      <c r="K1757" t="n">
        <v>56.94</v>
      </c>
      <c r="L1757" t="n">
        <v>19.75</v>
      </c>
      <c r="M1757" t="n">
        <v>5</v>
      </c>
      <c r="N1757" t="n">
        <v>63.88</v>
      </c>
      <c r="O1757" t="n">
        <v>31754.72</v>
      </c>
      <c r="P1757" t="n">
        <v>157.42</v>
      </c>
      <c r="Q1757" t="n">
        <v>197.79</v>
      </c>
      <c r="R1757" t="n">
        <v>30.83</v>
      </c>
      <c r="S1757" t="n">
        <v>25.4</v>
      </c>
      <c r="T1757" t="n">
        <v>1875.13</v>
      </c>
      <c r="U1757" t="n">
        <v>0.82</v>
      </c>
      <c r="V1757" t="n">
        <v>0.89</v>
      </c>
      <c r="W1757" t="n">
        <v>2.95</v>
      </c>
      <c r="X1757" t="n">
        <v>0.11</v>
      </c>
      <c r="Y1757" t="n">
        <v>1</v>
      </c>
      <c r="Z1757" t="n">
        <v>10</v>
      </c>
    </row>
    <row r="1758">
      <c r="A1758" t="n">
        <v>76</v>
      </c>
      <c r="B1758" t="n">
        <v>115</v>
      </c>
      <c r="C1758" t="inlineStr">
        <is>
          <t xml:space="preserve">CONCLUIDO	</t>
        </is>
      </c>
      <c r="D1758" t="n">
        <v>7.4212</v>
      </c>
      <c r="E1758" t="n">
        <v>13.48</v>
      </c>
      <c r="F1758" t="n">
        <v>10.51</v>
      </c>
      <c r="G1758" t="n">
        <v>90.06</v>
      </c>
      <c r="H1758" t="n">
        <v>1.39</v>
      </c>
      <c r="I1758" t="n">
        <v>7</v>
      </c>
      <c r="J1758" t="n">
        <v>256.03</v>
      </c>
      <c r="K1758" t="n">
        <v>56.94</v>
      </c>
      <c r="L1758" t="n">
        <v>20</v>
      </c>
      <c r="M1758" t="n">
        <v>5</v>
      </c>
      <c r="N1758" t="n">
        <v>64.09</v>
      </c>
      <c r="O1758" t="n">
        <v>31811.04</v>
      </c>
      <c r="P1758" t="n">
        <v>157.48</v>
      </c>
      <c r="Q1758" t="n">
        <v>197.75</v>
      </c>
      <c r="R1758" t="n">
        <v>30.96</v>
      </c>
      <c r="S1758" t="n">
        <v>25.4</v>
      </c>
      <c r="T1758" t="n">
        <v>1939.52</v>
      </c>
      <c r="U1758" t="n">
        <v>0.82</v>
      </c>
      <c r="V1758" t="n">
        <v>0.89</v>
      </c>
      <c r="W1758" t="n">
        <v>2.95</v>
      </c>
      <c r="X1758" t="n">
        <v>0.12</v>
      </c>
      <c r="Y1758" t="n">
        <v>1</v>
      </c>
      <c r="Z1758" t="n">
        <v>10</v>
      </c>
    </row>
    <row r="1759">
      <c r="A1759" t="n">
        <v>77</v>
      </c>
      <c r="B1759" t="n">
        <v>115</v>
      </c>
      <c r="C1759" t="inlineStr">
        <is>
          <t xml:space="preserve">CONCLUIDO	</t>
        </is>
      </c>
      <c r="D1759" t="n">
        <v>7.4215</v>
      </c>
      <c r="E1759" t="n">
        <v>13.47</v>
      </c>
      <c r="F1759" t="n">
        <v>10.51</v>
      </c>
      <c r="G1759" t="n">
        <v>90.05</v>
      </c>
      <c r="H1759" t="n">
        <v>1.4</v>
      </c>
      <c r="I1759" t="n">
        <v>7</v>
      </c>
      <c r="J1759" t="n">
        <v>256.49</v>
      </c>
      <c r="K1759" t="n">
        <v>56.94</v>
      </c>
      <c r="L1759" t="n">
        <v>20.25</v>
      </c>
      <c r="M1759" t="n">
        <v>5</v>
      </c>
      <c r="N1759" t="n">
        <v>64.29000000000001</v>
      </c>
      <c r="O1759" t="n">
        <v>31867.44</v>
      </c>
      <c r="P1759" t="n">
        <v>157.51</v>
      </c>
      <c r="Q1759" t="n">
        <v>197.75</v>
      </c>
      <c r="R1759" t="n">
        <v>31.1</v>
      </c>
      <c r="S1759" t="n">
        <v>25.4</v>
      </c>
      <c r="T1759" t="n">
        <v>2010.11</v>
      </c>
      <c r="U1759" t="n">
        <v>0.82</v>
      </c>
      <c r="V1759" t="n">
        <v>0.89</v>
      </c>
      <c r="W1759" t="n">
        <v>2.95</v>
      </c>
      <c r="X1759" t="n">
        <v>0.12</v>
      </c>
      <c r="Y1759" t="n">
        <v>1</v>
      </c>
      <c r="Z1759" t="n">
        <v>10</v>
      </c>
    </row>
    <row r="1760">
      <c r="A1760" t="n">
        <v>78</v>
      </c>
      <c r="B1760" t="n">
        <v>115</v>
      </c>
      <c r="C1760" t="inlineStr">
        <is>
          <t xml:space="preserve">CONCLUIDO	</t>
        </is>
      </c>
      <c r="D1760" t="n">
        <v>7.4182</v>
      </c>
      <c r="E1760" t="n">
        <v>13.48</v>
      </c>
      <c r="F1760" t="n">
        <v>10.51</v>
      </c>
      <c r="G1760" t="n">
        <v>90.09999999999999</v>
      </c>
      <c r="H1760" t="n">
        <v>1.42</v>
      </c>
      <c r="I1760" t="n">
        <v>7</v>
      </c>
      <c r="J1760" t="n">
        <v>256.94</v>
      </c>
      <c r="K1760" t="n">
        <v>56.94</v>
      </c>
      <c r="L1760" t="n">
        <v>20.5</v>
      </c>
      <c r="M1760" t="n">
        <v>5</v>
      </c>
      <c r="N1760" t="n">
        <v>64.5</v>
      </c>
      <c r="O1760" t="n">
        <v>31924.04</v>
      </c>
      <c r="P1760" t="n">
        <v>157.57</v>
      </c>
      <c r="Q1760" t="n">
        <v>197.8</v>
      </c>
      <c r="R1760" t="n">
        <v>31.24</v>
      </c>
      <c r="S1760" t="n">
        <v>25.4</v>
      </c>
      <c r="T1760" t="n">
        <v>2082.72</v>
      </c>
      <c r="U1760" t="n">
        <v>0.8100000000000001</v>
      </c>
      <c r="V1760" t="n">
        <v>0.89</v>
      </c>
      <c r="W1760" t="n">
        <v>2.95</v>
      </c>
      <c r="X1760" t="n">
        <v>0.12</v>
      </c>
      <c r="Y1760" t="n">
        <v>1</v>
      </c>
      <c r="Z1760" t="n">
        <v>10</v>
      </c>
    </row>
    <row r="1761">
      <c r="A1761" t="n">
        <v>79</v>
      </c>
      <c r="B1761" t="n">
        <v>115</v>
      </c>
      <c r="C1761" t="inlineStr">
        <is>
          <t xml:space="preserve">CONCLUIDO	</t>
        </is>
      </c>
      <c r="D1761" t="n">
        <v>7.4227</v>
      </c>
      <c r="E1761" t="n">
        <v>13.47</v>
      </c>
      <c r="F1761" t="n">
        <v>10.5</v>
      </c>
      <c r="G1761" t="n">
        <v>90.04000000000001</v>
      </c>
      <c r="H1761" t="n">
        <v>1.43</v>
      </c>
      <c r="I1761" t="n">
        <v>7</v>
      </c>
      <c r="J1761" t="n">
        <v>257.4</v>
      </c>
      <c r="K1761" t="n">
        <v>56.94</v>
      </c>
      <c r="L1761" t="n">
        <v>20.75</v>
      </c>
      <c r="M1761" t="n">
        <v>5</v>
      </c>
      <c r="N1761" t="n">
        <v>64.70999999999999</v>
      </c>
      <c r="O1761" t="n">
        <v>31980.59</v>
      </c>
      <c r="P1761" t="n">
        <v>157.37</v>
      </c>
      <c r="Q1761" t="n">
        <v>197.78</v>
      </c>
      <c r="R1761" t="n">
        <v>30.94</v>
      </c>
      <c r="S1761" t="n">
        <v>25.4</v>
      </c>
      <c r="T1761" t="n">
        <v>1932.35</v>
      </c>
      <c r="U1761" t="n">
        <v>0.82</v>
      </c>
      <c r="V1761" t="n">
        <v>0.89</v>
      </c>
      <c r="W1761" t="n">
        <v>2.95</v>
      </c>
      <c r="X1761" t="n">
        <v>0.11</v>
      </c>
      <c r="Y1761" t="n">
        <v>1</v>
      </c>
      <c r="Z1761" t="n">
        <v>10</v>
      </c>
    </row>
    <row r="1762">
      <c r="A1762" t="n">
        <v>80</v>
      </c>
      <c r="B1762" t="n">
        <v>115</v>
      </c>
      <c r="C1762" t="inlineStr">
        <is>
          <t xml:space="preserve">CONCLUIDO	</t>
        </is>
      </c>
      <c r="D1762" t="n">
        <v>7.4184</v>
      </c>
      <c r="E1762" t="n">
        <v>13.48</v>
      </c>
      <c r="F1762" t="n">
        <v>10.51</v>
      </c>
      <c r="G1762" t="n">
        <v>90.09999999999999</v>
      </c>
      <c r="H1762" t="n">
        <v>1.45</v>
      </c>
      <c r="I1762" t="n">
        <v>7</v>
      </c>
      <c r="J1762" t="n">
        <v>257.86</v>
      </c>
      <c r="K1762" t="n">
        <v>56.94</v>
      </c>
      <c r="L1762" t="n">
        <v>21</v>
      </c>
      <c r="M1762" t="n">
        <v>5</v>
      </c>
      <c r="N1762" t="n">
        <v>64.92</v>
      </c>
      <c r="O1762" t="n">
        <v>32037.22</v>
      </c>
      <c r="P1762" t="n">
        <v>157.19</v>
      </c>
      <c r="Q1762" t="n">
        <v>197.75</v>
      </c>
      <c r="R1762" t="n">
        <v>31.21</v>
      </c>
      <c r="S1762" t="n">
        <v>25.4</v>
      </c>
      <c r="T1762" t="n">
        <v>2065.72</v>
      </c>
      <c r="U1762" t="n">
        <v>0.8100000000000001</v>
      </c>
      <c r="V1762" t="n">
        <v>0.89</v>
      </c>
      <c r="W1762" t="n">
        <v>2.95</v>
      </c>
      <c r="X1762" t="n">
        <v>0.12</v>
      </c>
      <c r="Y1762" t="n">
        <v>1</v>
      </c>
      <c r="Z1762" t="n">
        <v>10</v>
      </c>
    </row>
    <row r="1763">
      <c r="A1763" t="n">
        <v>81</v>
      </c>
      <c r="B1763" t="n">
        <v>115</v>
      </c>
      <c r="C1763" t="inlineStr">
        <is>
          <t xml:space="preserve">CONCLUIDO	</t>
        </is>
      </c>
      <c r="D1763" t="n">
        <v>7.4178</v>
      </c>
      <c r="E1763" t="n">
        <v>13.48</v>
      </c>
      <c r="F1763" t="n">
        <v>10.51</v>
      </c>
      <c r="G1763" t="n">
        <v>90.11</v>
      </c>
      <c r="H1763" t="n">
        <v>1.46</v>
      </c>
      <c r="I1763" t="n">
        <v>7</v>
      </c>
      <c r="J1763" t="n">
        <v>258.32</v>
      </c>
      <c r="K1763" t="n">
        <v>56.94</v>
      </c>
      <c r="L1763" t="n">
        <v>21.25</v>
      </c>
      <c r="M1763" t="n">
        <v>5</v>
      </c>
      <c r="N1763" t="n">
        <v>65.13</v>
      </c>
      <c r="O1763" t="n">
        <v>32093.94</v>
      </c>
      <c r="P1763" t="n">
        <v>157.08</v>
      </c>
      <c r="Q1763" t="n">
        <v>197.76</v>
      </c>
      <c r="R1763" t="n">
        <v>31.08</v>
      </c>
      <c r="S1763" t="n">
        <v>25.4</v>
      </c>
      <c r="T1763" t="n">
        <v>2002.98</v>
      </c>
      <c r="U1763" t="n">
        <v>0.82</v>
      </c>
      <c r="V1763" t="n">
        <v>0.89</v>
      </c>
      <c r="W1763" t="n">
        <v>2.95</v>
      </c>
      <c r="X1763" t="n">
        <v>0.12</v>
      </c>
      <c r="Y1763" t="n">
        <v>1</v>
      </c>
      <c r="Z1763" t="n">
        <v>10</v>
      </c>
    </row>
    <row r="1764">
      <c r="A1764" t="n">
        <v>82</v>
      </c>
      <c r="B1764" t="n">
        <v>115</v>
      </c>
      <c r="C1764" t="inlineStr">
        <is>
          <t xml:space="preserve">CONCLUIDO	</t>
        </is>
      </c>
      <c r="D1764" t="n">
        <v>7.4173</v>
      </c>
      <c r="E1764" t="n">
        <v>13.48</v>
      </c>
      <c r="F1764" t="n">
        <v>10.51</v>
      </c>
      <c r="G1764" t="n">
        <v>90.12</v>
      </c>
      <c r="H1764" t="n">
        <v>1.48</v>
      </c>
      <c r="I1764" t="n">
        <v>7</v>
      </c>
      <c r="J1764" t="n">
        <v>258.78</v>
      </c>
      <c r="K1764" t="n">
        <v>56.94</v>
      </c>
      <c r="L1764" t="n">
        <v>21.5</v>
      </c>
      <c r="M1764" t="n">
        <v>5</v>
      </c>
      <c r="N1764" t="n">
        <v>65.34</v>
      </c>
      <c r="O1764" t="n">
        <v>32150.72</v>
      </c>
      <c r="P1764" t="n">
        <v>156.89</v>
      </c>
      <c r="Q1764" t="n">
        <v>197.77</v>
      </c>
      <c r="R1764" t="n">
        <v>31.3</v>
      </c>
      <c r="S1764" t="n">
        <v>25.4</v>
      </c>
      <c r="T1764" t="n">
        <v>2112.58</v>
      </c>
      <c r="U1764" t="n">
        <v>0.8100000000000001</v>
      </c>
      <c r="V1764" t="n">
        <v>0.89</v>
      </c>
      <c r="W1764" t="n">
        <v>2.95</v>
      </c>
      <c r="X1764" t="n">
        <v>0.12</v>
      </c>
      <c r="Y1764" t="n">
        <v>1</v>
      </c>
      <c r="Z1764" t="n">
        <v>10</v>
      </c>
    </row>
    <row r="1765">
      <c r="A1765" t="n">
        <v>83</v>
      </c>
      <c r="B1765" t="n">
        <v>115</v>
      </c>
      <c r="C1765" t="inlineStr">
        <is>
          <t xml:space="preserve">CONCLUIDO	</t>
        </is>
      </c>
      <c r="D1765" t="n">
        <v>7.4195</v>
      </c>
      <c r="E1765" t="n">
        <v>13.48</v>
      </c>
      <c r="F1765" t="n">
        <v>10.51</v>
      </c>
      <c r="G1765" t="n">
        <v>90.09</v>
      </c>
      <c r="H1765" t="n">
        <v>1.49</v>
      </c>
      <c r="I1765" t="n">
        <v>7</v>
      </c>
      <c r="J1765" t="n">
        <v>259.24</v>
      </c>
      <c r="K1765" t="n">
        <v>56.94</v>
      </c>
      <c r="L1765" t="n">
        <v>21.75</v>
      </c>
      <c r="M1765" t="n">
        <v>5</v>
      </c>
      <c r="N1765" t="n">
        <v>65.55</v>
      </c>
      <c r="O1765" t="n">
        <v>32207.59</v>
      </c>
      <c r="P1765" t="n">
        <v>156.68</v>
      </c>
      <c r="Q1765" t="n">
        <v>197.77</v>
      </c>
      <c r="R1765" t="n">
        <v>31.19</v>
      </c>
      <c r="S1765" t="n">
        <v>25.4</v>
      </c>
      <c r="T1765" t="n">
        <v>2058.35</v>
      </c>
      <c r="U1765" t="n">
        <v>0.8100000000000001</v>
      </c>
      <c r="V1765" t="n">
        <v>0.89</v>
      </c>
      <c r="W1765" t="n">
        <v>2.95</v>
      </c>
      <c r="X1765" t="n">
        <v>0.12</v>
      </c>
      <c r="Y1765" t="n">
        <v>1</v>
      </c>
      <c r="Z1765" t="n">
        <v>10</v>
      </c>
    </row>
    <row r="1766">
      <c r="A1766" t="n">
        <v>84</v>
      </c>
      <c r="B1766" t="n">
        <v>115</v>
      </c>
      <c r="C1766" t="inlineStr">
        <is>
          <t xml:space="preserve">CONCLUIDO	</t>
        </is>
      </c>
      <c r="D1766" t="n">
        <v>7.4189</v>
      </c>
      <c r="E1766" t="n">
        <v>13.48</v>
      </c>
      <c r="F1766" t="n">
        <v>10.51</v>
      </c>
      <c r="G1766" t="n">
        <v>90.09999999999999</v>
      </c>
      <c r="H1766" t="n">
        <v>1.51</v>
      </c>
      <c r="I1766" t="n">
        <v>7</v>
      </c>
      <c r="J1766" t="n">
        <v>259.71</v>
      </c>
      <c r="K1766" t="n">
        <v>56.94</v>
      </c>
      <c r="L1766" t="n">
        <v>22</v>
      </c>
      <c r="M1766" t="n">
        <v>5</v>
      </c>
      <c r="N1766" t="n">
        <v>65.76000000000001</v>
      </c>
      <c r="O1766" t="n">
        <v>32264.54</v>
      </c>
      <c r="P1766" t="n">
        <v>156.43</v>
      </c>
      <c r="Q1766" t="n">
        <v>197.75</v>
      </c>
      <c r="R1766" t="n">
        <v>31.18</v>
      </c>
      <c r="S1766" t="n">
        <v>25.4</v>
      </c>
      <c r="T1766" t="n">
        <v>2051.96</v>
      </c>
      <c r="U1766" t="n">
        <v>0.8100000000000001</v>
      </c>
      <c r="V1766" t="n">
        <v>0.89</v>
      </c>
      <c r="W1766" t="n">
        <v>2.95</v>
      </c>
      <c r="X1766" t="n">
        <v>0.12</v>
      </c>
      <c r="Y1766" t="n">
        <v>1</v>
      </c>
      <c r="Z1766" t="n">
        <v>10</v>
      </c>
    </row>
    <row r="1767">
      <c r="A1767" t="n">
        <v>85</v>
      </c>
      <c r="B1767" t="n">
        <v>115</v>
      </c>
      <c r="C1767" t="inlineStr">
        <is>
          <t xml:space="preserve">CONCLUIDO	</t>
        </is>
      </c>
      <c r="D1767" t="n">
        <v>7.4196</v>
      </c>
      <c r="E1767" t="n">
        <v>13.48</v>
      </c>
      <c r="F1767" t="n">
        <v>10.51</v>
      </c>
      <c r="G1767" t="n">
        <v>90.08</v>
      </c>
      <c r="H1767" t="n">
        <v>1.52</v>
      </c>
      <c r="I1767" t="n">
        <v>7</v>
      </c>
      <c r="J1767" t="n">
        <v>260.17</v>
      </c>
      <c r="K1767" t="n">
        <v>56.94</v>
      </c>
      <c r="L1767" t="n">
        <v>22.25</v>
      </c>
      <c r="M1767" t="n">
        <v>5</v>
      </c>
      <c r="N1767" t="n">
        <v>65.98</v>
      </c>
      <c r="O1767" t="n">
        <v>32321.56</v>
      </c>
      <c r="P1767" t="n">
        <v>156.18</v>
      </c>
      <c r="Q1767" t="n">
        <v>197.78</v>
      </c>
      <c r="R1767" t="n">
        <v>31.12</v>
      </c>
      <c r="S1767" t="n">
        <v>25.4</v>
      </c>
      <c r="T1767" t="n">
        <v>2019.35</v>
      </c>
      <c r="U1767" t="n">
        <v>0.82</v>
      </c>
      <c r="V1767" t="n">
        <v>0.89</v>
      </c>
      <c r="W1767" t="n">
        <v>2.95</v>
      </c>
      <c r="X1767" t="n">
        <v>0.12</v>
      </c>
      <c r="Y1767" t="n">
        <v>1</v>
      </c>
      <c r="Z1767" t="n">
        <v>10</v>
      </c>
    </row>
    <row r="1768">
      <c r="A1768" t="n">
        <v>86</v>
      </c>
      <c r="B1768" t="n">
        <v>115</v>
      </c>
      <c r="C1768" t="inlineStr">
        <is>
          <t xml:space="preserve">CONCLUIDO	</t>
        </is>
      </c>
      <c r="D1768" t="n">
        <v>7.4556</v>
      </c>
      <c r="E1768" t="n">
        <v>13.41</v>
      </c>
      <c r="F1768" t="n">
        <v>10.49</v>
      </c>
      <c r="G1768" t="n">
        <v>104.89</v>
      </c>
      <c r="H1768" t="n">
        <v>1.54</v>
      </c>
      <c r="I1768" t="n">
        <v>6</v>
      </c>
      <c r="J1768" t="n">
        <v>260.63</v>
      </c>
      <c r="K1768" t="n">
        <v>56.94</v>
      </c>
      <c r="L1768" t="n">
        <v>22.5</v>
      </c>
      <c r="M1768" t="n">
        <v>4</v>
      </c>
      <c r="N1768" t="n">
        <v>66.19</v>
      </c>
      <c r="O1768" t="n">
        <v>32378.67</v>
      </c>
      <c r="P1768" t="n">
        <v>155.89</v>
      </c>
      <c r="Q1768" t="n">
        <v>197.77</v>
      </c>
      <c r="R1768" t="n">
        <v>30.44</v>
      </c>
      <c r="S1768" t="n">
        <v>25.4</v>
      </c>
      <c r="T1768" t="n">
        <v>1683.72</v>
      </c>
      <c r="U1768" t="n">
        <v>0.83</v>
      </c>
      <c r="V1768" t="n">
        <v>0.89</v>
      </c>
      <c r="W1768" t="n">
        <v>2.95</v>
      </c>
      <c r="X1768" t="n">
        <v>0.1</v>
      </c>
      <c r="Y1768" t="n">
        <v>1</v>
      </c>
      <c r="Z1768" t="n">
        <v>10</v>
      </c>
    </row>
    <row r="1769">
      <c r="A1769" t="n">
        <v>87</v>
      </c>
      <c r="B1769" t="n">
        <v>115</v>
      </c>
      <c r="C1769" t="inlineStr">
        <is>
          <t xml:space="preserve">CONCLUIDO	</t>
        </is>
      </c>
      <c r="D1769" t="n">
        <v>7.4574</v>
      </c>
      <c r="E1769" t="n">
        <v>13.41</v>
      </c>
      <c r="F1769" t="n">
        <v>10.49</v>
      </c>
      <c r="G1769" t="n">
        <v>104.85</v>
      </c>
      <c r="H1769" t="n">
        <v>1.55</v>
      </c>
      <c r="I1769" t="n">
        <v>6</v>
      </c>
      <c r="J1769" t="n">
        <v>261.09</v>
      </c>
      <c r="K1769" t="n">
        <v>56.94</v>
      </c>
      <c r="L1769" t="n">
        <v>22.75</v>
      </c>
      <c r="M1769" t="n">
        <v>4</v>
      </c>
      <c r="N1769" t="n">
        <v>66.40000000000001</v>
      </c>
      <c r="O1769" t="n">
        <v>32435.86</v>
      </c>
      <c r="P1769" t="n">
        <v>155.88</v>
      </c>
      <c r="Q1769" t="n">
        <v>197.78</v>
      </c>
      <c r="R1769" t="n">
        <v>30.26</v>
      </c>
      <c r="S1769" t="n">
        <v>25.4</v>
      </c>
      <c r="T1769" t="n">
        <v>1595.48</v>
      </c>
      <c r="U1769" t="n">
        <v>0.84</v>
      </c>
      <c r="V1769" t="n">
        <v>0.89</v>
      </c>
      <c r="W1769" t="n">
        <v>2.95</v>
      </c>
      <c r="X1769" t="n">
        <v>0.09</v>
      </c>
      <c r="Y1769" t="n">
        <v>1</v>
      </c>
      <c r="Z1769" t="n">
        <v>10</v>
      </c>
    </row>
    <row r="1770">
      <c r="A1770" t="n">
        <v>88</v>
      </c>
      <c r="B1770" t="n">
        <v>115</v>
      </c>
      <c r="C1770" t="inlineStr">
        <is>
          <t xml:space="preserve">CONCLUIDO	</t>
        </is>
      </c>
      <c r="D1770" t="n">
        <v>7.4585</v>
      </c>
      <c r="E1770" t="n">
        <v>13.41</v>
      </c>
      <c r="F1770" t="n">
        <v>10.48</v>
      </c>
      <c r="G1770" t="n">
        <v>104.83</v>
      </c>
      <c r="H1770" t="n">
        <v>1.56</v>
      </c>
      <c r="I1770" t="n">
        <v>6</v>
      </c>
      <c r="J1770" t="n">
        <v>261.56</v>
      </c>
      <c r="K1770" t="n">
        <v>56.94</v>
      </c>
      <c r="L1770" t="n">
        <v>23</v>
      </c>
      <c r="M1770" t="n">
        <v>4</v>
      </c>
      <c r="N1770" t="n">
        <v>66.62</v>
      </c>
      <c r="O1770" t="n">
        <v>32493.12</v>
      </c>
      <c r="P1770" t="n">
        <v>155.94</v>
      </c>
      <c r="Q1770" t="n">
        <v>197.75</v>
      </c>
      <c r="R1770" t="n">
        <v>30.29</v>
      </c>
      <c r="S1770" t="n">
        <v>25.4</v>
      </c>
      <c r="T1770" t="n">
        <v>1612.53</v>
      </c>
      <c r="U1770" t="n">
        <v>0.84</v>
      </c>
      <c r="V1770" t="n">
        <v>0.89</v>
      </c>
      <c r="W1770" t="n">
        <v>2.95</v>
      </c>
      <c r="X1770" t="n">
        <v>0.09</v>
      </c>
      <c r="Y1770" t="n">
        <v>1</v>
      </c>
      <c r="Z1770" t="n">
        <v>10</v>
      </c>
    </row>
    <row r="1771">
      <c r="A1771" t="n">
        <v>89</v>
      </c>
      <c r="B1771" t="n">
        <v>115</v>
      </c>
      <c r="C1771" t="inlineStr">
        <is>
          <t xml:space="preserve">CONCLUIDO	</t>
        </is>
      </c>
      <c r="D1771" t="n">
        <v>7.4573</v>
      </c>
      <c r="E1771" t="n">
        <v>13.41</v>
      </c>
      <c r="F1771" t="n">
        <v>10.49</v>
      </c>
      <c r="G1771" t="n">
        <v>104.86</v>
      </c>
      <c r="H1771" t="n">
        <v>1.58</v>
      </c>
      <c r="I1771" t="n">
        <v>6</v>
      </c>
      <c r="J1771" t="n">
        <v>262.02</v>
      </c>
      <c r="K1771" t="n">
        <v>56.94</v>
      </c>
      <c r="L1771" t="n">
        <v>23.25</v>
      </c>
      <c r="M1771" t="n">
        <v>4</v>
      </c>
      <c r="N1771" t="n">
        <v>66.83</v>
      </c>
      <c r="O1771" t="n">
        <v>32550.47</v>
      </c>
      <c r="P1771" t="n">
        <v>156.11</v>
      </c>
      <c r="Q1771" t="n">
        <v>197.75</v>
      </c>
      <c r="R1771" t="n">
        <v>30.33</v>
      </c>
      <c r="S1771" t="n">
        <v>25.4</v>
      </c>
      <c r="T1771" t="n">
        <v>1631.38</v>
      </c>
      <c r="U1771" t="n">
        <v>0.84</v>
      </c>
      <c r="V1771" t="n">
        <v>0.89</v>
      </c>
      <c r="W1771" t="n">
        <v>2.95</v>
      </c>
      <c r="X1771" t="n">
        <v>0.1</v>
      </c>
      <c r="Y1771" t="n">
        <v>1</v>
      </c>
      <c r="Z1771" t="n">
        <v>10</v>
      </c>
    </row>
    <row r="1772">
      <c r="A1772" t="n">
        <v>90</v>
      </c>
      <c r="B1772" t="n">
        <v>115</v>
      </c>
      <c r="C1772" t="inlineStr">
        <is>
          <t xml:space="preserve">CONCLUIDO	</t>
        </is>
      </c>
      <c r="D1772" t="n">
        <v>7.4579</v>
      </c>
      <c r="E1772" t="n">
        <v>13.41</v>
      </c>
      <c r="F1772" t="n">
        <v>10.48</v>
      </c>
      <c r="G1772" t="n">
        <v>104.84</v>
      </c>
      <c r="H1772" t="n">
        <v>1.59</v>
      </c>
      <c r="I1772" t="n">
        <v>6</v>
      </c>
      <c r="J1772" t="n">
        <v>262.49</v>
      </c>
      <c r="K1772" t="n">
        <v>56.94</v>
      </c>
      <c r="L1772" t="n">
        <v>23.5</v>
      </c>
      <c r="M1772" t="n">
        <v>4</v>
      </c>
      <c r="N1772" t="n">
        <v>67.05</v>
      </c>
      <c r="O1772" t="n">
        <v>32607.89</v>
      </c>
      <c r="P1772" t="n">
        <v>156.41</v>
      </c>
      <c r="Q1772" t="n">
        <v>197.78</v>
      </c>
      <c r="R1772" t="n">
        <v>30.27</v>
      </c>
      <c r="S1772" t="n">
        <v>25.4</v>
      </c>
      <c r="T1772" t="n">
        <v>1601.05</v>
      </c>
      <c r="U1772" t="n">
        <v>0.84</v>
      </c>
      <c r="V1772" t="n">
        <v>0.89</v>
      </c>
      <c r="W1772" t="n">
        <v>2.95</v>
      </c>
      <c r="X1772" t="n">
        <v>0.09</v>
      </c>
      <c r="Y1772" t="n">
        <v>1</v>
      </c>
      <c r="Z1772" t="n">
        <v>10</v>
      </c>
    </row>
    <row r="1773">
      <c r="A1773" t="n">
        <v>91</v>
      </c>
      <c r="B1773" t="n">
        <v>115</v>
      </c>
      <c r="C1773" t="inlineStr">
        <is>
          <t xml:space="preserve">CONCLUIDO	</t>
        </is>
      </c>
      <c r="D1773" t="n">
        <v>7.4543</v>
      </c>
      <c r="E1773" t="n">
        <v>13.42</v>
      </c>
      <c r="F1773" t="n">
        <v>10.49</v>
      </c>
      <c r="G1773" t="n">
        <v>104.91</v>
      </c>
      <c r="H1773" t="n">
        <v>1.61</v>
      </c>
      <c r="I1773" t="n">
        <v>6</v>
      </c>
      <c r="J1773" t="n">
        <v>262.96</v>
      </c>
      <c r="K1773" t="n">
        <v>56.94</v>
      </c>
      <c r="L1773" t="n">
        <v>23.75</v>
      </c>
      <c r="M1773" t="n">
        <v>4</v>
      </c>
      <c r="N1773" t="n">
        <v>67.26000000000001</v>
      </c>
      <c r="O1773" t="n">
        <v>32665.4</v>
      </c>
      <c r="P1773" t="n">
        <v>156.61</v>
      </c>
      <c r="Q1773" t="n">
        <v>197.75</v>
      </c>
      <c r="R1773" t="n">
        <v>30.5</v>
      </c>
      <c r="S1773" t="n">
        <v>25.4</v>
      </c>
      <c r="T1773" t="n">
        <v>1714.64</v>
      </c>
      <c r="U1773" t="n">
        <v>0.83</v>
      </c>
      <c r="V1773" t="n">
        <v>0.89</v>
      </c>
      <c r="W1773" t="n">
        <v>2.95</v>
      </c>
      <c r="X1773" t="n">
        <v>0.1</v>
      </c>
      <c r="Y1773" t="n">
        <v>1</v>
      </c>
      <c r="Z1773" t="n">
        <v>10</v>
      </c>
    </row>
    <row r="1774">
      <c r="A1774" t="n">
        <v>92</v>
      </c>
      <c r="B1774" t="n">
        <v>115</v>
      </c>
      <c r="C1774" t="inlineStr">
        <is>
          <t xml:space="preserve">CONCLUIDO	</t>
        </is>
      </c>
      <c r="D1774" t="n">
        <v>7.4565</v>
      </c>
      <c r="E1774" t="n">
        <v>13.41</v>
      </c>
      <c r="F1774" t="n">
        <v>10.49</v>
      </c>
      <c r="G1774" t="n">
        <v>104.87</v>
      </c>
      <c r="H1774" t="n">
        <v>1.62</v>
      </c>
      <c r="I1774" t="n">
        <v>6</v>
      </c>
      <c r="J1774" t="n">
        <v>263.42</v>
      </c>
      <c r="K1774" t="n">
        <v>56.94</v>
      </c>
      <c r="L1774" t="n">
        <v>24</v>
      </c>
      <c r="M1774" t="n">
        <v>4</v>
      </c>
      <c r="N1774" t="n">
        <v>67.48</v>
      </c>
      <c r="O1774" t="n">
        <v>32722.99</v>
      </c>
      <c r="P1774" t="n">
        <v>156.74</v>
      </c>
      <c r="Q1774" t="n">
        <v>197.75</v>
      </c>
      <c r="R1774" t="n">
        <v>30.42</v>
      </c>
      <c r="S1774" t="n">
        <v>25.4</v>
      </c>
      <c r="T1774" t="n">
        <v>1674.5</v>
      </c>
      <c r="U1774" t="n">
        <v>0.83</v>
      </c>
      <c r="V1774" t="n">
        <v>0.89</v>
      </c>
      <c r="W1774" t="n">
        <v>2.95</v>
      </c>
      <c r="X1774" t="n">
        <v>0.1</v>
      </c>
      <c r="Y1774" t="n">
        <v>1</v>
      </c>
      <c r="Z1774" t="n">
        <v>10</v>
      </c>
    </row>
    <row r="1775">
      <c r="A1775" t="n">
        <v>93</v>
      </c>
      <c r="B1775" t="n">
        <v>115</v>
      </c>
      <c r="C1775" t="inlineStr">
        <is>
          <t xml:space="preserve">CONCLUIDO	</t>
        </is>
      </c>
      <c r="D1775" t="n">
        <v>7.4633</v>
      </c>
      <c r="E1775" t="n">
        <v>13.4</v>
      </c>
      <c r="F1775" t="n">
        <v>10.47</v>
      </c>
      <c r="G1775" t="n">
        <v>104.75</v>
      </c>
      <c r="H1775" t="n">
        <v>1.64</v>
      </c>
      <c r="I1775" t="n">
        <v>6</v>
      </c>
      <c r="J1775" t="n">
        <v>263.89</v>
      </c>
      <c r="K1775" t="n">
        <v>56.94</v>
      </c>
      <c r="L1775" t="n">
        <v>24.25</v>
      </c>
      <c r="M1775" t="n">
        <v>4</v>
      </c>
      <c r="N1775" t="n">
        <v>67.7</v>
      </c>
      <c r="O1775" t="n">
        <v>32780.66</v>
      </c>
      <c r="P1775" t="n">
        <v>156.31</v>
      </c>
      <c r="Q1775" t="n">
        <v>197.75</v>
      </c>
      <c r="R1775" t="n">
        <v>30.02</v>
      </c>
      <c r="S1775" t="n">
        <v>25.4</v>
      </c>
      <c r="T1775" t="n">
        <v>1477.19</v>
      </c>
      <c r="U1775" t="n">
        <v>0.85</v>
      </c>
      <c r="V1775" t="n">
        <v>0.89</v>
      </c>
      <c r="W1775" t="n">
        <v>2.95</v>
      </c>
      <c r="X1775" t="n">
        <v>0.08</v>
      </c>
      <c r="Y1775" t="n">
        <v>1</v>
      </c>
      <c r="Z1775" t="n">
        <v>10</v>
      </c>
    </row>
    <row r="1776">
      <c r="A1776" t="n">
        <v>94</v>
      </c>
      <c r="B1776" t="n">
        <v>115</v>
      </c>
      <c r="C1776" t="inlineStr">
        <is>
          <t xml:space="preserve">CONCLUIDO	</t>
        </is>
      </c>
      <c r="D1776" t="n">
        <v>7.4584</v>
      </c>
      <c r="E1776" t="n">
        <v>13.41</v>
      </c>
      <c r="F1776" t="n">
        <v>10.48</v>
      </c>
      <c r="G1776" t="n">
        <v>104.84</v>
      </c>
      <c r="H1776" t="n">
        <v>1.65</v>
      </c>
      <c r="I1776" t="n">
        <v>6</v>
      </c>
      <c r="J1776" t="n">
        <v>264.36</v>
      </c>
      <c r="K1776" t="n">
        <v>56.94</v>
      </c>
      <c r="L1776" t="n">
        <v>24.5</v>
      </c>
      <c r="M1776" t="n">
        <v>4</v>
      </c>
      <c r="N1776" t="n">
        <v>67.92</v>
      </c>
      <c r="O1776" t="n">
        <v>32838.42</v>
      </c>
      <c r="P1776" t="n">
        <v>156.56</v>
      </c>
      <c r="Q1776" t="n">
        <v>197.76</v>
      </c>
      <c r="R1776" t="n">
        <v>30.21</v>
      </c>
      <c r="S1776" t="n">
        <v>25.4</v>
      </c>
      <c r="T1776" t="n">
        <v>1570.05</v>
      </c>
      <c r="U1776" t="n">
        <v>0.84</v>
      </c>
      <c r="V1776" t="n">
        <v>0.89</v>
      </c>
      <c r="W1776" t="n">
        <v>2.95</v>
      </c>
      <c r="X1776" t="n">
        <v>0.09</v>
      </c>
      <c r="Y1776" t="n">
        <v>1</v>
      </c>
      <c r="Z1776" t="n">
        <v>10</v>
      </c>
    </row>
    <row r="1777">
      <c r="A1777" t="n">
        <v>95</v>
      </c>
      <c r="B1777" t="n">
        <v>115</v>
      </c>
      <c r="C1777" t="inlineStr">
        <is>
          <t xml:space="preserve">CONCLUIDO	</t>
        </is>
      </c>
      <c r="D1777" t="n">
        <v>7.4565</v>
      </c>
      <c r="E1777" t="n">
        <v>13.41</v>
      </c>
      <c r="F1777" t="n">
        <v>10.49</v>
      </c>
      <c r="G1777" t="n">
        <v>104.87</v>
      </c>
      <c r="H1777" t="n">
        <v>1.66</v>
      </c>
      <c r="I1777" t="n">
        <v>6</v>
      </c>
      <c r="J1777" t="n">
        <v>264.83</v>
      </c>
      <c r="K1777" t="n">
        <v>56.94</v>
      </c>
      <c r="L1777" t="n">
        <v>24.75</v>
      </c>
      <c r="M1777" t="n">
        <v>4</v>
      </c>
      <c r="N1777" t="n">
        <v>68.13</v>
      </c>
      <c r="O1777" t="n">
        <v>32896.26</v>
      </c>
      <c r="P1777" t="n">
        <v>156.63</v>
      </c>
      <c r="Q1777" t="n">
        <v>197.75</v>
      </c>
      <c r="R1777" t="n">
        <v>30.38</v>
      </c>
      <c r="S1777" t="n">
        <v>25.4</v>
      </c>
      <c r="T1777" t="n">
        <v>1657.25</v>
      </c>
      <c r="U1777" t="n">
        <v>0.84</v>
      </c>
      <c r="V1777" t="n">
        <v>0.89</v>
      </c>
      <c r="W1777" t="n">
        <v>2.95</v>
      </c>
      <c r="X1777" t="n">
        <v>0.1</v>
      </c>
      <c r="Y1777" t="n">
        <v>1</v>
      </c>
      <c r="Z1777" t="n">
        <v>10</v>
      </c>
    </row>
    <row r="1778">
      <c r="A1778" t="n">
        <v>96</v>
      </c>
      <c r="B1778" t="n">
        <v>115</v>
      </c>
      <c r="C1778" t="inlineStr">
        <is>
          <t xml:space="preserve">CONCLUIDO	</t>
        </is>
      </c>
      <c r="D1778" t="n">
        <v>7.4579</v>
      </c>
      <c r="E1778" t="n">
        <v>13.41</v>
      </c>
      <c r="F1778" t="n">
        <v>10.48</v>
      </c>
      <c r="G1778" t="n">
        <v>104.84</v>
      </c>
      <c r="H1778" t="n">
        <v>1.68</v>
      </c>
      <c r="I1778" t="n">
        <v>6</v>
      </c>
      <c r="J1778" t="n">
        <v>265.3</v>
      </c>
      <c r="K1778" t="n">
        <v>56.94</v>
      </c>
      <c r="L1778" t="n">
        <v>25</v>
      </c>
      <c r="M1778" t="n">
        <v>4</v>
      </c>
      <c r="N1778" t="n">
        <v>68.34999999999999</v>
      </c>
      <c r="O1778" t="n">
        <v>32954.18</v>
      </c>
      <c r="P1778" t="n">
        <v>156.68</v>
      </c>
      <c r="Q1778" t="n">
        <v>197.75</v>
      </c>
      <c r="R1778" t="n">
        <v>30.31</v>
      </c>
      <c r="S1778" t="n">
        <v>25.4</v>
      </c>
      <c r="T1778" t="n">
        <v>1619.1</v>
      </c>
      <c r="U1778" t="n">
        <v>0.84</v>
      </c>
      <c r="V1778" t="n">
        <v>0.89</v>
      </c>
      <c r="W1778" t="n">
        <v>2.95</v>
      </c>
      <c r="X1778" t="n">
        <v>0.09</v>
      </c>
      <c r="Y1778" t="n">
        <v>1</v>
      </c>
      <c r="Z1778" t="n">
        <v>10</v>
      </c>
    </row>
    <row r="1779">
      <c r="A1779" t="n">
        <v>97</v>
      </c>
      <c r="B1779" t="n">
        <v>115</v>
      </c>
      <c r="C1779" t="inlineStr">
        <is>
          <t xml:space="preserve">CONCLUIDO	</t>
        </is>
      </c>
      <c r="D1779" t="n">
        <v>7.4556</v>
      </c>
      <c r="E1779" t="n">
        <v>13.41</v>
      </c>
      <c r="F1779" t="n">
        <v>10.49</v>
      </c>
      <c r="G1779" t="n">
        <v>104.89</v>
      </c>
      <c r="H1779" t="n">
        <v>1.69</v>
      </c>
      <c r="I1779" t="n">
        <v>6</v>
      </c>
      <c r="J1779" t="n">
        <v>265.77</v>
      </c>
      <c r="K1779" t="n">
        <v>56.94</v>
      </c>
      <c r="L1779" t="n">
        <v>25.25</v>
      </c>
      <c r="M1779" t="n">
        <v>4</v>
      </c>
      <c r="N1779" t="n">
        <v>68.56999999999999</v>
      </c>
      <c r="O1779" t="n">
        <v>33012.18</v>
      </c>
      <c r="P1779" t="n">
        <v>156.55</v>
      </c>
      <c r="Q1779" t="n">
        <v>197.76</v>
      </c>
      <c r="R1779" t="n">
        <v>30.42</v>
      </c>
      <c r="S1779" t="n">
        <v>25.4</v>
      </c>
      <c r="T1779" t="n">
        <v>1675.02</v>
      </c>
      <c r="U1779" t="n">
        <v>0.83</v>
      </c>
      <c r="V1779" t="n">
        <v>0.89</v>
      </c>
      <c r="W1779" t="n">
        <v>2.95</v>
      </c>
      <c r="X1779" t="n">
        <v>0.1</v>
      </c>
      <c r="Y1779" t="n">
        <v>1</v>
      </c>
      <c r="Z1779" t="n">
        <v>10</v>
      </c>
    </row>
    <row r="1780">
      <c r="A1780" t="n">
        <v>98</v>
      </c>
      <c r="B1780" t="n">
        <v>115</v>
      </c>
      <c r="C1780" t="inlineStr">
        <is>
          <t xml:space="preserve">CONCLUIDO	</t>
        </is>
      </c>
      <c r="D1780" t="n">
        <v>7.457</v>
      </c>
      <c r="E1780" t="n">
        <v>13.41</v>
      </c>
      <c r="F1780" t="n">
        <v>10.49</v>
      </c>
      <c r="G1780" t="n">
        <v>104.86</v>
      </c>
      <c r="H1780" t="n">
        <v>1.7</v>
      </c>
      <c r="I1780" t="n">
        <v>6</v>
      </c>
      <c r="J1780" t="n">
        <v>266.24</v>
      </c>
      <c r="K1780" t="n">
        <v>56.94</v>
      </c>
      <c r="L1780" t="n">
        <v>25.5</v>
      </c>
      <c r="M1780" t="n">
        <v>4</v>
      </c>
      <c r="N1780" t="n">
        <v>68.8</v>
      </c>
      <c r="O1780" t="n">
        <v>33070.26</v>
      </c>
      <c r="P1780" t="n">
        <v>156.5</v>
      </c>
      <c r="Q1780" t="n">
        <v>197.79</v>
      </c>
      <c r="R1780" t="n">
        <v>30.4</v>
      </c>
      <c r="S1780" t="n">
        <v>25.4</v>
      </c>
      <c r="T1780" t="n">
        <v>1667.69</v>
      </c>
      <c r="U1780" t="n">
        <v>0.84</v>
      </c>
      <c r="V1780" t="n">
        <v>0.89</v>
      </c>
      <c r="W1780" t="n">
        <v>2.95</v>
      </c>
      <c r="X1780" t="n">
        <v>0.1</v>
      </c>
      <c r="Y1780" t="n">
        <v>1</v>
      </c>
      <c r="Z1780" t="n">
        <v>10</v>
      </c>
    </row>
    <row r="1781">
      <c r="A1781" t="n">
        <v>99</v>
      </c>
      <c r="B1781" t="n">
        <v>115</v>
      </c>
      <c r="C1781" t="inlineStr">
        <is>
          <t xml:space="preserve">CONCLUIDO	</t>
        </is>
      </c>
      <c r="D1781" t="n">
        <v>7.4565</v>
      </c>
      <c r="E1781" t="n">
        <v>13.41</v>
      </c>
      <c r="F1781" t="n">
        <v>10.49</v>
      </c>
      <c r="G1781" t="n">
        <v>104.87</v>
      </c>
      <c r="H1781" t="n">
        <v>1.72</v>
      </c>
      <c r="I1781" t="n">
        <v>6</v>
      </c>
      <c r="J1781" t="n">
        <v>266.71</v>
      </c>
      <c r="K1781" t="n">
        <v>56.94</v>
      </c>
      <c r="L1781" t="n">
        <v>25.75</v>
      </c>
      <c r="M1781" t="n">
        <v>4</v>
      </c>
      <c r="N1781" t="n">
        <v>69.02</v>
      </c>
      <c r="O1781" t="n">
        <v>33128.44</v>
      </c>
      <c r="P1781" t="n">
        <v>156.44</v>
      </c>
      <c r="Q1781" t="n">
        <v>197.75</v>
      </c>
      <c r="R1781" t="n">
        <v>30.37</v>
      </c>
      <c r="S1781" t="n">
        <v>25.4</v>
      </c>
      <c r="T1781" t="n">
        <v>1648.77</v>
      </c>
      <c r="U1781" t="n">
        <v>0.84</v>
      </c>
      <c r="V1781" t="n">
        <v>0.89</v>
      </c>
      <c r="W1781" t="n">
        <v>2.95</v>
      </c>
      <c r="X1781" t="n">
        <v>0.1</v>
      </c>
      <c r="Y1781" t="n">
        <v>1</v>
      </c>
      <c r="Z1781" t="n">
        <v>10</v>
      </c>
    </row>
    <row r="1782">
      <c r="A1782" t="n">
        <v>100</v>
      </c>
      <c r="B1782" t="n">
        <v>115</v>
      </c>
      <c r="C1782" t="inlineStr">
        <is>
          <t xml:space="preserve">CONCLUIDO	</t>
        </is>
      </c>
      <c r="D1782" t="n">
        <v>7.456</v>
      </c>
      <c r="E1782" t="n">
        <v>13.41</v>
      </c>
      <c r="F1782" t="n">
        <v>10.49</v>
      </c>
      <c r="G1782" t="n">
        <v>104.88</v>
      </c>
      <c r="H1782" t="n">
        <v>1.73</v>
      </c>
      <c r="I1782" t="n">
        <v>6</v>
      </c>
      <c r="J1782" t="n">
        <v>267.18</v>
      </c>
      <c r="K1782" t="n">
        <v>56.94</v>
      </c>
      <c r="L1782" t="n">
        <v>26</v>
      </c>
      <c r="M1782" t="n">
        <v>4</v>
      </c>
      <c r="N1782" t="n">
        <v>69.23999999999999</v>
      </c>
      <c r="O1782" t="n">
        <v>33186.69</v>
      </c>
      <c r="P1782" t="n">
        <v>156.29</v>
      </c>
      <c r="Q1782" t="n">
        <v>197.76</v>
      </c>
      <c r="R1782" t="n">
        <v>30.42</v>
      </c>
      <c r="S1782" t="n">
        <v>25.4</v>
      </c>
      <c r="T1782" t="n">
        <v>1673.98</v>
      </c>
      <c r="U1782" t="n">
        <v>0.84</v>
      </c>
      <c r="V1782" t="n">
        <v>0.89</v>
      </c>
      <c r="W1782" t="n">
        <v>2.95</v>
      </c>
      <c r="X1782" t="n">
        <v>0.1</v>
      </c>
      <c r="Y1782" t="n">
        <v>1</v>
      </c>
      <c r="Z1782" t="n">
        <v>10</v>
      </c>
    </row>
    <row r="1783">
      <c r="A1783" t="n">
        <v>101</v>
      </c>
      <c r="B1783" t="n">
        <v>115</v>
      </c>
      <c r="C1783" t="inlineStr">
        <is>
          <t xml:space="preserve">CONCLUIDO	</t>
        </is>
      </c>
      <c r="D1783" t="n">
        <v>7.457</v>
      </c>
      <c r="E1783" t="n">
        <v>13.41</v>
      </c>
      <c r="F1783" t="n">
        <v>10.49</v>
      </c>
      <c r="G1783" t="n">
        <v>104.86</v>
      </c>
      <c r="H1783" t="n">
        <v>1.75</v>
      </c>
      <c r="I1783" t="n">
        <v>6</v>
      </c>
      <c r="J1783" t="n">
        <v>267.66</v>
      </c>
      <c r="K1783" t="n">
        <v>56.94</v>
      </c>
      <c r="L1783" t="n">
        <v>26.25</v>
      </c>
      <c r="M1783" t="n">
        <v>4</v>
      </c>
      <c r="N1783" t="n">
        <v>69.45999999999999</v>
      </c>
      <c r="O1783" t="n">
        <v>33245.03</v>
      </c>
      <c r="P1783" t="n">
        <v>156.08</v>
      </c>
      <c r="Q1783" t="n">
        <v>197.75</v>
      </c>
      <c r="R1783" t="n">
        <v>30.32</v>
      </c>
      <c r="S1783" t="n">
        <v>25.4</v>
      </c>
      <c r="T1783" t="n">
        <v>1625.53</v>
      </c>
      <c r="U1783" t="n">
        <v>0.84</v>
      </c>
      <c r="V1783" t="n">
        <v>0.89</v>
      </c>
      <c r="W1783" t="n">
        <v>2.95</v>
      </c>
      <c r="X1783" t="n">
        <v>0.1</v>
      </c>
      <c r="Y1783" t="n">
        <v>1</v>
      </c>
      <c r="Z1783" t="n">
        <v>10</v>
      </c>
    </row>
    <row r="1784">
      <c r="A1784" t="n">
        <v>102</v>
      </c>
      <c r="B1784" t="n">
        <v>115</v>
      </c>
      <c r="C1784" t="inlineStr">
        <is>
          <t xml:space="preserve">CONCLUIDO	</t>
        </is>
      </c>
      <c r="D1784" t="n">
        <v>7.4565</v>
      </c>
      <c r="E1784" t="n">
        <v>13.41</v>
      </c>
      <c r="F1784" t="n">
        <v>10.49</v>
      </c>
      <c r="G1784" t="n">
        <v>104.87</v>
      </c>
      <c r="H1784" t="n">
        <v>1.76</v>
      </c>
      <c r="I1784" t="n">
        <v>6</v>
      </c>
      <c r="J1784" t="n">
        <v>268.13</v>
      </c>
      <c r="K1784" t="n">
        <v>56.94</v>
      </c>
      <c r="L1784" t="n">
        <v>26.5</v>
      </c>
      <c r="M1784" t="n">
        <v>4</v>
      </c>
      <c r="N1784" t="n">
        <v>69.69</v>
      </c>
      <c r="O1784" t="n">
        <v>33303.46</v>
      </c>
      <c r="P1784" t="n">
        <v>155.91</v>
      </c>
      <c r="Q1784" t="n">
        <v>197.75</v>
      </c>
      <c r="R1784" t="n">
        <v>30.42</v>
      </c>
      <c r="S1784" t="n">
        <v>25.4</v>
      </c>
      <c r="T1784" t="n">
        <v>1676.07</v>
      </c>
      <c r="U1784" t="n">
        <v>0.83</v>
      </c>
      <c r="V1784" t="n">
        <v>0.89</v>
      </c>
      <c r="W1784" t="n">
        <v>2.95</v>
      </c>
      <c r="X1784" t="n">
        <v>0.1</v>
      </c>
      <c r="Y1784" t="n">
        <v>1</v>
      </c>
      <c r="Z1784" t="n">
        <v>10</v>
      </c>
    </row>
    <row r="1785">
      <c r="A1785" t="n">
        <v>103</v>
      </c>
      <c r="B1785" t="n">
        <v>115</v>
      </c>
      <c r="C1785" t="inlineStr">
        <is>
          <t xml:space="preserve">CONCLUIDO	</t>
        </is>
      </c>
      <c r="D1785" t="n">
        <v>7.4563</v>
      </c>
      <c r="E1785" t="n">
        <v>13.41</v>
      </c>
      <c r="F1785" t="n">
        <v>10.49</v>
      </c>
      <c r="G1785" t="n">
        <v>104.87</v>
      </c>
      <c r="H1785" t="n">
        <v>1.77</v>
      </c>
      <c r="I1785" t="n">
        <v>6</v>
      </c>
      <c r="J1785" t="n">
        <v>268.6</v>
      </c>
      <c r="K1785" t="n">
        <v>56.94</v>
      </c>
      <c r="L1785" t="n">
        <v>26.75</v>
      </c>
      <c r="M1785" t="n">
        <v>4</v>
      </c>
      <c r="N1785" t="n">
        <v>69.91</v>
      </c>
      <c r="O1785" t="n">
        <v>33361.97</v>
      </c>
      <c r="P1785" t="n">
        <v>155.73</v>
      </c>
      <c r="Q1785" t="n">
        <v>197.79</v>
      </c>
      <c r="R1785" t="n">
        <v>30.32</v>
      </c>
      <c r="S1785" t="n">
        <v>25.4</v>
      </c>
      <c r="T1785" t="n">
        <v>1627.83</v>
      </c>
      <c r="U1785" t="n">
        <v>0.84</v>
      </c>
      <c r="V1785" t="n">
        <v>0.89</v>
      </c>
      <c r="W1785" t="n">
        <v>2.95</v>
      </c>
      <c r="X1785" t="n">
        <v>0.1</v>
      </c>
      <c r="Y1785" t="n">
        <v>1</v>
      </c>
      <c r="Z1785" t="n">
        <v>10</v>
      </c>
    </row>
    <row r="1786">
      <c r="A1786" t="n">
        <v>104</v>
      </c>
      <c r="B1786" t="n">
        <v>115</v>
      </c>
      <c r="C1786" t="inlineStr">
        <is>
          <t xml:space="preserve">CONCLUIDO	</t>
        </is>
      </c>
      <c r="D1786" t="n">
        <v>7.4585</v>
      </c>
      <c r="E1786" t="n">
        <v>13.41</v>
      </c>
      <c r="F1786" t="n">
        <v>10.48</v>
      </c>
      <c r="G1786" t="n">
        <v>104.83</v>
      </c>
      <c r="H1786" t="n">
        <v>1.79</v>
      </c>
      <c r="I1786" t="n">
        <v>6</v>
      </c>
      <c r="J1786" t="n">
        <v>269.08</v>
      </c>
      <c r="K1786" t="n">
        <v>56.94</v>
      </c>
      <c r="L1786" t="n">
        <v>27</v>
      </c>
      <c r="M1786" t="n">
        <v>4</v>
      </c>
      <c r="N1786" t="n">
        <v>70.14</v>
      </c>
      <c r="O1786" t="n">
        <v>33420.56</v>
      </c>
      <c r="P1786" t="n">
        <v>155.51</v>
      </c>
      <c r="Q1786" t="n">
        <v>197.75</v>
      </c>
      <c r="R1786" t="n">
        <v>30.33</v>
      </c>
      <c r="S1786" t="n">
        <v>25.4</v>
      </c>
      <c r="T1786" t="n">
        <v>1632.6</v>
      </c>
      <c r="U1786" t="n">
        <v>0.84</v>
      </c>
      <c r="V1786" t="n">
        <v>0.89</v>
      </c>
      <c r="W1786" t="n">
        <v>2.95</v>
      </c>
      <c r="X1786" t="n">
        <v>0.09</v>
      </c>
      <c r="Y1786" t="n">
        <v>1</v>
      </c>
      <c r="Z1786" t="n">
        <v>10</v>
      </c>
    </row>
    <row r="1787">
      <c r="A1787" t="n">
        <v>105</v>
      </c>
      <c r="B1787" t="n">
        <v>115</v>
      </c>
      <c r="C1787" t="inlineStr">
        <is>
          <t xml:space="preserve">CONCLUIDO	</t>
        </is>
      </c>
      <c r="D1787" t="n">
        <v>7.4591</v>
      </c>
      <c r="E1787" t="n">
        <v>13.41</v>
      </c>
      <c r="F1787" t="n">
        <v>10.48</v>
      </c>
      <c r="G1787" t="n">
        <v>104.82</v>
      </c>
      <c r="H1787" t="n">
        <v>1.8</v>
      </c>
      <c r="I1787" t="n">
        <v>6</v>
      </c>
      <c r="J1787" t="n">
        <v>269.55</v>
      </c>
      <c r="K1787" t="n">
        <v>56.94</v>
      </c>
      <c r="L1787" t="n">
        <v>27.25</v>
      </c>
      <c r="M1787" t="n">
        <v>4</v>
      </c>
      <c r="N1787" t="n">
        <v>70.36</v>
      </c>
      <c r="O1787" t="n">
        <v>33479.25</v>
      </c>
      <c r="P1787" t="n">
        <v>155.21</v>
      </c>
      <c r="Q1787" t="n">
        <v>197.78</v>
      </c>
      <c r="R1787" t="n">
        <v>30.3</v>
      </c>
      <c r="S1787" t="n">
        <v>25.4</v>
      </c>
      <c r="T1787" t="n">
        <v>1615.85</v>
      </c>
      <c r="U1787" t="n">
        <v>0.84</v>
      </c>
      <c r="V1787" t="n">
        <v>0.89</v>
      </c>
      <c r="W1787" t="n">
        <v>2.95</v>
      </c>
      <c r="X1787" t="n">
        <v>0.09</v>
      </c>
      <c r="Y1787" t="n">
        <v>1</v>
      </c>
      <c r="Z1787" t="n">
        <v>10</v>
      </c>
    </row>
    <row r="1788">
      <c r="A1788" t="n">
        <v>106</v>
      </c>
      <c r="B1788" t="n">
        <v>115</v>
      </c>
      <c r="C1788" t="inlineStr">
        <is>
          <t xml:space="preserve">CONCLUIDO	</t>
        </is>
      </c>
      <c r="D1788" t="n">
        <v>7.4517</v>
      </c>
      <c r="E1788" t="n">
        <v>13.42</v>
      </c>
      <c r="F1788" t="n">
        <v>10.5</v>
      </c>
      <c r="G1788" t="n">
        <v>104.96</v>
      </c>
      <c r="H1788" t="n">
        <v>1.81</v>
      </c>
      <c r="I1788" t="n">
        <v>6</v>
      </c>
      <c r="J1788" t="n">
        <v>270.03</v>
      </c>
      <c r="K1788" t="n">
        <v>56.94</v>
      </c>
      <c r="L1788" t="n">
        <v>27.5</v>
      </c>
      <c r="M1788" t="n">
        <v>4</v>
      </c>
      <c r="N1788" t="n">
        <v>70.59</v>
      </c>
      <c r="O1788" t="n">
        <v>33538.02</v>
      </c>
      <c r="P1788" t="n">
        <v>155.05</v>
      </c>
      <c r="Q1788" t="n">
        <v>197.75</v>
      </c>
      <c r="R1788" t="n">
        <v>30.69</v>
      </c>
      <c r="S1788" t="n">
        <v>25.4</v>
      </c>
      <c r="T1788" t="n">
        <v>1808.86</v>
      </c>
      <c r="U1788" t="n">
        <v>0.83</v>
      </c>
      <c r="V1788" t="n">
        <v>0.89</v>
      </c>
      <c r="W1788" t="n">
        <v>2.95</v>
      </c>
      <c r="X1788" t="n">
        <v>0.11</v>
      </c>
      <c r="Y1788" t="n">
        <v>1</v>
      </c>
      <c r="Z1788" t="n">
        <v>10</v>
      </c>
    </row>
    <row r="1789">
      <c r="A1789" t="n">
        <v>107</v>
      </c>
      <c r="B1789" t="n">
        <v>115</v>
      </c>
      <c r="C1789" t="inlineStr">
        <is>
          <t xml:space="preserve">CONCLUIDO	</t>
        </is>
      </c>
      <c r="D1789" t="n">
        <v>7.4877</v>
      </c>
      <c r="E1789" t="n">
        <v>13.36</v>
      </c>
      <c r="F1789" t="n">
        <v>10.47</v>
      </c>
      <c r="G1789" t="n">
        <v>125.7</v>
      </c>
      <c r="H1789" t="n">
        <v>1.83</v>
      </c>
      <c r="I1789" t="n">
        <v>5</v>
      </c>
      <c r="J1789" t="n">
        <v>270.51</v>
      </c>
      <c r="K1789" t="n">
        <v>56.94</v>
      </c>
      <c r="L1789" t="n">
        <v>27.75</v>
      </c>
      <c r="M1789" t="n">
        <v>3</v>
      </c>
      <c r="N1789" t="n">
        <v>70.81999999999999</v>
      </c>
      <c r="O1789" t="n">
        <v>33596.87</v>
      </c>
      <c r="P1789" t="n">
        <v>154.7</v>
      </c>
      <c r="Q1789" t="n">
        <v>197.78</v>
      </c>
      <c r="R1789" t="n">
        <v>30.02</v>
      </c>
      <c r="S1789" t="n">
        <v>25.4</v>
      </c>
      <c r="T1789" t="n">
        <v>1481.72</v>
      </c>
      <c r="U1789" t="n">
        <v>0.85</v>
      </c>
      <c r="V1789" t="n">
        <v>0.89</v>
      </c>
      <c r="W1789" t="n">
        <v>2.95</v>
      </c>
      <c r="X1789" t="n">
        <v>0.09</v>
      </c>
      <c r="Y1789" t="n">
        <v>1</v>
      </c>
      <c r="Z1789" t="n">
        <v>10</v>
      </c>
    </row>
    <row r="1790">
      <c r="A1790" t="n">
        <v>108</v>
      </c>
      <c r="B1790" t="n">
        <v>115</v>
      </c>
      <c r="C1790" t="inlineStr">
        <is>
          <t xml:space="preserve">CONCLUIDO	</t>
        </is>
      </c>
      <c r="D1790" t="n">
        <v>7.4894</v>
      </c>
      <c r="E1790" t="n">
        <v>13.35</v>
      </c>
      <c r="F1790" t="n">
        <v>10.47</v>
      </c>
      <c r="G1790" t="n">
        <v>125.66</v>
      </c>
      <c r="H1790" t="n">
        <v>1.84</v>
      </c>
      <c r="I1790" t="n">
        <v>5</v>
      </c>
      <c r="J1790" t="n">
        <v>270.99</v>
      </c>
      <c r="K1790" t="n">
        <v>56.94</v>
      </c>
      <c r="L1790" t="n">
        <v>28</v>
      </c>
      <c r="M1790" t="n">
        <v>3</v>
      </c>
      <c r="N1790" t="n">
        <v>71.04000000000001</v>
      </c>
      <c r="O1790" t="n">
        <v>33655.82</v>
      </c>
      <c r="P1790" t="n">
        <v>154.99</v>
      </c>
      <c r="Q1790" t="n">
        <v>197.76</v>
      </c>
      <c r="R1790" t="n">
        <v>29.96</v>
      </c>
      <c r="S1790" t="n">
        <v>25.4</v>
      </c>
      <c r="T1790" t="n">
        <v>1449.4</v>
      </c>
      <c r="U1790" t="n">
        <v>0.85</v>
      </c>
      <c r="V1790" t="n">
        <v>0.89</v>
      </c>
      <c r="W1790" t="n">
        <v>2.95</v>
      </c>
      <c r="X1790" t="n">
        <v>0.08</v>
      </c>
      <c r="Y1790" t="n">
        <v>1</v>
      </c>
      <c r="Z1790" t="n">
        <v>10</v>
      </c>
    </row>
    <row r="1791">
      <c r="A1791" t="n">
        <v>109</v>
      </c>
      <c r="B1791" t="n">
        <v>115</v>
      </c>
      <c r="C1791" t="inlineStr">
        <is>
          <t xml:space="preserve">CONCLUIDO	</t>
        </is>
      </c>
      <c r="D1791" t="n">
        <v>7.4863</v>
      </c>
      <c r="E1791" t="n">
        <v>13.36</v>
      </c>
      <c r="F1791" t="n">
        <v>10.48</v>
      </c>
      <c r="G1791" t="n">
        <v>125.73</v>
      </c>
      <c r="H1791" t="n">
        <v>1.85</v>
      </c>
      <c r="I1791" t="n">
        <v>5</v>
      </c>
      <c r="J1791" t="n">
        <v>271.46</v>
      </c>
      <c r="K1791" t="n">
        <v>56.94</v>
      </c>
      <c r="L1791" t="n">
        <v>28.25</v>
      </c>
      <c r="M1791" t="n">
        <v>3</v>
      </c>
      <c r="N1791" t="n">
        <v>71.27</v>
      </c>
      <c r="O1791" t="n">
        <v>33714.85</v>
      </c>
      <c r="P1791" t="n">
        <v>155.2</v>
      </c>
      <c r="Q1791" t="n">
        <v>197.75</v>
      </c>
      <c r="R1791" t="n">
        <v>30.19</v>
      </c>
      <c r="S1791" t="n">
        <v>25.4</v>
      </c>
      <c r="T1791" t="n">
        <v>1568.46</v>
      </c>
      <c r="U1791" t="n">
        <v>0.84</v>
      </c>
      <c r="V1791" t="n">
        <v>0.89</v>
      </c>
      <c r="W1791" t="n">
        <v>2.95</v>
      </c>
      <c r="X1791" t="n">
        <v>0.09</v>
      </c>
      <c r="Y1791" t="n">
        <v>1</v>
      </c>
      <c r="Z1791" t="n">
        <v>10</v>
      </c>
    </row>
    <row r="1792">
      <c r="A1792" t="n">
        <v>110</v>
      </c>
      <c r="B1792" t="n">
        <v>115</v>
      </c>
      <c r="C1792" t="inlineStr">
        <is>
          <t xml:space="preserve">CONCLUIDO	</t>
        </is>
      </c>
      <c r="D1792" t="n">
        <v>7.4839</v>
      </c>
      <c r="E1792" t="n">
        <v>13.36</v>
      </c>
      <c r="F1792" t="n">
        <v>10.48</v>
      </c>
      <c r="G1792" t="n">
        <v>125.78</v>
      </c>
      <c r="H1792" t="n">
        <v>1.87</v>
      </c>
      <c r="I1792" t="n">
        <v>5</v>
      </c>
      <c r="J1792" t="n">
        <v>271.94</v>
      </c>
      <c r="K1792" t="n">
        <v>56.94</v>
      </c>
      <c r="L1792" t="n">
        <v>28.5</v>
      </c>
      <c r="M1792" t="n">
        <v>3</v>
      </c>
      <c r="N1792" t="n">
        <v>71.5</v>
      </c>
      <c r="O1792" t="n">
        <v>33773.97</v>
      </c>
      <c r="P1792" t="n">
        <v>155.46</v>
      </c>
      <c r="Q1792" t="n">
        <v>197.79</v>
      </c>
      <c r="R1792" t="n">
        <v>30.18</v>
      </c>
      <c r="S1792" t="n">
        <v>25.4</v>
      </c>
      <c r="T1792" t="n">
        <v>1559.74</v>
      </c>
      <c r="U1792" t="n">
        <v>0.84</v>
      </c>
      <c r="V1792" t="n">
        <v>0.89</v>
      </c>
      <c r="W1792" t="n">
        <v>2.95</v>
      </c>
      <c r="X1792" t="n">
        <v>0.09</v>
      </c>
      <c r="Y1792" t="n">
        <v>1</v>
      </c>
      <c r="Z1792" t="n">
        <v>10</v>
      </c>
    </row>
    <row r="1793">
      <c r="A1793" t="n">
        <v>111</v>
      </c>
      <c r="B1793" t="n">
        <v>115</v>
      </c>
      <c r="C1793" t="inlineStr">
        <is>
          <t xml:space="preserve">CONCLUIDO	</t>
        </is>
      </c>
      <c r="D1793" t="n">
        <v>7.488</v>
      </c>
      <c r="E1793" t="n">
        <v>13.35</v>
      </c>
      <c r="F1793" t="n">
        <v>10.47</v>
      </c>
      <c r="G1793" t="n">
        <v>125.69</v>
      </c>
      <c r="H1793" t="n">
        <v>1.88</v>
      </c>
      <c r="I1793" t="n">
        <v>5</v>
      </c>
      <c r="J1793" t="n">
        <v>272.43</v>
      </c>
      <c r="K1793" t="n">
        <v>56.94</v>
      </c>
      <c r="L1793" t="n">
        <v>28.75</v>
      </c>
      <c r="M1793" t="n">
        <v>3</v>
      </c>
      <c r="N1793" t="n">
        <v>71.73</v>
      </c>
      <c r="O1793" t="n">
        <v>33833.3</v>
      </c>
      <c r="P1793" t="n">
        <v>155.45</v>
      </c>
      <c r="Q1793" t="n">
        <v>197.75</v>
      </c>
      <c r="R1793" t="n">
        <v>30.07</v>
      </c>
      <c r="S1793" t="n">
        <v>25.4</v>
      </c>
      <c r="T1793" t="n">
        <v>1504.41</v>
      </c>
      <c r="U1793" t="n">
        <v>0.84</v>
      </c>
      <c r="V1793" t="n">
        <v>0.89</v>
      </c>
      <c r="W1793" t="n">
        <v>2.95</v>
      </c>
      <c r="X1793" t="n">
        <v>0.08</v>
      </c>
      <c r="Y1793" t="n">
        <v>1</v>
      </c>
      <c r="Z1793" t="n">
        <v>10</v>
      </c>
    </row>
    <row r="1794">
      <c r="A1794" t="n">
        <v>112</v>
      </c>
      <c r="B1794" t="n">
        <v>115</v>
      </c>
      <c r="C1794" t="inlineStr">
        <is>
          <t xml:space="preserve">CONCLUIDO	</t>
        </is>
      </c>
      <c r="D1794" t="n">
        <v>7.4878</v>
      </c>
      <c r="E1794" t="n">
        <v>13.36</v>
      </c>
      <c r="F1794" t="n">
        <v>10.47</v>
      </c>
      <c r="G1794" t="n">
        <v>125.7</v>
      </c>
      <c r="H1794" t="n">
        <v>1.89</v>
      </c>
      <c r="I1794" t="n">
        <v>5</v>
      </c>
      <c r="J1794" t="n">
        <v>272.91</v>
      </c>
      <c r="K1794" t="n">
        <v>56.94</v>
      </c>
      <c r="L1794" t="n">
        <v>29</v>
      </c>
      <c r="M1794" t="n">
        <v>3</v>
      </c>
      <c r="N1794" t="n">
        <v>71.95999999999999</v>
      </c>
      <c r="O1794" t="n">
        <v>33892.61</v>
      </c>
      <c r="P1794" t="n">
        <v>155.6</v>
      </c>
      <c r="Q1794" t="n">
        <v>197.76</v>
      </c>
      <c r="R1794" t="n">
        <v>30.01</v>
      </c>
      <c r="S1794" t="n">
        <v>25.4</v>
      </c>
      <c r="T1794" t="n">
        <v>1474.72</v>
      </c>
      <c r="U1794" t="n">
        <v>0.85</v>
      </c>
      <c r="V1794" t="n">
        <v>0.89</v>
      </c>
      <c r="W1794" t="n">
        <v>2.95</v>
      </c>
      <c r="X1794" t="n">
        <v>0.08</v>
      </c>
      <c r="Y1794" t="n">
        <v>1</v>
      </c>
      <c r="Z1794" t="n">
        <v>10</v>
      </c>
    </row>
    <row r="1795">
      <c r="A1795" t="n">
        <v>113</v>
      </c>
      <c r="B1795" t="n">
        <v>115</v>
      </c>
      <c r="C1795" t="inlineStr">
        <is>
          <t xml:space="preserve">CONCLUIDO	</t>
        </is>
      </c>
      <c r="D1795" t="n">
        <v>7.4899</v>
      </c>
      <c r="E1795" t="n">
        <v>13.35</v>
      </c>
      <c r="F1795" t="n">
        <v>10.47</v>
      </c>
      <c r="G1795" t="n">
        <v>125.65</v>
      </c>
      <c r="H1795" t="n">
        <v>1.9</v>
      </c>
      <c r="I1795" t="n">
        <v>5</v>
      </c>
      <c r="J1795" t="n">
        <v>273.39</v>
      </c>
      <c r="K1795" t="n">
        <v>56.94</v>
      </c>
      <c r="L1795" t="n">
        <v>29.25</v>
      </c>
      <c r="M1795" t="n">
        <v>3</v>
      </c>
      <c r="N1795" t="n">
        <v>72.19</v>
      </c>
      <c r="O1795" t="n">
        <v>33952</v>
      </c>
      <c r="P1795" t="n">
        <v>155.55</v>
      </c>
      <c r="Q1795" t="n">
        <v>197.75</v>
      </c>
      <c r="R1795" t="n">
        <v>29.88</v>
      </c>
      <c r="S1795" t="n">
        <v>25.4</v>
      </c>
      <c r="T1795" t="n">
        <v>1412.22</v>
      </c>
      <c r="U1795" t="n">
        <v>0.85</v>
      </c>
      <c r="V1795" t="n">
        <v>0.89</v>
      </c>
      <c r="W1795" t="n">
        <v>2.95</v>
      </c>
      <c r="X1795" t="n">
        <v>0.08</v>
      </c>
      <c r="Y1795" t="n">
        <v>1</v>
      </c>
      <c r="Z1795" t="n">
        <v>10</v>
      </c>
    </row>
    <row r="1796">
      <c r="A1796" t="n">
        <v>114</v>
      </c>
      <c r="B1796" t="n">
        <v>115</v>
      </c>
      <c r="C1796" t="inlineStr">
        <is>
          <t xml:space="preserve">CONCLUIDO	</t>
        </is>
      </c>
      <c r="D1796" t="n">
        <v>7.4905</v>
      </c>
      <c r="E1796" t="n">
        <v>13.35</v>
      </c>
      <c r="F1796" t="n">
        <v>10.47</v>
      </c>
      <c r="G1796" t="n">
        <v>125.64</v>
      </c>
      <c r="H1796" t="n">
        <v>1.92</v>
      </c>
      <c r="I1796" t="n">
        <v>5</v>
      </c>
      <c r="J1796" t="n">
        <v>273.87</v>
      </c>
      <c r="K1796" t="n">
        <v>56.94</v>
      </c>
      <c r="L1796" t="n">
        <v>29.5</v>
      </c>
      <c r="M1796" t="n">
        <v>3</v>
      </c>
      <c r="N1796" t="n">
        <v>72.43000000000001</v>
      </c>
      <c r="O1796" t="n">
        <v>34011.48</v>
      </c>
      <c r="P1796" t="n">
        <v>155.71</v>
      </c>
      <c r="Q1796" t="n">
        <v>197.75</v>
      </c>
      <c r="R1796" t="n">
        <v>29.98</v>
      </c>
      <c r="S1796" t="n">
        <v>25.4</v>
      </c>
      <c r="T1796" t="n">
        <v>1458.57</v>
      </c>
      <c r="U1796" t="n">
        <v>0.85</v>
      </c>
      <c r="V1796" t="n">
        <v>0.89</v>
      </c>
      <c r="W1796" t="n">
        <v>2.94</v>
      </c>
      <c r="X1796" t="n">
        <v>0.08</v>
      </c>
      <c r="Y1796" t="n">
        <v>1</v>
      </c>
      <c r="Z1796" t="n">
        <v>10</v>
      </c>
    </row>
    <row r="1797">
      <c r="A1797" t="n">
        <v>115</v>
      </c>
      <c r="B1797" t="n">
        <v>115</v>
      </c>
      <c r="C1797" t="inlineStr">
        <is>
          <t xml:space="preserve">CONCLUIDO	</t>
        </is>
      </c>
      <c r="D1797" t="n">
        <v>7.4902</v>
      </c>
      <c r="E1797" t="n">
        <v>13.35</v>
      </c>
      <c r="F1797" t="n">
        <v>10.47</v>
      </c>
      <c r="G1797" t="n">
        <v>125.65</v>
      </c>
      <c r="H1797" t="n">
        <v>1.93</v>
      </c>
      <c r="I1797" t="n">
        <v>5</v>
      </c>
      <c r="J1797" t="n">
        <v>274.35</v>
      </c>
      <c r="K1797" t="n">
        <v>56.94</v>
      </c>
      <c r="L1797" t="n">
        <v>29.75</v>
      </c>
      <c r="M1797" t="n">
        <v>3</v>
      </c>
      <c r="N1797" t="n">
        <v>72.66</v>
      </c>
      <c r="O1797" t="n">
        <v>34071.05</v>
      </c>
      <c r="P1797" t="n">
        <v>155.82</v>
      </c>
      <c r="Q1797" t="n">
        <v>197.76</v>
      </c>
      <c r="R1797" t="n">
        <v>29.87</v>
      </c>
      <c r="S1797" t="n">
        <v>25.4</v>
      </c>
      <c r="T1797" t="n">
        <v>1406.06</v>
      </c>
      <c r="U1797" t="n">
        <v>0.85</v>
      </c>
      <c r="V1797" t="n">
        <v>0.89</v>
      </c>
      <c r="W1797" t="n">
        <v>2.95</v>
      </c>
      <c r="X1797" t="n">
        <v>0.08</v>
      </c>
      <c r="Y1797" t="n">
        <v>1</v>
      </c>
      <c r="Z1797" t="n">
        <v>10</v>
      </c>
    </row>
    <row r="1798">
      <c r="A1798" t="n">
        <v>116</v>
      </c>
      <c r="B1798" t="n">
        <v>115</v>
      </c>
      <c r="C1798" t="inlineStr">
        <is>
          <t xml:space="preserve">CONCLUIDO	</t>
        </is>
      </c>
      <c r="D1798" t="n">
        <v>7.4933</v>
      </c>
      <c r="E1798" t="n">
        <v>13.35</v>
      </c>
      <c r="F1798" t="n">
        <v>10.46</v>
      </c>
      <c r="G1798" t="n">
        <v>125.58</v>
      </c>
      <c r="H1798" t="n">
        <v>1.94</v>
      </c>
      <c r="I1798" t="n">
        <v>5</v>
      </c>
      <c r="J1798" t="n">
        <v>274.84</v>
      </c>
      <c r="K1798" t="n">
        <v>56.94</v>
      </c>
      <c r="L1798" t="n">
        <v>30</v>
      </c>
      <c r="M1798" t="n">
        <v>3</v>
      </c>
      <c r="N1798" t="n">
        <v>72.89</v>
      </c>
      <c r="O1798" t="n">
        <v>34130.71</v>
      </c>
      <c r="P1798" t="n">
        <v>155.72</v>
      </c>
      <c r="Q1798" t="n">
        <v>197.75</v>
      </c>
      <c r="R1798" t="n">
        <v>29.72</v>
      </c>
      <c r="S1798" t="n">
        <v>25.4</v>
      </c>
      <c r="T1798" t="n">
        <v>1333.54</v>
      </c>
      <c r="U1798" t="n">
        <v>0.85</v>
      </c>
      <c r="V1798" t="n">
        <v>0.89</v>
      </c>
      <c r="W1798" t="n">
        <v>2.95</v>
      </c>
      <c r="X1798" t="n">
        <v>0.08</v>
      </c>
      <c r="Y1798" t="n">
        <v>1</v>
      </c>
      <c r="Z1798" t="n">
        <v>10</v>
      </c>
    </row>
    <row r="1799">
      <c r="A1799" t="n">
        <v>117</v>
      </c>
      <c r="B1799" t="n">
        <v>115</v>
      </c>
      <c r="C1799" t="inlineStr">
        <is>
          <t xml:space="preserve">CONCLUIDO	</t>
        </is>
      </c>
      <c r="D1799" t="n">
        <v>7.4909</v>
      </c>
      <c r="E1799" t="n">
        <v>13.35</v>
      </c>
      <c r="F1799" t="n">
        <v>10.47</v>
      </c>
      <c r="G1799" t="n">
        <v>125.63</v>
      </c>
      <c r="H1799" t="n">
        <v>1.96</v>
      </c>
      <c r="I1799" t="n">
        <v>5</v>
      </c>
      <c r="J1799" t="n">
        <v>275.32</v>
      </c>
      <c r="K1799" t="n">
        <v>56.94</v>
      </c>
      <c r="L1799" t="n">
        <v>30.25</v>
      </c>
      <c r="M1799" t="n">
        <v>3</v>
      </c>
      <c r="N1799" t="n">
        <v>73.13</v>
      </c>
      <c r="O1799" t="n">
        <v>34190.46</v>
      </c>
      <c r="P1799" t="n">
        <v>155.89</v>
      </c>
      <c r="Q1799" t="n">
        <v>197.76</v>
      </c>
      <c r="R1799" t="n">
        <v>29.83</v>
      </c>
      <c r="S1799" t="n">
        <v>25.4</v>
      </c>
      <c r="T1799" t="n">
        <v>1385.56</v>
      </c>
      <c r="U1799" t="n">
        <v>0.85</v>
      </c>
      <c r="V1799" t="n">
        <v>0.89</v>
      </c>
      <c r="W1799" t="n">
        <v>2.95</v>
      </c>
      <c r="X1799" t="n">
        <v>0.08</v>
      </c>
      <c r="Y1799" t="n">
        <v>1</v>
      </c>
      <c r="Z1799" t="n">
        <v>10</v>
      </c>
    </row>
    <row r="1800">
      <c r="A1800" t="n">
        <v>118</v>
      </c>
      <c r="B1800" t="n">
        <v>115</v>
      </c>
      <c r="C1800" t="inlineStr">
        <is>
          <t xml:space="preserve">CONCLUIDO	</t>
        </is>
      </c>
      <c r="D1800" t="n">
        <v>7.4903</v>
      </c>
      <c r="E1800" t="n">
        <v>13.35</v>
      </c>
      <c r="F1800" t="n">
        <v>10.47</v>
      </c>
      <c r="G1800" t="n">
        <v>125.64</v>
      </c>
      <c r="H1800" t="n">
        <v>1.97</v>
      </c>
      <c r="I1800" t="n">
        <v>5</v>
      </c>
      <c r="J1800" t="n">
        <v>275.81</v>
      </c>
      <c r="K1800" t="n">
        <v>56.94</v>
      </c>
      <c r="L1800" t="n">
        <v>30.5</v>
      </c>
      <c r="M1800" t="n">
        <v>3</v>
      </c>
      <c r="N1800" t="n">
        <v>73.36</v>
      </c>
      <c r="O1800" t="n">
        <v>34250.31</v>
      </c>
      <c r="P1800" t="n">
        <v>155.95</v>
      </c>
      <c r="Q1800" t="n">
        <v>197.75</v>
      </c>
      <c r="R1800" t="n">
        <v>29.88</v>
      </c>
      <c r="S1800" t="n">
        <v>25.4</v>
      </c>
      <c r="T1800" t="n">
        <v>1410.91</v>
      </c>
      <c r="U1800" t="n">
        <v>0.85</v>
      </c>
      <c r="V1800" t="n">
        <v>0.89</v>
      </c>
      <c r="W1800" t="n">
        <v>2.95</v>
      </c>
      <c r="X1800" t="n">
        <v>0.08</v>
      </c>
      <c r="Y1800" t="n">
        <v>1</v>
      </c>
      <c r="Z1800" t="n">
        <v>10</v>
      </c>
    </row>
    <row r="1801">
      <c r="A1801" t="n">
        <v>119</v>
      </c>
      <c r="B1801" t="n">
        <v>115</v>
      </c>
      <c r="C1801" t="inlineStr">
        <is>
          <t xml:space="preserve">CONCLUIDO	</t>
        </is>
      </c>
      <c r="D1801" t="n">
        <v>7.4894</v>
      </c>
      <c r="E1801" t="n">
        <v>13.35</v>
      </c>
      <c r="F1801" t="n">
        <v>10.47</v>
      </c>
      <c r="G1801" t="n">
        <v>125.66</v>
      </c>
      <c r="H1801" t="n">
        <v>1.98</v>
      </c>
      <c r="I1801" t="n">
        <v>5</v>
      </c>
      <c r="J1801" t="n">
        <v>276.29</v>
      </c>
      <c r="K1801" t="n">
        <v>56.94</v>
      </c>
      <c r="L1801" t="n">
        <v>30.75</v>
      </c>
      <c r="M1801" t="n">
        <v>3</v>
      </c>
      <c r="N1801" t="n">
        <v>73.59999999999999</v>
      </c>
      <c r="O1801" t="n">
        <v>34310.24</v>
      </c>
      <c r="P1801" t="n">
        <v>156.1</v>
      </c>
      <c r="Q1801" t="n">
        <v>197.75</v>
      </c>
      <c r="R1801" t="n">
        <v>29.91</v>
      </c>
      <c r="S1801" t="n">
        <v>25.4</v>
      </c>
      <c r="T1801" t="n">
        <v>1425.84</v>
      </c>
      <c r="U1801" t="n">
        <v>0.85</v>
      </c>
      <c r="V1801" t="n">
        <v>0.89</v>
      </c>
      <c r="W1801" t="n">
        <v>2.95</v>
      </c>
      <c r="X1801" t="n">
        <v>0.08</v>
      </c>
      <c r="Y1801" t="n">
        <v>1</v>
      </c>
      <c r="Z1801" t="n">
        <v>10</v>
      </c>
    </row>
    <row r="1802">
      <c r="A1802" t="n">
        <v>120</v>
      </c>
      <c r="B1802" t="n">
        <v>115</v>
      </c>
      <c r="C1802" t="inlineStr">
        <is>
          <t xml:space="preserve">CONCLUIDO	</t>
        </is>
      </c>
      <c r="D1802" t="n">
        <v>7.4888</v>
      </c>
      <c r="E1802" t="n">
        <v>13.35</v>
      </c>
      <c r="F1802" t="n">
        <v>10.47</v>
      </c>
      <c r="G1802" t="n">
        <v>125.68</v>
      </c>
      <c r="H1802" t="n">
        <v>1.99</v>
      </c>
      <c r="I1802" t="n">
        <v>5</v>
      </c>
      <c r="J1802" t="n">
        <v>276.78</v>
      </c>
      <c r="K1802" t="n">
        <v>56.94</v>
      </c>
      <c r="L1802" t="n">
        <v>31</v>
      </c>
      <c r="M1802" t="n">
        <v>3</v>
      </c>
      <c r="N1802" t="n">
        <v>73.84</v>
      </c>
      <c r="O1802" t="n">
        <v>34370.27</v>
      </c>
      <c r="P1802" t="n">
        <v>156.07</v>
      </c>
      <c r="Q1802" t="n">
        <v>197.75</v>
      </c>
      <c r="R1802" t="n">
        <v>29.96</v>
      </c>
      <c r="S1802" t="n">
        <v>25.4</v>
      </c>
      <c r="T1802" t="n">
        <v>1452.87</v>
      </c>
      <c r="U1802" t="n">
        <v>0.85</v>
      </c>
      <c r="V1802" t="n">
        <v>0.89</v>
      </c>
      <c r="W1802" t="n">
        <v>2.95</v>
      </c>
      <c r="X1802" t="n">
        <v>0.08</v>
      </c>
      <c r="Y1802" t="n">
        <v>1</v>
      </c>
      <c r="Z1802" t="n">
        <v>10</v>
      </c>
    </row>
    <row r="1803">
      <c r="A1803" t="n">
        <v>121</v>
      </c>
      <c r="B1803" t="n">
        <v>115</v>
      </c>
      <c r="C1803" t="inlineStr">
        <is>
          <t xml:space="preserve">CONCLUIDO	</t>
        </is>
      </c>
      <c r="D1803" t="n">
        <v>7.4894</v>
      </c>
      <c r="E1803" t="n">
        <v>13.35</v>
      </c>
      <c r="F1803" t="n">
        <v>10.47</v>
      </c>
      <c r="G1803" t="n">
        <v>125.66</v>
      </c>
      <c r="H1803" t="n">
        <v>2.01</v>
      </c>
      <c r="I1803" t="n">
        <v>5</v>
      </c>
      <c r="J1803" t="n">
        <v>277.27</v>
      </c>
      <c r="K1803" t="n">
        <v>56.94</v>
      </c>
      <c r="L1803" t="n">
        <v>31.25</v>
      </c>
      <c r="M1803" t="n">
        <v>3</v>
      </c>
      <c r="N1803" t="n">
        <v>74.06999999999999</v>
      </c>
      <c r="O1803" t="n">
        <v>34430.39</v>
      </c>
      <c r="P1803" t="n">
        <v>156.04</v>
      </c>
      <c r="Q1803" t="n">
        <v>197.75</v>
      </c>
      <c r="R1803" t="n">
        <v>29.92</v>
      </c>
      <c r="S1803" t="n">
        <v>25.4</v>
      </c>
      <c r="T1803" t="n">
        <v>1433.2</v>
      </c>
      <c r="U1803" t="n">
        <v>0.85</v>
      </c>
      <c r="V1803" t="n">
        <v>0.89</v>
      </c>
      <c r="W1803" t="n">
        <v>2.95</v>
      </c>
      <c r="X1803" t="n">
        <v>0.08</v>
      </c>
      <c r="Y1803" t="n">
        <v>1</v>
      </c>
      <c r="Z1803" t="n">
        <v>10</v>
      </c>
    </row>
    <row r="1804">
      <c r="A1804" t="n">
        <v>122</v>
      </c>
      <c r="B1804" t="n">
        <v>115</v>
      </c>
      <c r="C1804" t="inlineStr">
        <is>
          <t xml:space="preserve">CONCLUIDO	</t>
        </is>
      </c>
      <c r="D1804" t="n">
        <v>7.4911</v>
      </c>
      <c r="E1804" t="n">
        <v>13.35</v>
      </c>
      <c r="F1804" t="n">
        <v>10.47</v>
      </c>
      <c r="G1804" t="n">
        <v>125.63</v>
      </c>
      <c r="H1804" t="n">
        <v>2.02</v>
      </c>
      <c r="I1804" t="n">
        <v>5</v>
      </c>
      <c r="J1804" t="n">
        <v>277.75</v>
      </c>
      <c r="K1804" t="n">
        <v>56.94</v>
      </c>
      <c r="L1804" t="n">
        <v>31.5</v>
      </c>
      <c r="M1804" t="n">
        <v>3</v>
      </c>
      <c r="N1804" t="n">
        <v>74.31</v>
      </c>
      <c r="O1804" t="n">
        <v>34490.61</v>
      </c>
      <c r="P1804" t="n">
        <v>155.92</v>
      </c>
      <c r="Q1804" t="n">
        <v>197.78</v>
      </c>
      <c r="R1804" t="n">
        <v>29.84</v>
      </c>
      <c r="S1804" t="n">
        <v>25.4</v>
      </c>
      <c r="T1804" t="n">
        <v>1392.19</v>
      </c>
      <c r="U1804" t="n">
        <v>0.85</v>
      </c>
      <c r="V1804" t="n">
        <v>0.89</v>
      </c>
      <c r="W1804" t="n">
        <v>2.95</v>
      </c>
      <c r="X1804" t="n">
        <v>0.08</v>
      </c>
      <c r="Y1804" t="n">
        <v>1</v>
      </c>
      <c r="Z1804" t="n">
        <v>10</v>
      </c>
    </row>
    <row r="1805">
      <c r="A1805" t="n">
        <v>123</v>
      </c>
      <c r="B1805" t="n">
        <v>115</v>
      </c>
      <c r="C1805" t="inlineStr">
        <is>
          <t xml:space="preserve">CONCLUIDO	</t>
        </is>
      </c>
      <c r="D1805" t="n">
        <v>7.4922</v>
      </c>
      <c r="E1805" t="n">
        <v>13.35</v>
      </c>
      <c r="F1805" t="n">
        <v>10.47</v>
      </c>
      <c r="G1805" t="n">
        <v>125.6</v>
      </c>
      <c r="H1805" t="n">
        <v>2.03</v>
      </c>
      <c r="I1805" t="n">
        <v>5</v>
      </c>
      <c r="J1805" t="n">
        <v>278.24</v>
      </c>
      <c r="K1805" t="n">
        <v>56.94</v>
      </c>
      <c r="L1805" t="n">
        <v>31.75</v>
      </c>
      <c r="M1805" t="n">
        <v>3</v>
      </c>
      <c r="N1805" t="n">
        <v>74.55</v>
      </c>
      <c r="O1805" t="n">
        <v>34550.91</v>
      </c>
      <c r="P1805" t="n">
        <v>156.01</v>
      </c>
      <c r="Q1805" t="n">
        <v>197.76</v>
      </c>
      <c r="R1805" t="n">
        <v>29.8</v>
      </c>
      <c r="S1805" t="n">
        <v>25.4</v>
      </c>
      <c r="T1805" t="n">
        <v>1370.44</v>
      </c>
      <c r="U1805" t="n">
        <v>0.85</v>
      </c>
      <c r="V1805" t="n">
        <v>0.89</v>
      </c>
      <c r="W1805" t="n">
        <v>2.95</v>
      </c>
      <c r="X1805" t="n">
        <v>0.08</v>
      </c>
      <c r="Y1805" t="n">
        <v>1</v>
      </c>
      <c r="Z1805" t="n">
        <v>10</v>
      </c>
    </row>
    <row r="1806">
      <c r="A1806" t="n">
        <v>124</v>
      </c>
      <c r="B1806" t="n">
        <v>115</v>
      </c>
      <c r="C1806" t="inlineStr">
        <is>
          <t xml:space="preserve">CONCLUIDO	</t>
        </is>
      </c>
      <c r="D1806" t="n">
        <v>7.4925</v>
      </c>
      <c r="E1806" t="n">
        <v>13.35</v>
      </c>
      <c r="F1806" t="n">
        <v>10.47</v>
      </c>
      <c r="G1806" t="n">
        <v>125.6</v>
      </c>
      <c r="H1806" t="n">
        <v>2.04</v>
      </c>
      <c r="I1806" t="n">
        <v>5</v>
      </c>
      <c r="J1806" t="n">
        <v>278.73</v>
      </c>
      <c r="K1806" t="n">
        <v>56.94</v>
      </c>
      <c r="L1806" t="n">
        <v>32</v>
      </c>
      <c r="M1806" t="n">
        <v>3</v>
      </c>
      <c r="N1806" t="n">
        <v>74.79000000000001</v>
      </c>
      <c r="O1806" t="n">
        <v>34611.32</v>
      </c>
      <c r="P1806" t="n">
        <v>155.87</v>
      </c>
      <c r="Q1806" t="n">
        <v>197.75</v>
      </c>
      <c r="R1806" t="n">
        <v>29.76</v>
      </c>
      <c r="S1806" t="n">
        <v>25.4</v>
      </c>
      <c r="T1806" t="n">
        <v>1352.07</v>
      </c>
      <c r="U1806" t="n">
        <v>0.85</v>
      </c>
      <c r="V1806" t="n">
        <v>0.89</v>
      </c>
      <c r="W1806" t="n">
        <v>2.95</v>
      </c>
      <c r="X1806" t="n">
        <v>0.08</v>
      </c>
      <c r="Y1806" t="n">
        <v>1</v>
      </c>
      <c r="Z1806" t="n">
        <v>10</v>
      </c>
    </row>
    <row r="1807">
      <c r="A1807" t="n">
        <v>125</v>
      </c>
      <c r="B1807" t="n">
        <v>115</v>
      </c>
      <c r="C1807" t="inlineStr">
        <is>
          <t xml:space="preserve">CONCLUIDO	</t>
        </is>
      </c>
      <c r="D1807" t="n">
        <v>7.493</v>
      </c>
      <c r="E1807" t="n">
        <v>13.35</v>
      </c>
      <c r="F1807" t="n">
        <v>10.47</v>
      </c>
      <c r="G1807" t="n">
        <v>125.59</v>
      </c>
      <c r="H1807" t="n">
        <v>2.06</v>
      </c>
      <c r="I1807" t="n">
        <v>5</v>
      </c>
      <c r="J1807" t="n">
        <v>279.22</v>
      </c>
      <c r="K1807" t="n">
        <v>56.94</v>
      </c>
      <c r="L1807" t="n">
        <v>32.25</v>
      </c>
      <c r="M1807" t="n">
        <v>3</v>
      </c>
      <c r="N1807" t="n">
        <v>75.03</v>
      </c>
      <c r="O1807" t="n">
        <v>34671.81</v>
      </c>
      <c r="P1807" t="n">
        <v>155.8</v>
      </c>
      <c r="Q1807" t="n">
        <v>197.76</v>
      </c>
      <c r="R1807" t="n">
        <v>29.81</v>
      </c>
      <c r="S1807" t="n">
        <v>25.4</v>
      </c>
      <c r="T1807" t="n">
        <v>1377.58</v>
      </c>
      <c r="U1807" t="n">
        <v>0.85</v>
      </c>
      <c r="V1807" t="n">
        <v>0.89</v>
      </c>
      <c r="W1807" t="n">
        <v>2.94</v>
      </c>
      <c r="X1807" t="n">
        <v>0.08</v>
      </c>
      <c r="Y1807" t="n">
        <v>1</v>
      </c>
      <c r="Z1807" t="n">
        <v>10</v>
      </c>
    </row>
    <row r="1808">
      <c r="A1808" t="n">
        <v>126</v>
      </c>
      <c r="B1808" t="n">
        <v>115</v>
      </c>
      <c r="C1808" t="inlineStr">
        <is>
          <t xml:space="preserve">CONCLUIDO	</t>
        </is>
      </c>
      <c r="D1808" t="n">
        <v>7.4927</v>
      </c>
      <c r="E1808" t="n">
        <v>13.35</v>
      </c>
      <c r="F1808" t="n">
        <v>10.47</v>
      </c>
      <c r="G1808" t="n">
        <v>125.59</v>
      </c>
      <c r="H1808" t="n">
        <v>2.07</v>
      </c>
      <c r="I1808" t="n">
        <v>5</v>
      </c>
      <c r="J1808" t="n">
        <v>279.72</v>
      </c>
      <c r="K1808" t="n">
        <v>56.94</v>
      </c>
      <c r="L1808" t="n">
        <v>32.5</v>
      </c>
      <c r="M1808" t="n">
        <v>3</v>
      </c>
      <c r="N1808" t="n">
        <v>75.27</v>
      </c>
      <c r="O1808" t="n">
        <v>34732.41</v>
      </c>
      <c r="P1808" t="n">
        <v>155.74</v>
      </c>
      <c r="Q1808" t="n">
        <v>197.75</v>
      </c>
      <c r="R1808" t="n">
        <v>29.78</v>
      </c>
      <c r="S1808" t="n">
        <v>25.4</v>
      </c>
      <c r="T1808" t="n">
        <v>1359.85</v>
      </c>
      <c r="U1808" t="n">
        <v>0.85</v>
      </c>
      <c r="V1808" t="n">
        <v>0.89</v>
      </c>
      <c r="W1808" t="n">
        <v>2.95</v>
      </c>
      <c r="X1808" t="n">
        <v>0.08</v>
      </c>
      <c r="Y1808" t="n">
        <v>1</v>
      </c>
      <c r="Z1808" t="n">
        <v>10</v>
      </c>
    </row>
    <row r="1809">
      <c r="A1809" t="n">
        <v>127</v>
      </c>
      <c r="B1809" t="n">
        <v>115</v>
      </c>
      <c r="C1809" t="inlineStr">
        <is>
          <t xml:space="preserve">CONCLUIDO	</t>
        </is>
      </c>
      <c r="D1809" t="n">
        <v>7.4941</v>
      </c>
      <c r="E1809" t="n">
        <v>13.34</v>
      </c>
      <c r="F1809" t="n">
        <v>10.46</v>
      </c>
      <c r="G1809" t="n">
        <v>125.56</v>
      </c>
      <c r="H1809" t="n">
        <v>2.08</v>
      </c>
      <c r="I1809" t="n">
        <v>5</v>
      </c>
      <c r="J1809" t="n">
        <v>280.21</v>
      </c>
      <c r="K1809" t="n">
        <v>56.94</v>
      </c>
      <c r="L1809" t="n">
        <v>32.75</v>
      </c>
      <c r="M1809" t="n">
        <v>3</v>
      </c>
      <c r="N1809" t="n">
        <v>75.51000000000001</v>
      </c>
      <c r="O1809" t="n">
        <v>34793.09</v>
      </c>
      <c r="P1809" t="n">
        <v>155.59</v>
      </c>
      <c r="Q1809" t="n">
        <v>197.77</v>
      </c>
      <c r="R1809" t="n">
        <v>29.58</v>
      </c>
      <c r="S1809" t="n">
        <v>25.4</v>
      </c>
      <c r="T1809" t="n">
        <v>1260.99</v>
      </c>
      <c r="U1809" t="n">
        <v>0.86</v>
      </c>
      <c r="V1809" t="n">
        <v>0.89</v>
      </c>
      <c r="W1809" t="n">
        <v>2.95</v>
      </c>
      <c r="X1809" t="n">
        <v>0.07000000000000001</v>
      </c>
      <c r="Y1809" t="n">
        <v>1</v>
      </c>
      <c r="Z1809" t="n">
        <v>10</v>
      </c>
    </row>
    <row r="1810">
      <c r="A1810" t="n">
        <v>128</v>
      </c>
      <c r="B1810" t="n">
        <v>115</v>
      </c>
      <c r="C1810" t="inlineStr">
        <is>
          <t xml:space="preserve">CONCLUIDO	</t>
        </is>
      </c>
      <c r="D1810" t="n">
        <v>7.4933</v>
      </c>
      <c r="E1810" t="n">
        <v>13.35</v>
      </c>
      <c r="F1810" t="n">
        <v>10.46</v>
      </c>
      <c r="G1810" t="n">
        <v>125.58</v>
      </c>
      <c r="H1810" t="n">
        <v>2.09</v>
      </c>
      <c r="I1810" t="n">
        <v>5</v>
      </c>
      <c r="J1810" t="n">
        <v>280.7</v>
      </c>
      <c r="K1810" t="n">
        <v>56.94</v>
      </c>
      <c r="L1810" t="n">
        <v>33</v>
      </c>
      <c r="M1810" t="n">
        <v>3</v>
      </c>
      <c r="N1810" t="n">
        <v>75.76000000000001</v>
      </c>
      <c r="O1810" t="n">
        <v>34853.88</v>
      </c>
      <c r="P1810" t="n">
        <v>155.51</v>
      </c>
      <c r="Q1810" t="n">
        <v>197.77</v>
      </c>
      <c r="R1810" t="n">
        <v>29.66</v>
      </c>
      <c r="S1810" t="n">
        <v>25.4</v>
      </c>
      <c r="T1810" t="n">
        <v>1302.72</v>
      </c>
      <c r="U1810" t="n">
        <v>0.86</v>
      </c>
      <c r="V1810" t="n">
        <v>0.89</v>
      </c>
      <c r="W1810" t="n">
        <v>2.95</v>
      </c>
      <c r="X1810" t="n">
        <v>0.07000000000000001</v>
      </c>
      <c r="Y1810" t="n">
        <v>1</v>
      </c>
      <c r="Z1810" t="n">
        <v>10</v>
      </c>
    </row>
    <row r="1811">
      <c r="A1811" t="n">
        <v>129</v>
      </c>
      <c r="B1811" t="n">
        <v>115</v>
      </c>
      <c r="C1811" t="inlineStr">
        <is>
          <t xml:space="preserve">CONCLUIDO	</t>
        </is>
      </c>
      <c r="D1811" t="n">
        <v>7.4939</v>
      </c>
      <c r="E1811" t="n">
        <v>13.34</v>
      </c>
      <c r="F1811" t="n">
        <v>10.46</v>
      </c>
      <c r="G1811" t="n">
        <v>125.57</v>
      </c>
      <c r="H1811" t="n">
        <v>2.11</v>
      </c>
      <c r="I1811" t="n">
        <v>5</v>
      </c>
      <c r="J1811" t="n">
        <v>281.19</v>
      </c>
      <c r="K1811" t="n">
        <v>56.94</v>
      </c>
      <c r="L1811" t="n">
        <v>33.25</v>
      </c>
      <c r="M1811" t="n">
        <v>3</v>
      </c>
      <c r="N1811" t="n">
        <v>76</v>
      </c>
      <c r="O1811" t="n">
        <v>34914.76</v>
      </c>
      <c r="P1811" t="n">
        <v>155.48</v>
      </c>
      <c r="Q1811" t="n">
        <v>197.75</v>
      </c>
      <c r="R1811" t="n">
        <v>29.64</v>
      </c>
      <c r="S1811" t="n">
        <v>25.4</v>
      </c>
      <c r="T1811" t="n">
        <v>1289.68</v>
      </c>
      <c r="U1811" t="n">
        <v>0.86</v>
      </c>
      <c r="V1811" t="n">
        <v>0.89</v>
      </c>
      <c r="W1811" t="n">
        <v>2.95</v>
      </c>
      <c r="X1811" t="n">
        <v>0.07000000000000001</v>
      </c>
      <c r="Y1811" t="n">
        <v>1</v>
      </c>
      <c r="Z1811" t="n">
        <v>10</v>
      </c>
    </row>
    <row r="1812">
      <c r="A1812" t="n">
        <v>130</v>
      </c>
      <c r="B1812" t="n">
        <v>115</v>
      </c>
      <c r="C1812" t="inlineStr">
        <is>
          <t xml:space="preserve">CONCLUIDO	</t>
        </is>
      </c>
      <c r="D1812" t="n">
        <v>7.4978</v>
      </c>
      <c r="E1812" t="n">
        <v>13.34</v>
      </c>
      <c r="F1812" t="n">
        <v>10.46</v>
      </c>
      <c r="G1812" t="n">
        <v>125.48</v>
      </c>
      <c r="H1812" t="n">
        <v>2.12</v>
      </c>
      <c r="I1812" t="n">
        <v>5</v>
      </c>
      <c r="J1812" t="n">
        <v>281.69</v>
      </c>
      <c r="K1812" t="n">
        <v>56.94</v>
      </c>
      <c r="L1812" t="n">
        <v>33.5</v>
      </c>
      <c r="M1812" t="n">
        <v>3</v>
      </c>
      <c r="N1812" t="n">
        <v>76.25</v>
      </c>
      <c r="O1812" t="n">
        <v>34975.73</v>
      </c>
      <c r="P1812" t="n">
        <v>155.19</v>
      </c>
      <c r="Q1812" t="n">
        <v>197.75</v>
      </c>
      <c r="R1812" t="n">
        <v>29.46</v>
      </c>
      <c r="S1812" t="n">
        <v>25.4</v>
      </c>
      <c r="T1812" t="n">
        <v>1200.21</v>
      </c>
      <c r="U1812" t="n">
        <v>0.86</v>
      </c>
      <c r="V1812" t="n">
        <v>0.89</v>
      </c>
      <c r="W1812" t="n">
        <v>2.95</v>
      </c>
      <c r="X1812" t="n">
        <v>0.07000000000000001</v>
      </c>
      <c r="Y1812" t="n">
        <v>1</v>
      </c>
      <c r="Z1812" t="n">
        <v>10</v>
      </c>
    </row>
    <row r="1813">
      <c r="A1813" t="n">
        <v>131</v>
      </c>
      <c r="B1813" t="n">
        <v>115</v>
      </c>
      <c r="C1813" t="inlineStr">
        <is>
          <t xml:space="preserve">CONCLUIDO	</t>
        </is>
      </c>
      <c r="D1813" t="n">
        <v>7.4945</v>
      </c>
      <c r="E1813" t="n">
        <v>13.34</v>
      </c>
      <c r="F1813" t="n">
        <v>10.46</v>
      </c>
      <c r="G1813" t="n">
        <v>125.55</v>
      </c>
      <c r="H1813" t="n">
        <v>2.13</v>
      </c>
      <c r="I1813" t="n">
        <v>5</v>
      </c>
      <c r="J1813" t="n">
        <v>282.18</v>
      </c>
      <c r="K1813" t="n">
        <v>56.94</v>
      </c>
      <c r="L1813" t="n">
        <v>33.75</v>
      </c>
      <c r="M1813" t="n">
        <v>3</v>
      </c>
      <c r="N1813" t="n">
        <v>76.48999999999999</v>
      </c>
      <c r="O1813" t="n">
        <v>35036.81</v>
      </c>
      <c r="P1813" t="n">
        <v>155.22</v>
      </c>
      <c r="Q1813" t="n">
        <v>197.75</v>
      </c>
      <c r="R1813" t="n">
        <v>29.57</v>
      </c>
      <c r="S1813" t="n">
        <v>25.4</v>
      </c>
      <c r="T1813" t="n">
        <v>1258.42</v>
      </c>
      <c r="U1813" t="n">
        <v>0.86</v>
      </c>
      <c r="V1813" t="n">
        <v>0.89</v>
      </c>
      <c r="W1813" t="n">
        <v>2.95</v>
      </c>
      <c r="X1813" t="n">
        <v>0.07000000000000001</v>
      </c>
      <c r="Y1813" t="n">
        <v>1</v>
      </c>
      <c r="Z1813" t="n">
        <v>10</v>
      </c>
    </row>
    <row r="1814">
      <c r="A1814" t="n">
        <v>132</v>
      </c>
      <c r="B1814" t="n">
        <v>115</v>
      </c>
      <c r="C1814" t="inlineStr">
        <is>
          <t xml:space="preserve">CONCLUIDO	</t>
        </is>
      </c>
      <c r="D1814" t="n">
        <v>7.4952</v>
      </c>
      <c r="E1814" t="n">
        <v>13.34</v>
      </c>
      <c r="F1814" t="n">
        <v>10.46</v>
      </c>
      <c r="G1814" t="n">
        <v>125.54</v>
      </c>
      <c r="H1814" t="n">
        <v>2.14</v>
      </c>
      <c r="I1814" t="n">
        <v>5</v>
      </c>
      <c r="J1814" t="n">
        <v>282.68</v>
      </c>
      <c r="K1814" t="n">
        <v>56.94</v>
      </c>
      <c r="L1814" t="n">
        <v>34</v>
      </c>
      <c r="M1814" t="n">
        <v>3</v>
      </c>
      <c r="N1814" t="n">
        <v>76.73999999999999</v>
      </c>
      <c r="O1814" t="n">
        <v>35097.98</v>
      </c>
      <c r="P1814" t="n">
        <v>154.93</v>
      </c>
      <c r="Q1814" t="n">
        <v>197.75</v>
      </c>
      <c r="R1814" t="n">
        <v>29.56</v>
      </c>
      <c r="S1814" t="n">
        <v>25.4</v>
      </c>
      <c r="T1814" t="n">
        <v>1251.56</v>
      </c>
      <c r="U1814" t="n">
        <v>0.86</v>
      </c>
      <c r="V1814" t="n">
        <v>0.89</v>
      </c>
      <c r="W1814" t="n">
        <v>2.95</v>
      </c>
      <c r="X1814" t="n">
        <v>0.07000000000000001</v>
      </c>
      <c r="Y1814" t="n">
        <v>1</v>
      </c>
      <c r="Z1814" t="n">
        <v>10</v>
      </c>
    </row>
    <row r="1815">
      <c r="A1815" t="n">
        <v>133</v>
      </c>
      <c r="B1815" t="n">
        <v>115</v>
      </c>
      <c r="C1815" t="inlineStr">
        <is>
          <t xml:space="preserve">CONCLUIDO	</t>
        </is>
      </c>
      <c r="D1815" t="n">
        <v>7.4961</v>
      </c>
      <c r="E1815" t="n">
        <v>13.34</v>
      </c>
      <c r="F1815" t="n">
        <v>10.46</v>
      </c>
      <c r="G1815" t="n">
        <v>125.52</v>
      </c>
      <c r="H1815" t="n">
        <v>2.15</v>
      </c>
      <c r="I1815" t="n">
        <v>5</v>
      </c>
      <c r="J1815" t="n">
        <v>283.18</v>
      </c>
      <c r="K1815" t="n">
        <v>56.94</v>
      </c>
      <c r="L1815" t="n">
        <v>34.25</v>
      </c>
      <c r="M1815" t="n">
        <v>3</v>
      </c>
      <c r="N1815" t="n">
        <v>76.98</v>
      </c>
      <c r="O1815" t="n">
        <v>35159.25</v>
      </c>
      <c r="P1815" t="n">
        <v>154.67</v>
      </c>
      <c r="Q1815" t="n">
        <v>197.75</v>
      </c>
      <c r="R1815" t="n">
        <v>29.6</v>
      </c>
      <c r="S1815" t="n">
        <v>25.4</v>
      </c>
      <c r="T1815" t="n">
        <v>1268.88</v>
      </c>
      <c r="U1815" t="n">
        <v>0.86</v>
      </c>
      <c r="V1815" t="n">
        <v>0.89</v>
      </c>
      <c r="W1815" t="n">
        <v>2.94</v>
      </c>
      <c r="X1815" t="n">
        <v>0.07000000000000001</v>
      </c>
      <c r="Y1815" t="n">
        <v>1</v>
      </c>
      <c r="Z1815" t="n">
        <v>10</v>
      </c>
    </row>
    <row r="1816">
      <c r="A1816" t="n">
        <v>134</v>
      </c>
      <c r="B1816" t="n">
        <v>115</v>
      </c>
      <c r="C1816" t="inlineStr">
        <is>
          <t xml:space="preserve">CONCLUIDO	</t>
        </is>
      </c>
      <c r="D1816" t="n">
        <v>7.4953</v>
      </c>
      <c r="E1816" t="n">
        <v>13.34</v>
      </c>
      <c r="F1816" t="n">
        <v>10.46</v>
      </c>
      <c r="G1816" t="n">
        <v>125.54</v>
      </c>
      <c r="H1816" t="n">
        <v>2.17</v>
      </c>
      <c r="I1816" t="n">
        <v>5</v>
      </c>
      <c r="J1816" t="n">
        <v>283.67</v>
      </c>
      <c r="K1816" t="n">
        <v>56.94</v>
      </c>
      <c r="L1816" t="n">
        <v>34.5</v>
      </c>
      <c r="M1816" t="n">
        <v>3</v>
      </c>
      <c r="N1816" t="n">
        <v>77.23</v>
      </c>
      <c r="O1816" t="n">
        <v>35220.61</v>
      </c>
      <c r="P1816" t="n">
        <v>154.41</v>
      </c>
      <c r="Q1816" t="n">
        <v>197.75</v>
      </c>
      <c r="R1816" t="n">
        <v>29.62</v>
      </c>
      <c r="S1816" t="n">
        <v>25.4</v>
      </c>
      <c r="T1816" t="n">
        <v>1281.82</v>
      </c>
      <c r="U1816" t="n">
        <v>0.86</v>
      </c>
      <c r="V1816" t="n">
        <v>0.89</v>
      </c>
      <c r="W1816" t="n">
        <v>2.95</v>
      </c>
      <c r="X1816" t="n">
        <v>0.07000000000000001</v>
      </c>
      <c r="Y1816" t="n">
        <v>1</v>
      </c>
      <c r="Z1816" t="n">
        <v>10</v>
      </c>
    </row>
    <row r="1817">
      <c r="A1817" t="n">
        <v>135</v>
      </c>
      <c r="B1817" t="n">
        <v>115</v>
      </c>
      <c r="C1817" t="inlineStr">
        <is>
          <t xml:space="preserve">CONCLUIDO	</t>
        </is>
      </c>
      <c r="D1817" t="n">
        <v>7.4938</v>
      </c>
      <c r="E1817" t="n">
        <v>13.34</v>
      </c>
      <c r="F1817" t="n">
        <v>10.46</v>
      </c>
      <c r="G1817" t="n">
        <v>125.57</v>
      </c>
      <c r="H1817" t="n">
        <v>2.18</v>
      </c>
      <c r="I1817" t="n">
        <v>5</v>
      </c>
      <c r="J1817" t="n">
        <v>284.17</v>
      </c>
      <c r="K1817" t="n">
        <v>56.94</v>
      </c>
      <c r="L1817" t="n">
        <v>34.75</v>
      </c>
      <c r="M1817" t="n">
        <v>3</v>
      </c>
      <c r="N1817" t="n">
        <v>77.48</v>
      </c>
      <c r="O1817" t="n">
        <v>35282.08</v>
      </c>
      <c r="P1817" t="n">
        <v>154.37</v>
      </c>
      <c r="Q1817" t="n">
        <v>197.75</v>
      </c>
      <c r="R1817" t="n">
        <v>29.75</v>
      </c>
      <c r="S1817" t="n">
        <v>25.4</v>
      </c>
      <c r="T1817" t="n">
        <v>1344.97</v>
      </c>
      <c r="U1817" t="n">
        <v>0.85</v>
      </c>
      <c r="V1817" t="n">
        <v>0.89</v>
      </c>
      <c r="W1817" t="n">
        <v>2.95</v>
      </c>
      <c r="X1817" t="n">
        <v>0.07000000000000001</v>
      </c>
      <c r="Y1817" t="n">
        <v>1</v>
      </c>
      <c r="Z1817" t="n">
        <v>10</v>
      </c>
    </row>
    <row r="1818">
      <c r="A1818" t="n">
        <v>136</v>
      </c>
      <c r="B1818" t="n">
        <v>115</v>
      </c>
      <c r="C1818" t="inlineStr">
        <is>
          <t xml:space="preserve">CONCLUIDO	</t>
        </is>
      </c>
      <c r="D1818" t="n">
        <v>7.4908</v>
      </c>
      <c r="E1818" t="n">
        <v>13.35</v>
      </c>
      <c r="F1818" t="n">
        <v>10.47</v>
      </c>
      <c r="G1818" t="n">
        <v>125.63</v>
      </c>
      <c r="H1818" t="n">
        <v>2.19</v>
      </c>
      <c r="I1818" t="n">
        <v>5</v>
      </c>
      <c r="J1818" t="n">
        <v>284.67</v>
      </c>
      <c r="K1818" t="n">
        <v>56.94</v>
      </c>
      <c r="L1818" t="n">
        <v>35</v>
      </c>
      <c r="M1818" t="n">
        <v>3</v>
      </c>
      <c r="N1818" t="n">
        <v>77.73</v>
      </c>
      <c r="O1818" t="n">
        <v>35343.65</v>
      </c>
      <c r="P1818" t="n">
        <v>154.4</v>
      </c>
      <c r="Q1818" t="n">
        <v>197.78</v>
      </c>
      <c r="R1818" t="n">
        <v>29.82</v>
      </c>
      <c r="S1818" t="n">
        <v>25.4</v>
      </c>
      <c r="T1818" t="n">
        <v>1382.07</v>
      </c>
      <c r="U1818" t="n">
        <v>0.85</v>
      </c>
      <c r="V1818" t="n">
        <v>0.89</v>
      </c>
      <c r="W1818" t="n">
        <v>2.95</v>
      </c>
      <c r="X1818" t="n">
        <v>0.08</v>
      </c>
      <c r="Y1818" t="n">
        <v>1</v>
      </c>
      <c r="Z1818" t="n">
        <v>10</v>
      </c>
    </row>
    <row r="1819">
      <c r="A1819" t="n">
        <v>137</v>
      </c>
      <c r="B1819" t="n">
        <v>115</v>
      </c>
      <c r="C1819" t="inlineStr">
        <is>
          <t xml:space="preserve">CONCLUIDO	</t>
        </is>
      </c>
      <c r="D1819" t="n">
        <v>7.4905</v>
      </c>
      <c r="E1819" t="n">
        <v>13.35</v>
      </c>
      <c r="F1819" t="n">
        <v>10.47</v>
      </c>
      <c r="G1819" t="n">
        <v>125.64</v>
      </c>
      <c r="H1819" t="n">
        <v>2.2</v>
      </c>
      <c r="I1819" t="n">
        <v>5</v>
      </c>
      <c r="J1819" t="n">
        <v>285.17</v>
      </c>
      <c r="K1819" t="n">
        <v>56.94</v>
      </c>
      <c r="L1819" t="n">
        <v>35.25</v>
      </c>
      <c r="M1819" t="n">
        <v>3</v>
      </c>
      <c r="N1819" t="n">
        <v>77.98</v>
      </c>
      <c r="O1819" t="n">
        <v>35405.32</v>
      </c>
      <c r="P1819" t="n">
        <v>154.32</v>
      </c>
      <c r="Q1819" t="n">
        <v>197.75</v>
      </c>
      <c r="R1819" t="n">
        <v>29.88</v>
      </c>
      <c r="S1819" t="n">
        <v>25.4</v>
      </c>
      <c r="T1819" t="n">
        <v>1412.99</v>
      </c>
      <c r="U1819" t="n">
        <v>0.85</v>
      </c>
      <c r="V1819" t="n">
        <v>0.89</v>
      </c>
      <c r="W1819" t="n">
        <v>2.95</v>
      </c>
      <c r="X1819" t="n">
        <v>0.08</v>
      </c>
      <c r="Y1819" t="n">
        <v>1</v>
      </c>
      <c r="Z1819" t="n">
        <v>10</v>
      </c>
    </row>
    <row r="1820">
      <c r="A1820" t="n">
        <v>138</v>
      </c>
      <c r="B1820" t="n">
        <v>115</v>
      </c>
      <c r="C1820" t="inlineStr">
        <is>
          <t xml:space="preserve">CONCLUIDO	</t>
        </is>
      </c>
      <c r="D1820" t="n">
        <v>7.4928</v>
      </c>
      <c r="E1820" t="n">
        <v>13.35</v>
      </c>
      <c r="F1820" t="n">
        <v>10.47</v>
      </c>
      <c r="G1820" t="n">
        <v>125.59</v>
      </c>
      <c r="H1820" t="n">
        <v>2.21</v>
      </c>
      <c r="I1820" t="n">
        <v>5</v>
      </c>
      <c r="J1820" t="n">
        <v>285.67</v>
      </c>
      <c r="K1820" t="n">
        <v>56.94</v>
      </c>
      <c r="L1820" t="n">
        <v>35.5</v>
      </c>
      <c r="M1820" t="n">
        <v>3</v>
      </c>
      <c r="N1820" t="n">
        <v>78.23</v>
      </c>
      <c r="O1820" t="n">
        <v>35467.08</v>
      </c>
      <c r="P1820" t="n">
        <v>154.11</v>
      </c>
      <c r="Q1820" t="n">
        <v>197.78</v>
      </c>
      <c r="R1820" t="n">
        <v>29.77</v>
      </c>
      <c r="S1820" t="n">
        <v>25.4</v>
      </c>
      <c r="T1820" t="n">
        <v>1354.42</v>
      </c>
      <c r="U1820" t="n">
        <v>0.85</v>
      </c>
      <c r="V1820" t="n">
        <v>0.89</v>
      </c>
      <c r="W1820" t="n">
        <v>2.95</v>
      </c>
      <c r="X1820" t="n">
        <v>0.08</v>
      </c>
      <c r="Y1820" t="n">
        <v>1</v>
      </c>
      <c r="Z1820" t="n">
        <v>10</v>
      </c>
    </row>
    <row r="1821">
      <c r="A1821" t="n">
        <v>139</v>
      </c>
      <c r="B1821" t="n">
        <v>115</v>
      </c>
      <c r="C1821" t="inlineStr">
        <is>
          <t xml:space="preserve">CONCLUIDO	</t>
        </is>
      </c>
      <c r="D1821" t="n">
        <v>7.4913</v>
      </c>
      <c r="E1821" t="n">
        <v>13.35</v>
      </c>
      <c r="F1821" t="n">
        <v>10.47</v>
      </c>
      <c r="G1821" t="n">
        <v>125.62</v>
      </c>
      <c r="H1821" t="n">
        <v>2.22</v>
      </c>
      <c r="I1821" t="n">
        <v>5</v>
      </c>
      <c r="J1821" t="n">
        <v>286.17</v>
      </c>
      <c r="K1821" t="n">
        <v>56.94</v>
      </c>
      <c r="L1821" t="n">
        <v>35.75</v>
      </c>
      <c r="M1821" t="n">
        <v>3</v>
      </c>
      <c r="N1821" t="n">
        <v>78.48</v>
      </c>
      <c r="O1821" t="n">
        <v>35528.95</v>
      </c>
      <c r="P1821" t="n">
        <v>153.88</v>
      </c>
      <c r="Q1821" t="n">
        <v>197.75</v>
      </c>
      <c r="R1821" t="n">
        <v>29.81</v>
      </c>
      <c r="S1821" t="n">
        <v>25.4</v>
      </c>
      <c r="T1821" t="n">
        <v>1374.02</v>
      </c>
      <c r="U1821" t="n">
        <v>0.85</v>
      </c>
      <c r="V1821" t="n">
        <v>0.89</v>
      </c>
      <c r="W1821" t="n">
        <v>2.95</v>
      </c>
      <c r="X1821" t="n">
        <v>0.08</v>
      </c>
      <c r="Y1821" t="n">
        <v>1</v>
      </c>
      <c r="Z1821" t="n">
        <v>10</v>
      </c>
    </row>
    <row r="1822">
      <c r="A1822" t="n">
        <v>140</v>
      </c>
      <c r="B1822" t="n">
        <v>115</v>
      </c>
      <c r="C1822" t="inlineStr">
        <is>
          <t xml:space="preserve">CONCLUIDO	</t>
        </is>
      </c>
      <c r="D1822" t="n">
        <v>7.4903</v>
      </c>
      <c r="E1822" t="n">
        <v>13.35</v>
      </c>
      <c r="F1822" t="n">
        <v>10.47</v>
      </c>
      <c r="G1822" t="n">
        <v>125.64</v>
      </c>
      <c r="H1822" t="n">
        <v>2.24</v>
      </c>
      <c r="I1822" t="n">
        <v>5</v>
      </c>
      <c r="J1822" t="n">
        <v>286.68</v>
      </c>
      <c r="K1822" t="n">
        <v>56.94</v>
      </c>
      <c r="L1822" t="n">
        <v>36</v>
      </c>
      <c r="M1822" t="n">
        <v>3</v>
      </c>
      <c r="N1822" t="n">
        <v>78.73</v>
      </c>
      <c r="O1822" t="n">
        <v>35591.05</v>
      </c>
      <c r="P1822" t="n">
        <v>153.68</v>
      </c>
      <c r="Q1822" t="n">
        <v>197.77</v>
      </c>
      <c r="R1822" t="n">
        <v>29.77</v>
      </c>
      <c r="S1822" t="n">
        <v>25.4</v>
      </c>
      <c r="T1822" t="n">
        <v>1357.39</v>
      </c>
      <c r="U1822" t="n">
        <v>0.85</v>
      </c>
      <c r="V1822" t="n">
        <v>0.89</v>
      </c>
      <c r="W1822" t="n">
        <v>2.95</v>
      </c>
      <c r="X1822" t="n">
        <v>0.08</v>
      </c>
      <c r="Y1822" t="n">
        <v>1</v>
      </c>
      <c r="Z1822" t="n">
        <v>10</v>
      </c>
    </row>
    <row r="1823">
      <c r="A1823" t="n">
        <v>141</v>
      </c>
      <c r="B1823" t="n">
        <v>115</v>
      </c>
      <c r="C1823" t="inlineStr">
        <is>
          <t xml:space="preserve">CONCLUIDO	</t>
        </is>
      </c>
      <c r="D1823" t="n">
        <v>7.4928</v>
      </c>
      <c r="E1823" t="n">
        <v>13.35</v>
      </c>
      <c r="F1823" t="n">
        <v>10.47</v>
      </c>
      <c r="G1823" t="n">
        <v>125.59</v>
      </c>
      <c r="H1823" t="n">
        <v>2.25</v>
      </c>
      <c r="I1823" t="n">
        <v>5</v>
      </c>
      <c r="J1823" t="n">
        <v>287.18</v>
      </c>
      <c r="K1823" t="n">
        <v>56.94</v>
      </c>
      <c r="L1823" t="n">
        <v>36.25</v>
      </c>
      <c r="M1823" t="n">
        <v>3</v>
      </c>
      <c r="N1823" t="n">
        <v>78.98999999999999</v>
      </c>
      <c r="O1823" t="n">
        <v>35653.12</v>
      </c>
      <c r="P1823" t="n">
        <v>153.51</v>
      </c>
      <c r="Q1823" t="n">
        <v>197.8</v>
      </c>
      <c r="R1823" t="n">
        <v>29.77</v>
      </c>
      <c r="S1823" t="n">
        <v>25.4</v>
      </c>
      <c r="T1823" t="n">
        <v>1356.93</v>
      </c>
      <c r="U1823" t="n">
        <v>0.85</v>
      </c>
      <c r="V1823" t="n">
        <v>0.89</v>
      </c>
      <c r="W1823" t="n">
        <v>2.95</v>
      </c>
      <c r="X1823" t="n">
        <v>0.08</v>
      </c>
      <c r="Y1823" t="n">
        <v>1</v>
      </c>
      <c r="Z1823" t="n">
        <v>10</v>
      </c>
    </row>
    <row r="1824">
      <c r="A1824" t="n">
        <v>142</v>
      </c>
      <c r="B1824" t="n">
        <v>115</v>
      </c>
      <c r="C1824" t="inlineStr">
        <is>
          <t xml:space="preserve">CONCLUIDO	</t>
        </is>
      </c>
      <c r="D1824" t="n">
        <v>7.5293</v>
      </c>
      <c r="E1824" t="n">
        <v>13.28</v>
      </c>
      <c r="F1824" t="n">
        <v>10.45</v>
      </c>
      <c r="G1824" t="n">
        <v>156.68</v>
      </c>
      <c r="H1824" t="n">
        <v>2.26</v>
      </c>
      <c r="I1824" t="n">
        <v>4</v>
      </c>
      <c r="J1824" t="n">
        <v>287.68</v>
      </c>
      <c r="K1824" t="n">
        <v>56.94</v>
      </c>
      <c r="L1824" t="n">
        <v>36.5</v>
      </c>
      <c r="M1824" t="n">
        <v>2</v>
      </c>
      <c r="N1824" t="n">
        <v>79.23999999999999</v>
      </c>
      <c r="O1824" t="n">
        <v>35715.3</v>
      </c>
      <c r="P1824" t="n">
        <v>153.01</v>
      </c>
      <c r="Q1824" t="n">
        <v>197.79</v>
      </c>
      <c r="R1824" t="n">
        <v>29.11</v>
      </c>
      <c r="S1824" t="n">
        <v>25.4</v>
      </c>
      <c r="T1824" t="n">
        <v>1029.3</v>
      </c>
      <c r="U1824" t="n">
        <v>0.87</v>
      </c>
      <c r="V1824" t="n">
        <v>0.89</v>
      </c>
      <c r="W1824" t="n">
        <v>2.94</v>
      </c>
      <c r="X1824" t="n">
        <v>0.06</v>
      </c>
      <c r="Y1824" t="n">
        <v>1</v>
      </c>
      <c r="Z1824" t="n">
        <v>10</v>
      </c>
    </row>
    <row r="1825">
      <c r="A1825" t="n">
        <v>143</v>
      </c>
      <c r="B1825" t="n">
        <v>115</v>
      </c>
      <c r="C1825" t="inlineStr">
        <is>
          <t xml:space="preserve">CONCLUIDO	</t>
        </is>
      </c>
      <c r="D1825" t="n">
        <v>7.5296</v>
      </c>
      <c r="E1825" t="n">
        <v>13.28</v>
      </c>
      <c r="F1825" t="n">
        <v>10.44</v>
      </c>
      <c r="G1825" t="n">
        <v>156.67</v>
      </c>
      <c r="H1825" t="n">
        <v>2.27</v>
      </c>
      <c r="I1825" t="n">
        <v>4</v>
      </c>
      <c r="J1825" t="n">
        <v>288.19</v>
      </c>
      <c r="K1825" t="n">
        <v>56.94</v>
      </c>
      <c r="L1825" t="n">
        <v>36.75</v>
      </c>
      <c r="M1825" t="n">
        <v>2</v>
      </c>
      <c r="N1825" t="n">
        <v>79.5</v>
      </c>
      <c r="O1825" t="n">
        <v>35777.58</v>
      </c>
      <c r="P1825" t="n">
        <v>153.25</v>
      </c>
      <c r="Q1825" t="n">
        <v>197.75</v>
      </c>
      <c r="R1825" t="n">
        <v>29.05</v>
      </c>
      <c r="S1825" t="n">
        <v>25.4</v>
      </c>
      <c r="T1825" t="n">
        <v>1001.96</v>
      </c>
      <c r="U1825" t="n">
        <v>0.87</v>
      </c>
      <c r="V1825" t="n">
        <v>0.89</v>
      </c>
      <c r="W1825" t="n">
        <v>2.95</v>
      </c>
      <c r="X1825" t="n">
        <v>0.05</v>
      </c>
      <c r="Y1825" t="n">
        <v>1</v>
      </c>
      <c r="Z1825" t="n">
        <v>10</v>
      </c>
    </row>
    <row r="1826">
      <c r="A1826" t="n">
        <v>144</v>
      </c>
      <c r="B1826" t="n">
        <v>115</v>
      </c>
      <c r="C1826" t="inlineStr">
        <is>
          <t xml:space="preserve">CONCLUIDO	</t>
        </is>
      </c>
      <c r="D1826" t="n">
        <v>7.5323</v>
      </c>
      <c r="E1826" t="n">
        <v>13.28</v>
      </c>
      <c r="F1826" t="n">
        <v>10.44</v>
      </c>
      <c r="G1826" t="n">
        <v>156.6</v>
      </c>
      <c r="H1826" t="n">
        <v>2.28</v>
      </c>
      <c r="I1826" t="n">
        <v>4</v>
      </c>
      <c r="J1826" t="n">
        <v>288.7</v>
      </c>
      <c r="K1826" t="n">
        <v>56.94</v>
      </c>
      <c r="L1826" t="n">
        <v>37</v>
      </c>
      <c r="M1826" t="n">
        <v>2</v>
      </c>
      <c r="N1826" t="n">
        <v>79.75</v>
      </c>
      <c r="O1826" t="n">
        <v>35839.97</v>
      </c>
      <c r="P1826" t="n">
        <v>153.41</v>
      </c>
      <c r="Q1826" t="n">
        <v>197.75</v>
      </c>
      <c r="R1826" t="n">
        <v>28.95</v>
      </c>
      <c r="S1826" t="n">
        <v>25.4</v>
      </c>
      <c r="T1826" t="n">
        <v>948.97</v>
      </c>
      <c r="U1826" t="n">
        <v>0.88</v>
      </c>
      <c r="V1826" t="n">
        <v>0.89</v>
      </c>
      <c r="W1826" t="n">
        <v>2.94</v>
      </c>
      <c r="X1826" t="n">
        <v>0.05</v>
      </c>
      <c r="Y1826" t="n">
        <v>1</v>
      </c>
      <c r="Z1826" t="n">
        <v>10</v>
      </c>
    </row>
    <row r="1827">
      <c r="A1827" t="n">
        <v>145</v>
      </c>
      <c r="B1827" t="n">
        <v>115</v>
      </c>
      <c r="C1827" t="inlineStr">
        <is>
          <t xml:space="preserve">CONCLUIDO	</t>
        </is>
      </c>
      <c r="D1827" t="n">
        <v>7.5298</v>
      </c>
      <c r="E1827" t="n">
        <v>13.28</v>
      </c>
      <c r="F1827" t="n">
        <v>10.44</v>
      </c>
      <c r="G1827" t="n">
        <v>156.66</v>
      </c>
      <c r="H1827" t="n">
        <v>2.29</v>
      </c>
      <c r="I1827" t="n">
        <v>4</v>
      </c>
      <c r="J1827" t="n">
        <v>289.2</v>
      </c>
      <c r="K1827" t="n">
        <v>56.94</v>
      </c>
      <c r="L1827" t="n">
        <v>37.25</v>
      </c>
      <c r="M1827" t="n">
        <v>2</v>
      </c>
      <c r="N1827" t="n">
        <v>80.01000000000001</v>
      </c>
      <c r="O1827" t="n">
        <v>35902.46</v>
      </c>
      <c r="P1827" t="n">
        <v>153.62</v>
      </c>
      <c r="Q1827" t="n">
        <v>197.76</v>
      </c>
      <c r="R1827" t="n">
        <v>28.98</v>
      </c>
      <c r="S1827" t="n">
        <v>25.4</v>
      </c>
      <c r="T1827" t="n">
        <v>968.17</v>
      </c>
      <c r="U1827" t="n">
        <v>0.88</v>
      </c>
      <c r="V1827" t="n">
        <v>0.89</v>
      </c>
      <c r="W1827" t="n">
        <v>2.95</v>
      </c>
      <c r="X1827" t="n">
        <v>0.05</v>
      </c>
      <c r="Y1827" t="n">
        <v>1</v>
      </c>
      <c r="Z1827" t="n">
        <v>10</v>
      </c>
    </row>
    <row r="1828">
      <c r="A1828" t="n">
        <v>146</v>
      </c>
      <c r="B1828" t="n">
        <v>115</v>
      </c>
      <c r="C1828" t="inlineStr">
        <is>
          <t xml:space="preserve">CONCLUIDO	</t>
        </is>
      </c>
      <c r="D1828" t="n">
        <v>7.5287</v>
      </c>
      <c r="E1828" t="n">
        <v>13.28</v>
      </c>
      <c r="F1828" t="n">
        <v>10.45</v>
      </c>
      <c r="G1828" t="n">
        <v>156.69</v>
      </c>
      <c r="H1828" t="n">
        <v>2.31</v>
      </c>
      <c r="I1828" t="n">
        <v>4</v>
      </c>
      <c r="J1828" t="n">
        <v>289.71</v>
      </c>
      <c r="K1828" t="n">
        <v>56.94</v>
      </c>
      <c r="L1828" t="n">
        <v>37.5</v>
      </c>
      <c r="M1828" t="n">
        <v>2</v>
      </c>
      <c r="N1828" t="n">
        <v>80.27</v>
      </c>
      <c r="O1828" t="n">
        <v>35965.05</v>
      </c>
      <c r="P1828" t="n">
        <v>153.9</v>
      </c>
      <c r="Q1828" t="n">
        <v>197.76</v>
      </c>
      <c r="R1828" t="n">
        <v>29.11</v>
      </c>
      <c r="S1828" t="n">
        <v>25.4</v>
      </c>
      <c r="T1828" t="n">
        <v>1031.01</v>
      </c>
      <c r="U1828" t="n">
        <v>0.87</v>
      </c>
      <c r="V1828" t="n">
        <v>0.89</v>
      </c>
      <c r="W1828" t="n">
        <v>2.95</v>
      </c>
      <c r="X1828" t="n">
        <v>0.06</v>
      </c>
      <c r="Y1828" t="n">
        <v>1</v>
      </c>
      <c r="Z1828" t="n">
        <v>10</v>
      </c>
    </row>
    <row r="1829">
      <c r="A1829" t="n">
        <v>147</v>
      </c>
      <c r="B1829" t="n">
        <v>115</v>
      </c>
      <c r="C1829" t="inlineStr">
        <is>
          <t xml:space="preserve">CONCLUIDO	</t>
        </is>
      </c>
      <c r="D1829" t="n">
        <v>7.5295</v>
      </c>
      <c r="E1829" t="n">
        <v>13.28</v>
      </c>
      <c r="F1829" t="n">
        <v>10.44</v>
      </c>
      <c r="G1829" t="n">
        <v>156.67</v>
      </c>
      <c r="H1829" t="n">
        <v>2.32</v>
      </c>
      <c r="I1829" t="n">
        <v>4</v>
      </c>
      <c r="J1829" t="n">
        <v>290.22</v>
      </c>
      <c r="K1829" t="n">
        <v>56.94</v>
      </c>
      <c r="L1829" t="n">
        <v>37.75</v>
      </c>
      <c r="M1829" t="n">
        <v>2</v>
      </c>
      <c r="N1829" t="n">
        <v>80.52</v>
      </c>
      <c r="O1829" t="n">
        <v>36027.75</v>
      </c>
      <c r="P1829" t="n">
        <v>154.03</v>
      </c>
      <c r="Q1829" t="n">
        <v>197.75</v>
      </c>
      <c r="R1829" t="n">
        <v>29.07</v>
      </c>
      <c r="S1829" t="n">
        <v>25.4</v>
      </c>
      <c r="T1829" t="n">
        <v>1009.28</v>
      </c>
      <c r="U1829" t="n">
        <v>0.87</v>
      </c>
      <c r="V1829" t="n">
        <v>0.89</v>
      </c>
      <c r="W1829" t="n">
        <v>2.95</v>
      </c>
      <c r="X1829" t="n">
        <v>0.05</v>
      </c>
      <c r="Y1829" t="n">
        <v>1</v>
      </c>
      <c r="Z1829" t="n">
        <v>10</v>
      </c>
    </row>
    <row r="1830">
      <c r="A1830" t="n">
        <v>148</v>
      </c>
      <c r="B1830" t="n">
        <v>115</v>
      </c>
      <c r="C1830" t="inlineStr">
        <is>
          <t xml:space="preserve">CONCLUIDO	</t>
        </is>
      </c>
      <c r="D1830" t="n">
        <v>7.5292</v>
      </c>
      <c r="E1830" t="n">
        <v>13.28</v>
      </c>
      <c r="F1830" t="n">
        <v>10.45</v>
      </c>
      <c r="G1830" t="n">
        <v>156.68</v>
      </c>
      <c r="H1830" t="n">
        <v>2.33</v>
      </c>
      <c r="I1830" t="n">
        <v>4</v>
      </c>
      <c r="J1830" t="n">
        <v>290.73</v>
      </c>
      <c r="K1830" t="n">
        <v>56.94</v>
      </c>
      <c r="L1830" t="n">
        <v>38</v>
      </c>
      <c r="M1830" t="n">
        <v>2</v>
      </c>
      <c r="N1830" t="n">
        <v>80.78</v>
      </c>
      <c r="O1830" t="n">
        <v>36090.56</v>
      </c>
      <c r="P1830" t="n">
        <v>154.21</v>
      </c>
      <c r="Q1830" t="n">
        <v>197.75</v>
      </c>
      <c r="R1830" t="n">
        <v>29.03</v>
      </c>
      <c r="S1830" t="n">
        <v>25.4</v>
      </c>
      <c r="T1830" t="n">
        <v>991.78</v>
      </c>
      <c r="U1830" t="n">
        <v>0.87</v>
      </c>
      <c r="V1830" t="n">
        <v>0.89</v>
      </c>
      <c r="W1830" t="n">
        <v>2.95</v>
      </c>
      <c r="X1830" t="n">
        <v>0.06</v>
      </c>
      <c r="Y1830" t="n">
        <v>1</v>
      </c>
      <c r="Z1830" t="n">
        <v>10</v>
      </c>
    </row>
    <row r="1831">
      <c r="A1831" t="n">
        <v>149</v>
      </c>
      <c r="B1831" t="n">
        <v>115</v>
      </c>
      <c r="C1831" t="inlineStr">
        <is>
          <t xml:space="preserve">CONCLUIDO	</t>
        </is>
      </c>
      <c r="D1831" t="n">
        <v>7.5292</v>
      </c>
      <c r="E1831" t="n">
        <v>13.28</v>
      </c>
      <c r="F1831" t="n">
        <v>10.45</v>
      </c>
      <c r="G1831" t="n">
        <v>156.68</v>
      </c>
      <c r="H1831" t="n">
        <v>2.34</v>
      </c>
      <c r="I1831" t="n">
        <v>4</v>
      </c>
      <c r="J1831" t="n">
        <v>291.24</v>
      </c>
      <c r="K1831" t="n">
        <v>56.94</v>
      </c>
      <c r="L1831" t="n">
        <v>38.25</v>
      </c>
      <c r="M1831" t="n">
        <v>2</v>
      </c>
      <c r="N1831" t="n">
        <v>81.04000000000001</v>
      </c>
      <c r="O1831" t="n">
        <v>36153.47</v>
      </c>
      <c r="P1831" t="n">
        <v>154.45</v>
      </c>
      <c r="Q1831" t="n">
        <v>197.75</v>
      </c>
      <c r="R1831" t="n">
        <v>29.08</v>
      </c>
      <c r="S1831" t="n">
        <v>25.4</v>
      </c>
      <c r="T1831" t="n">
        <v>1014.58</v>
      </c>
      <c r="U1831" t="n">
        <v>0.87</v>
      </c>
      <c r="V1831" t="n">
        <v>0.89</v>
      </c>
      <c r="W1831" t="n">
        <v>2.95</v>
      </c>
      <c r="X1831" t="n">
        <v>0.06</v>
      </c>
      <c r="Y1831" t="n">
        <v>1</v>
      </c>
      <c r="Z1831" t="n">
        <v>10</v>
      </c>
    </row>
    <row r="1832">
      <c r="A1832" t="n">
        <v>150</v>
      </c>
      <c r="B1832" t="n">
        <v>115</v>
      </c>
      <c r="C1832" t="inlineStr">
        <is>
          <t xml:space="preserve">CONCLUIDO	</t>
        </is>
      </c>
      <c r="D1832" t="n">
        <v>7.5315</v>
      </c>
      <c r="E1832" t="n">
        <v>13.28</v>
      </c>
      <c r="F1832" t="n">
        <v>10.44</v>
      </c>
      <c r="G1832" t="n">
        <v>156.62</v>
      </c>
      <c r="H1832" t="n">
        <v>2.35</v>
      </c>
      <c r="I1832" t="n">
        <v>4</v>
      </c>
      <c r="J1832" t="n">
        <v>291.75</v>
      </c>
      <c r="K1832" t="n">
        <v>56.94</v>
      </c>
      <c r="L1832" t="n">
        <v>38.5</v>
      </c>
      <c r="M1832" t="n">
        <v>2</v>
      </c>
      <c r="N1832" t="n">
        <v>81.31</v>
      </c>
      <c r="O1832" t="n">
        <v>36216.49</v>
      </c>
      <c r="P1832" t="n">
        <v>154.55</v>
      </c>
      <c r="Q1832" t="n">
        <v>197.75</v>
      </c>
      <c r="R1832" t="n">
        <v>29.01</v>
      </c>
      <c r="S1832" t="n">
        <v>25.4</v>
      </c>
      <c r="T1832" t="n">
        <v>982.3200000000001</v>
      </c>
      <c r="U1832" t="n">
        <v>0.88</v>
      </c>
      <c r="V1832" t="n">
        <v>0.89</v>
      </c>
      <c r="W1832" t="n">
        <v>2.94</v>
      </c>
      <c r="X1832" t="n">
        <v>0.05</v>
      </c>
      <c r="Y1832" t="n">
        <v>1</v>
      </c>
      <c r="Z1832" t="n">
        <v>10</v>
      </c>
    </row>
    <row r="1833">
      <c r="A1833" t="n">
        <v>151</v>
      </c>
      <c r="B1833" t="n">
        <v>115</v>
      </c>
      <c r="C1833" t="inlineStr">
        <is>
          <t xml:space="preserve">CONCLUIDO	</t>
        </is>
      </c>
      <c r="D1833" t="n">
        <v>7.5308</v>
      </c>
      <c r="E1833" t="n">
        <v>13.28</v>
      </c>
      <c r="F1833" t="n">
        <v>10.44</v>
      </c>
      <c r="G1833" t="n">
        <v>156.64</v>
      </c>
      <c r="H1833" t="n">
        <v>2.36</v>
      </c>
      <c r="I1833" t="n">
        <v>4</v>
      </c>
      <c r="J1833" t="n">
        <v>292.26</v>
      </c>
      <c r="K1833" t="n">
        <v>56.94</v>
      </c>
      <c r="L1833" t="n">
        <v>38.75</v>
      </c>
      <c r="M1833" t="n">
        <v>2</v>
      </c>
      <c r="N1833" t="n">
        <v>81.56999999999999</v>
      </c>
      <c r="O1833" t="n">
        <v>36279.61</v>
      </c>
      <c r="P1833" t="n">
        <v>154.64</v>
      </c>
      <c r="Q1833" t="n">
        <v>197.75</v>
      </c>
      <c r="R1833" t="n">
        <v>28.98</v>
      </c>
      <c r="S1833" t="n">
        <v>25.4</v>
      </c>
      <c r="T1833" t="n">
        <v>967.91</v>
      </c>
      <c r="U1833" t="n">
        <v>0.88</v>
      </c>
      <c r="V1833" t="n">
        <v>0.89</v>
      </c>
      <c r="W1833" t="n">
        <v>2.95</v>
      </c>
      <c r="X1833" t="n">
        <v>0.05</v>
      </c>
      <c r="Y1833" t="n">
        <v>1</v>
      </c>
      <c r="Z1833" t="n">
        <v>10</v>
      </c>
    </row>
    <row r="1834">
      <c r="A1834" t="n">
        <v>152</v>
      </c>
      <c r="B1834" t="n">
        <v>115</v>
      </c>
      <c r="C1834" t="inlineStr">
        <is>
          <t xml:space="preserve">CONCLUIDO	</t>
        </is>
      </c>
      <c r="D1834" t="n">
        <v>7.5298</v>
      </c>
      <c r="E1834" t="n">
        <v>13.28</v>
      </c>
      <c r="F1834" t="n">
        <v>10.44</v>
      </c>
      <c r="G1834" t="n">
        <v>156.66</v>
      </c>
      <c r="H1834" t="n">
        <v>2.37</v>
      </c>
      <c r="I1834" t="n">
        <v>4</v>
      </c>
      <c r="J1834" t="n">
        <v>292.77</v>
      </c>
      <c r="K1834" t="n">
        <v>56.94</v>
      </c>
      <c r="L1834" t="n">
        <v>39</v>
      </c>
      <c r="M1834" t="n">
        <v>2</v>
      </c>
      <c r="N1834" t="n">
        <v>81.83</v>
      </c>
      <c r="O1834" t="n">
        <v>36342.85</v>
      </c>
      <c r="P1834" t="n">
        <v>154.77</v>
      </c>
      <c r="Q1834" t="n">
        <v>197.75</v>
      </c>
      <c r="R1834" t="n">
        <v>29.06</v>
      </c>
      <c r="S1834" t="n">
        <v>25.4</v>
      </c>
      <c r="T1834" t="n">
        <v>1004.08</v>
      </c>
      <c r="U1834" t="n">
        <v>0.87</v>
      </c>
      <c r="V1834" t="n">
        <v>0.89</v>
      </c>
      <c r="W1834" t="n">
        <v>2.94</v>
      </c>
      <c r="X1834" t="n">
        <v>0.05</v>
      </c>
      <c r="Y1834" t="n">
        <v>1</v>
      </c>
      <c r="Z1834" t="n">
        <v>10</v>
      </c>
    </row>
    <row r="1835">
      <c r="A1835" t="n">
        <v>153</v>
      </c>
      <c r="B1835" t="n">
        <v>115</v>
      </c>
      <c r="C1835" t="inlineStr">
        <is>
          <t xml:space="preserve">CONCLUIDO	</t>
        </is>
      </c>
      <c r="D1835" t="n">
        <v>7.5263</v>
      </c>
      <c r="E1835" t="n">
        <v>13.29</v>
      </c>
      <c r="F1835" t="n">
        <v>10.45</v>
      </c>
      <c r="G1835" t="n">
        <v>156.75</v>
      </c>
      <c r="H1835" t="n">
        <v>2.38</v>
      </c>
      <c r="I1835" t="n">
        <v>4</v>
      </c>
      <c r="J1835" t="n">
        <v>293.29</v>
      </c>
      <c r="K1835" t="n">
        <v>56.94</v>
      </c>
      <c r="L1835" t="n">
        <v>39.25</v>
      </c>
      <c r="M1835" t="n">
        <v>2</v>
      </c>
      <c r="N1835" t="n">
        <v>82.09</v>
      </c>
      <c r="O1835" t="n">
        <v>36406.19</v>
      </c>
      <c r="P1835" t="n">
        <v>154.96</v>
      </c>
      <c r="Q1835" t="n">
        <v>197.75</v>
      </c>
      <c r="R1835" t="n">
        <v>29.26</v>
      </c>
      <c r="S1835" t="n">
        <v>25.4</v>
      </c>
      <c r="T1835" t="n">
        <v>1108.12</v>
      </c>
      <c r="U1835" t="n">
        <v>0.87</v>
      </c>
      <c r="V1835" t="n">
        <v>0.89</v>
      </c>
      <c r="W1835" t="n">
        <v>2.95</v>
      </c>
      <c r="X1835" t="n">
        <v>0.06</v>
      </c>
      <c r="Y1835" t="n">
        <v>1</v>
      </c>
      <c r="Z1835" t="n">
        <v>10</v>
      </c>
    </row>
    <row r="1836">
      <c r="A1836" t="n">
        <v>154</v>
      </c>
      <c r="B1836" t="n">
        <v>115</v>
      </c>
      <c r="C1836" t="inlineStr">
        <is>
          <t xml:space="preserve">CONCLUIDO	</t>
        </is>
      </c>
      <c r="D1836" t="n">
        <v>7.5279</v>
      </c>
      <c r="E1836" t="n">
        <v>13.28</v>
      </c>
      <c r="F1836" t="n">
        <v>10.45</v>
      </c>
      <c r="G1836" t="n">
        <v>156.71</v>
      </c>
      <c r="H1836" t="n">
        <v>2.39</v>
      </c>
      <c r="I1836" t="n">
        <v>4</v>
      </c>
      <c r="J1836" t="n">
        <v>293.8</v>
      </c>
      <c r="K1836" t="n">
        <v>56.94</v>
      </c>
      <c r="L1836" t="n">
        <v>39.5</v>
      </c>
      <c r="M1836" t="n">
        <v>2</v>
      </c>
      <c r="N1836" t="n">
        <v>82.36</v>
      </c>
      <c r="O1836" t="n">
        <v>36469.64</v>
      </c>
      <c r="P1836" t="n">
        <v>155.03</v>
      </c>
      <c r="Q1836" t="n">
        <v>197.75</v>
      </c>
      <c r="R1836" t="n">
        <v>29.22</v>
      </c>
      <c r="S1836" t="n">
        <v>25.4</v>
      </c>
      <c r="T1836" t="n">
        <v>1083.56</v>
      </c>
      <c r="U1836" t="n">
        <v>0.87</v>
      </c>
      <c r="V1836" t="n">
        <v>0.89</v>
      </c>
      <c r="W1836" t="n">
        <v>2.94</v>
      </c>
      <c r="X1836" t="n">
        <v>0.06</v>
      </c>
      <c r="Y1836" t="n">
        <v>1</v>
      </c>
      <c r="Z1836" t="n">
        <v>10</v>
      </c>
    </row>
    <row r="1837">
      <c r="A1837" t="n">
        <v>155</v>
      </c>
      <c r="B1837" t="n">
        <v>115</v>
      </c>
      <c r="C1837" t="inlineStr">
        <is>
          <t xml:space="preserve">CONCLUIDO	</t>
        </is>
      </c>
      <c r="D1837" t="n">
        <v>7.5273</v>
      </c>
      <c r="E1837" t="n">
        <v>13.28</v>
      </c>
      <c r="F1837" t="n">
        <v>10.45</v>
      </c>
      <c r="G1837" t="n">
        <v>156.73</v>
      </c>
      <c r="H1837" t="n">
        <v>2.41</v>
      </c>
      <c r="I1837" t="n">
        <v>4</v>
      </c>
      <c r="J1837" t="n">
        <v>294.32</v>
      </c>
      <c r="K1837" t="n">
        <v>56.94</v>
      </c>
      <c r="L1837" t="n">
        <v>39.75</v>
      </c>
      <c r="M1837" t="n">
        <v>2</v>
      </c>
      <c r="N1837" t="n">
        <v>82.62</v>
      </c>
      <c r="O1837" t="n">
        <v>36533.2</v>
      </c>
      <c r="P1837" t="n">
        <v>155.13</v>
      </c>
      <c r="Q1837" t="n">
        <v>197.75</v>
      </c>
      <c r="R1837" t="n">
        <v>29.28</v>
      </c>
      <c r="S1837" t="n">
        <v>25.4</v>
      </c>
      <c r="T1837" t="n">
        <v>1114.23</v>
      </c>
      <c r="U1837" t="n">
        <v>0.87</v>
      </c>
      <c r="V1837" t="n">
        <v>0.89</v>
      </c>
      <c r="W1837" t="n">
        <v>2.94</v>
      </c>
      <c r="X1837" t="n">
        <v>0.06</v>
      </c>
      <c r="Y1837" t="n">
        <v>1</v>
      </c>
      <c r="Z1837" t="n">
        <v>10</v>
      </c>
    </row>
    <row r="1838">
      <c r="A1838" t="n">
        <v>156</v>
      </c>
      <c r="B1838" t="n">
        <v>115</v>
      </c>
      <c r="C1838" t="inlineStr">
        <is>
          <t xml:space="preserve">CONCLUIDO	</t>
        </is>
      </c>
      <c r="D1838" t="n">
        <v>7.5298</v>
      </c>
      <c r="E1838" t="n">
        <v>13.28</v>
      </c>
      <c r="F1838" t="n">
        <v>10.44</v>
      </c>
      <c r="G1838" t="n">
        <v>156.66</v>
      </c>
      <c r="H1838" t="n">
        <v>2.42</v>
      </c>
      <c r="I1838" t="n">
        <v>4</v>
      </c>
      <c r="J1838" t="n">
        <v>294.83</v>
      </c>
      <c r="K1838" t="n">
        <v>56.94</v>
      </c>
      <c r="L1838" t="n">
        <v>40</v>
      </c>
      <c r="M1838" t="n">
        <v>2</v>
      </c>
      <c r="N1838" t="n">
        <v>82.89</v>
      </c>
      <c r="O1838" t="n">
        <v>36596.87</v>
      </c>
      <c r="P1838" t="n">
        <v>155.04</v>
      </c>
      <c r="Q1838" t="n">
        <v>197.75</v>
      </c>
      <c r="R1838" t="n">
        <v>29.08</v>
      </c>
      <c r="S1838" t="n">
        <v>25.4</v>
      </c>
      <c r="T1838" t="n">
        <v>1015.08</v>
      </c>
      <c r="U1838" t="n">
        <v>0.87</v>
      </c>
      <c r="V1838" t="n">
        <v>0.89</v>
      </c>
      <c r="W1838" t="n">
        <v>2.94</v>
      </c>
      <c r="X1838" t="n">
        <v>0.05</v>
      </c>
      <c r="Y1838" t="n">
        <v>1</v>
      </c>
      <c r="Z1838" t="n">
        <v>10</v>
      </c>
    </row>
    <row r="1839">
      <c r="A1839" t="n">
        <v>0</v>
      </c>
      <c r="B1839" t="n">
        <v>35</v>
      </c>
      <c r="C1839" t="inlineStr">
        <is>
          <t xml:space="preserve">CONCLUIDO	</t>
        </is>
      </c>
      <c r="D1839" t="n">
        <v>6.7427</v>
      </c>
      <c r="E1839" t="n">
        <v>14.83</v>
      </c>
      <c r="F1839" t="n">
        <v>11.77</v>
      </c>
      <c r="G1839" t="n">
        <v>10.38</v>
      </c>
      <c r="H1839" t="n">
        <v>0.22</v>
      </c>
      <c r="I1839" t="n">
        <v>68</v>
      </c>
      <c r="J1839" t="n">
        <v>80.84</v>
      </c>
      <c r="K1839" t="n">
        <v>35.1</v>
      </c>
      <c r="L1839" t="n">
        <v>1</v>
      </c>
      <c r="M1839" t="n">
        <v>66</v>
      </c>
      <c r="N1839" t="n">
        <v>9.74</v>
      </c>
      <c r="O1839" t="n">
        <v>10204.21</v>
      </c>
      <c r="P1839" t="n">
        <v>92.44</v>
      </c>
      <c r="Q1839" t="n">
        <v>197.82</v>
      </c>
      <c r="R1839" t="n">
        <v>70.23</v>
      </c>
      <c r="S1839" t="n">
        <v>25.4</v>
      </c>
      <c r="T1839" t="n">
        <v>21269.64</v>
      </c>
      <c r="U1839" t="n">
        <v>0.36</v>
      </c>
      <c r="V1839" t="n">
        <v>0.79</v>
      </c>
      <c r="W1839" t="n">
        <v>3.05</v>
      </c>
      <c r="X1839" t="n">
        <v>1.37</v>
      </c>
      <c r="Y1839" t="n">
        <v>1</v>
      </c>
      <c r="Z1839" t="n">
        <v>10</v>
      </c>
    </row>
    <row r="1840">
      <c r="A1840" t="n">
        <v>1</v>
      </c>
      <c r="B1840" t="n">
        <v>35</v>
      </c>
      <c r="C1840" t="inlineStr">
        <is>
          <t xml:space="preserve">CONCLUIDO	</t>
        </is>
      </c>
      <c r="D1840" t="n">
        <v>7.0211</v>
      </c>
      <c r="E1840" t="n">
        <v>14.24</v>
      </c>
      <c r="F1840" t="n">
        <v>11.44</v>
      </c>
      <c r="G1840" t="n">
        <v>12.95</v>
      </c>
      <c r="H1840" t="n">
        <v>0.27</v>
      </c>
      <c r="I1840" t="n">
        <v>53</v>
      </c>
      <c r="J1840" t="n">
        <v>81.14</v>
      </c>
      <c r="K1840" t="n">
        <v>35.1</v>
      </c>
      <c r="L1840" t="n">
        <v>1.25</v>
      </c>
      <c r="M1840" t="n">
        <v>51</v>
      </c>
      <c r="N1840" t="n">
        <v>9.789999999999999</v>
      </c>
      <c r="O1840" t="n">
        <v>10241.25</v>
      </c>
      <c r="P1840" t="n">
        <v>89.42</v>
      </c>
      <c r="Q1840" t="n">
        <v>197.86</v>
      </c>
      <c r="R1840" t="n">
        <v>60.09</v>
      </c>
      <c r="S1840" t="n">
        <v>25.4</v>
      </c>
      <c r="T1840" t="n">
        <v>16274.27</v>
      </c>
      <c r="U1840" t="n">
        <v>0.42</v>
      </c>
      <c r="V1840" t="n">
        <v>0.8100000000000001</v>
      </c>
      <c r="W1840" t="n">
        <v>3.02</v>
      </c>
      <c r="X1840" t="n">
        <v>1.05</v>
      </c>
      <c r="Y1840" t="n">
        <v>1</v>
      </c>
      <c r="Z1840" t="n">
        <v>10</v>
      </c>
    </row>
    <row r="1841">
      <c r="A1841" t="n">
        <v>2</v>
      </c>
      <c r="B1841" t="n">
        <v>35</v>
      </c>
      <c r="C1841" t="inlineStr">
        <is>
          <t xml:space="preserve">CONCLUIDO	</t>
        </is>
      </c>
      <c r="D1841" t="n">
        <v>7.2049</v>
      </c>
      <c r="E1841" t="n">
        <v>13.88</v>
      </c>
      <c r="F1841" t="n">
        <v>11.25</v>
      </c>
      <c r="G1841" t="n">
        <v>15.69</v>
      </c>
      <c r="H1841" t="n">
        <v>0.32</v>
      </c>
      <c r="I1841" t="n">
        <v>43</v>
      </c>
      <c r="J1841" t="n">
        <v>81.44</v>
      </c>
      <c r="K1841" t="n">
        <v>35.1</v>
      </c>
      <c r="L1841" t="n">
        <v>1.5</v>
      </c>
      <c r="M1841" t="n">
        <v>41</v>
      </c>
      <c r="N1841" t="n">
        <v>9.84</v>
      </c>
      <c r="O1841" t="n">
        <v>10278.32</v>
      </c>
      <c r="P1841" t="n">
        <v>87.48999999999999</v>
      </c>
      <c r="Q1841" t="n">
        <v>197.96</v>
      </c>
      <c r="R1841" t="n">
        <v>53.88</v>
      </c>
      <c r="S1841" t="n">
        <v>25.4</v>
      </c>
      <c r="T1841" t="n">
        <v>13221.53</v>
      </c>
      <c r="U1841" t="n">
        <v>0.47</v>
      </c>
      <c r="V1841" t="n">
        <v>0.83</v>
      </c>
      <c r="W1841" t="n">
        <v>3.01</v>
      </c>
      <c r="X1841" t="n">
        <v>0.85</v>
      </c>
      <c r="Y1841" t="n">
        <v>1</v>
      </c>
      <c r="Z1841" t="n">
        <v>10</v>
      </c>
    </row>
    <row r="1842">
      <c r="A1842" t="n">
        <v>3</v>
      </c>
      <c r="B1842" t="n">
        <v>35</v>
      </c>
      <c r="C1842" t="inlineStr">
        <is>
          <t xml:space="preserve">CONCLUIDO	</t>
        </is>
      </c>
      <c r="D1842" t="n">
        <v>7.3275</v>
      </c>
      <c r="E1842" t="n">
        <v>13.65</v>
      </c>
      <c r="F1842" t="n">
        <v>11.12</v>
      </c>
      <c r="G1842" t="n">
        <v>18.03</v>
      </c>
      <c r="H1842" t="n">
        <v>0.38</v>
      </c>
      <c r="I1842" t="n">
        <v>37</v>
      </c>
      <c r="J1842" t="n">
        <v>81.73999999999999</v>
      </c>
      <c r="K1842" t="n">
        <v>35.1</v>
      </c>
      <c r="L1842" t="n">
        <v>1.75</v>
      </c>
      <c r="M1842" t="n">
        <v>35</v>
      </c>
      <c r="N1842" t="n">
        <v>9.890000000000001</v>
      </c>
      <c r="O1842" t="n">
        <v>10315.41</v>
      </c>
      <c r="P1842" t="n">
        <v>86.19</v>
      </c>
      <c r="Q1842" t="n">
        <v>197.93</v>
      </c>
      <c r="R1842" t="n">
        <v>49.94</v>
      </c>
      <c r="S1842" t="n">
        <v>25.4</v>
      </c>
      <c r="T1842" t="n">
        <v>11281.99</v>
      </c>
      <c r="U1842" t="n">
        <v>0.51</v>
      </c>
      <c r="V1842" t="n">
        <v>0.84</v>
      </c>
      <c r="W1842" t="n">
        <v>3</v>
      </c>
      <c r="X1842" t="n">
        <v>0.72</v>
      </c>
      <c r="Y1842" t="n">
        <v>1</v>
      </c>
      <c r="Z1842" t="n">
        <v>10</v>
      </c>
    </row>
    <row r="1843">
      <c r="A1843" t="n">
        <v>4</v>
      </c>
      <c r="B1843" t="n">
        <v>35</v>
      </c>
      <c r="C1843" t="inlineStr">
        <is>
          <t xml:space="preserve">CONCLUIDO	</t>
        </is>
      </c>
      <c r="D1843" t="n">
        <v>7.4196</v>
      </c>
      <c r="E1843" t="n">
        <v>13.48</v>
      </c>
      <c r="F1843" t="n">
        <v>11.03</v>
      </c>
      <c r="G1843" t="n">
        <v>20.69</v>
      </c>
      <c r="H1843" t="n">
        <v>0.43</v>
      </c>
      <c r="I1843" t="n">
        <v>32</v>
      </c>
      <c r="J1843" t="n">
        <v>82.04000000000001</v>
      </c>
      <c r="K1843" t="n">
        <v>35.1</v>
      </c>
      <c r="L1843" t="n">
        <v>2</v>
      </c>
      <c r="M1843" t="n">
        <v>30</v>
      </c>
      <c r="N1843" t="n">
        <v>9.94</v>
      </c>
      <c r="O1843" t="n">
        <v>10352.53</v>
      </c>
      <c r="P1843" t="n">
        <v>85.09</v>
      </c>
      <c r="Q1843" t="n">
        <v>197.89</v>
      </c>
      <c r="R1843" t="n">
        <v>47.32</v>
      </c>
      <c r="S1843" t="n">
        <v>25.4</v>
      </c>
      <c r="T1843" t="n">
        <v>9997.07</v>
      </c>
      <c r="U1843" t="n">
        <v>0.54</v>
      </c>
      <c r="V1843" t="n">
        <v>0.84</v>
      </c>
      <c r="W1843" t="n">
        <v>2.99</v>
      </c>
      <c r="X1843" t="n">
        <v>0.64</v>
      </c>
      <c r="Y1843" t="n">
        <v>1</v>
      </c>
      <c r="Z1843" t="n">
        <v>10</v>
      </c>
    </row>
    <row r="1844">
      <c r="A1844" t="n">
        <v>5</v>
      </c>
      <c r="B1844" t="n">
        <v>35</v>
      </c>
      <c r="C1844" t="inlineStr">
        <is>
          <t xml:space="preserve">CONCLUIDO	</t>
        </is>
      </c>
      <c r="D1844" t="n">
        <v>7.5131</v>
      </c>
      <c r="E1844" t="n">
        <v>13.31</v>
      </c>
      <c r="F1844" t="n">
        <v>10.94</v>
      </c>
      <c r="G1844" t="n">
        <v>23.43</v>
      </c>
      <c r="H1844" t="n">
        <v>0.48</v>
      </c>
      <c r="I1844" t="n">
        <v>28</v>
      </c>
      <c r="J1844" t="n">
        <v>82.34</v>
      </c>
      <c r="K1844" t="n">
        <v>35.1</v>
      </c>
      <c r="L1844" t="n">
        <v>2.25</v>
      </c>
      <c r="M1844" t="n">
        <v>26</v>
      </c>
      <c r="N1844" t="n">
        <v>9.99</v>
      </c>
      <c r="O1844" t="n">
        <v>10389.66</v>
      </c>
      <c r="P1844" t="n">
        <v>83.95</v>
      </c>
      <c r="Q1844" t="n">
        <v>197.77</v>
      </c>
      <c r="R1844" t="n">
        <v>44.37</v>
      </c>
      <c r="S1844" t="n">
        <v>25.4</v>
      </c>
      <c r="T1844" t="n">
        <v>8539.219999999999</v>
      </c>
      <c r="U1844" t="n">
        <v>0.57</v>
      </c>
      <c r="V1844" t="n">
        <v>0.85</v>
      </c>
      <c r="W1844" t="n">
        <v>2.98</v>
      </c>
      <c r="X1844" t="n">
        <v>0.54</v>
      </c>
      <c r="Y1844" t="n">
        <v>1</v>
      </c>
      <c r="Z1844" t="n">
        <v>10</v>
      </c>
    </row>
    <row r="1845">
      <c r="A1845" t="n">
        <v>6</v>
      </c>
      <c r="B1845" t="n">
        <v>35</v>
      </c>
      <c r="C1845" t="inlineStr">
        <is>
          <t xml:space="preserve">CONCLUIDO	</t>
        </is>
      </c>
      <c r="D1845" t="n">
        <v>7.5809</v>
      </c>
      <c r="E1845" t="n">
        <v>13.19</v>
      </c>
      <c r="F1845" t="n">
        <v>10.87</v>
      </c>
      <c r="G1845" t="n">
        <v>26.08</v>
      </c>
      <c r="H1845" t="n">
        <v>0.53</v>
      </c>
      <c r="I1845" t="n">
        <v>25</v>
      </c>
      <c r="J1845" t="n">
        <v>82.65000000000001</v>
      </c>
      <c r="K1845" t="n">
        <v>35.1</v>
      </c>
      <c r="L1845" t="n">
        <v>2.5</v>
      </c>
      <c r="M1845" t="n">
        <v>23</v>
      </c>
      <c r="N1845" t="n">
        <v>10.04</v>
      </c>
      <c r="O1845" t="n">
        <v>10426.82</v>
      </c>
      <c r="P1845" t="n">
        <v>83.05</v>
      </c>
      <c r="Q1845" t="n">
        <v>197.75</v>
      </c>
      <c r="R1845" t="n">
        <v>42.4</v>
      </c>
      <c r="S1845" t="n">
        <v>25.4</v>
      </c>
      <c r="T1845" t="n">
        <v>7572.75</v>
      </c>
      <c r="U1845" t="n">
        <v>0.6</v>
      </c>
      <c r="V1845" t="n">
        <v>0.86</v>
      </c>
      <c r="W1845" t="n">
        <v>2.97</v>
      </c>
      <c r="X1845" t="n">
        <v>0.48</v>
      </c>
      <c r="Y1845" t="n">
        <v>1</v>
      </c>
      <c r="Z1845" t="n">
        <v>10</v>
      </c>
    </row>
    <row r="1846">
      <c r="A1846" t="n">
        <v>7</v>
      </c>
      <c r="B1846" t="n">
        <v>35</v>
      </c>
      <c r="C1846" t="inlineStr">
        <is>
          <t xml:space="preserve">CONCLUIDO	</t>
        </is>
      </c>
      <c r="D1846" t="n">
        <v>7.6181</v>
      </c>
      <c r="E1846" t="n">
        <v>13.13</v>
      </c>
      <c r="F1846" t="n">
        <v>10.84</v>
      </c>
      <c r="G1846" t="n">
        <v>28.27</v>
      </c>
      <c r="H1846" t="n">
        <v>0.58</v>
      </c>
      <c r="I1846" t="n">
        <v>23</v>
      </c>
      <c r="J1846" t="n">
        <v>82.95</v>
      </c>
      <c r="K1846" t="n">
        <v>35.1</v>
      </c>
      <c r="L1846" t="n">
        <v>2.75</v>
      </c>
      <c r="M1846" t="n">
        <v>21</v>
      </c>
      <c r="N1846" t="n">
        <v>10.1</v>
      </c>
      <c r="O1846" t="n">
        <v>10463.99</v>
      </c>
      <c r="P1846" t="n">
        <v>82.39</v>
      </c>
      <c r="Q1846" t="n">
        <v>197.81</v>
      </c>
      <c r="R1846" t="n">
        <v>41.26</v>
      </c>
      <c r="S1846" t="n">
        <v>25.4</v>
      </c>
      <c r="T1846" t="n">
        <v>7012.88</v>
      </c>
      <c r="U1846" t="n">
        <v>0.62</v>
      </c>
      <c r="V1846" t="n">
        <v>0.86</v>
      </c>
      <c r="W1846" t="n">
        <v>2.98</v>
      </c>
      <c r="X1846" t="n">
        <v>0.45</v>
      </c>
      <c r="Y1846" t="n">
        <v>1</v>
      </c>
      <c r="Z1846" t="n">
        <v>10</v>
      </c>
    </row>
    <row r="1847">
      <c r="A1847" t="n">
        <v>8</v>
      </c>
      <c r="B1847" t="n">
        <v>35</v>
      </c>
      <c r="C1847" t="inlineStr">
        <is>
          <t xml:space="preserve">CONCLUIDO	</t>
        </is>
      </c>
      <c r="D1847" t="n">
        <v>7.6633</v>
      </c>
      <c r="E1847" t="n">
        <v>13.05</v>
      </c>
      <c r="F1847" t="n">
        <v>10.8</v>
      </c>
      <c r="G1847" t="n">
        <v>30.84</v>
      </c>
      <c r="H1847" t="n">
        <v>0.63</v>
      </c>
      <c r="I1847" t="n">
        <v>21</v>
      </c>
      <c r="J1847" t="n">
        <v>83.25</v>
      </c>
      <c r="K1847" t="n">
        <v>35.1</v>
      </c>
      <c r="L1847" t="n">
        <v>3</v>
      </c>
      <c r="M1847" t="n">
        <v>19</v>
      </c>
      <c r="N1847" t="n">
        <v>10.15</v>
      </c>
      <c r="O1847" t="n">
        <v>10501.19</v>
      </c>
      <c r="P1847" t="n">
        <v>81.64</v>
      </c>
      <c r="Q1847" t="n">
        <v>197.76</v>
      </c>
      <c r="R1847" t="n">
        <v>39.81</v>
      </c>
      <c r="S1847" t="n">
        <v>25.4</v>
      </c>
      <c r="T1847" t="n">
        <v>6296.9</v>
      </c>
      <c r="U1847" t="n">
        <v>0.64</v>
      </c>
      <c r="V1847" t="n">
        <v>0.86</v>
      </c>
      <c r="W1847" t="n">
        <v>2.98</v>
      </c>
      <c r="X1847" t="n">
        <v>0.4</v>
      </c>
      <c r="Y1847" t="n">
        <v>1</v>
      </c>
      <c r="Z1847" t="n">
        <v>10</v>
      </c>
    </row>
    <row r="1848">
      <c r="A1848" t="n">
        <v>9</v>
      </c>
      <c r="B1848" t="n">
        <v>35</v>
      </c>
      <c r="C1848" t="inlineStr">
        <is>
          <t xml:space="preserve">CONCLUIDO	</t>
        </is>
      </c>
      <c r="D1848" t="n">
        <v>7.7106</v>
      </c>
      <c r="E1848" t="n">
        <v>12.97</v>
      </c>
      <c r="F1848" t="n">
        <v>10.75</v>
      </c>
      <c r="G1848" t="n">
        <v>33.95</v>
      </c>
      <c r="H1848" t="n">
        <v>0.68</v>
      </c>
      <c r="I1848" t="n">
        <v>19</v>
      </c>
      <c r="J1848" t="n">
        <v>83.55</v>
      </c>
      <c r="K1848" t="n">
        <v>35.1</v>
      </c>
      <c r="L1848" t="n">
        <v>3.25</v>
      </c>
      <c r="M1848" t="n">
        <v>17</v>
      </c>
      <c r="N1848" t="n">
        <v>10.2</v>
      </c>
      <c r="O1848" t="n">
        <v>10538.42</v>
      </c>
      <c r="P1848" t="n">
        <v>80.94</v>
      </c>
      <c r="Q1848" t="n">
        <v>197.82</v>
      </c>
      <c r="R1848" t="n">
        <v>38.51</v>
      </c>
      <c r="S1848" t="n">
        <v>25.4</v>
      </c>
      <c r="T1848" t="n">
        <v>5657.32</v>
      </c>
      <c r="U1848" t="n">
        <v>0.66</v>
      </c>
      <c r="V1848" t="n">
        <v>0.87</v>
      </c>
      <c r="W1848" t="n">
        <v>2.97</v>
      </c>
      <c r="X1848" t="n">
        <v>0.36</v>
      </c>
      <c r="Y1848" t="n">
        <v>1</v>
      </c>
      <c r="Z1848" t="n">
        <v>10</v>
      </c>
    </row>
    <row r="1849">
      <c r="A1849" t="n">
        <v>10</v>
      </c>
      <c r="B1849" t="n">
        <v>35</v>
      </c>
      <c r="C1849" t="inlineStr">
        <is>
          <t xml:space="preserve">CONCLUIDO	</t>
        </is>
      </c>
      <c r="D1849" t="n">
        <v>7.7394</v>
      </c>
      <c r="E1849" t="n">
        <v>12.92</v>
      </c>
      <c r="F1849" t="n">
        <v>10.72</v>
      </c>
      <c r="G1849" t="n">
        <v>35.73</v>
      </c>
      <c r="H1849" t="n">
        <v>0.73</v>
      </c>
      <c r="I1849" t="n">
        <v>18</v>
      </c>
      <c r="J1849" t="n">
        <v>83.84999999999999</v>
      </c>
      <c r="K1849" t="n">
        <v>35.1</v>
      </c>
      <c r="L1849" t="n">
        <v>3.5</v>
      </c>
      <c r="M1849" t="n">
        <v>16</v>
      </c>
      <c r="N1849" t="n">
        <v>10.25</v>
      </c>
      <c r="O1849" t="n">
        <v>10575.66</v>
      </c>
      <c r="P1849" t="n">
        <v>80.36</v>
      </c>
      <c r="Q1849" t="n">
        <v>197.76</v>
      </c>
      <c r="R1849" t="n">
        <v>37.56</v>
      </c>
      <c r="S1849" t="n">
        <v>25.4</v>
      </c>
      <c r="T1849" t="n">
        <v>5186.26</v>
      </c>
      <c r="U1849" t="n">
        <v>0.68</v>
      </c>
      <c r="V1849" t="n">
        <v>0.87</v>
      </c>
      <c r="W1849" t="n">
        <v>2.97</v>
      </c>
      <c r="X1849" t="n">
        <v>0.33</v>
      </c>
      <c r="Y1849" t="n">
        <v>1</v>
      </c>
      <c r="Z1849" t="n">
        <v>10</v>
      </c>
    </row>
    <row r="1850">
      <c r="A1850" t="n">
        <v>11</v>
      </c>
      <c r="B1850" t="n">
        <v>35</v>
      </c>
      <c r="C1850" t="inlineStr">
        <is>
          <t xml:space="preserve">CONCLUIDO	</t>
        </is>
      </c>
      <c r="D1850" t="n">
        <v>7.7493</v>
      </c>
      <c r="E1850" t="n">
        <v>12.9</v>
      </c>
      <c r="F1850" t="n">
        <v>10.72</v>
      </c>
      <c r="G1850" t="n">
        <v>37.83</v>
      </c>
      <c r="H1850" t="n">
        <v>0.78</v>
      </c>
      <c r="I1850" t="n">
        <v>17</v>
      </c>
      <c r="J1850" t="n">
        <v>84.15000000000001</v>
      </c>
      <c r="K1850" t="n">
        <v>35.1</v>
      </c>
      <c r="L1850" t="n">
        <v>3.75</v>
      </c>
      <c r="M1850" t="n">
        <v>15</v>
      </c>
      <c r="N1850" t="n">
        <v>10.3</v>
      </c>
      <c r="O1850" t="n">
        <v>10612.93</v>
      </c>
      <c r="P1850" t="n">
        <v>79.84999999999999</v>
      </c>
      <c r="Q1850" t="n">
        <v>197.75</v>
      </c>
      <c r="R1850" t="n">
        <v>37.8</v>
      </c>
      <c r="S1850" t="n">
        <v>25.4</v>
      </c>
      <c r="T1850" t="n">
        <v>5310.09</v>
      </c>
      <c r="U1850" t="n">
        <v>0.67</v>
      </c>
      <c r="V1850" t="n">
        <v>0.87</v>
      </c>
      <c r="W1850" t="n">
        <v>2.96</v>
      </c>
      <c r="X1850" t="n">
        <v>0.33</v>
      </c>
      <c r="Y1850" t="n">
        <v>1</v>
      </c>
      <c r="Z1850" t="n">
        <v>10</v>
      </c>
    </row>
    <row r="1851">
      <c r="A1851" t="n">
        <v>12</v>
      </c>
      <c r="B1851" t="n">
        <v>35</v>
      </c>
      <c r="C1851" t="inlineStr">
        <is>
          <t xml:space="preserve">CONCLUIDO	</t>
        </is>
      </c>
      <c r="D1851" t="n">
        <v>7.7789</v>
      </c>
      <c r="E1851" t="n">
        <v>12.86</v>
      </c>
      <c r="F1851" t="n">
        <v>10.69</v>
      </c>
      <c r="G1851" t="n">
        <v>40.08</v>
      </c>
      <c r="H1851" t="n">
        <v>0.83</v>
      </c>
      <c r="I1851" t="n">
        <v>16</v>
      </c>
      <c r="J1851" t="n">
        <v>84.45999999999999</v>
      </c>
      <c r="K1851" t="n">
        <v>35.1</v>
      </c>
      <c r="L1851" t="n">
        <v>4</v>
      </c>
      <c r="M1851" t="n">
        <v>14</v>
      </c>
      <c r="N1851" t="n">
        <v>10.36</v>
      </c>
      <c r="O1851" t="n">
        <v>10650.22</v>
      </c>
      <c r="P1851" t="n">
        <v>79.31</v>
      </c>
      <c r="Q1851" t="n">
        <v>197.77</v>
      </c>
      <c r="R1851" t="n">
        <v>36.66</v>
      </c>
      <c r="S1851" t="n">
        <v>25.4</v>
      </c>
      <c r="T1851" t="n">
        <v>4746.15</v>
      </c>
      <c r="U1851" t="n">
        <v>0.6899999999999999</v>
      </c>
      <c r="V1851" t="n">
        <v>0.87</v>
      </c>
      <c r="W1851" t="n">
        <v>2.96</v>
      </c>
      <c r="X1851" t="n">
        <v>0.3</v>
      </c>
      <c r="Y1851" t="n">
        <v>1</v>
      </c>
      <c r="Z1851" t="n">
        <v>10</v>
      </c>
    </row>
    <row r="1852">
      <c r="A1852" t="n">
        <v>13</v>
      </c>
      <c r="B1852" t="n">
        <v>35</v>
      </c>
      <c r="C1852" t="inlineStr">
        <is>
          <t xml:space="preserve">CONCLUIDO	</t>
        </is>
      </c>
      <c r="D1852" t="n">
        <v>7.8057</v>
      </c>
      <c r="E1852" t="n">
        <v>12.81</v>
      </c>
      <c r="F1852" t="n">
        <v>10.66</v>
      </c>
      <c r="G1852" t="n">
        <v>42.64</v>
      </c>
      <c r="H1852" t="n">
        <v>0.88</v>
      </c>
      <c r="I1852" t="n">
        <v>15</v>
      </c>
      <c r="J1852" t="n">
        <v>84.76000000000001</v>
      </c>
      <c r="K1852" t="n">
        <v>35.1</v>
      </c>
      <c r="L1852" t="n">
        <v>4.25</v>
      </c>
      <c r="M1852" t="n">
        <v>13</v>
      </c>
      <c r="N1852" t="n">
        <v>10.41</v>
      </c>
      <c r="O1852" t="n">
        <v>10687.53</v>
      </c>
      <c r="P1852" t="n">
        <v>78.58</v>
      </c>
      <c r="Q1852" t="n">
        <v>197.76</v>
      </c>
      <c r="R1852" t="n">
        <v>35.88</v>
      </c>
      <c r="S1852" t="n">
        <v>25.4</v>
      </c>
      <c r="T1852" t="n">
        <v>4361.89</v>
      </c>
      <c r="U1852" t="n">
        <v>0.71</v>
      </c>
      <c r="V1852" t="n">
        <v>0.87</v>
      </c>
      <c r="W1852" t="n">
        <v>2.96</v>
      </c>
      <c r="X1852" t="n">
        <v>0.27</v>
      </c>
      <c r="Y1852" t="n">
        <v>1</v>
      </c>
      <c r="Z1852" t="n">
        <v>10</v>
      </c>
    </row>
    <row r="1853">
      <c r="A1853" t="n">
        <v>14</v>
      </c>
      <c r="B1853" t="n">
        <v>35</v>
      </c>
      <c r="C1853" t="inlineStr">
        <is>
          <t xml:space="preserve">CONCLUIDO	</t>
        </is>
      </c>
      <c r="D1853" t="n">
        <v>7.8206</v>
      </c>
      <c r="E1853" t="n">
        <v>12.79</v>
      </c>
      <c r="F1853" t="n">
        <v>10.65</v>
      </c>
      <c r="G1853" t="n">
        <v>45.66</v>
      </c>
      <c r="H1853" t="n">
        <v>0.93</v>
      </c>
      <c r="I1853" t="n">
        <v>14</v>
      </c>
      <c r="J1853" t="n">
        <v>85.06</v>
      </c>
      <c r="K1853" t="n">
        <v>35.1</v>
      </c>
      <c r="L1853" t="n">
        <v>4.5</v>
      </c>
      <c r="M1853" t="n">
        <v>12</v>
      </c>
      <c r="N1853" t="n">
        <v>10.46</v>
      </c>
      <c r="O1853" t="n">
        <v>10724.86</v>
      </c>
      <c r="P1853" t="n">
        <v>78.11</v>
      </c>
      <c r="Q1853" t="n">
        <v>197.76</v>
      </c>
      <c r="R1853" t="n">
        <v>35.61</v>
      </c>
      <c r="S1853" t="n">
        <v>25.4</v>
      </c>
      <c r="T1853" t="n">
        <v>4230.58</v>
      </c>
      <c r="U1853" t="n">
        <v>0.71</v>
      </c>
      <c r="V1853" t="n">
        <v>0.87</v>
      </c>
      <c r="W1853" t="n">
        <v>2.96</v>
      </c>
      <c r="X1853" t="n">
        <v>0.26</v>
      </c>
      <c r="Y1853" t="n">
        <v>1</v>
      </c>
      <c r="Z1853" t="n">
        <v>10</v>
      </c>
    </row>
    <row r="1854">
      <c r="A1854" t="n">
        <v>15</v>
      </c>
      <c r="B1854" t="n">
        <v>35</v>
      </c>
      <c r="C1854" t="inlineStr">
        <is>
          <t xml:space="preserve">CONCLUIDO	</t>
        </is>
      </c>
      <c r="D1854" t="n">
        <v>7.8378</v>
      </c>
      <c r="E1854" t="n">
        <v>12.76</v>
      </c>
      <c r="F1854" t="n">
        <v>10.64</v>
      </c>
      <c r="G1854" t="n">
        <v>49.12</v>
      </c>
      <c r="H1854" t="n">
        <v>0.98</v>
      </c>
      <c r="I1854" t="n">
        <v>13</v>
      </c>
      <c r="J1854" t="n">
        <v>85.36</v>
      </c>
      <c r="K1854" t="n">
        <v>35.1</v>
      </c>
      <c r="L1854" t="n">
        <v>4.75</v>
      </c>
      <c r="M1854" t="n">
        <v>11</v>
      </c>
      <c r="N1854" t="n">
        <v>10.51</v>
      </c>
      <c r="O1854" t="n">
        <v>10762.22</v>
      </c>
      <c r="P1854" t="n">
        <v>77.89</v>
      </c>
      <c r="Q1854" t="n">
        <v>197.79</v>
      </c>
      <c r="R1854" t="n">
        <v>35.24</v>
      </c>
      <c r="S1854" t="n">
        <v>25.4</v>
      </c>
      <c r="T1854" t="n">
        <v>4051.31</v>
      </c>
      <c r="U1854" t="n">
        <v>0.72</v>
      </c>
      <c r="V1854" t="n">
        <v>0.87</v>
      </c>
      <c r="W1854" t="n">
        <v>2.96</v>
      </c>
      <c r="X1854" t="n">
        <v>0.25</v>
      </c>
      <c r="Y1854" t="n">
        <v>1</v>
      </c>
      <c r="Z1854" t="n">
        <v>10</v>
      </c>
    </row>
    <row r="1855">
      <c r="A1855" t="n">
        <v>16</v>
      </c>
      <c r="B1855" t="n">
        <v>35</v>
      </c>
      <c r="C1855" t="inlineStr">
        <is>
          <t xml:space="preserve">CONCLUIDO	</t>
        </is>
      </c>
      <c r="D1855" t="n">
        <v>7.8646</v>
      </c>
      <c r="E1855" t="n">
        <v>12.72</v>
      </c>
      <c r="F1855" t="n">
        <v>10.62</v>
      </c>
      <c r="G1855" t="n">
        <v>53.08</v>
      </c>
      <c r="H1855" t="n">
        <v>1.02</v>
      </c>
      <c r="I1855" t="n">
        <v>12</v>
      </c>
      <c r="J1855" t="n">
        <v>85.67</v>
      </c>
      <c r="K1855" t="n">
        <v>35.1</v>
      </c>
      <c r="L1855" t="n">
        <v>5</v>
      </c>
      <c r="M1855" t="n">
        <v>10</v>
      </c>
      <c r="N1855" t="n">
        <v>10.57</v>
      </c>
      <c r="O1855" t="n">
        <v>10799.59</v>
      </c>
      <c r="P1855" t="n">
        <v>76.83</v>
      </c>
      <c r="Q1855" t="n">
        <v>197.79</v>
      </c>
      <c r="R1855" t="n">
        <v>34.47</v>
      </c>
      <c r="S1855" t="n">
        <v>25.4</v>
      </c>
      <c r="T1855" t="n">
        <v>3672.03</v>
      </c>
      <c r="U1855" t="n">
        <v>0.74</v>
      </c>
      <c r="V1855" t="n">
        <v>0.88</v>
      </c>
      <c r="W1855" t="n">
        <v>2.96</v>
      </c>
      <c r="X1855" t="n">
        <v>0.23</v>
      </c>
      <c r="Y1855" t="n">
        <v>1</v>
      </c>
      <c r="Z1855" t="n">
        <v>10</v>
      </c>
    </row>
    <row r="1856">
      <c r="A1856" t="n">
        <v>17</v>
      </c>
      <c r="B1856" t="n">
        <v>35</v>
      </c>
      <c r="C1856" t="inlineStr">
        <is>
          <t xml:space="preserve">CONCLUIDO	</t>
        </is>
      </c>
      <c r="D1856" t="n">
        <v>7.8676</v>
      </c>
      <c r="E1856" t="n">
        <v>12.71</v>
      </c>
      <c r="F1856" t="n">
        <v>10.61</v>
      </c>
      <c r="G1856" t="n">
        <v>53.06</v>
      </c>
      <c r="H1856" t="n">
        <v>1.07</v>
      </c>
      <c r="I1856" t="n">
        <v>12</v>
      </c>
      <c r="J1856" t="n">
        <v>85.97</v>
      </c>
      <c r="K1856" t="n">
        <v>35.1</v>
      </c>
      <c r="L1856" t="n">
        <v>5.25</v>
      </c>
      <c r="M1856" t="n">
        <v>10</v>
      </c>
      <c r="N1856" t="n">
        <v>10.62</v>
      </c>
      <c r="O1856" t="n">
        <v>10836.99</v>
      </c>
      <c r="P1856" t="n">
        <v>76.5</v>
      </c>
      <c r="Q1856" t="n">
        <v>197.76</v>
      </c>
      <c r="R1856" t="n">
        <v>34.25</v>
      </c>
      <c r="S1856" t="n">
        <v>25.4</v>
      </c>
      <c r="T1856" t="n">
        <v>3560.14</v>
      </c>
      <c r="U1856" t="n">
        <v>0.74</v>
      </c>
      <c r="V1856" t="n">
        <v>0.88</v>
      </c>
      <c r="W1856" t="n">
        <v>2.96</v>
      </c>
      <c r="X1856" t="n">
        <v>0.22</v>
      </c>
      <c r="Y1856" t="n">
        <v>1</v>
      </c>
      <c r="Z1856" t="n">
        <v>10</v>
      </c>
    </row>
    <row r="1857">
      <c r="A1857" t="n">
        <v>18</v>
      </c>
      <c r="B1857" t="n">
        <v>35</v>
      </c>
      <c r="C1857" t="inlineStr">
        <is>
          <t xml:space="preserve">CONCLUIDO	</t>
        </is>
      </c>
      <c r="D1857" t="n">
        <v>7.8982</v>
      </c>
      <c r="E1857" t="n">
        <v>12.66</v>
      </c>
      <c r="F1857" t="n">
        <v>10.58</v>
      </c>
      <c r="G1857" t="n">
        <v>57.71</v>
      </c>
      <c r="H1857" t="n">
        <v>1.12</v>
      </c>
      <c r="I1857" t="n">
        <v>11</v>
      </c>
      <c r="J1857" t="n">
        <v>86.27</v>
      </c>
      <c r="K1857" t="n">
        <v>35.1</v>
      </c>
      <c r="L1857" t="n">
        <v>5.5</v>
      </c>
      <c r="M1857" t="n">
        <v>9</v>
      </c>
      <c r="N1857" t="n">
        <v>10.67</v>
      </c>
      <c r="O1857" t="n">
        <v>10874.42</v>
      </c>
      <c r="P1857" t="n">
        <v>75.56999999999999</v>
      </c>
      <c r="Q1857" t="n">
        <v>197.78</v>
      </c>
      <c r="R1857" t="n">
        <v>33.34</v>
      </c>
      <c r="S1857" t="n">
        <v>25.4</v>
      </c>
      <c r="T1857" t="n">
        <v>3112.77</v>
      </c>
      <c r="U1857" t="n">
        <v>0.76</v>
      </c>
      <c r="V1857" t="n">
        <v>0.88</v>
      </c>
      <c r="W1857" t="n">
        <v>2.95</v>
      </c>
      <c r="X1857" t="n">
        <v>0.19</v>
      </c>
      <c r="Y1857" t="n">
        <v>1</v>
      </c>
      <c r="Z1857" t="n">
        <v>10</v>
      </c>
    </row>
    <row r="1858">
      <c r="A1858" t="n">
        <v>19</v>
      </c>
      <c r="B1858" t="n">
        <v>35</v>
      </c>
      <c r="C1858" t="inlineStr">
        <is>
          <t xml:space="preserve">CONCLUIDO	</t>
        </is>
      </c>
      <c r="D1858" t="n">
        <v>7.8913</v>
      </c>
      <c r="E1858" t="n">
        <v>12.67</v>
      </c>
      <c r="F1858" t="n">
        <v>10.59</v>
      </c>
      <c r="G1858" t="n">
        <v>57.77</v>
      </c>
      <c r="H1858" t="n">
        <v>1.16</v>
      </c>
      <c r="I1858" t="n">
        <v>11</v>
      </c>
      <c r="J1858" t="n">
        <v>86.58</v>
      </c>
      <c r="K1858" t="n">
        <v>35.1</v>
      </c>
      <c r="L1858" t="n">
        <v>5.75</v>
      </c>
      <c r="M1858" t="n">
        <v>9</v>
      </c>
      <c r="N1858" t="n">
        <v>10.73</v>
      </c>
      <c r="O1858" t="n">
        <v>10911.86</v>
      </c>
      <c r="P1858" t="n">
        <v>75.61</v>
      </c>
      <c r="Q1858" t="n">
        <v>197.79</v>
      </c>
      <c r="R1858" t="n">
        <v>33.61</v>
      </c>
      <c r="S1858" t="n">
        <v>25.4</v>
      </c>
      <c r="T1858" t="n">
        <v>3247.44</v>
      </c>
      <c r="U1858" t="n">
        <v>0.76</v>
      </c>
      <c r="V1858" t="n">
        <v>0.88</v>
      </c>
      <c r="W1858" t="n">
        <v>2.96</v>
      </c>
      <c r="X1858" t="n">
        <v>0.2</v>
      </c>
      <c r="Y1858" t="n">
        <v>1</v>
      </c>
      <c r="Z1858" t="n">
        <v>10</v>
      </c>
    </row>
    <row r="1859">
      <c r="A1859" t="n">
        <v>20</v>
      </c>
      <c r="B1859" t="n">
        <v>35</v>
      </c>
      <c r="C1859" t="inlineStr">
        <is>
          <t xml:space="preserve">CONCLUIDO	</t>
        </is>
      </c>
      <c r="D1859" t="n">
        <v>7.9178</v>
      </c>
      <c r="E1859" t="n">
        <v>12.63</v>
      </c>
      <c r="F1859" t="n">
        <v>10.57</v>
      </c>
      <c r="G1859" t="n">
        <v>63.39</v>
      </c>
      <c r="H1859" t="n">
        <v>1.21</v>
      </c>
      <c r="I1859" t="n">
        <v>10</v>
      </c>
      <c r="J1859" t="n">
        <v>86.88</v>
      </c>
      <c r="K1859" t="n">
        <v>35.1</v>
      </c>
      <c r="L1859" t="n">
        <v>6</v>
      </c>
      <c r="M1859" t="n">
        <v>8</v>
      </c>
      <c r="N1859" t="n">
        <v>10.78</v>
      </c>
      <c r="O1859" t="n">
        <v>10949.33</v>
      </c>
      <c r="P1859" t="n">
        <v>74.84</v>
      </c>
      <c r="Q1859" t="n">
        <v>197.75</v>
      </c>
      <c r="R1859" t="n">
        <v>32.69</v>
      </c>
      <c r="S1859" t="n">
        <v>25.4</v>
      </c>
      <c r="T1859" t="n">
        <v>2792.08</v>
      </c>
      <c r="U1859" t="n">
        <v>0.78</v>
      </c>
      <c r="V1859" t="n">
        <v>0.88</v>
      </c>
      <c r="W1859" t="n">
        <v>2.96</v>
      </c>
      <c r="X1859" t="n">
        <v>0.18</v>
      </c>
      <c r="Y1859" t="n">
        <v>1</v>
      </c>
      <c r="Z1859" t="n">
        <v>10</v>
      </c>
    </row>
    <row r="1860">
      <c r="A1860" t="n">
        <v>21</v>
      </c>
      <c r="B1860" t="n">
        <v>35</v>
      </c>
      <c r="C1860" t="inlineStr">
        <is>
          <t xml:space="preserve">CONCLUIDO	</t>
        </is>
      </c>
      <c r="D1860" t="n">
        <v>7.919</v>
      </c>
      <c r="E1860" t="n">
        <v>12.63</v>
      </c>
      <c r="F1860" t="n">
        <v>10.56</v>
      </c>
      <c r="G1860" t="n">
        <v>63.38</v>
      </c>
      <c r="H1860" t="n">
        <v>1.26</v>
      </c>
      <c r="I1860" t="n">
        <v>10</v>
      </c>
      <c r="J1860" t="n">
        <v>87.19</v>
      </c>
      <c r="K1860" t="n">
        <v>35.1</v>
      </c>
      <c r="L1860" t="n">
        <v>6.25</v>
      </c>
      <c r="M1860" t="n">
        <v>8</v>
      </c>
      <c r="N1860" t="n">
        <v>10.83</v>
      </c>
      <c r="O1860" t="n">
        <v>10986.82</v>
      </c>
      <c r="P1860" t="n">
        <v>74.37</v>
      </c>
      <c r="Q1860" t="n">
        <v>197.76</v>
      </c>
      <c r="R1860" t="n">
        <v>32.61</v>
      </c>
      <c r="S1860" t="n">
        <v>25.4</v>
      </c>
      <c r="T1860" t="n">
        <v>2752.42</v>
      </c>
      <c r="U1860" t="n">
        <v>0.78</v>
      </c>
      <c r="V1860" t="n">
        <v>0.88</v>
      </c>
      <c r="W1860" t="n">
        <v>2.96</v>
      </c>
      <c r="X1860" t="n">
        <v>0.17</v>
      </c>
      <c r="Y1860" t="n">
        <v>1</v>
      </c>
      <c r="Z1860" t="n">
        <v>10</v>
      </c>
    </row>
    <row r="1861">
      <c r="A1861" t="n">
        <v>22</v>
      </c>
      <c r="B1861" t="n">
        <v>35</v>
      </c>
      <c r="C1861" t="inlineStr">
        <is>
          <t xml:space="preserve">CONCLUIDO	</t>
        </is>
      </c>
      <c r="D1861" t="n">
        <v>7.9147</v>
      </c>
      <c r="E1861" t="n">
        <v>12.63</v>
      </c>
      <c r="F1861" t="n">
        <v>10.57</v>
      </c>
      <c r="G1861" t="n">
        <v>63.42</v>
      </c>
      <c r="H1861" t="n">
        <v>1.3</v>
      </c>
      <c r="I1861" t="n">
        <v>10</v>
      </c>
      <c r="J1861" t="n">
        <v>87.48999999999999</v>
      </c>
      <c r="K1861" t="n">
        <v>35.1</v>
      </c>
      <c r="L1861" t="n">
        <v>6.5</v>
      </c>
      <c r="M1861" t="n">
        <v>8</v>
      </c>
      <c r="N1861" t="n">
        <v>10.89</v>
      </c>
      <c r="O1861" t="n">
        <v>11024.33</v>
      </c>
      <c r="P1861" t="n">
        <v>73.47</v>
      </c>
      <c r="Q1861" t="n">
        <v>197.77</v>
      </c>
      <c r="R1861" t="n">
        <v>32.84</v>
      </c>
      <c r="S1861" t="n">
        <v>25.4</v>
      </c>
      <c r="T1861" t="n">
        <v>2867.03</v>
      </c>
      <c r="U1861" t="n">
        <v>0.77</v>
      </c>
      <c r="V1861" t="n">
        <v>0.88</v>
      </c>
      <c r="W1861" t="n">
        <v>2.96</v>
      </c>
      <c r="X1861" t="n">
        <v>0.18</v>
      </c>
      <c r="Y1861" t="n">
        <v>1</v>
      </c>
      <c r="Z1861" t="n">
        <v>10</v>
      </c>
    </row>
    <row r="1862">
      <c r="A1862" t="n">
        <v>23</v>
      </c>
      <c r="B1862" t="n">
        <v>35</v>
      </c>
      <c r="C1862" t="inlineStr">
        <is>
          <t xml:space="preserve">CONCLUIDO	</t>
        </is>
      </c>
      <c r="D1862" t="n">
        <v>7.9327</v>
      </c>
      <c r="E1862" t="n">
        <v>12.61</v>
      </c>
      <c r="F1862" t="n">
        <v>10.56</v>
      </c>
      <c r="G1862" t="n">
        <v>70.39</v>
      </c>
      <c r="H1862" t="n">
        <v>1.35</v>
      </c>
      <c r="I1862" t="n">
        <v>9</v>
      </c>
      <c r="J1862" t="n">
        <v>87.79000000000001</v>
      </c>
      <c r="K1862" t="n">
        <v>35.1</v>
      </c>
      <c r="L1862" t="n">
        <v>6.75</v>
      </c>
      <c r="M1862" t="n">
        <v>7</v>
      </c>
      <c r="N1862" t="n">
        <v>10.94</v>
      </c>
      <c r="O1862" t="n">
        <v>11061.87</v>
      </c>
      <c r="P1862" t="n">
        <v>73.2</v>
      </c>
      <c r="Q1862" t="n">
        <v>197.75</v>
      </c>
      <c r="R1862" t="n">
        <v>32.53</v>
      </c>
      <c r="S1862" t="n">
        <v>25.4</v>
      </c>
      <c r="T1862" t="n">
        <v>2718.11</v>
      </c>
      <c r="U1862" t="n">
        <v>0.78</v>
      </c>
      <c r="V1862" t="n">
        <v>0.88</v>
      </c>
      <c r="W1862" t="n">
        <v>2.96</v>
      </c>
      <c r="X1862" t="n">
        <v>0.17</v>
      </c>
      <c r="Y1862" t="n">
        <v>1</v>
      </c>
      <c r="Z1862" t="n">
        <v>10</v>
      </c>
    </row>
    <row r="1863">
      <c r="A1863" t="n">
        <v>24</v>
      </c>
      <c r="B1863" t="n">
        <v>35</v>
      </c>
      <c r="C1863" t="inlineStr">
        <is>
          <t xml:space="preserve">CONCLUIDO	</t>
        </is>
      </c>
      <c r="D1863" t="n">
        <v>7.9412</v>
      </c>
      <c r="E1863" t="n">
        <v>12.59</v>
      </c>
      <c r="F1863" t="n">
        <v>10.55</v>
      </c>
      <c r="G1863" t="n">
        <v>70.3</v>
      </c>
      <c r="H1863" t="n">
        <v>1.39</v>
      </c>
      <c r="I1863" t="n">
        <v>9</v>
      </c>
      <c r="J1863" t="n">
        <v>88.09999999999999</v>
      </c>
      <c r="K1863" t="n">
        <v>35.1</v>
      </c>
      <c r="L1863" t="n">
        <v>7</v>
      </c>
      <c r="M1863" t="n">
        <v>7</v>
      </c>
      <c r="N1863" t="n">
        <v>11</v>
      </c>
      <c r="O1863" t="n">
        <v>11099.43</v>
      </c>
      <c r="P1863" t="n">
        <v>72.64</v>
      </c>
      <c r="Q1863" t="n">
        <v>197.75</v>
      </c>
      <c r="R1863" t="n">
        <v>32.19</v>
      </c>
      <c r="S1863" t="n">
        <v>25.4</v>
      </c>
      <c r="T1863" t="n">
        <v>2547.76</v>
      </c>
      <c r="U1863" t="n">
        <v>0.79</v>
      </c>
      <c r="V1863" t="n">
        <v>0.88</v>
      </c>
      <c r="W1863" t="n">
        <v>2.95</v>
      </c>
      <c r="X1863" t="n">
        <v>0.16</v>
      </c>
      <c r="Y1863" t="n">
        <v>1</v>
      </c>
      <c r="Z1863" t="n">
        <v>10</v>
      </c>
    </row>
    <row r="1864">
      <c r="A1864" t="n">
        <v>25</v>
      </c>
      <c r="B1864" t="n">
        <v>35</v>
      </c>
      <c r="C1864" t="inlineStr">
        <is>
          <t xml:space="preserve">CONCLUIDO	</t>
        </is>
      </c>
      <c r="D1864" t="n">
        <v>7.9395</v>
      </c>
      <c r="E1864" t="n">
        <v>12.6</v>
      </c>
      <c r="F1864" t="n">
        <v>10.55</v>
      </c>
      <c r="G1864" t="n">
        <v>70.31999999999999</v>
      </c>
      <c r="H1864" t="n">
        <v>1.44</v>
      </c>
      <c r="I1864" t="n">
        <v>9</v>
      </c>
      <c r="J1864" t="n">
        <v>88.40000000000001</v>
      </c>
      <c r="K1864" t="n">
        <v>35.1</v>
      </c>
      <c r="L1864" t="n">
        <v>7.25</v>
      </c>
      <c r="M1864" t="n">
        <v>7</v>
      </c>
      <c r="N1864" t="n">
        <v>11.05</v>
      </c>
      <c r="O1864" t="n">
        <v>11137.01</v>
      </c>
      <c r="P1864" t="n">
        <v>72.38</v>
      </c>
      <c r="Q1864" t="n">
        <v>197.77</v>
      </c>
      <c r="R1864" t="n">
        <v>32.38</v>
      </c>
      <c r="S1864" t="n">
        <v>25.4</v>
      </c>
      <c r="T1864" t="n">
        <v>2643.46</v>
      </c>
      <c r="U1864" t="n">
        <v>0.78</v>
      </c>
      <c r="V1864" t="n">
        <v>0.88</v>
      </c>
      <c r="W1864" t="n">
        <v>2.95</v>
      </c>
      <c r="X1864" t="n">
        <v>0.16</v>
      </c>
      <c r="Y1864" t="n">
        <v>1</v>
      </c>
      <c r="Z1864" t="n">
        <v>10</v>
      </c>
    </row>
    <row r="1865">
      <c r="A1865" t="n">
        <v>26</v>
      </c>
      <c r="B1865" t="n">
        <v>35</v>
      </c>
      <c r="C1865" t="inlineStr">
        <is>
          <t xml:space="preserve">CONCLUIDO	</t>
        </is>
      </c>
      <c r="D1865" t="n">
        <v>7.9708</v>
      </c>
      <c r="E1865" t="n">
        <v>12.55</v>
      </c>
      <c r="F1865" t="n">
        <v>10.52</v>
      </c>
      <c r="G1865" t="n">
        <v>78.87</v>
      </c>
      <c r="H1865" t="n">
        <v>1.48</v>
      </c>
      <c r="I1865" t="n">
        <v>8</v>
      </c>
      <c r="J1865" t="n">
        <v>88.70999999999999</v>
      </c>
      <c r="K1865" t="n">
        <v>35.1</v>
      </c>
      <c r="L1865" t="n">
        <v>7.5</v>
      </c>
      <c r="M1865" t="n">
        <v>6</v>
      </c>
      <c r="N1865" t="n">
        <v>11.11</v>
      </c>
      <c r="O1865" t="n">
        <v>11174.61</v>
      </c>
      <c r="P1865" t="n">
        <v>71.56999999999999</v>
      </c>
      <c r="Q1865" t="n">
        <v>197.75</v>
      </c>
      <c r="R1865" t="n">
        <v>31.35</v>
      </c>
      <c r="S1865" t="n">
        <v>25.4</v>
      </c>
      <c r="T1865" t="n">
        <v>2133.5</v>
      </c>
      <c r="U1865" t="n">
        <v>0.8100000000000001</v>
      </c>
      <c r="V1865" t="n">
        <v>0.88</v>
      </c>
      <c r="W1865" t="n">
        <v>2.95</v>
      </c>
      <c r="X1865" t="n">
        <v>0.13</v>
      </c>
      <c r="Y1865" t="n">
        <v>1</v>
      </c>
      <c r="Z1865" t="n">
        <v>10</v>
      </c>
    </row>
    <row r="1866">
      <c r="A1866" t="n">
        <v>27</v>
      </c>
      <c r="B1866" t="n">
        <v>35</v>
      </c>
      <c r="C1866" t="inlineStr">
        <is>
          <t xml:space="preserve">CONCLUIDO	</t>
        </is>
      </c>
      <c r="D1866" t="n">
        <v>7.9662</v>
      </c>
      <c r="E1866" t="n">
        <v>12.55</v>
      </c>
      <c r="F1866" t="n">
        <v>10.52</v>
      </c>
      <c r="G1866" t="n">
        <v>78.92</v>
      </c>
      <c r="H1866" t="n">
        <v>1.53</v>
      </c>
      <c r="I1866" t="n">
        <v>8</v>
      </c>
      <c r="J1866" t="n">
        <v>89.01000000000001</v>
      </c>
      <c r="K1866" t="n">
        <v>35.1</v>
      </c>
      <c r="L1866" t="n">
        <v>7.75</v>
      </c>
      <c r="M1866" t="n">
        <v>6</v>
      </c>
      <c r="N1866" t="n">
        <v>11.16</v>
      </c>
      <c r="O1866" t="n">
        <v>11212.24</v>
      </c>
      <c r="P1866" t="n">
        <v>71.45</v>
      </c>
      <c r="Q1866" t="n">
        <v>197.75</v>
      </c>
      <c r="R1866" t="n">
        <v>31.56</v>
      </c>
      <c r="S1866" t="n">
        <v>25.4</v>
      </c>
      <c r="T1866" t="n">
        <v>2235.33</v>
      </c>
      <c r="U1866" t="n">
        <v>0.8</v>
      </c>
      <c r="V1866" t="n">
        <v>0.88</v>
      </c>
      <c r="W1866" t="n">
        <v>2.95</v>
      </c>
      <c r="X1866" t="n">
        <v>0.13</v>
      </c>
      <c r="Y1866" t="n">
        <v>1</v>
      </c>
      <c r="Z1866" t="n">
        <v>10</v>
      </c>
    </row>
    <row r="1867">
      <c r="A1867" t="n">
        <v>28</v>
      </c>
      <c r="B1867" t="n">
        <v>35</v>
      </c>
      <c r="C1867" t="inlineStr">
        <is>
          <t xml:space="preserve">CONCLUIDO	</t>
        </is>
      </c>
      <c r="D1867" t="n">
        <v>7.9623</v>
      </c>
      <c r="E1867" t="n">
        <v>12.56</v>
      </c>
      <c r="F1867" t="n">
        <v>10.53</v>
      </c>
      <c r="G1867" t="n">
        <v>78.97</v>
      </c>
      <c r="H1867" t="n">
        <v>1.57</v>
      </c>
      <c r="I1867" t="n">
        <v>8</v>
      </c>
      <c r="J1867" t="n">
        <v>89.31999999999999</v>
      </c>
      <c r="K1867" t="n">
        <v>35.1</v>
      </c>
      <c r="L1867" t="n">
        <v>8</v>
      </c>
      <c r="M1867" t="n">
        <v>6</v>
      </c>
      <c r="N1867" t="n">
        <v>11.22</v>
      </c>
      <c r="O1867" t="n">
        <v>11249.89</v>
      </c>
      <c r="P1867" t="n">
        <v>71</v>
      </c>
      <c r="Q1867" t="n">
        <v>197.77</v>
      </c>
      <c r="R1867" t="n">
        <v>31.7</v>
      </c>
      <c r="S1867" t="n">
        <v>25.4</v>
      </c>
      <c r="T1867" t="n">
        <v>2305.63</v>
      </c>
      <c r="U1867" t="n">
        <v>0.8</v>
      </c>
      <c r="V1867" t="n">
        <v>0.88</v>
      </c>
      <c r="W1867" t="n">
        <v>2.95</v>
      </c>
      <c r="X1867" t="n">
        <v>0.14</v>
      </c>
      <c r="Y1867" t="n">
        <v>1</v>
      </c>
      <c r="Z1867" t="n">
        <v>10</v>
      </c>
    </row>
    <row r="1868">
      <c r="A1868" t="n">
        <v>29</v>
      </c>
      <c r="B1868" t="n">
        <v>35</v>
      </c>
      <c r="C1868" t="inlineStr">
        <is>
          <t xml:space="preserve">CONCLUIDO	</t>
        </is>
      </c>
      <c r="D1868" t="n">
        <v>7.9598</v>
      </c>
      <c r="E1868" t="n">
        <v>12.56</v>
      </c>
      <c r="F1868" t="n">
        <v>10.53</v>
      </c>
      <c r="G1868" t="n">
        <v>79</v>
      </c>
      <c r="H1868" t="n">
        <v>1.62</v>
      </c>
      <c r="I1868" t="n">
        <v>8</v>
      </c>
      <c r="J1868" t="n">
        <v>89.62</v>
      </c>
      <c r="K1868" t="n">
        <v>35.1</v>
      </c>
      <c r="L1868" t="n">
        <v>8.25</v>
      </c>
      <c r="M1868" t="n">
        <v>4</v>
      </c>
      <c r="N1868" t="n">
        <v>11.27</v>
      </c>
      <c r="O1868" t="n">
        <v>11287.56</v>
      </c>
      <c r="P1868" t="n">
        <v>69.93000000000001</v>
      </c>
      <c r="Q1868" t="n">
        <v>197.78</v>
      </c>
      <c r="R1868" t="n">
        <v>31.77</v>
      </c>
      <c r="S1868" t="n">
        <v>25.4</v>
      </c>
      <c r="T1868" t="n">
        <v>2342.3</v>
      </c>
      <c r="U1868" t="n">
        <v>0.8</v>
      </c>
      <c r="V1868" t="n">
        <v>0.88</v>
      </c>
      <c r="W1868" t="n">
        <v>2.95</v>
      </c>
      <c r="X1868" t="n">
        <v>0.14</v>
      </c>
      <c r="Y1868" t="n">
        <v>1</v>
      </c>
      <c r="Z1868" t="n">
        <v>10</v>
      </c>
    </row>
    <row r="1869">
      <c r="A1869" t="n">
        <v>30</v>
      </c>
      <c r="B1869" t="n">
        <v>35</v>
      </c>
      <c r="C1869" t="inlineStr">
        <is>
          <t xml:space="preserve">CONCLUIDO	</t>
        </is>
      </c>
      <c r="D1869" t="n">
        <v>7.986</v>
      </c>
      <c r="E1869" t="n">
        <v>12.52</v>
      </c>
      <c r="F1869" t="n">
        <v>10.51</v>
      </c>
      <c r="G1869" t="n">
        <v>90.08</v>
      </c>
      <c r="H1869" t="n">
        <v>1.66</v>
      </c>
      <c r="I1869" t="n">
        <v>7</v>
      </c>
      <c r="J1869" t="n">
        <v>89.93000000000001</v>
      </c>
      <c r="K1869" t="n">
        <v>35.1</v>
      </c>
      <c r="L1869" t="n">
        <v>8.5</v>
      </c>
      <c r="M1869" t="n">
        <v>2</v>
      </c>
      <c r="N1869" t="n">
        <v>11.33</v>
      </c>
      <c r="O1869" t="n">
        <v>11325.25</v>
      </c>
      <c r="P1869" t="n">
        <v>69.88</v>
      </c>
      <c r="Q1869" t="n">
        <v>197.8</v>
      </c>
      <c r="R1869" t="n">
        <v>30.98</v>
      </c>
      <c r="S1869" t="n">
        <v>25.4</v>
      </c>
      <c r="T1869" t="n">
        <v>1948.82</v>
      </c>
      <c r="U1869" t="n">
        <v>0.82</v>
      </c>
      <c r="V1869" t="n">
        <v>0.89</v>
      </c>
      <c r="W1869" t="n">
        <v>2.95</v>
      </c>
      <c r="X1869" t="n">
        <v>0.12</v>
      </c>
      <c r="Y1869" t="n">
        <v>1</v>
      </c>
      <c r="Z1869" t="n">
        <v>10</v>
      </c>
    </row>
    <row r="1870">
      <c r="A1870" t="n">
        <v>31</v>
      </c>
      <c r="B1870" t="n">
        <v>35</v>
      </c>
      <c r="C1870" t="inlineStr">
        <is>
          <t xml:space="preserve">CONCLUIDO	</t>
        </is>
      </c>
      <c r="D1870" t="n">
        <v>7.9789</v>
      </c>
      <c r="E1870" t="n">
        <v>12.53</v>
      </c>
      <c r="F1870" t="n">
        <v>10.52</v>
      </c>
      <c r="G1870" t="n">
        <v>90.18000000000001</v>
      </c>
      <c r="H1870" t="n">
        <v>1.7</v>
      </c>
      <c r="I1870" t="n">
        <v>7</v>
      </c>
      <c r="J1870" t="n">
        <v>90.23999999999999</v>
      </c>
      <c r="K1870" t="n">
        <v>35.1</v>
      </c>
      <c r="L1870" t="n">
        <v>8.75</v>
      </c>
      <c r="M1870" t="n">
        <v>1</v>
      </c>
      <c r="N1870" t="n">
        <v>11.38</v>
      </c>
      <c r="O1870" t="n">
        <v>11362.97</v>
      </c>
      <c r="P1870" t="n">
        <v>70.11</v>
      </c>
      <c r="Q1870" t="n">
        <v>197.83</v>
      </c>
      <c r="R1870" t="n">
        <v>31.28</v>
      </c>
      <c r="S1870" t="n">
        <v>25.4</v>
      </c>
      <c r="T1870" t="n">
        <v>2100.57</v>
      </c>
      <c r="U1870" t="n">
        <v>0.8100000000000001</v>
      </c>
      <c r="V1870" t="n">
        <v>0.88</v>
      </c>
      <c r="W1870" t="n">
        <v>2.96</v>
      </c>
      <c r="X1870" t="n">
        <v>0.13</v>
      </c>
      <c r="Y1870" t="n">
        <v>1</v>
      </c>
      <c r="Z1870" t="n">
        <v>10</v>
      </c>
    </row>
    <row r="1871">
      <c r="A1871" t="n">
        <v>32</v>
      </c>
      <c r="B1871" t="n">
        <v>35</v>
      </c>
      <c r="C1871" t="inlineStr">
        <is>
          <t xml:space="preserve">CONCLUIDO	</t>
        </is>
      </c>
      <c r="D1871" t="n">
        <v>7.978</v>
      </c>
      <c r="E1871" t="n">
        <v>12.53</v>
      </c>
      <c r="F1871" t="n">
        <v>10.52</v>
      </c>
      <c r="G1871" t="n">
        <v>90.19</v>
      </c>
      <c r="H1871" t="n">
        <v>1.75</v>
      </c>
      <c r="I1871" t="n">
        <v>7</v>
      </c>
      <c r="J1871" t="n">
        <v>90.54000000000001</v>
      </c>
      <c r="K1871" t="n">
        <v>35.1</v>
      </c>
      <c r="L1871" t="n">
        <v>9</v>
      </c>
      <c r="M1871" t="n">
        <v>1</v>
      </c>
      <c r="N1871" t="n">
        <v>11.44</v>
      </c>
      <c r="O1871" t="n">
        <v>11400.71</v>
      </c>
      <c r="P1871" t="n">
        <v>70.27</v>
      </c>
      <c r="Q1871" t="n">
        <v>197.78</v>
      </c>
      <c r="R1871" t="n">
        <v>31.3</v>
      </c>
      <c r="S1871" t="n">
        <v>25.4</v>
      </c>
      <c r="T1871" t="n">
        <v>2110.34</v>
      </c>
      <c r="U1871" t="n">
        <v>0.8100000000000001</v>
      </c>
      <c r="V1871" t="n">
        <v>0.88</v>
      </c>
      <c r="W1871" t="n">
        <v>2.96</v>
      </c>
      <c r="X1871" t="n">
        <v>0.13</v>
      </c>
      <c r="Y1871" t="n">
        <v>1</v>
      </c>
      <c r="Z1871" t="n">
        <v>10</v>
      </c>
    </row>
    <row r="1872">
      <c r="A1872" t="n">
        <v>33</v>
      </c>
      <c r="B1872" t="n">
        <v>35</v>
      </c>
      <c r="C1872" t="inlineStr">
        <is>
          <t xml:space="preserve">CONCLUIDO	</t>
        </is>
      </c>
      <c r="D1872" t="n">
        <v>7.9798</v>
      </c>
      <c r="E1872" t="n">
        <v>12.53</v>
      </c>
      <c r="F1872" t="n">
        <v>10.52</v>
      </c>
      <c r="G1872" t="n">
        <v>90.16</v>
      </c>
      <c r="H1872" t="n">
        <v>1.79</v>
      </c>
      <c r="I1872" t="n">
        <v>7</v>
      </c>
      <c r="J1872" t="n">
        <v>90.84999999999999</v>
      </c>
      <c r="K1872" t="n">
        <v>35.1</v>
      </c>
      <c r="L1872" t="n">
        <v>9.25</v>
      </c>
      <c r="M1872" t="n">
        <v>0</v>
      </c>
      <c r="N1872" t="n">
        <v>11.5</v>
      </c>
      <c r="O1872" t="n">
        <v>11438.48</v>
      </c>
      <c r="P1872" t="n">
        <v>70.38</v>
      </c>
      <c r="Q1872" t="n">
        <v>197.76</v>
      </c>
      <c r="R1872" t="n">
        <v>31.16</v>
      </c>
      <c r="S1872" t="n">
        <v>25.4</v>
      </c>
      <c r="T1872" t="n">
        <v>2041.92</v>
      </c>
      <c r="U1872" t="n">
        <v>0.82</v>
      </c>
      <c r="V1872" t="n">
        <v>0.88</v>
      </c>
      <c r="W1872" t="n">
        <v>2.96</v>
      </c>
      <c r="X1872" t="n">
        <v>0.13</v>
      </c>
      <c r="Y1872" t="n">
        <v>1</v>
      </c>
      <c r="Z1872" t="n">
        <v>10</v>
      </c>
    </row>
    <row r="1873">
      <c r="A1873" t="n">
        <v>0</v>
      </c>
      <c r="B1873" t="n">
        <v>50</v>
      </c>
      <c r="C1873" t="inlineStr">
        <is>
          <t xml:space="preserve">CONCLUIDO	</t>
        </is>
      </c>
      <c r="D1873" t="n">
        <v>6.2516</v>
      </c>
      <c r="E1873" t="n">
        <v>16</v>
      </c>
      <c r="F1873" t="n">
        <v>12.09</v>
      </c>
      <c r="G1873" t="n">
        <v>8.640000000000001</v>
      </c>
      <c r="H1873" t="n">
        <v>0.16</v>
      </c>
      <c r="I1873" t="n">
        <v>84</v>
      </c>
      <c r="J1873" t="n">
        <v>107.41</v>
      </c>
      <c r="K1873" t="n">
        <v>41.65</v>
      </c>
      <c r="L1873" t="n">
        <v>1</v>
      </c>
      <c r="M1873" t="n">
        <v>82</v>
      </c>
      <c r="N1873" t="n">
        <v>14.77</v>
      </c>
      <c r="O1873" t="n">
        <v>13481.73</v>
      </c>
      <c r="P1873" t="n">
        <v>115.57</v>
      </c>
      <c r="Q1873" t="n">
        <v>198.07</v>
      </c>
      <c r="R1873" t="n">
        <v>79.93000000000001</v>
      </c>
      <c r="S1873" t="n">
        <v>25.4</v>
      </c>
      <c r="T1873" t="n">
        <v>26040.08</v>
      </c>
      <c r="U1873" t="n">
        <v>0.32</v>
      </c>
      <c r="V1873" t="n">
        <v>0.77</v>
      </c>
      <c r="W1873" t="n">
        <v>3.08</v>
      </c>
      <c r="X1873" t="n">
        <v>1.7</v>
      </c>
      <c r="Y1873" t="n">
        <v>1</v>
      </c>
      <c r="Z1873" t="n">
        <v>10</v>
      </c>
    </row>
    <row r="1874">
      <c r="A1874" t="n">
        <v>1</v>
      </c>
      <c r="B1874" t="n">
        <v>50</v>
      </c>
      <c r="C1874" t="inlineStr">
        <is>
          <t xml:space="preserve">CONCLUIDO	</t>
        </is>
      </c>
      <c r="D1874" t="n">
        <v>6.5829</v>
      </c>
      <c r="E1874" t="n">
        <v>15.19</v>
      </c>
      <c r="F1874" t="n">
        <v>11.71</v>
      </c>
      <c r="G1874" t="n">
        <v>10.81</v>
      </c>
      <c r="H1874" t="n">
        <v>0.2</v>
      </c>
      <c r="I1874" t="n">
        <v>65</v>
      </c>
      <c r="J1874" t="n">
        <v>107.73</v>
      </c>
      <c r="K1874" t="n">
        <v>41.65</v>
      </c>
      <c r="L1874" t="n">
        <v>1.25</v>
      </c>
      <c r="M1874" t="n">
        <v>63</v>
      </c>
      <c r="N1874" t="n">
        <v>14.83</v>
      </c>
      <c r="O1874" t="n">
        <v>13520.81</v>
      </c>
      <c r="P1874" t="n">
        <v>111.65</v>
      </c>
      <c r="Q1874" t="n">
        <v>197.91</v>
      </c>
      <c r="R1874" t="n">
        <v>68.45</v>
      </c>
      <c r="S1874" t="n">
        <v>25.4</v>
      </c>
      <c r="T1874" t="n">
        <v>20398.09</v>
      </c>
      <c r="U1874" t="n">
        <v>0.37</v>
      </c>
      <c r="V1874" t="n">
        <v>0.79</v>
      </c>
      <c r="W1874" t="n">
        <v>3.05</v>
      </c>
      <c r="X1874" t="n">
        <v>1.32</v>
      </c>
      <c r="Y1874" t="n">
        <v>1</v>
      </c>
      <c r="Z1874" t="n">
        <v>10</v>
      </c>
    </row>
    <row r="1875">
      <c r="A1875" t="n">
        <v>2</v>
      </c>
      <c r="B1875" t="n">
        <v>50</v>
      </c>
      <c r="C1875" t="inlineStr">
        <is>
          <t xml:space="preserve">CONCLUIDO	</t>
        </is>
      </c>
      <c r="D1875" t="n">
        <v>6.7881</v>
      </c>
      <c r="E1875" t="n">
        <v>14.73</v>
      </c>
      <c r="F1875" t="n">
        <v>11.5</v>
      </c>
      <c r="G1875" t="n">
        <v>12.77</v>
      </c>
      <c r="H1875" t="n">
        <v>0.24</v>
      </c>
      <c r="I1875" t="n">
        <v>54</v>
      </c>
      <c r="J1875" t="n">
        <v>108.05</v>
      </c>
      <c r="K1875" t="n">
        <v>41.65</v>
      </c>
      <c r="L1875" t="n">
        <v>1.5</v>
      </c>
      <c r="M1875" t="n">
        <v>52</v>
      </c>
      <c r="N1875" t="n">
        <v>14.9</v>
      </c>
      <c r="O1875" t="n">
        <v>13559.91</v>
      </c>
      <c r="P1875" t="n">
        <v>109.35</v>
      </c>
      <c r="Q1875" t="n">
        <v>197.88</v>
      </c>
      <c r="R1875" t="n">
        <v>61.44</v>
      </c>
      <c r="S1875" t="n">
        <v>25.4</v>
      </c>
      <c r="T1875" t="n">
        <v>16943.6</v>
      </c>
      <c r="U1875" t="n">
        <v>0.41</v>
      </c>
      <c r="V1875" t="n">
        <v>0.8100000000000001</v>
      </c>
      <c r="W1875" t="n">
        <v>3.04</v>
      </c>
      <c r="X1875" t="n">
        <v>1.1</v>
      </c>
      <c r="Y1875" t="n">
        <v>1</v>
      </c>
      <c r="Z1875" t="n">
        <v>10</v>
      </c>
    </row>
    <row r="1876">
      <c r="A1876" t="n">
        <v>3</v>
      </c>
      <c r="B1876" t="n">
        <v>50</v>
      </c>
      <c r="C1876" t="inlineStr">
        <is>
          <t xml:space="preserve">CONCLUIDO	</t>
        </is>
      </c>
      <c r="D1876" t="n">
        <v>6.9889</v>
      </c>
      <c r="E1876" t="n">
        <v>14.31</v>
      </c>
      <c r="F1876" t="n">
        <v>11.27</v>
      </c>
      <c r="G1876" t="n">
        <v>15.03</v>
      </c>
      <c r="H1876" t="n">
        <v>0.28</v>
      </c>
      <c r="I1876" t="n">
        <v>45</v>
      </c>
      <c r="J1876" t="n">
        <v>108.37</v>
      </c>
      <c r="K1876" t="n">
        <v>41.65</v>
      </c>
      <c r="L1876" t="n">
        <v>1.75</v>
      </c>
      <c r="M1876" t="n">
        <v>43</v>
      </c>
      <c r="N1876" t="n">
        <v>14.97</v>
      </c>
      <c r="O1876" t="n">
        <v>13599.17</v>
      </c>
      <c r="P1876" t="n">
        <v>106.95</v>
      </c>
      <c r="Q1876" t="n">
        <v>197.82</v>
      </c>
      <c r="R1876" t="n">
        <v>54.69</v>
      </c>
      <c r="S1876" t="n">
        <v>25.4</v>
      </c>
      <c r="T1876" t="n">
        <v>13616.96</v>
      </c>
      <c r="U1876" t="n">
        <v>0.46</v>
      </c>
      <c r="V1876" t="n">
        <v>0.83</v>
      </c>
      <c r="W1876" t="n">
        <v>3.01</v>
      </c>
      <c r="X1876" t="n">
        <v>0.88</v>
      </c>
      <c r="Y1876" t="n">
        <v>1</v>
      </c>
      <c r="Z1876" t="n">
        <v>10</v>
      </c>
    </row>
    <row r="1877">
      <c r="A1877" t="n">
        <v>4</v>
      </c>
      <c r="B1877" t="n">
        <v>50</v>
      </c>
      <c r="C1877" t="inlineStr">
        <is>
          <t xml:space="preserve">CONCLUIDO	</t>
        </is>
      </c>
      <c r="D1877" t="n">
        <v>7.1134</v>
      </c>
      <c r="E1877" t="n">
        <v>14.06</v>
      </c>
      <c r="F1877" t="n">
        <v>11.16</v>
      </c>
      <c r="G1877" t="n">
        <v>17.16</v>
      </c>
      <c r="H1877" t="n">
        <v>0.32</v>
      </c>
      <c r="I1877" t="n">
        <v>39</v>
      </c>
      <c r="J1877" t="n">
        <v>108.68</v>
      </c>
      <c r="K1877" t="n">
        <v>41.65</v>
      </c>
      <c r="L1877" t="n">
        <v>2</v>
      </c>
      <c r="M1877" t="n">
        <v>37</v>
      </c>
      <c r="N1877" t="n">
        <v>15.03</v>
      </c>
      <c r="O1877" t="n">
        <v>13638.32</v>
      </c>
      <c r="P1877" t="n">
        <v>105.6</v>
      </c>
      <c r="Q1877" t="n">
        <v>197.85</v>
      </c>
      <c r="R1877" t="n">
        <v>51.14</v>
      </c>
      <c r="S1877" t="n">
        <v>25.4</v>
      </c>
      <c r="T1877" t="n">
        <v>11868.92</v>
      </c>
      <c r="U1877" t="n">
        <v>0.5</v>
      </c>
      <c r="V1877" t="n">
        <v>0.83</v>
      </c>
      <c r="W1877" t="n">
        <v>3</v>
      </c>
      <c r="X1877" t="n">
        <v>0.76</v>
      </c>
      <c r="Y1877" t="n">
        <v>1</v>
      </c>
      <c r="Z1877" t="n">
        <v>10</v>
      </c>
    </row>
    <row r="1878">
      <c r="A1878" t="n">
        <v>5</v>
      </c>
      <c r="B1878" t="n">
        <v>50</v>
      </c>
      <c r="C1878" t="inlineStr">
        <is>
          <t xml:space="preserve">CONCLUIDO	</t>
        </is>
      </c>
      <c r="D1878" t="n">
        <v>7.2</v>
      </c>
      <c r="E1878" t="n">
        <v>13.89</v>
      </c>
      <c r="F1878" t="n">
        <v>11.07</v>
      </c>
      <c r="G1878" t="n">
        <v>18.99</v>
      </c>
      <c r="H1878" t="n">
        <v>0.36</v>
      </c>
      <c r="I1878" t="n">
        <v>35</v>
      </c>
      <c r="J1878" t="n">
        <v>109</v>
      </c>
      <c r="K1878" t="n">
        <v>41.65</v>
      </c>
      <c r="L1878" t="n">
        <v>2.25</v>
      </c>
      <c r="M1878" t="n">
        <v>33</v>
      </c>
      <c r="N1878" t="n">
        <v>15.1</v>
      </c>
      <c r="O1878" t="n">
        <v>13677.51</v>
      </c>
      <c r="P1878" t="n">
        <v>104.5</v>
      </c>
      <c r="Q1878" t="n">
        <v>197.79</v>
      </c>
      <c r="R1878" t="n">
        <v>48.64</v>
      </c>
      <c r="S1878" t="n">
        <v>25.4</v>
      </c>
      <c r="T1878" t="n">
        <v>10642.5</v>
      </c>
      <c r="U1878" t="n">
        <v>0.52</v>
      </c>
      <c r="V1878" t="n">
        <v>0.84</v>
      </c>
      <c r="W1878" t="n">
        <v>3</v>
      </c>
      <c r="X1878" t="n">
        <v>0.68</v>
      </c>
      <c r="Y1878" t="n">
        <v>1</v>
      </c>
      <c r="Z1878" t="n">
        <v>10</v>
      </c>
    </row>
    <row r="1879">
      <c r="A1879" t="n">
        <v>6</v>
      </c>
      <c r="B1879" t="n">
        <v>50</v>
      </c>
      <c r="C1879" t="inlineStr">
        <is>
          <t xml:space="preserve">CONCLUIDO	</t>
        </is>
      </c>
      <c r="D1879" t="n">
        <v>7.3045</v>
      </c>
      <c r="E1879" t="n">
        <v>13.69</v>
      </c>
      <c r="F1879" t="n">
        <v>10.97</v>
      </c>
      <c r="G1879" t="n">
        <v>21.22</v>
      </c>
      <c r="H1879" t="n">
        <v>0.4</v>
      </c>
      <c r="I1879" t="n">
        <v>31</v>
      </c>
      <c r="J1879" t="n">
        <v>109.32</v>
      </c>
      <c r="K1879" t="n">
        <v>41.65</v>
      </c>
      <c r="L1879" t="n">
        <v>2.5</v>
      </c>
      <c r="M1879" t="n">
        <v>29</v>
      </c>
      <c r="N1879" t="n">
        <v>15.17</v>
      </c>
      <c r="O1879" t="n">
        <v>13716.72</v>
      </c>
      <c r="P1879" t="n">
        <v>103.22</v>
      </c>
      <c r="Q1879" t="n">
        <v>197.86</v>
      </c>
      <c r="R1879" t="n">
        <v>45.37</v>
      </c>
      <c r="S1879" t="n">
        <v>25.4</v>
      </c>
      <c r="T1879" t="n">
        <v>9025.049999999999</v>
      </c>
      <c r="U1879" t="n">
        <v>0.5600000000000001</v>
      </c>
      <c r="V1879" t="n">
        <v>0.85</v>
      </c>
      <c r="W1879" t="n">
        <v>2.98</v>
      </c>
      <c r="X1879" t="n">
        <v>0.57</v>
      </c>
      <c r="Y1879" t="n">
        <v>1</v>
      </c>
      <c r="Z1879" t="n">
        <v>10</v>
      </c>
    </row>
    <row r="1880">
      <c r="A1880" t="n">
        <v>7</v>
      </c>
      <c r="B1880" t="n">
        <v>50</v>
      </c>
      <c r="C1880" t="inlineStr">
        <is>
          <t xml:space="preserve">CONCLUIDO	</t>
        </is>
      </c>
      <c r="D1880" t="n">
        <v>7.36</v>
      </c>
      <c r="E1880" t="n">
        <v>13.59</v>
      </c>
      <c r="F1880" t="n">
        <v>10.93</v>
      </c>
      <c r="G1880" t="n">
        <v>23.42</v>
      </c>
      <c r="H1880" t="n">
        <v>0.44</v>
      </c>
      <c r="I1880" t="n">
        <v>28</v>
      </c>
      <c r="J1880" t="n">
        <v>109.64</v>
      </c>
      <c r="K1880" t="n">
        <v>41.65</v>
      </c>
      <c r="L1880" t="n">
        <v>2.75</v>
      </c>
      <c r="M1880" t="n">
        <v>26</v>
      </c>
      <c r="N1880" t="n">
        <v>15.24</v>
      </c>
      <c r="O1880" t="n">
        <v>13755.95</v>
      </c>
      <c r="P1880" t="n">
        <v>102.62</v>
      </c>
      <c r="Q1880" t="n">
        <v>197.83</v>
      </c>
      <c r="R1880" t="n">
        <v>44.33</v>
      </c>
      <c r="S1880" t="n">
        <v>25.4</v>
      </c>
      <c r="T1880" t="n">
        <v>8523.24</v>
      </c>
      <c r="U1880" t="n">
        <v>0.57</v>
      </c>
      <c r="V1880" t="n">
        <v>0.85</v>
      </c>
      <c r="W1880" t="n">
        <v>2.98</v>
      </c>
      <c r="X1880" t="n">
        <v>0.54</v>
      </c>
      <c r="Y1880" t="n">
        <v>1</v>
      </c>
      <c r="Z1880" t="n">
        <v>10</v>
      </c>
    </row>
    <row r="1881">
      <c r="A1881" t="n">
        <v>8</v>
      </c>
      <c r="B1881" t="n">
        <v>50</v>
      </c>
      <c r="C1881" t="inlineStr">
        <is>
          <t xml:space="preserve">CONCLUIDO	</t>
        </is>
      </c>
      <c r="D1881" t="n">
        <v>7.3986</v>
      </c>
      <c r="E1881" t="n">
        <v>13.52</v>
      </c>
      <c r="F1881" t="n">
        <v>10.9</v>
      </c>
      <c r="G1881" t="n">
        <v>25.16</v>
      </c>
      <c r="H1881" t="n">
        <v>0.48</v>
      </c>
      <c r="I1881" t="n">
        <v>26</v>
      </c>
      <c r="J1881" t="n">
        <v>109.96</v>
      </c>
      <c r="K1881" t="n">
        <v>41.65</v>
      </c>
      <c r="L1881" t="n">
        <v>3</v>
      </c>
      <c r="M1881" t="n">
        <v>24</v>
      </c>
      <c r="N1881" t="n">
        <v>15.31</v>
      </c>
      <c r="O1881" t="n">
        <v>13795.21</v>
      </c>
      <c r="P1881" t="n">
        <v>101.96</v>
      </c>
      <c r="Q1881" t="n">
        <v>197.89</v>
      </c>
      <c r="R1881" t="n">
        <v>43.1</v>
      </c>
      <c r="S1881" t="n">
        <v>25.4</v>
      </c>
      <c r="T1881" t="n">
        <v>7915.07</v>
      </c>
      <c r="U1881" t="n">
        <v>0.59</v>
      </c>
      <c r="V1881" t="n">
        <v>0.85</v>
      </c>
      <c r="W1881" t="n">
        <v>2.98</v>
      </c>
      <c r="X1881" t="n">
        <v>0.51</v>
      </c>
      <c r="Y1881" t="n">
        <v>1</v>
      </c>
      <c r="Z1881" t="n">
        <v>10</v>
      </c>
    </row>
    <row r="1882">
      <c r="A1882" t="n">
        <v>9</v>
      </c>
      <c r="B1882" t="n">
        <v>50</v>
      </c>
      <c r="C1882" t="inlineStr">
        <is>
          <t xml:space="preserve">CONCLUIDO	</t>
        </is>
      </c>
      <c r="D1882" t="n">
        <v>7.4462</v>
      </c>
      <c r="E1882" t="n">
        <v>13.43</v>
      </c>
      <c r="F1882" t="n">
        <v>10.86</v>
      </c>
      <c r="G1882" t="n">
        <v>27.15</v>
      </c>
      <c r="H1882" t="n">
        <v>0.52</v>
      </c>
      <c r="I1882" t="n">
        <v>24</v>
      </c>
      <c r="J1882" t="n">
        <v>110.27</v>
      </c>
      <c r="K1882" t="n">
        <v>41.65</v>
      </c>
      <c r="L1882" t="n">
        <v>3.25</v>
      </c>
      <c r="M1882" t="n">
        <v>22</v>
      </c>
      <c r="N1882" t="n">
        <v>15.37</v>
      </c>
      <c r="O1882" t="n">
        <v>13834.5</v>
      </c>
      <c r="P1882" t="n">
        <v>101.42</v>
      </c>
      <c r="Q1882" t="n">
        <v>197.84</v>
      </c>
      <c r="R1882" t="n">
        <v>42.15</v>
      </c>
      <c r="S1882" t="n">
        <v>25.4</v>
      </c>
      <c r="T1882" t="n">
        <v>7453.42</v>
      </c>
      <c r="U1882" t="n">
        <v>0.6</v>
      </c>
      <c r="V1882" t="n">
        <v>0.86</v>
      </c>
      <c r="W1882" t="n">
        <v>2.97</v>
      </c>
      <c r="X1882" t="n">
        <v>0.47</v>
      </c>
      <c r="Y1882" t="n">
        <v>1</v>
      </c>
      <c r="Z1882" t="n">
        <v>10</v>
      </c>
    </row>
    <row r="1883">
      <c r="A1883" t="n">
        <v>10</v>
      </c>
      <c r="B1883" t="n">
        <v>50</v>
      </c>
      <c r="C1883" t="inlineStr">
        <is>
          <t xml:space="preserve">CONCLUIDO	</t>
        </is>
      </c>
      <c r="D1883" t="n">
        <v>7.5002</v>
      </c>
      <c r="E1883" t="n">
        <v>13.33</v>
      </c>
      <c r="F1883" t="n">
        <v>10.81</v>
      </c>
      <c r="G1883" t="n">
        <v>29.48</v>
      </c>
      <c r="H1883" t="n">
        <v>0.5600000000000001</v>
      </c>
      <c r="I1883" t="n">
        <v>22</v>
      </c>
      <c r="J1883" t="n">
        <v>110.59</v>
      </c>
      <c r="K1883" t="n">
        <v>41.65</v>
      </c>
      <c r="L1883" t="n">
        <v>3.5</v>
      </c>
      <c r="M1883" t="n">
        <v>20</v>
      </c>
      <c r="N1883" t="n">
        <v>15.44</v>
      </c>
      <c r="O1883" t="n">
        <v>13873.81</v>
      </c>
      <c r="P1883" t="n">
        <v>100.64</v>
      </c>
      <c r="Q1883" t="n">
        <v>197.81</v>
      </c>
      <c r="R1883" t="n">
        <v>40.2</v>
      </c>
      <c r="S1883" t="n">
        <v>25.4</v>
      </c>
      <c r="T1883" t="n">
        <v>6484.83</v>
      </c>
      <c r="U1883" t="n">
        <v>0.63</v>
      </c>
      <c r="V1883" t="n">
        <v>0.86</v>
      </c>
      <c r="W1883" t="n">
        <v>2.98</v>
      </c>
      <c r="X1883" t="n">
        <v>0.42</v>
      </c>
      <c r="Y1883" t="n">
        <v>1</v>
      </c>
      <c r="Z1883" t="n">
        <v>10</v>
      </c>
    </row>
    <row r="1884">
      <c r="A1884" t="n">
        <v>11</v>
      </c>
      <c r="B1884" t="n">
        <v>50</v>
      </c>
      <c r="C1884" t="inlineStr">
        <is>
          <t xml:space="preserve">CONCLUIDO	</t>
        </is>
      </c>
      <c r="D1884" t="n">
        <v>7.5238</v>
      </c>
      <c r="E1884" t="n">
        <v>13.29</v>
      </c>
      <c r="F1884" t="n">
        <v>10.79</v>
      </c>
      <c r="G1884" t="n">
        <v>30.82</v>
      </c>
      <c r="H1884" t="n">
        <v>0.6</v>
      </c>
      <c r="I1884" t="n">
        <v>21</v>
      </c>
      <c r="J1884" t="n">
        <v>110.91</v>
      </c>
      <c r="K1884" t="n">
        <v>41.65</v>
      </c>
      <c r="L1884" t="n">
        <v>3.75</v>
      </c>
      <c r="M1884" t="n">
        <v>19</v>
      </c>
      <c r="N1884" t="n">
        <v>15.51</v>
      </c>
      <c r="O1884" t="n">
        <v>13913.15</v>
      </c>
      <c r="P1884" t="n">
        <v>100.04</v>
      </c>
      <c r="Q1884" t="n">
        <v>197.78</v>
      </c>
      <c r="R1884" t="n">
        <v>39.82</v>
      </c>
      <c r="S1884" t="n">
        <v>25.4</v>
      </c>
      <c r="T1884" t="n">
        <v>6303.05</v>
      </c>
      <c r="U1884" t="n">
        <v>0.64</v>
      </c>
      <c r="V1884" t="n">
        <v>0.86</v>
      </c>
      <c r="W1884" t="n">
        <v>2.97</v>
      </c>
      <c r="X1884" t="n">
        <v>0.4</v>
      </c>
      <c r="Y1884" t="n">
        <v>1</v>
      </c>
      <c r="Z1884" t="n">
        <v>10</v>
      </c>
    </row>
    <row r="1885">
      <c r="A1885" t="n">
        <v>12</v>
      </c>
      <c r="B1885" t="n">
        <v>50</v>
      </c>
      <c r="C1885" t="inlineStr">
        <is>
          <t xml:space="preserve">CONCLUIDO	</t>
        </is>
      </c>
      <c r="D1885" t="n">
        <v>7.5724</v>
      </c>
      <c r="E1885" t="n">
        <v>13.21</v>
      </c>
      <c r="F1885" t="n">
        <v>10.75</v>
      </c>
      <c r="G1885" t="n">
        <v>33.94</v>
      </c>
      <c r="H1885" t="n">
        <v>0.63</v>
      </c>
      <c r="I1885" t="n">
        <v>19</v>
      </c>
      <c r="J1885" t="n">
        <v>111.23</v>
      </c>
      <c r="K1885" t="n">
        <v>41.65</v>
      </c>
      <c r="L1885" t="n">
        <v>4</v>
      </c>
      <c r="M1885" t="n">
        <v>17</v>
      </c>
      <c r="N1885" t="n">
        <v>15.58</v>
      </c>
      <c r="O1885" t="n">
        <v>13952.52</v>
      </c>
      <c r="P1885" t="n">
        <v>99.56</v>
      </c>
      <c r="Q1885" t="n">
        <v>197.78</v>
      </c>
      <c r="R1885" t="n">
        <v>38.51</v>
      </c>
      <c r="S1885" t="n">
        <v>25.4</v>
      </c>
      <c r="T1885" t="n">
        <v>5655.29</v>
      </c>
      <c r="U1885" t="n">
        <v>0.66</v>
      </c>
      <c r="V1885" t="n">
        <v>0.87</v>
      </c>
      <c r="W1885" t="n">
        <v>2.97</v>
      </c>
      <c r="X1885" t="n">
        <v>0.36</v>
      </c>
      <c r="Y1885" t="n">
        <v>1</v>
      </c>
      <c r="Z1885" t="n">
        <v>10</v>
      </c>
    </row>
    <row r="1886">
      <c r="A1886" t="n">
        <v>13</v>
      </c>
      <c r="B1886" t="n">
        <v>50</v>
      </c>
      <c r="C1886" t="inlineStr">
        <is>
          <t xml:space="preserve">CONCLUIDO	</t>
        </is>
      </c>
      <c r="D1886" t="n">
        <v>7.5957</v>
      </c>
      <c r="E1886" t="n">
        <v>13.17</v>
      </c>
      <c r="F1886" t="n">
        <v>10.73</v>
      </c>
      <c r="G1886" t="n">
        <v>35.76</v>
      </c>
      <c r="H1886" t="n">
        <v>0.67</v>
      </c>
      <c r="I1886" t="n">
        <v>18</v>
      </c>
      <c r="J1886" t="n">
        <v>111.55</v>
      </c>
      <c r="K1886" t="n">
        <v>41.65</v>
      </c>
      <c r="L1886" t="n">
        <v>4.25</v>
      </c>
      <c r="M1886" t="n">
        <v>16</v>
      </c>
      <c r="N1886" t="n">
        <v>15.65</v>
      </c>
      <c r="O1886" t="n">
        <v>13991.91</v>
      </c>
      <c r="P1886" t="n">
        <v>99.12</v>
      </c>
      <c r="Q1886" t="n">
        <v>197.76</v>
      </c>
      <c r="R1886" t="n">
        <v>37.8</v>
      </c>
      <c r="S1886" t="n">
        <v>25.4</v>
      </c>
      <c r="T1886" t="n">
        <v>5306.59</v>
      </c>
      <c r="U1886" t="n">
        <v>0.67</v>
      </c>
      <c r="V1886" t="n">
        <v>0.87</v>
      </c>
      <c r="W1886" t="n">
        <v>2.97</v>
      </c>
      <c r="X1886" t="n">
        <v>0.34</v>
      </c>
      <c r="Y1886" t="n">
        <v>1</v>
      </c>
      <c r="Z1886" t="n">
        <v>10</v>
      </c>
    </row>
    <row r="1887">
      <c r="A1887" t="n">
        <v>14</v>
      </c>
      <c r="B1887" t="n">
        <v>50</v>
      </c>
      <c r="C1887" t="inlineStr">
        <is>
          <t xml:space="preserve">CONCLUIDO	</t>
        </is>
      </c>
      <c r="D1887" t="n">
        <v>7.6087</v>
      </c>
      <c r="E1887" t="n">
        <v>13.14</v>
      </c>
      <c r="F1887" t="n">
        <v>10.73</v>
      </c>
      <c r="G1887" t="n">
        <v>37.87</v>
      </c>
      <c r="H1887" t="n">
        <v>0.71</v>
      </c>
      <c r="I1887" t="n">
        <v>17</v>
      </c>
      <c r="J1887" t="n">
        <v>111.87</v>
      </c>
      <c r="K1887" t="n">
        <v>41.65</v>
      </c>
      <c r="L1887" t="n">
        <v>4.5</v>
      </c>
      <c r="M1887" t="n">
        <v>15</v>
      </c>
      <c r="N1887" t="n">
        <v>15.72</v>
      </c>
      <c r="O1887" t="n">
        <v>14031.33</v>
      </c>
      <c r="P1887" t="n">
        <v>98.69</v>
      </c>
      <c r="Q1887" t="n">
        <v>197.79</v>
      </c>
      <c r="R1887" t="n">
        <v>37.94</v>
      </c>
      <c r="S1887" t="n">
        <v>25.4</v>
      </c>
      <c r="T1887" t="n">
        <v>5381.41</v>
      </c>
      <c r="U1887" t="n">
        <v>0.67</v>
      </c>
      <c r="V1887" t="n">
        <v>0.87</v>
      </c>
      <c r="W1887" t="n">
        <v>2.97</v>
      </c>
      <c r="X1887" t="n">
        <v>0.34</v>
      </c>
      <c r="Y1887" t="n">
        <v>1</v>
      </c>
      <c r="Z1887" t="n">
        <v>10</v>
      </c>
    </row>
    <row r="1888">
      <c r="A1888" t="n">
        <v>15</v>
      </c>
      <c r="B1888" t="n">
        <v>50</v>
      </c>
      <c r="C1888" t="inlineStr">
        <is>
          <t xml:space="preserve">CONCLUIDO	</t>
        </is>
      </c>
      <c r="D1888" t="n">
        <v>7.6522</v>
      </c>
      <c r="E1888" t="n">
        <v>13.07</v>
      </c>
      <c r="F1888" t="n">
        <v>10.68</v>
      </c>
      <c r="G1888" t="n">
        <v>40.04</v>
      </c>
      <c r="H1888" t="n">
        <v>0.75</v>
      </c>
      <c r="I1888" t="n">
        <v>16</v>
      </c>
      <c r="J1888" t="n">
        <v>112.19</v>
      </c>
      <c r="K1888" t="n">
        <v>41.65</v>
      </c>
      <c r="L1888" t="n">
        <v>4.75</v>
      </c>
      <c r="M1888" t="n">
        <v>14</v>
      </c>
      <c r="N1888" t="n">
        <v>15.79</v>
      </c>
      <c r="O1888" t="n">
        <v>14070.77</v>
      </c>
      <c r="P1888" t="n">
        <v>97.93000000000001</v>
      </c>
      <c r="Q1888" t="n">
        <v>197.77</v>
      </c>
      <c r="R1888" t="n">
        <v>36.37</v>
      </c>
      <c r="S1888" t="n">
        <v>25.4</v>
      </c>
      <c r="T1888" t="n">
        <v>4599.2</v>
      </c>
      <c r="U1888" t="n">
        <v>0.7</v>
      </c>
      <c r="V1888" t="n">
        <v>0.87</v>
      </c>
      <c r="W1888" t="n">
        <v>2.96</v>
      </c>
      <c r="X1888" t="n">
        <v>0.29</v>
      </c>
      <c r="Y1888" t="n">
        <v>1</v>
      </c>
      <c r="Z1888" t="n">
        <v>10</v>
      </c>
    </row>
    <row r="1889">
      <c r="A1889" t="n">
        <v>16</v>
      </c>
      <c r="B1889" t="n">
        <v>50</v>
      </c>
      <c r="C1889" t="inlineStr">
        <is>
          <t xml:space="preserve">CONCLUIDO	</t>
        </is>
      </c>
      <c r="D1889" t="n">
        <v>7.6695</v>
      </c>
      <c r="E1889" t="n">
        <v>13.04</v>
      </c>
      <c r="F1889" t="n">
        <v>10.67</v>
      </c>
      <c r="G1889" t="n">
        <v>42.68</v>
      </c>
      <c r="H1889" t="n">
        <v>0.78</v>
      </c>
      <c r="I1889" t="n">
        <v>15</v>
      </c>
      <c r="J1889" t="n">
        <v>112.51</v>
      </c>
      <c r="K1889" t="n">
        <v>41.65</v>
      </c>
      <c r="L1889" t="n">
        <v>5</v>
      </c>
      <c r="M1889" t="n">
        <v>13</v>
      </c>
      <c r="N1889" t="n">
        <v>15.86</v>
      </c>
      <c r="O1889" t="n">
        <v>14110.24</v>
      </c>
      <c r="P1889" t="n">
        <v>97.73</v>
      </c>
      <c r="Q1889" t="n">
        <v>197.81</v>
      </c>
      <c r="R1889" t="n">
        <v>36.03</v>
      </c>
      <c r="S1889" t="n">
        <v>25.4</v>
      </c>
      <c r="T1889" t="n">
        <v>4435.75</v>
      </c>
      <c r="U1889" t="n">
        <v>0.7</v>
      </c>
      <c r="V1889" t="n">
        <v>0.87</v>
      </c>
      <c r="W1889" t="n">
        <v>2.96</v>
      </c>
      <c r="X1889" t="n">
        <v>0.28</v>
      </c>
      <c r="Y1889" t="n">
        <v>1</v>
      </c>
      <c r="Z1889" t="n">
        <v>10</v>
      </c>
    </row>
    <row r="1890">
      <c r="A1890" t="n">
        <v>17</v>
      </c>
      <c r="B1890" t="n">
        <v>50</v>
      </c>
      <c r="C1890" t="inlineStr">
        <is>
          <t xml:space="preserve">CONCLUIDO	</t>
        </is>
      </c>
      <c r="D1890" t="n">
        <v>7.6697</v>
      </c>
      <c r="E1890" t="n">
        <v>13.04</v>
      </c>
      <c r="F1890" t="n">
        <v>10.67</v>
      </c>
      <c r="G1890" t="n">
        <v>42.68</v>
      </c>
      <c r="H1890" t="n">
        <v>0.82</v>
      </c>
      <c r="I1890" t="n">
        <v>15</v>
      </c>
      <c r="J1890" t="n">
        <v>112.83</v>
      </c>
      <c r="K1890" t="n">
        <v>41.65</v>
      </c>
      <c r="L1890" t="n">
        <v>5.25</v>
      </c>
      <c r="M1890" t="n">
        <v>13</v>
      </c>
      <c r="N1890" t="n">
        <v>15.93</v>
      </c>
      <c r="O1890" t="n">
        <v>14149.74</v>
      </c>
      <c r="P1890" t="n">
        <v>97.36</v>
      </c>
      <c r="Q1890" t="n">
        <v>197.81</v>
      </c>
      <c r="R1890" t="n">
        <v>35.96</v>
      </c>
      <c r="S1890" t="n">
        <v>25.4</v>
      </c>
      <c r="T1890" t="n">
        <v>4401.04</v>
      </c>
      <c r="U1890" t="n">
        <v>0.71</v>
      </c>
      <c r="V1890" t="n">
        <v>0.87</v>
      </c>
      <c r="W1890" t="n">
        <v>2.97</v>
      </c>
      <c r="X1890" t="n">
        <v>0.28</v>
      </c>
      <c r="Y1890" t="n">
        <v>1</v>
      </c>
      <c r="Z1890" t="n">
        <v>10</v>
      </c>
    </row>
    <row r="1891">
      <c r="A1891" t="n">
        <v>18</v>
      </c>
      <c r="B1891" t="n">
        <v>50</v>
      </c>
      <c r="C1891" t="inlineStr">
        <is>
          <t xml:space="preserve">CONCLUIDO	</t>
        </is>
      </c>
      <c r="D1891" t="n">
        <v>7.6977</v>
      </c>
      <c r="E1891" t="n">
        <v>12.99</v>
      </c>
      <c r="F1891" t="n">
        <v>10.64</v>
      </c>
      <c r="G1891" t="n">
        <v>45.62</v>
      </c>
      <c r="H1891" t="n">
        <v>0.86</v>
      </c>
      <c r="I1891" t="n">
        <v>14</v>
      </c>
      <c r="J1891" t="n">
        <v>113.15</v>
      </c>
      <c r="K1891" t="n">
        <v>41.65</v>
      </c>
      <c r="L1891" t="n">
        <v>5.5</v>
      </c>
      <c r="M1891" t="n">
        <v>12</v>
      </c>
      <c r="N1891" t="n">
        <v>16</v>
      </c>
      <c r="O1891" t="n">
        <v>14189.26</v>
      </c>
      <c r="P1891" t="n">
        <v>96.94</v>
      </c>
      <c r="Q1891" t="n">
        <v>197.75</v>
      </c>
      <c r="R1891" t="n">
        <v>35.31</v>
      </c>
      <c r="S1891" t="n">
        <v>25.4</v>
      </c>
      <c r="T1891" t="n">
        <v>4083.25</v>
      </c>
      <c r="U1891" t="n">
        <v>0.72</v>
      </c>
      <c r="V1891" t="n">
        <v>0.87</v>
      </c>
      <c r="W1891" t="n">
        <v>2.96</v>
      </c>
      <c r="X1891" t="n">
        <v>0.25</v>
      </c>
      <c r="Y1891" t="n">
        <v>1</v>
      </c>
      <c r="Z1891" t="n">
        <v>10</v>
      </c>
    </row>
    <row r="1892">
      <c r="A1892" t="n">
        <v>19</v>
      </c>
      <c r="B1892" t="n">
        <v>50</v>
      </c>
      <c r="C1892" t="inlineStr">
        <is>
          <t xml:space="preserve">CONCLUIDO	</t>
        </is>
      </c>
      <c r="D1892" t="n">
        <v>7.7131</v>
      </c>
      <c r="E1892" t="n">
        <v>12.96</v>
      </c>
      <c r="F1892" t="n">
        <v>10.64</v>
      </c>
      <c r="G1892" t="n">
        <v>49.11</v>
      </c>
      <c r="H1892" t="n">
        <v>0.89</v>
      </c>
      <c r="I1892" t="n">
        <v>13</v>
      </c>
      <c r="J1892" t="n">
        <v>113.47</v>
      </c>
      <c r="K1892" t="n">
        <v>41.65</v>
      </c>
      <c r="L1892" t="n">
        <v>5.75</v>
      </c>
      <c r="M1892" t="n">
        <v>11</v>
      </c>
      <c r="N1892" t="n">
        <v>16.07</v>
      </c>
      <c r="O1892" t="n">
        <v>14228.81</v>
      </c>
      <c r="P1892" t="n">
        <v>96.39</v>
      </c>
      <c r="Q1892" t="n">
        <v>197.78</v>
      </c>
      <c r="R1892" t="n">
        <v>35.2</v>
      </c>
      <c r="S1892" t="n">
        <v>25.4</v>
      </c>
      <c r="T1892" t="n">
        <v>4030.82</v>
      </c>
      <c r="U1892" t="n">
        <v>0.72</v>
      </c>
      <c r="V1892" t="n">
        <v>0.87</v>
      </c>
      <c r="W1892" t="n">
        <v>2.96</v>
      </c>
      <c r="X1892" t="n">
        <v>0.25</v>
      </c>
      <c r="Y1892" t="n">
        <v>1</v>
      </c>
      <c r="Z1892" t="n">
        <v>10</v>
      </c>
    </row>
    <row r="1893">
      <c r="A1893" t="n">
        <v>20</v>
      </c>
      <c r="B1893" t="n">
        <v>50</v>
      </c>
      <c r="C1893" t="inlineStr">
        <is>
          <t xml:space="preserve">CONCLUIDO	</t>
        </is>
      </c>
      <c r="D1893" t="n">
        <v>7.7227</v>
      </c>
      <c r="E1893" t="n">
        <v>12.95</v>
      </c>
      <c r="F1893" t="n">
        <v>10.62</v>
      </c>
      <c r="G1893" t="n">
        <v>49.03</v>
      </c>
      <c r="H1893" t="n">
        <v>0.93</v>
      </c>
      <c r="I1893" t="n">
        <v>13</v>
      </c>
      <c r="J1893" t="n">
        <v>113.79</v>
      </c>
      <c r="K1893" t="n">
        <v>41.65</v>
      </c>
      <c r="L1893" t="n">
        <v>6</v>
      </c>
      <c r="M1893" t="n">
        <v>11</v>
      </c>
      <c r="N1893" t="n">
        <v>16.14</v>
      </c>
      <c r="O1893" t="n">
        <v>14268.39</v>
      </c>
      <c r="P1893" t="n">
        <v>96.33</v>
      </c>
      <c r="Q1893" t="n">
        <v>197.78</v>
      </c>
      <c r="R1893" t="n">
        <v>34.67</v>
      </c>
      <c r="S1893" t="n">
        <v>25.4</v>
      </c>
      <c r="T1893" t="n">
        <v>3765.22</v>
      </c>
      <c r="U1893" t="n">
        <v>0.73</v>
      </c>
      <c r="V1893" t="n">
        <v>0.88</v>
      </c>
      <c r="W1893" t="n">
        <v>2.96</v>
      </c>
      <c r="X1893" t="n">
        <v>0.23</v>
      </c>
      <c r="Y1893" t="n">
        <v>1</v>
      </c>
      <c r="Z1893" t="n">
        <v>10</v>
      </c>
    </row>
    <row r="1894">
      <c r="A1894" t="n">
        <v>21</v>
      </c>
      <c r="B1894" t="n">
        <v>50</v>
      </c>
      <c r="C1894" t="inlineStr">
        <is>
          <t xml:space="preserve">CONCLUIDO	</t>
        </is>
      </c>
      <c r="D1894" t="n">
        <v>7.7399</v>
      </c>
      <c r="E1894" t="n">
        <v>12.92</v>
      </c>
      <c r="F1894" t="n">
        <v>10.62</v>
      </c>
      <c r="G1894" t="n">
        <v>53.09</v>
      </c>
      <c r="H1894" t="n">
        <v>0.97</v>
      </c>
      <c r="I1894" t="n">
        <v>12</v>
      </c>
      <c r="J1894" t="n">
        <v>114.11</v>
      </c>
      <c r="K1894" t="n">
        <v>41.65</v>
      </c>
      <c r="L1894" t="n">
        <v>6.25</v>
      </c>
      <c r="M1894" t="n">
        <v>10</v>
      </c>
      <c r="N1894" t="n">
        <v>16.21</v>
      </c>
      <c r="O1894" t="n">
        <v>14307.99</v>
      </c>
      <c r="P1894" t="n">
        <v>95.7</v>
      </c>
      <c r="Q1894" t="n">
        <v>197.79</v>
      </c>
      <c r="R1894" t="n">
        <v>34.46</v>
      </c>
      <c r="S1894" t="n">
        <v>25.4</v>
      </c>
      <c r="T1894" t="n">
        <v>3664.13</v>
      </c>
      <c r="U1894" t="n">
        <v>0.74</v>
      </c>
      <c r="V1894" t="n">
        <v>0.88</v>
      </c>
      <c r="W1894" t="n">
        <v>2.96</v>
      </c>
      <c r="X1894" t="n">
        <v>0.23</v>
      </c>
      <c r="Y1894" t="n">
        <v>1</v>
      </c>
      <c r="Z1894" t="n">
        <v>10</v>
      </c>
    </row>
    <row r="1895">
      <c r="A1895" t="n">
        <v>22</v>
      </c>
      <c r="B1895" t="n">
        <v>50</v>
      </c>
      <c r="C1895" t="inlineStr">
        <is>
          <t xml:space="preserve">CONCLUIDO	</t>
        </is>
      </c>
      <c r="D1895" t="n">
        <v>7.7429</v>
      </c>
      <c r="E1895" t="n">
        <v>12.92</v>
      </c>
      <c r="F1895" t="n">
        <v>10.61</v>
      </c>
      <c r="G1895" t="n">
        <v>53.06</v>
      </c>
      <c r="H1895" t="n">
        <v>1</v>
      </c>
      <c r="I1895" t="n">
        <v>12</v>
      </c>
      <c r="J1895" t="n">
        <v>114.44</v>
      </c>
      <c r="K1895" t="n">
        <v>41.65</v>
      </c>
      <c r="L1895" t="n">
        <v>6.5</v>
      </c>
      <c r="M1895" t="n">
        <v>10</v>
      </c>
      <c r="N1895" t="n">
        <v>16.29</v>
      </c>
      <c r="O1895" t="n">
        <v>14347.62</v>
      </c>
      <c r="P1895" t="n">
        <v>95.45</v>
      </c>
      <c r="Q1895" t="n">
        <v>197.75</v>
      </c>
      <c r="R1895" t="n">
        <v>34.36</v>
      </c>
      <c r="S1895" t="n">
        <v>25.4</v>
      </c>
      <c r="T1895" t="n">
        <v>3613.87</v>
      </c>
      <c r="U1895" t="n">
        <v>0.74</v>
      </c>
      <c r="V1895" t="n">
        <v>0.88</v>
      </c>
      <c r="W1895" t="n">
        <v>2.96</v>
      </c>
      <c r="X1895" t="n">
        <v>0.22</v>
      </c>
      <c r="Y1895" t="n">
        <v>1</v>
      </c>
      <c r="Z1895" t="n">
        <v>10</v>
      </c>
    </row>
    <row r="1896">
      <c r="A1896" t="n">
        <v>23</v>
      </c>
      <c r="B1896" t="n">
        <v>50</v>
      </c>
      <c r="C1896" t="inlineStr">
        <is>
          <t xml:space="preserve">CONCLUIDO	</t>
        </is>
      </c>
      <c r="D1896" t="n">
        <v>7.7403</v>
      </c>
      <c r="E1896" t="n">
        <v>12.92</v>
      </c>
      <c r="F1896" t="n">
        <v>10.62</v>
      </c>
      <c r="G1896" t="n">
        <v>53.08</v>
      </c>
      <c r="H1896" t="n">
        <v>1.04</v>
      </c>
      <c r="I1896" t="n">
        <v>12</v>
      </c>
      <c r="J1896" t="n">
        <v>114.76</v>
      </c>
      <c r="K1896" t="n">
        <v>41.65</v>
      </c>
      <c r="L1896" t="n">
        <v>6.75</v>
      </c>
      <c r="M1896" t="n">
        <v>10</v>
      </c>
      <c r="N1896" t="n">
        <v>16.36</v>
      </c>
      <c r="O1896" t="n">
        <v>14387.27</v>
      </c>
      <c r="P1896" t="n">
        <v>94.88</v>
      </c>
      <c r="Q1896" t="n">
        <v>197.79</v>
      </c>
      <c r="R1896" t="n">
        <v>34.37</v>
      </c>
      <c r="S1896" t="n">
        <v>25.4</v>
      </c>
      <c r="T1896" t="n">
        <v>3621.23</v>
      </c>
      <c r="U1896" t="n">
        <v>0.74</v>
      </c>
      <c r="V1896" t="n">
        <v>0.88</v>
      </c>
      <c r="W1896" t="n">
        <v>2.96</v>
      </c>
      <c r="X1896" t="n">
        <v>0.23</v>
      </c>
      <c r="Y1896" t="n">
        <v>1</v>
      </c>
      <c r="Z1896" t="n">
        <v>10</v>
      </c>
    </row>
    <row r="1897">
      <c r="A1897" t="n">
        <v>24</v>
      </c>
      <c r="B1897" t="n">
        <v>50</v>
      </c>
      <c r="C1897" t="inlineStr">
        <is>
          <t xml:space="preserve">CONCLUIDO	</t>
        </is>
      </c>
      <c r="D1897" t="n">
        <v>7.7725</v>
      </c>
      <c r="E1897" t="n">
        <v>12.87</v>
      </c>
      <c r="F1897" t="n">
        <v>10.59</v>
      </c>
      <c r="G1897" t="n">
        <v>57.74</v>
      </c>
      <c r="H1897" t="n">
        <v>1.07</v>
      </c>
      <c r="I1897" t="n">
        <v>11</v>
      </c>
      <c r="J1897" t="n">
        <v>115.08</v>
      </c>
      <c r="K1897" t="n">
        <v>41.65</v>
      </c>
      <c r="L1897" t="n">
        <v>7</v>
      </c>
      <c r="M1897" t="n">
        <v>9</v>
      </c>
      <c r="N1897" t="n">
        <v>16.43</v>
      </c>
      <c r="O1897" t="n">
        <v>14426.96</v>
      </c>
      <c r="P1897" t="n">
        <v>94.43000000000001</v>
      </c>
      <c r="Q1897" t="n">
        <v>197.77</v>
      </c>
      <c r="R1897" t="n">
        <v>33.46</v>
      </c>
      <c r="S1897" t="n">
        <v>25.4</v>
      </c>
      <c r="T1897" t="n">
        <v>3170.58</v>
      </c>
      <c r="U1897" t="n">
        <v>0.76</v>
      </c>
      <c r="V1897" t="n">
        <v>0.88</v>
      </c>
      <c r="W1897" t="n">
        <v>2.96</v>
      </c>
      <c r="X1897" t="n">
        <v>0.19</v>
      </c>
      <c r="Y1897" t="n">
        <v>1</v>
      </c>
      <c r="Z1897" t="n">
        <v>10</v>
      </c>
    </row>
    <row r="1898">
      <c r="A1898" t="n">
        <v>25</v>
      </c>
      <c r="B1898" t="n">
        <v>50</v>
      </c>
      <c r="C1898" t="inlineStr">
        <is>
          <t xml:space="preserve">CONCLUIDO	</t>
        </is>
      </c>
      <c r="D1898" t="n">
        <v>7.7656</v>
      </c>
      <c r="E1898" t="n">
        <v>12.88</v>
      </c>
      <c r="F1898" t="n">
        <v>10.6</v>
      </c>
      <c r="G1898" t="n">
        <v>57.8</v>
      </c>
      <c r="H1898" t="n">
        <v>1.11</v>
      </c>
      <c r="I1898" t="n">
        <v>11</v>
      </c>
      <c r="J1898" t="n">
        <v>115.4</v>
      </c>
      <c r="K1898" t="n">
        <v>41.65</v>
      </c>
      <c r="L1898" t="n">
        <v>7.25</v>
      </c>
      <c r="M1898" t="n">
        <v>9</v>
      </c>
      <c r="N1898" t="n">
        <v>16.5</v>
      </c>
      <c r="O1898" t="n">
        <v>14466.67</v>
      </c>
      <c r="P1898" t="n">
        <v>94.63</v>
      </c>
      <c r="Q1898" t="n">
        <v>197.85</v>
      </c>
      <c r="R1898" t="n">
        <v>33.75</v>
      </c>
      <c r="S1898" t="n">
        <v>25.4</v>
      </c>
      <c r="T1898" t="n">
        <v>3317.09</v>
      </c>
      <c r="U1898" t="n">
        <v>0.75</v>
      </c>
      <c r="V1898" t="n">
        <v>0.88</v>
      </c>
      <c r="W1898" t="n">
        <v>2.96</v>
      </c>
      <c r="X1898" t="n">
        <v>0.21</v>
      </c>
      <c r="Y1898" t="n">
        <v>1</v>
      </c>
      <c r="Z1898" t="n">
        <v>10</v>
      </c>
    </row>
    <row r="1899">
      <c r="A1899" t="n">
        <v>26</v>
      </c>
      <c r="B1899" t="n">
        <v>50</v>
      </c>
      <c r="C1899" t="inlineStr">
        <is>
          <t xml:space="preserve">CONCLUIDO	</t>
        </is>
      </c>
      <c r="D1899" t="n">
        <v>7.7979</v>
      </c>
      <c r="E1899" t="n">
        <v>12.82</v>
      </c>
      <c r="F1899" t="n">
        <v>10.57</v>
      </c>
      <c r="G1899" t="n">
        <v>63.39</v>
      </c>
      <c r="H1899" t="n">
        <v>1.14</v>
      </c>
      <c r="I1899" t="n">
        <v>10</v>
      </c>
      <c r="J1899" t="n">
        <v>115.72</v>
      </c>
      <c r="K1899" t="n">
        <v>41.65</v>
      </c>
      <c r="L1899" t="n">
        <v>7.5</v>
      </c>
      <c r="M1899" t="n">
        <v>8</v>
      </c>
      <c r="N1899" t="n">
        <v>16.57</v>
      </c>
      <c r="O1899" t="n">
        <v>14506.4</v>
      </c>
      <c r="P1899" t="n">
        <v>93.81999999999999</v>
      </c>
      <c r="Q1899" t="n">
        <v>197.76</v>
      </c>
      <c r="R1899" t="n">
        <v>32.82</v>
      </c>
      <c r="S1899" t="n">
        <v>25.4</v>
      </c>
      <c r="T1899" t="n">
        <v>2855.74</v>
      </c>
      <c r="U1899" t="n">
        <v>0.77</v>
      </c>
      <c r="V1899" t="n">
        <v>0.88</v>
      </c>
      <c r="W1899" t="n">
        <v>2.95</v>
      </c>
      <c r="X1899" t="n">
        <v>0.17</v>
      </c>
      <c r="Y1899" t="n">
        <v>1</v>
      </c>
      <c r="Z1899" t="n">
        <v>10</v>
      </c>
    </row>
    <row r="1900">
      <c r="A1900" t="n">
        <v>27</v>
      </c>
      <c r="B1900" t="n">
        <v>50</v>
      </c>
      <c r="C1900" t="inlineStr">
        <is>
          <t xml:space="preserve">CONCLUIDO	</t>
        </is>
      </c>
      <c r="D1900" t="n">
        <v>7.8008</v>
      </c>
      <c r="E1900" t="n">
        <v>12.82</v>
      </c>
      <c r="F1900" t="n">
        <v>10.56</v>
      </c>
      <c r="G1900" t="n">
        <v>63.37</v>
      </c>
      <c r="H1900" t="n">
        <v>1.18</v>
      </c>
      <c r="I1900" t="n">
        <v>10</v>
      </c>
      <c r="J1900" t="n">
        <v>116.05</v>
      </c>
      <c r="K1900" t="n">
        <v>41.65</v>
      </c>
      <c r="L1900" t="n">
        <v>7.75</v>
      </c>
      <c r="M1900" t="n">
        <v>8</v>
      </c>
      <c r="N1900" t="n">
        <v>16.65</v>
      </c>
      <c r="O1900" t="n">
        <v>14546.17</v>
      </c>
      <c r="P1900" t="n">
        <v>93.66</v>
      </c>
      <c r="Q1900" t="n">
        <v>197.76</v>
      </c>
      <c r="R1900" t="n">
        <v>32.52</v>
      </c>
      <c r="S1900" t="n">
        <v>25.4</v>
      </c>
      <c r="T1900" t="n">
        <v>2703.76</v>
      </c>
      <c r="U1900" t="n">
        <v>0.78</v>
      </c>
      <c r="V1900" t="n">
        <v>0.88</v>
      </c>
      <c r="W1900" t="n">
        <v>2.96</v>
      </c>
      <c r="X1900" t="n">
        <v>0.17</v>
      </c>
      <c r="Y1900" t="n">
        <v>1</v>
      </c>
      <c r="Z1900" t="n">
        <v>10</v>
      </c>
    </row>
    <row r="1901">
      <c r="A1901" t="n">
        <v>28</v>
      </c>
      <c r="B1901" t="n">
        <v>50</v>
      </c>
      <c r="C1901" t="inlineStr">
        <is>
          <t xml:space="preserve">CONCLUIDO	</t>
        </is>
      </c>
      <c r="D1901" t="n">
        <v>7.7973</v>
      </c>
      <c r="E1901" t="n">
        <v>12.82</v>
      </c>
      <c r="F1901" t="n">
        <v>10.57</v>
      </c>
      <c r="G1901" t="n">
        <v>63.4</v>
      </c>
      <c r="H1901" t="n">
        <v>1.21</v>
      </c>
      <c r="I1901" t="n">
        <v>10</v>
      </c>
      <c r="J1901" t="n">
        <v>116.37</v>
      </c>
      <c r="K1901" t="n">
        <v>41.65</v>
      </c>
      <c r="L1901" t="n">
        <v>8</v>
      </c>
      <c r="M1901" t="n">
        <v>8</v>
      </c>
      <c r="N1901" t="n">
        <v>16.72</v>
      </c>
      <c r="O1901" t="n">
        <v>14585.96</v>
      </c>
      <c r="P1901" t="n">
        <v>93.40000000000001</v>
      </c>
      <c r="Q1901" t="n">
        <v>197.76</v>
      </c>
      <c r="R1901" t="n">
        <v>32.82</v>
      </c>
      <c r="S1901" t="n">
        <v>25.4</v>
      </c>
      <c r="T1901" t="n">
        <v>2856.34</v>
      </c>
      <c r="U1901" t="n">
        <v>0.77</v>
      </c>
      <c r="V1901" t="n">
        <v>0.88</v>
      </c>
      <c r="W1901" t="n">
        <v>2.96</v>
      </c>
      <c r="X1901" t="n">
        <v>0.18</v>
      </c>
      <c r="Y1901" t="n">
        <v>1</v>
      </c>
      <c r="Z1901" t="n">
        <v>10</v>
      </c>
    </row>
    <row r="1902">
      <c r="A1902" t="n">
        <v>29</v>
      </c>
      <c r="B1902" t="n">
        <v>50</v>
      </c>
      <c r="C1902" t="inlineStr">
        <is>
          <t xml:space="preserve">CONCLUIDO	</t>
        </is>
      </c>
      <c r="D1902" t="n">
        <v>7.8268</v>
      </c>
      <c r="E1902" t="n">
        <v>12.78</v>
      </c>
      <c r="F1902" t="n">
        <v>10.54</v>
      </c>
      <c r="G1902" t="n">
        <v>70.27</v>
      </c>
      <c r="H1902" t="n">
        <v>1.25</v>
      </c>
      <c r="I1902" t="n">
        <v>9</v>
      </c>
      <c r="J1902" t="n">
        <v>116.69</v>
      </c>
      <c r="K1902" t="n">
        <v>41.65</v>
      </c>
      <c r="L1902" t="n">
        <v>8.25</v>
      </c>
      <c r="M1902" t="n">
        <v>7</v>
      </c>
      <c r="N1902" t="n">
        <v>16.79</v>
      </c>
      <c r="O1902" t="n">
        <v>14625.77</v>
      </c>
      <c r="P1902" t="n">
        <v>92.16</v>
      </c>
      <c r="Q1902" t="n">
        <v>197.75</v>
      </c>
      <c r="R1902" t="n">
        <v>32.03</v>
      </c>
      <c r="S1902" t="n">
        <v>25.4</v>
      </c>
      <c r="T1902" t="n">
        <v>2467.15</v>
      </c>
      <c r="U1902" t="n">
        <v>0.79</v>
      </c>
      <c r="V1902" t="n">
        <v>0.88</v>
      </c>
      <c r="W1902" t="n">
        <v>2.95</v>
      </c>
      <c r="X1902" t="n">
        <v>0.15</v>
      </c>
      <c r="Y1902" t="n">
        <v>1</v>
      </c>
      <c r="Z1902" t="n">
        <v>10</v>
      </c>
    </row>
    <row r="1903">
      <c r="A1903" t="n">
        <v>30</v>
      </c>
      <c r="B1903" t="n">
        <v>50</v>
      </c>
      <c r="C1903" t="inlineStr">
        <is>
          <t xml:space="preserve">CONCLUIDO	</t>
        </is>
      </c>
      <c r="D1903" t="n">
        <v>7.8176</v>
      </c>
      <c r="E1903" t="n">
        <v>12.79</v>
      </c>
      <c r="F1903" t="n">
        <v>10.56</v>
      </c>
      <c r="G1903" t="n">
        <v>70.37</v>
      </c>
      <c r="H1903" t="n">
        <v>1.28</v>
      </c>
      <c r="I1903" t="n">
        <v>9</v>
      </c>
      <c r="J1903" t="n">
        <v>117.01</v>
      </c>
      <c r="K1903" t="n">
        <v>41.65</v>
      </c>
      <c r="L1903" t="n">
        <v>8.5</v>
      </c>
      <c r="M1903" t="n">
        <v>7</v>
      </c>
      <c r="N1903" t="n">
        <v>16.86</v>
      </c>
      <c r="O1903" t="n">
        <v>14665.62</v>
      </c>
      <c r="P1903" t="n">
        <v>92.42</v>
      </c>
      <c r="Q1903" t="n">
        <v>197.79</v>
      </c>
      <c r="R1903" t="n">
        <v>32.53</v>
      </c>
      <c r="S1903" t="n">
        <v>25.4</v>
      </c>
      <c r="T1903" t="n">
        <v>2717.98</v>
      </c>
      <c r="U1903" t="n">
        <v>0.78</v>
      </c>
      <c r="V1903" t="n">
        <v>0.88</v>
      </c>
      <c r="W1903" t="n">
        <v>2.95</v>
      </c>
      <c r="X1903" t="n">
        <v>0.16</v>
      </c>
      <c r="Y1903" t="n">
        <v>1</v>
      </c>
      <c r="Z1903" t="n">
        <v>10</v>
      </c>
    </row>
    <row r="1904">
      <c r="A1904" t="n">
        <v>31</v>
      </c>
      <c r="B1904" t="n">
        <v>50</v>
      </c>
      <c r="C1904" t="inlineStr">
        <is>
          <t xml:space="preserve">CONCLUIDO	</t>
        </is>
      </c>
      <c r="D1904" t="n">
        <v>7.8193</v>
      </c>
      <c r="E1904" t="n">
        <v>12.79</v>
      </c>
      <c r="F1904" t="n">
        <v>10.55</v>
      </c>
      <c r="G1904" t="n">
        <v>70.34999999999999</v>
      </c>
      <c r="H1904" t="n">
        <v>1.32</v>
      </c>
      <c r="I1904" t="n">
        <v>9</v>
      </c>
      <c r="J1904" t="n">
        <v>117.34</v>
      </c>
      <c r="K1904" t="n">
        <v>41.65</v>
      </c>
      <c r="L1904" t="n">
        <v>8.75</v>
      </c>
      <c r="M1904" t="n">
        <v>7</v>
      </c>
      <c r="N1904" t="n">
        <v>16.94</v>
      </c>
      <c r="O1904" t="n">
        <v>14705.49</v>
      </c>
      <c r="P1904" t="n">
        <v>92.29000000000001</v>
      </c>
      <c r="Q1904" t="n">
        <v>197.79</v>
      </c>
      <c r="R1904" t="n">
        <v>32.47</v>
      </c>
      <c r="S1904" t="n">
        <v>25.4</v>
      </c>
      <c r="T1904" t="n">
        <v>2684.99</v>
      </c>
      <c r="U1904" t="n">
        <v>0.78</v>
      </c>
      <c r="V1904" t="n">
        <v>0.88</v>
      </c>
      <c r="W1904" t="n">
        <v>2.95</v>
      </c>
      <c r="X1904" t="n">
        <v>0.16</v>
      </c>
      <c r="Y1904" t="n">
        <v>1</v>
      </c>
      <c r="Z1904" t="n">
        <v>10</v>
      </c>
    </row>
    <row r="1905">
      <c r="A1905" t="n">
        <v>32</v>
      </c>
      <c r="B1905" t="n">
        <v>50</v>
      </c>
      <c r="C1905" t="inlineStr">
        <is>
          <t xml:space="preserve">CONCLUIDO	</t>
        </is>
      </c>
      <c r="D1905" t="n">
        <v>7.821</v>
      </c>
      <c r="E1905" t="n">
        <v>12.79</v>
      </c>
      <c r="F1905" t="n">
        <v>10.55</v>
      </c>
      <c r="G1905" t="n">
        <v>70.33</v>
      </c>
      <c r="H1905" t="n">
        <v>1.35</v>
      </c>
      <c r="I1905" t="n">
        <v>9</v>
      </c>
      <c r="J1905" t="n">
        <v>117.66</v>
      </c>
      <c r="K1905" t="n">
        <v>41.65</v>
      </c>
      <c r="L1905" t="n">
        <v>9</v>
      </c>
      <c r="M1905" t="n">
        <v>7</v>
      </c>
      <c r="N1905" t="n">
        <v>17.01</v>
      </c>
      <c r="O1905" t="n">
        <v>14745.39</v>
      </c>
      <c r="P1905" t="n">
        <v>91.84</v>
      </c>
      <c r="Q1905" t="n">
        <v>197.76</v>
      </c>
      <c r="R1905" t="n">
        <v>32.41</v>
      </c>
      <c r="S1905" t="n">
        <v>25.4</v>
      </c>
      <c r="T1905" t="n">
        <v>2655.09</v>
      </c>
      <c r="U1905" t="n">
        <v>0.78</v>
      </c>
      <c r="V1905" t="n">
        <v>0.88</v>
      </c>
      <c r="W1905" t="n">
        <v>2.95</v>
      </c>
      <c r="X1905" t="n">
        <v>0.16</v>
      </c>
      <c r="Y1905" t="n">
        <v>1</v>
      </c>
      <c r="Z1905" t="n">
        <v>10</v>
      </c>
    </row>
    <row r="1906">
      <c r="A1906" t="n">
        <v>33</v>
      </c>
      <c r="B1906" t="n">
        <v>50</v>
      </c>
      <c r="C1906" t="inlineStr">
        <is>
          <t xml:space="preserve">CONCLUIDO	</t>
        </is>
      </c>
      <c r="D1906" t="n">
        <v>7.823</v>
      </c>
      <c r="E1906" t="n">
        <v>12.78</v>
      </c>
      <c r="F1906" t="n">
        <v>10.55</v>
      </c>
      <c r="G1906" t="n">
        <v>70.31</v>
      </c>
      <c r="H1906" t="n">
        <v>1.38</v>
      </c>
      <c r="I1906" t="n">
        <v>9</v>
      </c>
      <c r="J1906" t="n">
        <v>117.98</v>
      </c>
      <c r="K1906" t="n">
        <v>41.65</v>
      </c>
      <c r="L1906" t="n">
        <v>9.25</v>
      </c>
      <c r="M1906" t="n">
        <v>7</v>
      </c>
      <c r="N1906" t="n">
        <v>17.08</v>
      </c>
      <c r="O1906" t="n">
        <v>14785.31</v>
      </c>
      <c r="P1906" t="n">
        <v>91.40000000000001</v>
      </c>
      <c r="Q1906" t="n">
        <v>197.79</v>
      </c>
      <c r="R1906" t="n">
        <v>32.24</v>
      </c>
      <c r="S1906" t="n">
        <v>25.4</v>
      </c>
      <c r="T1906" t="n">
        <v>2570.66</v>
      </c>
      <c r="U1906" t="n">
        <v>0.79</v>
      </c>
      <c r="V1906" t="n">
        <v>0.88</v>
      </c>
      <c r="W1906" t="n">
        <v>2.95</v>
      </c>
      <c r="X1906" t="n">
        <v>0.16</v>
      </c>
      <c r="Y1906" t="n">
        <v>1</v>
      </c>
      <c r="Z1906" t="n">
        <v>10</v>
      </c>
    </row>
    <row r="1907">
      <c r="A1907" t="n">
        <v>34</v>
      </c>
      <c r="B1907" t="n">
        <v>50</v>
      </c>
      <c r="C1907" t="inlineStr">
        <is>
          <t xml:space="preserve">CONCLUIDO	</t>
        </is>
      </c>
      <c r="D1907" t="n">
        <v>7.852</v>
      </c>
      <c r="E1907" t="n">
        <v>12.74</v>
      </c>
      <c r="F1907" t="n">
        <v>10.52</v>
      </c>
      <c r="G1907" t="n">
        <v>78.91</v>
      </c>
      <c r="H1907" t="n">
        <v>1.42</v>
      </c>
      <c r="I1907" t="n">
        <v>8</v>
      </c>
      <c r="J1907" t="n">
        <v>118.31</v>
      </c>
      <c r="K1907" t="n">
        <v>41.65</v>
      </c>
      <c r="L1907" t="n">
        <v>9.5</v>
      </c>
      <c r="M1907" t="n">
        <v>6</v>
      </c>
      <c r="N1907" t="n">
        <v>17.16</v>
      </c>
      <c r="O1907" t="n">
        <v>14825.26</v>
      </c>
      <c r="P1907" t="n">
        <v>90.94</v>
      </c>
      <c r="Q1907" t="n">
        <v>197.75</v>
      </c>
      <c r="R1907" t="n">
        <v>31.47</v>
      </c>
      <c r="S1907" t="n">
        <v>25.4</v>
      </c>
      <c r="T1907" t="n">
        <v>2190.45</v>
      </c>
      <c r="U1907" t="n">
        <v>0.8100000000000001</v>
      </c>
      <c r="V1907" t="n">
        <v>0.88</v>
      </c>
      <c r="W1907" t="n">
        <v>2.95</v>
      </c>
      <c r="X1907" t="n">
        <v>0.13</v>
      </c>
      <c r="Y1907" t="n">
        <v>1</v>
      </c>
      <c r="Z1907" t="n">
        <v>10</v>
      </c>
    </row>
    <row r="1908">
      <c r="A1908" t="n">
        <v>35</v>
      </c>
      <c r="B1908" t="n">
        <v>50</v>
      </c>
      <c r="C1908" t="inlineStr">
        <is>
          <t xml:space="preserve">CONCLUIDO	</t>
        </is>
      </c>
      <c r="D1908" t="n">
        <v>7.8459</v>
      </c>
      <c r="E1908" t="n">
        <v>12.75</v>
      </c>
      <c r="F1908" t="n">
        <v>10.53</v>
      </c>
      <c r="G1908" t="n">
        <v>78.98999999999999</v>
      </c>
      <c r="H1908" t="n">
        <v>1.45</v>
      </c>
      <c r="I1908" t="n">
        <v>8</v>
      </c>
      <c r="J1908" t="n">
        <v>118.63</v>
      </c>
      <c r="K1908" t="n">
        <v>41.65</v>
      </c>
      <c r="L1908" t="n">
        <v>9.75</v>
      </c>
      <c r="M1908" t="n">
        <v>6</v>
      </c>
      <c r="N1908" t="n">
        <v>17.23</v>
      </c>
      <c r="O1908" t="n">
        <v>14865.24</v>
      </c>
      <c r="P1908" t="n">
        <v>91</v>
      </c>
      <c r="Q1908" t="n">
        <v>197.75</v>
      </c>
      <c r="R1908" t="n">
        <v>31.73</v>
      </c>
      <c r="S1908" t="n">
        <v>25.4</v>
      </c>
      <c r="T1908" t="n">
        <v>2318.87</v>
      </c>
      <c r="U1908" t="n">
        <v>0.8</v>
      </c>
      <c r="V1908" t="n">
        <v>0.88</v>
      </c>
      <c r="W1908" t="n">
        <v>2.95</v>
      </c>
      <c r="X1908" t="n">
        <v>0.14</v>
      </c>
      <c r="Y1908" t="n">
        <v>1</v>
      </c>
      <c r="Z1908" t="n">
        <v>10</v>
      </c>
    </row>
    <row r="1909">
      <c r="A1909" t="n">
        <v>36</v>
      </c>
      <c r="B1909" t="n">
        <v>50</v>
      </c>
      <c r="C1909" t="inlineStr">
        <is>
          <t xml:space="preserve">CONCLUIDO	</t>
        </is>
      </c>
      <c r="D1909" t="n">
        <v>7.8532</v>
      </c>
      <c r="E1909" t="n">
        <v>12.73</v>
      </c>
      <c r="F1909" t="n">
        <v>10.52</v>
      </c>
      <c r="G1909" t="n">
        <v>78.90000000000001</v>
      </c>
      <c r="H1909" t="n">
        <v>1.48</v>
      </c>
      <c r="I1909" t="n">
        <v>8</v>
      </c>
      <c r="J1909" t="n">
        <v>118.96</v>
      </c>
      <c r="K1909" t="n">
        <v>41.65</v>
      </c>
      <c r="L1909" t="n">
        <v>10</v>
      </c>
      <c r="M1909" t="n">
        <v>6</v>
      </c>
      <c r="N1909" t="n">
        <v>17.31</v>
      </c>
      <c r="O1909" t="n">
        <v>14905.25</v>
      </c>
      <c r="P1909" t="n">
        <v>90.51000000000001</v>
      </c>
      <c r="Q1909" t="n">
        <v>197.77</v>
      </c>
      <c r="R1909" t="n">
        <v>31.36</v>
      </c>
      <c r="S1909" t="n">
        <v>25.4</v>
      </c>
      <c r="T1909" t="n">
        <v>2136.47</v>
      </c>
      <c r="U1909" t="n">
        <v>0.8100000000000001</v>
      </c>
      <c r="V1909" t="n">
        <v>0.88</v>
      </c>
      <c r="W1909" t="n">
        <v>2.95</v>
      </c>
      <c r="X1909" t="n">
        <v>0.13</v>
      </c>
      <c r="Y1909" t="n">
        <v>1</v>
      </c>
      <c r="Z1909" t="n">
        <v>10</v>
      </c>
    </row>
    <row r="1910">
      <c r="A1910" t="n">
        <v>37</v>
      </c>
      <c r="B1910" t="n">
        <v>50</v>
      </c>
      <c r="C1910" t="inlineStr">
        <is>
          <t xml:space="preserve">CONCLUIDO	</t>
        </is>
      </c>
      <c r="D1910" t="n">
        <v>7.8459</v>
      </c>
      <c r="E1910" t="n">
        <v>12.75</v>
      </c>
      <c r="F1910" t="n">
        <v>10.53</v>
      </c>
      <c r="G1910" t="n">
        <v>78.98999999999999</v>
      </c>
      <c r="H1910" t="n">
        <v>1.52</v>
      </c>
      <c r="I1910" t="n">
        <v>8</v>
      </c>
      <c r="J1910" t="n">
        <v>119.28</v>
      </c>
      <c r="K1910" t="n">
        <v>41.65</v>
      </c>
      <c r="L1910" t="n">
        <v>10.25</v>
      </c>
      <c r="M1910" t="n">
        <v>6</v>
      </c>
      <c r="N1910" t="n">
        <v>17.38</v>
      </c>
      <c r="O1910" t="n">
        <v>14945.29</v>
      </c>
      <c r="P1910" t="n">
        <v>90.40000000000001</v>
      </c>
      <c r="Q1910" t="n">
        <v>197.76</v>
      </c>
      <c r="R1910" t="n">
        <v>31.78</v>
      </c>
      <c r="S1910" t="n">
        <v>25.4</v>
      </c>
      <c r="T1910" t="n">
        <v>2344.27</v>
      </c>
      <c r="U1910" t="n">
        <v>0.8</v>
      </c>
      <c r="V1910" t="n">
        <v>0.88</v>
      </c>
      <c r="W1910" t="n">
        <v>2.95</v>
      </c>
      <c r="X1910" t="n">
        <v>0.14</v>
      </c>
      <c r="Y1910" t="n">
        <v>1</v>
      </c>
      <c r="Z1910" t="n">
        <v>10</v>
      </c>
    </row>
    <row r="1911">
      <c r="A1911" t="n">
        <v>38</v>
      </c>
      <c r="B1911" t="n">
        <v>50</v>
      </c>
      <c r="C1911" t="inlineStr">
        <is>
          <t xml:space="preserve">CONCLUIDO	</t>
        </is>
      </c>
      <c r="D1911" t="n">
        <v>7.8498</v>
      </c>
      <c r="E1911" t="n">
        <v>12.74</v>
      </c>
      <c r="F1911" t="n">
        <v>10.53</v>
      </c>
      <c r="G1911" t="n">
        <v>78.94</v>
      </c>
      <c r="H1911" t="n">
        <v>1.55</v>
      </c>
      <c r="I1911" t="n">
        <v>8</v>
      </c>
      <c r="J1911" t="n">
        <v>119.61</v>
      </c>
      <c r="K1911" t="n">
        <v>41.65</v>
      </c>
      <c r="L1911" t="n">
        <v>10.5</v>
      </c>
      <c r="M1911" t="n">
        <v>6</v>
      </c>
      <c r="N1911" t="n">
        <v>17.46</v>
      </c>
      <c r="O1911" t="n">
        <v>14985.35</v>
      </c>
      <c r="P1911" t="n">
        <v>89.47</v>
      </c>
      <c r="Q1911" t="n">
        <v>197.77</v>
      </c>
      <c r="R1911" t="n">
        <v>31.66</v>
      </c>
      <c r="S1911" t="n">
        <v>25.4</v>
      </c>
      <c r="T1911" t="n">
        <v>2284.36</v>
      </c>
      <c r="U1911" t="n">
        <v>0.8</v>
      </c>
      <c r="V1911" t="n">
        <v>0.88</v>
      </c>
      <c r="W1911" t="n">
        <v>2.95</v>
      </c>
      <c r="X1911" t="n">
        <v>0.13</v>
      </c>
      <c r="Y1911" t="n">
        <v>1</v>
      </c>
      <c r="Z1911" t="n">
        <v>10</v>
      </c>
    </row>
    <row r="1912">
      <c r="A1912" t="n">
        <v>39</v>
      </c>
      <c r="B1912" t="n">
        <v>50</v>
      </c>
      <c r="C1912" t="inlineStr">
        <is>
          <t xml:space="preserve">CONCLUIDO	</t>
        </is>
      </c>
      <c r="D1912" t="n">
        <v>7.8756</v>
      </c>
      <c r="E1912" t="n">
        <v>12.7</v>
      </c>
      <c r="F1912" t="n">
        <v>10.51</v>
      </c>
      <c r="G1912" t="n">
        <v>90.05</v>
      </c>
      <c r="H1912" t="n">
        <v>1.58</v>
      </c>
      <c r="I1912" t="n">
        <v>7</v>
      </c>
      <c r="J1912" t="n">
        <v>119.93</v>
      </c>
      <c r="K1912" t="n">
        <v>41.65</v>
      </c>
      <c r="L1912" t="n">
        <v>10.75</v>
      </c>
      <c r="M1912" t="n">
        <v>5</v>
      </c>
      <c r="N1912" t="n">
        <v>17.53</v>
      </c>
      <c r="O1912" t="n">
        <v>15025.44</v>
      </c>
      <c r="P1912" t="n">
        <v>89.36</v>
      </c>
      <c r="Q1912" t="n">
        <v>197.76</v>
      </c>
      <c r="R1912" t="n">
        <v>30.92</v>
      </c>
      <c r="S1912" t="n">
        <v>25.4</v>
      </c>
      <c r="T1912" t="n">
        <v>1921.82</v>
      </c>
      <c r="U1912" t="n">
        <v>0.82</v>
      </c>
      <c r="V1912" t="n">
        <v>0.89</v>
      </c>
      <c r="W1912" t="n">
        <v>2.95</v>
      </c>
      <c r="X1912" t="n">
        <v>0.12</v>
      </c>
      <c r="Y1912" t="n">
        <v>1</v>
      </c>
      <c r="Z1912" t="n">
        <v>10</v>
      </c>
    </row>
    <row r="1913">
      <c r="A1913" t="n">
        <v>40</v>
      </c>
      <c r="B1913" t="n">
        <v>50</v>
      </c>
      <c r="C1913" t="inlineStr">
        <is>
          <t xml:space="preserve">CONCLUIDO	</t>
        </is>
      </c>
      <c r="D1913" t="n">
        <v>7.8742</v>
      </c>
      <c r="E1913" t="n">
        <v>12.7</v>
      </c>
      <c r="F1913" t="n">
        <v>10.51</v>
      </c>
      <c r="G1913" t="n">
        <v>90.06999999999999</v>
      </c>
      <c r="H1913" t="n">
        <v>1.61</v>
      </c>
      <c r="I1913" t="n">
        <v>7</v>
      </c>
      <c r="J1913" t="n">
        <v>120.26</v>
      </c>
      <c r="K1913" t="n">
        <v>41.65</v>
      </c>
      <c r="L1913" t="n">
        <v>11</v>
      </c>
      <c r="M1913" t="n">
        <v>5</v>
      </c>
      <c r="N1913" t="n">
        <v>17.61</v>
      </c>
      <c r="O1913" t="n">
        <v>15065.56</v>
      </c>
      <c r="P1913" t="n">
        <v>89.45</v>
      </c>
      <c r="Q1913" t="n">
        <v>197.76</v>
      </c>
      <c r="R1913" t="n">
        <v>30.99</v>
      </c>
      <c r="S1913" t="n">
        <v>25.4</v>
      </c>
      <c r="T1913" t="n">
        <v>1957.79</v>
      </c>
      <c r="U1913" t="n">
        <v>0.82</v>
      </c>
      <c r="V1913" t="n">
        <v>0.89</v>
      </c>
      <c r="W1913" t="n">
        <v>2.95</v>
      </c>
      <c r="X1913" t="n">
        <v>0.12</v>
      </c>
      <c r="Y1913" t="n">
        <v>1</v>
      </c>
      <c r="Z1913" t="n">
        <v>10</v>
      </c>
    </row>
    <row r="1914">
      <c r="A1914" t="n">
        <v>41</v>
      </c>
      <c r="B1914" t="n">
        <v>50</v>
      </c>
      <c r="C1914" t="inlineStr">
        <is>
          <t xml:space="preserve">CONCLUIDO	</t>
        </is>
      </c>
      <c r="D1914" t="n">
        <v>7.874</v>
      </c>
      <c r="E1914" t="n">
        <v>12.7</v>
      </c>
      <c r="F1914" t="n">
        <v>10.51</v>
      </c>
      <c r="G1914" t="n">
        <v>90.06999999999999</v>
      </c>
      <c r="H1914" t="n">
        <v>1.65</v>
      </c>
      <c r="I1914" t="n">
        <v>7</v>
      </c>
      <c r="J1914" t="n">
        <v>120.58</v>
      </c>
      <c r="K1914" t="n">
        <v>41.65</v>
      </c>
      <c r="L1914" t="n">
        <v>11.25</v>
      </c>
      <c r="M1914" t="n">
        <v>5</v>
      </c>
      <c r="N1914" t="n">
        <v>17.68</v>
      </c>
      <c r="O1914" t="n">
        <v>15105.7</v>
      </c>
      <c r="P1914" t="n">
        <v>89.09999999999999</v>
      </c>
      <c r="Q1914" t="n">
        <v>197.77</v>
      </c>
      <c r="R1914" t="n">
        <v>31.06</v>
      </c>
      <c r="S1914" t="n">
        <v>25.4</v>
      </c>
      <c r="T1914" t="n">
        <v>1992.51</v>
      </c>
      <c r="U1914" t="n">
        <v>0.82</v>
      </c>
      <c r="V1914" t="n">
        <v>0.89</v>
      </c>
      <c r="W1914" t="n">
        <v>2.95</v>
      </c>
      <c r="X1914" t="n">
        <v>0.12</v>
      </c>
      <c r="Y1914" t="n">
        <v>1</v>
      </c>
      <c r="Z1914" t="n">
        <v>10</v>
      </c>
    </row>
    <row r="1915">
      <c r="A1915" t="n">
        <v>42</v>
      </c>
      <c r="B1915" t="n">
        <v>50</v>
      </c>
      <c r="C1915" t="inlineStr">
        <is>
          <t xml:space="preserve">CONCLUIDO	</t>
        </is>
      </c>
      <c r="D1915" t="n">
        <v>7.8714</v>
      </c>
      <c r="E1915" t="n">
        <v>12.7</v>
      </c>
      <c r="F1915" t="n">
        <v>10.51</v>
      </c>
      <c r="G1915" t="n">
        <v>90.11</v>
      </c>
      <c r="H1915" t="n">
        <v>1.68</v>
      </c>
      <c r="I1915" t="n">
        <v>7</v>
      </c>
      <c r="J1915" t="n">
        <v>120.91</v>
      </c>
      <c r="K1915" t="n">
        <v>41.65</v>
      </c>
      <c r="L1915" t="n">
        <v>11.5</v>
      </c>
      <c r="M1915" t="n">
        <v>5</v>
      </c>
      <c r="N1915" t="n">
        <v>17.76</v>
      </c>
      <c r="O1915" t="n">
        <v>15145.88</v>
      </c>
      <c r="P1915" t="n">
        <v>88.98</v>
      </c>
      <c r="Q1915" t="n">
        <v>197.77</v>
      </c>
      <c r="R1915" t="n">
        <v>31.16</v>
      </c>
      <c r="S1915" t="n">
        <v>25.4</v>
      </c>
      <c r="T1915" t="n">
        <v>2041.77</v>
      </c>
      <c r="U1915" t="n">
        <v>0.82</v>
      </c>
      <c r="V1915" t="n">
        <v>0.89</v>
      </c>
      <c r="W1915" t="n">
        <v>2.95</v>
      </c>
      <c r="X1915" t="n">
        <v>0.12</v>
      </c>
      <c r="Y1915" t="n">
        <v>1</v>
      </c>
      <c r="Z1915" t="n">
        <v>10</v>
      </c>
    </row>
    <row r="1916">
      <c r="A1916" t="n">
        <v>43</v>
      </c>
      <c r="B1916" t="n">
        <v>50</v>
      </c>
      <c r="C1916" t="inlineStr">
        <is>
          <t xml:space="preserve">CONCLUIDO	</t>
        </is>
      </c>
      <c r="D1916" t="n">
        <v>7.8719</v>
      </c>
      <c r="E1916" t="n">
        <v>12.7</v>
      </c>
      <c r="F1916" t="n">
        <v>10.51</v>
      </c>
      <c r="G1916" t="n">
        <v>90.09999999999999</v>
      </c>
      <c r="H1916" t="n">
        <v>1.71</v>
      </c>
      <c r="I1916" t="n">
        <v>7</v>
      </c>
      <c r="J1916" t="n">
        <v>121.23</v>
      </c>
      <c r="K1916" t="n">
        <v>41.65</v>
      </c>
      <c r="L1916" t="n">
        <v>11.75</v>
      </c>
      <c r="M1916" t="n">
        <v>5</v>
      </c>
      <c r="N1916" t="n">
        <v>17.83</v>
      </c>
      <c r="O1916" t="n">
        <v>15186.08</v>
      </c>
      <c r="P1916" t="n">
        <v>88.36</v>
      </c>
      <c r="Q1916" t="n">
        <v>197.75</v>
      </c>
      <c r="R1916" t="n">
        <v>31.2</v>
      </c>
      <c r="S1916" t="n">
        <v>25.4</v>
      </c>
      <c r="T1916" t="n">
        <v>2058.71</v>
      </c>
      <c r="U1916" t="n">
        <v>0.8100000000000001</v>
      </c>
      <c r="V1916" t="n">
        <v>0.89</v>
      </c>
      <c r="W1916" t="n">
        <v>2.95</v>
      </c>
      <c r="X1916" t="n">
        <v>0.12</v>
      </c>
      <c r="Y1916" t="n">
        <v>1</v>
      </c>
      <c r="Z1916" t="n">
        <v>10</v>
      </c>
    </row>
    <row r="1917">
      <c r="A1917" t="n">
        <v>44</v>
      </c>
      <c r="B1917" t="n">
        <v>50</v>
      </c>
      <c r="C1917" t="inlineStr">
        <is>
          <t xml:space="preserve">CONCLUIDO	</t>
        </is>
      </c>
      <c r="D1917" t="n">
        <v>7.8689</v>
      </c>
      <c r="E1917" t="n">
        <v>12.71</v>
      </c>
      <c r="F1917" t="n">
        <v>10.52</v>
      </c>
      <c r="G1917" t="n">
        <v>90.14</v>
      </c>
      <c r="H1917" t="n">
        <v>1.74</v>
      </c>
      <c r="I1917" t="n">
        <v>7</v>
      </c>
      <c r="J1917" t="n">
        <v>121.56</v>
      </c>
      <c r="K1917" t="n">
        <v>41.65</v>
      </c>
      <c r="L1917" t="n">
        <v>12</v>
      </c>
      <c r="M1917" t="n">
        <v>5</v>
      </c>
      <c r="N1917" t="n">
        <v>17.91</v>
      </c>
      <c r="O1917" t="n">
        <v>15226.31</v>
      </c>
      <c r="P1917" t="n">
        <v>87.79000000000001</v>
      </c>
      <c r="Q1917" t="n">
        <v>197.79</v>
      </c>
      <c r="R1917" t="n">
        <v>31.28</v>
      </c>
      <c r="S1917" t="n">
        <v>25.4</v>
      </c>
      <c r="T1917" t="n">
        <v>2100.98</v>
      </c>
      <c r="U1917" t="n">
        <v>0.8100000000000001</v>
      </c>
      <c r="V1917" t="n">
        <v>0.88</v>
      </c>
      <c r="W1917" t="n">
        <v>2.95</v>
      </c>
      <c r="X1917" t="n">
        <v>0.13</v>
      </c>
      <c r="Y1917" t="n">
        <v>1</v>
      </c>
      <c r="Z1917" t="n">
        <v>10</v>
      </c>
    </row>
    <row r="1918">
      <c r="A1918" t="n">
        <v>45</v>
      </c>
      <c r="B1918" t="n">
        <v>50</v>
      </c>
      <c r="C1918" t="inlineStr">
        <is>
          <t xml:space="preserve">CONCLUIDO	</t>
        </is>
      </c>
      <c r="D1918" t="n">
        <v>7.8738</v>
      </c>
      <c r="E1918" t="n">
        <v>12.7</v>
      </c>
      <c r="F1918" t="n">
        <v>10.51</v>
      </c>
      <c r="G1918" t="n">
        <v>90.06999999999999</v>
      </c>
      <c r="H1918" t="n">
        <v>1.77</v>
      </c>
      <c r="I1918" t="n">
        <v>7</v>
      </c>
      <c r="J1918" t="n">
        <v>121.89</v>
      </c>
      <c r="K1918" t="n">
        <v>41.65</v>
      </c>
      <c r="L1918" t="n">
        <v>12.25</v>
      </c>
      <c r="M1918" t="n">
        <v>5</v>
      </c>
      <c r="N1918" t="n">
        <v>17.99</v>
      </c>
      <c r="O1918" t="n">
        <v>15266.56</v>
      </c>
      <c r="P1918" t="n">
        <v>87</v>
      </c>
      <c r="Q1918" t="n">
        <v>197.77</v>
      </c>
      <c r="R1918" t="n">
        <v>31.06</v>
      </c>
      <c r="S1918" t="n">
        <v>25.4</v>
      </c>
      <c r="T1918" t="n">
        <v>1992.16</v>
      </c>
      <c r="U1918" t="n">
        <v>0.82</v>
      </c>
      <c r="V1918" t="n">
        <v>0.89</v>
      </c>
      <c r="W1918" t="n">
        <v>2.95</v>
      </c>
      <c r="X1918" t="n">
        <v>0.12</v>
      </c>
      <c r="Y1918" t="n">
        <v>1</v>
      </c>
      <c r="Z1918" t="n">
        <v>10</v>
      </c>
    </row>
    <row r="1919">
      <c r="A1919" t="n">
        <v>46</v>
      </c>
      <c r="B1919" t="n">
        <v>50</v>
      </c>
      <c r="C1919" t="inlineStr">
        <is>
          <t xml:space="preserve">CONCLUIDO	</t>
        </is>
      </c>
      <c r="D1919" t="n">
        <v>7.902</v>
      </c>
      <c r="E1919" t="n">
        <v>12.66</v>
      </c>
      <c r="F1919" t="n">
        <v>10.49</v>
      </c>
      <c r="G1919" t="n">
        <v>104.86</v>
      </c>
      <c r="H1919" t="n">
        <v>1.81</v>
      </c>
      <c r="I1919" t="n">
        <v>6</v>
      </c>
      <c r="J1919" t="n">
        <v>122.21</v>
      </c>
      <c r="K1919" t="n">
        <v>41.65</v>
      </c>
      <c r="L1919" t="n">
        <v>12.5</v>
      </c>
      <c r="M1919" t="n">
        <v>4</v>
      </c>
      <c r="N1919" t="n">
        <v>18.06</v>
      </c>
      <c r="O1919" t="n">
        <v>15306.85</v>
      </c>
      <c r="P1919" t="n">
        <v>86.23</v>
      </c>
      <c r="Q1919" t="n">
        <v>197.76</v>
      </c>
      <c r="R1919" t="n">
        <v>30.25</v>
      </c>
      <c r="S1919" t="n">
        <v>25.4</v>
      </c>
      <c r="T1919" t="n">
        <v>1588.65</v>
      </c>
      <c r="U1919" t="n">
        <v>0.84</v>
      </c>
      <c r="V1919" t="n">
        <v>0.89</v>
      </c>
      <c r="W1919" t="n">
        <v>2.95</v>
      </c>
      <c r="X1919" t="n">
        <v>0.1</v>
      </c>
      <c r="Y1919" t="n">
        <v>1</v>
      </c>
      <c r="Z1919" t="n">
        <v>10</v>
      </c>
    </row>
    <row r="1920">
      <c r="A1920" t="n">
        <v>47</v>
      </c>
      <c r="B1920" t="n">
        <v>50</v>
      </c>
      <c r="C1920" t="inlineStr">
        <is>
          <t xml:space="preserve">CONCLUIDO	</t>
        </is>
      </c>
      <c r="D1920" t="n">
        <v>7.9025</v>
      </c>
      <c r="E1920" t="n">
        <v>12.65</v>
      </c>
      <c r="F1920" t="n">
        <v>10.48</v>
      </c>
      <c r="G1920" t="n">
        <v>104.85</v>
      </c>
      <c r="H1920" t="n">
        <v>1.84</v>
      </c>
      <c r="I1920" t="n">
        <v>6</v>
      </c>
      <c r="J1920" t="n">
        <v>122.54</v>
      </c>
      <c r="K1920" t="n">
        <v>41.65</v>
      </c>
      <c r="L1920" t="n">
        <v>12.75</v>
      </c>
      <c r="M1920" t="n">
        <v>4</v>
      </c>
      <c r="N1920" t="n">
        <v>18.14</v>
      </c>
      <c r="O1920" t="n">
        <v>15347.16</v>
      </c>
      <c r="P1920" t="n">
        <v>86.25</v>
      </c>
      <c r="Q1920" t="n">
        <v>197.76</v>
      </c>
      <c r="R1920" t="n">
        <v>30.31</v>
      </c>
      <c r="S1920" t="n">
        <v>25.4</v>
      </c>
      <c r="T1920" t="n">
        <v>1623.12</v>
      </c>
      <c r="U1920" t="n">
        <v>0.84</v>
      </c>
      <c r="V1920" t="n">
        <v>0.89</v>
      </c>
      <c r="W1920" t="n">
        <v>2.95</v>
      </c>
      <c r="X1920" t="n">
        <v>0.09</v>
      </c>
      <c r="Y1920" t="n">
        <v>1</v>
      </c>
      <c r="Z1920" t="n">
        <v>10</v>
      </c>
    </row>
    <row r="1921">
      <c r="A1921" t="n">
        <v>48</v>
      </c>
      <c r="B1921" t="n">
        <v>50</v>
      </c>
      <c r="C1921" t="inlineStr">
        <is>
          <t xml:space="preserve">CONCLUIDO	</t>
        </is>
      </c>
      <c r="D1921" t="n">
        <v>7.901</v>
      </c>
      <c r="E1921" t="n">
        <v>12.66</v>
      </c>
      <c r="F1921" t="n">
        <v>10.49</v>
      </c>
      <c r="G1921" t="n">
        <v>104.87</v>
      </c>
      <c r="H1921" t="n">
        <v>1.87</v>
      </c>
      <c r="I1921" t="n">
        <v>6</v>
      </c>
      <c r="J1921" t="n">
        <v>122.87</v>
      </c>
      <c r="K1921" t="n">
        <v>41.65</v>
      </c>
      <c r="L1921" t="n">
        <v>13</v>
      </c>
      <c r="M1921" t="n">
        <v>4</v>
      </c>
      <c r="N1921" t="n">
        <v>18.22</v>
      </c>
      <c r="O1921" t="n">
        <v>15387.5</v>
      </c>
      <c r="P1921" t="n">
        <v>86.61</v>
      </c>
      <c r="Q1921" t="n">
        <v>197.75</v>
      </c>
      <c r="R1921" t="n">
        <v>30.4</v>
      </c>
      <c r="S1921" t="n">
        <v>25.4</v>
      </c>
      <c r="T1921" t="n">
        <v>1663.93</v>
      </c>
      <c r="U1921" t="n">
        <v>0.84</v>
      </c>
      <c r="V1921" t="n">
        <v>0.89</v>
      </c>
      <c r="W1921" t="n">
        <v>2.95</v>
      </c>
      <c r="X1921" t="n">
        <v>0.1</v>
      </c>
      <c r="Y1921" t="n">
        <v>1</v>
      </c>
      <c r="Z1921" t="n">
        <v>10</v>
      </c>
    </row>
    <row r="1922">
      <c r="A1922" t="n">
        <v>49</v>
      </c>
      <c r="B1922" t="n">
        <v>50</v>
      </c>
      <c r="C1922" t="inlineStr">
        <is>
          <t xml:space="preserve">CONCLUIDO	</t>
        </is>
      </c>
      <c r="D1922" t="n">
        <v>7.9083</v>
      </c>
      <c r="E1922" t="n">
        <v>12.64</v>
      </c>
      <c r="F1922" t="n">
        <v>10.48</v>
      </c>
      <c r="G1922" t="n">
        <v>104.76</v>
      </c>
      <c r="H1922" t="n">
        <v>1.9</v>
      </c>
      <c r="I1922" t="n">
        <v>6</v>
      </c>
      <c r="J1922" t="n">
        <v>123.19</v>
      </c>
      <c r="K1922" t="n">
        <v>41.65</v>
      </c>
      <c r="L1922" t="n">
        <v>13.25</v>
      </c>
      <c r="M1922" t="n">
        <v>4</v>
      </c>
      <c r="N1922" t="n">
        <v>18.29</v>
      </c>
      <c r="O1922" t="n">
        <v>15427.87</v>
      </c>
      <c r="P1922" t="n">
        <v>86.16</v>
      </c>
      <c r="Q1922" t="n">
        <v>197.75</v>
      </c>
      <c r="R1922" t="n">
        <v>30.06</v>
      </c>
      <c r="S1922" t="n">
        <v>25.4</v>
      </c>
      <c r="T1922" t="n">
        <v>1496.3</v>
      </c>
      <c r="U1922" t="n">
        <v>0.84</v>
      </c>
      <c r="V1922" t="n">
        <v>0.89</v>
      </c>
      <c r="W1922" t="n">
        <v>2.95</v>
      </c>
      <c r="X1922" t="n">
        <v>0.09</v>
      </c>
      <c r="Y1922" t="n">
        <v>1</v>
      </c>
      <c r="Z1922" t="n">
        <v>10</v>
      </c>
    </row>
    <row r="1923">
      <c r="A1923" t="n">
        <v>50</v>
      </c>
      <c r="B1923" t="n">
        <v>50</v>
      </c>
      <c r="C1923" t="inlineStr">
        <is>
          <t xml:space="preserve">CONCLUIDO	</t>
        </is>
      </c>
      <c r="D1923" t="n">
        <v>7.9017</v>
      </c>
      <c r="E1923" t="n">
        <v>12.66</v>
      </c>
      <c r="F1923" t="n">
        <v>10.49</v>
      </c>
      <c r="G1923" t="n">
        <v>104.86</v>
      </c>
      <c r="H1923" t="n">
        <v>1.93</v>
      </c>
      <c r="I1923" t="n">
        <v>6</v>
      </c>
      <c r="J1923" t="n">
        <v>123.52</v>
      </c>
      <c r="K1923" t="n">
        <v>41.65</v>
      </c>
      <c r="L1923" t="n">
        <v>13.5</v>
      </c>
      <c r="M1923" t="n">
        <v>4</v>
      </c>
      <c r="N1923" t="n">
        <v>18.37</v>
      </c>
      <c r="O1923" t="n">
        <v>15468.27</v>
      </c>
      <c r="P1923" t="n">
        <v>86.19</v>
      </c>
      <c r="Q1923" t="n">
        <v>197.75</v>
      </c>
      <c r="R1923" t="n">
        <v>30.37</v>
      </c>
      <c r="S1923" t="n">
        <v>25.4</v>
      </c>
      <c r="T1923" t="n">
        <v>1652.33</v>
      </c>
      <c r="U1923" t="n">
        <v>0.84</v>
      </c>
      <c r="V1923" t="n">
        <v>0.89</v>
      </c>
      <c r="W1923" t="n">
        <v>2.95</v>
      </c>
      <c r="X1923" t="n">
        <v>0.1</v>
      </c>
      <c r="Y1923" t="n">
        <v>1</v>
      </c>
      <c r="Z1923" t="n">
        <v>10</v>
      </c>
    </row>
    <row r="1924">
      <c r="A1924" t="n">
        <v>51</v>
      </c>
      <c r="B1924" t="n">
        <v>50</v>
      </c>
      <c r="C1924" t="inlineStr">
        <is>
          <t xml:space="preserve">CONCLUIDO	</t>
        </is>
      </c>
      <c r="D1924" t="n">
        <v>7.9024</v>
      </c>
      <c r="E1924" t="n">
        <v>12.65</v>
      </c>
      <c r="F1924" t="n">
        <v>10.48</v>
      </c>
      <c r="G1924" t="n">
        <v>104.85</v>
      </c>
      <c r="H1924" t="n">
        <v>1.96</v>
      </c>
      <c r="I1924" t="n">
        <v>6</v>
      </c>
      <c r="J1924" t="n">
        <v>123.85</v>
      </c>
      <c r="K1924" t="n">
        <v>41.65</v>
      </c>
      <c r="L1924" t="n">
        <v>13.75</v>
      </c>
      <c r="M1924" t="n">
        <v>4</v>
      </c>
      <c r="N1924" t="n">
        <v>18.45</v>
      </c>
      <c r="O1924" t="n">
        <v>15508.69</v>
      </c>
      <c r="P1924" t="n">
        <v>85.81</v>
      </c>
      <c r="Q1924" t="n">
        <v>197.77</v>
      </c>
      <c r="R1924" t="n">
        <v>30.39</v>
      </c>
      <c r="S1924" t="n">
        <v>25.4</v>
      </c>
      <c r="T1924" t="n">
        <v>1662.84</v>
      </c>
      <c r="U1924" t="n">
        <v>0.84</v>
      </c>
      <c r="V1924" t="n">
        <v>0.89</v>
      </c>
      <c r="W1924" t="n">
        <v>2.95</v>
      </c>
      <c r="X1924" t="n">
        <v>0.1</v>
      </c>
      <c r="Y1924" t="n">
        <v>1</v>
      </c>
      <c r="Z1924" t="n">
        <v>10</v>
      </c>
    </row>
    <row r="1925">
      <c r="A1925" t="n">
        <v>52</v>
      </c>
      <c r="B1925" t="n">
        <v>50</v>
      </c>
      <c r="C1925" t="inlineStr">
        <is>
          <t xml:space="preserve">CONCLUIDO	</t>
        </is>
      </c>
      <c r="D1925" t="n">
        <v>7.9013</v>
      </c>
      <c r="E1925" t="n">
        <v>12.66</v>
      </c>
      <c r="F1925" t="n">
        <v>10.49</v>
      </c>
      <c r="G1925" t="n">
        <v>104.87</v>
      </c>
      <c r="H1925" t="n">
        <v>1.99</v>
      </c>
      <c r="I1925" t="n">
        <v>6</v>
      </c>
      <c r="J1925" t="n">
        <v>124.18</v>
      </c>
      <c r="K1925" t="n">
        <v>41.65</v>
      </c>
      <c r="L1925" t="n">
        <v>14</v>
      </c>
      <c r="M1925" t="n">
        <v>3</v>
      </c>
      <c r="N1925" t="n">
        <v>18.53</v>
      </c>
      <c r="O1925" t="n">
        <v>15549.15</v>
      </c>
      <c r="P1925" t="n">
        <v>85.54000000000001</v>
      </c>
      <c r="Q1925" t="n">
        <v>197.75</v>
      </c>
      <c r="R1925" t="n">
        <v>30.38</v>
      </c>
      <c r="S1925" t="n">
        <v>25.4</v>
      </c>
      <c r="T1925" t="n">
        <v>1657.23</v>
      </c>
      <c r="U1925" t="n">
        <v>0.84</v>
      </c>
      <c r="V1925" t="n">
        <v>0.89</v>
      </c>
      <c r="W1925" t="n">
        <v>2.95</v>
      </c>
      <c r="X1925" t="n">
        <v>0.1</v>
      </c>
      <c r="Y1925" t="n">
        <v>1</v>
      </c>
      <c r="Z1925" t="n">
        <v>10</v>
      </c>
    </row>
    <row r="1926">
      <c r="A1926" t="n">
        <v>53</v>
      </c>
      <c r="B1926" t="n">
        <v>50</v>
      </c>
      <c r="C1926" t="inlineStr">
        <is>
          <t xml:space="preserve">CONCLUIDO	</t>
        </is>
      </c>
      <c r="D1926" t="n">
        <v>7.9024</v>
      </c>
      <c r="E1926" t="n">
        <v>12.65</v>
      </c>
      <c r="F1926" t="n">
        <v>10.48</v>
      </c>
      <c r="G1926" t="n">
        <v>104.85</v>
      </c>
      <c r="H1926" t="n">
        <v>2.02</v>
      </c>
      <c r="I1926" t="n">
        <v>6</v>
      </c>
      <c r="J1926" t="n">
        <v>124.51</v>
      </c>
      <c r="K1926" t="n">
        <v>41.65</v>
      </c>
      <c r="L1926" t="n">
        <v>14.25</v>
      </c>
      <c r="M1926" t="n">
        <v>3</v>
      </c>
      <c r="N1926" t="n">
        <v>18.61</v>
      </c>
      <c r="O1926" t="n">
        <v>15589.63</v>
      </c>
      <c r="P1926" t="n">
        <v>84.97</v>
      </c>
      <c r="Q1926" t="n">
        <v>197.76</v>
      </c>
      <c r="R1926" t="n">
        <v>30.27</v>
      </c>
      <c r="S1926" t="n">
        <v>25.4</v>
      </c>
      <c r="T1926" t="n">
        <v>1598.67</v>
      </c>
      <c r="U1926" t="n">
        <v>0.84</v>
      </c>
      <c r="V1926" t="n">
        <v>0.89</v>
      </c>
      <c r="W1926" t="n">
        <v>2.95</v>
      </c>
      <c r="X1926" t="n">
        <v>0.09</v>
      </c>
      <c r="Y1926" t="n">
        <v>1</v>
      </c>
      <c r="Z1926" t="n">
        <v>10</v>
      </c>
    </row>
    <row r="1927">
      <c r="A1927" t="n">
        <v>54</v>
      </c>
      <c r="B1927" t="n">
        <v>50</v>
      </c>
      <c r="C1927" t="inlineStr">
        <is>
          <t xml:space="preserve">CONCLUIDO	</t>
        </is>
      </c>
      <c r="D1927" t="n">
        <v>7.8992</v>
      </c>
      <c r="E1927" t="n">
        <v>12.66</v>
      </c>
      <c r="F1927" t="n">
        <v>10.49</v>
      </c>
      <c r="G1927" t="n">
        <v>104.9</v>
      </c>
      <c r="H1927" t="n">
        <v>2.05</v>
      </c>
      <c r="I1927" t="n">
        <v>6</v>
      </c>
      <c r="J1927" t="n">
        <v>124.83</v>
      </c>
      <c r="K1927" t="n">
        <v>41.65</v>
      </c>
      <c r="L1927" t="n">
        <v>14.5</v>
      </c>
      <c r="M1927" t="n">
        <v>3</v>
      </c>
      <c r="N1927" t="n">
        <v>18.68</v>
      </c>
      <c r="O1927" t="n">
        <v>15630.14</v>
      </c>
      <c r="P1927" t="n">
        <v>84.72</v>
      </c>
      <c r="Q1927" t="n">
        <v>197.75</v>
      </c>
      <c r="R1927" t="n">
        <v>30.45</v>
      </c>
      <c r="S1927" t="n">
        <v>25.4</v>
      </c>
      <c r="T1927" t="n">
        <v>1690.42</v>
      </c>
      <c r="U1927" t="n">
        <v>0.83</v>
      </c>
      <c r="V1927" t="n">
        <v>0.89</v>
      </c>
      <c r="W1927" t="n">
        <v>2.95</v>
      </c>
      <c r="X1927" t="n">
        <v>0.1</v>
      </c>
      <c r="Y1927" t="n">
        <v>1</v>
      </c>
      <c r="Z1927" t="n">
        <v>10</v>
      </c>
    </row>
    <row r="1928">
      <c r="A1928" t="n">
        <v>55</v>
      </c>
      <c r="B1928" t="n">
        <v>50</v>
      </c>
      <c r="C1928" t="inlineStr">
        <is>
          <t xml:space="preserve">CONCLUIDO	</t>
        </is>
      </c>
      <c r="D1928" t="n">
        <v>7.9013</v>
      </c>
      <c r="E1928" t="n">
        <v>12.66</v>
      </c>
      <c r="F1928" t="n">
        <v>10.49</v>
      </c>
      <c r="G1928" t="n">
        <v>104.87</v>
      </c>
      <c r="H1928" t="n">
        <v>2.08</v>
      </c>
      <c r="I1928" t="n">
        <v>6</v>
      </c>
      <c r="J1928" t="n">
        <v>125.16</v>
      </c>
      <c r="K1928" t="n">
        <v>41.65</v>
      </c>
      <c r="L1928" t="n">
        <v>14.75</v>
      </c>
      <c r="M1928" t="n">
        <v>2</v>
      </c>
      <c r="N1928" t="n">
        <v>18.76</v>
      </c>
      <c r="O1928" t="n">
        <v>15670.68</v>
      </c>
      <c r="P1928" t="n">
        <v>84.39</v>
      </c>
      <c r="Q1928" t="n">
        <v>197.75</v>
      </c>
      <c r="R1928" t="n">
        <v>30.38</v>
      </c>
      <c r="S1928" t="n">
        <v>25.4</v>
      </c>
      <c r="T1928" t="n">
        <v>1656.26</v>
      </c>
      <c r="U1928" t="n">
        <v>0.84</v>
      </c>
      <c r="V1928" t="n">
        <v>0.89</v>
      </c>
      <c r="W1928" t="n">
        <v>2.95</v>
      </c>
      <c r="X1928" t="n">
        <v>0.1</v>
      </c>
      <c r="Y1928" t="n">
        <v>1</v>
      </c>
      <c r="Z1928" t="n">
        <v>10</v>
      </c>
    </row>
    <row r="1929">
      <c r="A1929" t="n">
        <v>56</v>
      </c>
      <c r="B1929" t="n">
        <v>50</v>
      </c>
      <c r="C1929" t="inlineStr">
        <is>
          <t xml:space="preserve">CONCLUIDO	</t>
        </is>
      </c>
      <c r="D1929" t="n">
        <v>7.8996</v>
      </c>
      <c r="E1929" t="n">
        <v>12.66</v>
      </c>
      <c r="F1929" t="n">
        <v>10.49</v>
      </c>
      <c r="G1929" t="n">
        <v>104.89</v>
      </c>
      <c r="H1929" t="n">
        <v>2.11</v>
      </c>
      <c r="I1929" t="n">
        <v>6</v>
      </c>
      <c r="J1929" t="n">
        <v>125.49</v>
      </c>
      <c r="K1929" t="n">
        <v>41.65</v>
      </c>
      <c r="L1929" t="n">
        <v>15</v>
      </c>
      <c r="M1929" t="n">
        <v>2</v>
      </c>
      <c r="N1929" t="n">
        <v>18.84</v>
      </c>
      <c r="O1929" t="n">
        <v>15711.24</v>
      </c>
      <c r="P1929" t="n">
        <v>84.23</v>
      </c>
      <c r="Q1929" t="n">
        <v>197.75</v>
      </c>
      <c r="R1929" t="n">
        <v>30.41</v>
      </c>
      <c r="S1929" t="n">
        <v>25.4</v>
      </c>
      <c r="T1929" t="n">
        <v>1670.18</v>
      </c>
      <c r="U1929" t="n">
        <v>0.84</v>
      </c>
      <c r="V1929" t="n">
        <v>0.89</v>
      </c>
      <c r="W1929" t="n">
        <v>2.95</v>
      </c>
      <c r="X1929" t="n">
        <v>0.1</v>
      </c>
      <c r="Y1929" t="n">
        <v>1</v>
      </c>
      <c r="Z1929" t="n">
        <v>10</v>
      </c>
    </row>
    <row r="1930">
      <c r="A1930" t="n">
        <v>57</v>
      </c>
      <c r="B1930" t="n">
        <v>50</v>
      </c>
      <c r="C1930" t="inlineStr">
        <is>
          <t xml:space="preserve">CONCLUIDO	</t>
        </is>
      </c>
      <c r="D1930" t="n">
        <v>7.9022</v>
      </c>
      <c r="E1930" t="n">
        <v>12.65</v>
      </c>
      <c r="F1930" t="n">
        <v>10.49</v>
      </c>
      <c r="G1930" t="n">
        <v>104.85</v>
      </c>
      <c r="H1930" t="n">
        <v>2.14</v>
      </c>
      <c r="I1930" t="n">
        <v>6</v>
      </c>
      <c r="J1930" t="n">
        <v>125.82</v>
      </c>
      <c r="K1930" t="n">
        <v>41.65</v>
      </c>
      <c r="L1930" t="n">
        <v>15.25</v>
      </c>
      <c r="M1930" t="n">
        <v>2</v>
      </c>
      <c r="N1930" t="n">
        <v>18.92</v>
      </c>
      <c r="O1930" t="n">
        <v>15751.84</v>
      </c>
      <c r="P1930" t="n">
        <v>83.73</v>
      </c>
      <c r="Q1930" t="n">
        <v>197.75</v>
      </c>
      <c r="R1930" t="n">
        <v>30.23</v>
      </c>
      <c r="S1930" t="n">
        <v>25.4</v>
      </c>
      <c r="T1930" t="n">
        <v>1581.6</v>
      </c>
      <c r="U1930" t="n">
        <v>0.84</v>
      </c>
      <c r="V1930" t="n">
        <v>0.89</v>
      </c>
      <c r="W1930" t="n">
        <v>2.95</v>
      </c>
      <c r="X1930" t="n">
        <v>0.1</v>
      </c>
      <c r="Y1930" t="n">
        <v>1</v>
      </c>
      <c r="Z1930" t="n">
        <v>10</v>
      </c>
    </row>
    <row r="1931">
      <c r="A1931" t="n">
        <v>58</v>
      </c>
      <c r="B1931" t="n">
        <v>50</v>
      </c>
      <c r="C1931" t="inlineStr">
        <is>
          <t xml:space="preserve">CONCLUIDO	</t>
        </is>
      </c>
      <c r="D1931" t="n">
        <v>7.9248</v>
      </c>
      <c r="E1931" t="n">
        <v>12.62</v>
      </c>
      <c r="F1931" t="n">
        <v>10.47</v>
      </c>
      <c r="G1931" t="n">
        <v>125.66</v>
      </c>
      <c r="H1931" t="n">
        <v>2.17</v>
      </c>
      <c r="I1931" t="n">
        <v>5</v>
      </c>
      <c r="J1931" t="n">
        <v>126.15</v>
      </c>
      <c r="K1931" t="n">
        <v>41.65</v>
      </c>
      <c r="L1931" t="n">
        <v>15.5</v>
      </c>
      <c r="M1931" t="n">
        <v>1</v>
      </c>
      <c r="N1931" t="n">
        <v>19</v>
      </c>
      <c r="O1931" t="n">
        <v>15792.46</v>
      </c>
      <c r="P1931" t="n">
        <v>83.26000000000001</v>
      </c>
      <c r="Q1931" t="n">
        <v>197.75</v>
      </c>
      <c r="R1931" t="n">
        <v>29.88</v>
      </c>
      <c r="S1931" t="n">
        <v>25.4</v>
      </c>
      <c r="T1931" t="n">
        <v>1410.7</v>
      </c>
      <c r="U1931" t="n">
        <v>0.85</v>
      </c>
      <c r="V1931" t="n">
        <v>0.89</v>
      </c>
      <c r="W1931" t="n">
        <v>2.95</v>
      </c>
      <c r="X1931" t="n">
        <v>0.08</v>
      </c>
      <c r="Y1931" t="n">
        <v>1</v>
      </c>
      <c r="Z1931" t="n">
        <v>10</v>
      </c>
    </row>
    <row r="1932">
      <c r="A1932" t="n">
        <v>59</v>
      </c>
      <c r="B1932" t="n">
        <v>50</v>
      </c>
      <c r="C1932" t="inlineStr">
        <is>
          <t xml:space="preserve">CONCLUIDO	</t>
        </is>
      </c>
      <c r="D1932" t="n">
        <v>7.9239</v>
      </c>
      <c r="E1932" t="n">
        <v>12.62</v>
      </c>
      <c r="F1932" t="n">
        <v>10.47</v>
      </c>
      <c r="G1932" t="n">
        <v>125.67</v>
      </c>
      <c r="H1932" t="n">
        <v>2.2</v>
      </c>
      <c r="I1932" t="n">
        <v>5</v>
      </c>
      <c r="J1932" t="n">
        <v>126.48</v>
      </c>
      <c r="K1932" t="n">
        <v>41.65</v>
      </c>
      <c r="L1932" t="n">
        <v>15.75</v>
      </c>
      <c r="M1932" t="n">
        <v>0</v>
      </c>
      <c r="N1932" t="n">
        <v>19.08</v>
      </c>
      <c r="O1932" t="n">
        <v>15833.12</v>
      </c>
      <c r="P1932" t="n">
        <v>83.47</v>
      </c>
      <c r="Q1932" t="n">
        <v>197.78</v>
      </c>
      <c r="R1932" t="n">
        <v>29.9</v>
      </c>
      <c r="S1932" t="n">
        <v>25.4</v>
      </c>
      <c r="T1932" t="n">
        <v>1418.57</v>
      </c>
      <c r="U1932" t="n">
        <v>0.85</v>
      </c>
      <c r="V1932" t="n">
        <v>0.89</v>
      </c>
      <c r="W1932" t="n">
        <v>2.95</v>
      </c>
      <c r="X1932" t="n">
        <v>0.08</v>
      </c>
      <c r="Y1932" t="n">
        <v>1</v>
      </c>
      <c r="Z1932" t="n">
        <v>10</v>
      </c>
    </row>
    <row r="1933">
      <c r="A1933" t="n">
        <v>0</v>
      </c>
      <c r="B1933" t="n">
        <v>25</v>
      </c>
      <c r="C1933" t="inlineStr">
        <is>
          <t xml:space="preserve">CONCLUIDO	</t>
        </is>
      </c>
      <c r="D1933" t="n">
        <v>7.133</v>
      </c>
      <c r="E1933" t="n">
        <v>14.02</v>
      </c>
      <c r="F1933" t="n">
        <v>11.47</v>
      </c>
      <c r="G1933" t="n">
        <v>12.75</v>
      </c>
      <c r="H1933" t="n">
        <v>0.28</v>
      </c>
      <c r="I1933" t="n">
        <v>54</v>
      </c>
      <c r="J1933" t="n">
        <v>61.76</v>
      </c>
      <c r="K1933" t="n">
        <v>28.92</v>
      </c>
      <c r="L1933" t="n">
        <v>1</v>
      </c>
      <c r="M1933" t="n">
        <v>52</v>
      </c>
      <c r="N1933" t="n">
        <v>6.84</v>
      </c>
      <c r="O1933" t="n">
        <v>7851.41</v>
      </c>
      <c r="P1933" t="n">
        <v>74.02</v>
      </c>
      <c r="Q1933" t="n">
        <v>197.99</v>
      </c>
      <c r="R1933" t="n">
        <v>60.87</v>
      </c>
      <c r="S1933" t="n">
        <v>25.4</v>
      </c>
      <c r="T1933" t="n">
        <v>16662.29</v>
      </c>
      <c r="U1933" t="n">
        <v>0.42</v>
      </c>
      <c r="V1933" t="n">
        <v>0.8100000000000001</v>
      </c>
      <c r="W1933" t="n">
        <v>3.03</v>
      </c>
      <c r="X1933" t="n">
        <v>1.08</v>
      </c>
      <c r="Y1933" t="n">
        <v>1</v>
      </c>
      <c r="Z1933" t="n">
        <v>10</v>
      </c>
    </row>
    <row r="1934">
      <c r="A1934" t="n">
        <v>1</v>
      </c>
      <c r="B1934" t="n">
        <v>25</v>
      </c>
      <c r="C1934" t="inlineStr">
        <is>
          <t xml:space="preserve">CONCLUIDO	</t>
        </is>
      </c>
      <c r="D1934" t="n">
        <v>7.3275</v>
      </c>
      <c r="E1934" t="n">
        <v>13.65</v>
      </c>
      <c r="F1934" t="n">
        <v>11.25</v>
      </c>
      <c r="G1934" t="n">
        <v>15.7</v>
      </c>
      <c r="H1934" t="n">
        <v>0.35</v>
      </c>
      <c r="I1934" t="n">
        <v>43</v>
      </c>
      <c r="J1934" t="n">
        <v>62.05</v>
      </c>
      <c r="K1934" t="n">
        <v>28.92</v>
      </c>
      <c r="L1934" t="n">
        <v>1.25</v>
      </c>
      <c r="M1934" t="n">
        <v>41</v>
      </c>
      <c r="N1934" t="n">
        <v>6.88</v>
      </c>
      <c r="O1934" t="n">
        <v>7887.12</v>
      </c>
      <c r="P1934" t="n">
        <v>72.06</v>
      </c>
      <c r="Q1934" t="n">
        <v>197.87</v>
      </c>
      <c r="R1934" t="n">
        <v>54.26</v>
      </c>
      <c r="S1934" t="n">
        <v>25.4</v>
      </c>
      <c r="T1934" t="n">
        <v>13413.48</v>
      </c>
      <c r="U1934" t="n">
        <v>0.47</v>
      </c>
      <c r="V1934" t="n">
        <v>0.83</v>
      </c>
      <c r="W1934" t="n">
        <v>3.01</v>
      </c>
      <c r="X1934" t="n">
        <v>0.86</v>
      </c>
      <c r="Y1934" t="n">
        <v>1</v>
      </c>
      <c r="Z1934" t="n">
        <v>10</v>
      </c>
    </row>
    <row r="1935">
      <c r="A1935" t="n">
        <v>2</v>
      </c>
      <c r="B1935" t="n">
        <v>25</v>
      </c>
      <c r="C1935" t="inlineStr">
        <is>
          <t xml:space="preserve">CONCLUIDO	</t>
        </is>
      </c>
      <c r="D1935" t="n">
        <v>7.4844</v>
      </c>
      <c r="E1935" t="n">
        <v>13.36</v>
      </c>
      <c r="F1935" t="n">
        <v>11.08</v>
      </c>
      <c r="G1935" t="n">
        <v>18.99</v>
      </c>
      <c r="H1935" t="n">
        <v>0.42</v>
      </c>
      <c r="I1935" t="n">
        <v>35</v>
      </c>
      <c r="J1935" t="n">
        <v>62.34</v>
      </c>
      <c r="K1935" t="n">
        <v>28.92</v>
      </c>
      <c r="L1935" t="n">
        <v>1.5</v>
      </c>
      <c r="M1935" t="n">
        <v>33</v>
      </c>
      <c r="N1935" t="n">
        <v>6.92</v>
      </c>
      <c r="O1935" t="n">
        <v>7922.85</v>
      </c>
      <c r="P1935" t="n">
        <v>70.39</v>
      </c>
      <c r="Q1935" t="n">
        <v>197.8</v>
      </c>
      <c r="R1935" t="n">
        <v>48.83</v>
      </c>
      <c r="S1935" t="n">
        <v>25.4</v>
      </c>
      <c r="T1935" t="n">
        <v>10735.45</v>
      </c>
      <c r="U1935" t="n">
        <v>0.52</v>
      </c>
      <c r="V1935" t="n">
        <v>0.84</v>
      </c>
      <c r="W1935" t="n">
        <v>2.99</v>
      </c>
      <c r="X1935" t="n">
        <v>0.6899999999999999</v>
      </c>
      <c r="Y1935" t="n">
        <v>1</v>
      </c>
      <c r="Z1935" t="n">
        <v>10</v>
      </c>
    </row>
    <row r="1936">
      <c r="A1936" t="n">
        <v>3</v>
      </c>
      <c r="B1936" t="n">
        <v>25</v>
      </c>
      <c r="C1936" t="inlineStr">
        <is>
          <t xml:space="preserve">CONCLUIDO	</t>
        </is>
      </c>
      <c r="D1936" t="n">
        <v>7.5901</v>
      </c>
      <c r="E1936" t="n">
        <v>13.18</v>
      </c>
      <c r="F1936" t="n">
        <v>10.96</v>
      </c>
      <c r="G1936" t="n">
        <v>21.93</v>
      </c>
      <c r="H1936" t="n">
        <v>0.49</v>
      </c>
      <c r="I1936" t="n">
        <v>30</v>
      </c>
      <c r="J1936" t="n">
        <v>62.63</v>
      </c>
      <c r="K1936" t="n">
        <v>28.92</v>
      </c>
      <c r="L1936" t="n">
        <v>1.75</v>
      </c>
      <c r="M1936" t="n">
        <v>28</v>
      </c>
      <c r="N1936" t="n">
        <v>6.96</v>
      </c>
      <c r="O1936" t="n">
        <v>7958.6</v>
      </c>
      <c r="P1936" t="n">
        <v>69.06</v>
      </c>
      <c r="Q1936" t="n">
        <v>197.92</v>
      </c>
      <c r="R1936" t="n">
        <v>45.04</v>
      </c>
      <c r="S1936" t="n">
        <v>25.4</v>
      </c>
      <c r="T1936" t="n">
        <v>8866.530000000001</v>
      </c>
      <c r="U1936" t="n">
        <v>0.5600000000000001</v>
      </c>
      <c r="V1936" t="n">
        <v>0.85</v>
      </c>
      <c r="W1936" t="n">
        <v>2.99</v>
      </c>
      <c r="X1936" t="n">
        <v>0.57</v>
      </c>
      <c r="Y1936" t="n">
        <v>1</v>
      </c>
      <c r="Z1936" t="n">
        <v>10</v>
      </c>
    </row>
    <row r="1937">
      <c r="A1937" t="n">
        <v>4</v>
      </c>
      <c r="B1937" t="n">
        <v>25</v>
      </c>
      <c r="C1937" t="inlineStr">
        <is>
          <t xml:space="preserve">CONCLUIDO	</t>
        </is>
      </c>
      <c r="D1937" t="n">
        <v>7.6576</v>
      </c>
      <c r="E1937" t="n">
        <v>13.06</v>
      </c>
      <c r="F1937" t="n">
        <v>10.9</v>
      </c>
      <c r="G1937" t="n">
        <v>25.16</v>
      </c>
      <c r="H1937" t="n">
        <v>0.55</v>
      </c>
      <c r="I1937" t="n">
        <v>26</v>
      </c>
      <c r="J1937" t="n">
        <v>62.92</v>
      </c>
      <c r="K1937" t="n">
        <v>28.92</v>
      </c>
      <c r="L1937" t="n">
        <v>2</v>
      </c>
      <c r="M1937" t="n">
        <v>24</v>
      </c>
      <c r="N1937" t="n">
        <v>7</v>
      </c>
      <c r="O1937" t="n">
        <v>7994.37</v>
      </c>
      <c r="P1937" t="n">
        <v>68.03</v>
      </c>
      <c r="Q1937" t="n">
        <v>197.76</v>
      </c>
      <c r="R1937" t="n">
        <v>43.09</v>
      </c>
      <c r="S1937" t="n">
        <v>25.4</v>
      </c>
      <c r="T1937" t="n">
        <v>7909.48</v>
      </c>
      <c r="U1937" t="n">
        <v>0.59</v>
      </c>
      <c r="V1937" t="n">
        <v>0.85</v>
      </c>
      <c r="W1937" t="n">
        <v>2.99</v>
      </c>
      <c r="X1937" t="n">
        <v>0.51</v>
      </c>
      <c r="Y1937" t="n">
        <v>1</v>
      </c>
      <c r="Z1937" t="n">
        <v>10</v>
      </c>
    </row>
    <row r="1938">
      <c r="A1938" t="n">
        <v>5</v>
      </c>
      <c r="B1938" t="n">
        <v>25</v>
      </c>
      <c r="C1938" t="inlineStr">
        <is>
          <t xml:space="preserve">CONCLUIDO	</t>
        </is>
      </c>
      <c r="D1938" t="n">
        <v>7.7172</v>
      </c>
      <c r="E1938" t="n">
        <v>12.96</v>
      </c>
      <c r="F1938" t="n">
        <v>10.84</v>
      </c>
      <c r="G1938" t="n">
        <v>28.29</v>
      </c>
      <c r="H1938" t="n">
        <v>0.62</v>
      </c>
      <c r="I1938" t="n">
        <v>23</v>
      </c>
      <c r="J1938" t="n">
        <v>63.21</v>
      </c>
      <c r="K1938" t="n">
        <v>28.92</v>
      </c>
      <c r="L1938" t="n">
        <v>2.25</v>
      </c>
      <c r="M1938" t="n">
        <v>21</v>
      </c>
      <c r="N1938" t="n">
        <v>7.04</v>
      </c>
      <c r="O1938" t="n">
        <v>8030.17</v>
      </c>
      <c r="P1938" t="n">
        <v>67.29000000000001</v>
      </c>
      <c r="Q1938" t="n">
        <v>197.81</v>
      </c>
      <c r="R1938" t="n">
        <v>41.35</v>
      </c>
      <c r="S1938" t="n">
        <v>25.4</v>
      </c>
      <c r="T1938" t="n">
        <v>7056.35</v>
      </c>
      <c r="U1938" t="n">
        <v>0.61</v>
      </c>
      <c r="V1938" t="n">
        <v>0.86</v>
      </c>
      <c r="W1938" t="n">
        <v>2.98</v>
      </c>
      <c r="X1938" t="n">
        <v>0.45</v>
      </c>
      <c r="Y1938" t="n">
        <v>1</v>
      </c>
      <c r="Z1938" t="n">
        <v>10</v>
      </c>
    </row>
    <row r="1939">
      <c r="A1939" t="n">
        <v>6</v>
      </c>
      <c r="B1939" t="n">
        <v>25</v>
      </c>
      <c r="C1939" t="inlineStr">
        <is>
          <t xml:space="preserve">CONCLUIDO	</t>
        </is>
      </c>
      <c r="D1939" t="n">
        <v>7.7877</v>
      </c>
      <c r="E1939" t="n">
        <v>12.84</v>
      </c>
      <c r="F1939" t="n">
        <v>10.77</v>
      </c>
      <c r="G1939" t="n">
        <v>32.3</v>
      </c>
      <c r="H1939" t="n">
        <v>0.6899999999999999</v>
      </c>
      <c r="I1939" t="n">
        <v>20</v>
      </c>
      <c r="J1939" t="n">
        <v>63.5</v>
      </c>
      <c r="K1939" t="n">
        <v>28.92</v>
      </c>
      <c r="L1939" t="n">
        <v>2.5</v>
      </c>
      <c r="M1939" t="n">
        <v>18</v>
      </c>
      <c r="N1939" t="n">
        <v>7.08</v>
      </c>
      <c r="O1939" t="n">
        <v>8065.98</v>
      </c>
      <c r="P1939" t="n">
        <v>66.09</v>
      </c>
      <c r="Q1939" t="n">
        <v>197.85</v>
      </c>
      <c r="R1939" t="n">
        <v>38.99</v>
      </c>
      <c r="S1939" t="n">
        <v>25.4</v>
      </c>
      <c r="T1939" t="n">
        <v>5888.74</v>
      </c>
      <c r="U1939" t="n">
        <v>0.65</v>
      </c>
      <c r="V1939" t="n">
        <v>0.86</v>
      </c>
      <c r="W1939" t="n">
        <v>2.97</v>
      </c>
      <c r="X1939" t="n">
        <v>0.38</v>
      </c>
      <c r="Y1939" t="n">
        <v>1</v>
      </c>
      <c r="Z1939" t="n">
        <v>10</v>
      </c>
    </row>
    <row r="1940">
      <c r="A1940" t="n">
        <v>7</v>
      </c>
      <c r="B1940" t="n">
        <v>25</v>
      </c>
      <c r="C1940" t="inlineStr">
        <is>
          <t xml:space="preserve">CONCLUIDO	</t>
        </is>
      </c>
      <c r="D1940" t="n">
        <v>7.8305</v>
      </c>
      <c r="E1940" t="n">
        <v>12.77</v>
      </c>
      <c r="F1940" t="n">
        <v>10.72</v>
      </c>
      <c r="G1940" t="n">
        <v>35.75</v>
      </c>
      <c r="H1940" t="n">
        <v>0.75</v>
      </c>
      <c r="I1940" t="n">
        <v>18</v>
      </c>
      <c r="J1940" t="n">
        <v>63.79</v>
      </c>
      <c r="K1940" t="n">
        <v>28.92</v>
      </c>
      <c r="L1940" t="n">
        <v>2.75</v>
      </c>
      <c r="M1940" t="n">
        <v>16</v>
      </c>
      <c r="N1940" t="n">
        <v>7.12</v>
      </c>
      <c r="O1940" t="n">
        <v>8101.81</v>
      </c>
      <c r="P1940" t="n">
        <v>65.22</v>
      </c>
      <c r="Q1940" t="n">
        <v>197.77</v>
      </c>
      <c r="R1940" t="n">
        <v>37.75</v>
      </c>
      <c r="S1940" t="n">
        <v>25.4</v>
      </c>
      <c r="T1940" t="n">
        <v>5281.91</v>
      </c>
      <c r="U1940" t="n">
        <v>0.67</v>
      </c>
      <c r="V1940" t="n">
        <v>0.87</v>
      </c>
      <c r="W1940" t="n">
        <v>2.97</v>
      </c>
      <c r="X1940" t="n">
        <v>0.33</v>
      </c>
      <c r="Y1940" t="n">
        <v>1</v>
      </c>
      <c r="Z1940" t="n">
        <v>10</v>
      </c>
    </row>
    <row r="1941">
      <c r="A1941" t="n">
        <v>8</v>
      </c>
      <c r="B1941" t="n">
        <v>25</v>
      </c>
      <c r="C1941" t="inlineStr">
        <is>
          <t xml:space="preserve">CONCLUIDO	</t>
        </is>
      </c>
      <c r="D1941" t="n">
        <v>7.8366</v>
      </c>
      <c r="E1941" t="n">
        <v>12.76</v>
      </c>
      <c r="F1941" t="n">
        <v>10.73</v>
      </c>
      <c r="G1941" t="n">
        <v>37.87</v>
      </c>
      <c r="H1941" t="n">
        <v>0.8100000000000001</v>
      </c>
      <c r="I1941" t="n">
        <v>17</v>
      </c>
      <c r="J1941" t="n">
        <v>64.08</v>
      </c>
      <c r="K1941" t="n">
        <v>28.92</v>
      </c>
      <c r="L1941" t="n">
        <v>3</v>
      </c>
      <c r="M1941" t="n">
        <v>15</v>
      </c>
      <c r="N1941" t="n">
        <v>7.16</v>
      </c>
      <c r="O1941" t="n">
        <v>8137.65</v>
      </c>
      <c r="P1941" t="n">
        <v>64.7</v>
      </c>
      <c r="Q1941" t="n">
        <v>197.82</v>
      </c>
      <c r="R1941" t="n">
        <v>37.91</v>
      </c>
      <c r="S1941" t="n">
        <v>25.4</v>
      </c>
      <c r="T1941" t="n">
        <v>5365.43</v>
      </c>
      <c r="U1941" t="n">
        <v>0.67</v>
      </c>
      <c r="V1941" t="n">
        <v>0.87</v>
      </c>
      <c r="W1941" t="n">
        <v>2.97</v>
      </c>
      <c r="X1941" t="n">
        <v>0.34</v>
      </c>
      <c r="Y1941" t="n">
        <v>1</v>
      </c>
      <c r="Z1941" t="n">
        <v>10</v>
      </c>
    </row>
    <row r="1942">
      <c r="A1942" t="n">
        <v>9</v>
      </c>
      <c r="B1942" t="n">
        <v>25</v>
      </c>
      <c r="C1942" t="inlineStr">
        <is>
          <t xml:space="preserve">CONCLUIDO	</t>
        </is>
      </c>
      <c r="D1942" t="n">
        <v>7.8701</v>
      </c>
      <c r="E1942" t="n">
        <v>12.71</v>
      </c>
      <c r="F1942" t="n">
        <v>10.69</v>
      </c>
      <c r="G1942" t="n">
        <v>40.08</v>
      </c>
      <c r="H1942" t="n">
        <v>0.88</v>
      </c>
      <c r="I1942" t="n">
        <v>16</v>
      </c>
      <c r="J1942" t="n">
        <v>64.38</v>
      </c>
      <c r="K1942" t="n">
        <v>28.92</v>
      </c>
      <c r="L1942" t="n">
        <v>3.25</v>
      </c>
      <c r="M1942" t="n">
        <v>14</v>
      </c>
      <c r="N1942" t="n">
        <v>7.2</v>
      </c>
      <c r="O1942" t="n">
        <v>8173.52</v>
      </c>
      <c r="P1942" t="n">
        <v>64</v>
      </c>
      <c r="Q1942" t="n">
        <v>197.8</v>
      </c>
      <c r="R1942" t="n">
        <v>36.6</v>
      </c>
      <c r="S1942" t="n">
        <v>25.4</v>
      </c>
      <c r="T1942" t="n">
        <v>4714.59</v>
      </c>
      <c r="U1942" t="n">
        <v>0.6899999999999999</v>
      </c>
      <c r="V1942" t="n">
        <v>0.87</v>
      </c>
      <c r="W1942" t="n">
        <v>2.97</v>
      </c>
      <c r="X1942" t="n">
        <v>0.3</v>
      </c>
      <c r="Y1942" t="n">
        <v>1</v>
      </c>
      <c r="Z1942" t="n">
        <v>10</v>
      </c>
    </row>
    <row r="1943">
      <c r="A1943" t="n">
        <v>10</v>
      </c>
      <c r="B1943" t="n">
        <v>25</v>
      </c>
      <c r="C1943" t="inlineStr">
        <is>
          <t xml:space="preserve">CONCLUIDO	</t>
        </is>
      </c>
      <c r="D1943" t="n">
        <v>7.9138</v>
      </c>
      <c r="E1943" t="n">
        <v>12.64</v>
      </c>
      <c r="F1943" t="n">
        <v>10.65</v>
      </c>
      <c r="G1943" t="n">
        <v>45.62</v>
      </c>
      <c r="H1943" t="n">
        <v>0.9399999999999999</v>
      </c>
      <c r="I1943" t="n">
        <v>14</v>
      </c>
      <c r="J1943" t="n">
        <v>64.67</v>
      </c>
      <c r="K1943" t="n">
        <v>28.92</v>
      </c>
      <c r="L1943" t="n">
        <v>3.5</v>
      </c>
      <c r="M1943" t="n">
        <v>12</v>
      </c>
      <c r="N1943" t="n">
        <v>7.24</v>
      </c>
      <c r="O1943" t="n">
        <v>8209.41</v>
      </c>
      <c r="P1943" t="n">
        <v>63.11</v>
      </c>
      <c r="Q1943" t="n">
        <v>197.78</v>
      </c>
      <c r="R1943" t="n">
        <v>35.22</v>
      </c>
      <c r="S1943" t="n">
        <v>25.4</v>
      </c>
      <c r="T1943" t="n">
        <v>4037.53</v>
      </c>
      <c r="U1943" t="n">
        <v>0.72</v>
      </c>
      <c r="V1943" t="n">
        <v>0.87</v>
      </c>
      <c r="W1943" t="n">
        <v>2.96</v>
      </c>
      <c r="X1943" t="n">
        <v>0.25</v>
      </c>
      <c r="Y1943" t="n">
        <v>1</v>
      </c>
      <c r="Z1943" t="n">
        <v>10</v>
      </c>
    </row>
    <row r="1944">
      <c r="A1944" t="n">
        <v>11</v>
      </c>
      <c r="B1944" t="n">
        <v>25</v>
      </c>
      <c r="C1944" t="inlineStr">
        <is>
          <t xml:space="preserve">CONCLUIDO	</t>
        </is>
      </c>
      <c r="D1944" t="n">
        <v>7.9274</v>
      </c>
      <c r="E1944" t="n">
        <v>12.61</v>
      </c>
      <c r="F1944" t="n">
        <v>10.64</v>
      </c>
      <c r="G1944" t="n">
        <v>49.1</v>
      </c>
      <c r="H1944" t="n">
        <v>1.01</v>
      </c>
      <c r="I1944" t="n">
        <v>13</v>
      </c>
      <c r="J1944" t="n">
        <v>64.95999999999999</v>
      </c>
      <c r="K1944" t="n">
        <v>28.92</v>
      </c>
      <c r="L1944" t="n">
        <v>3.75</v>
      </c>
      <c r="M1944" t="n">
        <v>11</v>
      </c>
      <c r="N1944" t="n">
        <v>7.28</v>
      </c>
      <c r="O1944" t="n">
        <v>8245.32</v>
      </c>
      <c r="P1944" t="n">
        <v>62.51</v>
      </c>
      <c r="Q1944" t="n">
        <v>197.78</v>
      </c>
      <c r="R1944" t="n">
        <v>35.06</v>
      </c>
      <c r="S1944" t="n">
        <v>25.4</v>
      </c>
      <c r="T1944" t="n">
        <v>3959.02</v>
      </c>
      <c r="U1944" t="n">
        <v>0.72</v>
      </c>
      <c r="V1944" t="n">
        <v>0.87</v>
      </c>
      <c r="W1944" t="n">
        <v>2.96</v>
      </c>
      <c r="X1944" t="n">
        <v>0.25</v>
      </c>
      <c r="Y1944" t="n">
        <v>1</v>
      </c>
      <c r="Z1944" t="n">
        <v>10</v>
      </c>
    </row>
    <row r="1945">
      <c r="A1945" t="n">
        <v>12</v>
      </c>
      <c r="B1945" t="n">
        <v>25</v>
      </c>
      <c r="C1945" t="inlineStr">
        <is>
          <t xml:space="preserve">CONCLUIDO	</t>
        </is>
      </c>
      <c r="D1945" t="n">
        <v>7.9498</v>
      </c>
      <c r="E1945" t="n">
        <v>12.58</v>
      </c>
      <c r="F1945" t="n">
        <v>10.62</v>
      </c>
      <c r="G1945" t="n">
        <v>53.08</v>
      </c>
      <c r="H1945" t="n">
        <v>1.07</v>
      </c>
      <c r="I1945" t="n">
        <v>12</v>
      </c>
      <c r="J1945" t="n">
        <v>65.25</v>
      </c>
      <c r="K1945" t="n">
        <v>28.92</v>
      </c>
      <c r="L1945" t="n">
        <v>4</v>
      </c>
      <c r="M1945" t="n">
        <v>10</v>
      </c>
      <c r="N1945" t="n">
        <v>7.33</v>
      </c>
      <c r="O1945" t="n">
        <v>8281.25</v>
      </c>
      <c r="P1945" t="n">
        <v>61.49</v>
      </c>
      <c r="Q1945" t="n">
        <v>197.76</v>
      </c>
      <c r="R1945" t="n">
        <v>34.5</v>
      </c>
      <c r="S1945" t="n">
        <v>25.4</v>
      </c>
      <c r="T1945" t="n">
        <v>3688.54</v>
      </c>
      <c r="U1945" t="n">
        <v>0.74</v>
      </c>
      <c r="V1945" t="n">
        <v>0.88</v>
      </c>
      <c r="W1945" t="n">
        <v>2.96</v>
      </c>
      <c r="X1945" t="n">
        <v>0.23</v>
      </c>
      <c r="Y1945" t="n">
        <v>1</v>
      </c>
      <c r="Z1945" t="n">
        <v>10</v>
      </c>
    </row>
    <row r="1946">
      <c r="A1946" t="n">
        <v>13</v>
      </c>
      <c r="B1946" t="n">
        <v>25</v>
      </c>
      <c r="C1946" t="inlineStr">
        <is>
          <t xml:space="preserve">CONCLUIDO	</t>
        </is>
      </c>
      <c r="D1946" t="n">
        <v>7.9565</v>
      </c>
      <c r="E1946" t="n">
        <v>12.57</v>
      </c>
      <c r="F1946" t="n">
        <v>10.61</v>
      </c>
      <c r="G1946" t="n">
        <v>53.03</v>
      </c>
      <c r="H1946" t="n">
        <v>1.13</v>
      </c>
      <c r="I1946" t="n">
        <v>12</v>
      </c>
      <c r="J1946" t="n">
        <v>65.54000000000001</v>
      </c>
      <c r="K1946" t="n">
        <v>28.92</v>
      </c>
      <c r="L1946" t="n">
        <v>4.25</v>
      </c>
      <c r="M1946" t="n">
        <v>10</v>
      </c>
      <c r="N1946" t="n">
        <v>7.37</v>
      </c>
      <c r="O1946" t="n">
        <v>8317.200000000001</v>
      </c>
      <c r="P1946" t="n">
        <v>60.62</v>
      </c>
      <c r="Q1946" t="n">
        <v>197.78</v>
      </c>
      <c r="R1946" t="n">
        <v>34.22</v>
      </c>
      <c r="S1946" t="n">
        <v>25.4</v>
      </c>
      <c r="T1946" t="n">
        <v>3544.34</v>
      </c>
      <c r="U1946" t="n">
        <v>0.74</v>
      </c>
      <c r="V1946" t="n">
        <v>0.88</v>
      </c>
      <c r="W1946" t="n">
        <v>2.95</v>
      </c>
      <c r="X1946" t="n">
        <v>0.21</v>
      </c>
      <c r="Y1946" t="n">
        <v>1</v>
      </c>
      <c r="Z1946" t="n">
        <v>10</v>
      </c>
    </row>
    <row r="1947">
      <c r="A1947" t="n">
        <v>14</v>
      </c>
      <c r="B1947" t="n">
        <v>25</v>
      </c>
      <c r="C1947" t="inlineStr">
        <is>
          <t xml:space="preserve">CONCLUIDO	</t>
        </is>
      </c>
      <c r="D1947" t="n">
        <v>7.983</v>
      </c>
      <c r="E1947" t="n">
        <v>12.53</v>
      </c>
      <c r="F1947" t="n">
        <v>10.58</v>
      </c>
      <c r="G1947" t="n">
        <v>57.7</v>
      </c>
      <c r="H1947" t="n">
        <v>1.19</v>
      </c>
      <c r="I1947" t="n">
        <v>11</v>
      </c>
      <c r="J1947" t="n">
        <v>65.83</v>
      </c>
      <c r="K1947" t="n">
        <v>28.92</v>
      </c>
      <c r="L1947" t="n">
        <v>4.5</v>
      </c>
      <c r="M1947" t="n">
        <v>9</v>
      </c>
      <c r="N1947" t="n">
        <v>7.41</v>
      </c>
      <c r="O1947" t="n">
        <v>8353.17</v>
      </c>
      <c r="P1947" t="n">
        <v>59.99</v>
      </c>
      <c r="Q1947" t="n">
        <v>197.76</v>
      </c>
      <c r="R1947" t="n">
        <v>33.37</v>
      </c>
      <c r="S1947" t="n">
        <v>25.4</v>
      </c>
      <c r="T1947" t="n">
        <v>3126</v>
      </c>
      <c r="U1947" t="n">
        <v>0.76</v>
      </c>
      <c r="V1947" t="n">
        <v>0.88</v>
      </c>
      <c r="W1947" t="n">
        <v>2.95</v>
      </c>
      <c r="X1947" t="n">
        <v>0.19</v>
      </c>
      <c r="Y1947" t="n">
        <v>1</v>
      </c>
      <c r="Z1947" t="n">
        <v>10</v>
      </c>
    </row>
    <row r="1948">
      <c r="A1948" t="n">
        <v>15</v>
      </c>
      <c r="B1948" t="n">
        <v>25</v>
      </c>
      <c r="C1948" t="inlineStr">
        <is>
          <t xml:space="preserve">CONCLUIDO	</t>
        </is>
      </c>
      <c r="D1948" t="n">
        <v>8.000400000000001</v>
      </c>
      <c r="E1948" t="n">
        <v>12.5</v>
      </c>
      <c r="F1948" t="n">
        <v>10.56</v>
      </c>
      <c r="G1948" t="n">
        <v>63.39</v>
      </c>
      <c r="H1948" t="n">
        <v>1.25</v>
      </c>
      <c r="I1948" t="n">
        <v>10</v>
      </c>
      <c r="J1948" t="n">
        <v>66.12</v>
      </c>
      <c r="K1948" t="n">
        <v>28.92</v>
      </c>
      <c r="L1948" t="n">
        <v>4.75</v>
      </c>
      <c r="M1948" t="n">
        <v>7</v>
      </c>
      <c r="N1948" t="n">
        <v>7.45</v>
      </c>
      <c r="O1948" t="n">
        <v>8389.16</v>
      </c>
      <c r="P1948" t="n">
        <v>59.36</v>
      </c>
      <c r="Q1948" t="n">
        <v>197.78</v>
      </c>
      <c r="R1948" t="n">
        <v>32.75</v>
      </c>
      <c r="S1948" t="n">
        <v>25.4</v>
      </c>
      <c r="T1948" t="n">
        <v>2821.98</v>
      </c>
      <c r="U1948" t="n">
        <v>0.78</v>
      </c>
      <c r="V1948" t="n">
        <v>0.88</v>
      </c>
      <c r="W1948" t="n">
        <v>2.96</v>
      </c>
      <c r="X1948" t="n">
        <v>0.17</v>
      </c>
      <c r="Y1948" t="n">
        <v>1</v>
      </c>
      <c r="Z1948" t="n">
        <v>10</v>
      </c>
    </row>
    <row r="1949">
      <c r="A1949" t="n">
        <v>16</v>
      </c>
      <c r="B1949" t="n">
        <v>25</v>
      </c>
      <c r="C1949" t="inlineStr">
        <is>
          <t xml:space="preserve">CONCLUIDO	</t>
        </is>
      </c>
      <c r="D1949" t="n">
        <v>7.9991</v>
      </c>
      <c r="E1949" t="n">
        <v>12.5</v>
      </c>
      <c r="F1949" t="n">
        <v>10.57</v>
      </c>
      <c r="G1949" t="n">
        <v>63.4</v>
      </c>
      <c r="H1949" t="n">
        <v>1.31</v>
      </c>
      <c r="I1949" t="n">
        <v>10</v>
      </c>
      <c r="J1949" t="n">
        <v>66.42</v>
      </c>
      <c r="K1949" t="n">
        <v>28.92</v>
      </c>
      <c r="L1949" t="n">
        <v>5</v>
      </c>
      <c r="M1949" t="n">
        <v>7</v>
      </c>
      <c r="N1949" t="n">
        <v>7.49</v>
      </c>
      <c r="O1949" t="n">
        <v>8425.16</v>
      </c>
      <c r="P1949" t="n">
        <v>59.09</v>
      </c>
      <c r="Q1949" t="n">
        <v>197.79</v>
      </c>
      <c r="R1949" t="n">
        <v>32.81</v>
      </c>
      <c r="S1949" t="n">
        <v>25.4</v>
      </c>
      <c r="T1949" t="n">
        <v>2850.94</v>
      </c>
      <c r="U1949" t="n">
        <v>0.77</v>
      </c>
      <c r="V1949" t="n">
        <v>0.88</v>
      </c>
      <c r="W1949" t="n">
        <v>2.96</v>
      </c>
      <c r="X1949" t="n">
        <v>0.18</v>
      </c>
      <c r="Y1949" t="n">
        <v>1</v>
      </c>
      <c r="Z1949" t="n">
        <v>10</v>
      </c>
    </row>
    <row r="1950">
      <c r="A1950" t="n">
        <v>17</v>
      </c>
      <c r="B1950" t="n">
        <v>25</v>
      </c>
      <c r="C1950" t="inlineStr">
        <is>
          <t xml:space="preserve">CONCLUIDO	</t>
        </is>
      </c>
      <c r="D1950" t="n">
        <v>7.9952</v>
      </c>
      <c r="E1950" t="n">
        <v>12.51</v>
      </c>
      <c r="F1950" t="n">
        <v>10.57</v>
      </c>
      <c r="G1950" t="n">
        <v>63.44</v>
      </c>
      <c r="H1950" t="n">
        <v>1.37</v>
      </c>
      <c r="I1950" t="n">
        <v>10</v>
      </c>
      <c r="J1950" t="n">
        <v>66.70999999999999</v>
      </c>
      <c r="K1950" t="n">
        <v>28.92</v>
      </c>
      <c r="L1950" t="n">
        <v>5.25</v>
      </c>
      <c r="M1950" t="n">
        <v>4</v>
      </c>
      <c r="N1950" t="n">
        <v>7.54</v>
      </c>
      <c r="O1950" t="n">
        <v>8461.190000000001</v>
      </c>
      <c r="P1950" t="n">
        <v>58.81</v>
      </c>
      <c r="Q1950" t="n">
        <v>197.77</v>
      </c>
      <c r="R1950" t="n">
        <v>32.88</v>
      </c>
      <c r="S1950" t="n">
        <v>25.4</v>
      </c>
      <c r="T1950" t="n">
        <v>2886.55</v>
      </c>
      <c r="U1950" t="n">
        <v>0.77</v>
      </c>
      <c r="V1950" t="n">
        <v>0.88</v>
      </c>
      <c r="W1950" t="n">
        <v>2.96</v>
      </c>
      <c r="X1950" t="n">
        <v>0.18</v>
      </c>
      <c r="Y1950" t="n">
        <v>1</v>
      </c>
      <c r="Z1950" t="n">
        <v>10</v>
      </c>
    </row>
    <row r="1951">
      <c r="A1951" t="n">
        <v>18</v>
      </c>
      <c r="B1951" t="n">
        <v>25</v>
      </c>
      <c r="C1951" t="inlineStr">
        <is>
          <t xml:space="preserve">CONCLUIDO	</t>
        </is>
      </c>
      <c r="D1951" t="n">
        <v>7.9945</v>
      </c>
      <c r="E1951" t="n">
        <v>12.51</v>
      </c>
      <c r="F1951" t="n">
        <v>10.57</v>
      </c>
      <c r="G1951" t="n">
        <v>63.44</v>
      </c>
      <c r="H1951" t="n">
        <v>1.43</v>
      </c>
      <c r="I1951" t="n">
        <v>10</v>
      </c>
      <c r="J1951" t="n">
        <v>67</v>
      </c>
      <c r="K1951" t="n">
        <v>28.92</v>
      </c>
      <c r="L1951" t="n">
        <v>5.5</v>
      </c>
      <c r="M1951" t="n">
        <v>2</v>
      </c>
      <c r="N1951" t="n">
        <v>7.58</v>
      </c>
      <c r="O1951" t="n">
        <v>8497.24</v>
      </c>
      <c r="P1951" t="n">
        <v>58.52</v>
      </c>
      <c r="Q1951" t="n">
        <v>197.77</v>
      </c>
      <c r="R1951" t="n">
        <v>32.94</v>
      </c>
      <c r="S1951" t="n">
        <v>25.4</v>
      </c>
      <c r="T1951" t="n">
        <v>2914.66</v>
      </c>
      <c r="U1951" t="n">
        <v>0.77</v>
      </c>
      <c r="V1951" t="n">
        <v>0.88</v>
      </c>
      <c r="W1951" t="n">
        <v>2.96</v>
      </c>
      <c r="X1951" t="n">
        <v>0.18</v>
      </c>
      <c r="Y1951" t="n">
        <v>1</v>
      </c>
      <c r="Z1951" t="n">
        <v>10</v>
      </c>
    </row>
    <row r="1952">
      <c r="A1952" t="n">
        <v>19</v>
      </c>
      <c r="B1952" t="n">
        <v>25</v>
      </c>
      <c r="C1952" t="inlineStr">
        <is>
          <t xml:space="preserve">CONCLUIDO	</t>
        </is>
      </c>
      <c r="D1952" t="n">
        <v>8.012600000000001</v>
      </c>
      <c r="E1952" t="n">
        <v>12.48</v>
      </c>
      <c r="F1952" t="n">
        <v>10.56</v>
      </c>
      <c r="G1952" t="n">
        <v>70.40000000000001</v>
      </c>
      <c r="H1952" t="n">
        <v>1.49</v>
      </c>
      <c r="I1952" t="n">
        <v>9</v>
      </c>
      <c r="J1952" t="n">
        <v>67.29000000000001</v>
      </c>
      <c r="K1952" t="n">
        <v>28.92</v>
      </c>
      <c r="L1952" t="n">
        <v>5.75</v>
      </c>
      <c r="M1952" t="n">
        <v>0</v>
      </c>
      <c r="N1952" t="n">
        <v>7.62</v>
      </c>
      <c r="O1952" t="n">
        <v>8533.309999999999</v>
      </c>
      <c r="P1952" t="n">
        <v>58.45</v>
      </c>
      <c r="Q1952" t="n">
        <v>197.75</v>
      </c>
      <c r="R1952" t="n">
        <v>32.4</v>
      </c>
      <c r="S1952" t="n">
        <v>25.4</v>
      </c>
      <c r="T1952" t="n">
        <v>2648.83</v>
      </c>
      <c r="U1952" t="n">
        <v>0.78</v>
      </c>
      <c r="V1952" t="n">
        <v>0.88</v>
      </c>
      <c r="W1952" t="n">
        <v>2.96</v>
      </c>
      <c r="X1952" t="n">
        <v>0.17</v>
      </c>
      <c r="Y1952" t="n">
        <v>1</v>
      </c>
      <c r="Z1952" t="n">
        <v>10</v>
      </c>
    </row>
    <row r="1953">
      <c r="A1953" t="n">
        <v>0</v>
      </c>
      <c r="B1953" t="n">
        <v>85</v>
      </c>
      <c r="C1953" t="inlineStr">
        <is>
          <t xml:space="preserve">CONCLUIDO	</t>
        </is>
      </c>
      <c r="D1953" t="n">
        <v>5.1995</v>
      </c>
      <c r="E1953" t="n">
        <v>19.23</v>
      </c>
      <c r="F1953" t="n">
        <v>12.83</v>
      </c>
      <c r="G1953" t="n">
        <v>6.47</v>
      </c>
      <c r="H1953" t="n">
        <v>0.11</v>
      </c>
      <c r="I1953" t="n">
        <v>119</v>
      </c>
      <c r="J1953" t="n">
        <v>167.88</v>
      </c>
      <c r="K1953" t="n">
        <v>51.39</v>
      </c>
      <c r="L1953" t="n">
        <v>1</v>
      </c>
      <c r="M1953" t="n">
        <v>117</v>
      </c>
      <c r="N1953" t="n">
        <v>30.49</v>
      </c>
      <c r="O1953" t="n">
        <v>20939.59</v>
      </c>
      <c r="P1953" t="n">
        <v>164.45</v>
      </c>
      <c r="Q1953" t="n">
        <v>198.14</v>
      </c>
      <c r="R1953" t="n">
        <v>103</v>
      </c>
      <c r="S1953" t="n">
        <v>25.4</v>
      </c>
      <c r="T1953" t="n">
        <v>37401.65</v>
      </c>
      <c r="U1953" t="n">
        <v>0.25</v>
      </c>
      <c r="V1953" t="n">
        <v>0.73</v>
      </c>
      <c r="W1953" t="n">
        <v>3.14</v>
      </c>
      <c r="X1953" t="n">
        <v>2.43</v>
      </c>
      <c r="Y1953" t="n">
        <v>1</v>
      </c>
      <c r="Z1953" t="n">
        <v>10</v>
      </c>
    </row>
    <row r="1954">
      <c r="A1954" t="n">
        <v>1</v>
      </c>
      <c r="B1954" t="n">
        <v>85</v>
      </c>
      <c r="C1954" t="inlineStr">
        <is>
          <t xml:space="preserve">CONCLUIDO	</t>
        </is>
      </c>
      <c r="D1954" t="n">
        <v>5.6566</v>
      </c>
      <c r="E1954" t="n">
        <v>17.68</v>
      </c>
      <c r="F1954" t="n">
        <v>12.22</v>
      </c>
      <c r="G1954" t="n">
        <v>8.06</v>
      </c>
      <c r="H1954" t="n">
        <v>0.13</v>
      </c>
      <c r="I1954" t="n">
        <v>91</v>
      </c>
      <c r="J1954" t="n">
        <v>168.25</v>
      </c>
      <c r="K1954" t="n">
        <v>51.39</v>
      </c>
      <c r="L1954" t="n">
        <v>1.25</v>
      </c>
      <c r="M1954" t="n">
        <v>89</v>
      </c>
      <c r="N1954" t="n">
        <v>30.6</v>
      </c>
      <c r="O1954" t="n">
        <v>20984.25</v>
      </c>
      <c r="P1954" t="n">
        <v>156.57</v>
      </c>
      <c r="Q1954" t="n">
        <v>197.96</v>
      </c>
      <c r="R1954" t="n">
        <v>84.27</v>
      </c>
      <c r="S1954" t="n">
        <v>25.4</v>
      </c>
      <c r="T1954" t="n">
        <v>28175.82</v>
      </c>
      <c r="U1954" t="n">
        <v>0.3</v>
      </c>
      <c r="V1954" t="n">
        <v>0.76</v>
      </c>
      <c r="W1954" t="n">
        <v>3.09</v>
      </c>
      <c r="X1954" t="n">
        <v>1.83</v>
      </c>
      <c r="Y1954" t="n">
        <v>1</v>
      </c>
      <c r="Z1954" t="n">
        <v>10</v>
      </c>
    </row>
    <row r="1955">
      <c r="A1955" t="n">
        <v>2</v>
      </c>
      <c r="B1955" t="n">
        <v>85</v>
      </c>
      <c r="C1955" t="inlineStr">
        <is>
          <t xml:space="preserve">CONCLUIDO	</t>
        </is>
      </c>
      <c r="D1955" t="n">
        <v>5.9631</v>
      </c>
      <c r="E1955" t="n">
        <v>16.77</v>
      </c>
      <c r="F1955" t="n">
        <v>11.89</v>
      </c>
      <c r="G1955" t="n">
        <v>9.640000000000001</v>
      </c>
      <c r="H1955" t="n">
        <v>0.16</v>
      </c>
      <c r="I1955" t="n">
        <v>74</v>
      </c>
      <c r="J1955" t="n">
        <v>168.61</v>
      </c>
      <c r="K1955" t="n">
        <v>51.39</v>
      </c>
      <c r="L1955" t="n">
        <v>1.5</v>
      </c>
      <c r="M1955" t="n">
        <v>72</v>
      </c>
      <c r="N1955" t="n">
        <v>30.71</v>
      </c>
      <c r="O1955" t="n">
        <v>21028.94</v>
      </c>
      <c r="P1955" t="n">
        <v>152.22</v>
      </c>
      <c r="Q1955" t="n">
        <v>198.02</v>
      </c>
      <c r="R1955" t="n">
        <v>73.86</v>
      </c>
      <c r="S1955" t="n">
        <v>25.4</v>
      </c>
      <c r="T1955" t="n">
        <v>23053.87</v>
      </c>
      <c r="U1955" t="n">
        <v>0.34</v>
      </c>
      <c r="V1955" t="n">
        <v>0.78</v>
      </c>
      <c r="W1955" t="n">
        <v>3.06</v>
      </c>
      <c r="X1955" t="n">
        <v>1.49</v>
      </c>
      <c r="Y1955" t="n">
        <v>1</v>
      </c>
      <c r="Z1955" t="n">
        <v>10</v>
      </c>
    </row>
    <row r="1956">
      <c r="A1956" t="n">
        <v>3</v>
      </c>
      <c r="B1956" t="n">
        <v>85</v>
      </c>
      <c r="C1956" t="inlineStr">
        <is>
          <t xml:space="preserve">CONCLUIDO	</t>
        </is>
      </c>
      <c r="D1956" t="n">
        <v>6.2111</v>
      </c>
      <c r="E1956" t="n">
        <v>16.1</v>
      </c>
      <c r="F1956" t="n">
        <v>11.63</v>
      </c>
      <c r="G1956" t="n">
        <v>11.25</v>
      </c>
      <c r="H1956" t="n">
        <v>0.18</v>
      </c>
      <c r="I1956" t="n">
        <v>62</v>
      </c>
      <c r="J1956" t="n">
        <v>168.97</v>
      </c>
      <c r="K1956" t="n">
        <v>51.39</v>
      </c>
      <c r="L1956" t="n">
        <v>1.75</v>
      </c>
      <c r="M1956" t="n">
        <v>60</v>
      </c>
      <c r="N1956" t="n">
        <v>30.83</v>
      </c>
      <c r="O1956" t="n">
        <v>21073.68</v>
      </c>
      <c r="P1956" t="n">
        <v>148.68</v>
      </c>
      <c r="Q1956" t="n">
        <v>197.89</v>
      </c>
      <c r="R1956" t="n">
        <v>66.03</v>
      </c>
      <c r="S1956" t="n">
        <v>25.4</v>
      </c>
      <c r="T1956" t="n">
        <v>19200.7</v>
      </c>
      <c r="U1956" t="n">
        <v>0.38</v>
      </c>
      <c r="V1956" t="n">
        <v>0.8</v>
      </c>
      <c r="W1956" t="n">
        <v>3.03</v>
      </c>
      <c r="X1956" t="n">
        <v>1.23</v>
      </c>
      <c r="Y1956" t="n">
        <v>1</v>
      </c>
      <c r="Z1956" t="n">
        <v>10</v>
      </c>
    </row>
    <row r="1957">
      <c r="A1957" t="n">
        <v>4</v>
      </c>
      <c r="B1957" t="n">
        <v>85</v>
      </c>
      <c r="C1957" t="inlineStr">
        <is>
          <t xml:space="preserve">CONCLUIDO	</t>
        </is>
      </c>
      <c r="D1957" t="n">
        <v>6.382</v>
      </c>
      <c r="E1957" t="n">
        <v>15.67</v>
      </c>
      <c r="F1957" t="n">
        <v>11.47</v>
      </c>
      <c r="G1957" t="n">
        <v>12.74</v>
      </c>
      <c r="H1957" t="n">
        <v>0.21</v>
      </c>
      <c r="I1957" t="n">
        <v>54</v>
      </c>
      <c r="J1957" t="n">
        <v>169.33</v>
      </c>
      <c r="K1957" t="n">
        <v>51.39</v>
      </c>
      <c r="L1957" t="n">
        <v>2</v>
      </c>
      <c r="M1957" t="n">
        <v>52</v>
      </c>
      <c r="N1957" t="n">
        <v>30.94</v>
      </c>
      <c r="O1957" t="n">
        <v>21118.46</v>
      </c>
      <c r="P1957" t="n">
        <v>146.51</v>
      </c>
      <c r="Q1957" t="n">
        <v>197.86</v>
      </c>
      <c r="R1957" t="n">
        <v>60.99</v>
      </c>
      <c r="S1957" t="n">
        <v>25.4</v>
      </c>
      <c r="T1957" t="n">
        <v>16719.74</v>
      </c>
      <c r="U1957" t="n">
        <v>0.42</v>
      </c>
      <c r="V1957" t="n">
        <v>0.8100000000000001</v>
      </c>
      <c r="W1957" t="n">
        <v>3.02</v>
      </c>
      <c r="X1957" t="n">
        <v>1.07</v>
      </c>
      <c r="Y1957" t="n">
        <v>1</v>
      </c>
      <c r="Z1957" t="n">
        <v>10</v>
      </c>
    </row>
    <row r="1958">
      <c r="A1958" t="n">
        <v>5</v>
      </c>
      <c r="B1958" t="n">
        <v>85</v>
      </c>
      <c r="C1958" t="inlineStr">
        <is>
          <t xml:space="preserve">CONCLUIDO	</t>
        </is>
      </c>
      <c r="D1958" t="n">
        <v>6.5437</v>
      </c>
      <c r="E1958" t="n">
        <v>15.28</v>
      </c>
      <c r="F1958" t="n">
        <v>11.32</v>
      </c>
      <c r="G1958" t="n">
        <v>14.45</v>
      </c>
      <c r="H1958" t="n">
        <v>0.24</v>
      </c>
      <c r="I1958" t="n">
        <v>47</v>
      </c>
      <c r="J1958" t="n">
        <v>169.7</v>
      </c>
      <c r="K1958" t="n">
        <v>51.39</v>
      </c>
      <c r="L1958" t="n">
        <v>2.25</v>
      </c>
      <c r="M1958" t="n">
        <v>45</v>
      </c>
      <c r="N1958" t="n">
        <v>31.05</v>
      </c>
      <c r="O1958" t="n">
        <v>21163.27</v>
      </c>
      <c r="P1958" t="n">
        <v>144.45</v>
      </c>
      <c r="Q1958" t="n">
        <v>197.77</v>
      </c>
      <c r="R1958" t="n">
        <v>56.26</v>
      </c>
      <c r="S1958" t="n">
        <v>25.4</v>
      </c>
      <c r="T1958" t="n">
        <v>14392.01</v>
      </c>
      <c r="U1958" t="n">
        <v>0.45</v>
      </c>
      <c r="V1958" t="n">
        <v>0.82</v>
      </c>
      <c r="W1958" t="n">
        <v>3.01</v>
      </c>
      <c r="X1958" t="n">
        <v>0.92</v>
      </c>
      <c r="Y1958" t="n">
        <v>1</v>
      </c>
      <c r="Z1958" t="n">
        <v>10</v>
      </c>
    </row>
    <row r="1959">
      <c r="A1959" t="n">
        <v>6</v>
      </c>
      <c r="B1959" t="n">
        <v>85</v>
      </c>
      <c r="C1959" t="inlineStr">
        <is>
          <t xml:space="preserve">CONCLUIDO	</t>
        </is>
      </c>
      <c r="D1959" t="n">
        <v>6.6564</v>
      </c>
      <c r="E1959" t="n">
        <v>15.02</v>
      </c>
      <c r="F1959" t="n">
        <v>11.23</v>
      </c>
      <c r="G1959" t="n">
        <v>16.04</v>
      </c>
      <c r="H1959" t="n">
        <v>0.26</v>
      </c>
      <c r="I1959" t="n">
        <v>42</v>
      </c>
      <c r="J1959" t="n">
        <v>170.06</v>
      </c>
      <c r="K1959" t="n">
        <v>51.39</v>
      </c>
      <c r="L1959" t="n">
        <v>2.5</v>
      </c>
      <c r="M1959" t="n">
        <v>40</v>
      </c>
      <c r="N1959" t="n">
        <v>31.17</v>
      </c>
      <c r="O1959" t="n">
        <v>21208.12</v>
      </c>
      <c r="P1959" t="n">
        <v>143.16</v>
      </c>
      <c r="Q1959" t="n">
        <v>197.81</v>
      </c>
      <c r="R1959" t="n">
        <v>53.4</v>
      </c>
      <c r="S1959" t="n">
        <v>25.4</v>
      </c>
      <c r="T1959" t="n">
        <v>12987.06</v>
      </c>
      <c r="U1959" t="n">
        <v>0.48</v>
      </c>
      <c r="V1959" t="n">
        <v>0.83</v>
      </c>
      <c r="W1959" t="n">
        <v>3.01</v>
      </c>
      <c r="X1959" t="n">
        <v>0.84</v>
      </c>
      <c r="Y1959" t="n">
        <v>1</v>
      </c>
      <c r="Z1959" t="n">
        <v>10</v>
      </c>
    </row>
    <row r="1960">
      <c r="A1960" t="n">
        <v>7</v>
      </c>
      <c r="B1960" t="n">
        <v>85</v>
      </c>
      <c r="C1960" t="inlineStr">
        <is>
          <t xml:space="preserve">CONCLUIDO	</t>
        </is>
      </c>
      <c r="D1960" t="n">
        <v>6.762</v>
      </c>
      <c r="E1960" t="n">
        <v>14.79</v>
      </c>
      <c r="F1960" t="n">
        <v>11.13</v>
      </c>
      <c r="G1960" t="n">
        <v>17.57</v>
      </c>
      <c r="H1960" t="n">
        <v>0.29</v>
      </c>
      <c r="I1960" t="n">
        <v>38</v>
      </c>
      <c r="J1960" t="n">
        <v>170.42</v>
      </c>
      <c r="K1960" t="n">
        <v>51.39</v>
      </c>
      <c r="L1960" t="n">
        <v>2.75</v>
      </c>
      <c r="M1960" t="n">
        <v>36</v>
      </c>
      <c r="N1960" t="n">
        <v>31.28</v>
      </c>
      <c r="O1960" t="n">
        <v>21253.01</v>
      </c>
      <c r="P1960" t="n">
        <v>141.75</v>
      </c>
      <c r="Q1960" t="n">
        <v>197.8</v>
      </c>
      <c r="R1960" t="n">
        <v>50.19</v>
      </c>
      <c r="S1960" t="n">
        <v>25.4</v>
      </c>
      <c r="T1960" t="n">
        <v>11402.98</v>
      </c>
      <c r="U1960" t="n">
        <v>0.51</v>
      </c>
      <c r="V1960" t="n">
        <v>0.84</v>
      </c>
      <c r="W1960" t="n">
        <v>3</v>
      </c>
      <c r="X1960" t="n">
        <v>0.74</v>
      </c>
      <c r="Y1960" t="n">
        <v>1</v>
      </c>
      <c r="Z1960" t="n">
        <v>10</v>
      </c>
    </row>
    <row r="1961">
      <c r="A1961" t="n">
        <v>8</v>
      </c>
      <c r="B1961" t="n">
        <v>85</v>
      </c>
      <c r="C1961" t="inlineStr">
        <is>
          <t xml:space="preserve">CONCLUIDO	</t>
        </is>
      </c>
      <c r="D1961" t="n">
        <v>6.8274</v>
      </c>
      <c r="E1961" t="n">
        <v>14.65</v>
      </c>
      <c r="F1961" t="n">
        <v>11.09</v>
      </c>
      <c r="G1961" t="n">
        <v>19.01</v>
      </c>
      <c r="H1961" t="n">
        <v>0.31</v>
      </c>
      <c r="I1961" t="n">
        <v>35</v>
      </c>
      <c r="J1961" t="n">
        <v>170.79</v>
      </c>
      <c r="K1961" t="n">
        <v>51.39</v>
      </c>
      <c r="L1961" t="n">
        <v>3</v>
      </c>
      <c r="M1961" t="n">
        <v>33</v>
      </c>
      <c r="N1961" t="n">
        <v>31.4</v>
      </c>
      <c r="O1961" t="n">
        <v>21297.94</v>
      </c>
      <c r="P1961" t="n">
        <v>141.15</v>
      </c>
      <c r="Q1961" t="n">
        <v>197.88</v>
      </c>
      <c r="R1961" t="n">
        <v>48.85</v>
      </c>
      <c r="S1961" t="n">
        <v>25.4</v>
      </c>
      <c r="T1961" t="n">
        <v>10746.15</v>
      </c>
      <c r="U1961" t="n">
        <v>0.52</v>
      </c>
      <c r="V1961" t="n">
        <v>0.84</v>
      </c>
      <c r="W1961" t="n">
        <v>3</v>
      </c>
      <c r="X1961" t="n">
        <v>0.7</v>
      </c>
      <c r="Y1961" t="n">
        <v>1</v>
      </c>
      <c r="Z1961" t="n">
        <v>10</v>
      </c>
    </row>
    <row r="1962">
      <c r="A1962" t="n">
        <v>9</v>
      </c>
      <c r="B1962" t="n">
        <v>85</v>
      </c>
      <c r="C1962" t="inlineStr">
        <is>
          <t xml:space="preserve">CONCLUIDO	</t>
        </is>
      </c>
      <c r="D1962" t="n">
        <v>6.9107</v>
      </c>
      <c r="E1962" t="n">
        <v>14.47</v>
      </c>
      <c r="F1962" t="n">
        <v>11.01</v>
      </c>
      <c r="G1962" t="n">
        <v>20.65</v>
      </c>
      <c r="H1962" t="n">
        <v>0.34</v>
      </c>
      <c r="I1962" t="n">
        <v>32</v>
      </c>
      <c r="J1962" t="n">
        <v>171.15</v>
      </c>
      <c r="K1962" t="n">
        <v>51.39</v>
      </c>
      <c r="L1962" t="n">
        <v>3.25</v>
      </c>
      <c r="M1962" t="n">
        <v>30</v>
      </c>
      <c r="N1962" t="n">
        <v>31.51</v>
      </c>
      <c r="O1962" t="n">
        <v>21342.91</v>
      </c>
      <c r="P1962" t="n">
        <v>140.03</v>
      </c>
      <c r="Q1962" t="n">
        <v>197.87</v>
      </c>
      <c r="R1962" t="n">
        <v>46.89</v>
      </c>
      <c r="S1962" t="n">
        <v>25.4</v>
      </c>
      <c r="T1962" t="n">
        <v>9780.6</v>
      </c>
      <c r="U1962" t="n">
        <v>0.54</v>
      </c>
      <c r="V1962" t="n">
        <v>0.85</v>
      </c>
      <c r="W1962" t="n">
        <v>2.99</v>
      </c>
      <c r="X1962" t="n">
        <v>0.62</v>
      </c>
      <c r="Y1962" t="n">
        <v>1</v>
      </c>
      <c r="Z1962" t="n">
        <v>10</v>
      </c>
    </row>
    <row r="1963">
      <c r="A1963" t="n">
        <v>10</v>
      </c>
      <c r="B1963" t="n">
        <v>85</v>
      </c>
      <c r="C1963" t="inlineStr">
        <is>
          <t xml:space="preserve">CONCLUIDO	</t>
        </is>
      </c>
      <c r="D1963" t="n">
        <v>6.9668</v>
      </c>
      <c r="E1963" t="n">
        <v>14.35</v>
      </c>
      <c r="F1963" t="n">
        <v>10.96</v>
      </c>
      <c r="G1963" t="n">
        <v>21.93</v>
      </c>
      <c r="H1963" t="n">
        <v>0.36</v>
      </c>
      <c r="I1963" t="n">
        <v>30</v>
      </c>
      <c r="J1963" t="n">
        <v>171.52</v>
      </c>
      <c r="K1963" t="n">
        <v>51.39</v>
      </c>
      <c r="L1963" t="n">
        <v>3.5</v>
      </c>
      <c r="M1963" t="n">
        <v>28</v>
      </c>
      <c r="N1963" t="n">
        <v>31.63</v>
      </c>
      <c r="O1963" t="n">
        <v>21387.92</v>
      </c>
      <c r="P1963" t="n">
        <v>139.27</v>
      </c>
      <c r="Q1963" t="n">
        <v>197.83</v>
      </c>
      <c r="R1963" t="n">
        <v>45.27</v>
      </c>
      <c r="S1963" t="n">
        <v>25.4</v>
      </c>
      <c r="T1963" t="n">
        <v>8981.77</v>
      </c>
      <c r="U1963" t="n">
        <v>0.5600000000000001</v>
      </c>
      <c r="V1963" t="n">
        <v>0.85</v>
      </c>
      <c r="W1963" t="n">
        <v>2.98</v>
      </c>
      <c r="X1963" t="n">
        <v>0.57</v>
      </c>
      <c r="Y1963" t="n">
        <v>1</v>
      </c>
      <c r="Z1963" t="n">
        <v>10</v>
      </c>
    </row>
    <row r="1964">
      <c r="A1964" t="n">
        <v>11</v>
      </c>
      <c r="B1964" t="n">
        <v>85</v>
      </c>
      <c r="C1964" t="inlineStr">
        <is>
          <t xml:space="preserve">CONCLUIDO	</t>
        </is>
      </c>
      <c r="D1964" t="n">
        <v>7.0128</v>
      </c>
      <c r="E1964" t="n">
        <v>14.26</v>
      </c>
      <c r="F1964" t="n">
        <v>10.94</v>
      </c>
      <c r="G1964" t="n">
        <v>23.44</v>
      </c>
      <c r="H1964" t="n">
        <v>0.39</v>
      </c>
      <c r="I1964" t="n">
        <v>28</v>
      </c>
      <c r="J1964" t="n">
        <v>171.88</v>
      </c>
      <c r="K1964" t="n">
        <v>51.39</v>
      </c>
      <c r="L1964" t="n">
        <v>3.75</v>
      </c>
      <c r="M1964" t="n">
        <v>26</v>
      </c>
      <c r="N1964" t="n">
        <v>31.74</v>
      </c>
      <c r="O1964" t="n">
        <v>21432.96</v>
      </c>
      <c r="P1964" t="n">
        <v>138.84</v>
      </c>
      <c r="Q1964" t="n">
        <v>197.77</v>
      </c>
      <c r="R1964" t="n">
        <v>44.33</v>
      </c>
      <c r="S1964" t="n">
        <v>25.4</v>
      </c>
      <c r="T1964" t="n">
        <v>8522.26</v>
      </c>
      <c r="U1964" t="n">
        <v>0.57</v>
      </c>
      <c r="V1964" t="n">
        <v>0.85</v>
      </c>
      <c r="W1964" t="n">
        <v>2.99</v>
      </c>
      <c r="X1964" t="n">
        <v>0.55</v>
      </c>
      <c r="Y1964" t="n">
        <v>1</v>
      </c>
      <c r="Z1964" t="n">
        <v>10</v>
      </c>
    </row>
    <row r="1965">
      <c r="A1965" t="n">
        <v>12</v>
      </c>
      <c r="B1965" t="n">
        <v>85</v>
      </c>
      <c r="C1965" t="inlineStr">
        <is>
          <t xml:space="preserve">CONCLUIDO	</t>
        </is>
      </c>
      <c r="D1965" t="n">
        <v>7.0673</v>
      </c>
      <c r="E1965" t="n">
        <v>14.15</v>
      </c>
      <c r="F1965" t="n">
        <v>10.9</v>
      </c>
      <c r="G1965" t="n">
        <v>25.14</v>
      </c>
      <c r="H1965" t="n">
        <v>0.41</v>
      </c>
      <c r="I1965" t="n">
        <v>26</v>
      </c>
      <c r="J1965" t="n">
        <v>172.25</v>
      </c>
      <c r="K1965" t="n">
        <v>51.39</v>
      </c>
      <c r="L1965" t="n">
        <v>4</v>
      </c>
      <c r="M1965" t="n">
        <v>24</v>
      </c>
      <c r="N1965" t="n">
        <v>31.86</v>
      </c>
      <c r="O1965" t="n">
        <v>21478.05</v>
      </c>
      <c r="P1965" t="n">
        <v>138.09</v>
      </c>
      <c r="Q1965" t="n">
        <v>197.82</v>
      </c>
      <c r="R1965" t="n">
        <v>43.13</v>
      </c>
      <c r="S1965" t="n">
        <v>25.4</v>
      </c>
      <c r="T1965" t="n">
        <v>7929.48</v>
      </c>
      <c r="U1965" t="n">
        <v>0.59</v>
      </c>
      <c r="V1965" t="n">
        <v>0.85</v>
      </c>
      <c r="W1965" t="n">
        <v>2.98</v>
      </c>
      <c r="X1965" t="n">
        <v>0.5</v>
      </c>
      <c r="Y1965" t="n">
        <v>1</v>
      </c>
      <c r="Z1965" t="n">
        <v>10</v>
      </c>
    </row>
    <row r="1966">
      <c r="A1966" t="n">
        <v>13</v>
      </c>
      <c r="B1966" t="n">
        <v>85</v>
      </c>
      <c r="C1966" t="inlineStr">
        <is>
          <t xml:space="preserve">CONCLUIDO	</t>
        </is>
      </c>
      <c r="D1966" t="n">
        <v>7.1007</v>
      </c>
      <c r="E1966" t="n">
        <v>14.08</v>
      </c>
      <c r="F1966" t="n">
        <v>10.86</v>
      </c>
      <c r="G1966" t="n">
        <v>26.07</v>
      </c>
      <c r="H1966" t="n">
        <v>0.44</v>
      </c>
      <c r="I1966" t="n">
        <v>25</v>
      </c>
      <c r="J1966" t="n">
        <v>172.61</v>
      </c>
      <c r="K1966" t="n">
        <v>51.39</v>
      </c>
      <c r="L1966" t="n">
        <v>4.25</v>
      </c>
      <c r="M1966" t="n">
        <v>23</v>
      </c>
      <c r="N1966" t="n">
        <v>31.97</v>
      </c>
      <c r="O1966" t="n">
        <v>21523.17</v>
      </c>
      <c r="P1966" t="n">
        <v>137.57</v>
      </c>
      <c r="Q1966" t="n">
        <v>197.8</v>
      </c>
      <c r="R1966" t="n">
        <v>41.93</v>
      </c>
      <c r="S1966" t="n">
        <v>25.4</v>
      </c>
      <c r="T1966" t="n">
        <v>7335.74</v>
      </c>
      <c r="U1966" t="n">
        <v>0.61</v>
      </c>
      <c r="V1966" t="n">
        <v>0.86</v>
      </c>
      <c r="W1966" t="n">
        <v>2.98</v>
      </c>
      <c r="X1966" t="n">
        <v>0.47</v>
      </c>
      <c r="Y1966" t="n">
        <v>1</v>
      </c>
      <c r="Z1966" t="n">
        <v>10</v>
      </c>
    </row>
    <row r="1967">
      <c r="A1967" t="n">
        <v>14</v>
      </c>
      <c r="B1967" t="n">
        <v>85</v>
      </c>
      <c r="C1967" t="inlineStr">
        <is>
          <t xml:space="preserve">CONCLUIDO	</t>
        </is>
      </c>
      <c r="D1967" t="n">
        <v>7.1514</v>
      </c>
      <c r="E1967" t="n">
        <v>13.98</v>
      </c>
      <c r="F1967" t="n">
        <v>10.83</v>
      </c>
      <c r="G1967" t="n">
        <v>28.26</v>
      </c>
      <c r="H1967" t="n">
        <v>0.46</v>
      </c>
      <c r="I1967" t="n">
        <v>23</v>
      </c>
      <c r="J1967" t="n">
        <v>172.98</v>
      </c>
      <c r="K1967" t="n">
        <v>51.39</v>
      </c>
      <c r="L1967" t="n">
        <v>4.5</v>
      </c>
      <c r="M1967" t="n">
        <v>21</v>
      </c>
      <c r="N1967" t="n">
        <v>32.09</v>
      </c>
      <c r="O1967" t="n">
        <v>21568.34</v>
      </c>
      <c r="P1967" t="n">
        <v>137.05</v>
      </c>
      <c r="Q1967" t="n">
        <v>197.76</v>
      </c>
      <c r="R1967" t="n">
        <v>41.05</v>
      </c>
      <c r="S1967" t="n">
        <v>25.4</v>
      </c>
      <c r="T1967" t="n">
        <v>6903.58</v>
      </c>
      <c r="U1967" t="n">
        <v>0.62</v>
      </c>
      <c r="V1967" t="n">
        <v>0.86</v>
      </c>
      <c r="W1967" t="n">
        <v>2.98</v>
      </c>
      <c r="X1967" t="n">
        <v>0.44</v>
      </c>
      <c r="Y1967" t="n">
        <v>1</v>
      </c>
      <c r="Z1967" t="n">
        <v>10</v>
      </c>
    </row>
    <row r="1968">
      <c r="A1968" t="n">
        <v>15</v>
      </c>
      <c r="B1968" t="n">
        <v>85</v>
      </c>
      <c r="C1968" t="inlineStr">
        <is>
          <t xml:space="preserve">CONCLUIDO	</t>
        </is>
      </c>
      <c r="D1968" t="n">
        <v>7.1839</v>
      </c>
      <c r="E1968" t="n">
        <v>13.92</v>
      </c>
      <c r="F1968" t="n">
        <v>10.8</v>
      </c>
      <c r="G1968" t="n">
        <v>29.46</v>
      </c>
      <c r="H1968" t="n">
        <v>0.49</v>
      </c>
      <c r="I1968" t="n">
        <v>22</v>
      </c>
      <c r="J1968" t="n">
        <v>173.35</v>
      </c>
      <c r="K1968" t="n">
        <v>51.39</v>
      </c>
      <c r="L1968" t="n">
        <v>4.75</v>
      </c>
      <c r="M1968" t="n">
        <v>20</v>
      </c>
      <c r="N1968" t="n">
        <v>32.2</v>
      </c>
      <c r="O1968" t="n">
        <v>21613.54</v>
      </c>
      <c r="P1968" t="n">
        <v>136.53</v>
      </c>
      <c r="Q1968" t="n">
        <v>197.78</v>
      </c>
      <c r="R1968" t="n">
        <v>40.15</v>
      </c>
      <c r="S1968" t="n">
        <v>25.4</v>
      </c>
      <c r="T1968" t="n">
        <v>6460.3</v>
      </c>
      <c r="U1968" t="n">
        <v>0.63</v>
      </c>
      <c r="V1968" t="n">
        <v>0.86</v>
      </c>
      <c r="W1968" t="n">
        <v>2.97</v>
      </c>
      <c r="X1968" t="n">
        <v>0.41</v>
      </c>
      <c r="Y1968" t="n">
        <v>1</v>
      </c>
      <c r="Z1968" t="n">
        <v>10</v>
      </c>
    </row>
    <row r="1969">
      <c r="A1969" t="n">
        <v>16</v>
      </c>
      <c r="B1969" t="n">
        <v>85</v>
      </c>
      <c r="C1969" t="inlineStr">
        <is>
          <t xml:space="preserve">CONCLUIDO	</t>
        </is>
      </c>
      <c r="D1969" t="n">
        <v>7.2022</v>
      </c>
      <c r="E1969" t="n">
        <v>13.88</v>
      </c>
      <c r="F1969" t="n">
        <v>10.8</v>
      </c>
      <c r="G1969" t="n">
        <v>30.86</v>
      </c>
      <c r="H1969" t="n">
        <v>0.51</v>
      </c>
      <c r="I1969" t="n">
        <v>21</v>
      </c>
      <c r="J1969" t="n">
        <v>173.71</v>
      </c>
      <c r="K1969" t="n">
        <v>51.39</v>
      </c>
      <c r="L1969" t="n">
        <v>5</v>
      </c>
      <c r="M1969" t="n">
        <v>19</v>
      </c>
      <c r="N1969" t="n">
        <v>32.32</v>
      </c>
      <c r="O1969" t="n">
        <v>21658.78</v>
      </c>
      <c r="P1969" t="n">
        <v>136.42</v>
      </c>
      <c r="Q1969" t="n">
        <v>197.78</v>
      </c>
      <c r="R1969" t="n">
        <v>40.01</v>
      </c>
      <c r="S1969" t="n">
        <v>25.4</v>
      </c>
      <c r="T1969" t="n">
        <v>6398.23</v>
      </c>
      <c r="U1969" t="n">
        <v>0.63</v>
      </c>
      <c r="V1969" t="n">
        <v>0.86</v>
      </c>
      <c r="W1969" t="n">
        <v>2.98</v>
      </c>
      <c r="X1969" t="n">
        <v>0.41</v>
      </c>
      <c r="Y1969" t="n">
        <v>1</v>
      </c>
      <c r="Z1969" t="n">
        <v>10</v>
      </c>
    </row>
    <row r="1970">
      <c r="A1970" t="n">
        <v>17</v>
      </c>
      <c r="B1970" t="n">
        <v>85</v>
      </c>
      <c r="C1970" t="inlineStr">
        <is>
          <t xml:space="preserve">CONCLUIDO	</t>
        </is>
      </c>
      <c r="D1970" t="n">
        <v>7.24</v>
      </c>
      <c r="E1970" t="n">
        <v>13.81</v>
      </c>
      <c r="F1970" t="n">
        <v>10.76</v>
      </c>
      <c r="G1970" t="n">
        <v>32.29</v>
      </c>
      <c r="H1970" t="n">
        <v>0.53</v>
      </c>
      <c r="I1970" t="n">
        <v>20</v>
      </c>
      <c r="J1970" t="n">
        <v>174.08</v>
      </c>
      <c r="K1970" t="n">
        <v>51.39</v>
      </c>
      <c r="L1970" t="n">
        <v>5.25</v>
      </c>
      <c r="M1970" t="n">
        <v>18</v>
      </c>
      <c r="N1970" t="n">
        <v>32.44</v>
      </c>
      <c r="O1970" t="n">
        <v>21704.07</v>
      </c>
      <c r="P1970" t="n">
        <v>135.83</v>
      </c>
      <c r="Q1970" t="n">
        <v>197.8</v>
      </c>
      <c r="R1970" t="n">
        <v>38.74</v>
      </c>
      <c r="S1970" t="n">
        <v>25.4</v>
      </c>
      <c r="T1970" t="n">
        <v>5765.03</v>
      </c>
      <c r="U1970" t="n">
        <v>0.66</v>
      </c>
      <c r="V1970" t="n">
        <v>0.86</v>
      </c>
      <c r="W1970" t="n">
        <v>2.98</v>
      </c>
      <c r="X1970" t="n">
        <v>0.37</v>
      </c>
      <c r="Y1970" t="n">
        <v>1</v>
      </c>
      <c r="Z1970" t="n">
        <v>10</v>
      </c>
    </row>
    <row r="1971">
      <c r="A1971" t="n">
        <v>18</v>
      </c>
      <c r="B1971" t="n">
        <v>85</v>
      </c>
      <c r="C1971" t="inlineStr">
        <is>
          <t xml:space="preserve">CONCLUIDO	</t>
        </is>
      </c>
      <c r="D1971" t="n">
        <v>7.2611</v>
      </c>
      <c r="E1971" t="n">
        <v>13.77</v>
      </c>
      <c r="F1971" t="n">
        <v>10.76</v>
      </c>
      <c r="G1971" t="n">
        <v>33.96</v>
      </c>
      <c r="H1971" t="n">
        <v>0.5600000000000001</v>
      </c>
      <c r="I1971" t="n">
        <v>19</v>
      </c>
      <c r="J1971" t="n">
        <v>174.45</v>
      </c>
      <c r="K1971" t="n">
        <v>51.39</v>
      </c>
      <c r="L1971" t="n">
        <v>5.5</v>
      </c>
      <c r="M1971" t="n">
        <v>17</v>
      </c>
      <c r="N1971" t="n">
        <v>32.56</v>
      </c>
      <c r="O1971" t="n">
        <v>21749.39</v>
      </c>
      <c r="P1971" t="n">
        <v>135.62</v>
      </c>
      <c r="Q1971" t="n">
        <v>197.78</v>
      </c>
      <c r="R1971" t="n">
        <v>38.63</v>
      </c>
      <c r="S1971" t="n">
        <v>25.4</v>
      </c>
      <c r="T1971" t="n">
        <v>5715.03</v>
      </c>
      <c r="U1971" t="n">
        <v>0.66</v>
      </c>
      <c r="V1971" t="n">
        <v>0.87</v>
      </c>
      <c r="W1971" t="n">
        <v>2.97</v>
      </c>
      <c r="X1971" t="n">
        <v>0.37</v>
      </c>
      <c r="Y1971" t="n">
        <v>1</v>
      </c>
      <c r="Z1971" t="n">
        <v>10</v>
      </c>
    </row>
    <row r="1972">
      <c r="A1972" t="n">
        <v>19</v>
      </c>
      <c r="B1972" t="n">
        <v>85</v>
      </c>
      <c r="C1972" t="inlineStr">
        <is>
          <t xml:space="preserve">CONCLUIDO	</t>
        </is>
      </c>
      <c r="D1972" t="n">
        <v>7.2953</v>
      </c>
      <c r="E1972" t="n">
        <v>13.71</v>
      </c>
      <c r="F1972" t="n">
        <v>10.72</v>
      </c>
      <c r="G1972" t="n">
        <v>35.75</v>
      </c>
      <c r="H1972" t="n">
        <v>0.58</v>
      </c>
      <c r="I1972" t="n">
        <v>18</v>
      </c>
      <c r="J1972" t="n">
        <v>174.82</v>
      </c>
      <c r="K1972" t="n">
        <v>51.39</v>
      </c>
      <c r="L1972" t="n">
        <v>5.75</v>
      </c>
      <c r="M1972" t="n">
        <v>16</v>
      </c>
      <c r="N1972" t="n">
        <v>32.67</v>
      </c>
      <c r="O1972" t="n">
        <v>21794.75</v>
      </c>
      <c r="P1972" t="n">
        <v>134.99</v>
      </c>
      <c r="Q1972" t="n">
        <v>197.77</v>
      </c>
      <c r="R1972" t="n">
        <v>37.85</v>
      </c>
      <c r="S1972" t="n">
        <v>25.4</v>
      </c>
      <c r="T1972" t="n">
        <v>5330.32</v>
      </c>
      <c r="U1972" t="n">
        <v>0.67</v>
      </c>
      <c r="V1972" t="n">
        <v>0.87</v>
      </c>
      <c r="W1972" t="n">
        <v>2.97</v>
      </c>
      <c r="X1972" t="n">
        <v>0.33</v>
      </c>
      <c r="Y1972" t="n">
        <v>1</v>
      </c>
      <c r="Z1972" t="n">
        <v>10</v>
      </c>
    </row>
    <row r="1973">
      <c r="A1973" t="n">
        <v>20</v>
      </c>
      <c r="B1973" t="n">
        <v>85</v>
      </c>
      <c r="C1973" t="inlineStr">
        <is>
          <t xml:space="preserve">CONCLUIDO	</t>
        </is>
      </c>
      <c r="D1973" t="n">
        <v>7.2911</v>
      </c>
      <c r="E1973" t="n">
        <v>13.72</v>
      </c>
      <c r="F1973" t="n">
        <v>10.73</v>
      </c>
      <c r="G1973" t="n">
        <v>35.78</v>
      </c>
      <c r="H1973" t="n">
        <v>0.61</v>
      </c>
      <c r="I1973" t="n">
        <v>18</v>
      </c>
      <c r="J1973" t="n">
        <v>175.18</v>
      </c>
      <c r="K1973" t="n">
        <v>51.39</v>
      </c>
      <c r="L1973" t="n">
        <v>6</v>
      </c>
      <c r="M1973" t="n">
        <v>16</v>
      </c>
      <c r="N1973" t="n">
        <v>32.79</v>
      </c>
      <c r="O1973" t="n">
        <v>21840.16</v>
      </c>
      <c r="P1973" t="n">
        <v>134.78</v>
      </c>
      <c r="Q1973" t="n">
        <v>197.8</v>
      </c>
      <c r="R1973" t="n">
        <v>37.86</v>
      </c>
      <c r="S1973" t="n">
        <v>25.4</v>
      </c>
      <c r="T1973" t="n">
        <v>5333.73</v>
      </c>
      <c r="U1973" t="n">
        <v>0.67</v>
      </c>
      <c r="V1973" t="n">
        <v>0.87</v>
      </c>
      <c r="W1973" t="n">
        <v>2.97</v>
      </c>
      <c r="X1973" t="n">
        <v>0.34</v>
      </c>
      <c r="Y1973" t="n">
        <v>1</v>
      </c>
      <c r="Z1973" t="n">
        <v>10</v>
      </c>
    </row>
    <row r="1974">
      <c r="A1974" t="n">
        <v>21</v>
      </c>
      <c r="B1974" t="n">
        <v>85</v>
      </c>
      <c r="C1974" t="inlineStr">
        <is>
          <t xml:space="preserve">CONCLUIDO	</t>
        </is>
      </c>
      <c r="D1974" t="n">
        <v>7.316</v>
      </c>
      <c r="E1974" t="n">
        <v>13.67</v>
      </c>
      <c r="F1974" t="n">
        <v>10.72</v>
      </c>
      <c r="G1974" t="n">
        <v>37.84</v>
      </c>
      <c r="H1974" t="n">
        <v>0.63</v>
      </c>
      <c r="I1974" t="n">
        <v>17</v>
      </c>
      <c r="J1974" t="n">
        <v>175.55</v>
      </c>
      <c r="K1974" t="n">
        <v>51.39</v>
      </c>
      <c r="L1974" t="n">
        <v>6.25</v>
      </c>
      <c r="M1974" t="n">
        <v>15</v>
      </c>
      <c r="N1974" t="n">
        <v>32.91</v>
      </c>
      <c r="O1974" t="n">
        <v>21885.6</v>
      </c>
      <c r="P1974" t="n">
        <v>134.65</v>
      </c>
      <c r="Q1974" t="n">
        <v>197.77</v>
      </c>
      <c r="R1974" t="n">
        <v>37.85</v>
      </c>
      <c r="S1974" t="n">
        <v>25.4</v>
      </c>
      <c r="T1974" t="n">
        <v>5334.2</v>
      </c>
      <c r="U1974" t="n">
        <v>0.67</v>
      </c>
      <c r="V1974" t="n">
        <v>0.87</v>
      </c>
      <c r="W1974" t="n">
        <v>2.96</v>
      </c>
      <c r="X1974" t="n">
        <v>0.33</v>
      </c>
      <c r="Y1974" t="n">
        <v>1</v>
      </c>
      <c r="Z1974" t="n">
        <v>10</v>
      </c>
    </row>
    <row r="1975">
      <c r="A1975" t="n">
        <v>22</v>
      </c>
      <c r="B1975" t="n">
        <v>85</v>
      </c>
      <c r="C1975" t="inlineStr">
        <is>
          <t xml:space="preserve">CONCLUIDO	</t>
        </is>
      </c>
      <c r="D1975" t="n">
        <v>7.3565</v>
      </c>
      <c r="E1975" t="n">
        <v>13.59</v>
      </c>
      <c r="F1975" t="n">
        <v>10.68</v>
      </c>
      <c r="G1975" t="n">
        <v>40.04</v>
      </c>
      <c r="H1975" t="n">
        <v>0.66</v>
      </c>
      <c r="I1975" t="n">
        <v>16</v>
      </c>
      <c r="J1975" t="n">
        <v>175.92</v>
      </c>
      <c r="K1975" t="n">
        <v>51.39</v>
      </c>
      <c r="L1975" t="n">
        <v>6.5</v>
      </c>
      <c r="M1975" t="n">
        <v>14</v>
      </c>
      <c r="N1975" t="n">
        <v>33.03</v>
      </c>
      <c r="O1975" t="n">
        <v>21931.08</v>
      </c>
      <c r="P1975" t="n">
        <v>133.94</v>
      </c>
      <c r="Q1975" t="n">
        <v>197.83</v>
      </c>
      <c r="R1975" t="n">
        <v>36.43</v>
      </c>
      <c r="S1975" t="n">
        <v>25.4</v>
      </c>
      <c r="T1975" t="n">
        <v>4633.25</v>
      </c>
      <c r="U1975" t="n">
        <v>0.7</v>
      </c>
      <c r="V1975" t="n">
        <v>0.87</v>
      </c>
      <c r="W1975" t="n">
        <v>2.96</v>
      </c>
      <c r="X1975" t="n">
        <v>0.29</v>
      </c>
      <c r="Y1975" t="n">
        <v>1</v>
      </c>
      <c r="Z1975" t="n">
        <v>10</v>
      </c>
    </row>
    <row r="1976">
      <c r="A1976" t="n">
        <v>23</v>
      </c>
      <c r="B1976" t="n">
        <v>85</v>
      </c>
      <c r="C1976" t="inlineStr">
        <is>
          <t xml:space="preserve">CONCLUIDO	</t>
        </is>
      </c>
      <c r="D1976" t="n">
        <v>7.3495</v>
      </c>
      <c r="E1976" t="n">
        <v>13.61</v>
      </c>
      <c r="F1976" t="n">
        <v>10.69</v>
      </c>
      <c r="G1976" t="n">
        <v>40.09</v>
      </c>
      <c r="H1976" t="n">
        <v>0.68</v>
      </c>
      <c r="I1976" t="n">
        <v>16</v>
      </c>
      <c r="J1976" t="n">
        <v>176.29</v>
      </c>
      <c r="K1976" t="n">
        <v>51.39</v>
      </c>
      <c r="L1976" t="n">
        <v>6.75</v>
      </c>
      <c r="M1976" t="n">
        <v>14</v>
      </c>
      <c r="N1976" t="n">
        <v>33.15</v>
      </c>
      <c r="O1976" t="n">
        <v>21976.61</v>
      </c>
      <c r="P1976" t="n">
        <v>134.15</v>
      </c>
      <c r="Q1976" t="n">
        <v>197.75</v>
      </c>
      <c r="R1976" t="n">
        <v>36.83</v>
      </c>
      <c r="S1976" t="n">
        <v>25.4</v>
      </c>
      <c r="T1976" t="n">
        <v>4830.57</v>
      </c>
      <c r="U1976" t="n">
        <v>0.6899999999999999</v>
      </c>
      <c r="V1976" t="n">
        <v>0.87</v>
      </c>
      <c r="W1976" t="n">
        <v>2.96</v>
      </c>
      <c r="X1976" t="n">
        <v>0.3</v>
      </c>
      <c r="Y1976" t="n">
        <v>1</v>
      </c>
      <c r="Z1976" t="n">
        <v>10</v>
      </c>
    </row>
    <row r="1977">
      <c r="A1977" t="n">
        <v>24</v>
      </c>
      <c r="B1977" t="n">
        <v>85</v>
      </c>
      <c r="C1977" t="inlineStr">
        <is>
          <t xml:space="preserve">CONCLUIDO	</t>
        </is>
      </c>
      <c r="D1977" t="n">
        <v>7.3775</v>
      </c>
      <c r="E1977" t="n">
        <v>13.55</v>
      </c>
      <c r="F1977" t="n">
        <v>10.67</v>
      </c>
      <c r="G1977" t="n">
        <v>42.7</v>
      </c>
      <c r="H1977" t="n">
        <v>0.7</v>
      </c>
      <c r="I1977" t="n">
        <v>15</v>
      </c>
      <c r="J1977" t="n">
        <v>176.66</v>
      </c>
      <c r="K1977" t="n">
        <v>51.39</v>
      </c>
      <c r="L1977" t="n">
        <v>7</v>
      </c>
      <c r="M1977" t="n">
        <v>13</v>
      </c>
      <c r="N1977" t="n">
        <v>33.27</v>
      </c>
      <c r="O1977" t="n">
        <v>22022.17</v>
      </c>
      <c r="P1977" t="n">
        <v>133.78</v>
      </c>
      <c r="Q1977" t="n">
        <v>197.79</v>
      </c>
      <c r="R1977" t="n">
        <v>36.22</v>
      </c>
      <c r="S1977" t="n">
        <v>25.4</v>
      </c>
      <c r="T1977" t="n">
        <v>4530.88</v>
      </c>
      <c r="U1977" t="n">
        <v>0.7</v>
      </c>
      <c r="V1977" t="n">
        <v>0.87</v>
      </c>
      <c r="W1977" t="n">
        <v>2.96</v>
      </c>
      <c r="X1977" t="n">
        <v>0.28</v>
      </c>
      <c r="Y1977" t="n">
        <v>1</v>
      </c>
      <c r="Z1977" t="n">
        <v>10</v>
      </c>
    </row>
    <row r="1978">
      <c r="A1978" t="n">
        <v>25</v>
      </c>
      <c r="B1978" t="n">
        <v>85</v>
      </c>
      <c r="C1978" t="inlineStr">
        <is>
          <t xml:space="preserve">CONCLUIDO	</t>
        </is>
      </c>
      <c r="D1978" t="n">
        <v>7.3839</v>
      </c>
      <c r="E1978" t="n">
        <v>13.54</v>
      </c>
      <c r="F1978" t="n">
        <v>10.66</v>
      </c>
      <c r="G1978" t="n">
        <v>42.65</v>
      </c>
      <c r="H1978" t="n">
        <v>0.73</v>
      </c>
      <c r="I1978" t="n">
        <v>15</v>
      </c>
      <c r="J1978" t="n">
        <v>177.03</v>
      </c>
      <c r="K1978" t="n">
        <v>51.39</v>
      </c>
      <c r="L1978" t="n">
        <v>7.25</v>
      </c>
      <c r="M1978" t="n">
        <v>13</v>
      </c>
      <c r="N1978" t="n">
        <v>33.39</v>
      </c>
      <c r="O1978" t="n">
        <v>22067.77</v>
      </c>
      <c r="P1978" t="n">
        <v>133.4</v>
      </c>
      <c r="Q1978" t="n">
        <v>197.8</v>
      </c>
      <c r="R1978" t="n">
        <v>35.78</v>
      </c>
      <c r="S1978" t="n">
        <v>25.4</v>
      </c>
      <c r="T1978" t="n">
        <v>4310.65</v>
      </c>
      <c r="U1978" t="n">
        <v>0.71</v>
      </c>
      <c r="V1978" t="n">
        <v>0.87</v>
      </c>
      <c r="W1978" t="n">
        <v>2.96</v>
      </c>
      <c r="X1978" t="n">
        <v>0.27</v>
      </c>
      <c r="Y1978" t="n">
        <v>1</v>
      </c>
      <c r="Z1978" t="n">
        <v>10</v>
      </c>
    </row>
    <row r="1979">
      <c r="A1979" t="n">
        <v>26</v>
      </c>
      <c r="B1979" t="n">
        <v>85</v>
      </c>
      <c r="C1979" t="inlineStr">
        <is>
          <t xml:space="preserve">CONCLUIDO	</t>
        </is>
      </c>
      <c r="D1979" t="n">
        <v>7.4092</v>
      </c>
      <c r="E1979" t="n">
        <v>13.5</v>
      </c>
      <c r="F1979" t="n">
        <v>10.65</v>
      </c>
      <c r="G1979" t="n">
        <v>45.64</v>
      </c>
      <c r="H1979" t="n">
        <v>0.75</v>
      </c>
      <c r="I1979" t="n">
        <v>14</v>
      </c>
      <c r="J1979" t="n">
        <v>177.4</v>
      </c>
      <c r="K1979" t="n">
        <v>51.39</v>
      </c>
      <c r="L1979" t="n">
        <v>7.5</v>
      </c>
      <c r="M1979" t="n">
        <v>12</v>
      </c>
      <c r="N1979" t="n">
        <v>33.51</v>
      </c>
      <c r="O1979" t="n">
        <v>22113.42</v>
      </c>
      <c r="P1979" t="n">
        <v>133.17</v>
      </c>
      <c r="Q1979" t="n">
        <v>197.84</v>
      </c>
      <c r="R1979" t="n">
        <v>35.24</v>
      </c>
      <c r="S1979" t="n">
        <v>25.4</v>
      </c>
      <c r="T1979" t="n">
        <v>4047.88</v>
      </c>
      <c r="U1979" t="n">
        <v>0.72</v>
      </c>
      <c r="V1979" t="n">
        <v>0.87</v>
      </c>
      <c r="W1979" t="n">
        <v>2.97</v>
      </c>
      <c r="X1979" t="n">
        <v>0.26</v>
      </c>
      <c r="Y1979" t="n">
        <v>1</v>
      </c>
      <c r="Z1979" t="n">
        <v>10</v>
      </c>
    </row>
    <row r="1980">
      <c r="A1980" t="n">
        <v>27</v>
      </c>
      <c r="B1980" t="n">
        <v>85</v>
      </c>
      <c r="C1980" t="inlineStr">
        <is>
          <t xml:space="preserve">CONCLUIDO	</t>
        </is>
      </c>
      <c r="D1980" t="n">
        <v>7.41</v>
      </c>
      <c r="E1980" t="n">
        <v>13.5</v>
      </c>
      <c r="F1980" t="n">
        <v>10.65</v>
      </c>
      <c r="G1980" t="n">
        <v>45.64</v>
      </c>
      <c r="H1980" t="n">
        <v>0.77</v>
      </c>
      <c r="I1980" t="n">
        <v>14</v>
      </c>
      <c r="J1980" t="n">
        <v>177.77</v>
      </c>
      <c r="K1980" t="n">
        <v>51.39</v>
      </c>
      <c r="L1980" t="n">
        <v>7.75</v>
      </c>
      <c r="M1980" t="n">
        <v>12</v>
      </c>
      <c r="N1980" t="n">
        <v>33.63</v>
      </c>
      <c r="O1980" t="n">
        <v>22159.1</v>
      </c>
      <c r="P1980" t="n">
        <v>132.91</v>
      </c>
      <c r="Q1980" t="n">
        <v>197.77</v>
      </c>
      <c r="R1980" t="n">
        <v>35.39</v>
      </c>
      <c r="S1980" t="n">
        <v>25.4</v>
      </c>
      <c r="T1980" t="n">
        <v>4122.05</v>
      </c>
      <c r="U1980" t="n">
        <v>0.72</v>
      </c>
      <c r="V1980" t="n">
        <v>0.87</v>
      </c>
      <c r="W1980" t="n">
        <v>2.96</v>
      </c>
      <c r="X1980" t="n">
        <v>0.26</v>
      </c>
      <c r="Y1980" t="n">
        <v>1</v>
      </c>
      <c r="Z1980" t="n">
        <v>10</v>
      </c>
    </row>
    <row r="1981">
      <c r="A1981" t="n">
        <v>28</v>
      </c>
      <c r="B1981" t="n">
        <v>85</v>
      </c>
      <c r="C1981" t="inlineStr">
        <is>
          <t xml:space="preserve">CONCLUIDO	</t>
        </is>
      </c>
      <c r="D1981" t="n">
        <v>7.4368</v>
      </c>
      <c r="E1981" t="n">
        <v>13.45</v>
      </c>
      <c r="F1981" t="n">
        <v>10.63</v>
      </c>
      <c r="G1981" t="n">
        <v>49.08</v>
      </c>
      <c r="H1981" t="n">
        <v>0.8</v>
      </c>
      <c r="I1981" t="n">
        <v>13</v>
      </c>
      <c r="J1981" t="n">
        <v>178.14</v>
      </c>
      <c r="K1981" t="n">
        <v>51.39</v>
      </c>
      <c r="L1981" t="n">
        <v>8</v>
      </c>
      <c r="M1981" t="n">
        <v>11</v>
      </c>
      <c r="N1981" t="n">
        <v>33.75</v>
      </c>
      <c r="O1981" t="n">
        <v>22204.83</v>
      </c>
      <c r="P1981" t="n">
        <v>132.76</v>
      </c>
      <c r="Q1981" t="n">
        <v>197.84</v>
      </c>
      <c r="R1981" t="n">
        <v>34.95</v>
      </c>
      <c r="S1981" t="n">
        <v>25.4</v>
      </c>
      <c r="T1981" t="n">
        <v>3907.25</v>
      </c>
      <c r="U1981" t="n">
        <v>0.73</v>
      </c>
      <c r="V1981" t="n">
        <v>0.88</v>
      </c>
      <c r="W1981" t="n">
        <v>2.96</v>
      </c>
      <c r="X1981" t="n">
        <v>0.24</v>
      </c>
      <c r="Y1981" t="n">
        <v>1</v>
      </c>
      <c r="Z1981" t="n">
        <v>10</v>
      </c>
    </row>
    <row r="1982">
      <c r="A1982" t="n">
        <v>29</v>
      </c>
      <c r="B1982" t="n">
        <v>85</v>
      </c>
      <c r="C1982" t="inlineStr">
        <is>
          <t xml:space="preserve">CONCLUIDO	</t>
        </is>
      </c>
      <c r="D1982" t="n">
        <v>7.4405</v>
      </c>
      <c r="E1982" t="n">
        <v>13.44</v>
      </c>
      <c r="F1982" t="n">
        <v>10.63</v>
      </c>
      <c r="G1982" t="n">
        <v>49.05</v>
      </c>
      <c r="H1982" t="n">
        <v>0.82</v>
      </c>
      <c r="I1982" t="n">
        <v>13</v>
      </c>
      <c r="J1982" t="n">
        <v>178.51</v>
      </c>
      <c r="K1982" t="n">
        <v>51.39</v>
      </c>
      <c r="L1982" t="n">
        <v>8.25</v>
      </c>
      <c r="M1982" t="n">
        <v>11</v>
      </c>
      <c r="N1982" t="n">
        <v>33.87</v>
      </c>
      <c r="O1982" t="n">
        <v>22250.6</v>
      </c>
      <c r="P1982" t="n">
        <v>132.62</v>
      </c>
      <c r="Q1982" t="n">
        <v>197.77</v>
      </c>
      <c r="R1982" t="n">
        <v>34.82</v>
      </c>
      <c r="S1982" t="n">
        <v>25.4</v>
      </c>
      <c r="T1982" t="n">
        <v>3839.82</v>
      </c>
      <c r="U1982" t="n">
        <v>0.73</v>
      </c>
      <c r="V1982" t="n">
        <v>0.88</v>
      </c>
      <c r="W1982" t="n">
        <v>2.96</v>
      </c>
      <c r="X1982" t="n">
        <v>0.24</v>
      </c>
      <c r="Y1982" t="n">
        <v>1</v>
      </c>
      <c r="Z1982" t="n">
        <v>10</v>
      </c>
    </row>
    <row r="1983">
      <c r="A1983" t="n">
        <v>30</v>
      </c>
      <c r="B1983" t="n">
        <v>85</v>
      </c>
      <c r="C1983" t="inlineStr">
        <is>
          <t xml:space="preserve">CONCLUIDO	</t>
        </is>
      </c>
      <c r="D1983" t="n">
        <v>7.4359</v>
      </c>
      <c r="E1983" t="n">
        <v>13.45</v>
      </c>
      <c r="F1983" t="n">
        <v>10.64</v>
      </c>
      <c r="G1983" t="n">
        <v>49.09</v>
      </c>
      <c r="H1983" t="n">
        <v>0.84</v>
      </c>
      <c r="I1983" t="n">
        <v>13</v>
      </c>
      <c r="J1983" t="n">
        <v>178.88</v>
      </c>
      <c r="K1983" t="n">
        <v>51.39</v>
      </c>
      <c r="L1983" t="n">
        <v>8.5</v>
      </c>
      <c r="M1983" t="n">
        <v>11</v>
      </c>
      <c r="N1983" t="n">
        <v>33.99</v>
      </c>
      <c r="O1983" t="n">
        <v>22296.41</v>
      </c>
      <c r="P1983" t="n">
        <v>132.42</v>
      </c>
      <c r="Q1983" t="n">
        <v>197.76</v>
      </c>
      <c r="R1983" t="n">
        <v>34.88</v>
      </c>
      <c r="S1983" t="n">
        <v>25.4</v>
      </c>
      <c r="T1983" t="n">
        <v>3871.1</v>
      </c>
      <c r="U1983" t="n">
        <v>0.73</v>
      </c>
      <c r="V1983" t="n">
        <v>0.87</v>
      </c>
      <c r="W1983" t="n">
        <v>2.96</v>
      </c>
      <c r="X1983" t="n">
        <v>0.24</v>
      </c>
      <c r="Y1983" t="n">
        <v>1</v>
      </c>
      <c r="Z1983" t="n">
        <v>10</v>
      </c>
    </row>
    <row r="1984">
      <c r="A1984" t="n">
        <v>31</v>
      </c>
      <c r="B1984" t="n">
        <v>85</v>
      </c>
      <c r="C1984" t="inlineStr">
        <is>
          <t xml:space="preserve">CONCLUIDO	</t>
        </is>
      </c>
      <c r="D1984" t="n">
        <v>7.4714</v>
      </c>
      <c r="E1984" t="n">
        <v>13.38</v>
      </c>
      <c r="F1984" t="n">
        <v>10.61</v>
      </c>
      <c r="G1984" t="n">
        <v>53.03</v>
      </c>
      <c r="H1984" t="n">
        <v>0.87</v>
      </c>
      <c r="I1984" t="n">
        <v>12</v>
      </c>
      <c r="J1984" t="n">
        <v>179.26</v>
      </c>
      <c r="K1984" t="n">
        <v>51.39</v>
      </c>
      <c r="L1984" t="n">
        <v>8.75</v>
      </c>
      <c r="M1984" t="n">
        <v>10</v>
      </c>
      <c r="N1984" t="n">
        <v>34.11</v>
      </c>
      <c r="O1984" t="n">
        <v>22342.26</v>
      </c>
      <c r="P1984" t="n">
        <v>131.91</v>
      </c>
      <c r="Q1984" t="n">
        <v>197.75</v>
      </c>
      <c r="R1984" t="n">
        <v>34.06</v>
      </c>
      <c r="S1984" t="n">
        <v>25.4</v>
      </c>
      <c r="T1984" t="n">
        <v>3466.67</v>
      </c>
      <c r="U1984" t="n">
        <v>0.75</v>
      </c>
      <c r="V1984" t="n">
        <v>0.88</v>
      </c>
      <c r="W1984" t="n">
        <v>2.96</v>
      </c>
      <c r="X1984" t="n">
        <v>0.21</v>
      </c>
      <c r="Y1984" t="n">
        <v>1</v>
      </c>
      <c r="Z1984" t="n">
        <v>10</v>
      </c>
    </row>
    <row r="1985">
      <c r="A1985" t="n">
        <v>32</v>
      </c>
      <c r="B1985" t="n">
        <v>85</v>
      </c>
      <c r="C1985" t="inlineStr">
        <is>
          <t xml:space="preserve">CONCLUIDO	</t>
        </is>
      </c>
      <c r="D1985" t="n">
        <v>7.4645</v>
      </c>
      <c r="E1985" t="n">
        <v>13.4</v>
      </c>
      <c r="F1985" t="n">
        <v>10.62</v>
      </c>
      <c r="G1985" t="n">
        <v>53.09</v>
      </c>
      <c r="H1985" t="n">
        <v>0.89</v>
      </c>
      <c r="I1985" t="n">
        <v>12</v>
      </c>
      <c r="J1985" t="n">
        <v>179.63</v>
      </c>
      <c r="K1985" t="n">
        <v>51.39</v>
      </c>
      <c r="L1985" t="n">
        <v>9</v>
      </c>
      <c r="M1985" t="n">
        <v>10</v>
      </c>
      <c r="N1985" t="n">
        <v>34.24</v>
      </c>
      <c r="O1985" t="n">
        <v>22388.15</v>
      </c>
      <c r="P1985" t="n">
        <v>131.93</v>
      </c>
      <c r="Q1985" t="n">
        <v>197.78</v>
      </c>
      <c r="R1985" t="n">
        <v>34.4</v>
      </c>
      <c r="S1985" t="n">
        <v>25.4</v>
      </c>
      <c r="T1985" t="n">
        <v>3634.93</v>
      </c>
      <c r="U1985" t="n">
        <v>0.74</v>
      </c>
      <c r="V1985" t="n">
        <v>0.88</v>
      </c>
      <c r="W1985" t="n">
        <v>2.96</v>
      </c>
      <c r="X1985" t="n">
        <v>0.23</v>
      </c>
      <c r="Y1985" t="n">
        <v>1</v>
      </c>
      <c r="Z1985" t="n">
        <v>10</v>
      </c>
    </row>
    <row r="1986">
      <c r="A1986" t="n">
        <v>33</v>
      </c>
      <c r="B1986" t="n">
        <v>85</v>
      </c>
      <c r="C1986" t="inlineStr">
        <is>
          <t xml:space="preserve">CONCLUIDO	</t>
        </is>
      </c>
      <c r="D1986" t="n">
        <v>7.4692</v>
      </c>
      <c r="E1986" t="n">
        <v>13.39</v>
      </c>
      <c r="F1986" t="n">
        <v>10.61</v>
      </c>
      <c r="G1986" t="n">
        <v>53.05</v>
      </c>
      <c r="H1986" t="n">
        <v>0.91</v>
      </c>
      <c r="I1986" t="n">
        <v>12</v>
      </c>
      <c r="J1986" t="n">
        <v>180</v>
      </c>
      <c r="K1986" t="n">
        <v>51.39</v>
      </c>
      <c r="L1986" t="n">
        <v>9.25</v>
      </c>
      <c r="M1986" t="n">
        <v>10</v>
      </c>
      <c r="N1986" t="n">
        <v>34.36</v>
      </c>
      <c r="O1986" t="n">
        <v>22434.08</v>
      </c>
      <c r="P1986" t="n">
        <v>131.47</v>
      </c>
      <c r="Q1986" t="n">
        <v>197.81</v>
      </c>
      <c r="R1986" t="n">
        <v>34.32</v>
      </c>
      <c r="S1986" t="n">
        <v>25.4</v>
      </c>
      <c r="T1986" t="n">
        <v>3597.43</v>
      </c>
      <c r="U1986" t="n">
        <v>0.74</v>
      </c>
      <c r="V1986" t="n">
        <v>0.88</v>
      </c>
      <c r="W1986" t="n">
        <v>2.95</v>
      </c>
      <c r="X1986" t="n">
        <v>0.22</v>
      </c>
      <c r="Y1986" t="n">
        <v>1</v>
      </c>
      <c r="Z1986" t="n">
        <v>10</v>
      </c>
    </row>
    <row r="1987">
      <c r="A1987" t="n">
        <v>34</v>
      </c>
      <c r="B1987" t="n">
        <v>85</v>
      </c>
      <c r="C1987" t="inlineStr">
        <is>
          <t xml:space="preserve">CONCLUIDO	</t>
        </is>
      </c>
      <c r="D1987" t="n">
        <v>7.5066</v>
      </c>
      <c r="E1987" t="n">
        <v>13.32</v>
      </c>
      <c r="F1987" t="n">
        <v>10.58</v>
      </c>
      <c r="G1987" t="n">
        <v>57.69</v>
      </c>
      <c r="H1987" t="n">
        <v>0.93</v>
      </c>
      <c r="I1987" t="n">
        <v>11</v>
      </c>
      <c r="J1987" t="n">
        <v>180.37</v>
      </c>
      <c r="K1987" t="n">
        <v>51.39</v>
      </c>
      <c r="L1987" t="n">
        <v>9.5</v>
      </c>
      <c r="M1987" t="n">
        <v>9</v>
      </c>
      <c r="N1987" t="n">
        <v>34.48</v>
      </c>
      <c r="O1987" t="n">
        <v>22480.05</v>
      </c>
      <c r="P1987" t="n">
        <v>130.92</v>
      </c>
      <c r="Q1987" t="n">
        <v>197.79</v>
      </c>
      <c r="R1987" t="n">
        <v>33.23</v>
      </c>
      <c r="S1987" t="n">
        <v>25.4</v>
      </c>
      <c r="T1987" t="n">
        <v>3054.17</v>
      </c>
      <c r="U1987" t="n">
        <v>0.76</v>
      </c>
      <c r="V1987" t="n">
        <v>0.88</v>
      </c>
      <c r="W1987" t="n">
        <v>2.95</v>
      </c>
      <c r="X1987" t="n">
        <v>0.19</v>
      </c>
      <c r="Y1987" t="n">
        <v>1</v>
      </c>
      <c r="Z1987" t="n">
        <v>10</v>
      </c>
    </row>
    <row r="1988">
      <c r="A1988" t="n">
        <v>35</v>
      </c>
      <c r="B1988" t="n">
        <v>85</v>
      </c>
      <c r="C1988" t="inlineStr">
        <is>
          <t xml:space="preserve">CONCLUIDO	</t>
        </is>
      </c>
      <c r="D1988" t="n">
        <v>7.5047</v>
      </c>
      <c r="E1988" t="n">
        <v>13.32</v>
      </c>
      <c r="F1988" t="n">
        <v>10.58</v>
      </c>
      <c r="G1988" t="n">
        <v>57.71</v>
      </c>
      <c r="H1988" t="n">
        <v>0.96</v>
      </c>
      <c r="I1988" t="n">
        <v>11</v>
      </c>
      <c r="J1988" t="n">
        <v>180.75</v>
      </c>
      <c r="K1988" t="n">
        <v>51.39</v>
      </c>
      <c r="L1988" t="n">
        <v>9.75</v>
      </c>
      <c r="M1988" t="n">
        <v>9</v>
      </c>
      <c r="N1988" t="n">
        <v>34.6</v>
      </c>
      <c r="O1988" t="n">
        <v>22526.07</v>
      </c>
      <c r="P1988" t="n">
        <v>130.87</v>
      </c>
      <c r="Q1988" t="n">
        <v>197.8</v>
      </c>
      <c r="R1988" t="n">
        <v>33.38</v>
      </c>
      <c r="S1988" t="n">
        <v>25.4</v>
      </c>
      <c r="T1988" t="n">
        <v>3130.76</v>
      </c>
      <c r="U1988" t="n">
        <v>0.76</v>
      </c>
      <c r="V1988" t="n">
        <v>0.88</v>
      </c>
      <c r="W1988" t="n">
        <v>2.95</v>
      </c>
      <c r="X1988" t="n">
        <v>0.19</v>
      </c>
      <c r="Y1988" t="n">
        <v>1</v>
      </c>
      <c r="Z1988" t="n">
        <v>10</v>
      </c>
    </row>
    <row r="1989">
      <c r="A1989" t="n">
        <v>36</v>
      </c>
      <c r="B1989" t="n">
        <v>85</v>
      </c>
      <c r="C1989" t="inlineStr">
        <is>
          <t xml:space="preserve">CONCLUIDO	</t>
        </is>
      </c>
      <c r="D1989" t="n">
        <v>7.4997</v>
      </c>
      <c r="E1989" t="n">
        <v>13.33</v>
      </c>
      <c r="F1989" t="n">
        <v>10.59</v>
      </c>
      <c r="G1989" t="n">
        <v>57.76</v>
      </c>
      <c r="H1989" t="n">
        <v>0.98</v>
      </c>
      <c r="I1989" t="n">
        <v>11</v>
      </c>
      <c r="J1989" t="n">
        <v>181.12</v>
      </c>
      <c r="K1989" t="n">
        <v>51.39</v>
      </c>
      <c r="L1989" t="n">
        <v>10</v>
      </c>
      <c r="M1989" t="n">
        <v>9</v>
      </c>
      <c r="N1989" t="n">
        <v>34.73</v>
      </c>
      <c r="O1989" t="n">
        <v>22572.13</v>
      </c>
      <c r="P1989" t="n">
        <v>131.08</v>
      </c>
      <c r="Q1989" t="n">
        <v>197.75</v>
      </c>
      <c r="R1989" t="n">
        <v>33.62</v>
      </c>
      <c r="S1989" t="n">
        <v>25.4</v>
      </c>
      <c r="T1989" t="n">
        <v>3250.83</v>
      </c>
      <c r="U1989" t="n">
        <v>0.76</v>
      </c>
      <c r="V1989" t="n">
        <v>0.88</v>
      </c>
      <c r="W1989" t="n">
        <v>2.96</v>
      </c>
      <c r="X1989" t="n">
        <v>0.2</v>
      </c>
      <c r="Y1989" t="n">
        <v>1</v>
      </c>
      <c r="Z1989" t="n">
        <v>10</v>
      </c>
    </row>
    <row r="1990">
      <c r="A1990" t="n">
        <v>37</v>
      </c>
      <c r="B1990" t="n">
        <v>85</v>
      </c>
      <c r="C1990" t="inlineStr">
        <is>
          <t xml:space="preserve">CONCLUIDO	</t>
        </is>
      </c>
      <c r="D1990" t="n">
        <v>7.5022</v>
      </c>
      <c r="E1990" t="n">
        <v>13.33</v>
      </c>
      <c r="F1990" t="n">
        <v>10.58</v>
      </c>
      <c r="G1990" t="n">
        <v>57.73</v>
      </c>
      <c r="H1990" t="n">
        <v>1</v>
      </c>
      <c r="I1990" t="n">
        <v>11</v>
      </c>
      <c r="J1990" t="n">
        <v>181.49</v>
      </c>
      <c r="K1990" t="n">
        <v>51.39</v>
      </c>
      <c r="L1990" t="n">
        <v>10.25</v>
      </c>
      <c r="M1990" t="n">
        <v>9</v>
      </c>
      <c r="N1990" t="n">
        <v>34.85</v>
      </c>
      <c r="O1990" t="n">
        <v>22618.23</v>
      </c>
      <c r="P1990" t="n">
        <v>130.72</v>
      </c>
      <c r="Q1990" t="n">
        <v>197.79</v>
      </c>
      <c r="R1990" t="n">
        <v>33.22</v>
      </c>
      <c r="S1990" t="n">
        <v>25.4</v>
      </c>
      <c r="T1990" t="n">
        <v>3051.52</v>
      </c>
      <c r="U1990" t="n">
        <v>0.76</v>
      </c>
      <c r="V1990" t="n">
        <v>0.88</v>
      </c>
      <c r="W1990" t="n">
        <v>2.96</v>
      </c>
      <c r="X1990" t="n">
        <v>0.19</v>
      </c>
      <c r="Y1990" t="n">
        <v>1</v>
      </c>
      <c r="Z1990" t="n">
        <v>10</v>
      </c>
    </row>
    <row r="1991">
      <c r="A1991" t="n">
        <v>38</v>
      </c>
      <c r="B1991" t="n">
        <v>85</v>
      </c>
      <c r="C1991" t="inlineStr">
        <is>
          <t xml:space="preserve">CONCLUIDO	</t>
        </is>
      </c>
      <c r="D1991" t="n">
        <v>7.5339</v>
      </c>
      <c r="E1991" t="n">
        <v>13.27</v>
      </c>
      <c r="F1991" t="n">
        <v>10.56</v>
      </c>
      <c r="G1991" t="n">
        <v>63.37</v>
      </c>
      <c r="H1991" t="n">
        <v>1.02</v>
      </c>
      <c r="I1991" t="n">
        <v>10</v>
      </c>
      <c r="J1991" t="n">
        <v>181.87</v>
      </c>
      <c r="K1991" t="n">
        <v>51.39</v>
      </c>
      <c r="L1991" t="n">
        <v>10.5</v>
      </c>
      <c r="M1991" t="n">
        <v>8</v>
      </c>
      <c r="N1991" t="n">
        <v>34.98</v>
      </c>
      <c r="O1991" t="n">
        <v>22664.49</v>
      </c>
      <c r="P1991" t="n">
        <v>130.42</v>
      </c>
      <c r="Q1991" t="n">
        <v>197.75</v>
      </c>
      <c r="R1991" t="n">
        <v>32.76</v>
      </c>
      <c r="S1991" t="n">
        <v>25.4</v>
      </c>
      <c r="T1991" t="n">
        <v>2827.92</v>
      </c>
      <c r="U1991" t="n">
        <v>0.78</v>
      </c>
      <c r="V1991" t="n">
        <v>0.88</v>
      </c>
      <c r="W1991" t="n">
        <v>2.95</v>
      </c>
      <c r="X1991" t="n">
        <v>0.17</v>
      </c>
      <c r="Y1991" t="n">
        <v>1</v>
      </c>
      <c r="Z1991" t="n">
        <v>10</v>
      </c>
    </row>
    <row r="1992">
      <c r="A1992" t="n">
        <v>39</v>
      </c>
      <c r="B1992" t="n">
        <v>85</v>
      </c>
      <c r="C1992" t="inlineStr">
        <is>
          <t xml:space="preserve">CONCLUIDO	</t>
        </is>
      </c>
      <c r="D1992" t="n">
        <v>7.5355</v>
      </c>
      <c r="E1992" t="n">
        <v>13.27</v>
      </c>
      <c r="F1992" t="n">
        <v>10.56</v>
      </c>
      <c r="G1992" t="n">
        <v>63.36</v>
      </c>
      <c r="H1992" t="n">
        <v>1.05</v>
      </c>
      <c r="I1992" t="n">
        <v>10</v>
      </c>
      <c r="J1992" t="n">
        <v>182.24</v>
      </c>
      <c r="K1992" t="n">
        <v>51.39</v>
      </c>
      <c r="L1992" t="n">
        <v>10.75</v>
      </c>
      <c r="M1992" t="n">
        <v>8</v>
      </c>
      <c r="N1992" t="n">
        <v>35.1</v>
      </c>
      <c r="O1992" t="n">
        <v>22710.68</v>
      </c>
      <c r="P1992" t="n">
        <v>130.41</v>
      </c>
      <c r="Q1992" t="n">
        <v>197.76</v>
      </c>
      <c r="R1992" t="n">
        <v>32.59</v>
      </c>
      <c r="S1992" t="n">
        <v>25.4</v>
      </c>
      <c r="T1992" t="n">
        <v>2743.38</v>
      </c>
      <c r="U1992" t="n">
        <v>0.78</v>
      </c>
      <c r="V1992" t="n">
        <v>0.88</v>
      </c>
      <c r="W1992" t="n">
        <v>2.96</v>
      </c>
      <c r="X1992" t="n">
        <v>0.17</v>
      </c>
      <c r="Y1992" t="n">
        <v>1</v>
      </c>
      <c r="Z1992" t="n">
        <v>10</v>
      </c>
    </row>
    <row r="1993">
      <c r="A1993" t="n">
        <v>40</v>
      </c>
      <c r="B1993" t="n">
        <v>85</v>
      </c>
      <c r="C1993" t="inlineStr">
        <is>
          <t xml:space="preserve">CONCLUIDO	</t>
        </is>
      </c>
      <c r="D1993" t="n">
        <v>7.536</v>
      </c>
      <c r="E1993" t="n">
        <v>13.27</v>
      </c>
      <c r="F1993" t="n">
        <v>10.56</v>
      </c>
      <c r="G1993" t="n">
        <v>63.35</v>
      </c>
      <c r="H1993" t="n">
        <v>1.07</v>
      </c>
      <c r="I1993" t="n">
        <v>10</v>
      </c>
      <c r="J1993" t="n">
        <v>182.62</v>
      </c>
      <c r="K1993" t="n">
        <v>51.39</v>
      </c>
      <c r="L1993" t="n">
        <v>11</v>
      </c>
      <c r="M1993" t="n">
        <v>8</v>
      </c>
      <c r="N1993" t="n">
        <v>35.22</v>
      </c>
      <c r="O1993" t="n">
        <v>22756.91</v>
      </c>
      <c r="P1993" t="n">
        <v>130.23</v>
      </c>
      <c r="Q1993" t="n">
        <v>197.76</v>
      </c>
      <c r="R1993" t="n">
        <v>32.58</v>
      </c>
      <c r="S1993" t="n">
        <v>25.4</v>
      </c>
      <c r="T1993" t="n">
        <v>2736.14</v>
      </c>
      <c r="U1993" t="n">
        <v>0.78</v>
      </c>
      <c r="V1993" t="n">
        <v>0.88</v>
      </c>
      <c r="W1993" t="n">
        <v>2.95</v>
      </c>
      <c r="X1993" t="n">
        <v>0.17</v>
      </c>
      <c r="Y1993" t="n">
        <v>1</v>
      </c>
      <c r="Z1993" t="n">
        <v>10</v>
      </c>
    </row>
    <row r="1994">
      <c r="A1994" t="n">
        <v>41</v>
      </c>
      <c r="B1994" t="n">
        <v>85</v>
      </c>
      <c r="C1994" t="inlineStr">
        <is>
          <t xml:space="preserve">CONCLUIDO	</t>
        </is>
      </c>
      <c r="D1994" t="n">
        <v>7.5293</v>
      </c>
      <c r="E1994" t="n">
        <v>13.28</v>
      </c>
      <c r="F1994" t="n">
        <v>10.57</v>
      </c>
      <c r="G1994" t="n">
        <v>63.42</v>
      </c>
      <c r="H1994" t="n">
        <v>1.09</v>
      </c>
      <c r="I1994" t="n">
        <v>10</v>
      </c>
      <c r="J1994" t="n">
        <v>182.99</v>
      </c>
      <c r="K1994" t="n">
        <v>51.39</v>
      </c>
      <c r="L1994" t="n">
        <v>11.25</v>
      </c>
      <c r="M1994" t="n">
        <v>8</v>
      </c>
      <c r="N1994" t="n">
        <v>35.35</v>
      </c>
      <c r="O1994" t="n">
        <v>22803.18</v>
      </c>
      <c r="P1994" t="n">
        <v>130.18</v>
      </c>
      <c r="Q1994" t="n">
        <v>197.76</v>
      </c>
      <c r="R1994" t="n">
        <v>32.93</v>
      </c>
      <c r="S1994" t="n">
        <v>25.4</v>
      </c>
      <c r="T1994" t="n">
        <v>2913.5</v>
      </c>
      <c r="U1994" t="n">
        <v>0.77</v>
      </c>
      <c r="V1994" t="n">
        <v>0.88</v>
      </c>
      <c r="W1994" t="n">
        <v>2.96</v>
      </c>
      <c r="X1994" t="n">
        <v>0.18</v>
      </c>
      <c r="Y1994" t="n">
        <v>1</v>
      </c>
      <c r="Z1994" t="n">
        <v>10</v>
      </c>
    </row>
    <row r="1995">
      <c r="A1995" t="n">
        <v>42</v>
      </c>
      <c r="B1995" t="n">
        <v>85</v>
      </c>
      <c r="C1995" t="inlineStr">
        <is>
          <t xml:space="preserve">CONCLUIDO	</t>
        </is>
      </c>
      <c r="D1995" t="n">
        <v>7.5271</v>
      </c>
      <c r="E1995" t="n">
        <v>13.29</v>
      </c>
      <c r="F1995" t="n">
        <v>10.57</v>
      </c>
      <c r="G1995" t="n">
        <v>63.44</v>
      </c>
      <c r="H1995" t="n">
        <v>1.11</v>
      </c>
      <c r="I1995" t="n">
        <v>10</v>
      </c>
      <c r="J1995" t="n">
        <v>183.37</v>
      </c>
      <c r="K1995" t="n">
        <v>51.39</v>
      </c>
      <c r="L1995" t="n">
        <v>11.5</v>
      </c>
      <c r="M1995" t="n">
        <v>8</v>
      </c>
      <c r="N1995" t="n">
        <v>35.48</v>
      </c>
      <c r="O1995" t="n">
        <v>22849.49</v>
      </c>
      <c r="P1995" t="n">
        <v>129.64</v>
      </c>
      <c r="Q1995" t="n">
        <v>197.76</v>
      </c>
      <c r="R1995" t="n">
        <v>33.07</v>
      </c>
      <c r="S1995" t="n">
        <v>25.4</v>
      </c>
      <c r="T1995" t="n">
        <v>2981.65</v>
      </c>
      <c r="U1995" t="n">
        <v>0.77</v>
      </c>
      <c r="V1995" t="n">
        <v>0.88</v>
      </c>
      <c r="W1995" t="n">
        <v>2.96</v>
      </c>
      <c r="X1995" t="n">
        <v>0.18</v>
      </c>
      <c r="Y1995" t="n">
        <v>1</v>
      </c>
      <c r="Z1995" t="n">
        <v>10</v>
      </c>
    </row>
    <row r="1996">
      <c r="A1996" t="n">
        <v>43</v>
      </c>
      <c r="B1996" t="n">
        <v>85</v>
      </c>
      <c r="C1996" t="inlineStr">
        <is>
          <t xml:space="preserve">CONCLUIDO	</t>
        </is>
      </c>
      <c r="D1996" t="n">
        <v>7.5572</v>
      </c>
      <c r="E1996" t="n">
        <v>13.23</v>
      </c>
      <c r="F1996" t="n">
        <v>10.55</v>
      </c>
      <c r="G1996" t="n">
        <v>70.37</v>
      </c>
      <c r="H1996" t="n">
        <v>1.13</v>
      </c>
      <c r="I1996" t="n">
        <v>9</v>
      </c>
      <c r="J1996" t="n">
        <v>183.74</v>
      </c>
      <c r="K1996" t="n">
        <v>51.39</v>
      </c>
      <c r="L1996" t="n">
        <v>11.75</v>
      </c>
      <c r="M1996" t="n">
        <v>7</v>
      </c>
      <c r="N1996" t="n">
        <v>35.6</v>
      </c>
      <c r="O1996" t="n">
        <v>22895.85</v>
      </c>
      <c r="P1996" t="n">
        <v>129.43</v>
      </c>
      <c r="Q1996" t="n">
        <v>197.76</v>
      </c>
      <c r="R1996" t="n">
        <v>32.47</v>
      </c>
      <c r="S1996" t="n">
        <v>25.4</v>
      </c>
      <c r="T1996" t="n">
        <v>2684.43</v>
      </c>
      <c r="U1996" t="n">
        <v>0.78</v>
      </c>
      <c r="V1996" t="n">
        <v>0.88</v>
      </c>
      <c r="W1996" t="n">
        <v>2.96</v>
      </c>
      <c r="X1996" t="n">
        <v>0.17</v>
      </c>
      <c r="Y1996" t="n">
        <v>1</v>
      </c>
      <c r="Z1996" t="n">
        <v>10</v>
      </c>
    </row>
    <row r="1997">
      <c r="A1997" t="n">
        <v>44</v>
      </c>
      <c r="B1997" t="n">
        <v>85</v>
      </c>
      <c r="C1997" t="inlineStr">
        <is>
          <t xml:space="preserve">CONCLUIDO	</t>
        </is>
      </c>
      <c r="D1997" t="n">
        <v>7.5576</v>
      </c>
      <c r="E1997" t="n">
        <v>13.23</v>
      </c>
      <c r="F1997" t="n">
        <v>10.55</v>
      </c>
      <c r="G1997" t="n">
        <v>70.36</v>
      </c>
      <c r="H1997" t="n">
        <v>1.16</v>
      </c>
      <c r="I1997" t="n">
        <v>9</v>
      </c>
      <c r="J1997" t="n">
        <v>184.12</v>
      </c>
      <c r="K1997" t="n">
        <v>51.39</v>
      </c>
      <c r="L1997" t="n">
        <v>12</v>
      </c>
      <c r="M1997" t="n">
        <v>7</v>
      </c>
      <c r="N1997" t="n">
        <v>35.73</v>
      </c>
      <c r="O1997" t="n">
        <v>22942.24</v>
      </c>
      <c r="P1997" t="n">
        <v>129.46</v>
      </c>
      <c r="Q1997" t="n">
        <v>197.78</v>
      </c>
      <c r="R1997" t="n">
        <v>32.55</v>
      </c>
      <c r="S1997" t="n">
        <v>25.4</v>
      </c>
      <c r="T1997" t="n">
        <v>2724.27</v>
      </c>
      <c r="U1997" t="n">
        <v>0.78</v>
      </c>
      <c r="V1997" t="n">
        <v>0.88</v>
      </c>
      <c r="W1997" t="n">
        <v>2.95</v>
      </c>
      <c r="X1997" t="n">
        <v>0.16</v>
      </c>
      <c r="Y1997" t="n">
        <v>1</v>
      </c>
      <c r="Z1997" t="n">
        <v>10</v>
      </c>
    </row>
    <row r="1998">
      <c r="A1998" t="n">
        <v>45</v>
      </c>
      <c r="B1998" t="n">
        <v>85</v>
      </c>
      <c r="C1998" t="inlineStr">
        <is>
          <t xml:space="preserve">CONCLUIDO	</t>
        </is>
      </c>
      <c r="D1998" t="n">
        <v>7.5567</v>
      </c>
      <c r="E1998" t="n">
        <v>13.23</v>
      </c>
      <c r="F1998" t="n">
        <v>10.56</v>
      </c>
      <c r="G1998" t="n">
        <v>70.37</v>
      </c>
      <c r="H1998" t="n">
        <v>1.18</v>
      </c>
      <c r="I1998" t="n">
        <v>9</v>
      </c>
      <c r="J1998" t="n">
        <v>184.5</v>
      </c>
      <c r="K1998" t="n">
        <v>51.39</v>
      </c>
      <c r="L1998" t="n">
        <v>12.25</v>
      </c>
      <c r="M1998" t="n">
        <v>7</v>
      </c>
      <c r="N1998" t="n">
        <v>35.85</v>
      </c>
      <c r="O1998" t="n">
        <v>22988.69</v>
      </c>
      <c r="P1998" t="n">
        <v>129.53</v>
      </c>
      <c r="Q1998" t="n">
        <v>197.76</v>
      </c>
      <c r="R1998" t="n">
        <v>32.45</v>
      </c>
      <c r="S1998" t="n">
        <v>25.4</v>
      </c>
      <c r="T1998" t="n">
        <v>2676.31</v>
      </c>
      <c r="U1998" t="n">
        <v>0.78</v>
      </c>
      <c r="V1998" t="n">
        <v>0.88</v>
      </c>
      <c r="W1998" t="n">
        <v>2.96</v>
      </c>
      <c r="X1998" t="n">
        <v>0.17</v>
      </c>
      <c r="Y1998" t="n">
        <v>1</v>
      </c>
      <c r="Z1998" t="n">
        <v>10</v>
      </c>
    </row>
    <row r="1999">
      <c r="A1999" t="n">
        <v>46</v>
      </c>
      <c r="B1999" t="n">
        <v>85</v>
      </c>
      <c r="C1999" t="inlineStr">
        <is>
          <t xml:space="preserve">CONCLUIDO	</t>
        </is>
      </c>
      <c r="D1999" t="n">
        <v>7.5605</v>
      </c>
      <c r="E1999" t="n">
        <v>13.23</v>
      </c>
      <c r="F1999" t="n">
        <v>10.55</v>
      </c>
      <c r="G1999" t="n">
        <v>70.33</v>
      </c>
      <c r="H1999" t="n">
        <v>1.2</v>
      </c>
      <c r="I1999" t="n">
        <v>9</v>
      </c>
      <c r="J1999" t="n">
        <v>184.87</v>
      </c>
      <c r="K1999" t="n">
        <v>51.39</v>
      </c>
      <c r="L1999" t="n">
        <v>12.5</v>
      </c>
      <c r="M1999" t="n">
        <v>7</v>
      </c>
      <c r="N1999" t="n">
        <v>35.98</v>
      </c>
      <c r="O1999" t="n">
        <v>23035.17</v>
      </c>
      <c r="P1999" t="n">
        <v>129.09</v>
      </c>
      <c r="Q1999" t="n">
        <v>197.76</v>
      </c>
      <c r="R1999" t="n">
        <v>32.26</v>
      </c>
      <c r="S1999" t="n">
        <v>25.4</v>
      </c>
      <c r="T1999" t="n">
        <v>2580.09</v>
      </c>
      <c r="U1999" t="n">
        <v>0.79</v>
      </c>
      <c r="V1999" t="n">
        <v>0.88</v>
      </c>
      <c r="W1999" t="n">
        <v>2.95</v>
      </c>
      <c r="X1999" t="n">
        <v>0.16</v>
      </c>
      <c r="Y1999" t="n">
        <v>1</v>
      </c>
      <c r="Z1999" t="n">
        <v>10</v>
      </c>
    </row>
    <row r="2000">
      <c r="A2000" t="n">
        <v>47</v>
      </c>
      <c r="B2000" t="n">
        <v>85</v>
      </c>
      <c r="C2000" t="inlineStr">
        <is>
          <t xml:space="preserve">CONCLUIDO	</t>
        </is>
      </c>
      <c r="D2000" t="n">
        <v>7.5589</v>
      </c>
      <c r="E2000" t="n">
        <v>13.23</v>
      </c>
      <c r="F2000" t="n">
        <v>10.55</v>
      </c>
      <c r="G2000" t="n">
        <v>70.34999999999999</v>
      </c>
      <c r="H2000" t="n">
        <v>1.22</v>
      </c>
      <c r="I2000" t="n">
        <v>9</v>
      </c>
      <c r="J2000" t="n">
        <v>185.25</v>
      </c>
      <c r="K2000" t="n">
        <v>51.39</v>
      </c>
      <c r="L2000" t="n">
        <v>12.75</v>
      </c>
      <c r="M2000" t="n">
        <v>7</v>
      </c>
      <c r="N2000" t="n">
        <v>36.11</v>
      </c>
      <c r="O2000" t="n">
        <v>23081.7</v>
      </c>
      <c r="P2000" t="n">
        <v>129.06</v>
      </c>
      <c r="Q2000" t="n">
        <v>197.75</v>
      </c>
      <c r="R2000" t="n">
        <v>32.47</v>
      </c>
      <c r="S2000" t="n">
        <v>25.4</v>
      </c>
      <c r="T2000" t="n">
        <v>2686.14</v>
      </c>
      <c r="U2000" t="n">
        <v>0.78</v>
      </c>
      <c r="V2000" t="n">
        <v>0.88</v>
      </c>
      <c r="W2000" t="n">
        <v>2.95</v>
      </c>
      <c r="X2000" t="n">
        <v>0.16</v>
      </c>
      <c r="Y2000" t="n">
        <v>1</v>
      </c>
      <c r="Z2000" t="n">
        <v>10</v>
      </c>
    </row>
    <row r="2001">
      <c r="A2001" t="n">
        <v>48</v>
      </c>
      <c r="B2001" t="n">
        <v>85</v>
      </c>
      <c r="C2001" t="inlineStr">
        <is>
          <t xml:space="preserve">CONCLUIDO	</t>
        </is>
      </c>
      <c r="D2001" t="n">
        <v>7.5616</v>
      </c>
      <c r="E2001" t="n">
        <v>13.22</v>
      </c>
      <c r="F2001" t="n">
        <v>10.55</v>
      </c>
      <c r="G2001" t="n">
        <v>70.31</v>
      </c>
      <c r="H2001" t="n">
        <v>1.24</v>
      </c>
      <c r="I2001" t="n">
        <v>9</v>
      </c>
      <c r="J2001" t="n">
        <v>185.63</v>
      </c>
      <c r="K2001" t="n">
        <v>51.39</v>
      </c>
      <c r="L2001" t="n">
        <v>13</v>
      </c>
      <c r="M2001" t="n">
        <v>7</v>
      </c>
      <c r="N2001" t="n">
        <v>36.24</v>
      </c>
      <c r="O2001" t="n">
        <v>23128.27</v>
      </c>
      <c r="P2001" t="n">
        <v>128.79</v>
      </c>
      <c r="Q2001" t="n">
        <v>197.76</v>
      </c>
      <c r="R2001" t="n">
        <v>32.25</v>
      </c>
      <c r="S2001" t="n">
        <v>25.4</v>
      </c>
      <c r="T2001" t="n">
        <v>2575.76</v>
      </c>
      <c r="U2001" t="n">
        <v>0.79</v>
      </c>
      <c r="V2001" t="n">
        <v>0.88</v>
      </c>
      <c r="W2001" t="n">
        <v>2.95</v>
      </c>
      <c r="X2001" t="n">
        <v>0.16</v>
      </c>
      <c r="Y2001" t="n">
        <v>1</v>
      </c>
      <c r="Z2001" t="n">
        <v>10</v>
      </c>
    </row>
    <row r="2002">
      <c r="A2002" t="n">
        <v>49</v>
      </c>
      <c r="B2002" t="n">
        <v>85</v>
      </c>
      <c r="C2002" t="inlineStr">
        <is>
          <t xml:space="preserve">CONCLUIDO	</t>
        </is>
      </c>
      <c r="D2002" t="n">
        <v>7.5957</v>
      </c>
      <c r="E2002" t="n">
        <v>13.17</v>
      </c>
      <c r="F2002" t="n">
        <v>10.52</v>
      </c>
      <c r="G2002" t="n">
        <v>78.91</v>
      </c>
      <c r="H2002" t="n">
        <v>1.26</v>
      </c>
      <c r="I2002" t="n">
        <v>8</v>
      </c>
      <c r="J2002" t="n">
        <v>186.01</v>
      </c>
      <c r="K2002" t="n">
        <v>51.39</v>
      </c>
      <c r="L2002" t="n">
        <v>13.25</v>
      </c>
      <c r="M2002" t="n">
        <v>6</v>
      </c>
      <c r="N2002" t="n">
        <v>36.36</v>
      </c>
      <c r="O2002" t="n">
        <v>23174.88</v>
      </c>
      <c r="P2002" t="n">
        <v>128.28</v>
      </c>
      <c r="Q2002" t="n">
        <v>197.8</v>
      </c>
      <c r="R2002" t="n">
        <v>31.49</v>
      </c>
      <c r="S2002" t="n">
        <v>25.4</v>
      </c>
      <c r="T2002" t="n">
        <v>2200.39</v>
      </c>
      <c r="U2002" t="n">
        <v>0.8100000000000001</v>
      </c>
      <c r="V2002" t="n">
        <v>0.88</v>
      </c>
      <c r="W2002" t="n">
        <v>2.95</v>
      </c>
      <c r="X2002" t="n">
        <v>0.13</v>
      </c>
      <c r="Y2002" t="n">
        <v>1</v>
      </c>
      <c r="Z2002" t="n">
        <v>10</v>
      </c>
    </row>
    <row r="2003">
      <c r="A2003" t="n">
        <v>50</v>
      </c>
      <c r="B2003" t="n">
        <v>85</v>
      </c>
      <c r="C2003" t="inlineStr">
        <is>
          <t xml:space="preserve">CONCLUIDO	</t>
        </is>
      </c>
      <c r="D2003" t="n">
        <v>7.5967</v>
      </c>
      <c r="E2003" t="n">
        <v>13.16</v>
      </c>
      <c r="F2003" t="n">
        <v>10.52</v>
      </c>
      <c r="G2003" t="n">
        <v>78.90000000000001</v>
      </c>
      <c r="H2003" t="n">
        <v>1.29</v>
      </c>
      <c r="I2003" t="n">
        <v>8</v>
      </c>
      <c r="J2003" t="n">
        <v>186.38</v>
      </c>
      <c r="K2003" t="n">
        <v>51.39</v>
      </c>
      <c r="L2003" t="n">
        <v>13.5</v>
      </c>
      <c r="M2003" t="n">
        <v>6</v>
      </c>
      <c r="N2003" t="n">
        <v>36.49</v>
      </c>
      <c r="O2003" t="n">
        <v>23221.54</v>
      </c>
      <c r="P2003" t="n">
        <v>128.26</v>
      </c>
      <c r="Q2003" t="n">
        <v>197.76</v>
      </c>
      <c r="R2003" t="n">
        <v>31.42</v>
      </c>
      <c r="S2003" t="n">
        <v>25.4</v>
      </c>
      <c r="T2003" t="n">
        <v>2167.07</v>
      </c>
      <c r="U2003" t="n">
        <v>0.8100000000000001</v>
      </c>
      <c r="V2003" t="n">
        <v>0.88</v>
      </c>
      <c r="W2003" t="n">
        <v>2.95</v>
      </c>
      <c r="X2003" t="n">
        <v>0.13</v>
      </c>
      <c r="Y2003" t="n">
        <v>1</v>
      </c>
      <c r="Z2003" t="n">
        <v>10</v>
      </c>
    </row>
    <row r="2004">
      <c r="A2004" t="n">
        <v>51</v>
      </c>
      <c r="B2004" t="n">
        <v>85</v>
      </c>
      <c r="C2004" t="inlineStr">
        <is>
          <t xml:space="preserve">CONCLUIDO	</t>
        </is>
      </c>
      <c r="D2004" t="n">
        <v>7.5929</v>
      </c>
      <c r="E2004" t="n">
        <v>13.17</v>
      </c>
      <c r="F2004" t="n">
        <v>10.53</v>
      </c>
      <c r="G2004" t="n">
        <v>78.95</v>
      </c>
      <c r="H2004" t="n">
        <v>1.31</v>
      </c>
      <c r="I2004" t="n">
        <v>8</v>
      </c>
      <c r="J2004" t="n">
        <v>186.76</v>
      </c>
      <c r="K2004" t="n">
        <v>51.39</v>
      </c>
      <c r="L2004" t="n">
        <v>13.75</v>
      </c>
      <c r="M2004" t="n">
        <v>6</v>
      </c>
      <c r="N2004" t="n">
        <v>36.62</v>
      </c>
      <c r="O2004" t="n">
        <v>23268.24</v>
      </c>
      <c r="P2004" t="n">
        <v>128.38</v>
      </c>
      <c r="Q2004" t="n">
        <v>197.82</v>
      </c>
      <c r="R2004" t="n">
        <v>31.62</v>
      </c>
      <c r="S2004" t="n">
        <v>25.4</v>
      </c>
      <c r="T2004" t="n">
        <v>2264.19</v>
      </c>
      <c r="U2004" t="n">
        <v>0.8</v>
      </c>
      <c r="V2004" t="n">
        <v>0.88</v>
      </c>
      <c r="W2004" t="n">
        <v>2.95</v>
      </c>
      <c r="X2004" t="n">
        <v>0.14</v>
      </c>
      <c r="Y2004" t="n">
        <v>1</v>
      </c>
      <c r="Z2004" t="n">
        <v>10</v>
      </c>
    </row>
    <row r="2005">
      <c r="A2005" t="n">
        <v>52</v>
      </c>
      <c r="B2005" t="n">
        <v>85</v>
      </c>
      <c r="C2005" t="inlineStr">
        <is>
          <t xml:space="preserve">CONCLUIDO	</t>
        </is>
      </c>
      <c r="D2005" t="n">
        <v>7.5927</v>
      </c>
      <c r="E2005" t="n">
        <v>13.17</v>
      </c>
      <c r="F2005" t="n">
        <v>10.53</v>
      </c>
      <c r="G2005" t="n">
        <v>78.95</v>
      </c>
      <c r="H2005" t="n">
        <v>1.33</v>
      </c>
      <c r="I2005" t="n">
        <v>8</v>
      </c>
      <c r="J2005" t="n">
        <v>187.14</v>
      </c>
      <c r="K2005" t="n">
        <v>51.39</v>
      </c>
      <c r="L2005" t="n">
        <v>14</v>
      </c>
      <c r="M2005" t="n">
        <v>6</v>
      </c>
      <c r="N2005" t="n">
        <v>36.75</v>
      </c>
      <c r="O2005" t="n">
        <v>23314.98</v>
      </c>
      <c r="P2005" t="n">
        <v>128.32</v>
      </c>
      <c r="Q2005" t="n">
        <v>197.77</v>
      </c>
      <c r="R2005" t="n">
        <v>31.64</v>
      </c>
      <c r="S2005" t="n">
        <v>25.4</v>
      </c>
      <c r="T2005" t="n">
        <v>2276.57</v>
      </c>
      <c r="U2005" t="n">
        <v>0.8</v>
      </c>
      <c r="V2005" t="n">
        <v>0.88</v>
      </c>
      <c r="W2005" t="n">
        <v>2.95</v>
      </c>
      <c r="X2005" t="n">
        <v>0.14</v>
      </c>
      <c r="Y2005" t="n">
        <v>1</v>
      </c>
      <c r="Z2005" t="n">
        <v>10</v>
      </c>
    </row>
    <row r="2006">
      <c r="A2006" t="n">
        <v>53</v>
      </c>
      <c r="B2006" t="n">
        <v>85</v>
      </c>
      <c r="C2006" t="inlineStr">
        <is>
          <t xml:space="preserve">CONCLUIDO	</t>
        </is>
      </c>
      <c r="D2006" t="n">
        <v>7.5975</v>
      </c>
      <c r="E2006" t="n">
        <v>13.16</v>
      </c>
      <c r="F2006" t="n">
        <v>10.52</v>
      </c>
      <c r="G2006" t="n">
        <v>78.89</v>
      </c>
      <c r="H2006" t="n">
        <v>1.35</v>
      </c>
      <c r="I2006" t="n">
        <v>8</v>
      </c>
      <c r="J2006" t="n">
        <v>187.52</v>
      </c>
      <c r="K2006" t="n">
        <v>51.39</v>
      </c>
      <c r="L2006" t="n">
        <v>14.25</v>
      </c>
      <c r="M2006" t="n">
        <v>6</v>
      </c>
      <c r="N2006" t="n">
        <v>36.88</v>
      </c>
      <c r="O2006" t="n">
        <v>23361.77</v>
      </c>
      <c r="P2006" t="n">
        <v>128.02</v>
      </c>
      <c r="Q2006" t="n">
        <v>197.77</v>
      </c>
      <c r="R2006" t="n">
        <v>31.43</v>
      </c>
      <c r="S2006" t="n">
        <v>25.4</v>
      </c>
      <c r="T2006" t="n">
        <v>2173.31</v>
      </c>
      <c r="U2006" t="n">
        <v>0.8100000000000001</v>
      </c>
      <c r="V2006" t="n">
        <v>0.88</v>
      </c>
      <c r="W2006" t="n">
        <v>2.95</v>
      </c>
      <c r="X2006" t="n">
        <v>0.13</v>
      </c>
      <c r="Y2006" t="n">
        <v>1</v>
      </c>
      <c r="Z2006" t="n">
        <v>10</v>
      </c>
    </row>
    <row r="2007">
      <c r="A2007" t="n">
        <v>54</v>
      </c>
      <c r="B2007" t="n">
        <v>85</v>
      </c>
      <c r="C2007" t="inlineStr">
        <is>
          <t xml:space="preserve">CONCLUIDO	</t>
        </is>
      </c>
      <c r="D2007" t="n">
        <v>7.5905</v>
      </c>
      <c r="E2007" t="n">
        <v>13.17</v>
      </c>
      <c r="F2007" t="n">
        <v>10.53</v>
      </c>
      <c r="G2007" t="n">
        <v>78.98</v>
      </c>
      <c r="H2007" t="n">
        <v>1.37</v>
      </c>
      <c r="I2007" t="n">
        <v>8</v>
      </c>
      <c r="J2007" t="n">
        <v>187.9</v>
      </c>
      <c r="K2007" t="n">
        <v>51.39</v>
      </c>
      <c r="L2007" t="n">
        <v>14.5</v>
      </c>
      <c r="M2007" t="n">
        <v>6</v>
      </c>
      <c r="N2007" t="n">
        <v>37.01</v>
      </c>
      <c r="O2007" t="n">
        <v>23408.6</v>
      </c>
      <c r="P2007" t="n">
        <v>128.03</v>
      </c>
      <c r="Q2007" t="n">
        <v>197.8</v>
      </c>
      <c r="R2007" t="n">
        <v>31.71</v>
      </c>
      <c r="S2007" t="n">
        <v>25.4</v>
      </c>
      <c r="T2007" t="n">
        <v>2312.46</v>
      </c>
      <c r="U2007" t="n">
        <v>0.8</v>
      </c>
      <c r="V2007" t="n">
        <v>0.88</v>
      </c>
      <c r="W2007" t="n">
        <v>2.95</v>
      </c>
      <c r="X2007" t="n">
        <v>0.14</v>
      </c>
      <c r="Y2007" t="n">
        <v>1</v>
      </c>
      <c r="Z2007" t="n">
        <v>10</v>
      </c>
    </row>
    <row r="2008">
      <c r="A2008" t="n">
        <v>55</v>
      </c>
      <c r="B2008" t="n">
        <v>85</v>
      </c>
      <c r="C2008" t="inlineStr">
        <is>
          <t xml:space="preserve">CONCLUIDO	</t>
        </is>
      </c>
      <c r="D2008" t="n">
        <v>7.5922</v>
      </c>
      <c r="E2008" t="n">
        <v>13.17</v>
      </c>
      <c r="F2008" t="n">
        <v>10.53</v>
      </c>
      <c r="G2008" t="n">
        <v>78.95999999999999</v>
      </c>
      <c r="H2008" t="n">
        <v>1.39</v>
      </c>
      <c r="I2008" t="n">
        <v>8</v>
      </c>
      <c r="J2008" t="n">
        <v>188.28</v>
      </c>
      <c r="K2008" t="n">
        <v>51.39</v>
      </c>
      <c r="L2008" t="n">
        <v>14.75</v>
      </c>
      <c r="M2008" t="n">
        <v>6</v>
      </c>
      <c r="N2008" t="n">
        <v>37.14</v>
      </c>
      <c r="O2008" t="n">
        <v>23455.48</v>
      </c>
      <c r="P2008" t="n">
        <v>127.65</v>
      </c>
      <c r="Q2008" t="n">
        <v>197.81</v>
      </c>
      <c r="R2008" t="n">
        <v>31.49</v>
      </c>
      <c r="S2008" t="n">
        <v>25.4</v>
      </c>
      <c r="T2008" t="n">
        <v>2201.09</v>
      </c>
      <c r="U2008" t="n">
        <v>0.8100000000000001</v>
      </c>
      <c r="V2008" t="n">
        <v>0.88</v>
      </c>
      <c r="W2008" t="n">
        <v>2.96</v>
      </c>
      <c r="X2008" t="n">
        <v>0.14</v>
      </c>
      <c r="Y2008" t="n">
        <v>1</v>
      </c>
      <c r="Z2008" t="n">
        <v>10</v>
      </c>
    </row>
    <row r="2009">
      <c r="A2009" t="n">
        <v>56</v>
      </c>
      <c r="B2009" t="n">
        <v>85</v>
      </c>
      <c r="C2009" t="inlineStr">
        <is>
          <t xml:space="preserve">CONCLUIDO	</t>
        </is>
      </c>
      <c r="D2009" t="n">
        <v>7.5916</v>
      </c>
      <c r="E2009" t="n">
        <v>13.17</v>
      </c>
      <c r="F2009" t="n">
        <v>10.53</v>
      </c>
      <c r="G2009" t="n">
        <v>78.97</v>
      </c>
      <c r="H2009" t="n">
        <v>1.41</v>
      </c>
      <c r="I2009" t="n">
        <v>8</v>
      </c>
      <c r="J2009" t="n">
        <v>188.66</v>
      </c>
      <c r="K2009" t="n">
        <v>51.39</v>
      </c>
      <c r="L2009" t="n">
        <v>15</v>
      </c>
      <c r="M2009" t="n">
        <v>6</v>
      </c>
      <c r="N2009" t="n">
        <v>37.27</v>
      </c>
      <c r="O2009" t="n">
        <v>23502.4</v>
      </c>
      <c r="P2009" t="n">
        <v>127.19</v>
      </c>
      <c r="Q2009" t="n">
        <v>197.75</v>
      </c>
      <c r="R2009" t="n">
        <v>31.8</v>
      </c>
      <c r="S2009" t="n">
        <v>25.4</v>
      </c>
      <c r="T2009" t="n">
        <v>2354.03</v>
      </c>
      <c r="U2009" t="n">
        <v>0.8</v>
      </c>
      <c r="V2009" t="n">
        <v>0.88</v>
      </c>
      <c r="W2009" t="n">
        <v>2.95</v>
      </c>
      <c r="X2009" t="n">
        <v>0.14</v>
      </c>
      <c r="Y2009" t="n">
        <v>1</v>
      </c>
      <c r="Z2009" t="n">
        <v>10</v>
      </c>
    </row>
    <row r="2010">
      <c r="A2010" t="n">
        <v>57</v>
      </c>
      <c r="B2010" t="n">
        <v>85</v>
      </c>
      <c r="C2010" t="inlineStr">
        <is>
          <t xml:space="preserve">CONCLUIDO	</t>
        </is>
      </c>
      <c r="D2010" t="n">
        <v>7.6216</v>
      </c>
      <c r="E2010" t="n">
        <v>13.12</v>
      </c>
      <c r="F2010" t="n">
        <v>10.51</v>
      </c>
      <c r="G2010" t="n">
        <v>90.09</v>
      </c>
      <c r="H2010" t="n">
        <v>1.43</v>
      </c>
      <c r="I2010" t="n">
        <v>7</v>
      </c>
      <c r="J2010" t="n">
        <v>189.04</v>
      </c>
      <c r="K2010" t="n">
        <v>51.39</v>
      </c>
      <c r="L2010" t="n">
        <v>15.25</v>
      </c>
      <c r="M2010" t="n">
        <v>5</v>
      </c>
      <c r="N2010" t="n">
        <v>37.4</v>
      </c>
      <c r="O2010" t="n">
        <v>23549.36</v>
      </c>
      <c r="P2010" t="n">
        <v>126.99</v>
      </c>
      <c r="Q2010" t="n">
        <v>197.8</v>
      </c>
      <c r="R2010" t="n">
        <v>31.09</v>
      </c>
      <c r="S2010" t="n">
        <v>25.4</v>
      </c>
      <c r="T2010" t="n">
        <v>2005.77</v>
      </c>
      <c r="U2010" t="n">
        <v>0.82</v>
      </c>
      <c r="V2010" t="n">
        <v>0.89</v>
      </c>
      <c r="W2010" t="n">
        <v>2.95</v>
      </c>
      <c r="X2010" t="n">
        <v>0.12</v>
      </c>
      <c r="Y2010" t="n">
        <v>1</v>
      </c>
      <c r="Z2010" t="n">
        <v>10</v>
      </c>
    </row>
    <row r="2011">
      <c r="A2011" t="n">
        <v>58</v>
      </c>
      <c r="B2011" t="n">
        <v>85</v>
      </c>
      <c r="C2011" t="inlineStr">
        <is>
          <t xml:space="preserve">CONCLUIDO	</t>
        </is>
      </c>
      <c r="D2011" t="n">
        <v>7.6228</v>
      </c>
      <c r="E2011" t="n">
        <v>13.12</v>
      </c>
      <c r="F2011" t="n">
        <v>10.51</v>
      </c>
      <c r="G2011" t="n">
        <v>90.08</v>
      </c>
      <c r="H2011" t="n">
        <v>1.45</v>
      </c>
      <c r="I2011" t="n">
        <v>7</v>
      </c>
      <c r="J2011" t="n">
        <v>189.42</v>
      </c>
      <c r="K2011" t="n">
        <v>51.39</v>
      </c>
      <c r="L2011" t="n">
        <v>15.5</v>
      </c>
      <c r="M2011" t="n">
        <v>5</v>
      </c>
      <c r="N2011" t="n">
        <v>37.53</v>
      </c>
      <c r="O2011" t="n">
        <v>23596.37</v>
      </c>
      <c r="P2011" t="n">
        <v>127.31</v>
      </c>
      <c r="Q2011" t="n">
        <v>197.75</v>
      </c>
      <c r="R2011" t="n">
        <v>31.09</v>
      </c>
      <c r="S2011" t="n">
        <v>25.4</v>
      </c>
      <c r="T2011" t="n">
        <v>2003.78</v>
      </c>
      <c r="U2011" t="n">
        <v>0.82</v>
      </c>
      <c r="V2011" t="n">
        <v>0.89</v>
      </c>
      <c r="W2011" t="n">
        <v>2.95</v>
      </c>
      <c r="X2011" t="n">
        <v>0.12</v>
      </c>
      <c r="Y2011" t="n">
        <v>1</v>
      </c>
      <c r="Z2011" t="n">
        <v>10</v>
      </c>
    </row>
    <row r="2012">
      <c r="A2012" t="n">
        <v>59</v>
      </c>
      <c r="B2012" t="n">
        <v>85</v>
      </c>
      <c r="C2012" t="inlineStr">
        <is>
          <t xml:space="preserve">CONCLUIDO	</t>
        </is>
      </c>
      <c r="D2012" t="n">
        <v>7.6228</v>
      </c>
      <c r="E2012" t="n">
        <v>13.12</v>
      </c>
      <c r="F2012" t="n">
        <v>10.51</v>
      </c>
      <c r="G2012" t="n">
        <v>90.08</v>
      </c>
      <c r="H2012" t="n">
        <v>1.47</v>
      </c>
      <c r="I2012" t="n">
        <v>7</v>
      </c>
      <c r="J2012" t="n">
        <v>189.81</v>
      </c>
      <c r="K2012" t="n">
        <v>51.39</v>
      </c>
      <c r="L2012" t="n">
        <v>15.75</v>
      </c>
      <c r="M2012" t="n">
        <v>5</v>
      </c>
      <c r="N2012" t="n">
        <v>37.66</v>
      </c>
      <c r="O2012" t="n">
        <v>23643.43</v>
      </c>
      <c r="P2012" t="n">
        <v>127.32</v>
      </c>
      <c r="Q2012" t="n">
        <v>197.78</v>
      </c>
      <c r="R2012" t="n">
        <v>31.09</v>
      </c>
      <c r="S2012" t="n">
        <v>25.4</v>
      </c>
      <c r="T2012" t="n">
        <v>2005.49</v>
      </c>
      <c r="U2012" t="n">
        <v>0.82</v>
      </c>
      <c r="V2012" t="n">
        <v>0.89</v>
      </c>
      <c r="W2012" t="n">
        <v>2.95</v>
      </c>
      <c r="X2012" t="n">
        <v>0.12</v>
      </c>
      <c r="Y2012" t="n">
        <v>1</v>
      </c>
      <c r="Z2012" t="n">
        <v>10</v>
      </c>
    </row>
    <row r="2013">
      <c r="A2013" t="n">
        <v>60</v>
      </c>
      <c r="B2013" t="n">
        <v>85</v>
      </c>
      <c r="C2013" t="inlineStr">
        <is>
          <t xml:space="preserve">CONCLUIDO	</t>
        </is>
      </c>
      <c r="D2013" t="n">
        <v>7.6286</v>
      </c>
      <c r="E2013" t="n">
        <v>13.11</v>
      </c>
      <c r="F2013" t="n">
        <v>10.5</v>
      </c>
      <c r="G2013" t="n">
        <v>89.98999999999999</v>
      </c>
      <c r="H2013" t="n">
        <v>1.49</v>
      </c>
      <c r="I2013" t="n">
        <v>7</v>
      </c>
      <c r="J2013" t="n">
        <v>190.19</v>
      </c>
      <c r="K2013" t="n">
        <v>51.39</v>
      </c>
      <c r="L2013" t="n">
        <v>16</v>
      </c>
      <c r="M2013" t="n">
        <v>5</v>
      </c>
      <c r="N2013" t="n">
        <v>37.79</v>
      </c>
      <c r="O2013" t="n">
        <v>23690.52</v>
      </c>
      <c r="P2013" t="n">
        <v>127.08</v>
      </c>
      <c r="Q2013" t="n">
        <v>197.77</v>
      </c>
      <c r="R2013" t="n">
        <v>30.83</v>
      </c>
      <c r="S2013" t="n">
        <v>25.4</v>
      </c>
      <c r="T2013" t="n">
        <v>1873.99</v>
      </c>
      <c r="U2013" t="n">
        <v>0.82</v>
      </c>
      <c r="V2013" t="n">
        <v>0.89</v>
      </c>
      <c r="W2013" t="n">
        <v>2.95</v>
      </c>
      <c r="X2013" t="n">
        <v>0.11</v>
      </c>
      <c r="Y2013" t="n">
        <v>1</v>
      </c>
      <c r="Z2013" t="n">
        <v>10</v>
      </c>
    </row>
    <row r="2014">
      <c r="A2014" t="n">
        <v>61</v>
      </c>
      <c r="B2014" t="n">
        <v>85</v>
      </c>
      <c r="C2014" t="inlineStr">
        <is>
          <t xml:space="preserve">CONCLUIDO	</t>
        </is>
      </c>
      <c r="D2014" t="n">
        <v>7.6208</v>
      </c>
      <c r="E2014" t="n">
        <v>13.12</v>
      </c>
      <c r="F2014" t="n">
        <v>10.51</v>
      </c>
      <c r="G2014" t="n">
        <v>90.09999999999999</v>
      </c>
      <c r="H2014" t="n">
        <v>1.51</v>
      </c>
      <c r="I2014" t="n">
        <v>7</v>
      </c>
      <c r="J2014" t="n">
        <v>190.57</v>
      </c>
      <c r="K2014" t="n">
        <v>51.39</v>
      </c>
      <c r="L2014" t="n">
        <v>16.25</v>
      </c>
      <c r="M2014" t="n">
        <v>5</v>
      </c>
      <c r="N2014" t="n">
        <v>37.93</v>
      </c>
      <c r="O2014" t="n">
        <v>23737.67</v>
      </c>
      <c r="P2014" t="n">
        <v>127.26</v>
      </c>
      <c r="Q2014" t="n">
        <v>197.77</v>
      </c>
      <c r="R2014" t="n">
        <v>31.17</v>
      </c>
      <c r="S2014" t="n">
        <v>25.4</v>
      </c>
      <c r="T2014" t="n">
        <v>2044.98</v>
      </c>
      <c r="U2014" t="n">
        <v>0.8100000000000001</v>
      </c>
      <c r="V2014" t="n">
        <v>0.89</v>
      </c>
      <c r="W2014" t="n">
        <v>2.95</v>
      </c>
      <c r="X2014" t="n">
        <v>0.12</v>
      </c>
      <c r="Y2014" t="n">
        <v>1</v>
      </c>
      <c r="Z2014" t="n">
        <v>10</v>
      </c>
    </row>
    <row r="2015">
      <c r="A2015" t="n">
        <v>62</v>
      </c>
      <c r="B2015" t="n">
        <v>85</v>
      </c>
      <c r="C2015" t="inlineStr">
        <is>
          <t xml:space="preserve">CONCLUIDO	</t>
        </is>
      </c>
      <c r="D2015" t="n">
        <v>7.6192</v>
      </c>
      <c r="E2015" t="n">
        <v>13.12</v>
      </c>
      <c r="F2015" t="n">
        <v>10.52</v>
      </c>
      <c r="G2015" t="n">
        <v>90.13</v>
      </c>
      <c r="H2015" t="n">
        <v>1.53</v>
      </c>
      <c r="I2015" t="n">
        <v>7</v>
      </c>
      <c r="J2015" t="n">
        <v>190.95</v>
      </c>
      <c r="K2015" t="n">
        <v>51.39</v>
      </c>
      <c r="L2015" t="n">
        <v>16.5</v>
      </c>
      <c r="M2015" t="n">
        <v>5</v>
      </c>
      <c r="N2015" t="n">
        <v>38.06</v>
      </c>
      <c r="O2015" t="n">
        <v>23784.85</v>
      </c>
      <c r="P2015" t="n">
        <v>127.17</v>
      </c>
      <c r="Q2015" t="n">
        <v>197.79</v>
      </c>
      <c r="R2015" t="n">
        <v>31.26</v>
      </c>
      <c r="S2015" t="n">
        <v>25.4</v>
      </c>
      <c r="T2015" t="n">
        <v>2091.04</v>
      </c>
      <c r="U2015" t="n">
        <v>0.8100000000000001</v>
      </c>
      <c r="V2015" t="n">
        <v>0.88</v>
      </c>
      <c r="W2015" t="n">
        <v>2.95</v>
      </c>
      <c r="X2015" t="n">
        <v>0.12</v>
      </c>
      <c r="Y2015" t="n">
        <v>1</v>
      </c>
      <c r="Z2015" t="n">
        <v>10</v>
      </c>
    </row>
    <row r="2016">
      <c r="A2016" t="n">
        <v>63</v>
      </c>
      <c r="B2016" t="n">
        <v>85</v>
      </c>
      <c r="C2016" t="inlineStr">
        <is>
          <t xml:space="preserve">CONCLUIDO	</t>
        </is>
      </c>
      <c r="D2016" t="n">
        <v>7.6249</v>
      </c>
      <c r="E2016" t="n">
        <v>13.12</v>
      </c>
      <c r="F2016" t="n">
        <v>10.51</v>
      </c>
      <c r="G2016" t="n">
        <v>90.05</v>
      </c>
      <c r="H2016" t="n">
        <v>1.55</v>
      </c>
      <c r="I2016" t="n">
        <v>7</v>
      </c>
      <c r="J2016" t="n">
        <v>191.34</v>
      </c>
      <c r="K2016" t="n">
        <v>51.39</v>
      </c>
      <c r="L2016" t="n">
        <v>16.75</v>
      </c>
      <c r="M2016" t="n">
        <v>5</v>
      </c>
      <c r="N2016" t="n">
        <v>38.19</v>
      </c>
      <c r="O2016" t="n">
        <v>23832.09</v>
      </c>
      <c r="P2016" t="n">
        <v>126.79</v>
      </c>
      <c r="Q2016" t="n">
        <v>197.75</v>
      </c>
      <c r="R2016" t="n">
        <v>30.89</v>
      </c>
      <c r="S2016" t="n">
        <v>25.4</v>
      </c>
      <c r="T2016" t="n">
        <v>1905.24</v>
      </c>
      <c r="U2016" t="n">
        <v>0.82</v>
      </c>
      <c r="V2016" t="n">
        <v>0.89</v>
      </c>
      <c r="W2016" t="n">
        <v>2.95</v>
      </c>
      <c r="X2016" t="n">
        <v>0.12</v>
      </c>
      <c r="Y2016" t="n">
        <v>1</v>
      </c>
      <c r="Z2016" t="n">
        <v>10</v>
      </c>
    </row>
    <row r="2017">
      <c r="A2017" t="n">
        <v>64</v>
      </c>
      <c r="B2017" t="n">
        <v>85</v>
      </c>
      <c r="C2017" t="inlineStr">
        <is>
          <t xml:space="preserve">CONCLUIDO	</t>
        </is>
      </c>
      <c r="D2017" t="n">
        <v>7.621</v>
      </c>
      <c r="E2017" t="n">
        <v>13.12</v>
      </c>
      <c r="F2017" t="n">
        <v>10.51</v>
      </c>
      <c r="G2017" t="n">
        <v>90.09999999999999</v>
      </c>
      <c r="H2017" t="n">
        <v>1.57</v>
      </c>
      <c r="I2017" t="n">
        <v>7</v>
      </c>
      <c r="J2017" t="n">
        <v>191.72</v>
      </c>
      <c r="K2017" t="n">
        <v>51.39</v>
      </c>
      <c r="L2017" t="n">
        <v>17</v>
      </c>
      <c r="M2017" t="n">
        <v>5</v>
      </c>
      <c r="N2017" t="n">
        <v>38.33</v>
      </c>
      <c r="O2017" t="n">
        <v>23879.37</v>
      </c>
      <c r="P2017" t="n">
        <v>126.5</v>
      </c>
      <c r="Q2017" t="n">
        <v>197.76</v>
      </c>
      <c r="R2017" t="n">
        <v>31.12</v>
      </c>
      <c r="S2017" t="n">
        <v>25.4</v>
      </c>
      <c r="T2017" t="n">
        <v>2021.2</v>
      </c>
      <c r="U2017" t="n">
        <v>0.82</v>
      </c>
      <c r="V2017" t="n">
        <v>0.89</v>
      </c>
      <c r="W2017" t="n">
        <v>2.95</v>
      </c>
      <c r="X2017" t="n">
        <v>0.12</v>
      </c>
      <c r="Y2017" t="n">
        <v>1</v>
      </c>
      <c r="Z2017" t="n">
        <v>10</v>
      </c>
    </row>
    <row r="2018">
      <c r="A2018" t="n">
        <v>65</v>
      </c>
      <c r="B2018" t="n">
        <v>85</v>
      </c>
      <c r="C2018" t="inlineStr">
        <is>
          <t xml:space="preserve">CONCLUIDO	</t>
        </is>
      </c>
      <c r="D2018" t="n">
        <v>7.6203</v>
      </c>
      <c r="E2018" t="n">
        <v>13.12</v>
      </c>
      <c r="F2018" t="n">
        <v>10.51</v>
      </c>
      <c r="G2018" t="n">
        <v>90.11</v>
      </c>
      <c r="H2018" t="n">
        <v>1.59</v>
      </c>
      <c r="I2018" t="n">
        <v>7</v>
      </c>
      <c r="J2018" t="n">
        <v>192.1</v>
      </c>
      <c r="K2018" t="n">
        <v>51.39</v>
      </c>
      <c r="L2018" t="n">
        <v>17.25</v>
      </c>
      <c r="M2018" t="n">
        <v>5</v>
      </c>
      <c r="N2018" t="n">
        <v>38.46</v>
      </c>
      <c r="O2018" t="n">
        <v>23926.69</v>
      </c>
      <c r="P2018" t="n">
        <v>126.21</v>
      </c>
      <c r="Q2018" t="n">
        <v>197.75</v>
      </c>
      <c r="R2018" t="n">
        <v>31.27</v>
      </c>
      <c r="S2018" t="n">
        <v>25.4</v>
      </c>
      <c r="T2018" t="n">
        <v>2097.76</v>
      </c>
      <c r="U2018" t="n">
        <v>0.8100000000000001</v>
      </c>
      <c r="V2018" t="n">
        <v>0.89</v>
      </c>
      <c r="W2018" t="n">
        <v>2.95</v>
      </c>
      <c r="X2018" t="n">
        <v>0.12</v>
      </c>
      <c r="Y2018" t="n">
        <v>1</v>
      </c>
      <c r="Z2018" t="n">
        <v>10</v>
      </c>
    </row>
    <row r="2019">
      <c r="A2019" t="n">
        <v>66</v>
      </c>
      <c r="B2019" t="n">
        <v>85</v>
      </c>
      <c r="C2019" t="inlineStr">
        <is>
          <t xml:space="preserve">CONCLUIDO	</t>
        </is>
      </c>
      <c r="D2019" t="n">
        <v>7.6194</v>
      </c>
      <c r="E2019" t="n">
        <v>13.12</v>
      </c>
      <c r="F2019" t="n">
        <v>10.51</v>
      </c>
      <c r="G2019" t="n">
        <v>90.13</v>
      </c>
      <c r="H2019" t="n">
        <v>1.61</v>
      </c>
      <c r="I2019" t="n">
        <v>7</v>
      </c>
      <c r="J2019" t="n">
        <v>192.49</v>
      </c>
      <c r="K2019" t="n">
        <v>51.39</v>
      </c>
      <c r="L2019" t="n">
        <v>17.5</v>
      </c>
      <c r="M2019" t="n">
        <v>5</v>
      </c>
      <c r="N2019" t="n">
        <v>38.59</v>
      </c>
      <c r="O2019" t="n">
        <v>23974.06</v>
      </c>
      <c r="P2019" t="n">
        <v>125.85</v>
      </c>
      <c r="Q2019" t="n">
        <v>197.76</v>
      </c>
      <c r="R2019" t="n">
        <v>31.24</v>
      </c>
      <c r="S2019" t="n">
        <v>25.4</v>
      </c>
      <c r="T2019" t="n">
        <v>2081.55</v>
      </c>
      <c r="U2019" t="n">
        <v>0.8100000000000001</v>
      </c>
      <c r="V2019" t="n">
        <v>0.88</v>
      </c>
      <c r="W2019" t="n">
        <v>2.95</v>
      </c>
      <c r="X2019" t="n">
        <v>0.12</v>
      </c>
      <c r="Y2019" t="n">
        <v>1</v>
      </c>
      <c r="Z2019" t="n">
        <v>10</v>
      </c>
    </row>
    <row r="2020">
      <c r="A2020" t="n">
        <v>67</v>
      </c>
      <c r="B2020" t="n">
        <v>85</v>
      </c>
      <c r="C2020" t="inlineStr">
        <is>
          <t xml:space="preserve">CONCLUIDO	</t>
        </is>
      </c>
      <c r="D2020" t="n">
        <v>7.6239</v>
      </c>
      <c r="E2020" t="n">
        <v>13.12</v>
      </c>
      <c r="F2020" t="n">
        <v>10.51</v>
      </c>
      <c r="G2020" t="n">
        <v>90.06</v>
      </c>
      <c r="H2020" t="n">
        <v>1.63</v>
      </c>
      <c r="I2020" t="n">
        <v>7</v>
      </c>
      <c r="J2020" t="n">
        <v>192.87</v>
      </c>
      <c r="K2020" t="n">
        <v>51.39</v>
      </c>
      <c r="L2020" t="n">
        <v>17.75</v>
      </c>
      <c r="M2020" t="n">
        <v>5</v>
      </c>
      <c r="N2020" t="n">
        <v>38.73</v>
      </c>
      <c r="O2020" t="n">
        <v>24021.47</v>
      </c>
      <c r="P2020" t="n">
        <v>125.41</v>
      </c>
      <c r="Q2020" t="n">
        <v>197.76</v>
      </c>
      <c r="R2020" t="n">
        <v>31.06</v>
      </c>
      <c r="S2020" t="n">
        <v>25.4</v>
      </c>
      <c r="T2020" t="n">
        <v>1990.31</v>
      </c>
      <c r="U2020" t="n">
        <v>0.82</v>
      </c>
      <c r="V2020" t="n">
        <v>0.89</v>
      </c>
      <c r="W2020" t="n">
        <v>2.95</v>
      </c>
      <c r="X2020" t="n">
        <v>0.12</v>
      </c>
      <c r="Y2020" t="n">
        <v>1</v>
      </c>
      <c r="Z2020" t="n">
        <v>10</v>
      </c>
    </row>
    <row r="2021">
      <c r="A2021" t="n">
        <v>68</v>
      </c>
      <c r="B2021" t="n">
        <v>85</v>
      </c>
      <c r="C2021" t="inlineStr">
        <is>
          <t xml:space="preserve">CONCLUIDO	</t>
        </is>
      </c>
      <c r="D2021" t="n">
        <v>7.6537</v>
      </c>
      <c r="E2021" t="n">
        <v>13.07</v>
      </c>
      <c r="F2021" t="n">
        <v>10.49</v>
      </c>
      <c r="G2021" t="n">
        <v>104.9</v>
      </c>
      <c r="H2021" t="n">
        <v>1.65</v>
      </c>
      <c r="I2021" t="n">
        <v>6</v>
      </c>
      <c r="J2021" t="n">
        <v>193.26</v>
      </c>
      <c r="K2021" t="n">
        <v>51.39</v>
      </c>
      <c r="L2021" t="n">
        <v>18</v>
      </c>
      <c r="M2021" t="n">
        <v>4</v>
      </c>
      <c r="N2021" t="n">
        <v>38.86</v>
      </c>
      <c r="O2021" t="n">
        <v>24068.93</v>
      </c>
      <c r="P2021" t="n">
        <v>125.04</v>
      </c>
      <c r="Q2021" t="n">
        <v>197.77</v>
      </c>
      <c r="R2021" t="n">
        <v>30.48</v>
      </c>
      <c r="S2021" t="n">
        <v>25.4</v>
      </c>
      <c r="T2021" t="n">
        <v>1706.19</v>
      </c>
      <c r="U2021" t="n">
        <v>0.83</v>
      </c>
      <c r="V2021" t="n">
        <v>0.89</v>
      </c>
      <c r="W2021" t="n">
        <v>2.95</v>
      </c>
      <c r="X2021" t="n">
        <v>0.1</v>
      </c>
      <c r="Y2021" t="n">
        <v>1</v>
      </c>
      <c r="Z2021" t="n">
        <v>10</v>
      </c>
    </row>
    <row r="2022">
      <c r="A2022" t="n">
        <v>69</v>
      </c>
      <c r="B2022" t="n">
        <v>85</v>
      </c>
      <c r="C2022" t="inlineStr">
        <is>
          <t xml:space="preserve">CONCLUIDO	</t>
        </is>
      </c>
      <c r="D2022" t="n">
        <v>7.6586</v>
      </c>
      <c r="E2022" t="n">
        <v>13.06</v>
      </c>
      <c r="F2022" t="n">
        <v>10.48</v>
      </c>
      <c r="G2022" t="n">
        <v>104.81</v>
      </c>
      <c r="H2022" t="n">
        <v>1.67</v>
      </c>
      <c r="I2022" t="n">
        <v>6</v>
      </c>
      <c r="J2022" t="n">
        <v>193.64</v>
      </c>
      <c r="K2022" t="n">
        <v>51.39</v>
      </c>
      <c r="L2022" t="n">
        <v>18.25</v>
      </c>
      <c r="M2022" t="n">
        <v>4</v>
      </c>
      <c r="N2022" t="n">
        <v>39</v>
      </c>
      <c r="O2022" t="n">
        <v>24116.44</v>
      </c>
      <c r="P2022" t="n">
        <v>124.95</v>
      </c>
      <c r="Q2022" t="n">
        <v>197.75</v>
      </c>
      <c r="R2022" t="n">
        <v>30.21</v>
      </c>
      <c r="S2022" t="n">
        <v>25.4</v>
      </c>
      <c r="T2022" t="n">
        <v>1570.51</v>
      </c>
      <c r="U2022" t="n">
        <v>0.84</v>
      </c>
      <c r="V2022" t="n">
        <v>0.89</v>
      </c>
      <c r="W2022" t="n">
        <v>2.95</v>
      </c>
      <c r="X2022" t="n">
        <v>0.09</v>
      </c>
      <c r="Y2022" t="n">
        <v>1</v>
      </c>
      <c r="Z2022" t="n">
        <v>10</v>
      </c>
    </row>
    <row r="2023">
      <c r="A2023" t="n">
        <v>70</v>
      </c>
      <c r="B2023" t="n">
        <v>85</v>
      </c>
      <c r="C2023" t="inlineStr">
        <is>
          <t xml:space="preserve">CONCLUIDO	</t>
        </is>
      </c>
      <c r="D2023" t="n">
        <v>7.6571</v>
      </c>
      <c r="E2023" t="n">
        <v>13.06</v>
      </c>
      <c r="F2023" t="n">
        <v>10.48</v>
      </c>
      <c r="G2023" t="n">
        <v>104.84</v>
      </c>
      <c r="H2023" t="n">
        <v>1.69</v>
      </c>
      <c r="I2023" t="n">
        <v>6</v>
      </c>
      <c r="J2023" t="n">
        <v>194.03</v>
      </c>
      <c r="K2023" t="n">
        <v>51.39</v>
      </c>
      <c r="L2023" t="n">
        <v>18.5</v>
      </c>
      <c r="M2023" t="n">
        <v>4</v>
      </c>
      <c r="N2023" t="n">
        <v>39.13</v>
      </c>
      <c r="O2023" t="n">
        <v>24163.99</v>
      </c>
      <c r="P2023" t="n">
        <v>125.01</v>
      </c>
      <c r="Q2023" t="n">
        <v>197.8</v>
      </c>
      <c r="R2023" t="n">
        <v>30.36</v>
      </c>
      <c r="S2023" t="n">
        <v>25.4</v>
      </c>
      <c r="T2023" t="n">
        <v>1643.64</v>
      </c>
      <c r="U2023" t="n">
        <v>0.84</v>
      </c>
      <c r="V2023" t="n">
        <v>0.89</v>
      </c>
      <c r="W2023" t="n">
        <v>2.95</v>
      </c>
      <c r="X2023" t="n">
        <v>0.09</v>
      </c>
      <c r="Y2023" t="n">
        <v>1</v>
      </c>
      <c r="Z2023" t="n">
        <v>10</v>
      </c>
    </row>
    <row r="2024">
      <c r="A2024" t="n">
        <v>71</v>
      </c>
      <c r="B2024" t="n">
        <v>85</v>
      </c>
      <c r="C2024" t="inlineStr">
        <is>
          <t xml:space="preserve">CONCLUIDO	</t>
        </is>
      </c>
      <c r="D2024" t="n">
        <v>7.6566</v>
      </c>
      <c r="E2024" t="n">
        <v>13.06</v>
      </c>
      <c r="F2024" t="n">
        <v>10.48</v>
      </c>
      <c r="G2024" t="n">
        <v>104.85</v>
      </c>
      <c r="H2024" t="n">
        <v>1.71</v>
      </c>
      <c r="I2024" t="n">
        <v>6</v>
      </c>
      <c r="J2024" t="n">
        <v>194.41</v>
      </c>
      <c r="K2024" t="n">
        <v>51.39</v>
      </c>
      <c r="L2024" t="n">
        <v>18.75</v>
      </c>
      <c r="M2024" t="n">
        <v>4</v>
      </c>
      <c r="N2024" t="n">
        <v>39.27</v>
      </c>
      <c r="O2024" t="n">
        <v>24211.59</v>
      </c>
      <c r="P2024" t="n">
        <v>125.29</v>
      </c>
      <c r="Q2024" t="n">
        <v>197.77</v>
      </c>
      <c r="R2024" t="n">
        <v>30.31</v>
      </c>
      <c r="S2024" t="n">
        <v>25.4</v>
      </c>
      <c r="T2024" t="n">
        <v>1619.07</v>
      </c>
      <c r="U2024" t="n">
        <v>0.84</v>
      </c>
      <c r="V2024" t="n">
        <v>0.89</v>
      </c>
      <c r="W2024" t="n">
        <v>2.95</v>
      </c>
      <c r="X2024" t="n">
        <v>0.09</v>
      </c>
      <c r="Y2024" t="n">
        <v>1</v>
      </c>
      <c r="Z2024" t="n">
        <v>10</v>
      </c>
    </row>
    <row r="2025">
      <c r="A2025" t="n">
        <v>72</v>
      </c>
      <c r="B2025" t="n">
        <v>85</v>
      </c>
      <c r="C2025" t="inlineStr">
        <is>
          <t xml:space="preserve">CONCLUIDO	</t>
        </is>
      </c>
      <c r="D2025" t="n">
        <v>7.6529</v>
      </c>
      <c r="E2025" t="n">
        <v>13.07</v>
      </c>
      <c r="F2025" t="n">
        <v>10.49</v>
      </c>
      <c r="G2025" t="n">
        <v>104.91</v>
      </c>
      <c r="H2025" t="n">
        <v>1.73</v>
      </c>
      <c r="I2025" t="n">
        <v>6</v>
      </c>
      <c r="J2025" t="n">
        <v>194.8</v>
      </c>
      <c r="K2025" t="n">
        <v>51.39</v>
      </c>
      <c r="L2025" t="n">
        <v>19</v>
      </c>
      <c r="M2025" t="n">
        <v>4</v>
      </c>
      <c r="N2025" t="n">
        <v>39.41</v>
      </c>
      <c r="O2025" t="n">
        <v>24259.23</v>
      </c>
      <c r="P2025" t="n">
        <v>125.47</v>
      </c>
      <c r="Q2025" t="n">
        <v>197.77</v>
      </c>
      <c r="R2025" t="n">
        <v>30.49</v>
      </c>
      <c r="S2025" t="n">
        <v>25.4</v>
      </c>
      <c r="T2025" t="n">
        <v>1712.68</v>
      </c>
      <c r="U2025" t="n">
        <v>0.83</v>
      </c>
      <c r="V2025" t="n">
        <v>0.89</v>
      </c>
      <c r="W2025" t="n">
        <v>2.95</v>
      </c>
      <c r="X2025" t="n">
        <v>0.1</v>
      </c>
      <c r="Y2025" t="n">
        <v>1</v>
      </c>
      <c r="Z2025" t="n">
        <v>10</v>
      </c>
    </row>
    <row r="2026">
      <c r="A2026" t="n">
        <v>73</v>
      </c>
      <c r="B2026" t="n">
        <v>85</v>
      </c>
      <c r="C2026" t="inlineStr">
        <is>
          <t xml:space="preserve">CONCLUIDO	</t>
        </is>
      </c>
      <c r="D2026" t="n">
        <v>7.6581</v>
      </c>
      <c r="E2026" t="n">
        <v>13.06</v>
      </c>
      <c r="F2026" t="n">
        <v>10.48</v>
      </c>
      <c r="G2026" t="n">
        <v>104.82</v>
      </c>
      <c r="H2026" t="n">
        <v>1.75</v>
      </c>
      <c r="I2026" t="n">
        <v>6</v>
      </c>
      <c r="J2026" t="n">
        <v>195.19</v>
      </c>
      <c r="K2026" t="n">
        <v>51.39</v>
      </c>
      <c r="L2026" t="n">
        <v>19.25</v>
      </c>
      <c r="M2026" t="n">
        <v>4</v>
      </c>
      <c r="N2026" t="n">
        <v>39.54</v>
      </c>
      <c r="O2026" t="n">
        <v>24306.92</v>
      </c>
      <c r="P2026" t="n">
        <v>125.34</v>
      </c>
      <c r="Q2026" t="n">
        <v>197.75</v>
      </c>
      <c r="R2026" t="n">
        <v>30.31</v>
      </c>
      <c r="S2026" t="n">
        <v>25.4</v>
      </c>
      <c r="T2026" t="n">
        <v>1623.46</v>
      </c>
      <c r="U2026" t="n">
        <v>0.84</v>
      </c>
      <c r="V2026" t="n">
        <v>0.89</v>
      </c>
      <c r="W2026" t="n">
        <v>2.95</v>
      </c>
      <c r="X2026" t="n">
        <v>0.09</v>
      </c>
      <c r="Y2026" t="n">
        <v>1</v>
      </c>
      <c r="Z2026" t="n">
        <v>10</v>
      </c>
    </row>
    <row r="2027">
      <c r="A2027" t="n">
        <v>74</v>
      </c>
      <c r="B2027" t="n">
        <v>85</v>
      </c>
      <c r="C2027" t="inlineStr">
        <is>
          <t xml:space="preserve">CONCLUIDO	</t>
        </is>
      </c>
      <c r="D2027" t="n">
        <v>7.6576</v>
      </c>
      <c r="E2027" t="n">
        <v>13.06</v>
      </c>
      <c r="F2027" t="n">
        <v>10.48</v>
      </c>
      <c r="G2027" t="n">
        <v>104.83</v>
      </c>
      <c r="H2027" t="n">
        <v>1.77</v>
      </c>
      <c r="I2027" t="n">
        <v>6</v>
      </c>
      <c r="J2027" t="n">
        <v>195.57</v>
      </c>
      <c r="K2027" t="n">
        <v>51.39</v>
      </c>
      <c r="L2027" t="n">
        <v>19.5</v>
      </c>
      <c r="M2027" t="n">
        <v>4</v>
      </c>
      <c r="N2027" t="n">
        <v>39.68</v>
      </c>
      <c r="O2027" t="n">
        <v>24354.66</v>
      </c>
      <c r="P2027" t="n">
        <v>125.2</v>
      </c>
      <c r="Q2027" t="n">
        <v>197.76</v>
      </c>
      <c r="R2027" t="n">
        <v>30.2</v>
      </c>
      <c r="S2027" t="n">
        <v>25.4</v>
      </c>
      <c r="T2027" t="n">
        <v>1565.2</v>
      </c>
      <c r="U2027" t="n">
        <v>0.84</v>
      </c>
      <c r="V2027" t="n">
        <v>0.89</v>
      </c>
      <c r="W2027" t="n">
        <v>2.95</v>
      </c>
      <c r="X2027" t="n">
        <v>0.09</v>
      </c>
      <c r="Y2027" t="n">
        <v>1</v>
      </c>
      <c r="Z2027" t="n">
        <v>10</v>
      </c>
    </row>
    <row r="2028">
      <c r="A2028" t="n">
        <v>75</v>
      </c>
      <c r="B2028" t="n">
        <v>85</v>
      </c>
      <c r="C2028" t="inlineStr">
        <is>
          <t xml:space="preserve">CONCLUIDO	</t>
        </is>
      </c>
      <c r="D2028" t="n">
        <v>7.6553</v>
      </c>
      <c r="E2028" t="n">
        <v>13.06</v>
      </c>
      <c r="F2028" t="n">
        <v>10.49</v>
      </c>
      <c r="G2028" t="n">
        <v>104.87</v>
      </c>
      <c r="H2028" t="n">
        <v>1.79</v>
      </c>
      <c r="I2028" t="n">
        <v>6</v>
      </c>
      <c r="J2028" t="n">
        <v>195.96</v>
      </c>
      <c r="K2028" t="n">
        <v>51.39</v>
      </c>
      <c r="L2028" t="n">
        <v>19.75</v>
      </c>
      <c r="M2028" t="n">
        <v>4</v>
      </c>
      <c r="N2028" t="n">
        <v>39.82</v>
      </c>
      <c r="O2028" t="n">
        <v>24402.44</v>
      </c>
      <c r="P2028" t="n">
        <v>125.23</v>
      </c>
      <c r="Q2028" t="n">
        <v>197.75</v>
      </c>
      <c r="R2028" t="n">
        <v>30.41</v>
      </c>
      <c r="S2028" t="n">
        <v>25.4</v>
      </c>
      <c r="T2028" t="n">
        <v>1669.95</v>
      </c>
      <c r="U2028" t="n">
        <v>0.84</v>
      </c>
      <c r="V2028" t="n">
        <v>0.89</v>
      </c>
      <c r="W2028" t="n">
        <v>2.95</v>
      </c>
      <c r="X2028" t="n">
        <v>0.1</v>
      </c>
      <c r="Y2028" t="n">
        <v>1</v>
      </c>
      <c r="Z2028" t="n">
        <v>10</v>
      </c>
    </row>
    <row r="2029">
      <c r="A2029" t="n">
        <v>76</v>
      </c>
      <c r="B2029" t="n">
        <v>85</v>
      </c>
      <c r="C2029" t="inlineStr">
        <is>
          <t xml:space="preserve">CONCLUIDO	</t>
        </is>
      </c>
      <c r="D2029" t="n">
        <v>7.656</v>
      </c>
      <c r="E2029" t="n">
        <v>13.06</v>
      </c>
      <c r="F2029" t="n">
        <v>10.49</v>
      </c>
      <c r="G2029" t="n">
        <v>104.86</v>
      </c>
      <c r="H2029" t="n">
        <v>1.81</v>
      </c>
      <c r="I2029" t="n">
        <v>6</v>
      </c>
      <c r="J2029" t="n">
        <v>196.35</v>
      </c>
      <c r="K2029" t="n">
        <v>51.39</v>
      </c>
      <c r="L2029" t="n">
        <v>20</v>
      </c>
      <c r="M2029" t="n">
        <v>4</v>
      </c>
      <c r="N2029" t="n">
        <v>39.96</v>
      </c>
      <c r="O2029" t="n">
        <v>24450.27</v>
      </c>
      <c r="P2029" t="n">
        <v>125.04</v>
      </c>
      <c r="Q2029" t="n">
        <v>197.75</v>
      </c>
      <c r="R2029" t="n">
        <v>30.32</v>
      </c>
      <c r="S2029" t="n">
        <v>25.4</v>
      </c>
      <c r="T2029" t="n">
        <v>1626.75</v>
      </c>
      <c r="U2029" t="n">
        <v>0.84</v>
      </c>
      <c r="V2029" t="n">
        <v>0.89</v>
      </c>
      <c r="W2029" t="n">
        <v>2.95</v>
      </c>
      <c r="X2029" t="n">
        <v>0.1</v>
      </c>
      <c r="Y2029" t="n">
        <v>1</v>
      </c>
      <c r="Z2029" t="n">
        <v>10</v>
      </c>
    </row>
    <row r="2030">
      <c r="A2030" t="n">
        <v>77</v>
      </c>
      <c r="B2030" t="n">
        <v>85</v>
      </c>
      <c r="C2030" t="inlineStr">
        <is>
          <t xml:space="preserve">CONCLUIDO	</t>
        </is>
      </c>
      <c r="D2030" t="n">
        <v>7.655</v>
      </c>
      <c r="E2030" t="n">
        <v>13.06</v>
      </c>
      <c r="F2030" t="n">
        <v>10.49</v>
      </c>
      <c r="G2030" t="n">
        <v>104.88</v>
      </c>
      <c r="H2030" t="n">
        <v>1.83</v>
      </c>
      <c r="I2030" t="n">
        <v>6</v>
      </c>
      <c r="J2030" t="n">
        <v>196.74</v>
      </c>
      <c r="K2030" t="n">
        <v>51.39</v>
      </c>
      <c r="L2030" t="n">
        <v>20.25</v>
      </c>
      <c r="M2030" t="n">
        <v>4</v>
      </c>
      <c r="N2030" t="n">
        <v>40.09</v>
      </c>
      <c r="O2030" t="n">
        <v>24498.15</v>
      </c>
      <c r="P2030" t="n">
        <v>124.97</v>
      </c>
      <c r="Q2030" t="n">
        <v>197.77</v>
      </c>
      <c r="R2030" t="n">
        <v>30.44</v>
      </c>
      <c r="S2030" t="n">
        <v>25.4</v>
      </c>
      <c r="T2030" t="n">
        <v>1684.28</v>
      </c>
      <c r="U2030" t="n">
        <v>0.83</v>
      </c>
      <c r="V2030" t="n">
        <v>0.89</v>
      </c>
      <c r="W2030" t="n">
        <v>2.95</v>
      </c>
      <c r="X2030" t="n">
        <v>0.1</v>
      </c>
      <c r="Y2030" t="n">
        <v>1</v>
      </c>
      <c r="Z2030" t="n">
        <v>10</v>
      </c>
    </row>
    <row r="2031">
      <c r="A2031" t="n">
        <v>78</v>
      </c>
      <c r="B2031" t="n">
        <v>85</v>
      </c>
      <c r="C2031" t="inlineStr">
        <is>
          <t xml:space="preserve">CONCLUIDO	</t>
        </is>
      </c>
      <c r="D2031" t="n">
        <v>7.655</v>
      </c>
      <c r="E2031" t="n">
        <v>13.06</v>
      </c>
      <c r="F2031" t="n">
        <v>10.49</v>
      </c>
      <c r="G2031" t="n">
        <v>104.88</v>
      </c>
      <c r="H2031" t="n">
        <v>1.85</v>
      </c>
      <c r="I2031" t="n">
        <v>6</v>
      </c>
      <c r="J2031" t="n">
        <v>197.12</v>
      </c>
      <c r="K2031" t="n">
        <v>51.39</v>
      </c>
      <c r="L2031" t="n">
        <v>20.5</v>
      </c>
      <c r="M2031" t="n">
        <v>4</v>
      </c>
      <c r="N2031" t="n">
        <v>40.23</v>
      </c>
      <c r="O2031" t="n">
        <v>24546.08</v>
      </c>
      <c r="P2031" t="n">
        <v>124.75</v>
      </c>
      <c r="Q2031" t="n">
        <v>197.76</v>
      </c>
      <c r="R2031" t="n">
        <v>30.4</v>
      </c>
      <c r="S2031" t="n">
        <v>25.4</v>
      </c>
      <c r="T2031" t="n">
        <v>1666.02</v>
      </c>
      <c r="U2031" t="n">
        <v>0.84</v>
      </c>
      <c r="V2031" t="n">
        <v>0.89</v>
      </c>
      <c r="W2031" t="n">
        <v>2.95</v>
      </c>
      <c r="X2031" t="n">
        <v>0.1</v>
      </c>
      <c r="Y2031" t="n">
        <v>1</v>
      </c>
      <c r="Z2031" t="n">
        <v>10</v>
      </c>
    </row>
    <row r="2032">
      <c r="A2032" t="n">
        <v>79</v>
      </c>
      <c r="B2032" t="n">
        <v>85</v>
      </c>
      <c r="C2032" t="inlineStr">
        <is>
          <t xml:space="preserve">CONCLUIDO	</t>
        </is>
      </c>
      <c r="D2032" t="n">
        <v>7.6563</v>
      </c>
      <c r="E2032" t="n">
        <v>13.06</v>
      </c>
      <c r="F2032" t="n">
        <v>10.49</v>
      </c>
      <c r="G2032" t="n">
        <v>104.85</v>
      </c>
      <c r="H2032" t="n">
        <v>1.87</v>
      </c>
      <c r="I2032" t="n">
        <v>6</v>
      </c>
      <c r="J2032" t="n">
        <v>197.51</v>
      </c>
      <c r="K2032" t="n">
        <v>51.39</v>
      </c>
      <c r="L2032" t="n">
        <v>20.75</v>
      </c>
      <c r="M2032" t="n">
        <v>4</v>
      </c>
      <c r="N2032" t="n">
        <v>40.37</v>
      </c>
      <c r="O2032" t="n">
        <v>24594.05</v>
      </c>
      <c r="P2032" t="n">
        <v>124.45</v>
      </c>
      <c r="Q2032" t="n">
        <v>197.75</v>
      </c>
      <c r="R2032" t="n">
        <v>30.41</v>
      </c>
      <c r="S2032" t="n">
        <v>25.4</v>
      </c>
      <c r="T2032" t="n">
        <v>1669.44</v>
      </c>
      <c r="U2032" t="n">
        <v>0.84</v>
      </c>
      <c r="V2032" t="n">
        <v>0.89</v>
      </c>
      <c r="W2032" t="n">
        <v>2.95</v>
      </c>
      <c r="X2032" t="n">
        <v>0.1</v>
      </c>
      <c r="Y2032" t="n">
        <v>1</v>
      </c>
      <c r="Z2032" t="n">
        <v>10</v>
      </c>
    </row>
    <row r="2033">
      <c r="A2033" t="n">
        <v>80</v>
      </c>
      <c r="B2033" t="n">
        <v>85</v>
      </c>
      <c r="C2033" t="inlineStr">
        <is>
          <t xml:space="preserve">CONCLUIDO	</t>
        </is>
      </c>
      <c r="D2033" t="n">
        <v>7.6565</v>
      </c>
      <c r="E2033" t="n">
        <v>13.06</v>
      </c>
      <c r="F2033" t="n">
        <v>10.48</v>
      </c>
      <c r="G2033" t="n">
        <v>104.85</v>
      </c>
      <c r="H2033" t="n">
        <v>1.88</v>
      </c>
      <c r="I2033" t="n">
        <v>6</v>
      </c>
      <c r="J2033" t="n">
        <v>197.9</v>
      </c>
      <c r="K2033" t="n">
        <v>51.39</v>
      </c>
      <c r="L2033" t="n">
        <v>21</v>
      </c>
      <c r="M2033" t="n">
        <v>4</v>
      </c>
      <c r="N2033" t="n">
        <v>40.51</v>
      </c>
      <c r="O2033" t="n">
        <v>24642.07</v>
      </c>
      <c r="P2033" t="n">
        <v>124.07</v>
      </c>
      <c r="Q2033" t="n">
        <v>197.75</v>
      </c>
      <c r="R2033" t="n">
        <v>30.39</v>
      </c>
      <c r="S2033" t="n">
        <v>25.4</v>
      </c>
      <c r="T2033" t="n">
        <v>1660.47</v>
      </c>
      <c r="U2033" t="n">
        <v>0.84</v>
      </c>
      <c r="V2033" t="n">
        <v>0.89</v>
      </c>
      <c r="W2033" t="n">
        <v>2.95</v>
      </c>
      <c r="X2033" t="n">
        <v>0.1</v>
      </c>
      <c r="Y2033" t="n">
        <v>1</v>
      </c>
      <c r="Z2033" t="n">
        <v>10</v>
      </c>
    </row>
    <row r="2034">
      <c r="A2034" t="n">
        <v>81</v>
      </c>
      <c r="B2034" t="n">
        <v>85</v>
      </c>
      <c r="C2034" t="inlineStr">
        <is>
          <t xml:space="preserve">CONCLUIDO	</t>
        </is>
      </c>
      <c r="D2034" t="n">
        <v>7.6558</v>
      </c>
      <c r="E2034" t="n">
        <v>13.06</v>
      </c>
      <c r="F2034" t="n">
        <v>10.49</v>
      </c>
      <c r="G2034" t="n">
        <v>104.86</v>
      </c>
      <c r="H2034" t="n">
        <v>1.9</v>
      </c>
      <c r="I2034" t="n">
        <v>6</v>
      </c>
      <c r="J2034" t="n">
        <v>198.29</v>
      </c>
      <c r="K2034" t="n">
        <v>51.39</v>
      </c>
      <c r="L2034" t="n">
        <v>21.25</v>
      </c>
      <c r="M2034" t="n">
        <v>4</v>
      </c>
      <c r="N2034" t="n">
        <v>40.65</v>
      </c>
      <c r="O2034" t="n">
        <v>24690.13</v>
      </c>
      <c r="P2034" t="n">
        <v>123.81</v>
      </c>
      <c r="Q2034" t="n">
        <v>197.79</v>
      </c>
      <c r="R2034" t="n">
        <v>30.38</v>
      </c>
      <c r="S2034" t="n">
        <v>25.4</v>
      </c>
      <c r="T2034" t="n">
        <v>1654.33</v>
      </c>
      <c r="U2034" t="n">
        <v>0.84</v>
      </c>
      <c r="V2034" t="n">
        <v>0.89</v>
      </c>
      <c r="W2034" t="n">
        <v>2.95</v>
      </c>
      <c r="X2034" t="n">
        <v>0.1</v>
      </c>
      <c r="Y2034" t="n">
        <v>1</v>
      </c>
      <c r="Z2034" t="n">
        <v>10</v>
      </c>
    </row>
    <row r="2035">
      <c r="A2035" t="n">
        <v>82</v>
      </c>
      <c r="B2035" t="n">
        <v>85</v>
      </c>
      <c r="C2035" t="inlineStr">
        <is>
          <t xml:space="preserve">CONCLUIDO	</t>
        </is>
      </c>
      <c r="D2035" t="n">
        <v>7.6575</v>
      </c>
      <c r="E2035" t="n">
        <v>13.06</v>
      </c>
      <c r="F2035" t="n">
        <v>10.48</v>
      </c>
      <c r="G2035" t="n">
        <v>104.83</v>
      </c>
      <c r="H2035" t="n">
        <v>1.92</v>
      </c>
      <c r="I2035" t="n">
        <v>6</v>
      </c>
      <c r="J2035" t="n">
        <v>198.68</v>
      </c>
      <c r="K2035" t="n">
        <v>51.39</v>
      </c>
      <c r="L2035" t="n">
        <v>21.5</v>
      </c>
      <c r="M2035" t="n">
        <v>4</v>
      </c>
      <c r="N2035" t="n">
        <v>40.79</v>
      </c>
      <c r="O2035" t="n">
        <v>24738.25</v>
      </c>
      <c r="P2035" t="n">
        <v>123.44</v>
      </c>
      <c r="Q2035" t="n">
        <v>197.8</v>
      </c>
      <c r="R2035" t="n">
        <v>30.24</v>
      </c>
      <c r="S2035" t="n">
        <v>25.4</v>
      </c>
      <c r="T2035" t="n">
        <v>1588.17</v>
      </c>
      <c r="U2035" t="n">
        <v>0.84</v>
      </c>
      <c r="V2035" t="n">
        <v>0.89</v>
      </c>
      <c r="W2035" t="n">
        <v>2.95</v>
      </c>
      <c r="X2035" t="n">
        <v>0.09</v>
      </c>
      <c r="Y2035" t="n">
        <v>1</v>
      </c>
      <c r="Z2035" t="n">
        <v>10</v>
      </c>
    </row>
    <row r="2036">
      <c r="A2036" t="n">
        <v>83</v>
      </c>
      <c r="B2036" t="n">
        <v>85</v>
      </c>
      <c r="C2036" t="inlineStr">
        <is>
          <t xml:space="preserve">CONCLUIDO	</t>
        </is>
      </c>
      <c r="D2036" t="n">
        <v>7.6524</v>
      </c>
      <c r="E2036" t="n">
        <v>13.07</v>
      </c>
      <c r="F2036" t="n">
        <v>10.49</v>
      </c>
      <c r="G2036" t="n">
        <v>104.92</v>
      </c>
      <c r="H2036" t="n">
        <v>1.94</v>
      </c>
      <c r="I2036" t="n">
        <v>6</v>
      </c>
      <c r="J2036" t="n">
        <v>199.07</v>
      </c>
      <c r="K2036" t="n">
        <v>51.39</v>
      </c>
      <c r="L2036" t="n">
        <v>21.75</v>
      </c>
      <c r="M2036" t="n">
        <v>4</v>
      </c>
      <c r="N2036" t="n">
        <v>40.93</v>
      </c>
      <c r="O2036" t="n">
        <v>24786.41</v>
      </c>
      <c r="P2036" t="n">
        <v>122.88</v>
      </c>
      <c r="Q2036" t="n">
        <v>197.75</v>
      </c>
      <c r="R2036" t="n">
        <v>30.62</v>
      </c>
      <c r="S2036" t="n">
        <v>25.4</v>
      </c>
      <c r="T2036" t="n">
        <v>1777.67</v>
      </c>
      <c r="U2036" t="n">
        <v>0.83</v>
      </c>
      <c r="V2036" t="n">
        <v>0.89</v>
      </c>
      <c r="W2036" t="n">
        <v>2.95</v>
      </c>
      <c r="X2036" t="n">
        <v>0.1</v>
      </c>
      <c r="Y2036" t="n">
        <v>1</v>
      </c>
      <c r="Z2036" t="n">
        <v>10</v>
      </c>
    </row>
    <row r="2037">
      <c r="A2037" t="n">
        <v>84</v>
      </c>
      <c r="B2037" t="n">
        <v>85</v>
      </c>
      <c r="C2037" t="inlineStr">
        <is>
          <t xml:space="preserve">CONCLUIDO	</t>
        </is>
      </c>
      <c r="D2037" t="n">
        <v>7.6821</v>
      </c>
      <c r="E2037" t="n">
        <v>13.02</v>
      </c>
      <c r="F2037" t="n">
        <v>10.48</v>
      </c>
      <c r="G2037" t="n">
        <v>125.7</v>
      </c>
      <c r="H2037" t="n">
        <v>1.96</v>
      </c>
      <c r="I2037" t="n">
        <v>5</v>
      </c>
      <c r="J2037" t="n">
        <v>199.46</v>
      </c>
      <c r="K2037" t="n">
        <v>51.39</v>
      </c>
      <c r="L2037" t="n">
        <v>22</v>
      </c>
      <c r="M2037" t="n">
        <v>3</v>
      </c>
      <c r="N2037" t="n">
        <v>41.07</v>
      </c>
      <c r="O2037" t="n">
        <v>24834.62</v>
      </c>
      <c r="P2037" t="n">
        <v>122.51</v>
      </c>
      <c r="Q2037" t="n">
        <v>197.75</v>
      </c>
      <c r="R2037" t="n">
        <v>30.03</v>
      </c>
      <c r="S2037" t="n">
        <v>25.4</v>
      </c>
      <c r="T2037" t="n">
        <v>1486.32</v>
      </c>
      <c r="U2037" t="n">
        <v>0.85</v>
      </c>
      <c r="V2037" t="n">
        <v>0.89</v>
      </c>
      <c r="W2037" t="n">
        <v>2.95</v>
      </c>
      <c r="X2037" t="n">
        <v>0.09</v>
      </c>
      <c r="Y2037" t="n">
        <v>1</v>
      </c>
      <c r="Z2037" t="n">
        <v>10</v>
      </c>
    </row>
    <row r="2038">
      <c r="A2038" t="n">
        <v>85</v>
      </c>
      <c r="B2038" t="n">
        <v>85</v>
      </c>
      <c r="C2038" t="inlineStr">
        <is>
          <t xml:space="preserve">CONCLUIDO	</t>
        </is>
      </c>
      <c r="D2038" t="n">
        <v>7.6823</v>
      </c>
      <c r="E2038" t="n">
        <v>13.02</v>
      </c>
      <c r="F2038" t="n">
        <v>10.47</v>
      </c>
      <c r="G2038" t="n">
        <v>125.7</v>
      </c>
      <c r="H2038" t="n">
        <v>1.98</v>
      </c>
      <c r="I2038" t="n">
        <v>5</v>
      </c>
      <c r="J2038" t="n">
        <v>199.86</v>
      </c>
      <c r="K2038" t="n">
        <v>51.39</v>
      </c>
      <c r="L2038" t="n">
        <v>22.25</v>
      </c>
      <c r="M2038" t="n">
        <v>3</v>
      </c>
      <c r="N2038" t="n">
        <v>41.21</v>
      </c>
      <c r="O2038" t="n">
        <v>24882.88</v>
      </c>
      <c r="P2038" t="n">
        <v>122.84</v>
      </c>
      <c r="Q2038" t="n">
        <v>197.81</v>
      </c>
      <c r="R2038" t="n">
        <v>30.1</v>
      </c>
      <c r="S2038" t="n">
        <v>25.4</v>
      </c>
      <c r="T2038" t="n">
        <v>1520.49</v>
      </c>
      <c r="U2038" t="n">
        <v>0.84</v>
      </c>
      <c r="V2038" t="n">
        <v>0.89</v>
      </c>
      <c r="W2038" t="n">
        <v>2.95</v>
      </c>
      <c r="X2038" t="n">
        <v>0.08</v>
      </c>
      <c r="Y2038" t="n">
        <v>1</v>
      </c>
      <c r="Z2038" t="n">
        <v>10</v>
      </c>
    </row>
    <row r="2039">
      <c r="A2039" t="n">
        <v>86</v>
      </c>
      <c r="B2039" t="n">
        <v>85</v>
      </c>
      <c r="C2039" t="inlineStr">
        <is>
          <t xml:space="preserve">CONCLUIDO	</t>
        </is>
      </c>
      <c r="D2039" t="n">
        <v>7.6779</v>
      </c>
      <c r="E2039" t="n">
        <v>13.02</v>
      </c>
      <c r="F2039" t="n">
        <v>10.48</v>
      </c>
      <c r="G2039" t="n">
        <v>125.79</v>
      </c>
      <c r="H2039" t="n">
        <v>2</v>
      </c>
      <c r="I2039" t="n">
        <v>5</v>
      </c>
      <c r="J2039" t="n">
        <v>200.25</v>
      </c>
      <c r="K2039" t="n">
        <v>51.39</v>
      </c>
      <c r="L2039" t="n">
        <v>22.5</v>
      </c>
      <c r="M2039" t="n">
        <v>3</v>
      </c>
      <c r="N2039" t="n">
        <v>41.35</v>
      </c>
      <c r="O2039" t="n">
        <v>24931.18</v>
      </c>
      <c r="P2039" t="n">
        <v>123.13</v>
      </c>
      <c r="Q2039" t="n">
        <v>197.76</v>
      </c>
      <c r="R2039" t="n">
        <v>30.17</v>
      </c>
      <c r="S2039" t="n">
        <v>25.4</v>
      </c>
      <c r="T2039" t="n">
        <v>1557.94</v>
      </c>
      <c r="U2039" t="n">
        <v>0.84</v>
      </c>
      <c r="V2039" t="n">
        <v>0.89</v>
      </c>
      <c r="W2039" t="n">
        <v>2.95</v>
      </c>
      <c r="X2039" t="n">
        <v>0.09</v>
      </c>
      <c r="Y2039" t="n">
        <v>1</v>
      </c>
      <c r="Z2039" t="n">
        <v>10</v>
      </c>
    </row>
    <row r="2040">
      <c r="A2040" t="n">
        <v>87</v>
      </c>
      <c r="B2040" t="n">
        <v>85</v>
      </c>
      <c r="C2040" t="inlineStr">
        <is>
          <t xml:space="preserve">CONCLUIDO	</t>
        </is>
      </c>
      <c r="D2040" t="n">
        <v>7.6815</v>
      </c>
      <c r="E2040" t="n">
        <v>13.02</v>
      </c>
      <c r="F2040" t="n">
        <v>10.48</v>
      </c>
      <c r="G2040" t="n">
        <v>125.72</v>
      </c>
      <c r="H2040" t="n">
        <v>2.01</v>
      </c>
      <c r="I2040" t="n">
        <v>5</v>
      </c>
      <c r="J2040" t="n">
        <v>200.64</v>
      </c>
      <c r="K2040" t="n">
        <v>51.39</v>
      </c>
      <c r="L2040" t="n">
        <v>22.75</v>
      </c>
      <c r="M2040" t="n">
        <v>3</v>
      </c>
      <c r="N2040" t="n">
        <v>41.5</v>
      </c>
      <c r="O2040" t="n">
        <v>24979.54</v>
      </c>
      <c r="P2040" t="n">
        <v>123</v>
      </c>
      <c r="Q2040" t="n">
        <v>197.76</v>
      </c>
      <c r="R2040" t="n">
        <v>30.07</v>
      </c>
      <c r="S2040" t="n">
        <v>25.4</v>
      </c>
      <c r="T2040" t="n">
        <v>1506.11</v>
      </c>
      <c r="U2040" t="n">
        <v>0.84</v>
      </c>
      <c r="V2040" t="n">
        <v>0.89</v>
      </c>
      <c r="W2040" t="n">
        <v>2.95</v>
      </c>
      <c r="X2040" t="n">
        <v>0.09</v>
      </c>
      <c r="Y2040" t="n">
        <v>1</v>
      </c>
      <c r="Z2040" t="n">
        <v>10</v>
      </c>
    </row>
    <row r="2041">
      <c r="A2041" t="n">
        <v>88</v>
      </c>
      <c r="B2041" t="n">
        <v>85</v>
      </c>
      <c r="C2041" t="inlineStr">
        <is>
          <t xml:space="preserve">CONCLUIDO	</t>
        </is>
      </c>
      <c r="D2041" t="n">
        <v>7.6851</v>
      </c>
      <c r="E2041" t="n">
        <v>13.01</v>
      </c>
      <c r="F2041" t="n">
        <v>10.47</v>
      </c>
      <c r="G2041" t="n">
        <v>125.64</v>
      </c>
      <c r="H2041" t="n">
        <v>2.03</v>
      </c>
      <c r="I2041" t="n">
        <v>5</v>
      </c>
      <c r="J2041" t="n">
        <v>201.03</v>
      </c>
      <c r="K2041" t="n">
        <v>51.39</v>
      </c>
      <c r="L2041" t="n">
        <v>23</v>
      </c>
      <c r="M2041" t="n">
        <v>3</v>
      </c>
      <c r="N2041" t="n">
        <v>41.64</v>
      </c>
      <c r="O2041" t="n">
        <v>25027.94</v>
      </c>
      <c r="P2041" t="n">
        <v>122.99</v>
      </c>
      <c r="Q2041" t="n">
        <v>197.75</v>
      </c>
      <c r="R2041" t="n">
        <v>29.85</v>
      </c>
      <c r="S2041" t="n">
        <v>25.4</v>
      </c>
      <c r="T2041" t="n">
        <v>1397.16</v>
      </c>
      <c r="U2041" t="n">
        <v>0.85</v>
      </c>
      <c r="V2041" t="n">
        <v>0.89</v>
      </c>
      <c r="W2041" t="n">
        <v>2.95</v>
      </c>
      <c r="X2041" t="n">
        <v>0.08</v>
      </c>
      <c r="Y2041" t="n">
        <v>1</v>
      </c>
      <c r="Z2041" t="n">
        <v>10</v>
      </c>
    </row>
    <row r="2042">
      <c r="A2042" t="n">
        <v>89</v>
      </c>
      <c r="B2042" t="n">
        <v>85</v>
      </c>
      <c r="C2042" t="inlineStr">
        <is>
          <t xml:space="preserve">CONCLUIDO	</t>
        </is>
      </c>
      <c r="D2042" t="n">
        <v>7.6836</v>
      </c>
      <c r="E2042" t="n">
        <v>13.01</v>
      </c>
      <c r="F2042" t="n">
        <v>10.47</v>
      </c>
      <c r="G2042" t="n">
        <v>125.67</v>
      </c>
      <c r="H2042" t="n">
        <v>2.05</v>
      </c>
      <c r="I2042" t="n">
        <v>5</v>
      </c>
      <c r="J2042" t="n">
        <v>201.42</v>
      </c>
      <c r="K2042" t="n">
        <v>51.39</v>
      </c>
      <c r="L2042" t="n">
        <v>23.25</v>
      </c>
      <c r="M2042" t="n">
        <v>3</v>
      </c>
      <c r="N2042" t="n">
        <v>41.78</v>
      </c>
      <c r="O2042" t="n">
        <v>25076.39</v>
      </c>
      <c r="P2042" t="n">
        <v>123.11</v>
      </c>
      <c r="Q2042" t="n">
        <v>197.75</v>
      </c>
      <c r="R2042" t="n">
        <v>29.99</v>
      </c>
      <c r="S2042" t="n">
        <v>25.4</v>
      </c>
      <c r="T2042" t="n">
        <v>1467.27</v>
      </c>
      <c r="U2042" t="n">
        <v>0.85</v>
      </c>
      <c r="V2042" t="n">
        <v>0.89</v>
      </c>
      <c r="W2042" t="n">
        <v>2.95</v>
      </c>
      <c r="X2042" t="n">
        <v>0.08</v>
      </c>
      <c r="Y2042" t="n">
        <v>1</v>
      </c>
      <c r="Z2042" t="n">
        <v>10</v>
      </c>
    </row>
    <row r="2043">
      <c r="A2043" t="n">
        <v>90</v>
      </c>
      <c r="B2043" t="n">
        <v>85</v>
      </c>
      <c r="C2043" t="inlineStr">
        <is>
          <t xml:space="preserve">CONCLUIDO	</t>
        </is>
      </c>
      <c r="D2043" t="n">
        <v>7.689</v>
      </c>
      <c r="E2043" t="n">
        <v>13.01</v>
      </c>
      <c r="F2043" t="n">
        <v>10.46</v>
      </c>
      <c r="G2043" t="n">
        <v>125.56</v>
      </c>
      <c r="H2043" t="n">
        <v>2.07</v>
      </c>
      <c r="I2043" t="n">
        <v>5</v>
      </c>
      <c r="J2043" t="n">
        <v>201.82</v>
      </c>
      <c r="K2043" t="n">
        <v>51.39</v>
      </c>
      <c r="L2043" t="n">
        <v>23.5</v>
      </c>
      <c r="M2043" t="n">
        <v>3</v>
      </c>
      <c r="N2043" t="n">
        <v>41.93</v>
      </c>
      <c r="O2043" t="n">
        <v>25124.89</v>
      </c>
      <c r="P2043" t="n">
        <v>123.03</v>
      </c>
      <c r="Q2043" t="n">
        <v>197.75</v>
      </c>
      <c r="R2043" t="n">
        <v>29.64</v>
      </c>
      <c r="S2043" t="n">
        <v>25.4</v>
      </c>
      <c r="T2043" t="n">
        <v>1289.96</v>
      </c>
      <c r="U2043" t="n">
        <v>0.86</v>
      </c>
      <c r="V2043" t="n">
        <v>0.89</v>
      </c>
      <c r="W2043" t="n">
        <v>2.95</v>
      </c>
      <c r="X2043" t="n">
        <v>0.07000000000000001</v>
      </c>
      <c r="Y2043" t="n">
        <v>1</v>
      </c>
      <c r="Z2043" t="n">
        <v>10</v>
      </c>
    </row>
    <row r="2044">
      <c r="A2044" t="n">
        <v>91</v>
      </c>
      <c r="B2044" t="n">
        <v>85</v>
      </c>
      <c r="C2044" t="inlineStr">
        <is>
          <t xml:space="preserve">CONCLUIDO	</t>
        </is>
      </c>
      <c r="D2044" t="n">
        <v>7.6852</v>
      </c>
      <c r="E2044" t="n">
        <v>13.01</v>
      </c>
      <c r="F2044" t="n">
        <v>10.47</v>
      </c>
      <c r="G2044" t="n">
        <v>125.64</v>
      </c>
      <c r="H2044" t="n">
        <v>2.09</v>
      </c>
      <c r="I2044" t="n">
        <v>5</v>
      </c>
      <c r="J2044" t="n">
        <v>202.21</v>
      </c>
      <c r="K2044" t="n">
        <v>51.39</v>
      </c>
      <c r="L2044" t="n">
        <v>23.75</v>
      </c>
      <c r="M2044" t="n">
        <v>3</v>
      </c>
      <c r="N2044" t="n">
        <v>42.07</v>
      </c>
      <c r="O2044" t="n">
        <v>25173.44</v>
      </c>
      <c r="P2044" t="n">
        <v>123.14</v>
      </c>
      <c r="Q2044" t="n">
        <v>197.75</v>
      </c>
      <c r="R2044" t="n">
        <v>29.8</v>
      </c>
      <c r="S2044" t="n">
        <v>25.4</v>
      </c>
      <c r="T2044" t="n">
        <v>1372.45</v>
      </c>
      <c r="U2044" t="n">
        <v>0.85</v>
      </c>
      <c r="V2044" t="n">
        <v>0.89</v>
      </c>
      <c r="W2044" t="n">
        <v>2.95</v>
      </c>
      <c r="X2044" t="n">
        <v>0.08</v>
      </c>
      <c r="Y2044" t="n">
        <v>1</v>
      </c>
      <c r="Z2044" t="n">
        <v>10</v>
      </c>
    </row>
    <row r="2045">
      <c r="A2045" t="n">
        <v>92</v>
      </c>
      <c r="B2045" t="n">
        <v>85</v>
      </c>
      <c r="C2045" t="inlineStr">
        <is>
          <t xml:space="preserve">CONCLUIDO	</t>
        </is>
      </c>
      <c r="D2045" t="n">
        <v>7.6854</v>
      </c>
      <c r="E2045" t="n">
        <v>13.01</v>
      </c>
      <c r="F2045" t="n">
        <v>10.47</v>
      </c>
      <c r="G2045" t="n">
        <v>125.64</v>
      </c>
      <c r="H2045" t="n">
        <v>2.1</v>
      </c>
      <c r="I2045" t="n">
        <v>5</v>
      </c>
      <c r="J2045" t="n">
        <v>202.61</v>
      </c>
      <c r="K2045" t="n">
        <v>51.39</v>
      </c>
      <c r="L2045" t="n">
        <v>24</v>
      </c>
      <c r="M2045" t="n">
        <v>3</v>
      </c>
      <c r="N2045" t="n">
        <v>42.21</v>
      </c>
      <c r="O2045" t="n">
        <v>25222.04</v>
      </c>
      <c r="P2045" t="n">
        <v>123.08</v>
      </c>
      <c r="Q2045" t="n">
        <v>197.75</v>
      </c>
      <c r="R2045" t="n">
        <v>29.87</v>
      </c>
      <c r="S2045" t="n">
        <v>25.4</v>
      </c>
      <c r="T2045" t="n">
        <v>1403.64</v>
      </c>
      <c r="U2045" t="n">
        <v>0.85</v>
      </c>
      <c r="V2045" t="n">
        <v>0.89</v>
      </c>
      <c r="W2045" t="n">
        <v>2.95</v>
      </c>
      <c r="X2045" t="n">
        <v>0.08</v>
      </c>
      <c r="Y2045" t="n">
        <v>1</v>
      </c>
      <c r="Z2045" t="n">
        <v>10</v>
      </c>
    </row>
    <row r="2046">
      <c r="A2046" t="n">
        <v>93</v>
      </c>
      <c r="B2046" t="n">
        <v>85</v>
      </c>
      <c r="C2046" t="inlineStr">
        <is>
          <t xml:space="preserve">CONCLUIDO	</t>
        </is>
      </c>
      <c r="D2046" t="n">
        <v>7.6852</v>
      </c>
      <c r="E2046" t="n">
        <v>13.01</v>
      </c>
      <c r="F2046" t="n">
        <v>10.47</v>
      </c>
      <c r="G2046" t="n">
        <v>125.64</v>
      </c>
      <c r="H2046" t="n">
        <v>2.12</v>
      </c>
      <c r="I2046" t="n">
        <v>5</v>
      </c>
      <c r="J2046" t="n">
        <v>203</v>
      </c>
      <c r="K2046" t="n">
        <v>51.39</v>
      </c>
      <c r="L2046" t="n">
        <v>24.25</v>
      </c>
      <c r="M2046" t="n">
        <v>3</v>
      </c>
      <c r="N2046" t="n">
        <v>42.36</v>
      </c>
      <c r="O2046" t="n">
        <v>25270.81</v>
      </c>
      <c r="P2046" t="n">
        <v>123.06</v>
      </c>
      <c r="Q2046" t="n">
        <v>197.76</v>
      </c>
      <c r="R2046" t="n">
        <v>29.91</v>
      </c>
      <c r="S2046" t="n">
        <v>25.4</v>
      </c>
      <c r="T2046" t="n">
        <v>1428.17</v>
      </c>
      <c r="U2046" t="n">
        <v>0.85</v>
      </c>
      <c r="V2046" t="n">
        <v>0.89</v>
      </c>
      <c r="W2046" t="n">
        <v>2.95</v>
      </c>
      <c r="X2046" t="n">
        <v>0.08</v>
      </c>
      <c r="Y2046" t="n">
        <v>1</v>
      </c>
      <c r="Z2046" t="n">
        <v>10</v>
      </c>
    </row>
    <row r="2047">
      <c r="A2047" t="n">
        <v>94</v>
      </c>
      <c r="B2047" t="n">
        <v>85</v>
      </c>
      <c r="C2047" t="inlineStr">
        <is>
          <t xml:space="preserve">CONCLUIDO	</t>
        </is>
      </c>
      <c r="D2047" t="n">
        <v>7.6869</v>
      </c>
      <c r="E2047" t="n">
        <v>13.01</v>
      </c>
      <c r="F2047" t="n">
        <v>10.47</v>
      </c>
      <c r="G2047" t="n">
        <v>125.61</v>
      </c>
      <c r="H2047" t="n">
        <v>2.14</v>
      </c>
      <c r="I2047" t="n">
        <v>5</v>
      </c>
      <c r="J2047" t="n">
        <v>203.4</v>
      </c>
      <c r="K2047" t="n">
        <v>51.39</v>
      </c>
      <c r="L2047" t="n">
        <v>24.5</v>
      </c>
      <c r="M2047" t="n">
        <v>3</v>
      </c>
      <c r="N2047" t="n">
        <v>42.5</v>
      </c>
      <c r="O2047" t="n">
        <v>25319.51</v>
      </c>
      <c r="P2047" t="n">
        <v>122.85</v>
      </c>
      <c r="Q2047" t="n">
        <v>197.75</v>
      </c>
      <c r="R2047" t="n">
        <v>29.87</v>
      </c>
      <c r="S2047" t="n">
        <v>25.4</v>
      </c>
      <c r="T2047" t="n">
        <v>1404.21</v>
      </c>
      <c r="U2047" t="n">
        <v>0.85</v>
      </c>
      <c r="V2047" t="n">
        <v>0.89</v>
      </c>
      <c r="W2047" t="n">
        <v>2.94</v>
      </c>
      <c r="X2047" t="n">
        <v>0.08</v>
      </c>
      <c r="Y2047" t="n">
        <v>1</v>
      </c>
      <c r="Z2047" t="n">
        <v>10</v>
      </c>
    </row>
    <row r="2048">
      <c r="A2048" t="n">
        <v>95</v>
      </c>
      <c r="B2048" t="n">
        <v>85</v>
      </c>
      <c r="C2048" t="inlineStr">
        <is>
          <t xml:space="preserve">CONCLUIDO	</t>
        </is>
      </c>
      <c r="D2048" t="n">
        <v>7.6872</v>
      </c>
      <c r="E2048" t="n">
        <v>13.01</v>
      </c>
      <c r="F2048" t="n">
        <v>10.47</v>
      </c>
      <c r="G2048" t="n">
        <v>125.6</v>
      </c>
      <c r="H2048" t="n">
        <v>2.16</v>
      </c>
      <c r="I2048" t="n">
        <v>5</v>
      </c>
      <c r="J2048" t="n">
        <v>203.79</v>
      </c>
      <c r="K2048" t="n">
        <v>51.39</v>
      </c>
      <c r="L2048" t="n">
        <v>24.75</v>
      </c>
      <c r="M2048" t="n">
        <v>3</v>
      </c>
      <c r="N2048" t="n">
        <v>42.65</v>
      </c>
      <c r="O2048" t="n">
        <v>25368.26</v>
      </c>
      <c r="P2048" t="n">
        <v>122.83</v>
      </c>
      <c r="Q2048" t="n">
        <v>197.75</v>
      </c>
      <c r="R2048" t="n">
        <v>29.83</v>
      </c>
      <c r="S2048" t="n">
        <v>25.4</v>
      </c>
      <c r="T2048" t="n">
        <v>1388.43</v>
      </c>
      <c r="U2048" t="n">
        <v>0.85</v>
      </c>
      <c r="V2048" t="n">
        <v>0.89</v>
      </c>
      <c r="W2048" t="n">
        <v>2.94</v>
      </c>
      <c r="X2048" t="n">
        <v>0.08</v>
      </c>
      <c r="Y2048" t="n">
        <v>1</v>
      </c>
      <c r="Z2048" t="n">
        <v>10</v>
      </c>
    </row>
    <row r="2049">
      <c r="A2049" t="n">
        <v>96</v>
      </c>
      <c r="B2049" t="n">
        <v>85</v>
      </c>
      <c r="C2049" t="inlineStr">
        <is>
          <t xml:space="preserve">CONCLUIDO	</t>
        </is>
      </c>
      <c r="D2049" t="n">
        <v>7.6851</v>
      </c>
      <c r="E2049" t="n">
        <v>13.01</v>
      </c>
      <c r="F2049" t="n">
        <v>10.47</v>
      </c>
      <c r="G2049" t="n">
        <v>125.64</v>
      </c>
      <c r="H2049" t="n">
        <v>2.17</v>
      </c>
      <c r="I2049" t="n">
        <v>5</v>
      </c>
      <c r="J2049" t="n">
        <v>204.19</v>
      </c>
      <c r="K2049" t="n">
        <v>51.39</v>
      </c>
      <c r="L2049" t="n">
        <v>25</v>
      </c>
      <c r="M2049" t="n">
        <v>3</v>
      </c>
      <c r="N2049" t="n">
        <v>42.79</v>
      </c>
      <c r="O2049" t="n">
        <v>25417.05</v>
      </c>
      <c r="P2049" t="n">
        <v>122.67</v>
      </c>
      <c r="Q2049" t="n">
        <v>197.75</v>
      </c>
      <c r="R2049" t="n">
        <v>29.88</v>
      </c>
      <c r="S2049" t="n">
        <v>25.4</v>
      </c>
      <c r="T2049" t="n">
        <v>1409.05</v>
      </c>
      <c r="U2049" t="n">
        <v>0.85</v>
      </c>
      <c r="V2049" t="n">
        <v>0.89</v>
      </c>
      <c r="W2049" t="n">
        <v>2.95</v>
      </c>
      <c r="X2049" t="n">
        <v>0.08</v>
      </c>
      <c r="Y2049" t="n">
        <v>1</v>
      </c>
      <c r="Z2049" t="n">
        <v>10</v>
      </c>
    </row>
    <row r="2050">
      <c r="A2050" t="n">
        <v>97</v>
      </c>
      <c r="B2050" t="n">
        <v>85</v>
      </c>
      <c r="C2050" t="inlineStr">
        <is>
          <t xml:space="preserve">CONCLUIDO	</t>
        </is>
      </c>
      <c r="D2050" t="n">
        <v>7.688</v>
      </c>
      <c r="E2050" t="n">
        <v>13.01</v>
      </c>
      <c r="F2050" t="n">
        <v>10.47</v>
      </c>
      <c r="G2050" t="n">
        <v>125.58</v>
      </c>
      <c r="H2050" t="n">
        <v>2.19</v>
      </c>
      <c r="I2050" t="n">
        <v>5</v>
      </c>
      <c r="J2050" t="n">
        <v>204.58</v>
      </c>
      <c r="K2050" t="n">
        <v>51.39</v>
      </c>
      <c r="L2050" t="n">
        <v>25.25</v>
      </c>
      <c r="M2050" t="n">
        <v>3</v>
      </c>
      <c r="N2050" t="n">
        <v>42.94</v>
      </c>
      <c r="O2050" t="n">
        <v>25465.9</v>
      </c>
      <c r="P2050" t="n">
        <v>122.47</v>
      </c>
      <c r="Q2050" t="n">
        <v>197.77</v>
      </c>
      <c r="R2050" t="n">
        <v>29.77</v>
      </c>
      <c r="S2050" t="n">
        <v>25.4</v>
      </c>
      <c r="T2050" t="n">
        <v>1356.43</v>
      </c>
      <c r="U2050" t="n">
        <v>0.85</v>
      </c>
      <c r="V2050" t="n">
        <v>0.89</v>
      </c>
      <c r="W2050" t="n">
        <v>2.95</v>
      </c>
      <c r="X2050" t="n">
        <v>0.08</v>
      </c>
      <c r="Y2050" t="n">
        <v>1</v>
      </c>
      <c r="Z2050" t="n">
        <v>10</v>
      </c>
    </row>
    <row r="2051">
      <c r="A2051" t="n">
        <v>98</v>
      </c>
      <c r="B2051" t="n">
        <v>85</v>
      </c>
      <c r="C2051" t="inlineStr">
        <is>
          <t xml:space="preserve">CONCLUIDO	</t>
        </is>
      </c>
      <c r="D2051" t="n">
        <v>7.6894</v>
      </c>
      <c r="E2051" t="n">
        <v>13</v>
      </c>
      <c r="F2051" t="n">
        <v>10.46</v>
      </c>
      <c r="G2051" t="n">
        <v>125.56</v>
      </c>
      <c r="H2051" t="n">
        <v>2.21</v>
      </c>
      <c r="I2051" t="n">
        <v>5</v>
      </c>
      <c r="J2051" t="n">
        <v>204.98</v>
      </c>
      <c r="K2051" t="n">
        <v>51.39</v>
      </c>
      <c r="L2051" t="n">
        <v>25.5</v>
      </c>
      <c r="M2051" t="n">
        <v>3</v>
      </c>
      <c r="N2051" t="n">
        <v>43.09</v>
      </c>
      <c r="O2051" t="n">
        <v>25514.8</v>
      </c>
      <c r="P2051" t="n">
        <v>122.09</v>
      </c>
      <c r="Q2051" t="n">
        <v>197.75</v>
      </c>
      <c r="R2051" t="n">
        <v>29.66</v>
      </c>
      <c r="S2051" t="n">
        <v>25.4</v>
      </c>
      <c r="T2051" t="n">
        <v>1299.6</v>
      </c>
      <c r="U2051" t="n">
        <v>0.86</v>
      </c>
      <c r="V2051" t="n">
        <v>0.89</v>
      </c>
      <c r="W2051" t="n">
        <v>2.95</v>
      </c>
      <c r="X2051" t="n">
        <v>0.07000000000000001</v>
      </c>
      <c r="Y2051" t="n">
        <v>1</v>
      </c>
      <c r="Z2051" t="n">
        <v>10</v>
      </c>
    </row>
    <row r="2052">
      <c r="A2052" t="n">
        <v>99</v>
      </c>
      <c r="B2052" t="n">
        <v>85</v>
      </c>
      <c r="C2052" t="inlineStr">
        <is>
          <t xml:space="preserve">CONCLUIDO	</t>
        </is>
      </c>
      <c r="D2052" t="n">
        <v>7.6895</v>
      </c>
      <c r="E2052" t="n">
        <v>13</v>
      </c>
      <c r="F2052" t="n">
        <v>10.46</v>
      </c>
      <c r="G2052" t="n">
        <v>125.55</v>
      </c>
      <c r="H2052" t="n">
        <v>2.23</v>
      </c>
      <c r="I2052" t="n">
        <v>5</v>
      </c>
      <c r="J2052" t="n">
        <v>205.38</v>
      </c>
      <c r="K2052" t="n">
        <v>51.39</v>
      </c>
      <c r="L2052" t="n">
        <v>25.75</v>
      </c>
      <c r="M2052" t="n">
        <v>3</v>
      </c>
      <c r="N2052" t="n">
        <v>43.23</v>
      </c>
      <c r="O2052" t="n">
        <v>25563.75</v>
      </c>
      <c r="P2052" t="n">
        <v>121.91</v>
      </c>
      <c r="Q2052" t="n">
        <v>197.75</v>
      </c>
      <c r="R2052" t="n">
        <v>29.64</v>
      </c>
      <c r="S2052" t="n">
        <v>25.4</v>
      </c>
      <c r="T2052" t="n">
        <v>1292.04</v>
      </c>
      <c r="U2052" t="n">
        <v>0.86</v>
      </c>
      <c r="V2052" t="n">
        <v>0.89</v>
      </c>
      <c r="W2052" t="n">
        <v>2.95</v>
      </c>
      <c r="X2052" t="n">
        <v>0.07000000000000001</v>
      </c>
      <c r="Y2052" t="n">
        <v>1</v>
      </c>
      <c r="Z2052" t="n">
        <v>10</v>
      </c>
    </row>
    <row r="2053">
      <c r="A2053" t="n">
        <v>100</v>
      </c>
      <c r="B2053" t="n">
        <v>85</v>
      </c>
      <c r="C2053" t="inlineStr">
        <is>
          <t xml:space="preserve">CONCLUIDO	</t>
        </is>
      </c>
      <c r="D2053" t="n">
        <v>7.6913</v>
      </c>
      <c r="E2053" t="n">
        <v>13</v>
      </c>
      <c r="F2053" t="n">
        <v>10.46</v>
      </c>
      <c r="G2053" t="n">
        <v>125.52</v>
      </c>
      <c r="H2053" t="n">
        <v>2.24</v>
      </c>
      <c r="I2053" t="n">
        <v>5</v>
      </c>
      <c r="J2053" t="n">
        <v>205.77</v>
      </c>
      <c r="K2053" t="n">
        <v>51.39</v>
      </c>
      <c r="L2053" t="n">
        <v>26</v>
      </c>
      <c r="M2053" t="n">
        <v>3</v>
      </c>
      <c r="N2053" t="n">
        <v>43.38</v>
      </c>
      <c r="O2053" t="n">
        <v>25612.75</v>
      </c>
      <c r="P2053" t="n">
        <v>121.63</v>
      </c>
      <c r="Q2053" t="n">
        <v>197.77</v>
      </c>
      <c r="R2053" t="n">
        <v>29.56</v>
      </c>
      <c r="S2053" t="n">
        <v>25.4</v>
      </c>
      <c r="T2053" t="n">
        <v>1252.71</v>
      </c>
      <c r="U2053" t="n">
        <v>0.86</v>
      </c>
      <c r="V2053" t="n">
        <v>0.89</v>
      </c>
      <c r="W2053" t="n">
        <v>2.94</v>
      </c>
      <c r="X2053" t="n">
        <v>0.07000000000000001</v>
      </c>
      <c r="Y2053" t="n">
        <v>1</v>
      </c>
      <c r="Z2053" t="n">
        <v>10</v>
      </c>
    </row>
    <row r="2054">
      <c r="A2054" t="n">
        <v>101</v>
      </c>
      <c r="B2054" t="n">
        <v>85</v>
      </c>
      <c r="C2054" t="inlineStr">
        <is>
          <t xml:space="preserve">CONCLUIDO	</t>
        </is>
      </c>
      <c r="D2054" t="n">
        <v>7.6902</v>
      </c>
      <c r="E2054" t="n">
        <v>13</v>
      </c>
      <c r="F2054" t="n">
        <v>10.46</v>
      </c>
      <c r="G2054" t="n">
        <v>125.54</v>
      </c>
      <c r="H2054" t="n">
        <v>2.26</v>
      </c>
      <c r="I2054" t="n">
        <v>5</v>
      </c>
      <c r="J2054" t="n">
        <v>206.17</v>
      </c>
      <c r="K2054" t="n">
        <v>51.39</v>
      </c>
      <c r="L2054" t="n">
        <v>26.25</v>
      </c>
      <c r="M2054" t="n">
        <v>3</v>
      </c>
      <c r="N2054" t="n">
        <v>43.53</v>
      </c>
      <c r="O2054" t="n">
        <v>25661.8</v>
      </c>
      <c r="P2054" t="n">
        <v>121.42</v>
      </c>
      <c r="Q2054" t="n">
        <v>197.76</v>
      </c>
      <c r="R2054" t="n">
        <v>29.59</v>
      </c>
      <c r="S2054" t="n">
        <v>25.4</v>
      </c>
      <c r="T2054" t="n">
        <v>1267.97</v>
      </c>
      <c r="U2054" t="n">
        <v>0.86</v>
      </c>
      <c r="V2054" t="n">
        <v>0.89</v>
      </c>
      <c r="W2054" t="n">
        <v>2.95</v>
      </c>
      <c r="X2054" t="n">
        <v>0.07000000000000001</v>
      </c>
      <c r="Y2054" t="n">
        <v>1</v>
      </c>
      <c r="Z2054" t="n">
        <v>10</v>
      </c>
    </row>
    <row r="2055">
      <c r="A2055" t="n">
        <v>102</v>
      </c>
      <c r="B2055" t="n">
        <v>85</v>
      </c>
      <c r="C2055" t="inlineStr">
        <is>
          <t xml:space="preserve">CONCLUIDO	</t>
        </is>
      </c>
      <c r="D2055" t="n">
        <v>7.6897</v>
      </c>
      <c r="E2055" t="n">
        <v>13</v>
      </c>
      <c r="F2055" t="n">
        <v>10.46</v>
      </c>
      <c r="G2055" t="n">
        <v>125.55</v>
      </c>
      <c r="H2055" t="n">
        <v>2.28</v>
      </c>
      <c r="I2055" t="n">
        <v>5</v>
      </c>
      <c r="J2055" t="n">
        <v>206.57</v>
      </c>
      <c r="K2055" t="n">
        <v>51.39</v>
      </c>
      <c r="L2055" t="n">
        <v>26.5</v>
      </c>
      <c r="M2055" t="n">
        <v>3</v>
      </c>
      <c r="N2055" t="n">
        <v>43.68</v>
      </c>
      <c r="O2055" t="n">
        <v>25710.89</v>
      </c>
      <c r="P2055" t="n">
        <v>120.85</v>
      </c>
      <c r="Q2055" t="n">
        <v>197.75</v>
      </c>
      <c r="R2055" t="n">
        <v>29.62</v>
      </c>
      <c r="S2055" t="n">
        <v>25.4</v>
      </c>
      <c r="T2055" t="n">
        <v>1279.84</v>
      </c>
      <c r="U2055" t="n">
        <v>0.86</v>
      </c>
      <c r="V2055" t="n">
        <v>0.89</v>
      </c>
      <c r="W2055" t="n">
        <v>2.95</v>
      </c>
      <c r="X2055" t="n">
        <v>0.07000000000000001</v>
      </c>
      <c r="Y2055" t="n">
        <v>1</v>
      </c>
      <c r="Z2055" t="n">
        <v>10</v>
      </c>
    </row>
    <row r="2056">
      <c r="A2056" t="n">
        <v>103</v>
      </c>
      <c r="B2056" t="n">
        <v>85</v>
      </c>
      <c r="C2056" t="inlineStr">
        <is>
          <t xml:space="preserve">CONCLUIDO	</t>
        </is>
      </c>
      <c r="D2056" t="n">
        <v>7.6892</v>
      </c>
      <c r="E2056" t="n">
        <v>13.01</v>
      </c>
      <c r="F2056" t="n">
        <v>10.46</v>
      </c>
      <c r="G2056" t="n">
        <v>125.56</v>
      </c>
      <c r="H2056" t="n">
        <v>2.3</v>
      </c>
      <c r="I2056" t="n">
        <v>5</v>
      </c>
      <c r="J2056" t="n">
        <v>206.97</v>
      </c>
      <c r="K2056" t="n">
        <v>51.39</v>
      </c>
      <c r="L2056" t="n">
        <v>26.75</v>
      </c>
      <c r="M2056" t="n">
        <v>3</v>
      </c>
      <c r="N2056" t="n">
        <v>43.82</v>
      </c>
      <c r="O2056" t="n">
        <v>25760.05</v>
      </c>
      <c r="P2056" t="n">
        <v>120.42</v>
      </c>
      <c r="Q2056" t="n">
        <v>197.78</v>
      </c>
      <c r="R2056" t="n">
        <v>29.61</v>
      </c>
      <c r="S2056" t="n">
        <v>25.4</v>
      </c>
      <c r="T2056" t="n">
        <v>1274.28</v>
      </c>
      <c r="U2056" t="n">
        <v>0.86</v>
      </c>
      <c r="V2056" t="n">
        <v>0.89</v>
      </c>
      <c r="W2056" t="n">
        <v>2.95</v>
      </c>
      <c r="X2056" t="n">
        <v>0.07000000000000001</v>
      </c>
      <c r="Y2056" t="n">
        <v>1</v>
      </c>
      <c r="Z2056" t="n">
        <v>10</v>
      </c>
    </row>
    <row r="2057">
      <c r="A2057" t="n">
        <v>104</v>
      </c>
      <c r="B2057" t="n">
        <v>85</v>
      </c>
      <c r="C2057" t="inlineStr">
        <is>
          <t xml:space="preserve">CONCLUIDO	</t>
        </is>
      </c>
      <c r="D2057" t="n">
        <v>7.688</v>
      </c>
      <c r="E2057" t="n">
        <v>13.01</v>
      </c>
      <c r="F2057" t="n">
        <v>10.47</v>
      </c>
      <c r="G2057" t="n">
        <v>125.58</v>
      </c>
      <c r="H2057" t="n">
        <v>2.31</v>
      </c>
      <c r="I2057" t="n">
        <v>5</v>
      </c>
      <c r="J2057" t="n">
        <v>207.37</v>
      </c>
      <c r="K2057" t="n">
        <v>51.39</v>
      </c>
      <c r="L2057" t="n">
        <v>27</v>
      </c>
      <c r="M2057" t="n">
        <v>3</v>
      </c>
      <c r="N2057" t="n">
        <v>43.97</v>
      </c>
      <c r="O2057" t="n">
        <v>25809.25</v>
      </c>
      <c r="P2057" t="n">
        <v>120.25</v>
      </c>
      <c r="Q2057" t="n">
        <v>197.75</v>
      </c>
      <c r="R2057" t="n">
        <v>29.75</v>
      </c>
      <c r="S2057" t="n">
        <v>25.4</v>
      </c>
      <c r="T2057" t="n">
        <v>1347.31</v>
      </c>
      <c r="U2057" t="n">
        <v>0.85</v>
      </c>
      <c r="V2057" t="n">
        <v>0.89</v>
      </c>
      <c r="W2057" t="n">
        <v>2.95</v>
      </c>
      <c r="X2057" t="n">
        <v>0.08</v>
      </c>
      <c r="Y2057" t="n">
        <v>1</v>
      </c>
      <c r="Z2057" t="n">
        <v>10</v>
      </c>
    </row>
    <row r="2058">
      <c r="A2058" t="n">
        <v>105</v>
      </c>
      <c r="B2058" t="n">
        <v>85</v>
      </c>
      <c r="C2058" t="inlineStr">
        <is>
          <t xml:space="preserve">CONCLUIDO	</t>
        </is>
      </c>
      <c r="D2058" t="n">
        <v>7.6848</v>
      </c>
      <c r="E2058" t="n">
        <v>13.01</v>
      </c>
      <c r="F2058" t="n">
        <v>10.47</v>
      </c>
      <c r="G2058" t="n">
        <v>125.65</v>
      </c>
      <c r="H2058" t="n">
        <v>2.33</v>
      </c>
      <c r="I2058" t="n">
        <v>5</v>
      </c>
      <c r="J2058" t="n">
        <v>207.77</v>
      </c>
      <c r="K2058" t="n">
        <v>51.39</v>
      </c>
      <c r="L2058" t="n">
        <v>27.25</v>
      </c>
      <c r="M2058" t="n">
        <v>3</v>
      </c>
      <c r="N2058" t="n">
        <v>44.12</v>
      </c>
      <c r="O2058" t="n">
        <v>25858.5</v>
      </c>
      <c r="P2058" t="n">
        <v>120.14</v>
      </c>
      <c r="Q2058" t="n">
        <v>197.75</v>
      </c>
      <c r="R2058" t="n">
        <v>29.88</v>
      </c>
      <c r="S2058" t="n">
        <v>25.4</v>
      </c>
      <c r="T2058" t="n">
        <v>1413.35</v>
      </c>
      <c r="U2058" t="n">
        <v>0.85</v>
      </c>
      <c r="V2058" t="n">
        <v>0.89</v>
      </c>
      <c r="W2058" t="n">
        <v>2.95</v>
      </c>
      <c r="X2058" t="n">
        <v>0.08</v>
      </c>
      <c r="Y2058" t="n">
        <v>1</v>
      </c>
      <c r="Z2058" t="n">
        <v>10</v>
      </c>
    </row>
    <row r="2059">
      <c r="A2059" t="n">
        <v>106</v>
      </c>
      <c r="B2059" t="n">
        <v>85</v>
      </c>
      <c r="C2059" t="inlineStr">
        <is>
          <t xml:space="preserve">CONCLUIDO	</t>
        </is>
      </c>
      <c r="D2059" t="n">
        <v>7.6877</v>
      </c>
      <c r="E2059" t="n">
        <v>13.01</v>
      </c>
      <c r="F2059" t="n">
        <v>10.47</v>
      </c>
      <c r="G2059" t="n">
        <v>125.59</v>
      </c>
      <c r="H2059" t="n">
        <v>2.35</v>
      </c>
      <c r="I2059" t="n">
        <v>5</v>
      </c>
      <c r="J2059" t="n">
        <v>208.17</v>
      </c>
      <c r="K2059" t="n">
        <v>51.39</v>
      </c>
      <c r="L2059" t="n">
        <v>27.5</v>
      </c>
      <c r="M2059" t="n">
        <v>3</v>
      </c>
      <c r="N2059" t="n">
        <v>44.27</v>
      </c>
      <c r="O2059" t="n">
        <v>25907.8</v>
      </c>
      <c r="P2059" t="n">
        <v>119.81</v>
      </c>
      <c r="Q2059" t="n">
        <v>197.75</v>
      </c>
      <c r="R2059" t="n">
        <v>29.77</v>
      </c>
      <c r="S2059" t="n">
        <v>25.4</v>
      </c>
      <c r="T2059" t="n">
        <v>1353.94</v>
      </c>
      <c r="U2059" t="n">
        <v>0.85</v>
      </c>
      <c r="V2059" t="n">
        <v>0.89</v>
      </c>
      <c r="W2059" t="n">
        <v>2.95</v>
      </c>
      <c r="X2059" t="n">
        <v>0.08</v>
      </c>
      <c r="Y2059" t="n">
        <v>1</v>
      </c>
      <c r="Z2059" t="n">
        <v>10</v>
      </c>
    </row>
    <row r="2060">
      <c r="A2060" t="n">
        <v>107</v>
      </c>
      <c r="B2060" t="n">
        <v>85</v>
      </c>
      <c r="C2060" t="inlineStr">
        <is>
          <t xml:space="preserve">CONCLUIDO	</t>
        </is>
      </c>
      <c r="D2060" t="n">
        <v>7.6859</v>
      </c>
      <c r="E2060" t="n">
        <v>13.01</v>
      </c>
      <c r="F2060" t="n">
        <v>10.47</v>
      </c>
      <c r="G2060" t="n">
        <v>125.63</v>
      </c>
      <c r="H2060" t="n">
        <v>2.36</v>
      </c>
      <c r="I2060" t="n">
        <v>5</v>
      </c>
      <c r="J2060" t="n">
        <v>208.57</v>
      </c>
      <c r="K2060" t="n">
        <v>51.39</v>
      </c>
      <c r="L2060" t="n">
        <v>27.75</v>
      </c>
      <c r="M2060" t="n">
        <v>3</v>
      </c>
      <c r="N2060" t="n">
        <v>44.42</v>
      </c>
      <c r="O2060" t="n">
        <v>25957.16</v>
      </c>
      <c r="P2060" t="n">
        <v>119.34</v>
      </c>
      <c r="Q2060" t="n">
        <v>197.75</v>
      </c>
      <c r="R2060" t="n">
        <v>29.8</v>
      </c>
      <c r="S2060" t="n">
        <v>25.4</v>
      </c>
      <c r="T2060" t="n">
        <v>1369.34</v>
      </c>
      <c r="U2060" t="n">
        <v>0.85</v>
      </c>
      <c r="V2060" t="n">
        <v>0.89</v>
      </c>
      <c r="W2060" t="n">
        <v>2.95</v>
      </c>
      <c r="X2060" t="n">
        <v>0.08</v>
      </c>
      <c r="Y2060" t="n">
        <v>1</v>
      </c>
      <c r="Z2060" t="n">
        <v>10</v>
      </c>
    </row>
    <row r="2061">
      <c r="A2061" t="n">
        <v>108</v>
      </c>
      <c r="B2061" t="n">
        <v>85</v>
      </c>
      <c r="C2061" t="inlineStr">
        <is>
          <t xml:space="preserve">CONCLUIDO	</t>
        </is>
      </c>
      <c r="D2061" t="n">
        <v>7.6885</v>
      </c>
      <c r="E2061" t="n">
        <v>13.01</v>
      </c>
      <c r="F2061" t="n">
        <v>10.46</v>
      </c>
      <c r="G2061" t="n">
        <v>125.57</v>
      </c>
      <c r="H2061" t="n">
        <v>2.38</v>
      </c>
      <c r="I2061" t="n">
        <v>5</v>
      </c>
      <c r="J2061" t="n">
        <v>208.97</v>
      </c>
      <c r="K2061" t="n">
        <v>51.39</v>
      </c>
      <c r="L2061" t="n">
        <v>28</v>
      </c>
      <c r="M2061" t="n">
        <v>3</v>
      </c>
      <c r="N2061" t="n">
        <v>44.57</v>
      </c>
      <c r="O2061" t="n">
        <v>26006.56</v>
      </c>
      <c r="P2061" t="n">
        <v>119.15</v>
      </c>
      <c r="Q2061" t="n">
        <v>197.76</v>
      </c>
      <c r="R2061" t="n">
        <v>29.74</v>
      </c>
      <c r="S2061" t="n">
        <v>25.4</v>
      </c>
      <c r="T2061" t="n">
        <v>1339.19</v>
      </c>
      <c r="U2061" t="n">
        <v>0.85</v>
      </c>
      <c r="V2061" t="n">
        <v>0.89</v>
      </c>
      <c r="W2061" t="n">
        <v>2.94</v>
      </c>
      <c r="X2061" t="n">
        <v>0.07000000000000001</v>
      </c>
      <c r="Y2061" t="n">
        <v>1</v>
      </c>
      <c r="Z2061" t="n">
        <v>10</v>
      </c>
    </row>
    <row r="2062">
      <c r="A2062" t="n">
        <v>109</v>
      </c>
      <c r="B2062" t="n">
        <v>85</v>
      </c>
      <c r="C2062" t="inlineStr">
        <is>
          <t xml:space="preserve">CONCLUIDO	</t>
        </is>
      </c>
      <c r="D2062" t="n">
        <v>7.719</v>
      </c>
      <c r="E2062" t="n">
        <v>12.96</v>
      </c>
      <c r="F2062" t="n">
        <v>10.45</v>
      </c>
      <c r="G2062" t="n">
        <v>156.7</v>
      </c>
      <c r="H2062" t="n">
        <v>2.4</v>
      </c>
      <c r="I2062" t="n">
        <v>4</v>
      </c>
      <c r="J2062" t="n">
        <v>209.37</v>
      </c>
      <c r="K2062" t="n">
        <v>51.39</v>
      </c>
      <c r="L2062" t="n">
        <v>28.25</v>
      </c>
      <c r="M2062" t="n">
        <v>2</v>
      </c>
      <c r="N2062" t="n">
        <v>44.72</v>
      </c>
      <c r="O2062" t="n">
        <v>26056.02</v>
      </c>
      <c r="P2062" t="n">
        <v>118.5</v>
      </c>
      <c r="Q2062" t="n">
        <v>197.75</v>
      </c>
      <c r="R2062" t="n">
        <v>29.12</v>
      </c>
      <c r="S2062" t="n">
        <v>25.4</v>
      </c>
      <c r="T2062" t="n">
        <v>1035.26</v>
      </c>
      <c r="U2062" t="n">
        <v>0.87</v>
      </c>
      <c r="V2062" t="n">
        <v>0.89</v>
      </c>
      <c r="W2062" t="n">
        <v>2.95</v>
      </c>
      <c r="X2062" t="n">
        <v>0.06</v>
      </c>
      <c r="Y2062" t="n">
        <v>1</v>
      </c>
      <c r="Z2062" t="n">
        <v>10</v>
      </c>
    </row>
    <row r="2063">
      <c r="A2063" t="n">
        <v>110</v>
      </c>
      <c r="B2063" t="n">
        <v>85</v>
      </c>
      <c r="C2063" t="inlineStr">
        <is>
          <t xml:space="preserve">CONCLUIDO	</t>
        </is>
      </c>
      <c r="D2063" t="n">
        <v>7.7218</v>
      </c>
      <c r="E2063" t="n">
        <v>12.95</v>
      </c>
      <c r="F2063" t="n">
        <v>10.44</v>
      </c>
      <c r="G2063" t="n">
        <v>156.63</v>
      </c>
      <c r="H2063" t="n">
        <v>2.41</v>
      </c>
      <c r="I2063" t="n">
        <v>4</v>
      </c>
      <c r="J2063" t="n">
        <v>209.77</v>
      </c>
      <c r="K2063" t="n">
        <v>51.39</v>
      </c>
      <c r="L2063" t="n">
        <v>28.5</v>
      </c>
      <c r="M2063" t="n">
        <v>2</v>
      </c>
      <c r="N2063" t="n">
        <v>44.88</v>
      </c>
      <c r="O2063" t="n">
        <v>26105.53</v>
      </c>
      <c r="P2063" t="n">
        <v>118.65</v>
      </c>
      <c r="Q2063" t="n">
        <v>197.77</v>
      </c>
      <c r="R2063" t="n">
        <v>28.98</v>
      </c>
      <c r="S2063" t="n">
        <v>25.4</v>
      </c>
      <c r="T2063" t="n">
        <v>964.54</v>
      </c>
      <c r="U2063" t="n">
        <v>0.88</v>
      </c>
      <c r="V2063" t="n">
        <v>0.89</v>
      </c>
      <c r="W2063" t="n">
        <v>2.95</v>
      </c>
      <c r="X2063" t="n">
        <v>0.05</v>
      </c>
      <c r="Y2063" t="n">
        <v>1</v>
      </c>
      <c r="Z2063" t="n">
        <v>10</v>
      </c>
    </row>
    <row r="2064">
      <c r="A2064" t="n">
        <v>111</v>
      </c>
      <c r="B2064" t="n">
        <v>85</v>
      </c>
      <c r="C2064" t="inlineStr">
        <is>
          <t xml:space="preserve">CONCLUIDO	</t>
        </is>
      </c>
      <c r="D2064" t="n">
        <v>7.721</v>
      </c>
      <c r="E2064" t="n">
        <v>12.95</v>
      </c>
      <c r="F2064" t="n">
        <v>10.44</v>
      </c>
      <c r="G2064" t="n">
        <v>156.65</v>
      </c>
      <c r="H2064" t="n">
        <v>2.43</v>
      </c>
      <c r="I2064" t="n">
        <v>4</v>
      </c>
      <c r="J2064" t="n">
        <v>210.17</v>
      </c>
      <c r="K2064" t="n">
        <v>51.39</v>
      </c>
      <c r="L2064" t="n">
        <v>28.75</v>
      </c>
      <c r="M2064" t="n">
        <v>2</v>
      </c>
      <c r="N2064" t="n">
        <v>45.03</v>
      </c>
      <c r="O2064" t="n">
        <v>26155.09</v>
      </c>
      <c r="P2064" t="n">
        <v>118.8</v>
      </c>
      <c r="Q2064" t="n">
        <v>197.75</v>
      </c>
      <c r="R2064" t="n">
        <v>29.01</v>
      </c>
      <c r="S2064" t="n">
        <v>25.4</v>
      </c>
      <c r="T2064" t="n">
        <v>980.26</v>
      </c>
      <c r="U2064" t="n">
        <v>0.88</v>
      </c>
      <c r="V2064" t="n">
        <v>0.89</v>
      </c>
      <c r="W2064" t="n">
        <v>2.95</v>
      </c>
      <c r="X2064" t="n">
        <v>0.05</v>
      </c>
      <c r="Y2064" t="n">
        <v>1</v>
      </c>
      <c r="Z2064" t="n">
        <v>10</v>
      </c>
    </row>
    <row r="2065">
      <c r="A2065" t="n">
        <v>112</v>
      </c>
      <c r="B2065" t="n">
        <v>85</v>
      </c>
      <c r="C2065" t="inlineStr">
        <is>
          <t xml:space="preserve">CONCLUIDO	</t>
        </is>
      </c>
      <c r="D2065" t="n">
        <v>7.72</v>
      </c>
      <c r="E2065" t="n">
        <v>12.95</v>
      </c>
      <c r="F2065" t="n">
        <v>10.45</v>
      </c>
      <c r="G2065" t="n">
        <v>156.68</v>
      </c>
      <c r="H2065" t="n">
        <v>2.45</v>
      </c>
      <c r="I2065" t="n">
        <v>4</v>
      </c>
      <c r="J2065" t="n">
        <v>210.57</v>
      </c>
      <c r="K2065" t="n">
        <v>51.39</v>
      </c>
      <c r="L2065" t="n">
        <v>29</v>
      </c>
      <c r="M2065" t="n">
        <v>2</v>
      </c>
      <c r="N2065" t="n">
        <v>45.18</v>
      </c>
      <c r="O2065" t="n">
        <v>26204.71</v>
      </c>
      <c r="P2065" t="n">
        <v>119.06</v>
      </c>
      <c r="Q2065" t="n">
        <v>197.76</v>
      </c>
      <c r="R2065" t="n">
        <v>29.08</v>
      </c>
      <c r="S2065" t="n">
        <v>25.4</v>
      </c>
      <c r="T2065" t="n">
        <v>1015.46</v>
      </c>
      <c r="U2065" t="n">
        <v>0.87</v>
      </c>
      <c r="V2065" t="n">
        <v>0.89</v>
      </c>
      <c r="W2065" t="n">
        <v>2.95</v>
      </c>
      <c r="X2065" t="n">
        <v>0.06</v>
      </c>
      <c r="Y2065" t="n">
        <v>1</v>
      </c>
      <c r="Z2065" t="n">
        <v>10</v>
      </c>
    </row>
    <row r="2066">
      <c r="A2066" t="n">
        <v>113</v>
      </c>
      <c r="B2066" t="n">
        <v>85</v>
      </c>
      <c r="C2066" t="inlineStr">
        <is>
          <t xml:space="preserve">CONCLUIDO	</t>
        </is>
      </c>
      <c r="D2066" t="n">
        <v>7.722</v>
      </c>
      <c r="E2066" t="n">
        <v>12.95</v>
      </c>
      <c r="F2066" t="n">
        <v>10.44</v>
      </c>
      <c r="G2066" t="n">
        <v>156.63</v>
      </c>
      <c r="H2066" t="n">
        <v>2.46</v>
      </c>
      <c r="I2066" t="n">
        <v>4</v>
      </c>
      <c r="J2066" t="n">
        <v>210.98</v>
      </c>
      <c r="K2066" t="n">
        <v>51.39</v>
      </c>
      <c r="L2066" t="n">
        <v>29.25</v>
      </c>
      <c r="M2066" t="n">
        <v>2</v>
      </c>
      <c r="N2066" t="n">
        <v>45.33</v>
      </c>
      <c r="O2066" t="n">
        <v>26254.37</v>
      </c>
      <c r="P2066" t="n">
        <v>119.09</v>
      </c>
      <c r="Q2066" t="n">
        <v>197.75</v>
      </c>
      <c r="R2066" t="n">
        <v>29.01</v>
      </c>
      <c r="S2066" t="n">
        <v>25.4</v>
      </c>
      <c r="T2066" t="n">
        <v>981.97</v>
      </c>
      <c r="U2066" t="n">
        <v>0.88</v>
      </c>
      <c r="V2066" t="n">
        <v>0.89</v>
      </c>
      <c r="W2066" t="n">
        <v>2.94</v>
      </c>
      <c r="X2066" t="n">
        <v>0.05</v>
      </c>
      <c r="Y2066" t="n">
        <v>1</v>
      </c>
      <c r="Z2066" t="n">
        <v>10</v>
      </c>
    </row>
    <row r="2067">
      <c r="A2067" t="n">
        <v>114</v>
      </c>
      <c r="B2067" t="n">
        <v>85</v>
      </c>
      <c r="C2067" t="inlineStr">
        <is>
          <t xml:space="preserve">CONCLUIDO	</t>
        </is>
      </c>
      <c r="D2067" t="n">
        <v>7.721</v>
      </c>
      <c r="E2067" t="n">
        <v>12.95</v>
      </c>
      <c r="F2067" t="n">
        <v>10.44</v>
      </c>
      <c r="G2067" t="n">
        <v>156.65</v>
      </c>
      <c r="H2067" t="n">
        <v>2.48</v>
      </c>
      <c r="I2067" t="n">
        <v>4</v>
      </c>
      <c r="J2067" t="n">
        <v>211.38</v>
      </c>
      <c r="K2067" t="n">
        <v>51.39</v>
      </c>
      <c r="L2067" t="n">
        <v>29.5</v>
      </c>
      <c r="M2067" t="n">
        <v>2</v>
      </c>
      <c r="N2067" t="n">
        <v>45.49</v>
      </c>
      <c r="O2067" t="n">
        <v>26304.09</v>
      </c>
      <c r="P2067" t="n">
        <v>119.3</v>
      </c>
      <c r="Q2067" t="n">
        <v>197.75</v>
      </c>
      <c r="R2067" t="n">
        <v>29.06</v>
      </c>
      <c r="S2067" t="n">
        <v>25.4</v>
      </c>
      <c r="T2067" t="n">
        <v>1008.28</v>
      </c>
      <c r="U2067" t="n">
        <v>0.87</v>
      </c>
      <c r="V2067" t="n">
        <v>0.89</v>
      </c>
      <c r="W2067" t="n">
        <v>2.94</v>
      </c>
      <c r="X2067" t="n">
        <v>0.05</v>
      </c>
      <c r="Y2067" t="n">
        <v>1</v>
      </c>
      <c r="Z2067" t="n">
        <v>10</v>
      </c>
    </row>
    <row r="2068">
      <c r="A2068" t="n">
        <v>115</v>
      </c>
      <c r="B2068" t="n">
        <v>85</v>
      </c>
      <c r="C2068" t="inlineStr">
        <is>
          <t xml:space="preserve">CONCLUIDO	</t>
        </is>
      </c>
      <c r="D2068" t="n">
        <v>7.7208</v>
      </c>
      <c r="E2068" t="n">
        <v>12.95</v>
      </c>
      <c r="F2068" t="n">
        <v>10.44</v>
      </c>
      <c r="G2068" t="n">
        <v>156.66</v>
      </c>
      <c r="H2068" t="n">
        <v>2.5</v>
      </c>
      <c r="I2068" t="n">
        <v>4</v>
      </c>
      <c r="J2068" t="n">
        <v>211.78</v>
      </c>
      <c r="K2068" t="n">
        <v>51.39</v>
      </c>
      <c r="L2068" t="n">
        <v>29.75</v>
      </c>
      <c r="M2068" t="n">
        <v>2</v>
      </c>
      <c r="N2068" t="n">
        <v>45.64</v>
      </c>
      <c r="O2068" t="n">
        <v>26353.87</v>
      </c>
      <c r="P2068" t="n">
        <v>119.32</v>
      </c>
      <c r="Q2068" t="n">
        <v>197.75</v>
      </c>
      <c r="R2068" t="n">
        <v>29.03</v>
      </c>
      <c r="S2068" t="n">
        <v>25.4</v>
      </c>
      <c r="T2068" t="n">
        <v>993.4299999999999</v>
      </c>
      <c r="U2068" t="n">
        <v>0.87</v>
      </c>
      <c r="V2068" t="n">
        <v>0.89</v>
      </c>
      <c r="W2068" t="n">
        <v>2.95</v>
      </c>
      <c r="X2068" t="n">
        <v>0.05</v>
      </c>
      <c r="Y2068" t="n">
        <v>1</v>
      </c>
      <c r="Z2068" t="n">
        <v>10</v>
      </c>
    </row>
    <row r="2069">
      <c r="A2069" t="n">
        <v>116</v>
      </c>
      <c r="B2069" t="n">
        <v>85</v>
      </c>
      <c r="C2069" t="inlineStr">
        <is>
          <t xml:space="preserve">CONCLUIDO	</t>
        </is>
      </c>
      <c r="D2069" t="n">
        <v>7.7189</v>
      </c>
      <c r="E2069" t="n">
        <v>12.96</v>
      </c>
      <c r="F2069" t="n">
        <v>10.45</v>
      </c>
      <c r="G2069" t="n">
        <v>156.71</v>
      </c>
      <c r="H2069" t="n">
        <v>2.51</v>
      </c>
      <c r="I2069" t="n">
        <v>4</v>
      </c>
      <c r="J2069" t="n">
        <v>212.19</v>
      </c>
      <c r="K2069" t="n">
        <v>51.39</v>
      </c>
      <c r="L2069" t="n">
        <v>30</v>
      </c>
      <c r="M2069" t="n">
        <v>2</v>
      </c>
      <c r="N2069" t="n">
        <v>45.79</v>
      </c>
      <c r="O2069" t="n">
        <v>26403.69</v>
      </c>
      <c r="P2069" t="n">
        <v>119.4</v>
      </c>
      <c r="Q2069" t="n">
        <v>197.75</v>
      </c>
      <c r="R2069" t="n">
        <v>29.21</v>
      </c>
      <c r="S2069" t="n">
        <v>25.4</v>
      </c>
      <c r="T2069" t="n">
        <v>1079.58</v>
      </c>
      <c r="U2069" t="n">
        <v>0.87</v>
      </c>
      <c r="V2069" t="n">
        <v>0.89</v>
      </c>
      <c r="W2069" t="n">
        <v>2.94</v>
      </c>
      <c r="X2069" t="n">
        <v>0.06</v>
      </c>
      <c r="Y2069" t="n">
        <v>1</v>
      </c>
      <c r="Z2069" t="n">
        <v>10</v>
      </c>
    </row>
    <row r="2070">
      <c r="A2070" t="n">
        <v>117</v>
      </c>
      <c r="B2070" t="n">
        <v>85</v>
      </c>
      <c r="C2070" t="inlineStr">
        <is>
          <t xml:space="preserve">CONCLUIDO	</t>
        </is>
      </c>
      <c r="D2070" t="n">
        <v>7.7169</v>
      </c>
      <c r="E2070" t="n">
        <v>12.96</v>
      </c>
      <c r="F2070" t="n">
        <v>10.45</v>
      </c>
      <c r="G2070" t="n">
        <v>156.76</v>
      </c>
      <c r="H2070" t="n">
        <v>2.53</v>
      </c>
      <c r="I2070" t="n">
        <v>4</v>
      </c>
      <c r="J2070" t="n">
        <v>212.59</v>
      </c>
      <c r="K2070" t="n">
        <v>51.39</v>
      </c>
      <c r="L2070" t="n">
        <v>30.25</v>
      </c>
      <c r="M2070" t="n">
        <v>2</v>
      </c>
      <c r="N2070" t="n">
        <v>45.95</v>
      </c>
      <c r="O2070" t="n">
        <v>26453.57</v>
      </c>
      <c r="P2070" t="n">
        <v>119.46</v>
      </c>
      <c r="Q2070" t="n">
        <v>197.75</v>
      </c>
      <c r="R2070" t="n">
        <v>29.24</v>
      </c>
      <c r="S2070" t="n">
        <v>25.4</v>
      </c>
      <c r="T2070" t="n">
        <v>1094.74</v>
      </c>
      <c r="U2070" t="n">
        <v>0.87</v>
      </c>
      <c r="V2070" t="n">
        <v>0.89</v>
      </c>
      <c r="W2070" t="n">
        <v>2.95</v>
      </c>
      <c r="X2070" t="n">
        <v>0.06</v>
      </c>
      <c r="Y2070" t="n">
        <v>1</v>
      </c>
      <c r="Z2070" t="n">
        <v>10</v>
      </c>
    </row>
    <row r="2071">
      <c r="A2071" t="n">
        <v>118</v>
      </c>
      <c r="B2071" t="n">
        <v>85</v>
      </c>
      <c r="C2071" t="inlineStr">
        <is>
          <t xml:space="preserve">CONCLUIDO	</t>
        </is>
      </c>
      <c r="D2071" t="n">
        <v>7.7205</v>
      </c>
      <c r="E2071" t="n">
        <v>12.95</v>
      </c>
      <c r="F2071" t="n">
        <v>10.44</v>
      </c>
      <c r="G2071" t="n">
        <v>156.67</v>
      </c>
      <c r="H2071" t="n">
        <v>2.54</v>
      </c>
      <c r="I2071" t="n">
        <v>4</v>
      </c>
      <c r="J2071" t="n">
        <v>213</v>
      </c>
      <c r="K2071" t="n">
        <v>51.39</v>
      </c>
      <c r="L2071" t="n">
        <v>30.5</v>
      </c>
      <c r="M2071" t="n">
        <v>2</v>
      </c>
      <c r="N2071" t="n">
        <v>46.1</v>
      </c>
      <c r="O2071" t="n">
        <v>26503.5</v>
      </c>
      <c r="P2071" t="n">
        <v>119.3</v>
      </c>
      <c r="Q2071" t="n">
        <v>197.75</v>
      </c>
      <c r="R2071" t="n">
        <v>29.11</v>
      </c>
      <c r="S2071" t="n">
        <v>25.4</v>
      </c>
      <c r="T2071" t="n">
        <v>1029.84</v>
      </c>
      <c r="U2071" t="n">
        <v>0.87</v>
      </c>
      <c r="V2071" t="n">
        <v>0.89</v>
      </c>
      <c r="W2071" t="n">
        <v>2.94</v>
      </c>
      <c r="X2071" t="n">
        <v>0.05</v>
      </c>
      <c r="Y2071" t="n">
        <v>1</v>
      </c>
      <c r="Z2071" t="n">
        <v>10</v>
      </c>
    </row>
    <row r="2072">
      <c r="A2072" t="n">
        <v>119</v>
      </c>
      <c r="B2072" t="n">
        <v>85</v>
      </c>
      <c r="C2072" t="inlineStr">
        <is>
          <t xml:space="preserve">CONCLUIDO	</t>
        </is>
      </c>
      <c r="D2072" t="n">
        <v>7.7215</v>
      </c>
      <c r="E2072" t="n">
        <v>12.95</v>
      </c>
      <c r="F2072" t="n">
        <v>10.44</v>
      </c>
      <c r="G2072" t="n">
        <v>156.64</v>
      </c>
      <c r="H2072" t="n">
        <v>2.56</v>
      </c>
      <c r="I2072" t="n">
        <v>4</v>
      </c>
      <c r="J2072" t="n">
        <v>213.4</v>
      </c>
      <c r="K2072" t="n">
        <v>51.39</v>
      </c>
      <c r="L2072" t="n">
        <v>30.75</v>
      </c>
      <c r="M2072" t="n">
        <v>2</v>
      </c>
      <c r="N2072" t="n">
        <v>46.26</v>
      </c>
      <c r="O2072" t="n">
        <v>26553.48</v>
      </c>
      <c r="P2072" t="n">
        <v>119.24</v>
      </c>
      <c r="Q2072" t="n">
        <v>197.77</v>
      </c>
      <c r="R2072" t="n">
        <v>28.94</v>
      </c>
      <c r="S2072" t="n">
        <v>25.4</v>
      </c>
      <c r="T2072" t="n">
        <v>946.87</v>
      </c>
      <c r="U2072" t="n">
        <v>0.88</v>
      </c>
      <c r="V2072" t="n">
        <v>0.89</v>
      </c>
      <c r="W2072" t="n">
        <v>2.95</v>
      </c>
      <c r="X2072" t="n">
        <v>0.05</v>
      </c>
      <c r="Y2072" t="n">
        <v>1</v>
      </c>
      <c r="Z2072" t="n">
        <v>10</v>
      </c>
    </row>
    <row r="2073">
      <c r="A2073" t="n">
        <v>120</v>
      </c>
      <c r="B2073" t="n">
        <v>85</v>
      </c>
      <c r="C2073" t="inlineStr">
        <is>
          <t xml:space="preserve">CONCLUIDO	</t>
        </is>
      </c>
      <c r="D2073" t="n">
        <v>7.7208</v>
      </c>
      <c r="E2073" t="n">
        <v>12.95</v>
      </c>
      <c r="F2073" t="n">
        <v>10.44</v>
      </c>
      <c r="G2073" t="n">
        <v>156.66</v>
      </c>
      <c r="H2073" t="n">
        <v>2.58</v>
      </c>
      <c r="I2073" t="n">
        <v>4</v>
      </c>
      <c r="J2073" t="n">
        <v>213.81</v>
      </c>
      <c r="K2073" t="n">
        <v>51.39</v>
      </c>
      <c r="L2073" t="n">
        <v>31</v>
      </c>
      <c r="M2073" t="n">
        <v>2</v>
      </c>
      <c r="N2073" t="n">
        <v>46.41</v>
      </c>
      <c r="O2073" t="n">
        <v>26603.52</v>
      </c>
      <c r="P2073" t="n">
        <v>119.14</v>
      </c>
      <c r="Q2073" t="n">
        <v>197.75</v>
      </c>
      <c r="R2073" t="n">
        <v>29</v>
      </c>
      <c r="S2073" t="n">
        <v>25.4</v>
      </c>
      <c r="T2073" t="n">
        <v>977.33</v>
      </c>
      <c r="U2073" t="n">
        <v>0.88</v>
      </c>
      <c r="V2073" t="n">
        <v>0.89</v>
      </c>
      <c r="W2073" t="n">
        <v>2.95</v>
      </c>
      <c r="X2073" t="n">
        <v>0.05</v>
      </c>
      <c r="Y2073" t="n">
        <v>1</v>
      </c>
      <c r="Z2073" t="n">
        <v>10</v>
      </c>
    </row>
    <row r="2074">
      <c r="A2074" t="n">
        <v>121</v>
      </c>
      <c r="B2074" t="n">
        <v>85</v>
      </c>
      <c r="C2074" t="inlineStr">
        <is>
          <t xml:space="preserve">CONCLUIDO	</t>
        </is>
      </c>
      <c r="D2074" t="n">
        <v>7.7197</v>
      </c>
      <c r="E2074" t="n">
        <v>12.95</v>
      </c>
      <c r="F2074" t="n">
        <v>10.45</v>
      </c>
      <c r="G2074" t="n">
        <v>156.69</v>
      </c>
      <c r="H2074" t="n">
        <v>2.59</v>
      </c>
      <c r="I2074" t="n">
        <v>4</v>
      </c>
      <c r="J2074" t="n">
        <v>214.21</v>
      </c>
      <c r="K2074" t="n">
        <v>51.39</v>
      </c>
      <c r="L2074" t="n">
        <v>31.25</v>
      </c>
      <c r="M2074" t="n">
        <v>2</v>
      </c>
      <c r="N2074" t="n">
        <v>46.57</v>
      </c>
      <c r="O2074" t="n">
        <v>26653.61</v>
      </c>
      <c r="P2074" t="n">
        <v>119.14</v>
      </c>
      <c r="Q2074" t="n">
        <v>197.76</v>
      </c>
      <c r="R2074" t="n">
        <v>29.08</v>
      </c>
      <c r="S2074" t="n">
        <v>25.4</v>
      </c>
      <c r="T2074" t="n">
        <v>1016.77</v>
      </c>
      <c r="U2074" t="n">
        <v>0.87</v>
      </c>
      <c r="V2074" t="n">
        <v>0.89</v>
      </c>
      <c r="W2074" t="n">
        <v>2.95</v>
      </c>
      <c r="X2074" t="n">
        <v>0.06</v>
      </c>
      <c r="Y2074" t="n">
        <v>1</v>
      </c>
      <c r="Z2074" t="n">
        <v>10</v>
      </c>
    </row>
    <row r="2075">
      <c r="A2075" t="n">
        <v>122</v>
      </c>
      <c r="B2075" t="n">
        <v>85</v>
      </c>
      <c r="C2075" t="inlineStr">
        <is>
          <t xml:space="preserve">CONCLUIDO	</t>
        </is>
      </c>
      <c r="D2075" t="n">
        <v>7.7184</v>
      </c>
      <c r="E2075" t="n">
        <v>12.96</v>
      </c>
      <c r="F2075" t="n">
        <v>10.45</v>
      </c>
      <c r="G2075" t="n">
        <v>156.72</v>
      </c>
      <c r="H2075" t="n">
        <v>2.61</v>
      </c>
      <c r="I2075" t="n">
        <v>4</v>
      </c>
      <c r="J2075" t="n">
        <v>214.62</v>
      </c>
      <c r="K2075" t="n">
        <v>51.39</v>
      </c>
      <c r="L2075" t="n">
        <v>31.5</v>
      </c>
      <c r="M2075" t="n">
        <v>2</v>
      </c>
      <c r="N2075" t="n">
        <v>46.73</v>
      </c>
      <c r="O2075" t="n">
        <v>26703.76</v>
      </c>
      <c r="P2075" t="n">
        <v>119.11</v>
      </c>
      <c r="Q2075" t="n">
        <v>197.75</v>
      </c>
      <c r="R2075" t="n">
        <v>29.18</v>
      </c>
      <c r="S2075" t="n">
        <v>25.4</v>
      </c>
      <c r="T2075" t="n">
        <v>1066.73</v>
      </c>
      <c r="U2075" t="n">
        <v>0.87</v>
      </c>
      <c r="V2075" t="n">
        <v>0.89</v>
      </c>
      <c r="W2075" t="n">
        <v>2.95</v>
      </c>
      <c r="X2075" t="n">
        <v>0.06</v>
      </c>
      <c r="Y2075" t="n">
        <v>1</v>
      </c>
      <c r="Z2075" t="n">
        <v>10</v>
      </c>
    </row>
    <row r="2076">
      <c r="A2076" t="n">
        <v>123</v>
      </c>
      <c r="B2076" t="n">
        <v>85</v>
      </c>
      <c r="C2076" t="inlineStr">
        <is>
          <t xml:space="preserve">CONCLUIDO	</t>
        </is>
      </c>
      <c r="D2076" t="n">
        <v>7.7192</v>
      </c>
      <c r="E2076" t="n">
        <v>12.95</v>
      </c>
      <c r="F2076" t="n">
        <v>10.45</v>
      </c>
      <c r="G2076" t="n">
        <v>156.7</v>
      </c>
      <c r="H2076" t="n">
        <v>2.62</v>
      </c>
      <c r="I2076" t="n">
        <v>4</v>
      </c>
      <c r="J2076" t="n">
        <v>215.03</v>
      </c>
      <c r="K2076" t="n">
        <v>51.39</v>
      </c>
      <c r="L2076" t="n">
        <v>31.75</v>
      </c>
      <c r="M2076" t="n">
        <v>2</v>
      </c>
      <c r="N2076" t="n">
        <v>46.88</v>
      </c>
      <c r="O2076" t="n">
        <v>26753.96</v>
      </c>
      <c r="P2076" t="n">
        <v>119.08</v>
      </c>
      <c r="Q2076" t="n">
        <v>197.75</v>
      </c>
      <c r="R2076" t="n">
        <v>29.15</v>
      </c>
      <c r="S2076" t="n">
        <v>25.4</v>
      </c>
      <c r="T2076" t="n">
        <v>1053.32</v>
      </c>
      <c r="U2076" t="n">
        <v>0.87</v>
      </c>
      <c r="V2076" t="n">
        <v>0.89</v>
      </c>
      <c r="W2076" t="n">
        <v>2.94</v>
      </c>
      <c r="X2076" t="n">
        <v>0.06</v>
      </c>
      <c r="Y2076" t="n">
        <v>1</v>
      </c>
      <c r="Z2076" t="n">
        <v>10</v>
      </c>
    </row>
    <row r="2077">
      <c r="A2077" t="n">
        <v>124</v>
      </c>
      <c r="B2077" t="n">
        <v>85</v>
      </c>
      <c r="C2077" t="inlineStr">
        <is>
          <t xml:space="preserve">CONCLUIDO	</t>
        </is>
      </c>
      <c r="D2077" t="n">
        <v>7.7195</v>
      </c>
      <c r="E2077" t="n">
        <v>12.95</v>
      </c>
      <c r="F2077" t="n">
        <v>10.45</v>
      </c>
      <c r="G2077" t="n">
        <v>156.69</v>
      </c>
      <c r="H2077" t="n">
        <v>2.64</v>
      </c>
      <c r="I2077" t="n">
        <v>4</v>
      </c>
      <c r="J2077" t="n">
        <v>215.43</v>
      </c>
      <c r="K2077" t="n">
        <v>51.39</v>
      </c>
      <c r="L2077" t="n">
        <v>32</v>
      </c>
      <c r="M2077" t="n">
        <v>2</v>
      </c>
      <c r="N2077" t="n">
        <v>47.04</v>
      </c>
      <c r="O2077" t="n">
        <v>26804.21</v>
      </c>
      <c r="P2077" t="n">
        <v>118.98</v>
      </c>
      <c r="Q2077" t="n">
        <v>197.76</v>
      </c>
      <c r="R2077" t="n">
        <v>29.05</v>
      </c>
      <c r="S2077" t="n">
        <v>25.4</v>
      </c>
      <c r="T2077" t="n">
        <v>1002.31</v>
      </c>
      <c r="U2077" t="n">
        <v>0.87</v>
      </c>
      <c r="V2077" t="n">
        <v>0.89</v>
      </c>
      <c r="W2077" t="n">
        <v>2.95</v>
      </c>
      <c r="X2077" t="n">
        <v>0.06</v>
      </c>
      <c r="Y2077" t="n">
        <v>1</v>
      </c>
      <c r="Z2077" t="n">
        <v>10</v>
      </c>
    </row>
    <row r="2078">
      <c r="A2078" t="n">
        <v>125</v>
      </c>
      <c r="B2078" t="n">
        <v>85</v>
      </c>
      <c r="C2078" t="inlineStr">
        <is>
          <t xml:space="preserve">CONCLUIDO	</t>
        </is>
      </c>
      <c r="D2078" t="n">
        <v>7.7213</v>
      </c>
      <c r="E2078" t="n">
        <v>12.95</v>
      </c>
      <c r="F2078" t="n">
        <v>10.44</v>
      </c>
      <c r="G2078" t="n">
        <v>156.65</v>
      </c>
      <c r="H2078" t="n">
        <v>2.65</v>
      </c>
      <c r="I2078" t="n">
        <v>4</v>
      </c>
      <c r="J2078" t="n">
        <v>215.84</v>
      </c>
      <c r="K2078" t="n">
        <v>51.39</v>
      </c>
      <c r="L2078" t="n">
        <v>32.25</v>
      </c>
      <c r="M2078" t="n">
        <v>2</v>
      </c>
      <c r="N2078" t="n">
        <v>47.2</v>
      </c>
      <c r="O2078" t="n">
        <v>26854.52</v>
      </c>
      <c r="P2078" t="n">
        <v>118.91</v>
      </c>
      <c r="Q2078" t="n">
        <v>197.75</v>
      </c>
      <c r="R2078" t="n">
        <v>29.06</v>
      </c>
      <c r="S2078" t="n">
        <v>25.4</v>
      </c>
      <c r="T2078" t="n">
        <v>1007.05</v>
      </c>
      <c r="U2078" t="n">
        <v>0.87</v>
      </c>
      <c r="V2078" t="n">
        <v>0.89</v>
      </c>
      <c r="W2078" t="n">
        <v>2.94</v>
      </c>
      <c r="X2078" t="n">
        <v>0.05</v>
      </c>
      <c r="Y2078" t="n">
        <v>1</v>
      </c>
      <c r="Z2078" t="n">
        <v>10</v>
      </c>
    </row>
    <row r="2079">
      <c r="A2079" t="n">
        <v>126</v>
      </c>
      <c r="B2079" t="n">
        <v>85</v>
      </c>
      <c r="C2079" t="inlineStr">
        <is>
          <t xml:space="preserve">CONCLUIDO	</t>
        </is>
      </c>
      <c r="D2079" t="n">
        <v>7.7217</v>
      </c>
      <c r="E2079" t="n">
        <v>12.95</v>
      </c>
      <c r="F2079" t="n">
        <v>10.44</v>
      </c>
      <c r="G2079" t="n">
        <v>156.64</v>
      </c>
      <c r="H2079" t="n">
        <v>2.67</v>
      </c>
      <c r="I2079" t="n">
        <v>4</v>
      </c>
      <c r="J2079" t="n">
        <v>216.25</v>
      </c>
      <c r="K2079" t="n">
        <v>51.39</v>
      </c>
      <c r="L2079" t="n">
        <v>32.5</v>
      </c>
      <c r="M2079" t="n">
        <v>2</v>
      </c>
      <c r="N2079" t="n">
        <v>47.36</v>
      </c>
      <c r="O2079" t="n">
        <v>26904.88</v>
      </c>
      <c r="P2079" t="n">
        <v>118.79</v>
      </c>
      <c r="Q2079" t="n">
        <v>197.8</v>
      </c>
      <c r="R2079" t="n">
        <v>29.02</v>
      </c>
      <c r="S2079" t="n">
        <v>25.4</v>
      </c>
      <c r="T2079" t="n">
        <v>984.01</v>
      </c>
      <c r="U2079" t="n">
        <v>0.88</v>
      </c>
      <c r="V2079" t="n">
        <v>0.89</v>
      </c>
      <c r="W2079" t="n">
        <v>2.94</v>
      </c>
      <c r="X2079" t="n">
        <v>0.05</v>
      </c>
      <c r="Y2079" t="n">
        <v>1</v>
      </c>
      <c r="Z2079" t="n">
        <v>10</v>
      </c>
    </row>
    <row r="2080">
      <c r="A2080" t="n">
        <v>127</v>
      </c>
      <c r="B2080" t="n">
        <v>85</v>
      </c>
      <c r="C2080" t="inlineStr">
        <is>
          <t xml:space="preserve">CONCLUIDO	</t>
        </is>
      </c>
      <c r="D2080" t="n">
        <v>7.7182</v>
      </c>
      <c r="E2080" t="n">
        <v>12.96</v>
      </c>
      <c r="F2080" t="n">
        <v>10.45</v>
      </c>
      <c r="G2080" t="n">
        <v>156.72</v>
      </c>
      <c r="H2080" t="n">
        <v>2.69</v>
      </c>
      <c r="I2080" t="n">
        <v>4</v>
      </c>
      <c r="J2080" t="n">
        <v>216.66</v>
      </c>
      <c r="K2080" t="n">
        <v>51.39</v>
      </c>
      <c r="L2080" t="n">
        <v>32.75</v>
      </c>
      <c r="M2080" t="n">
        <v>2</v>
      </c>
      <c r="N2080" t="n">
        <v>47.52</v>
      </c>
      <c r="O2080" t="n">
        <v>26955.3</v>
      </c>
      <c r="P2080" t="n">
        <v>118.8</v>
      </c>
      <c r="Q2080" t="n">
        <v>197.75</v>
      </c>
      <c r="R2080" t="n">
        <v>29.2</v>
      </c>
      <c r="S2080" t="n">
        <v>25.4</v>
      </c>
      <c r="T2080" t="n">
        <v>1073.92</v>
      </c>
      <c r="U2080" t="n">
        <v>0.87</v>
      </c>
      <c r="V2080" t="n">
        <v>0.89</v>
      </c>
      <c r="W2080" t="n">
        <v>2.95</v>
      </c>
      <c r="X2080" t="n">
        <v>0.06</v>
      </c>
      <c r="Y2080" t="n">
        <v>1</v>
      </c>
      <c r="Z2080" t="n">
        <v>10</v>
      </c>
    </row>
    <row r="2081">
      <c r="A2081" t="n">
        <v>128</v>
      </c>
      <c r="B2081" t="n">
        <v>85</v>
      </c>
      <c r="C2081" t="inlineStr">
        <is>
          <t xml:space="preserve">CONCLUIDO	</t>
        </is>
      </c>
      <c r="D2081" t="n">
        <v>7.7215</v>
      </c>
      <c r="E2081" t="n">
        <v>12.95</v>
      </c>
      <c r="F2081" t="n">
        <v>10.44</v>
      </c>
      <c r="G2081" t="n">
        <v>156.64</v>
      </c>
      <c r="H2081" t="n">
        <v>2.7</v>
      </c>
      <c r="I2081" t="n">
        <v>4</v>
      </c>
      <c r="J2081" t="n">
        <v>217.07</v>
      </c>
      <c r="K2081" t="n">
        <v>51.39</v>
      </c>
      <c r="L2081" t="n">
        <v>33</v>
      </c>
      <c r="M2081" t="n">
        <v>2</v>
      </c>
      <c r="N2081" t="n">
        <v>47.68</v>
      </c>
      <c r="O2081" t="n">
        <v>27005.77</v>
      </c>
      <c r="P2081" t="n">
        <v>118.47</v>
      </c>
      <c r="Q2081" t="n">
        <v>197.75</v>
      </c>
      <c r="R2081" t="n">
        <v>29.07</v>
      </c>
      <c r="S2081" t="n">
        <v>25.4</v>
      </c>
      <c r="T2081" t="n">
        <v>1010.96</v>
      </c>
      <c r="U2081" t="n">
        <v>0.87</v>
      </c>
      <c r="V2081" t="n">
        <v>0.89</v>
      </c>
      <c r="W2081" t="n">
        <v>2.94</v>
      </c>
      <c r="X2081" t="n">
        <v>0.05</v>
      </c>
      <c r="Y2081" t="n">
        <v>1</v>
      </c>
      <c r="Z2081" t="n">
        <v>10</v>
      </c>
    </row>
    <row r="2082">
      <c r="A2082" t="n">
        <v>129</v>
      </c>
      <c r="B2082" t="n">
        <v>85</v>
      </c>
      <c r="C2082" t="inlineStr">
        <is>
          <t xml:space="preserve">CONCLUIDO	</t>
        </is>
      </c>
      <c r="D2082" t="n">
        <v>7.7217</v>
      </c>
      <c r="E2082" t="n">
        <v>12.95</v>
      </c>
      <c r="F2082" t="n">
        <v>10.44</v>
      </c>
      <c r="G2082" t="n">
        <v>156.64</v>
      </c>
      <c r="H2082" t="n">
        <v>2.72</v>
      </c>
      <c r="I2082" t="n">
        <v>4</v>
      </c>
      <c r="J2082" t="n">
        <v>217.48</v>
      </c>
      <c r="K2082" t="n">
        <v>51.39</v>
      </c>
      <c r="L2082" t="n">
        <v>33.25</v>
      </c>
      <c r="M2082" t="n">
        <v>2</v>
      </c>
      <c r="N2082" t="n">
        <v>47.83</v>
      </c>
      <c r="O2082" t="n">
        <v>27056.3</v>
      </c>
      <c r="P2082" t="n">
        <v>118.19</v>
      </c>
      <c r="Q2082" t="n">
        <v>197.75</v>
      </c>
      <c r="R2082" t="n">
        <v>29</v>
      </c>
      <c r="S2082" t="n">
        <v>25.4</v>
      </c>
      <c r="T2082" t="n">
        <v>976.4</v>
      </c>
      <c r="U2082" t="n">
        <v>0.88</v>
      </c>
      <c r="V2082" t="n">
        <v>0.89</v>
      </c>
      <c r="W2082" t="n">
        <v>2.94</v>
      </c>
      <c r="X2082" t="n">
        <v>0.05</v>
      </c>
      <c r="Y2082" t="n">
        <v>1</v>
      </c>
      <c r="Z2082" t="n">
        <v>10</v>
      </c>
    </row>
    <row r="2083">
      <c r="A2083" t="n">
        <v>130</v>
      </c>
      <c r="B2083" t="n">
        <v>85</v>
      </c>
      <c r="C2083" t="inlineStr">
        <is>
          <t xml:space="preserve">CONCLUIDO	</t>
        </is>
      </c>
      <c r="D2083" t="n">
        <v>7.7222</v>
      </c>
      <c r="E2083" t="n">
        <v>12.95</v>
      </c>
      <c r="F2083" t="n">
        <v>10.44</v>
      </c>
      <c r="G2083" t="n">
        <v>156.62</v>
      </c>
      <c r="H2083" t="n">
        <v>2.73</v>
      </c>
      <c r="I2083" t="n">
        <v>4</v>
      </c>
      <c r="J2083" t="n">
        <v>217.89</v>
      </c>
      <c r="K2083" t="n">
        <v>51.39</v>
      </c>
      <c r="L2083" t="n">
        <v>33.5</v>
      </c>
      <c r="M2083" t="n">
        <v>2</v>
      </c>
      <c r="N2083" t="n">
        <v>47.99</v>
      </c>
      <c r="O2083" t="n">
        <v>27106.88</v>
      </c>
      <c r="P2083" t="n">
        <v>118.06</v>
      </c>
      <c r="Q2083" t="n">
        <v>197.75</v>
      </c>
      <c r="R2083" t="n">
        <v>28.97</v>
      </c>
      <c r="S2083" t="n">
        <v>25.4</v>
      </c>
      <c r="T2083" t="n">
        <v>961.66</v>
      </c>
      <c r="U2083" t="n">
        <v>0.88</v>
      </c>
      <c r="V2083" t="n">
        <v>0.89</v>
      </c>
      <c r="W2083" t="n">
        <v>2.95</v>
      </c>
      <c r="X2083" t="n">
        <v>0.05</v>
      </c>
      <c r="Y2083" t="n">
        <v>1</v>
      </c>
      <c r="Z2083" t="n">
        <v>10</v>
      </c>
    </row>
    <row r="2084">
      <c r="A2084" t="n">
        <v>131</v>
      </c>
      <c r="B2084" t="n">
        <v>85</v>
      </c>
      <c r="C2084" t="inlineStr">
        <is>
          <t xml:space="preserve">CONCLUIDO	</t>
        </is>
      </c>
      <c r="D2084" t="n">
        <v>7.7205</v>
      </c>
      <c r="E2084" t="n">
        <v>12.95</v>
      </c>
      <c r="F2084" t="n">
        <v>10.44</v>
      </c>
      <c r="G2084" t="n">
        <v>156.67</v>
      </c>
      <c r="H2084" t="n">
        <v>2.75</v>
      </c>
      <c r="I2084" t="n">
        <v>4</v>
      </c>
      <c r="J2084" t="n">
        <v>218.3</v>
      </c>
      <c r="K2084" t="n">
        <v>51.39</v>
      </c>
      <c r="L2084" t="n">
        <v>33.75</v>
      </c>
      <c r="M2084" t="n">
        <v>2</v>
      </c>
      <c r="N2084" t="n">
        <v>48.16</v>
      </c>
      <c r="O2084" t="n">
        <v>27157.52</v>
      </c>
      <c r="P2084" t="n">
        <v>118.12</v>
      </c>
      <c r="Q2084" t="n">
        <v>197.76</v>
      </c>
      <c r="R2084" t="n">
        <v>29.08</v>
      </c>
      <c r="S2084" t="n">
        <v>25.4</v>
      </c>
      <c r="T2084" t="n">
        <v>1013.9</v>
      </c>
      <c r="U2084" t="n">
        <v>0.87</v>
      </c>
      <c r="V2084" t="n">
        <v>0.89</v>
      </c>
      <c r="W2084" t="n">
        <v>2.94</v>
      </c>
      <c r="X2084" t="n">
        <v>0.05</v>
      </c>
      <c r="Y2084" t="n">
        <v>1</v>
      </c>
      <c r="Z2084" t="n">
        <v>10</v>
      </c>
    </row>
    <row r="2085">
      <c r="A2085" t="n">
        <v>132</v>
      </c>
      <c r="B2085" t="n">
        <v>85</v>
      </c>
      <c r="C2085" t="inlineStr">
        <is>
          <t xml:space="preserve">CONCLUIDO	</t>
        </is>
      </c>
      <c r="D2085" t="n">
        <v>7.7202</v>
      </c>
      <c r="E2085" t="n">
        <v>12.95</v>
      </c>
      <c r="F2085" t="n">
        <v>10.45</v>
      </c>
      <c r="G2085" t="n">
        <v>156.68</v>
      </c>
      <c r="H2085" t="n">
        <v>2.76</v>
      </c>
      <c r="I2085" t="n">
        <v>4</v>
      </c>
      <c r="J2085" t="n">
        <v>218.71</v>
      </c>
      <c r="K2085" t="n">
        <v>51.39</v>
      </c>
      <c r="L2085" t="n">
        <v>34</v>
      </c>
      <c r="M2085" t="n">
        <v>1</v>
      </c>
      <c r="N2085" t="n">
        <v>48.32</v>
      </c>
      <c r="O2085" t="n">
        <v>27208.22</v>
      </c>
      <c r="P2085" t="n">
        <v>118.08</v>
      </c>
      <c r="Q2085" t="n">
        <v>197.76</v>
      </c>
      <c r="R2085" t="n">
        <v>29.03</v>
      </c>
      <c r="S2085" t="n">
        <v>25.4</v>
      </c>
      <c r="T2085" t="n">
        <v>989.26</v>
      </c>
      <c r="U2085" t="n">
        <v>0.87</v>
      </c>
      <c r="V2085" t="n">
        <v>0.89</v>
      </c>
      <c r="W2085" t="n">
        <v>2.95</v>
      </c>
      <c r="X2085" t="n">
        <v>0.06</v>
      </c>
      <c r="Y2085" t="n">
        <v>1</v>
      </c>
      <c r="Z2085" t="n">
        <v>10</v>
      </c>
    </row>
    <row r="2086">
      <c r="A2086" t="n">
        <v>133</v>
      </c>
      <c r="B2086" t="n">
        <v>85</v>
      </c>
      <c r="C2086" t="inlineStr">
        <is>
          <t xml:space="preserve">CONCLUIDO	</t>
        </is>
      </c>
      <c r="D2086" t="n">
        <v>7.7195</v>
      </c>
      <c r="E2086" t="n">
        <v>12.95</v>
      </c>
      <c r="F2086" t="n">
        <v>10.45</v>
      </c>
      <c r="G2086" t="n">
        <v>156.69</v>
      </c>
      <c r="H2086" t="n">
        <v>2.78</v>
      </c>
      <c r="I2086" t="n">
        <v>4</v>
      </c>
      <c r="J2086" t="n">
        <v>219.12</v>
      </c>
      <c r="K2086" t="n">
        <v>51.39</v>
      </c>
      <c r="L2086" t="n">
        <v>34.25</v>
      </c>
      <c r="M2086" t="n">
        <v>1</v>
      </c>
      <c r="N2086" t="n">
        <v>48.48</v>
      </c>
      <c r="O2086" t="n">
        <v>27258.97</v>
      </c>
      <c r="P2086" t="n">
        <v>118.13</v>
      </c>
      <c r="Q2086" t="n">
        <v>197.76</v>
      </c>
      <c r="R2086" t="n">
        <v>29.06</v>
      </c>
      <c r="S2086" t="n">
        <v>25.4</v>
      </c>
      <c r="T2086" t="n">
        <v>1003.78</v>
      </c>
      <c r="U2086" t="n">
        <v>0.87</v>
      </c>
      <c r="V2086" t="n">
        <v>0.89</v>
      </c>
      <c r="W2086" t="n">
        <v>2.95</v>
      </c>
      <c r="X2086" t="n">
        <v>0.06</v>
      </c>
      <c r="Y2086" t="n">
        <v>1</v>
      </c>
      <c r="Z2086" t="n">
        <v>10</v>
      </c>
    </row>
    <row r="2087">
      <c r="A2087" t="n">
        <v>134</v>
      </c>
      <c r="B2087" t="n">
        <v>85</v>
      </c>
      <c r="C2087" t="inlineStr">
        <is>
          <t xml:space="preserve">CONCLUIDO	</t>
        </is>
      </c>
      <c r="D2087" t="n">
        <v>7.7202</v>
      </c>
      <c r="E2087" t="n">
        <v>12.95</v>
      </c>
      <c r="F2087" t="n">
        <v>10.45</v>
      </c>
      <c r="G2087" t="n">
        <v>156.68</v>
      </c>
      <c r="H2087" t="n">
        <v>2.79</v>
      </c>
      <c r="I2087" t="n">
        <v>4</v>
      </c>
      <c r="J2087" t="n">
        <v>219.53</v>
      </c>
      <c r="K2087" t="n">
        <v>51.39</v>
      </c>
      <c r="L2087" t="n">
        <v>34.5</v>
      </c>
      <c r="M2087" t="n">
        <v>0</v>
      </c>
      <c r="N2087" t="n">
        <v>48.64</v>
      </c>
      <c r="O2087" t="n">
        <v>27309.77</v>
      </c>
      <c r="P2087" t="n">
        <v>118.18</v>
      </c>
      <c r="Q2087" t="n">
        <v>197.76</v>
      </c>
      <c r="R2087" t="n">
        <v>29</v>
      </c>
      <c r="S2087" t="n">
        <v>25.4</v>
      </c>
      <c r="T2087" t="n">
        <v>974.66</v>
      </c>
      <c r="U2087" t="n">
        <v>0.88</v>
      </c>
      <c r="V2087" t="n">
        <v>0.89</v>
      </c>
      <c r="W2087" t="n">
        <v>2.95</v>
      </c>
      <c r="X2087" t="n">
        <v>0.06</v>
      </c>
      <c r="Y2087" t="n">
        <v>1</v>
      </c>
      <c r="Z2087" t="n">
        <v>10</v>
      </c>
    </row>
    <row r="2088">
      <c r="A2088" t="n">
        <v>0</v>
      </c>
      <c r="B2088" t="n">
        <v>20</v>
      </c>
      <c r="C2088" t="inlineStr">
        <is>
          <t xml:space="preserve">CONCLUIDO	</t>
        </is>
      </c>
      <c r="D2088" t="n">
        <v>7.3294</v>
      </c>
      <c r="E2088" t="n">
        <v>13.64</v>
      </c>
      <c r="F2088" t="n">
        <v>11.32</v>
      </c>
      <c r="G2088" t="n">
        <v>14.45</v>
      </c>
      <c r="H2088" t="n">
        <v>0.34</v>
      </c>
      <c r="I2088" t="n">
        <v>47</v>
      </c>
      <c r="J2088" t="n">
        <v>51.33</v>
      </c>
      <c r="K2088" t="n">
        <v>24.83</v>
      </c>
      <c r="L2088" t="n">
        <v>1</v>
      </c>
      <c r="M2088" t="n">
        <v>45</v>
      </c>
      <c r="N2088" t="n">
        <v>5.51</v>
      </c>
      <c r="O2088" t="n">
        <v>6564.78</v>
      </c>
      <c r="P2088" t="n">
        <v>63.27</v>
      </c>
      <c r="Q2088" t="n">
        <v>197.85</v>
      </c>
      <c r="R2088" t="n">
        <v>56.3</v>
      </c>
      <c r="S2088" t="n">
        <v>25.4</v>
      </c>
      <c r="T2088" t="n">
        <v>14409.21</v>
      </c>
      <c r="U2088" t="n">
        <v>0.45</v>
      </c>
      <c r="V2088" t="n">
        <v>0.82</v>
      </c>
      <c r="W2088" t="n">
        <v>3.01</v>
      </c>
      <c r="X2088" t="n">
        <v>0.93</v>
      </c>
      <c r="Y2088" t="n">
        <v>1</v>
      </c>
      <c r="Z2088" t="n">
        <v>10</v>
      </c>
    </row>
    <row r="2089">
      <c r="A2089" t="n">
        <v>1</v>
      </c>
      <c r="B2089" t="n">
        <v>20</v>
      </c>
      <c r="C2089" t="inlineStr">
        <is>
          <t xml:space="preserve">CONCLUIDO	</t>
        </is>
      </c>
      <c r="D2089" t="n">
        <v>7.5058</v>
      </c>
      <c r="E2089" t="n">
        <v>13.32</v>
      </c>
      <c r="F2089" t="n">
        <v>11.12</v>
      </c>
      <c r="G2089" t="n">
        <v>18.04</v>
      </c>
      <c r="H2089" t="n">
        <v>0.42</v>
      </c>
      <c r="I2089" t="n">
        <v>37</v>
      </c>
      <c r="J2089" t="n">
        <v>51.62</v>
      </c>
      <c r="K2089" t="n">
        <v>24.83</v>
      </c>
      <c r="L2089" t="n">
        <v>1.25</v>
      </c>
      <c r="M2089" t="n">
        <v>35</v>
      </c>
      <c r="N2089" t="n">
        <v>5.54</v>
      </c>
      <c r="O2089" t="n">
        <v>6599.8</v>
      </c>
      <c r="P2089" t="n">
        <v>61.56</v>
      </c>
      <c r="Q2089" t="n">
        <v>197.84</v>
      </c>
      <c r="R2089" t="n">
        <v>50</v>
      </c>
      <c r="S2089" t="n">
        <v>25.4</v>
      </c>
      <c r="T2089" t="n">
        <v>11313.55</v>
      </c>
      <c r="U2089" t="n">
        <v>0.51</v>
      </c>
      <c r="V2089" t="n">
        <v>0.84</v>
      </c>
      <c r="W2089" t="n">
        <v>3</v>
      </c>
      <c r="X2089" t="n">
        <v>0.73</v>
      </c>
      <c r="Y2089" t="n">
        <v>1</v>
      </c>
      <c r="Z2089" t="n">
        <v>10</v>
      </c>
    </row>
    <row r="2090">
      <c r="A2090" t="n">
        <v>2</v>
      </c>
      <c r="B2090" t="n">
        <v>20</v>
      </c>
      <c r="C2090" t="inlineStr">
        <is>
          <t xml:space="preserve">CONCLUIDO	</t>
        </is>
      </c>
      <c r="D2090" t="n">
        <v>7.6456</v>
      </c>
      <c r="E2090" t="n">
        <v>13.08</v>
      </c>
      <c r="F2090" t="n">
        <v>10.96</v>
      </c>
      <c r="G2090" t="n">
        <v>21.93</v>
      </c>
      <c r="H2090" t="n">
        <v>0.5</v>
      </c>
      <c r="I2090" t="n">
        <v>30</v>
      </c>
      <c r="J2090" t="n">
        <v>51.9</v>
      </c>
      <c r="K2090" t="n">
        <v>24.83</v>
      </c>
      <c r="L2090" t="n">
        <v>1.5</v>
      </c>
      <c r="M2090" t="n">
        <v>28</v>
      </c>
      <c r="N2090" t="n">
        <v>5.57</v>
      </c>
      <c r="O2090" t="n">
        <v>6634.84</v>
      </c>
      <c r="P2090" t="n">
        <v>59.92</v>
      </c>
      <c r="Q2090" t="n">
        <v>197.78</v>
      </c>
      <c r="R2090" t="n">
        <v>45.36</v>
      </c>
      <c r="S2090" t="n">
        <v>25.4</v>
      </c>
      <c r="T2090" t="n">
        <v>9023.93</v>
      </c>
      <c r="U2090" t="n">
        <v>0.5600000000000001</v>
      </c>
      <c r="V2090" t="n">
        <v>0.85</v>
      </c>
      <c r="W2090" t="n">
        <v>2.98</v>
      </c>
      <c r="X2090" t="n">
        <v>0.57</v>
      </c>
      <c r="Y2090" t="n">
        <v>1</v>
      </c>
      <c r="Z2090" t="n">
        <v>10</v>
      </c>
    </row>
    <row r="2091">
      <c r="A2091" t="n">
        <v>3</v>
      </c>
      <c r="B2091" t="n">
        <v>20</v>
      </c>
      <c r="C2091" t="inlineStr">
        <is>
          <t xml:space="preserve">CONCLUIDO	</t>
        </is>
      </c>
      <c r="D2091" t="n">
        <v>7.7348</v>
      </c>
      <c r="E2091" t="n">
        <v>12.93</v>
      </c>
      <c r="F2091" t="n">
        <v>10.88</v>
      </c>
      <c r="G2091" t="n">
        <v>26.1</v>
      </c>
      <c r="H2091" t="n">
        <v>0.58</v>
      </c>
      <c r="I2091" t="n">
        <v>25</v>
      </c>
      <c r="J2091" t="n">
        <v>52.19</v>
      </c>
      <c r="K2091" t="n">
        <v>24.83</v>
      </c>
      <c r="L2091" t="n">
        <v>1.75</v>
      </c>
      <c r="M2091" t="n">
        <v>23</v>
      </c>
      <c r="N2091" t="n">
        <v>5.61</v>
      </c>
      <c r="O2091" t="n">
        <v>6670.02</v>
      </c>
      <c r="P2091" t="n">
        <v>58.63</v>
      </c>
      <c r="Q2091" t="n">
        <v>197.86</v>
      </c>
      <c r="R2091" t="n">
        <v>42.21</v>
      </c>
      <c r="S2091" t="n">
        <v>25.4</v>
      </c>
      <c r="T2091" t="n">
        <v>7474.19</v>
      </c>
      <c r="U2091" t="n">
        <v>0.6</v>
      </c>
      <c r="V2091" t="n">
        <v>0.86</v>
      </c>
      <c r="W2091" t="n">
        <v>2.98</v>
      </c>
      <c r="X2091" t="n">
        <v>0.48</v>
      </c>
      <c r="Y2091" t="n">
        <v>1</v>
      </c>
      <c r="Z2091" t="n">
        <v>10</v>
      </c>
    </row>
    <row r="2092">
      <c r="A2092" t="n">
        <v>4</v>
      </c>
      <c r="B2092" t="n">
        <v>20</v>
      </c>
      <c r="C2092" t="inlineStr">
        <is>
          <t xml:space="preserve">CONCLUIDO	</t>
        </is>
      </c>
      <c r="D2092" t="n">
        <v>7.8003</v>
      </c>
      <c r="E2092" t="n">
        <v>12.82</v>
      </c>
      <c r="F2092" t="n">
        <v>10.8</v>
      </c>
      <c r="G2092" t="n">
        <v>29.46</v>
      </c>
      <c r="H2092" t="n">
        <v>0.66</v>
      </c>
      <c r="I2092" t="n">
        <v>22</v>
      </c>
      <c r="J2092" t="n">
        <v>52.47</v>
      </c>
      <c r="K2092" t="n">
        <v>24.83</v>
      </c>
      <c r="L2092" t="n">
        <v>2</v>
      </c>
      <c r="M2092" t="n">
        <v>20</v>
      </c>
      <c r="N2092" t="n">
        <v>5.64</v>
      </c>
      <c r="O2092" t="n">
        <v>6705.1</v>
      </c>
      <c r="P2092" t="n">
        <v>57.63</v>
      </c>
      <c r="Q2092" t="n">
        <v>197.78</v>
      </c>
      <c r="R2092" t="n">
        <v>40.18</v>
      </c>
      <c r="S2092" t="n">
        <v>25.4</v>
      </c>
      <c r="T2092" t="n">
        <v>6476.03</v>
      </c>
      <c r="U2092" t="n">
        <v>0.63</v>
      </c>
      <c r="V2092" t="n">
        <v>0.86</v>
      </c>
      <c r="W2092" t="n">
        <v>2.97</v>
      </c>
      <c r="X2092" t="n">
        <v>0.41</v>
      </c>
      <c r="Y2092" t="n">
        <v>1</v>
      </c>
      <c r="Z2092" t="n">
        <v>10</v>
      </c>
    </row>
    <row r="2093">
      <c r="A2093" t="n">
        <v>5</v>
      </c>
      <c r="B2093" t="n">
        <v>20</v>
      </c>
      <c r="C2093" t="inlineStr">
        <is>
          <t xml:space="preserve">CONCLUIDO	</t>
        </is>
      </c>
      <c r="D2093" t="n">
        <v>7.8589</v>
      </c>
      <c r="E2093" t="n">
        <v>12.72</v>
      </c>
      <c r="F2093" t="n">
        <v>10.74</v>
      </c>
      <c r="G2093" t="n">
        <v>33.93</v>
      </c>
      <c r="H2093" t="n">
        <v>0.74</v>
      </c>
      <c r="I2093" t="n">
        <v>19</v>
      </c>
      <c r="J2093" t="n">
        <v>52.75</v>
      </c>
      <c r="K2093" t="n">
        <v>24.83</v>
      </c>
      <c r="L2093" t="n">
        <v>2.25</v>
      </c>
      <c r="M2093" t="n">
        <v>17</v>
      </c>
      <c r="N2093" t="n">
        <v>5.68</v>
      </c>
      <c r="O2093" t="n">
        <v>6740.19</v>
      </c>
      <c r="P2093" t="n">
        <v>56.5</v>
      </c>
      <c r="Q2093" t="n">
        <v>197.77</v>
      </c>
      <c r="R2093" t="n">
        <v>38.43</v>
      </c>
      <c r="S2093" t="n">
        <v>25.4</v>
      </c>
      <c r="T2093" t="n">
        <v>5613.94</v>
      </c>
      <c r="U2093" t="n">
        <v>0.66</v>
      </c>
      <c r="V2093" t="n">
        <v>0.87</v>
      </c>
      <c r="W2093" t="n">
        <v>2.97</v>
      </c>
      <c r="X2093" t="n">
        <v>0.35</v>
      </c>
      <c r="Y2093" t="n">
        <v>1</v>
      </c>
      <c r="Z2093" t="n">
        <v>10</v>
      </c>
    </row>
    <row r="2094">
      <c r="A2094" t="n">
        <v>6</v>
      </c>
      <c r="B2094" t="n">
        <v>20</v>
      </c>
      <c r="C2094" t="inlineStr">
        <is>
          <t xml:space="preserve">CONCLUIDO	</t>
        </is>
      </c>
      <c r="D2094" t="n">
        <v>7.8934</v>
      </c>
      <c r="E2094" t="n">
        <v>12.67</v>
      </c>
      <c r="F2094" t="n">
        <v>10.71</v>
      </c>
      <c r="G2094" t="n">
        <v>37.81</v>
      </c>
      <c r="H2094" t="n">
        <v>0.82</v>
      </c>
      <c r="I2094" t="n">
        <v>17</v>
      </c>
      <c r="J2094" t="n">
        <v>53.04</v>
      </c>
      <c r="K2094" t="n">
        <v>24.83</v>
      </c>
      <c r="L2094" t="n">
        <v>2.5</v>
      </c>
      <c r="M2094" t="n">
        <v>15</v>
      </c>
      <c r="N2094" t="n">
        <v>5.71</v>
      </c>
      <c r="O2094" t="n">
        <v>6775.31</v>
      </c>
      <c r="P2094" t="n">
        <v>55.43</v>
      </c>
      <c r="Q2094" t="n">
        <v>197.84</v>
      </c>
      <c r="R2094" t="n">
        <v>37.22</v>
      </c>
      <c r="S2094" t="n">
        <v>25.4</v>
      </c>
      <c r="T2094" t="n">
        <v>5020.12</v>
      </c>
      <c r="U2094" t="n">
        <v>0.68</v>
      </c>
      <c r="V2094" t="n">
        <v>0.87</v>
      </c>
      <c r="W2094" t="n">
        <v>2.97</v>
      </c>
      <c r="X2094" t="n">
        <v>0.32</v>
      </c>
      <c r="Y2094" t="n">
        <v>1</v>
      </c>
      <c r="Z2094" t="n">
        <v>10</v>
      </c>
    </row>
    <row r="2095">
      <c r="A2095" t="n">
        <v>7</v>
      </c>
      <c r="B2095" t="n">
        <v>20</v>
      </c>
      <c r="C2095" t="inlineStr">
        <is>
          <t xml:space="preserve">CONCLUIDO	</t>
        </is>
      </c>
      <c r="D2095" t="n">
        <v>7.914</v>
      </c>
      <c r="E2095" t="n">
        <v>12.64</v>
      </c>
      <c r="F2095" t="n">
        <v>10.69</v>
      </c>
      <c r="G2095" t="n">
        <v>40.1</v>
      </c>
      <c r="H2095" t="n">
        <v>0.89</v>
      </c>
      <c r="I2095" t="n">
        <v>16</v>
      </c>
      <c r="J2095" t="n">
        <v>53.32</v>
      </c>
      <c r="K2095" t="n">
        <v>24.83</v>
      </c>
      <c r="L2095" t="n">
        <v>2.75</v>
      </c>
      <c r="M2095" t="n">
        <v>14</v>
      </c>
      <c r="N2095" t="n">
        <v>5.75</v>
      </c>
      <c r="O2095" t="n">
        <v>6810.44</v>
      </c>
      <c r="P2095" t="n">
        <v>54.99</v>
      </c>
      <c r="Q2095" t="n">
        <v>197.76</v>
      </c>
      <c r="R2095" t="n">
        <v>36.88</v>
      </c>
      <c r="S2095" t="n">
        <v>25.4</v>
      </c>
      <c r="T2095" t="n">
        <v>4854.88</v>
      </c>
      <c r="U2095" t="n">
        <v>0.6899999999999999</v>
      </c>
      <c r="V2095" t="n">
        <v>0.87</v>
      </c>
      <c r="W2095" t="n">
        <v>2.96</v>
      </c>
      <c r="X2095" t="n">
        <v>0.3</v>
      </c>
      <c r="Y2095" t="n">
        <v>1</v>
      </c>
      <c r="Z2095" t="n">
        <v>10</v>
      </c>
    </row>
    <row r="2096">
      <c r="A2096" t="n">
        <v>8</v>
      </c>
      <c r="B2096" t="n">
        <v>20</v>
      </c>
      <c r="C2096" t="inlineStr">
        <is>
          <t xml:space="preserve">CONCLUIDO	</t>
        </is>
      </c>
      <c r="D2096" t="n">
        <v>7.9604</v>
      </c>
      <c r="E2096" t="n">
        <v>12.56</v>
      </c>
      <c r="F2096" t="n">
        <v>10.64</v>
      </c>
      <c r="G2096" t="n">
        <v>45.61</v>
      </c>
      <c r="H2096" t="n">
        <v>0.97</v>
      </c>
      <c r="I2096" t="n">
        <v>14</v>
      </c>
      <c r="J2096" t="n">
        <v>53.61</v>
      </c>
      <c r="K2096" t="n">
        <v>24.83</v>
      </c>
      <c r="L2096" t="n">
        <v>3</v>
      </c>
      <c r="M2096" t="n">
        <v>12</v>
      </c>
      <c r="N2096" t="n">
        <v>5.78</v>
      </c>
      <c r="O2096" t="n">
        <v>6845.59</v>
      </c>
      <c r="P2096" t="n">
        <v>53.83</v>
      </c>
      <c r="Q2096" t="n">
        <v>197.79</v>
      </c>
      <c r="R2096" t="n">
        <v>35.23</v>
      </c>
      <c r="S2096" t="n">
        <v>25.4</v>
      </c>
      <c r="T2096" t="n">
        <v>4041.11</v>
      </c>
      <c r="U2096" t="n">
        <v>0.72</v>
      </c>
      <c r="V2096" t="n">
        <v>0.87</v>
      </c>
      <c r="W2096" t="n">
        <v>2.96</v>
      </c>
      <c r="X2096" t="n">
        <v>0.25</v>
      </c>
      <c r="Y2096" t="n">
        <v>1</v>
      </c>
      <c r="Z2096" t="n">
        <v>10</v>
      </c>
    </row>
    <row r="2097">
      <c r="A2097" t="n">
        <v>9</v>
      </c>
      <c r="B2097" t="n">
        <v>20</v>
      </c>
      <c r="C2097" t="inlineStr">
        <is>
          <t xml:space="preserve">CONCLUIDO	</t>
        </is>
      </c>
      <c r="D2097" t="n">
        <v>7.9665</v>
      </c>
      <c r="E2097" t="n">
        <v>12.55</v>
      </c>
      <c r="F2097" t="n">
        <v>10.65</v>
      </c>
      <c r="G2097" t="n">
        <v>49.13</v>
      </c>
      <c r="H2097" t="n">
        <v>1.04</v>
      </c>
      <c r="I2097" t="n">
        <v>13</v>
      </c>
      <c r="J2097" t="n">
        <v>53.89</v>
      </c>
      <c r="K2097" t="n">
        <v>24.83</v>
      </c>
      <c r="L2097" t="n">
        <v>3.25</v>
      </c>
      <c r="M2097" t="n">
        <v>11</v>
      </c>
      <c r="N2097" t="n">
        <v>5.82</v>
      </c>
      <c r="O2097" t="n">
        <v>6880.77</v>
      </c>
      <c r="P2097" t="n">
        <v>53.38</v>
      </c>
      <c r="Q2097" t="n">
        <v>197.78</v>
      </c>
      <c r="R2097" t="n">
        <v>35.41</v>
      </c>
      <c r="S2097" t="n">
        <v>25.4</v>
      </c>
      <c r="T2097" t="n">
        <v>4136.46</v>
      </c>
      <c r="U2097" t="n">
        <v>0.72</v>
      </c>
      <c r="V2097" t="n">
        <v>0.87</v>
      </c>
      <c r="W2097" t="n">
        <v>2.96</v>
      </c>
      <c r="X2097" t="n">
        <v>0.26</v>
      </c>
      <c r="Y2097" t="n">
        <v>1</v>
      </c>
      <c r="Z2097" t="n">
        <v>10</v>
      </c>
    </row>
    <row r="2098">
      <c r="A2098" t="n">
        <v>10</v>
      </c>
      <c r="B2098" t="n">
        <v>20</v>
      </c>
      <c r="C2098" t="inlineStr">
        <is>
          <t xml:space="preserve">CONCLUIDO	</t>
        </is>
      </c>
      <c r="D2098" t="n">
        <v>7.9952</v>
      </c>
      <c r="E2098" t="n">
        <v>12.51</v>
      </c>
      <c r="F2098" t="n">
        <v>10.61</v>
      </c>
      <c r="G2098" t="n">
        <v>53.07</v>
      </c>
      <c r="H2098" t="n">
        <v>1.12</v>
      </c>
      <c r="I2098" t="n">
        <v>12</v>
      </c>
      <c r="J2098" t="n">
        <v>54.18</v>
      </c>
      <c r="K2098" t="n">
        <v>24.83</v>
      </c>
      <c r="L2098" t="n">
        <v>3.5</v>
      </c>
      <c r="M2098" t="n">
        <v>9</v>
      </c>
      <c r="N2098" t="n">
        <v>5.85</v>
      </c>
      <c r="O2098" t="n">
        <v>6915.96</v>
      </c>
      <c r="P2098" t="n">
        <v>52.09</v>
      </c>
      <c r="Q2098" t="n">
        <v>197.75</v>
      </c>
      <c r="R2098" t="n">
        <v>34.32</v>
      </c>
      <c r="S2098" t="n">
        <v>25.4</v>
      </c>
      <c r="T2098" t="n">
        <v>3594.53</v>
      </c>
      <c r="U2098" t="n">
        <v>0.74</v>
      </c>
      <c r="V2098" t="n">
        <v>0.88</v>
      </c>
      <c r="W2098" t="n">
        <v>2.96</v>
      </c>
      <c r="X2098" t="n">
        <v>0.22</v>
      </c>
      <c r="Y2098" t="n">
        <v>1</v>
      </c>
      <c r="Z2098" t="n">
        <v>10</v>
      </c>
    </row>
    <row r="2099">
      <c r="A2099" t="n">
        <v>11</v>
      </c>
      <c r="B2099" t="n">
        <v>20</v>
      </c>
      <c r="C2099" t="inlineStr">
        <is>
          <t xml:space="preserve">CONCLUIDO	</t>
        </is>
      </c>
      <c r="D2099" t="n">
        <v>7.9915</v>
      </c>
      <c r="E2099" t="n">
        <v>12.51</v>
      </c>
      <c r="F2099" t="n">
        <v>10.62</v>
      </c>
      <c r="G2099" t="n">
        <v>53.09</v>
      </c>
      <c r="H2099" t="n">
        <v>1.19</v>
      </c>
      <c r="I2099" t="n">
        <v>12</v>
      </c>
      <c r="J2099" t="n">
        <v>54.46</v>
      </c>
      <c r="K2099" t="n">
        <v>24.83</v>
      </c>
      <c r="L2099" t="n">
        <v>3.75</v>
      </c>
      <c r="M2099" t="n">
        <v>3</v>
      </c>
      <c r="N2099" t="n">
        <v>5.89</v>
      </c>
      <c r="O2099" t="n">
        <v>6951.16</v>
      </c>
      <c r="P2099" t="n">
        <v>51.48</v>
      </c>
      <c r="Q2099" t="n">
        <v>197.91</v>
      </c>
      <c r="R2099" t="n">
        <v>33.99</v>
      </c>
      <c r="S2099" t="n">
        <v>25.4</v>
      </c>
      <c r="T2099" t="n">
        <v>3433.19</v>
      </c>
      <c r="U2099" t="n">
        <v>0.75</v>
      </c>
      <c r="V2099" t="n">
        <v>0.88</v>
      </c>
      <c r="W2099" t="n">
        <v>2.97</v>
      </c>
      <c r="X2099" t="n">
        <v>0.23</v>
      </c>
      <c r="Y2099" t="n">
        <v>1</v>
      </c>
      <c r="Z2099" t="n">
        <v>10</v>
      </c>
    </row>
    <row r="2100">
      <c r="A2100" t="n">
        <v>12</v>
      </c>
      <c r="B2100" t="n">
        <v>20</v>
      </c>
      <c r="C2100" t="inlineStr">
        <is>
          <t xml:space="preserve">CONCLUIDO	</t>
        </is>
      </c>
      <c r="D2100" t="n">
        <v>8.006399999999999</v>
      </c>
      <c r="E2100" t="n">
        <v>12.49</v>
      </c>
      <c r="F2100" t="n">
        <v>10.61</v>
      </c>
      <c r="G2100" t="n">
        <v>57.86</v>
      </c>
      <c r="H2100" t="n">
        <v>1.27</v>
      </c>
      <c r="I2100" t="n">
        <v>11</v>
      </c>
      <c r="J2100" t="n">
        <v>54.75</v>
      </c>
      <c r="K2100" t="n">
        <v>24.83</v>
      </c>
      <c r="L2100" t="n">
        <v>4</v>
      </c>
      <c r="M2100" t="n">
        <v>1</v>
      </c>
      <c r="N2100" t="n">
        <v>5.92</v>
      </c>
      <c r="O2100" t="n">
        <v>6986.39</v>
      </c>
      <c r="P2100" t="n">
        <v>51.27</v>
      </c>
      <c r="Q2100" t="n">
        <v>197.93</v>
      </c>
      <c r="R2100" t="n">
        <v>33.76</v>
      </c>
      <c r="S2100" t="n">
        <v>25.4</v>
      </c>
      <c r="T2100" t="n">
        <v>3322.51</v>
      </c>
      <c r="U2100" t="n">
        <v>0.75</v>
      </c>
      <c r="V2100" t="n">
        <v>0.88</v>
      </c>
      <c r="W2100" t="n">
        <v>2.97</v>
      </c>
      <c r="X2100" t="n">
        <v>0.22</v>
      </c>
      <c r="Y2100" t="n">
        <v>1</v>
      </c>
      <c r="Z2100" t="n">
        <v>10</v>
      </c>
    </row>
    <row r="2101">
      <c r="A2101" t="n">
        <v>13</v>
      </c>
      <c r="B2101" t="n">
        <v>20</v>
      </c>
      <c r="C2101" t="inlineStr">
        <is>
          <t xml:space="preserve">CONCLUIDO	</t>
        </is>
      </c>
      <c r="D2101" t="n">
        <v>8.005699999999999</v>
      </c>
      <c r="E2101" t="n">
        <v>12.49</v>
      </c>
      <c r="F2101" t="n">
        <v>10.61</v>
      </c>
      <c r="G2101" t="n">
        <v>57.87</v>
      </c>
      <c r="H2101" t="n">
        <v>1.34</v>
      </c>
      <c r="I2101" t="n">
        <v>11</v>
      </c>
      <c r="J2101" t="n">
        <v>55.04</v>
      </c>
      <c r="K2101" t="n">
        <v>24.83</v>
      </c>
      <c r="L2101" t="n">
        <v>4.25</v>
      </c>
      <c r="M2101" t="n">
        <v>0</v>
      </c>
      <c r="N2101" t="n">
        <v>5.96</v>
      </c>
      <c r="O2101" t="n">
        <v>7021.64</v>
      </c>
      <c r="P2101" t="n">
        <v>51.51</v>
      </c>
      <c r="Q2101" t="n">
        <v>197.93</v>
      </c>
      <c r="R2101" t="n">
        <v>33.76</v>
      </c>
      <c r="S2101" t="n">
        <v>25.4</v>
      </c>
      <c r="T2101" t="n">
        <v>3319.4</v>
      </c>
      <c r="U2101" t="n">
        <v>0.75</v>
      </c>
      <c r="V2101" t="n">
        <v>0.88</v>
      </c>
      <c r="W2101" t="n">
        <v>2.97</v>
      </c>
      <c r="X2101" t="n">
        <v>0.22</v>
      </c>
      <c r="Y2101" t="n">
        <v>1</v>
      </c>
      <c r="Z2101" t="n">
        <v>10</v>
      </c>
    </row>
    <row r="2102">
      <c r="A2102" t="n">
        <v>0</v>
      </c>
      <c r="B2102" t="n">
        <v>120</v>
      </c>
      <c r="C2102" t="inlineStr">
        <is>
          <t xml:space="preserve">CONCLUIDO	</t>
        </is>
      </c>
      <c r="D2102" t="n">
        <v>4.2959</v>
      </c>
      <c r="E2102" t="n">
        <v>23.28</v>
      </c>
      <c r="F2102" t="n">
        <v>13.55</v>
      </c>
      <c r="G2102" t="n">
        <v>5.28</v>
      </c>
      <c r="H2102" t="n">
        <v>0.08</v>
      </c>
      <c r="I2102" t="n">
        <v>154</v>
      </c>
      <c r="J2102" t="n">
        <v>232.68</v>
      </c>
      <c r="K2102" t="n">
        <v>57.72</v>
      </c>
      <c r="L2102" t="n">
        <v>1</v>
      </c>
      <c r="M2102" t="n">
        <v>152</v>
      </c>
      <c r="N2102" t="n">
        <v>53.95</v>
      </c>
      <c r="O2102" t="n">
        <v>28931.02</v>
      </c>
      <c r="P2102" t="n">
        <v>213.69</v>
      </c>
      <c r="Q2102" t="n">
        <v>198.03</v>
      </c>
      <c r="R2102" t="n">
        <v>125.77</v>
      </c>
      <c r="S2102" t="n">
        <v>25.4</v>
      </c>
      <c r="T2102" t="n">
        <v>48609.75</v>
      </c>
      <c r="U2102" t="n">
        <v>0.2</v>
      </c>
      <c r="V2102" t="n">
        <v>0.6899999999999999</v>
      </c>
      <c r="W2102" t="n">
        <v>3.19</v>
      </c>
      <c r="X2102" t="n">
        <v>3.15</v>
      </c>
      <c r="Y2102" t="n">
        <v>1</v>
      </c>
      <c r="Z2102" t="n">
        <v>10</v>
      </c>
    </row>
    <row r="2103">
      <c r="A2103" t="n">
        <v>1</v>
      </c>
      <c r="B2103" t="n">
        <v>120</v>
      </c>
      <c r="C2103" t="inlineStr">
        <is>
          <t xml:space="preserve">CONCLUIDO	</t>
        </is>
      </c>
      <c r="D2103" t="n">
        <v>4.8008</v>
      </c>
      <c r="E2103" t="n">
        <v>20.83</v>
      </c>
      <c r="F2103" t="n">
        <v>12.79</v>
      </c>
      <c r="G2103" t="n">
        <v>6.56</v>
      </c>
      <c r="H2103" t="n">
        <v>0.1</v>
      </c>
      <c r="I2103" t="n">
        <v>117</v>
      </c>
      <c r="J2103" t="n">
        <v>233.1</v>
      </c>
      <c r="K2103" t="n">
        <v>57.72</v>
      </c>
      <c r="L2103" t="n">
        <v>1.25</v>
      </c>
      <c r="M2103" t="n">
        <v>115</v>
      </c>
      <c r="N2103" t="n">
        <v>54.13</v>
      </c>
      <c r="O2103" t="n">
        <v>28983.75</v>
      </c>
      <c r="P2103" t="n">
        <v>201.65</v>
      </c>
      <c r="Q2103" t="n">
        <v>198.12</v>
      </c>
      <c r="R2103" t="n">
        <v>101.92</v>
      </c>
      <c r="S2103" t="n">
        <v>25.4</v>
      </c>
      <c r="T2103" t="n">
        <v>36868.57</v>
      </c>
      <c r="U2103" t="n">
        <v>0.25</v>
      </c>
      <c r="V2103" t="n">
        <v>0.73</v>
      </c>
      <c r="W2103" t="n">
        <v>3.13</v>
      </c>
      <c r="X2103" t="n">
        <v>2.39</v>
      </c>
      <c r="Y2103" t="n">
        <v>1</v>
      </c>
      <c r="Z2103" t="n">
        <v>10</v>
      </c>
    </row>
    <row r="2104">
      <c r="A2104" t="n">
        <v>2</v>
      </c>
      <c r="B2104" t="n">
        <v>120</v>
      </c>
      <c r="C2104" t="inlineStr">
        <is>
          <t xml:space="preserve">CONCLUIDO	</t>
        </is>
      </c>
      <c r="D2104" t="n">
        <v>5.1881</v>
      </c>
      <c r="E2104" t="n">
        <v>19.27</v>
      </c>
      <c r="F2104" t="n">
        <v>12.28</v>
      </c>
      <c r="G2104" t="n">
        <v>7.84</v>
      </c>
      <c r="H2104" t="n">
        <v>0.11</v>
      </c>
      <c r="I2104" t="n">
        <v>94</v>
      </c>
      <c r="J2104" t="n">
        <v>233.53</v>
      </c>
      <c r="K2104" t="n">
        <v>57.72</v>
      </c>
      <c r="L2104" t="n">
        <v>1.5</v>
      </c>
      <c r="M2104" t="n">
        <v>92</v>
      </c>
      <c r="N2104" t="n">
        <v>54.31</v>
      </c>
      <c r="O2104" t="n">
        <v>29036.54</v>
      </c>
      <c r="P2104" t="n">
        <v>193.64</v>
      </c>
      <c r="Q2104" t="n">
        <v>198</v>
      </c>
      <c r="R2104" t="n">
        <v>86.33</v>
      </c>
      <c r="S2104" t="n">
        <v>25.4</v>
      </c>
      <c r="T2104" t="n">
        <v>29188.99</v>
      </c>
      <c r="U2104" t="n">
        <v>0.29</v>
      </c>
      <c r="V2104" t="n">
        <v>0.76</v>
      </c>
      <c r="W2104" t="n">
        <v>3.09</v>
      </c>
      <c r="X2104" t="n">
        <v>1.89</v>
      </c>
      <c r="Y2104" t="n">
        <v>1</v>
      </c>
      <c r="Z2104" t="n">
        <v>10</v>
      </c>
    </row>
    <row r="2105">
      <c r="A2105" t="n">
        <v>3</v>
      </c>
      <c r="B2105" t="n">
        <v>120</v>
      </c>
      <c r="C2105" t="inlineStr">
        <is>
          <t xml:space="preserve">CONCLUIDO	</t>
        </is>
      </c>
      <c r="D2105" t="n">
        <v>5.4901</v>
      </c>
      <c r="E2105" t="n">
        <v>18.21</v>
      </c>
      <c r="F2105" t="n">
        <v>11.95</v>
      </c>
      <c r="G2105" t="n">
        <v>9.19</v>
      </c>
      <c r="H2105" t="n">
        <v>0.13</v>
      </c>
      <c r="I2105" t="n">
        <v>78</v>
      </c>
      <c r="J2105" t="n">
        <v>233.96</v>
      </c>
      <c r="K2105" t="n">
        <v>57.72</v>
      </c>
      <c r="L2105" t="n">
        <v>1.75</v>
      </c>
      <c r="M2105" t="n">
        <v>76</v>
      </c>
      <c r="N2105" t="n">
        <v>54.49</v>
      </c>
      <c r="O2105" t="n">
        <v>29089.39</v>
      </c>
      <c r="P2105" t="n">
        <v>188.34</v>
      </c>
      <c r="Q2105" t="n">
        <v>197.98</v>
      </c>
      <c r="R2105" t="n">
        <v>75.7</v>
      </c>
      <c r="S2105" t="n">
        <v>25.4</v>
      </c>
      <c r="T2105" t="n">
        <v>23956.09</v>
      </c>
      <c r="U2105" t="n">
        <v>0.34</v>
      </c>
      <c r="V2105" t="n">
        <v>0.78</v>
      </c>
      <c r="W2105" t="n">
        <v>3.07</v>
      </c>
      <c r="X2105" t="n">
        <v>1.56</v>
      </c>
      <c r="Y2105" t="n">
        <v>1</v>
      </c>
      <c r="Z2105" t="n">
        <v>10</v>
      </c>
    </row>
    <row r="2106">
      <c r="A2106" t="n">
        <v>4</v>
      </c>
      <c r="B2106" t="n">
        <v>120</v>
      </c>
      <c r="C2106" t="inlineStr">
        <is>
          <t xml:space="preserve">CONCLUIDO	</t>
        </is>
      </c>
      <c r="D2106" t="n">
        <v>5.6929</v>
      </c>
      <c r="E2106" t="n">
        <v>17.57</v>
      </c>
      <c r="F2106" t="n">
        <v>11.76</v>
      </c>
      <c r="G2106" t="n">
        <v>10.38</v>
      </c>
      <c r="H2106" t="n">
        <v>0.15</v>
      </c>
      <c r="I2106" t="n">
        <v>68</v>
      </c>
      <c r="J2106" t="n">
        <v>234.39</v>
      </c>
      <c r="K2106" t="n">
        <v>57.72</v>
      </c>
      <c r="L2106" t="n">
        <v>2</v>
      </c>
      <c r="M2106" t="n">
        <v>66</v>
      </c>
      <c r="N2106" t="n">
        <v>54.67</v>
      </c>
      <c r="O2106" t="n">
        <v>29142.31</v>
      </c>
      <c r="P2106" t="n">
        <v>185.3</v>
      </c>
      <c r="Q2106" t="n">
        <v>197.92</v>
      </c>
      <c r="R2106" t="n">
        <v>70.03</v>
      </c>
      <c r="S2106" t="n">
        <v>25.4</v>
      </c>
      <c r="T2106" t="n">
        <v>21171.55</v>
      </c>
      <c r="U2106" t="n">
        <v>0.36</v>
      </c>
      <c r="V2106" t="n">
        <v>0.79</v>
      </c>
      <c r="W2106" t="n">
        <v>3.05</v>
      </c>
      <c r="X2106" t="n">
        <v>1.36</v>
      </c>
      <c r="Y2106" t="n">
        <v>1</v>
      </c>
      <c r="Z2106" t="n">
        <v>10</v>
      </c>
    </row>
    <row r="2107">
      <c r="A2107" t="n">
        <v>5</v>
      </c>
      <c r="B2107" t="n">
        <v>120</v>
      </c>
      <c r="C2107" t="inlineStr">
        <is>
          <t xml:space="preserve">CONCLUIDO	</t>
        </is>
      </c>
      <c r="D2107" t="n">
        <v>5.8929</v>
      </c>
      <c r="E2107" t="n">
        <v>16.97</v>
      </c>
      <c r="F2107" t="n">
        <v>11.57</v>
      </c>
      <c r="G2107" t="n">
        <v>11.77</v>
      </c>
      <c r="H2107" t="n">
        <v>0.17</v>
      </c>
      <c r="I2107" t="n">
        <v>59</v>
      </c>
      <c r="J2107" t="n">
        <v>234.82</v>
      </c>
      <c r="K2107" t="n">
        <v>57.72</v>
      </c>
      <c r="L2107" t="n">
        <v>2.25</v>
      </c>
      <c r="M2107" t="n">
        <v>57</v>
      </c>
      <c r="N2107" t="n">
        <v>54.85</v>
      </c>
      <c r="O2107" t="n">
        <v>29195.29</v>
      </c>
      <c r="P2107" t="n">
        <v>182.27</v>
      </c>
      <c r="Q2107" t="n">
        <v>198</v>
      </c>
      <c r="R2107" t="n">
        <v>64.03</v>
      </c>
      <c r="S2107" t="n">
        <v>25.4</v>
      </c>
      <c r="T2107" t="n">
        <v>18216.41</v>
      </c>
      <c r="U2107" t="n">
        <v>0.4</v>
      </c>
      <c r="V2107" t="n">
        <v>0.8</v>
      </c>
      <c r="W2107" t="n">
        <v>3.03</v>
      </c>
      <c r="X2107" t="n">
        <v>1.18</v>
      </c>
      <c r="Y2107" t="n">
        <v>1</v>
      </c>
      <c r="Z2107" t="n">
        <v>10</v>
      </c>
    </row>
    <row r="2108">
      <c r="A2108" t="n">
        <v>6</v>
      </c>
      <c r="B2108" t="n">
        <v>120</v>
      </c>
      <c r="C2108" t="inlineStr">
        <is>
          <t xml:space="preserve">CONCLUIDO	</t>
        </is>
      </c>
      <c r="D2108" t="n">
        <v>6.0337</v>
      </c>
      <c r="E2108" t="n">
        <v>16.57</v>
      </c>
      <c r="F2108" t="n">
        <v>11.45</v>
      </c>
      <c r="G2108" t="n">
        <v>12.96</v>
      </c>
      <c r="H2108" t="n">
        <v>0.19</v>
      </c>
      <c r="I2108" t="n">
        <v>53</v>
      </c>
      <c r="J2108" t="n">
        <v>235.25</v>
      </c>
      <c r="K2108" t="n">
        <v>57.72</v>
      </c>
      <c r="L2108" t="n">
        <v>2.5</v>
      </c>
      <c r="M2108" t="n">
        <v>51</v>
      </c>
      <c r="N2108" t="n">
        <v>55.03</v>
      </c>
      <c r="O2108" t="n">
        <v>29248.33</v>
      </c>
      <c r="P2108" t="n">
        <v>180.29</v>
      </c>
      <c r="Q2108" t="n">
        <v>197.85</v>
      </c>
      <c r="R2108" t="n">
        <v>60.31</v>
      </c>
      <c r="S2108" t="n">
        <v>25.4</v>
      </c>
      <c r="T2108" t="n">
        <v>16388.09</v>
      </c>
      <c r="U2108" t="n">
        <v>0.42</v>
      </c>
      <c r="V2108" t="n">
        <v>0.8100000000000001</v>
      </c>
      <c r="W2108" t="n">
        <v>3.03</v>
      </c>
      <c r="X2108" t="n">
        <v>1.06</v>
      </c>
      <c r="Y2108" t="n">
        <v>1</v>
      </c>
      <c r="Z2108" t="n">
        <v>10</v>
      </c>
    </row>
    <row r="2109">
      <c r="A2109" t="n">
        <v>7</v>
      </c>
      <c r="B2109" t="n">
        <v>120</v>
      </c>
      <c r="C2109" t="inlineStr">
        <is>
          <t xml:space="preserve">CONCLUIDO	</t>
        </is>
      </c>
      <c r="D2109" t="n">
        <v>6.1588</v>
      </c>
      <c r="E2109" t="n">
        <v>16.24</v>
      </c>
      <c r="F2109" t="n">
        <v>11.34</v>
      </c>
      <c r="G2109" t="n">
        <v>14.18</v>
      </c>
      <c r="H2109" t="n">
        <v>0.21</v>
      </c>
      <c r="I2109" t="n">
        <v>48</v>
      </c>
      <c r="J2109" t="n">
        <v>235.68</v>
      </c>
      <c r="K2109" t="n">
        <v>57.72</v>
      </c>
      <c r="L2109" t="n">
        <v>2.75</v>
      </c>
      <c r="M2109" t="n">
        <v>46</v>
      </c>
      <c r="N2109" t="n">
        <v>55.21</v>
      </c>
      <c r="O2109" t="n">
        <v>29301.44</v>
      </c>
      <c r="P2109" t="n">
        <v>178.52</v>
      </c>
      <c r="Q2109" t="n">
        <v>197.97</v>
      </c>
      <c r="R2109" t="n">
        <v>56.57</v>
      </c>
      <c r="S2109" t="n">
        <v>25.4</v>
      </c>
      <c r="T2109" t="n">
        <v>14541.37</v>
      </c>
      <c r="U2109" t="n">
        <v>0.45</v>
      </c>
      <c r="V2109" t="n">
        <v>0.82</v>
      </c>
      <c r="W2109" t="n">
        <v>3.03</v>
      </c>
      <c r="X2109" t="n">
        <v>0.95</v>
      </c>
      <c r="Y2109" t="n">
        <v>1</v>
      </c>
      <c r="Z2109" t="n">
        <v>10</v>
      </c>
    </row>
    <row r="2110">
      <c r="A2110" t="n">
        <v>8</v>
      </c>
      <c r="B2110" t="n">
        <v>120</v>
      </c>
      <c r="C2110" t="inlineStr">
        <is>
          <t xml:space="preserve">CONCLUIDO	</t>
        </is>
      </c>
      <c r="D2110" t="n">
        <v>6.2633</v>
      </c>
      <c r="E2110" t="n">
        <v>15.97</v>
      </c>
      <c r="F2110" t="n">
        <v>11.25</v>
      </c>
      <c r="G2110" t="n">
        <v>15.34</v>
      </c>
      <c r="H2110" t="n">
        <v>0.23</v>
      </c>
      <c r="I2110" t="n">
        <v>44</v>
      </c>
      <c r="J2110" t="n">
        <v>236.11</v>
      </c>
      <c r="K2110" t="n">
        <v>57.72</v>
      </c>
      <c r="L2110" t="n">
        <v>3</v>
      </c>
      <c r="M2110" t="n">
        <v>42</v>
      </c>
      <c r="N2110" t="n">
        <v>55.39</v>
      </c>
      <c r="O2110" t="n">
        <v>29354.61</v>
      </c>
      <c r="P2110" t="n">
        <v>177.02</v>
      </c>
      <c r="Q2110" t="n">
        <v>197.82</v>
      </c>
      <c r="R2110" t="n">
        <v>53.99</v>
      </c>
      <c r="S2110" t="n">
        <v>25.4</v>
      </c>
      <c r="T2110" t="n">
        <v>13272.77</v>
      </c>
      <c r="U2110" t="n">
        <v>0.47</v>
      </c>
      <c r="V2110" t="n">
        <v>0.83</v>
      </c>
      <c r="W2110" t="n">
        <v>3.01</v>
      </c>
      <c r="X2110" t="n">
        <v>0.86</v>
      </c>
      <c r="Y2110" t="n">
        <v>1</v>
      </c>
      <c r="Z2110" t="n">
        <v>10</v>
      </c>
    </row>
    <row r="2111">
      <c r="A2111" t="n">
        <v>9</v>
      </c>
      <c r="B2111" t="n">
        <v>120</v>
      </c>
      <c r="C2111" t="inlineStr">
        <is>
          <t xml:space="preserve">CONCLUIDO	</t>
        </is>
      </c>
      <c r="D2111" t="n">
        <v>6.3626</v>
      </c>
      <c r="E2111" t="n">
        <v>15.72</v>
      </c>
      <c r="F2111" t="n">
        <v>11.19</v>
      </c>
      <c r="G2111" t="n">
        <v>16.78</v>
      </c>
      <c r="H2111" t="n">
        <v>0.24</v>
      </c>
      <c r="I2111" t="n">
        <v>40</v>
      </c>
      <c r="J2111" t="n">
        <v>236.54</v>
      </c>
      <c r="K2111" t="n">
        <v>57.72</v>
      </c>
      <c r="L2111" t="n">
        <v>3.25</v>
      </c>
      <c r="M2111" t="n">
        <v>38</v>
      </c>
      <c r="N2111" t="n">
        <v>55.57</v>
      </c>
      <c r="O2111" t="n">
        <v>29407.85</v>
      </c>
      <c r="P2111" t="n">
        <v>175.93</v>
      </c>
      <c r="Q2111" t="n">
        <v>197.82</v>
      </c>
      <c r="R2111" t="n">
        <v>52.27</v>
      </c>
      <c r="S2111" t="n">
        <v>25.4</v>
      </c>
      <c r="T2111" t="n">
        <v>12430.37</v>
      </c>
      <c r="U2111" t="n">
        <v>0.49</v>
      </c>
      <c r="V2111" t="n">
        <v>0.83</v>
      </c>
      <c r="W2111" t="n">
        <v>3</v>
      </c>
      <c r="X2111" t="n">
        <v>0.79</v>
      </c>
      <c r="Y2111" t="n">
        <v>1</v>
      </c>
      <c r="Z2111" t="n">
        <v>10</v>
      </c>
    </row>
    <row r="2112">
      <c r="A2112" t="n">
        <v>10</v>
      </c>
      <c r="B2112" t="n">
        <v>120</v>
      </c>
      <c r="C2112" t="inlineStr">
        <is>
          <t xml:space="preserve">CONCLUIDO	</t>
        </is>
      </c>
      <c r="D2112" t="n">
        <v>6.4484</v>
      </c>
      <c r="E2112" t="n">
        <v>15.51</v>
      </c>
      <c r="F2112" t="n">
        <v>11.11</v>
      </c>
      <c r="G2112" t="n">
        <v>18.02</v>
      </c>
      <c r="H2112" t="n">
        <v>0.26</v>
      </c>
      <c r="I2112" t="n">
        <v>37</v>
      </c>
      <c r="J2112" t="n">
        <v>236.98</v>
      </c>
      <c r="K2112" t="n">
        <v>57.72</v>
      </c>
      <c r="L2112" t="n">
        <v>3.5</v>
      </c>
      <c r="M2112" t="n">
        <v>35</v>
      </c>
      <c r="N2112" t="n">
        <v>55.75</v>
      </c>
      <c r="O2112" t="n">
        <v>29461.15</v>
      </c>
      <c r="P2112" t="n">
        <v>174.83</v>
      </c>
      <c r="Q2112" t="n">
        <v>197.9</v>
      </c>
      <c r="R2112" t="n">
        <v>49.79</v>
      </c>
      <c r="S2112" t="n">
        <v>25.4</v>
      </c>
      <c r="T2112" t="n">
        <v>11206.16</v>
      </c>
      <c r="U2112" t="n">
        <v>0.51</v>
      </c>
      <c r="V2112" t="n">
        <v>0.84</v>
      </c>
      <c r="W2112" t="n">
        <v>3</v>
      </c>
      <c r="X2112" t="n">
        <v>0.72</v>
      </c>
      <c r="Y2112" t="n">
        <v>1</v>
      </c>
      <c r="Z2112" t="n">
        <v>10</v>
      </c>
    </row>
    <row r="2113">
      <c r="A2113" t="n">
        <v>11</v>
      </c>
      <c r="B2113" t="n">
        <v>120</v>
      </c>
      <c r="C2113" t="inlineStr">
        <is>
          <t xml:space="preserve">CONCLUIDO	</t>
        </is>
      </c>
      <c r="D2113" t="n">
        <v>6.5024</v>
      </c>
      <c r="E2113" t="n">
        <v>15.38</v>
      </c>
      <c r="F2113" t="n">
        <v>11.08</v>
      </c>
      <c r="G2113" t="n">
        <v>18.99</v>
      </c>
      <c r="H2113" t="n">
        <v>0.28</v>
      </c>
      <c r="I2113" t="n">
        <v>35</v>
      </c>
      <c r="J2113" t="n">
        <v>237.41</v>
      </c>
      <c r="K2113" t="n">
        <v>57.72</v>
      </c>
      <c r="L2113" t="n">
        <v>3.75</v>
      </c>
      <c r="M2113" t="n">
        <v>33</v>
      </c>
      <c r="N2113" t="n">
        <v>55.93</v>
      </c>
      <c r="O2113" t="n">
        <v>29514.51</v>
      </c>
      <c r="P2113" t="n">
        <v>174.09</v>
      </c>
      <c r="Q2113" t="n">
        <v>197.79</v>
      </c>
      <c r="R2113" t="n">
        <v>48.7</v>
      </c>
      <c r="S2113" t="n">
        <v>25.4</v>
      </c>
      <c r="T2113" t="n">
        <v>10670.72</v>
      </c>
      <c r="U2113" t="n">
        <v>0.52</v>
      </c>
      <c r="V2113" t="n">
        <v>0.84</v>
      </c>
      <c r="W2113" t="n">
        <v>2.99</v>
      </c>
      <c r="X2113" t="n">
        <v>0.68</v>
      </c>
      <c r="Y2113" t="n">
        <v>1</v>
      </c>
      <c r="Z2113" t="n">
        <v>10</v>
      </c>
    </row>
    <row r="2114">
      <c r="A2114" t="n">
        <v>12</v>
      </c>
      <c r="B2114" t="n">
        <v>120</v>
      </c>
      <c r="C2114" t="inlineStr">
        <is>
          <t xml:space="preserve">CONCLUIDO	</t>
        </is>
      </c>
      <c r="D2114" t="n">
        <v>6.5829</v>
      </c>
      <c r="E2114" t="n">
        <v>15.19</v>
      </c>
      <c r="F2114" t="n">
        <v>11.02</v>
      </c>
      <c r="G2114" t="n">
        <v>20.67</v>
      </c>
      <c r="H2114" t="n">
        <v>0.3</v>
      </c>
      <c r="I2114" t="n">
        <v>32</v>
      </c>
      <c r="J2114" t="n">
        <v>237.84</v>
      </c>
      <c r="K2114" t="n">
        <v>57.72</v>
      </c>
      <c r="L2114" t="n">
        <v>4</v>
      </c>
      <c r="M2114" t="n">
        <v>30</v>
      </c>
      <c r="N2114" t="n">
        <v>56.12</v>
      </c>
      <c r="O2114" t="n">
        <v>29567.95</v>
      </c>
      <c r="P2114" t="n">
        <v>173.25</v>
      </c>
      <c r="Q2114" t="n">
        <v>197.88</v>
      </c>
      <c r="R2114" t="n">
        <v>47.11</v>
      </c>
      <c r="S2114" t="n">
        <v>25.4</v>
      </c>
      <c r="T2114" t="n">
        <v>9893.23</v>
      </c>
      <c r="U2114" t="n">
        <v>0.54</v>
      </c>
      <c r="V2114" t="n">
        <v>0.84</v>
      </c>
      <c r="W2114" t="n">
        <v>2.99</v>
      </c>
      <c r="X2114" t="n">
        <v>0.63</v>
      </c>
      <c r="Y2114" t="n">
        <v>1</v>
      </c>
      <c r="Z2114" t="n">
        <v>10</v>
      </c>
    </row>
    <row r="2115">
      <c r="A2115" t="n">
        <v>13</v>
      </c>
      <c r="B2115" t="n">
        <v>120</v>
      </c>
      <c r="C2115" t="inlineStr">
        <is>
          <t xml:space="preserve">CONCLUIDO	</t>
        </is>
      </c>
      <c r="D2115" t="n">
        <v>6.6497</v>
      </c>
      <c r="E2115" t="n">
        <v>15.04</v>
      </c>
      <c r="F2115" t="n">
        <v>10.96</v>
      </c>
      <c r="G2115" t="n">
        <v>21.93</v>
      </c>
      <c r="H2115" t="n">
        <v>0.32</v>
      </c>
      <c r="I2115" t="n">
        <v>30</v>
      </c>
      <c r="J2115" t="n">
        <v>238.28</v>
      </c>
      <c r="K2115" t="n">
        <v>57.72</v>
      </c>
      <c r="L2115" t="n">
        <v>4.25</v>
      </c>
      <c r="M2115" t="n">
        <v>28</v>
      </c>
      <c r="N2115" t="n">
        <v>56.3</v>
      </c>
      <c r="O2115" t="n">
        <v>29621.44</v>
      </c>
      <c r="P2115" t="n">
        <v>172.23</v>
      </c>
      <c r="Q2115" t="n">
        <v>197.8</v>
      </c>
      <c r="R2115" t="n">
        <v>45.2</v>
      </c>
      <c r="S2115" t="n">
        <v>25.4</v>
      </c>
      <c r="T2115" t="n">
        <v>8945.24</v>
      </c>
      <c r="U2115" t="n">
        <v>0.5600000000000001</v>
      </c>
      <c r="V2115" t="n">
        <v>0.85</v>
      </c>
      <c r="W2115" t="n">
        <v>2.98</v>
      </c>
      <c r="X2115" t="n">
        <v>0.57</v>
      </c>
      <c r="Y2115" t="n">
        <v>1</v>
      </c>
      <c r="Z2115" t="n">
        <v>10</v>
      </c>
    </row>
    <row r="2116">
      <c r="A2116" t="n">
        <v>14</v>
      </c>
      <c r="B2116" t="n">
        <v>120</v>
      </c>
      <c r="C2116" t="inlineStr">
        <is>
          <t xml:space="preserve">CONCLUIDO	</t>
        </is>
      </c>
      <c r="D2116" t="n">
        <v>6.6668</v>
      </c>
      <c r="E2116" t="n">
        <v>15</v>
      </c>
      <c r="F2116" t="n">
        <v>10.97</v>
      </c>
      <c r="G2116" t="n">
        <v>22.7</v>
      </c>
      <c r="H2116" t="n">
        <v>0.34</v>
      </c>
      <c r="I2116" t="n">
        <v>29</v>
      </c>
      <c r="J2116" t="n">
        <v>238.71</v>
      </c>
      <c r="K2116" t="n">
        <v>57.72</v>
      </c>
      <c r="L2116" t="n">
        <v>4.5</v>
      </c>
      <c r="M2116" t="n">
        <v>27</v>
      </c>
      <c r="N2116" t="n">
        <v>56.49</v>
      </c>
      <c r="O2116" t="n">
        <v>29675.01</v>
      </c>
      <c r="P2116" t="n">
        <v>172.32</v>
      </c>
      <c r="Q2116" t="n">
        <v>197.92</v>
      </c>
      <c r="R2116" t="n">
        <v>45.15</v>
      </c>
      <c r="S2116" t="n">
        <v>25.4</v>
      </c>
      <c r="T2116" t="n">
        <v>8925.73</v>
      </c>
      <c r="U2116" t="n">
        <v>0.5600000000000001</v>
      </c>
      <c r="V2116" t="n">
        <v>0.85</v>
      </c>
      <c r="W2116" t="n">
        <v>2.99</v>
      </c>
      <c r="X2116" t="n">
        <v>0.58</v>
      </c>
      <c r="Y2116" t="n">
        <v>1</v>
      </c>
      <c r="Z2116" t="n">
        <v>10</v>
      </c>
    </row>
    <row r="2117">
      <c r="A2117" t="n">
        <v>15</v>
      </c>
      <c r="B2117" t="n">
        <v>120</v>
      </c>
      <c r="C2117" t="inlineStr">
        <is>
          <t xml:space="preserve">CONCLUIDO	</t>
        </is>
      </c>
      <c r="D2117" t="n">
        <v>6.7354</v>
      </c>
      <c r="E2117" t="n">
        <v>14.85</v>
      </c>
      <c r="F2117" t="n">
        <v>10.91</v>
      </c>
      <c r="G2117" t="n">
        <v>24.24</v>
      </c>
      <c r="H2117" t="n">
        <v>0.35</v>
      </c>
      <c r="I2117" t="n">
        <v>27</v>
      </c>
      <c r="J2117" t="n">
        <v>239.14</v>
      </c>
      <c r="K2117" t="n">
        <v>57.72</v>
      </c>
      <c r="L2117" t="n">
        <v>4.75</v>
      </c>
      <c r="M2117" t="n">
        <v>25</v>
      </c>
      <c r="N2117" t="n">
        <v>56.67</v>
      </c>
      <c r="O2117" t="n">
        <v>29728.63</v>
      </c>
      <c r="P2117" t="n">
        <v>171.27</v>
      </c>
      <c r="Q2117" t="n">
        <v>197.78</v>
      </c>
      <c r="R2117" t="n">
        <v>43.76</v>
      </c>
      <c r="S2117" t="n">
        <v>25.4</v>
      </c>
      <c r="T2117" t="n">
        <v>8242.74</v>
      </c>
      <c r="U2117" t="n">
        <v>0.58</v>
      </c>
      <c r="V2117" t="n">
        <v>0.85</v>
      </c>
      <c r="W2117" t="n">
        <v>2.97</v>
      </c>
      <c r="X2117" t="n">
        <v>0.52</v>
      </c>
      <c r="Y2117" t="n">
        <v>1</v>
      </c>
      <c r="Z2117" t="n">
        <v>10</v>
      </c>
    </row>
    <row r="2118">
      <c r="A2118" t="n">
        <v>16</v>
      </c>
      <c r="B2118" t="n">
        <v>120</v>
      </c>
      <c r="C2118" t="inlineStr">
        <is>
          <t xml:space="preserve">CONCLUIDO	</t>
        </is>
      </c>
      <c r="D2118" t="n">
        <v>6.7644</v>
      </c>
      <c r="E2118" t="n">
        <v>14.78</v>
      </c>
      <c r="F2118" t="n">
        <v>10.89</v>
      </c>
      <c r="G2118" t="n">
        <v>25.13</v>
      </c>
      <c r="H2118" t="n">
        <v>0.37</v>
      </c>
      <c r="I2118" t="n">
        <v>26</v>
      </c>
      <c r="J2118" t="n">
        <v>239.58</v>
      </c>
      <c r="K2118" t="n">
        <v>57.72</v>
      </c>
      <c r="L2118" t="n">
        <v>5</v>
      </c>
      <c r="M2118" t="n">
        <v>24</v>
      </c>
      <c r="N2118" t="n">
        <v>56.86</v>
      </c>
      <c r="O2118" t="n">
        <v>29782.33</v>
      </c>
      <c r="P2118" t="n">
        <v>170.87</v>
      </c>
      <c r="Q2118" t="n">
        <v>197.81</v>
      </c>
      <c r="R2118" t="n">
        <v>42.96</v>
      </c>
      <c r="S2118" t="n">
        <v>25.4</v>
      </c>
      <c r="T2118" t="n">
        <v>7844.98</v>
      </c>
      <c r="U2118" t="n">
        <v>0.59</v>
      </c>
      <c r="V2118" t="n">
        <v>0.85</v>
      </c>
      <c r="W2118" t="n">
        <v>2.98</v>
      </c>
      <c r="X2118" t="n">
        <v>0.5</v>
      </c>
      <c r="Y2118" t="n">
        <v>1</v>
      </c>
      <c r="Z2118" t="n">
        <v>10</v>
      </c>
    </row>
    <row r="2119">
      <c r="A2119" t="n">
        <v>17</v>
      </c>
      <c r="B2119" t="n">
        <v>120</v>
      </c>
      <c r="C2119" t="inlineStr">
        <is>
          <t xml:space="preserve">CONCLUIDO	</t>
        </is>
      </c>
      <c r="D2119" t="n">
        <v>6.798</v>
      </c>
      <c r="E2119" t="n">
        <v>14.71</v>
      </c>
      <c r="F2119" t="n">
        <v>10.86</v>
      </c>
      <c r="G2119" t="n">
        <v>26.07</v>
      </c>
      <c r="H2119" t="n">
        <v>0.39</v>
      </c>
      <c r="I2119" t="n">
        <v>25</v>
      </c>
      <c r="J2119" t="n">
        <v>240.02</v>
      </c>
      <c r="K2119" t="n">
        <v>57.72</v>
      </c>
      <c r="L2119" t="n">
        <v>5.25</v>
      </c>
      <c r="M2119" t="n">
        <v>23</v>
      </c>
      <c r="N2119" t="n">
        <v>57.04</v>
      </c>
      <c r="O2119" t="n">
        <v>29836.09</v>
      </c>
      <c r="P2119" t="n">
        <v>170.44</v>
      </c>
      <c r="Q2119" t="n">
        <v>197.78</v>
      </c>
      <c r="R2119" t="n">
        <v>42.09</v>
      </c>
      <c r="S2119" t="n">
        <v>25.4</v>
      </c>
      <c r="T2119" t="n">
        <v>7415</v>
      </c>
      <c r="U2119" t="n">
        <v>0.6</v>
      </c>
      <c r="V2119" t="n">
        <v>0.86</v>
      </c>
      <c r="W2119" t="n">
        <v>2.98</v>
      </c>
      <c r="X2119" t="n">
        <v>0.47</v>
      </c>
      <c r="Y2119" t="n">
        <v>1</v>
      </c>
      <c r="Z2119" t="n">
        <v>10</v>
      </c>
    </row>
    <row r="2120">
      <c r="A2120" t="n">
        <v>18</v>
      </c>
      <c r="B2120" t="n">
        <v>120</v>
      </c>
      <c r="C2120" t="inlineStr">
        <is>
          <t xml:space="preserve">CONCLUIDO	</t>
        </is>
      </c>
      <c r="D2120" t="n">
        <v>6.8165</v>
      </c>
      <c r="E2120" t="n">
        <v>14.67</v>
      </c>
      <c r="F2120" t="n">
        <v>10.87</v>
      </c>
      <c r="G2120" t="n">
        <v>27.17</v>
      </c>
      <c r="H2120" t="n">
        <v>0.41</v>
      </c>
      <c r="I2120" t="n">
        <v>24</v>
      </c>
      <c r="J2120" t="n">
        <v>240.45</v>
      </c>
      <c r="K2120" t="n">
        <v>57.72</v>
      </c>
      <c r="L2120" t="n">
        <v>5.5</v>
      </c>
      <c r="M2120" t="n">
        <v>22</v>
      </c>
      <c r="N2120" t="n">
        <v>57.23</v>
      </c>
      <c r="O2120" t="n">
        <v>29890.04</v>
      </c>
      <c r="P2120" t="n">
        <v>170.39</v>
      </c>
      <c r="Q2120" t="n">
        <v>197.83</v>
      </c>
      <c r="R2120" t="n">
        <v>42.29</v>
      </c>
      <c r="S2120" t="n">
        <v>25.4</v>
      </c>
      <c r="T2120" t="n">
        <v>7518.87</v>
      </c>
      <c r="U2120" t="n">
        <v>0.6</v>
      </c>
      <c r="V2120" t="n">
        <v>0.86</v>
      </c>
      <c r="W2120" t="n">
        <v>2.98</v>
      </c>
      <c r="X2120" t="n">
        <v>0.48</v>
      </c>
      <c r="Y2120" t="n">
        <v>1</v>
      </c>
      <c r="Z2120" t="n">
        <v>10</v>
      </c>
    </row>
    <row r="2121">
      <c r="A2121" t="n">
        <v>19</v>
      </c>
      <c r="B2121" t="n">
        <v>120</v>
      </c>
      <c r="C2121" t="inlineStr">
        <is>
          <t xml:space="preserve">CONCLUIDO	</t>
        </is>
      </c>
      <c r="D2121" t="n">
        <v>6.8604</v>
      </c>
      <c r="E2121" t="n">
        <v>14.58</v>
      </c>
      <c r="F2121" t="n">
        <v>10.82</v>
      </c>
      <c r="G2121" t="n">
        <v>28.23</v>
      </c>
      <c r="H2121" t="n">
        <v>0.42</v>
      </c>
      <c r="I2121" t="n">
        <v>23</v>
      </c>
      <c r="J2121" t="n">
        <v>240.89</v>
      </c>
      <c r="K2121" t="n">
        <v>57.72</v>
      </c>
      <c r="L2121" t="n">
        <v>5.75</v>
      </c>
      <c r="M2121" t="n">
        <v>21</v>
      </c>
      <c r="N2121" t="n">
        <v>57.42</v>
      </c>
      <c r="O2121" t="n">
        <v>29943.94</v>
      </c>
      <c r="P2121" t="n">
        <v>169.59</v>
      </c>
      <c r="Q2121" t="n">
        <v>197.76</v>
      </c>
      <c r="R2121" t="n">
        <v>40.89</v>
      </c>
      <c r="S2121" t="n">
        <v>25.4</v>
      </c>
      <c r="T2121" t="n">
        <v>6825.88</v>
      </c>
      <c r="U2121" t="n">
        <v>0.62</v>
      </c>
      <c r="V2121" t="n">
        <v>0.86</v>
      </c>
      <c r="W2121" t="n">
        <v>2.97</v>
      </c>
      <c r="X2121" t="n">
        <v>0.43</v>
      </c>
      <c r="Y2121" t="n">
        <v>1</v>
      </c>
      <c r="Z2121" t="n">
        <v>10</v>
      </c>
    </row>
    <row r="2122">
      <c r="A2122" t="n">
        <v>20</v>
      </c>
      <c r="B2122" t="n">
        <v>120</v>
      </c>
      <c r="C2122" t="inlineStr">
        <is>
          <t xml:space="preserve">CONCLUIDO	</t>
        </is>
      </c>
      <c r="D2122" t="n">
        <v>6.8851</v>
      </c>
      <c r="E2122" t="n">
        <v>14.52</v>
      </c>
      <c r="F2122" t="n">
        <v>10.81</v>
      </c>
      <c r="G2122" t="n">
        <v>29.49</v>
      </c>
      <c r="H2122" t="n">
        <v>0.44</v>
      </c>
      <c r="I2122" t="n">
        <v>22</v>
      </c>
      <c r="J2122" t="n">
        <v>241.33</v>
      </c>
      <c r="K2122" t="n">
        <v>57.72</v>
      </c>
      <c r="L2122" t="n">
        <v>6</v>
      </c>
      <c r="M2122" t="n">
        <v>20</v>
      </c>
      <c r="N2122" t="n">
        <v>57.6</v>
      </c>
      <c r="O2122" t="n">
        <v>29997.9</v>
      </c>
      <c r="P2122" t="n">
        <v>169.5</v>
      </c>
      <c r="Q2122" t="n">
        <v>197.83</v>
      </c>
      <c r="R2122" t="n">
        <v>40.44</v>
      </c>
      <c r="S2122" t="n">
        <v>25.4</v>
      </c>
      <c r="T2122" t="n">
        <v>6605.22</v>
      </c>
      <c r="U2122" t="n">
        <v>0.63</v>
      </c>
      <c r="V2122" t="n">
        <v>0.86</v>
      </c>
      <c r="W2122" t="n">
        <v>2.97</v>
      </c>
      <c r="X2122" t="n">
        <v>0.42</v>
      </c>
      <c r="Y2122" t="n">
        <v>1</v>
      </c>
      <c r="Z2122" t="n">
        <v>10</v>
      </c>
    </row>
    <row r="2123">
      <c r="A2123" t="n">
        <v>21</v>
      </c>
      <c r="B2123" t="n">
        <v>120</v>
      </c>
      <c r="C2123" t="inlineStr">
        <is>
          <t xml:space="preserve">CONCLUIDO	</t>
        </is>
      </c>
      <c r="D2123" t="n">
        <v>6.9167</v>
      </c>
      <c r="E2123" t="n">
        <v>14.46</v>
      </c>
      <c r="F2123" t="n">
        <v>10.79</v>
      </c>
      <c r="G2123" t="n">
        <v>30.83</v>
      </c>
      <c r="H2123" t="n">
        <v>0.46</v>
      </c>
      <c r="I2123" t="n">
        <v>21</v>
      </c>
      <c r="J2123" t="n">
        <v>241.77</v>
      </c>
      <c r="K2123" t="n">
        <v>57.72</v>
      </c>
      <c r="L2123" t="n">
        <v>6.25</v>
      </c>
      <c r="M2123" t="n">
        <v>19</v>
      </c>
      <c r="N2123" t="n">
        <v>57.79</v>
      </c>
      <c r="O2123" t="n">
        <v>30051.93</v>
      </c>
      <c r="P2123" t="n">
        <v>169.09</v>
      </c>
      <c r="Q2123" t="n">
        <v>197.79</v>
      </c>
      <c r="R2123" t="n">
        <v>39.66</v>
      </c>
      <c r="S2123" t="n">
        <v>25.4</v>
      </c>
      <c r="T2123" t="n">
        <v>6222.95</v>
      </c>
      <c r="U2123" t="n">
        <v>0.64</v>
      </c>
      <c r="V2123" t="n">
        <v>0.86</v>
      </c>
      <c r="W2123" t="n">
        <v>2.98</v>
      </c>
      <c r="X2123" t="n">
        <v>0.4</v>
      </c>
      <c r="Y2123" t="n">
        <v>1</v>
      </c>
      <c r="Z2123" t="n">
        <v>10</v>
      </c>
    </row>
    <row r="2124">
      <c r="A2124" t="n">
        <v>22</v>
      </c>
      <c r="B2124" t="n">
        <v>120</v>
      </c>
      <c r="C2124" t="inlineStr">
        <is>
          <t xml:space="preserve">CONCLUIDO	</t>
        </is>
      </c>
      <c r="D2124" t="n">
        <v>6.9505</v>
      </c>
      <c r="E2124" t="n">
        <v>14.39</v>
      </c>
      <c r="F2124" t="n">
        <v>10.77</v>
      </c>
      <c r="G2124" t="n">
        <v>32.3</v>
      </c>
      <c r="H2124" t="n">
        <v>0.48</v>
      </c>
      <c r="I2124" t="n">
        <v>20</v>
      </c>
      <c r="J2124" t="n">
        <v>242.2</v>
      </c>
      <c r="K2124" t="n">
        <v>57.72</v>
      </c>
      <c r="L2124" t="n">
        <v>6.5</v>
      </c>
      <c r="M2124" t="n">
        <v>18</v>
      </c>
      <c r="N2124" t="n">
        <v>57.98</v>
      </c>
      <c r="O2124" t="n">
        <v>30106.03</v>
      </c>
      <c r="P2124" t="n">
        <v>168.77</v>
      </c>
      <c r="Q2124" t="n">
        <v>197.76</v>
      </c>
      <c r="R2124" t="n">
        <v>39.07</v>
      </c>
      <c r="S2124" t="n">
        <v>25.4</v>
      </c>
      <c r="T2124" t="n">
        <v>5933.2</v>
      </c>
      <c r="U2124" t="n">
        <v>0.65</v>
      </c>
      <c r="V2124" t="n">
        <v>0.86</v>
      </c>
      <c r="W2124" t="n">
        <v>2.97</v>
      </c>
      <c r="X2124" t="n">
        <v>0.38</v>
      </c>
      <c r="Y2124" t="n">
        <v>1</v>
      </c>
      <c r="Z2124" t="n">
        <v>10</v>
      </c>
    </row>
    <row r="2125">
      <c r="A2125" t="n">
        <v>23</v>
      </c>
      <c r="B2125" t="n">
        <v>120</v>
      </c>
      <c r="C2125" t="inlineStr">
        <is>
          <t xml:space="preserve">CONCLUIDO	</t>
        </is>
      </c>
      <c r="D2125" t="n">
        <v>6.9845</v>
      </c>
      <c r="E2125" t="n">
        <v>14.32</v>
      </c>
      <c r="F2125" t="n">
        <v>10.74</v>
      </c>
      <c r="G2125" t="n">
        <v>33.93</v>
      </c>
      <c r="H2125" t="n">
        <v>0.49</v>
      </c>
      <c r="I2125" t="n">
        <v>19</v>
      </c>
      <c r="J2125" t="n">
        <v>242.64</v>
      </c>
      <c r="K2125" t="n">
        <v>57.72</v>
      </c>
      <c r="L2125" t="n">
        <v>6.75</v>
      </c>
      <c r="M2125" t="n">
        <v>17</v>
      </c>
      <c r="N2125" t="n">
        <v>58.17</v>
      </c>
      <c r="O2125" t="n">
        <v>30160.2</v>
      </c>
      <c r="P2125" t="n">
        <v>168.26</v>
      </c>
      <c r="Q2125" t="n">
        <v>197.8</v>
      </c>
      <c r="R2125" t="n">
        <v>38.36</v>
      </c>
      <c r="S2125" t="n">
        <v>25.4</v>
      </c>
      <c r="T2125" t="n">
        <v>5581.61</v>
      </c>
      <c r="U2125" t="n">
        <v>0.66</v>
      </c>
      <c r="V2125" t="n">
        <v>0.87</v>
      </c>
      <c r="W2125" t="n">
        <v>2.97</v>
      </c>
      <c r="X2125" t="n">
        <v>0.35</v>
      </c>
      <c r="Y2125" t="n">
        <v>1</v>
      </c>
      <c r="Z2125" t="n">
        <v>10</v>
      </c>
    </row>
    <row r="2126">
      <c r="A2126" t="n">
        <v>24</v>
      </c>
      <c r="B2126" t="n">
        <v>120</v>
      </c>
      <c r="C2126" t="inlineStr">
        <is>
          <t xml:space="preserve">CONCLUIDO	</t>
        </is>
      </c>
      <c r="D2126" t="n">
        <v>6.9827</v>
      </c>
      <c r="E2126" t="n">
        <v>14.32</v>
      </c>
      <c r="F2126" t="n">
        <v>10.75</v>
      </c>
      <c r="G2126" t="n">
        <v>33.94</v>
      </c>
      <c r="H2126" t="n">
        <v>0.51</v>
      </c>
      <c r="I2126" t="n">
        <v>19</v>
      </c>
      <c r="J2126" t="n">
        <v>243.08</v>
      </c>
      <c r="K2126" t="n">
        <v>57.72</v>
      </c>
      <c r="L2126" t="n">
        <v>7</v>
      </c>
      <c r="M2126" t="n">
        <v>17</v>
      </c>
      <c r="N2126" t="n">
        <v>58.36</v>
      </c>
      <c r="O2126" t="n">
        <v>30214.44</v>
      </c>
      <c r="P2126" t="n">
        <v>168.25</v>
      </c>
      <c r="Q2126" t="n">
        <v>197.81</v>
      </c>
      <c r="R2126" t="n">
        <v>38.4</v>
      </c>
      <c r="S2126" t="n">
        <v>25.4</v>
      </c>
      <c r="T2126" t="n">
        <v>5601.95</v>
      </c>
      <c r="U2126" t="n">
        <v>0.66</v>
      </c>
      <c r="V2126" t="n">
        <v>0.87</v>
      </c>
      <c r="W2126" t="n">
        <v>2.97</v>
      </c>
      <c r="X2126" t="n">
        <v>0.35</v>
      </c>
      <c r="Y2126" t="n">
        <v>1</v>
      </c>
      <c r="Z2126" t="n">
        <v>10</v>
      </c>
    </row>
    <row r="2127">
      <c r="A2127" t="n">
        <v>25</v>
      </c>
      <c r="B2127" t="n">
        <v>120</v>
      </c>
      <c r="C2127" t="inlineStr">
        <is>
          <t xml:space="preserve">CONCLUIDO	</t>
        </is>
      </c>
      <c r="D2127" t="n">
        <v>7.016</v>
      </c>
      <c r="E2127" t="n">
        <v>14.25</v>
      </c>
      <c r="F2127" t="n">
        <v>10.72</v>
      </c>
      <c r="G2127" t="n">
        <v>35.75</v>
      </c>
      <c r="H2127" t="n">
        <v>0.53</v>
      </c>
      <c r="I2127" t="n">
        <v>18</v>
      </c>
      <c r="J2127" t="n">
        <v>243.52</v>
      </c>
      <c r="K2127" t="n">
        <v>57.72</v>
      </c>
      <c r="L2127" t="n">
        <v>7.25</v>
      </c>
      <c r="M2127" t="n">
        <v>16</v>
      </c>
      <c r="N2127" t="n">
        <v>58.55</v>
      </c>
      <c r="O2127" t="n">
        <v>30268.74</v>
      </c>
      <c r="P2127" t="n">
        <v>167.9</v>
      </c>
      <c r="Q2127" t="n">
        <v>197.76</v>
      </c>
      <c r="R2127" t="n">
        <v>37.88</v>
      </c>
      <c r="S2127" t="n">
        <v>25.4</v>
      </c>
      <c r="T2127" t="n">
        <v>5346.17</v>
      </c>
      <c r="U2127" t="n">
        <v>0.67</v>
      </c>
      <c r="V2127" t="n">
        <v>0.87</v>
      </c>
      <c r="W2127" t="n">
        <v>2.96</v>
      </c>
      <c r="X2127" t="n">
        <v>0.33</v>
      </c>
      <c r="Y2127" t="n">
        <v>1</v>
      </c>
      <c r="Z2127" t="n">
        <v>10</v>
      </c>
    </row>
    <row r="2128">
      <c r="A2128" t="n">
        <v>26</v>
      </c>
      <c r="B2128" t="n">
        <v>120</v>
      </c>
      <c r="C2128" t="inlineStr">
        <is>
          <t xml:space="preserve">CONCLUIDO	</t>
        </is>
      </c>
      <c r="D2128" t="n">
        <v>7.0503</v>
      </c>
      <c r="E2128" t="n">
        <v>14.18</v>
      </c>
      <c r="F2128" t="n">
        <v>10.7</v>
      </c>
      <c r="G2128" t="n">
        <v>37.77</v>
      </c>
      <c r="H2128" t="n">
        <v>0.55</v>
      </c>
      <c r="I2128" t="n">
        <v>17</v>
      </c>
      <c r="J2128" t="n">
        <v>243.96</v>
      </c>
      <c r="K2128" t="n">
        <v>57.72</v>
      </c>
      <c r="L2128" t="n">
        <v>7.5</v>
      </c>
      <c r="M2128" t="n">
        <v>15</v>
      </c>
      <c r="N2128" t="n">
        <v>58.74</v>
      </c>
      <c r="O2128" t="n">
        <v>30323.11</v>
      </c>
      <c r="P2128" t="n">
        <v>167.19</v>
      </c>
      <c r="Q2128" t="n">
        <v>197.77</v>
      </c>
      <c r="R2128" t="n">
        <v>36.97</v>
      </c>
      <c r="S2128" t="n">
        <v>25.4</v>
      </c>
      <c r="T2128" t="n">
        <v>4894.68</v>
      </c>
      <c r="U2128" t="n">
        <v>0.6899999999999999</v>
      </c>
      <c r="V2128" t="n">
        <v>0.87</v>
      </c>
      <c r="W2128" t="n">
        <v>2.97</v>
      </c>
      <c r="X2128" t="n">
        <v>0.31</v>
      </c>
      <c r="Y2128" t="n">
        <v>1</v>
      </c>
      <c r="Z2128" t="n">
        <v>10</v>
      </c>
    </row>
    <row r="2129">
      <c r="A2129" t="n">
        <v>27</v>
      </c>
      <c r="B2129" t="n">
        <v>120</v>
      </c>
      <c r="C2129" t="inlineStr">
        <is>
          <t xml:space="preserve">CONCLUIDO	</t>
        </is>
      </c>
      <c r="D2129" t="n">
        <v>7.0373</v>
      </c>
      <c r="E2129" t="n">
        <v>14.21</v>
      </c>
      <c r="F2129" t="n">
        <v>10.73</v>
      </c>
      <c r="G2129" t="n">
        <v>37.86</v>
      </c>
      <c r="H2129" t="n">
        <v>0.5600000000000001</v>
      </c>
      <c r="I2129" t="n">
        <v>17</v>
      </c>
      <c r="J2129" t="n">
        <v>244.41</v>
      </c>
      <c r="K2129" t="n">
        <v>57.72</v>
      </c>
      <c r="L2129" t="n">
        <v>7.75</v>
      </c>
      <c r="M2129" t="n">
        <v>15</v>
      </c>
      <c r="N2129" t="n">
        <v>58.93</v>
      </c>
      <c r="O2129" t="n">
        <v>30377.55</v>
      </c>
      <c r="P2129" t="n">
        <v>167.75</v>
      </c>
      <c r="Q2129" t="n">
        <v>197.75</v>
      </c>
      <c r="R2129" t="n">
        <v>37.86</v>
      </c>
      <c r="S2129" t="n">
        <v>25.4</v>
      </c>
      <c r="T2129" t="n">
        <v>5340.23</v>
      </c>
      <c r="U2129" t="n">
        <v>0.67</v>
      </c>
      <c r="V2129" t="n">
        <v>0.87</v>
      </c>
      <c r="W2129" t="n">
        <v>2.97</v>
      </c>
      <c r="X2129" t="n">
        <v>0.34</v>
      </c>
      <c r="Y2129" t="n">
        <v>1</v>
      </c>
      <c r="Z2129" t="n">
        <v>10</v>
      </c>
    </row>
    <row r="2130">
      <c r="A2130" t="n">
        <v>28</v>
      </c>
      <c r="B2130" t="n">
        <v>120</v>
      </c>
      <c r="C2130" t="inlineStr">
        <is>
          <t xml:space="preserve">CONCLUIDO	</t>
        </is>
      </c>
      <c r="D2130" t="n">
        <v>7.0783</v>
      </c>
      <c r="E2130" t="n">
        <v>14.13</v>
      </c>
      <c r="F2130" t="n">
        <v>10.69</v>
      </c>
      <c r="G2130" t="n">
        <v>40.09</v>
      </c>
      <c r="H2130" t="n">
        <v>0.58</v>
      </c>
      <c r="I2130" t="n">
        <v>16</v>
      </c>
      <c r="J2130" t="n">
        <v>244.85</v>
      </c>
      <c r="K2130" t="n">
        <v>57.72</v>
      </c>
      <c r="L2130" t="n">
        <v>8</v>
      </c>
      <c r="M2130" t="n">
        <v>14</v>
      </c>
      <c r="N2130" t="n">
        <v>59.12</v>
      </c>
      <c r="O2130" t="n">
        <v>30432.06</v>
      </c>
      <c r="P2130" t="n">
        <v>167.14</v>
      </c>
      <c r="Q2130" t="n">
        <v>197.79</v>
      </c>
      <c r="R2130" t="n">
        <v>36.86</v>
      </c>
      <c r="S2130" t="n">
        <v>25.4</v>
      </c>
      <c r="T2130" t="n">
        <v>4847.37</v>
      </c>
      <c r="U2130" t="n">
        <v>0.6899999999999999</v>
      </c>
      <c r="V2130" t="n">
        <v>0.87</v>
      </c>
      <c r="W2130" t="n">
        <v>2.96</v>
      </c>
      <c r="X2130" t="n">
        <v>0.3</v>
      </c>
      <c r="Y2130" t="n">
        <v>1</v>
      </c>
      <c r="Z2130" t="n">
        <v>10</v>
      </c>
    </row>
    <row r="2131">
      <c r="A2131" t="n">
        <v>29</v>
      </c>
      <c r="B2131" t="n">
        <v>120</v>
      </c>
      <c r="C2131" t="inlineStr">
        <is>
          <t xml:space="preserve">CONCLUIDO	</t>
        </is>
      </c>
      <c r="D2131" t="n">
        <v>7.0796</v>
      </c>
      <c r="E2131" t="n">
        <v>14.12</v>
      </c>
      <c r="F2131" t="n">
        <v>10.69</v>
      </c>
      <c r="G2131" t="n">
        <v>40.08</v>
      </c>
      <c r="H2131" t="n">
        <v>0.6</v>
      </c>
      <c r="I2131" t="n">
        <v>16</v>
      </c>
      <c r="J2131" t="n">
        <v>245.29</v>
      </c>
      <c r="K2131" t="n">
        <v>57.72</v>
      </c>
      <c r="L2131" t="n">
        <v>8.25</v>
      </c>
      <c r="M2131" t="n">
        <v>14</v>
      </c>
      <c r="N2131" t="n">
        <v>59.32</v>
      </c>
      <c r="O2131" t="n">
        <v>30486.64</v>
      </c>
      <c r="P2131" t="n">
        <v>167.12</v>
      </c>
      <c r="Q2131" t="n">
        <v>197.76</v>
      </c>
      <c r="R2131" t="n">
        <v>36.59</v>
      </c>
      <c r="S2131" t="n">
        <v>25.4</v>
      </c>
      <c r="T2131" t="n">
        <v>4712.3</v>
      </c>
      <c r="U2131" t="n">
        <v>0.6899999999999999</v>
      </c>
      <c r="V2131" t="n">
        <v>0.87</v>
      </c>
      <c r="W2131" t="n">
        <v>2.97</v>
      </c>
      <c r="X2131" t="n">
        <v>0.3</v>
      </c>
      <c r="Y2131" t="n">
        <v>1</v>
      </c>
      <c r="Z2131" t="n">
        <v>10</v>
      </c>
    </row>
    <row r="2132">
      <c r="A2132" t="n">
        <v>30</v>
      </c>
      <c r="B2132" t="n">
        <v>120</v>
      </c>
      <c r="C2132" t="inlineStr">
        <is>
          <t xml:space="preserve">CONCLUIDO	</t>
        </is>
      </c>
      <c r="D2132" t="n">
        <v>7.0781</v>
      </c>
      <c r="E2132" t="n">
        <v>14.13</v>
      </c>
      <c r="F2132" t="n">
        <v>10.69</v>
      </c>
      <c r="G2132" t="n">
        <v>40.09</v>
      </c>
      <c r="H2132" t="n">
        <v>0.62</v>
      </c>
      <c r="I2132" t="n">
        <v>16</v>
      </c>
      <c r="J2132" t="n">
        <v>245.73</v>
      </c>
      <c r="K2132" t="n">
        <v>57.72</v>
      </c>
      <c r="L2132" t="n">
        <v>8.5</v>
      </c>
      <c r="M2132" t="n">
        <v>14</v>
      </c>
      <c r="N2132" t="n">
        <v>59.51</v>
      </c>
      <c r="O2132" t="n">
        <v>30541.29</v>
      </c>
      <c r="P2132" t="n">
        <v>167.08</v>
      </c>
      <c r="Q2132" t="n">
        <v>197.75</v>
      </c>
      <c r="R2132" t="n">
        <v>36.63</v>
      </c>
      <c r="S2132" t="n">
        <v>25.4</v>
      </c>
      <c r="T2132" t="n">
        <v>4732.91</v>
      </c>
      <c r="U2132" t="n">
        <v>0.6899999999999999</v>
      </c>
      <c r="V2132" t="n">
        <v>0.87</v>
      </c>
      <c r="W2132" t="n">
        <v>2.97</v>
      </c>
      <c r="X2132" t="n">
        <v>0.3</v>
      </c>
      <c r="Y2132" t="n">
        <v>1</v>
      </c>
      <c r="Z2132" t="n">
        <v>10</v>
      </c>
    </row>
    <row r="2133">
      <c r="A2133" t="n">
        <v>31</v>
      </c>
      <c r="B2133" t="n">
        <v>120</v>
      </c>
      <c r="C2133" t="inlineStr">
        <is>
          <t xml:space="preserve">CONCLUIDO	</t>
        </is>
      </c>
      <c r="D2133" t="n">
        <v>7.1069</v>
      </c>
      <c r="E2133" t="n">
        <v>14.07</v>
      </c>
      <c r="F2133" t="n">
        <v>10.68</v>
      </c>
      <c r="G2133" t="n">
        <v>42.71</v>
      </c>
      <c r="H2133" t="n">
        <v>0.63</v>
      </c>
      <c r="I2133" t="n">
        <v>15</v>
      </c>
      <c r="J2133" t="n">
        <v>246.18</v>
      </c>
      <c r="K2133" t="n">
        <v>57.72</v>
      </c>
      <c r="L2133" t="n">
        <v>8.75</v>
      </c>
      <c r="M2133" t="n">
        <v>13</v>
      </c>
      <c r="N2133" t="n">
        <v>59.7</v>
      </c>
      <c r="O2133" t="n">
        <v>30596.01</v>
      </c>
      <c r="P2133" t="n">
        <v>166.91</v>
      </c>
      <c r="Q2133" t="n">
        <v>197.75</v>
      </c>
      <c r="R2133" t="n">
        <v>36.26</v>
      </c>
      <c r="S2133" t="n">
        <v>25.4</v>
      </c>
      <c r="T2133" t="n">
        <v>4552.64</v>
      </c>
      <c r="U2133" t="n">
        <v>0.7</v>
      </c>
      <c r="V2133" t="n">
        <v>0.87</v>
      </c>
      <c r="W2133" t="n">
        <v>2.97</v>
      </c>
      <c r="X2133" t="n">
        <v>0.29</v>
      </c>
      <c r="Y2133" t="n">
        <v>1</v>
      </c>
      <c r="Z2133" t="n">
        <v>10</v>
      </c>
    </row>
    <row r="2134">
      <c r="A2134" t="n">
        <v>32</v>
      </c>
      <c r="B2134" t="n">
        <v>120</v>
      </c>
      <c r="C2134" t="inlineStr">
        <is>
          <t xml:space="preserve">CONCLUIDO	</t>
        </is>
      </c>
      <c r="D2134" t="n">
        <v>7.1127</v>
      </c>
      <c r="E2134" t="n">
        <v>14.06</v>
      </c>
      <c r="F2134" t="n">
        <v>10.67</v>
      </c>
      <c r="G2134" t="n">
        <v>42.67</v>
      </c>
      <c r="H2134" t="n">
        <v>0.65</v>
      </c>
      <c r="I2134" t="n">
        <v>15</v>
      </c>
      <c r="J2134" t="n">
        <v>246.62</v>
      </c>
      <c r="K2134" t="n">
        <v>57.72</v>
      </c>
      <c r="L2134" t="n">
        <v>9</v>
      </c>
      <c r="M2134" t="n">
        <v>13</v>
      </c>
      <c r="N2134" t="n">
        <v>59.9</v>
      </c>
      <c r="O2134" t="n">
        <v>30650.8</v>
      </c>
      <c r="P2134" t="n">
        <v>166.57</v>
      </c>
      <c r="Q2134" t="n">
        <v>197.82</v>
      </c>
      <c r="R2134" t="n">
        <v>35.95</v>
      </c>
      <c r="S2134" t="n">
        <v>25.4</v>
      </c>
      <c r="T2134" t="n">
        <v>4397.78</v>
      </c>
      <c r="U2134" t="n">
        <v>0.71</v>
      </c>
      <c r="V2134" t="n">
        <v>0.87</v>
      </c>
      <c r="W2134" t="n">
        <v>2.96</v>
      </c>
      <c r="X2134" t="n">
        <v>0.28</v>
      </c>
      <c r="Y2134" t="n">
        <v>1</v>
      </c>
      <c r="Z2134" t="n">
        <v>10</v>
      </c>
    </row>
    <row r="2135">
      <c r="A2135" t="n">
        <v>33</v>
      </c>
      <c r="B2135" t="n">
        <v>120</v>
      </c>
      <c r="C2135" t="inlineStr">
        <is>
          <t xml:space="preserve">CONCLUIDO	</t>
        </is>
      </c>
      <c r="D2135" t="n">
        <v>7.1497</v>
      </c>
      <c r="E2135" t="n">
        <v>13.99</v>
      </c>
      <c r="F2135" t="n">
        <v>10.64</v>
      </c>
      <c r="G2135" t="n">
        <v>45.6</v>
      </c>
      <c r="H2135" t="n">
        <v>0.67</v>
      </c>
      <c r="I2135" t="n">
        <v>14</v>
      </c>
      <c r="J2135" t="n">
        <v>247.07</v>
      </c>
      <c r="K2135" t="n">
        <v>57.72</v>
      </c>
      <c r="L2135" t="n">
        <v>9.25</v>
      </c>
      <c r="M2135" t="n">
        <v>12</v>
      </c>
      <c r="N2135" t="n">
        <v>60.09</v>
      </c>
      <c r="O2135" t="n">
        <v>30705.66</v>
      </c>
      <c r="P2135" t="n">
        <v>166.14</v>
      </c>
      <c r="Q2135" t="n">
        <v>197.78</v>
      </c>
      <c r="R2135" t="n">
        <v>35.32</v>
      </c>
      <c r="S2135" t="n">
        <v>25.4</v>
      </c>
      <c r="T2135" t="n">
        <v>4087.7</v>
      </c>
      <c r="U2135" t="n">
        <v>0.72</v>
      </c>
      <c r="V2135" t="n">
        <v>0.87</v>
      </c>
      <c r="W2135" t="n">
        <v>2.96</v>
      </c>
      <c r="X2135" t="n">
        <v>0.25</v>
      </c>
      <c r="Y2135" t="n">
        <v>1</v>
      </c>
      <c r="Z2135" t="n">
        <v>10</v>
      </c>
    </row>
    <row r="2136">
      <c r="A2136" t="n">
        <v>34</v>
      </c>
      <c r="B2136" t="n">
        <v>120</v>
      </c>
      <c r="C2136" t="inlineStr">
        <is>
          <t xml:space="preserve">CONCLUIDO	</t>
        </is>
      </c>
      <c r="D2136" t="n">
        <v>7.1436</v>
      </c>
      <c r="E2136" t="n">
        <v>14</v>
      </c>
      <c r="F2136" t="n">
        <v>10.65</v>
      </c>
      <c r="G2136" t="n">
        <v>45.65</v>
      </c>
      <c r="H2136" t="n">
        <v>0.68</v>
      </c>
      <c r="I2136" t="n">
        <v>14</v>
      </c>
      <c r="J2136" t="n">
        <v>247.51</v>
      </c>
      <c r="K2136" t="n">
        <v>57.72</v>
      </c>
      <c r="L2136" t="n">
        <v>9.5</v>
      </c>
      <c r="M2136" t="n">
        <v>12</v>
      </c>
      <c r="N2136" t="n">
        <v>60.29</v>
      </c>
      <c r="O2136" t="n">
        <v>30760.6</v>
      </c>
      <c r="P2136" t="n">
        <v>166.3</v>
      </c>
      <c r="Q2136" t="n">
        <v>197.75</v>
      </c>
      <c r="R2136" t="n">
        <v>35.53</v>
      </c>
      <c r="S2136" t="n">
        <v>25.4</v>
      </c>
      <c r="T2136" t="n">
        <v>4192.21</v>
      </c>
      <c r="U2136" t="n">
        <v>0.71</v>
      </c>
      <c r="V2136" t="n">
        <v>0.87</v>
      </c>
      <c r="W2136" t="n">
        <v>2.96</v>
      </c>
      <c r="X2136" t="n">
        <v>0.26</v>
      </c>
      <c r="Y2136" t="n">
        <v>1</v>
      </c>
      <c r="Z2136" t="n">
        <v>10</v>
      </c>
    </row>
    <row r="2137">
      <c r="A2137" t="n">
        <v>35</v>
      </c>
      <c r="B2137" t="n">
        <v>120</v>
      </c>
      <c r="C2137" t="inlineStr">
        <is>
          <t xml:space="preserve">CONCLUIDO	</t>
        </is>
      </c>
      <c r="D2137" t="n">
        <v>7.1416</v>
      </c>
      <c r="E2137" t="n">
        <v>14</v>
      </c>
      <c r="F2137" t="n">
        <v>10.66</v>
      </c>
      <c r="G2137" t="n">
        <v>45.67</v>
      </c>
      <c r="H2137" t="n">
        <v>0.7</v>
      </c>
      <c r="I2137" t="n">
        <v>14</v>
      </c>
      <c r="J2137" t="n">
        <v>247.96</v>
      </c>
      <c r="K2137" t="n">
        <v>57.72</v>
      </c>
      <c r="L2137" t="n">
        <v>9.75</v>
      </c>
      <c r="M2137" t="n">
        <v>12</v>
      </c>
      <c r="N2137" t="n">
        <v>60.48</v>
      </c>
      <c r="O2137" t="n">
        <v>30815.6</v>
      </c>
      <c r="P2137" t="n">
        <v>166.17</v>
      </c>
      <c r="Q2137" t="n">
        <v>197.77</v>
      </c>
      <c r="R2137" t="n">
        <v>35.59</v>
      </c>
      <c r="S2137" t="n">
        <v>25.4</v>
      </c>
      <c r="T2137" t="n">
        <v>4221.06</v>
      </c>
      <c r="U2137" t="n">
        <v>0.71</v>
      </c>
      <c r="V2137" t="n">
        <v>0.87</v>
      </c>
      <c r="W2137" t="n">
        <v>2.96</v>
      </c>
      <c r="X2137" t="n">
        <v>0.27</v>
      </c>
      <c r="Y2137" t="n">
        <v>1</v>
      </c>
      <c r="Z2137" t="n">
        <v>10</v>
      </c>
    </row>
    <row r="2138">
      <c r="A2138" t="n">
        <v>36</v>
      </c>
      <c r="B2138" t="n">
        <v>120</v>
      </c>
      <c r="C2138" t="inlineStr">
        <is>
          <t xml:space="preserve">CONCLUIDO	</t>
        </is>
      </c>
      <c r="D2138" t="n">
        <v>7.1735</v>
      </c>
      <c r="E2138" t="n">
        <v>13.94</v>
      </c>
      <c r="F2138" t="n">
        <v>10.64</v>
      </c>
      <c r="G2138" t="n">
        <v>49.1</v>
      </c>
      <c r="H2138" t="n">
        <v>0.72</v>
      </c>
      <c r="I2138" t="n">
        <v>13</v>
      </c>
      <c r="J2138" t="n">
        <v>248.4</v>
      </c>
      <c r="K2138" t="n">
        <v>57.72</v>
      </c>
      <c r="L2138" t="n">
        <v>10</v>
      </c>
      <c r="M2138" t="n">
        <v>11</v>
      </c>
      <c r="N2138" t="n">
        <v>60.68</v>
      </c>
      <c r="O2138" t="n">
        <v>30870.67</v>
      </c>
      <c r="P2138" t="n">
        <v>166.05</v>
      </c>
      <c r="Q2138" t="n">
        <v>197.76</v>
      </c>
      <c r="R2138" t="n">
        <v>34.98</v>
      </c>
      <c r="S2138" t="n">
        <v>25.4</v>
      </c>
      <c r="T2138" t="n">
        <v>3922.64</v>
      </c>
      <c r="U2138" t="n">
        <v>0.73</v>
      </c>
      <c r="V2138" t="n">
        <v>0.87</v>
      </c>
      <c r="W2138" t="n">
        <v>2.96</v>
      </c>
      <c r="X2138" t="n">
        <v>0.25</v>
      </c>
      <c r="Y2138" t="n">
        <v>1</v>
      </c>
      <c r="Z2138" t="n">
        <v>10</v>
      </c>
    </row>
    <row r="2139">
      <c r="A2139" t="n">
        <v>37</v>
      </c>
      <c r="B2139" t="n">
        <v>120</v>
      </c>
      <c r="C2139" t="inlineStr">
        <is>
          <t xml:space="preserve">CONCLUIDO	</t>
        </is>
      </c>
      <c r="D2139" t="n">
        <v>7.1722</v>
      </c>
      <c r="E2139" t="n">
        <v>13.94</v>
      </c>
      <c r="F2139" t="n">
        <v>10.64</v>
      </c>
      <c r="G2139" t="n">
        <v>49.12</v>
      </c>
      <c r="H2139" t="n">
        <v>0.73</v>
      </c>
      <c r="I2139" t="n">
        <v>13</v>
      </c>
      <c r="J2139" t="n">
        <v>248.85</v>
      </c>
      <c r="K2139" t="n">
        <v>57.72</v>
      </c>
      <c r="L2139" t="n">
        <v>10.25</v>
      </c>
      <c r="M2139" t="n">
        <v>11</v>
      </c>
      <c r="N2139" t="n">
        <v>60.88</v>
      </c>
      <c r="O2139" t="n">
        <v>30925.82</v>
      </c>
      <c r="P2139" t="n">
        <v>166.19</v>
      </c>
      <c r="Q2139" t="n">
        <v>197.79</v>
      </c>
      <c r="R2139" t="n">
        <v>35.25</v>
      </c>
      <c r="S2139" t="n">
        <v>25.4</v>
      </c>
      <c r="T2139" t="n">
        <v>4055.38</v>
      </c>
      <c r="U2139" t="n">
        <v>0.72</v>
      </c>
      <c r="V2139" t="n">
        <v>0.87</v>
      </c>
      <c r="W2139" t="n">
        <v>2.96</v>
      </c>
      <c r="X2139" t="n">
        <v>0.25</v>
      </c>
      <c r="Y2139" t="n">
        <v>1</v>
      </c>
      <c r="Z2139" t="n">
        <v>10</v>
      </c>
    </row>
    <row r="2140">
      <c r="A2140" t="n">
        <v>38</v>
      </c>
      <c r="B2140" t="n">
        <v>120</v>
      </c>
      <c r="C2140" t="inlineStr">
        <is>
          <t xml:space="preserve">CONCLUIDO	</t>
        </is>
      </c>
      <c r="D2140" t="n">
        <v>7.181</v>
      </c>
      <c r="E2140" t="n">
        <v>13.93</v>
      </c>
      <c r="F2140" t="n">
        <v>10.62</v>
      </c>
      <c r="G2140" t="n">
        <v>49.04</v>
      </c>
      <c r="H2140" t="n">
        <v>0.75</v>
      </c>
      <c r="I2140" t="n">
        <v>13</v>
      </c>
      <c r="J2140" t="n">
        <v>249.3</v>
      </c>
      <c r="K2140" t="n">
        <v>57.72</v>
      </c>
      <c r="L2140" t="n">
        <v>10.5</v>
      </c>
      <c r="M2140" t="n">
        <v>11</v>
      </c>
      <c r="N2140" t="n">
        <v>61.07</v>
      </c>
      <c r="O2140" t="n">
        <v>30981.04</v>
      </c>
      <c r="P2140" t="n">
        <v>165.72</v>
      </c>
      <c r="Q2140" t="n">
        <v>197.77</v>
      </c>
      <c r="R2140" t="n">
        <v>34.67</v>
      </c>
      <c r="S2140" t="n">
        <v>25.4</v>
      </c>
      <c r="T2140" t="n">
        <v>3766.03</v>
      </c>
      <c r="U2140" t="n">
        <v>0.73</v>
      </c>
      <c r="V2140" t="n">
        <v>0.88</v>
      </c>
      <c r="W2140" t="n">
        <v>2.96</v>
      </c>
      <c r="X2140" t="n">
        <v>0.23</v>
      </c>
      <c r="Y2140" t="n">
        <v>1</v>
      </c>
      <c r="Z2140" t="n">
        <v>10</v>
      </c>
    </row>
    <row r="2141">
      <c r="A2141" t="n">
        <v>39</v>
      </c>
      <c r="B2141" t="n">
        <v>120</v>
      </c>
      <c r="C2141" t="inlineStr">
        <is>
          <t xml:space="preserve">CONCLUIDO	</t>
        </is>
      </c>
      <c r="D2141" t="n">
        <v>7.2084</v>
      </c>
      <c r="E2141" t="n">
        <v>13.87</v>
      </c>
      <c r="F2141" t="n">
        <v>10.62</v>
      </c>
      <c r="G2141" t="n">
        <v>53.09</v>
      </c>
      <c r="H2141" t="n">
        <v>0.77</v>
      </c>
      <c r="I2141" t="n">
        <v>12</v>
      </c>
      <c r="J2141" t="n">
        <v>249.75</v>
      </c>
      <c r="K2141" t="n">
        <v>57.72</v>
      </c>
      <c r="L2141" t="n">
        <v>10.75</v>
      </c>
      <c r="M2141" t="n">
        <v>10</v>
      </c>
      <c r="N2141" t="n">
        <v>61.27</v>
      </c>
      <c r="O2141" t="n">
        <v>31036.33</v>
      </c>
      <c r="P2141" t="n">
        <v>165.33</v>
      </c>
      <c r="Q2141" t="n">
        <v>197.78</v>
      </c>
      <c r="R2141" t="n">
        <v>34.36</v>
      </c>
      <c r="S2141" t="n">
        <v>25.4</v>
      </c>
      <c r="T2141" t="n">
        <v>3614.05</v>
      </c>
      <c r="U2141" t="n">
        <v>0.74</v>
      </c>
      <c r="V2141" t="n">
        <v>0.88</v>
      </c>
      <c r="W2141" t="n">
        <v>2.96</v>
      </c>
      <c r="X2141" t="n">
        <v>0.23</v>
      </c>
      <c r="Y2141" t="n">
        <v>1</v>
      </c>
      <c r="Z2141" t="n">
        <v>10</v>
      </c>
    </row>
    <row r="2142">
      <c r="A2142" t="n">
        <v>40</v>
      </c>
      <c r="B2142" t="n">
        <v>120</v>
      </c>
      <c r="C2142" t="inlineStr">
        <is>
          <t xml:space="preserve">CONCLUIDO	</t>
        </is>
      </c>
      <c r="D2142" t="n">
        <v>7.2131</v>
      </c>
      <c r="E2142" t="n">
        <v>13.86</v>
      </c>
      <c r="F2142" t="n">
        <v>10.61</v>
      </c>
      <c r="G2142" t="n">
        <v>53.04</v>
      </c>
      <c r="H2142" t="n">
        <v>0.78</v>
      </c>
      <c r="I2142" t="n">
        <v>12</v>
      </c>
      <c r="J2142" t="n">
        <v>250.2</v>
      </c>
      <c r="K2142" t="n">
        <v>57.72</v>
      </c>
      <c r="L2142" t="n">
        <v>11</v>
      </c>
      <c r="M2142" t="n">
        <v>10</v>
      </c>
      <c r="N2142" t="n">
        <v>61.47</v>
      </c>
      <c r="O2142" t="n">
        <v>31091.69</v>
      </c>
      <c r="P2142" t="n">
        <v>165.27</v>
      </c>
      <c r="Q2142" t="n">
        <v>197.76</v>
      </c>
      <c r="R2142" t="n">
        <v>34.13</v>
      </c>
      <c r="S2142" t="n">
        <v>25.4</v>
      </c>
      <c r="T2142" t="n">
        <v>3500.47</v>
      </c>
      <c r="U2142" t="n">
        <v>0.74</v>
      </c>
      <c r="V2142" t="n">
        <v>0.88</v>
      </c>
      <c r="W2142" t="n">
        <v>2.96</v>
      </c>
      <c r="X2142" t="n">
        <v>0.22</v>
      </c>
      <c r="Y2142" t="n">
        <v>1</v>
      </c>
      <c r="Z2142" t="n">
        <v>10</v>
      </c>
    </row>
    <row r="2143">
      <c r="A2143" t="n">
        <v>41</v>
      </c>
      <c r="B2143" t="n">
        <v>120</v>
      </c>
      <c r="C2143" t="inlineStr">
        <is>
          <t xml:space="preserve">CONCLUIDO	</t>
        </is>
      </c>
      <c r="D2143" t="n">
        <v>7.2102</v>
      </c>
      <c r="E2143" t="n">
        <v>13.87</v>
      </c>
      <c r="F2143" t="n">
        <v>10.61</v>
      </c>
      <c r="G2143" t="n">
        <v>53.07</v>
      </c>
      <c r="H2143" t="n">
        <v>0.8</v>
      </c>
      <c r="I2143" t="n">
        <v>12</v>
      </c>
      <c r="J2143" t="n">
        <v>250.65</v>
      </c>
      <c r="K2143" t="n">
        <v>57.72</v>
      </c>
      <c r="L2143" t="n">
        <v>11.25</v>
      </c>
      <c r="M2143" t="n">
        <v>10</v>
      </c>
      <c r="N2143" t="n">
        <v>61.67</v>
      </c>
      <c r="O2143" t="n">
        <v>31147.12</v>
      </c>
      <c r="P2143" t="n">
        <v>165.39</v>
      </c>
      <c r="Q2143" t="n">
        <v>197.76</v>
      </c>
      <c r="R2143" t="n">
        <v>34.27</v>
      </c>
      <c r="S2143" t="n">
        <v>25.4</v>
      </c>
      <c r="T2143" t="n">
        <v>3572.52</v>
      </c>
      <c r="U2143" t="n">
        <v>0.74</v>
      </c>
      <c r="V2143" t="n">
        <v>0.88</v>
      </c>
      <c r="W2143" t="n">
        <v>2.96</v>
      </c>
      <c r="X2143" t="n">
        <v>0.22</v>
      </c>
      <c r="Y2143" t="n">
        <v>1</v>
      </c>
      <c r="Z2143" t="n">
        <v>10</v>
      </c>
    </row>
    <row r="2144">
      <c r="A2144" t="n">
        <v>42</v>
      </c>
      <c r="B2144" t="n">
        <v>120</v>
      </c>
      <c r="C2144" t="inlineStr">
        <is>
          <t xml:space="preserve">CONCLUIDO	</t>
        </is>
      </c>
      <c r="D2144" t="n">
        <v>7.2167</v>
      </c>
      <c r="E2144" t="n">
        <v>13.86</v>
      </c>
      <c r="F2144" t="n">
        <v>10.6</v>
      </c>
      <c r="G2144" t="n">
        <v>53.01</v>
      </c>
      <c r="H2144" t="n">
        <v>0.8100000000000001</v>
      </c>
      <c r="I2144" t="n">
        <v>12</v>
      </c>
      <c r="J2144" t="n">
        <v>251.1</v>
      </c>
      <c r="K2144" t="n">
        <v>57.72</v>
      </c>
      <c r="L2144" t="n">
        <v>11.5</v>
      </c>
      <c r="M2144" t="n">
        <v>10</v>
      </c>
      <c r="N2144" t="n">
        <v>61.87</v>
      </c>
      <c r="O2144" t="n">
        <v>31202.63</v>
      </c>
      <c r="P2144" t="n">
        <v>164.98</v>
      </c>
      <c r="Q2144" t="n">
        <v>197.75</v>
      </c>
      <c r="R2144" t="n">
        <v>34.04</v>
      </c>
      <c r="S2144" t="n">
        <v>25.4</v>
      </c>
      <c r="T2144" t="n">
        <v>3454.34</v>
      </c>
      <c r="U2144" t="n">
        <v>0.75</v>
      </c>
      <c r="V2144" t="n">
        <v>0.88</v>
      </c>
      <c r="W2144" t="n">
        <v>2.95</v>
      </c>
      <c r="X2144" t="n">
        <v>0.21</v>
      </c>
      <c r="Y2144" t="n">
        <v>1</v>
      </c>
      <c r="Z2144" t="n">
        <v>10</v>
      </c>
    </row>
    <row r="2145">
      <c r="A2145" t="n">
        <v>43</v>
      </c>
      <c r="B2145" t="n">
        <v>120</v>
      </c>
      <c r="C2145" t="inlineStr">
        <is>
          <t xml:space="preserve">CONCLUIDO	</t>
        </is>
      </c>
      <c r="D2145" t="n">
        <v>7.2117</v>
      </c>
      <c r="E2145" t="n">
        <v>13.87</v>
      </c>
      <c r="F2145" t="n">
        <v>10.61</v>
      </c>
      <c r="G2145" t="n">
        <v>53.05</v>
      </c>
      <c r="H2145" t="n">
        <v>0.83</v>
      </c>
      <c r="I2145" t="n">
        <v>12</v>
      </c>
      <c r="J2145" t="n">
        <v>251.55</v>
      </c>
      <c r="K2145" t="n">
        <v>57.72</v>
      </c>
      <c r="L2145" t="n">
        <v>11.75</v>
      </c>
      <c r="M2145" t="n">
        <v>10</v>
      </c>
      <c r="N2145" t="n">
        <v>62.07</v>
      </c>
      <c r="O2145" t="n">
        <v>31258.21</v>
      </c>
      <c r="P2145" t="n">
        <v>164.92</v>
      </c>
      <c r="Q2145" t="n">
        <v>197.79</v>
      </c>
      <c r="R2145" t="n">
        <v>34.3</v>
      </c>
      <c r="S2145" t="n">
        <v>25.4</v>
      </c>
      <c r="T2145" t="n">
        <v>3587.64</v>
      </c>
      <c r="U2145" t="n">
        <v>0.74</v>
      </c>
      <c r="V2145" t="n">
        <v>0.88</v>
      </c>
      <c r="W2145" t="n">
        <v>2.96</v>
      </c>
      <c r="X2145" t="n">
        <v>0.22</v>
      </c>
      <c r="Y2145" t="n">
        <v>1</v>
      </c>
      <c r="Z2145" t="n">
        <v>10</v>
      </c>
    </row>
    <row r="2146">
      <c r="A2146" t="n">
        <v>44</v>
      </c>
      <c r="B2146" t="n">
        <v>120</v>
      </c>
      <c r="C2146" t="inlineStr">
        <is>
          <t xml:space="preserve">CONCLUIDO	</t>
        </is>
      </c>
      <c r="D2146" t="n">
        <v>7.2513</v>
      </c>
      <c r="E2146" t="n">
        <v>13.79</v>
      </c>
      <c r="F2146" t="n">
        <v>10.58</v>
      </c>
      <c r="G2146" t="n">
        <v>57.71</v>
      </c>
      <c r="H2146" t="n">
        <v>0.85</v>
      </c>
      <c r="I2146" t="n">
        <v>11</v>
      </c>
      <c r="J2146" t="n">
        <v>252</v>
      </c>
      <c r="K2146" t="n">
        <v>57.72</v>
      </c>
      <c r="L2146" t="n">
        <v>12</v>
      </c>
      <c r="M2146" t="n">
        <v>9</v>
      </c>
      <c r="N2146" t="n">
        <v>62.27</v>
      </c>
      <c r="O2146" t="n">
        <v>31313.87</v>
      </c>
      <c r="P2146" t="n">
        <v>164.51</v>
      </c>
      <c r="Q2146" t="n">
        <v>197.8</v>
      </c>
      <c r="R2146" t="n">
        <v>33.28</v>
      </c>
      <c r="S2146" t="n">
        <v>25.4</v>
      </c>
      <c r="T2146" t="n">
        <v>3080.72</v>
      </c>
      <c r="U2146" t="n">
        <v>0.76</v>
      </c>
      <c r="V2146" t="n">
        <v>0.88</v>
      </c>
      <c r="W2146" t="n">
        <v>2.96</v>
      </c>
      <c r="X2146" t="n">
        <v>0.19</v>
      </c>
      <c r="Y2146" t="n">
        <v>1</v>
      </c>
      <c r="Z2146" t="n">
        <v>10</v>
      </c>
    </row>
    <row r="2147">
      <c r="A2147" t="n">
        <v>45</v>
      </c>
      <c r="B2147" t="n">
        <v>120</v>
      </c>
      <c r="C2147" t="inlineStr">
        <is>
          <t xml:space="preserve">CONCLUIDO	</t>
        </is>
      </c>
      <c r="D2147" t="n">
        <v>7.2464</v>
      </c>
      <c r="E2147" t="n">
        <v>13.8</v>
      </c>
      <c r="F2147" t="n">
        <v>10.59</v>
      </c>
      <c r="G2147" t="n">
        <v>57.76</v>
      </c>
      <c r="H2147" t="n">
        <v>0.86</v>
      </c>
      <c r="I2147" t="n">
        <v>11</v>
      </c>
      <c r="J2147" t="n">
        <v>252.45</v>
      </c>
      <c r="K2147" t="n">
        <v>57.72</v>
      </c>
      <c r="L2147" t="n">
        <v>12.25</v>
      </c>
      <c r="M2147" t="n">
        <v>9</v>
      </c>
      <c r="N2147" t="n">
        <v>62.48</v>
      </c>
      <c r="O2147" t="n">
        <v>31369.6</v>
      </c>
      <c r="P2147" t="n">
        <v>164.68</v>
      </c>
      <c r="Q2147" t="n">
        <v>197.75</v>
      </c>
      <c r="R2147" t="n">
        <v>33.49</v>
      </c>
      <c r="S2147" t="n">
        <v>25.4</v>
      </c>
      <c r="T2147" t="n">
        <v>3184.16</v>
      </c>
      <c r="U2147" t="n">
        <v>0.76</v>
      </c>
      <c r="V2147" t="n">
        <v>0.88</v>
      </c>
      <c r="W2147" t="n">
        <v>2.96</v>
      </c>
      <c r="X2147" t="n">
        <v>0.2</v>
      </c>
      <c r="Y2147" t="n">
        <v>1</v>
      </c>
      <c r="Z2147" t="n">
        <v>10</v>
      </c>
    </row>
    <row r="2148">
      <c r="A2148" t="n">
        <v>46</v>
      </c>
      <c r="B2148" t="n">
        <v>120</v>
      </c>
      <c r="C2148" t="inlineStr">
        <is>
          <t xml:space="preserve">CONCLUIDO	</t>
        </is>
      </c>
      <c r="D2148" t="n">
        <v>7.2487</v>
      </c>
      <c r="E2148" t="n">
        <v>13.8</v>
      </c>
      <c r="F2148" t="n">
        <v>10.59</v>
      </c>
      <c r="G2148" t="n">
        <v>57.74</v>
      </c>
      <c r="H2148" t="n">
        <v>0.88</v>
      </c>
      <c r="I2148" t="n">
        <v>11</v>
      </c>
      <c r="J2148" t="n">
        <v>252.9</v>
      </c>
      <c r="K2148" t="n">
        <v>57.72</v>
      </c>
      <c r="L2148" t="n">
        <v>12.5</v>
      </c>
      <c r="M2148" t="n">
        <v>9</v>
      </c>
      <c r="N2148" t="n">
        <v>62.68</v>
      </c>
      <c r="O2148" t="n">
        <v>31425.4</v>
      </c>
      <c r="P2148" t="n">
        <v>164.67</v>
      </c>
      <c r="Q2148" t="n">
        <v>197.75</v>
      </c>
      <c r="R2148" t="n">
        <v>33.51</v>
      </c>
      <c r="S2148" t="n">
        <v>25.4</v>
      </c>
      <c r="T2148" t="n">
        <v>3196.84</v>
      </c>
      <c r="U2148" t="n">
        <v>0.76</v>
      </c>
      <c r="V2148" t="n">
        <v>0.88</v>
      </c>
      <c r="W2148" t="n">
        <v>2.96</v>
      </c>
      <c r="X2148" t="n">
        <v>0.2</v>
      </c>
      <c r="Y2148" t="n">
        <v>1</v>
      </c>
      <c r="Z2148" t="n">
        <v>10</v>
      </c>
    </row>
    <row r="2149">
      <c r="A2149" t="n">
        <v>47</v>
      </c>
      <c r="B2149" t="n">
        <v>120</v>
      </c>
      <c r="C2149" t="inlineStr">
        <is>
          <t xml:space="preserve">CONCLUIDO	</t>
        </is>
      </c>
      <c r="D2149" t="n">
        <v>7.2487</v>
      </c>
      <c r="E2149" t="n">
        <v>13.8</v>
      </c>
      <c r="F2149" t="n">
        <v>10.59</v>
      </c>
      <c r="G2149" t="n">
        <v>57.74</v>
      </c>
      <c r="H2149" t="n">
        <v>0.9</v>
      </c>
      <c r="I2149" t="n">
        <v>11</v>
      </c>
      <c r="J2149" t="n">
        <v>253.35</v>
      </c>
      <c r="K2149" t="n">
        <v>57.72</v>
      </c>
      <c r="L2149" t="n">
        <v>12.75</v>
      </c>
      <c r="M2149" t="n">
        <v>9</v>
      </c>
      <c r="N2149" t="n">
        <v>62.88</v>
      </c>
      <c r="O2149" t="n">
        <v>31481.28</v>
      </c>
      <c r="P2149" t="n">
        <v>164.7</v>
      </c>
      <c r="Q2149" t="n">
        <v>197.79</v>
      </c>
      <c r="R2149" t="n">
        <v>33.39</v>
      </c>
      <c r="S2149" t="n">
        <v>25.4</v>
      </c>
      <c r="T2149" t="n">
        <v>3137.4</v>
      </c>
      <c r="U2149" t="n">
        <v>0.76</v>
      </c>
      <c r="V2149" t="n">
        <v>0.88</v>
      </c>
      <c r="W2149" t="n">
        <v>2.96</v>
      </c>
      <c r="X2149" t="n">
        <v>0.2</v>
      </c>
      <c r="Y2149" t="n">
        <v>1</v>
      </c>
      <c r="Z2149" t="n">
        <v>10</v>
      </c>
    </row>
    <row r="2150">
      <c r="A2150" t="n">
        <v>48</v>
      </c>
      <c r="B2150" t="n">
        <v>120</v>
      </c>
      <c r="C2150" t="inlineStr">
        <is>
          <t xml:space="preserve">CONCLUIDO	</t>
        </is>
      </c>
      <c r="D2150" t="n">
        <v>7.2525</v>
      </c>
      <c r="E2150" t="n">
        <v>13.79</v>
      </c>
      <c r="F2150" t="n">
        <v>10.58</v>
      </c>
      <c r="G2150" t="n">
        <v>57.7</v>
      </c>
      <c r="H2150" t="n">
        <v>0.91</v>
      </c>
      <c r="I2150" t="n">
        <v>11</v>
      </c>
      <c r="J2150" t="n">
        <v>253.81</v>
      </c>
      <c r="K2150" t="n">
        <v>57.72</v>
      </c>
      <c r="L2150" t="n">
        <v>13</v>
      </c>
      <c r="M2150" t="n">
        <v>9</v>
      </c>
      <c r="N2150" t="n">
        <v>63.08</v>
      </c>
      <c r="O2150" t="n">
        <v>31537.23</v>
      </c>
      <c r="P2150" t="n">
        <v>164.33</v>
      </c>
      <c r="Q2150" t="n">
        <v>197.76</v>
      </c>
      <c r="R2150" t="n">
        <v>33.38</v>
      </c>
      <c r="S2150" t="n">
        <v>25.4</v>
      </c>
      <c r="T2150" t="n">
        <v>3133.33</v>
      </c>
      <c r="U2150" t="n">
        <v>0.76</v>
      </c>
      <c r="V2150" t="n">
        <v>0.88</v>
      </c>
      <c r="W2150" t="n">
        <v>2.95</v>
      </c>
      <c r="X2150" t="n">
        <v>0.19</v>
      </c>
      <c r="Y2150" t="n">
        <v>1</v>
      </c>
      <c r="Z2150" t="n">
        <v>10</v>
      </c>
    </row>
    <row r="2151">
      <c r="A2151" t="n">
        <v>49</v>
      </c>
      <c r="B2151" t="n">
        <v>120</v>
      </c>
      <c r="C2151" t="inlineStr">
        <is>
          <t xml:space="preserve">CONCLUIDO	</t>
        </is>
      </c>
      <c r="D2151" t="n">
        <v>7.2849</v>
      </c>
      <c r="E2151" t="n">
        <v>13.73</v>
      </c>
      <c r="F2151" t="n">
        <v>10.56</v>
      </c>
      <c r="G2151" t="n">
        <v>63.38</v>
      </c>
      <c r="H2151" t="n">
        <v>0.93</v>
      </c>
      <c r="I2151" t="n">
        <v>10</v>
      </c>
      <c r="J2151" t="n">
        <v>254.26</v>
      </c>
      <c r="K2151" t="n">
        <v>57.72</v>
      </c>
      <c r="L2151" t="n">
        <v>13.25</v>
      </c>
      <c r="M2151" t="n">
        <v>8</v>
      </c>
      <c r="N2151" t="n">
        <v>63.29</v>
      </c>
      <c r="O2151" t="n">
        <v>31593.26</v>
      </c>
      <c r="P2151" t="n">
        <v>164.19</v>
      </c>
      <c r="Q2151" t="n">
        <v>197.76</v>
      </c>
      <c r="R2151" t="n">
        <v>32.75</v>
      </c>
      <c r="S2151" t="n">
        <v>25.4</v>
      </c>
      <c r="T2151" t="n">
        <v>2821.64</v>
      </c>
      <c r="U2151" t="n">
        <v>0.78</v>
      </c>
      <c r="V2151" t="n">
        <v>0.88</v>
      </c>
      <c r="W2151" t="n">
        <v>2.95</v>
      </c>
      <c r="X2151" t="n">
        <v>0.17</v>
      </c>
      <c r="Y2151" t="n">
        <v>1</v>
      </c>
      <c r="Z2151" t="n">
        <v>10</v>
      </c>
    </row>
    <row r="2152">
      <c r="A2152" t="n">
        <v>50</v>
      </c>
      <c r="B2152" t="n">
        <v>120</v>
      </c>
      <c r="C2152" t="inlineStr">
        <is>
          <t xml:space="preserve">CONCLUIDO	</t>
        </is>
      </c>
      <c r="D2152" t="n">
        <v>7.2823</v>
      </c>
      <c r="E2152" t="n">
        <v>13.73</v>
      </c>
      <c r="F2152" t="n">
        <v>10.57</v>
      </c>
      <c r="G2152" t="n">
        <v>63.41</v>
      </c>
      <c r="H2152" t="n">
        <v>0.9399999999999999</v>
      </c>
      <c r="I2152" t="n">
        <v>10</v>
      </c>
      <c r="J2152" t="n">
        <v>254.72</v>
      </c>
      <c r="K2152" t="n">
        <v>57.72</v>
      </c>
      <c r="L2152" t="n">
        <v>13.5</v>
      </c>
      <c r="M2152" t="n">
        <v>8</v>
      </c>
      <c r="N2152" t="n">
        <v>63.49</v>
      </c>
      <c r="O2152" t="n">
        <v>31649.36</v>
      </c>
      <c r="P2152" t="n">
        <v>164.39</v>
      </c>
      <c r="Q2152" t="n">
        <v>197.83</v>
      </c>
      <c r="R2152" t="n">
        <v>32.73</v>
      </c>
      <c r="S2152" t="n">
        <v>25.4</v>
      </c>
      <c r="T2152" t="n">
        <v>2809.3</v>
      </c>
      <c r="U2152" t="n">
        <v>0.78</v>
      </c>
      <c r="V2152" t="n">
        <v>0.88</v>
      </c>
      <c r="W2152" t="n">
        <v>2.96</v>
      </c>
      <c r="X2152" t="n">
        <v>0.18</v>
      </c>
      <c r="Y2152" t="n">
        <v>1</v>
      </c>
      <c r="Z2152" t="n">
        <v>10</v>
      </c>
    </row>
    <row r="2153">
      <c r="A2153" t="n">
        <v>51</v>
      </c>
      <c r="B2153" t="n">
        <v>120</v>
      </c>
      <c r="C2153" t="inlineStr">
        <is>
          <t xml:space="preserve">CONCLUIDO	</t>
        </is>
      </c>
      <c r="D2153" t="n">
        <v>7.2851</v>
      </c>
      <c r="E2153" t="n">
        <v>13.73</v>
      </c>
      <c r="F2153" t="n">
        <v>10.56</v>
      </c>
      <c r="G2153" t="n">
        <v>63.37</v>
      </c>
      <c r="H2153" t="n">
        <v>0.96</v>
      </c>
      <c r="I2153" t="n">
        <v>10</v>
      </c>
      <c r="J2153" t="n">
        <v>255.17</v>
      </c>
      <c r="K2153" t="n">
        <v>57.72</v>
      </c>
      <c r="L2153" t="n">
        <v>13.75</v>
      </c>
      <c r="M2153" t="n">
        <v>8</v>
      </c>
      <c r="N2153" t="n">
        <v>63.7</v>
      </c>
      <c r="O2153" t="n">
        <v>31705.54</v>
      </c>
      <c r="P2153" t="n">
        <v>164.28</v>
      </c>
      <c r="Q2153" t="n">
        <v>197.75</v>
      </c>
      <c r="R2153" t="n">
        <v>32.68</v>
      </c>
      <c r="S2153" t="n">
        <v>25.4</v>
      </c>
      <c r="T2153" t="n">
        <v>2785.8</v>
      </c>
      <c r="U2153" t="n">
        <v>0.78</v>
      </c>
      <c r="V2153" t="n">
        <v>0.88</v>
      </c>
      <c r="W2153" t="n">
        <v>2.96</v>
      </c>
      <c r="X2153" t="n">
        <v>0.17</v>
      </c>
      <c r="Y2153" t="n">
        <v>1</v>
      </c>
      <c r="Z2153" t="n">
        <v>10</v>
      </c>
    </row>
    <row r="2154">
      <c r="A2154" t="n">
        <v>52</v>
      </c>
      <c r="B2154" t="n">
        <v>120</v>
      </c>
      <c r="C2154" t="inlineStr">
        <is>
          <t xml:space="preserve">CONCLUIDO	</t>
        </is>
      </c>
      <c r="D2154" t="n">
        <v>7.2827</v>
      </c>
      <c r="E2154" t="n">
        <v>13.73</v>
      </c>
      <c r="F2154" t="n">
        <v>10.57</v>
      </c>
      <c r="G2154" t="n">
        <v>63.4</v>
      </c>
      <c r="H2154" t="n">
        <v>0.97</v>
      </c>
      <c r="I2154" t="n">
        <v>10</v>
      </c>
      <c r="J2154" t="n">
        <v>255.63</v>
      </c>
      <c r="K2154" t="n">
        <v>57.72</v>
      </c>
      <c r="L2154" t="n">
        <v>14</v>
      </c>
      <c r="M2154" t="n">
        <v>8</v>
      </c>
      <c r="N2154" t="n">
        <v>63.91</v>
      </c>
      <c r="O2154" t="n">
        <v>31761.8</v>
      </c>
      <c r="P2154" t="n">
        <v>164.18</v>
      </c>
      <c r="Q2154" t="n">
        <v>197.76</v>
      </c>
      <c r="R2154" t="n">
        <v>32.78</v>
      </c>
      <c r="S2154" t="n">
        <v>25.4</v>
      </c>
      <c r="T2154" t="n">
        <v>2836.71</v>
      </c>
      <c r="U2154" t="n">
        <v>0.77</v>
      </c>
      <c r="V2154" t="n">
        <v>0.88</v>
      </c>
      <c r="W2154" t="n">
        <v>2.96</v>
      </c>
      <c r="X2154" t="n">
        <v>0.18</v>
      </c>
      <c r="Y2154" t="n">
        <v>1</v>
      </c>
      <c r="Z2154" t="n">
        <v>10</v>
      </c>
    </row>
    <row r="2155">
      <c r="A2155" t="n">
        <v>53</v>
      </c>
      <c r="B2155" t="n">
        <v>120</v>
      </c>
      <c r="C2155" t="inlineStr">
        <is>
          <t xml:space="preserve">CONCLUIDO	</t>
        </is>
      </c>
      <c r="D2155" t="n">
        <v>7.283</v>
      </c>
      <c r="E2155" t="n">
        <v>13.73</v>
      </c>
      <c r="F2155" t="n">
        <v>10.57</v>
      </c>
      <c r="G2155" t="n">
        <v>63.4</v>
      </c>
      <c r="H2155" t="n">
        <v>0.99</v>
      </c>
      <c r="I2155" t="n">
        <v>10</v>
      </c>
      <c r="J2155" t="n">
        <v>256.09</v>
      </c>
      <c r="K2155" t="n">
        <v>57.72</v>
      </c>
      <c r="L2155" t="n">
        <v>14.25</v>
      </c>
      <c r="M2155" t="n">
        <v>8</v>
      </c>
      <c r="N2155" t="n">
        <v>64.11</v>
      </c>
      <c r="O2155" t="n">
        <v>31818.13</v>
      </c>
      <c r="P2155" t="n">
        <v>164.09</v>
      </c>
      <c r="Q2155" t="n">
        <v>197.75</v>
      </c>
      <c r="R2155" t="n">
        <v>32.94</v>
      </c>
      <c r="S2155" t="n">
        <v>25.4</v>
      </c>
      <c r="T2155" t="n">
        <v>2918.1</v>
      </c>
      <c r="U2155" t="n">
        <v>0.77</v>
      </c>
      <c r="V2155" t="n">
        <v>0.88</v>
      </c>
      <c r="W2155" t="n">
        <v>2.95</v>
      </c>
      <c r="X2155" t="n">
        <v>0.18</v>
      </c>
      <c r="Y2155" t="n">
        <v>1</v>
      </c>
      <c r="Z2155" t="n">
        <v>10</v>
      </c>
    </row>
    <row r="2156">
      <c r="A2156" t="n">
        <v>54</v>
      </c>
      <c r="B2156" t="n">
        <v>120</v>
      </c>
      <c r="C2156" t="inlineStr">
        <is>
          <t xml:space="preserve">CONCLUIDO	</t>
        </is>
      </c>
      <c r="D2156" t="n">
        <v>7.2817</v>
      </c>
      <c r="E2156" t="n">
        <v>13.73</v>
      </c>
      <c r="F2156" t="n">
        <v>10.57</v>
      </c>
      <c r="G2156" t="n">
        <v>63.41</v>
      </c>
      <c r="H2156" t="n">
        <v>1.01</v>
      </c>
      <c r="I2156" t="n">
        <v>10</v>
      </c>
      <c r="J2156" t="n">
        <v>256.54</v>
      </c>
      <c r="K2156" t="n">
        <v>57.72</v>
      </c>
      <c r="L2156" t="n">
        <v>14.5</v>
      </c>
      <c r="M2156" t="n">
        <v>8</v>
      </c>
      <c r="N2156" t="n">
        <v>64.31999999999999</v>
      </c>
      <c r="O2156" t="n">
        <v>31874.54</v>
      </c>
      <c r="P2156" t="n">
        <v>163.78</v>
      </c>
      <c r="Q2156" t="n">
        <v>197.78</v>
      </c>
      <c r="R2156" t="n">
        <v>32.94</v>
      </c>
      <c r="S2156" t="n">
        <v>25.4</v>
      </c>
      <c r="T2156" t="n">
        <v>2915.93</v>
      </c>
      <c r="U2156" t="n">
        <v>0.77</v>
      </c>
      <c r="V2156" t="n">
        <v>0.88</v>
      </c>
      <c r="W2156" t="n">
        <v>2.96</v>
      </c>
      <c r="X2156" t="n">
        <v>0.18</v>
      </c>
      <c r="Y2156" t="n">
        <v>1</v>
      </c>
      <c r="Z2156" t="n">
        <v>10</v>
      </c>
    </row>
    <row r="2157">
      <c r="A2157" t="n">
        <v>55</v>
      </c>
      <c r="B2157" t="n">
        <v>120</v>
      </c>
      <c r="C2157" t="inlineStr">
        <is>
          <t xml:space="preserve">CONCLUIDO	</t>
        </is>
      </c>
      <c r="D2157" t="n">
        <v>7.32</v>
      </c>
      <c r="E2157" t="n">
        <v>13.66</v>
      </c>
      <c r="F2157" t="n">
        <v>10.54</v>
      </c>
      <c r="G2157" t="n">
        <v>70.28</v>
      </c>
      <c r="H2157" t="n">
        <v>1.02</v>
      </c>
      <c r="I2157" t="n">
        <v>9</v>
      </c>
      <c r="J2157" t="n">
        <v>257</v>
      </c>
      <c r="K2157" t="n">
        <v>57.72</v>
      </c>
      <c r="L2157" t="n">
        <v>14.75</v>
      </c>
      <c r="M2157" t="n">
        <v>7</v>
      </c>
      <c r="N2157" t="n">
        <v>64.53</v>
      </c>
      <c r="O2157" t="n">
        <v>31931.15</v>
      </c>
      <c r="P2157" t="n">
        <v>163.33</v>
      </c>
      <c r="Q2157" t="n">
        <v>197.77</v>
      </c>
      <c r="R2157" t="n">
        <v>32.16</v>
      </c>
      <c r="S2157" t="n">
        <v>25.4</v>
      </c>
      <c r="T2157" t="n">
        <v>2531.8</v>
      </c>
      <c r="U2157" t="n">
        <v>0.79</v>
      </c>
      <c r="V2157" t="n">
        <v>0.88</v>
      </c>
      <c r="W2157" t="n">
        <v>2.95</v>
      </c>
      <c r="X2157" t="n">
        <v>0.15</v>
      </c>
      <c r="Y2157" t="n">
        <v>1</v>
      </c>
      <c r="Z2157" t="n">
        <v>10</v>
      </c>
    </row>
    <row r="2158">
      <c r="A2158" t="n">
        <v>56</v>
      </c>
      <c r="B2158" t="n">
        <v>120</v>
      </c>
      <c r="C2158" t="inlineStr">
        <is>
          <t xml:space="preserve">CONCLUIDO	</t>
        </is>
      </c>
      <c r="D2158" t="n">
        <v>7.3108</v>
      </c>
      <c r="E2158" t="n">
        <v>13.68</v>
      </c>
      <c r="F2158" t="n">
        <v>10.56</v>
      </c>
      <c r="G2158" t="n">
        <v>70.40000000000001</v>
      </c>
      <c r="H2158" t="n">
        <v>1.04</v>
      </c>
      <c r="I2158" t="n">
        <v>9</v>
      </c>
      <c r="J2158" t="n">
        <v>257.46</v>
      </c>
      <c r="K2158" t="n">
        <v>57.72</v>
      </c>
      <c r="L2158" t="n">
        <v>15</v>
      </c>
      <c r="M2158" t="n">
        <v>7</v>
      </c>
      <c r="N2158" t="n">
        <v>64.73999999999999</v>
      </c>
      <c r="O2158" t="n">
        <v>31987.71</v>
      </c>
      <c r="P2158" t="n">
        <v>163.74</v>
      </c>
      <c r="Q2158" t="n">
        <v>197.77</v>
      </c>
      <c r="R2158" t="n">
        <v>32.67</v>
      </c>
      <c r="S2158" t="n">
        <v>25.4</v>
      </c>
      <c r="T2158" t="n">
        <v>2784.56</v>
      </c>
      <c r="U2158" t="n">
        <v>0.78</v>
      </c>
      <c r="V2158" t="n">
        <v>0.88</v>
      </c>
      <c r="W2158" t="n">
        <v>2.95</v>
      </c>
      <c r="X2158" t="n">
        <v>0.17</v>
      </c>
      <c r="Y2158" t="n">
        <v>1</v>
      </c>
      <c r="Z2158" t="n">
        <v>10</v>
      </c>
    </row>
    <row r="2159">
      <c r="A2159" t="n">
        <v>57</v>
      </c>
      <c r="B2159" t="n">
        <v>120</v>
      </c>
      <c r="C2159" t="inlineStr">
        <is>
          <t xml:space="preserve">CONCLUIDO	</t>
        </is>
      </c>
      <c r="D2159" t="n">
        <v>7.3138</v>
      </c>
      <c r="E2159" t="n">
        <v>13.67</v>
      </c>
      <c r="F2159" t="n">
        <v>10.55</v>
      </c>
      <c r="G2159" t="n">
        <v>70.36</v>
      </c>
      <c r="H2159" t="n">
        <v>1.05</v>
      </c>
      <c r="I2159" t="n">
        <v>9</v>
      </c>
      <c r="J2159" t="n">
        <v>257.92</v>
      </c>
      <c r="K2159" t="n">
        <v>57.72</v>
      </c>
      <c r="L2159" t="n">
        <v>15.25</v>
      </c>
      <c r="M2159" t="n">
        <v>7</v>
      </c>
      <c r="N2159" t="n">
        <v>64.95</v>
      </c>
      <c r="O2159" t="n">
        <v>32044.35</v>
      </c>
      <c r="P2159" t="n">
        <v>163.7</v>
      </c>
      <c r="Q2159" t="n">
        <v>197.78</v>
      </c>
      <c r="R2159" t="n">
        <v>32.47</v>
      </c>
      <c r="S2159" t="n">
        <v>25.4</v>
      </c>
      <c r="T2159" t="n">
        <v>2683.71</v>
      </c>
      <c r="U2159" t="n">
        <v>0.78</v>
      </c>
      <c r="V2159" t="n">
        <v>0.88</v>
      </c>
      <c r="W2159" t="n">
        <v>2.95</v>
      </c>
      <c r="X2159" t="n">
        <v>0.16</v>
      </c>
      <c r="Y2159" t="n">
        <v>1</v>
      </c>
      <c r="Z2159" t="n">
        <v>10</v>
      </c>
    </row>
    <row r="2160">
      <c r="A2160" t="n">
        <v>58</v>
      </c>
      <c r="B2160" t="n">
        <v>120</v>
      </c>
      <c r="C2160" t="inlineStr">
        <is>
          <t xml:space="preserve">CONCLUIDO	</t>
        </is>
      </c>
      <c r="D2160" t="n">
        <v>7.315</v>
      </c>
      <c r="E2160" t="n">
        <v>13.67</v>
      </c>
      <c r="F2160" t="n">
        <v>10.55</v>
      </c>
      <c r="G2160" t="n">
        <v>70.34</v>
      </c>
      <c r="H2160" t="n">
        <v>1.07</v>
      </c>
      <c r="I2160" t="n">
        <v>9</v>
      </c>
      <c r="J2160" t="n">
        <v>258.38</v>
      </c>
      <c r="K2160" t="n">
        <v>57.72</v>
      </c>
      <c r="L2160" t="n">
        <v>15.5</v>
      </c>
      <c r="M2160" t="n">
        <v>7</v>
      </c>
      <c r="N2160" t="n">
        <v>65.16</v>
      </c>
      <c r="O2160" t="n">
        <v>32101.07</v>
      </c>
      <c r="P2160" t="n">
        <v>163.77</v>
      </c>
      <c r="Q2160" t="n">
        <v>197.78</v>
      </c>
      <c r="R2160" t="n">
        <v>32.38</v>
      </c>
      <c r="S2160" t="n">
        <v>25.4</v>
      </c>
      <c r="T2160" t="n">
        <v>2643.18</v>
      </c>
      <c r="U2160" t="n">
        <v>0.78</v>
      </c>
      <c r="V2160" t="n">
        <v>0.88</v>
      </c>
      <c r="W2160" t="n">
        <v>2.95</v>
      </c>
      <c r="X2160" t="n">
        <v>0.16</v>
      </c>
      <c r="Y2160" t="n">
        <v>1</v>
      </c>
      <c r="Z2160" t="n">
        <v>10</v>
      </c>
    </row>
    <row r="2161">
      <c r="A2161" t="n">
        <v>59</v>
      </c>
      <c r="B2161" t="n">
        <v>120</v>
      </c>
      <c r="C2161" t="inlineStr">
        <is>
          <t xml:space="preserve">CONCLUIDO	</t>
        </is>
      </c>
      <c r="D2161" t="n">
        <v>7.3189</v>
      </c>
      <c r="E2161" t="n">
        <v>13.66</v>
      </c>
      <c r="F2161" t="n">
        <v>10.54</v>
      </c>
      <c r="G2161" t="n">
        <v>70.3</v>
      </c>
      <c r="H2161" t="n">
        <v>1.08</v>
      </c>
      <c r="I2161" t="n">
        <v>9</v>
      </c>
      <c r="J2161" t="n">
        <v>258.84</v>
      </c>
      <c r="K2161" t="n">
        <v>57.72</v>
      </c>
      <c r="L2161" t="n">
        <v>15.75</v>
      </c>
      <c r="M2161" t="n">
        <v>7</v>
      </c>
      <c r="N2161" t="n">
        <v>65.37</v>
      </c>
      <c r="O2161" t="n">
        <v>32157.87</v>
      </c>
      <c r="P2161" t="n">
        <v>163.57</v>
      </c>
      <c r="Q2161" t="n">
        <v>197.78</v>
      </c>
      <c r="R2161" t="n">
        <v>32.23</v>
      </c>
      <c r="S2161" t="n">
        <v>25.4</v>
      </c>
      <c r="T2161" t="n">
        <v>2564.39</v>
      </c>
      <c r="U2161" t="n">
        <v>0.79</v>
      </c>
      <c r="V2161" t="n">
        <v>0.88</v>
      </c>
      <c r="W2161" t="n">
        <v>2.95</v>
      </c>
      <c r="X2161" t="n">
        <v>0.15</v>
      </c>
      <c r="Y2161" t="n">
        <v>1</v>
      </c>
      <c r="Z2161" t="n">
        <v>10</v>
      </c>
    </row>
    <row r="2162">
      <c r="A2162" t="n">
        <v>60</v>
      </c>
      <c r="B2162" t="n">
        <v>120</v>
      </c>
      <c r="C2162" t="inlineStr">
        <is>
          <t xml:space="preserve">CONCLUIDO	</t>
        </is>
      </c>
      <c r="D2162" t="n">
        <v>7.3151</v>
      </c>
      <c r="E2162" t="n">
        <v>13.67</v>
      </c>
      <c r="F2162" t="n">
        <v>10.55</v>
      </c>
      <c r="G2162" t="n">
        <v>70.34</v>
      </c>
      <c r="H2162" t="n">
        <v>1.1</v>
      </c>
      <c r="I2162" t="n">
        <v>9</v>
      </c>
      <c r="J2162" t="n">
        <v>259.3</v>
      </c>
      <c r="K2162" t="n">
        <v>57.72</v>
      </c>
      <c r="L2162" t="n">
        <v>16</v>
      </c>
      <c r="M2162" t="n">
        <v>7</v>
      </c>
      <c r="N2162" t="n">
        <v>65.58</v>
      </c>
      <c r="O2162" t="n">
        <v>32214.75</v>
      </c>
      <c r="P2162" t="n">
        <v>163.56</v>
      </c>
      <c r="Q2162" t="n">
        <v>197.76</v>
      </c>
      <c r="R2162" t="n">
        <v>32.47</v>
      </c>
      <c r="S2162" t="n">
        <v>25.4</v>
      </c>
      <c r="T2162" t="n">
        <v>2684.75</v>
      </c>
      <c r="U2162" t="n">
        <v>0.78</v>
      </c>
      <c r="V2162" t="n">
        <v>0.88</v>
      </c>
      <c r="W2162" t="n">
        <v>2.95</v>
      </c>
      <c r="X2162" t="n">
        <v>0.16</v>
      </c>
      <c r="Y2162" t="n">
        <v>1</v>
      </c>
      <c r="Z2162" t="n">
        <v>10</v>
      </c>
    </row>
    <row r="2163">
      <c r="A2163" t="n">
        <v>61</v>
      </c>
      <c r="B2163" t="n">
        <v>120</v>
      </c>
      <c r="C2163" t="inlineStr">
        <is>
          <t xml:space="preserve">CONCLUIDO	</t>
        </is>
      </c>
      <c r="D2163" t="n">
        <v>7.3174</v>
      </c>
      <c r="E2163" t="n">
        <v>13.67</v>
      </c>
      <c r="F2163" t="n">
        <v>10.55</v>
      </c>
      <c r="G2163" t="n">
        <v>70.31</v>
      </c>
      <c r="H2163" t="n">
        <v>1.11</v>
      </c>
      <c r="I2163" t="n">
        <v>9</v>
      </c>
      <c r="J2163" t="n">
        <v>259.76</v>
      </c>
      <c r="K2163" t="n">
        <v>57.72</v>
      </c>
      <c r="L2163" t="n">
        <v>16.25</v>
      </c>
      <c r="M2163" t="n">
        <v>7</v>
      </c>
      <c r="N2163" t="n">
        <v>65.79000000000001</v>
      </c>
      <c r="O2163" t="n">
        <v>32271.71</v>
      </c>
      <c r="P2163" t="n">
        <v>163.42</v>
      </c>
      <c r="Q2163" t="n">
        <v>197.75</v>
      </c>
      <c r="R2163" t="n">
        <v>32.42</v>
      </c>
      <c r="S2163" t="n">
        <v>25.4</v>
      </c>
      <c r="T2163" t="n">
        <v>2662.38</v>
      </c>
      <c r="U2163" t="n">
        <v>0.78</v>
      </c>
      <c r="V2163" t="n">
        <v>0.88</v>
      </c>
      <c r="W2163" t="n">
        <v>2.95</v>
      </c>
      <c r="X2163" t="n">
        <v>0.16</v>
      </c>
      <c r="Y2163" t="n">
        <v>1</v>
      </c>
      <c r="Z2163" t="n">
        <v>10</v>
      </c>
    </row>
    <row r="2164">
      <c r="A2164" t="n">
        <v>62</v>
      </c>
      <c r="B2164" t="n">
        <v>120</v>
      </c>
      <c r="C2164" t="inlineStr">
        <is>
          <t xml:space="preserve">CONCLUIDO	</t>
        </is>
      </c>
      <c r="D2164" t="n">
        <v>7.3166</v>
      </c>
      <c r="E2164" t="n">
        <v>13.67</v>
      </c>
      <c r="F2164" t="n">
        <v>10.55</v>
      </c>
      <c r="G2164" t="n">
        <v>70.31999999999999</v>
      </c>
      <c r="H2164" t="n">
        <v>1.13</v>
      </c>
      <c r="I2164" t="n">
        <v>9</v>
      </c>
      <c r="J2164" t="n">
        <v>260.23</v>
      </c>
      <c r="K2164" t="n">
        <v>57.72</v>
      </c>
      <c r="L2164" t="n">
        <v>16.5</v>
      </c>
      <c r="M2164" t="n">
        <v>7</v>
      </c>
      <c r="N2164" t="n">
        <v>66</v>
      </c>
      <c r="O2164" t="n">
        <v>32328.74</v>
      </c>
      <c r="P2164" t="n">
        <v>163.31</v>
      </c>
      <c r="Q2164" t="n">
        <v>197.77</v>
      </c>
      <c r="R2164" t="n">
        <v>32.28</v>
      </c>
      <c r="S2164" t="n">
        <v>25.4</v>
      </c>
      <c r="T2164" t="n">
        <v>2588.7</v>
      </c>
      <c r="U2164" t="n">
        <v>0.79</v>
      </c>
      <c r="V2164" t="n">
        <v>0.88</v>
      </c>
      <c r="W2164" t="n">
        <v>2.95</v>
      </c>
      <c r="X2164" t="n">
        <v>0.16</v>
      </c>
      <c r="Y2164" t="n">
        <v>1</v>
      </c>
      <c r="Z2164" t="n">
        <v>10</v>
      </c>
    </row>
    <row r="2165">
      <c r="A2165" t="n">
        <v>63</v>
      </c>
      <c r="B2165" t="n">
        <v>120</v>
      </c>
      <c r="C2165" t="inlineStr">
        <is>
          <t xml:space="preserve">CONCLUIDO	</t>
        </is>
      </c>
      <c r="D2165" t="n">
        <v>7.3513</v>
      </c>
      <c r="E2165" t="n">
        <v>13.6</v>
      </c>
      <c r="F2165" t="n">
        <v>10.53</v>
      </c>
      <c r="G2165" t="n">
        <v>78.97</v>
      </c>
      <c r="H2165" t="n">
        <v>1.14</v>
      </c>
      <c r="I2165" t="n">
        <v>8</v>
      </c>
      <c r="J2165" t="n">
        <v>260.69</v>
      </c>
      <c r="K2165" t="n">
        <v>57.72</v>
      </c>
      <c r="L2165" t="n">
        <v>16.75</v>
      </c>
      <c r="M2165" t="n">
        <v>6</v>
      </c>
      <c r="N2165" t="n">
        <v>66.20999999999999</v>
      </c>
      <c r="O2165" t="n">
        <v>32385.86</v>
      </c>
      <c r="P2165" t="n">
        <v>162.9</v>
      </c>
      <c r="Q2165" t="n">
        <v>197.78</v>
      </c>
      <c r="R2165" t="n">
        <v>31.76</v>
      </c>
      <c r="S2165" t="n">
        <v>25.4</v>
      </c>
      <c r="T2165" t="n">
        <v>2336.27</v>
      </c>
      <c r="U2165" t="n">
        <v>0.8</v>
      </c>
      <c r="V2165" t="n">
        <v>0.88</v>
      </c>
      <c r="W2165" t="n">
        <v>2.95</v>
      </c>
      <c r="X2165" t="n">
        <v>0.14</v>
      </c>
      <c r="Y2165" t="n">
        <v>1</v>
      </c>
      <c r="Z2165" t="n">
        <v>10</v>
      </c>
    </row>
    <row r="2166">
      <c r="A2166" t="n">
        <v>64</v>
      </c>
      <c r="B2166" t="n">
        <v>120</v>
      </c>
      <c r="C2166" t="inlineStr">
        <is>
          <t xml:space="preserve">CONCLUIDO	</t>
        </is>
      </c>
      <c r="D2166" t="n">
        <v>7.3574</v>
      </c>
      <c r="E2166" t="n">
        <v>13.59</v>
      </c>
      <c r="F2166" t="n">
        <v>10.52</v>
      </c>
      <c r="G2166" t="n">
        <v>78.89</v>
      </c>
      <c r="H2166" t="n">
        <v>1.16</v>
      </c>
      <c r="I2166" t="n">
        <v>8</v>
      </c>
      <c r="J2166" t="n">
        <v>261.15</v>
      </c>
      <c r="K2166" t="n">
        <v>57.72</v>
      </c>
      <c r="L2166" t="n">
        <v>17</v>
      </c>
      <c r="M2166" t="n">
        <v>6</v>
      </c>
      <c r="N2166" t="n">
        <v>66.43000000000001</v>
      </c>
      <c r="O2166" t="n">
        <v>32443.05</v>
      </c>
      <c r="P2166" t="n">
        <v>162.79</v>
      </c>
      <c r="Q2166" t="n">
        <v>197.75</v>
      </c>
      <c r="R2166" t="n">
        <v>31.42</v>
      </c>
      <c r="S2166" t="n">
        <v>25.4</v>
      </c>
      <c r="T2166" t="n">
        <v>2167.13</v>
      </c>
      <c r="U2166" t="n">
        <v>0.8100000000000001</v>
      </c>
      <c r="V2166" t="n">
        <v>0.88</v>
      </c>
      <c r="W2166" t="n">
        <v>2.95</v>
      </c>
      <c r="X2166" t="n">
        <v>0.13</v>
      </c>
      <c r="Y2166" t="n">
        <v>1</v>
      </c>
      <c r="Z2166" t="n">
        <v>10</v>
      </c>
    </row>
    <row r="2167">
      <c r="A2167" t="n">
        <v>65</v>
      </c>
      <c r="B2167" t="n">
        <v>120</v>
      </c>
      <c r="C2167" t="inlineStr">
        <is>
          <t xml:space="preserve">CONCLUIDO	</t>
        </is>
      </c>
      <c r="D2167" t="n">
        <v>7.3567</v>
      </c>
      <c r="E2167" t="n">
        <v>13.59</v>
      </c>
      <c r="F2167" t="n">
        <v>10.52</v>
      </c>
      <c r="G2167" t="n">
        <v>78.90000000000001</v>
      </c>
      <c r="H2167" t="n">
        <v>1.17</v>
      </c>
      <c r="I2167" t="n">
        <v>8</v>
      </c>
      <c r="J2167" t="n">
        <v>261.62</v>
      </c>
      <c r="K2167" t="n">
        <v>57.72</v>
      </c>
      <c r="L2167" t="n">
        <v>17.25</v>
      </c>
      <c r="M2167" t="n">
        <v>6</v>
      </c>
      <c r="N2167" t="n">
        <v>66.64</v>
      </c>
      <c r="O2167" t="n">
        <v>32500.33</v>
      </c>
      <c r="P2167" t="n">
        <v>162.95</v>
      </c>
      <c r="Q2167" t="n">
        <v>197.75</v>
      </c>
      <c r="R2167" t="n">
        <v>31.48</v>
      </c>
      <c r="S2167" t="n">
        <v>25.4</v>
      </c>
      <c r="T2167" t="n">
        <v>2197.5</v>
      </c>
      <c r="U2167" t="n">
        <v>0.8100000000000001</v>
      </c>
      <c r="V2167" t="n">
        <v>0.88</v>
      </c>
      <c r="W2167" t="n">
        <v>2.95</v>
      </c>
      <c r="X2167" t="n">
        <v>0.13</v>
      </c>
      <c r="Y2167" t="n">
        <v>1</v>
      </c>
      <c r="Z2167" t="n">
        <v>10</v>
      </c>
    </row>
    <row r="2168">
      <c r="A2168" t="n">
        <v>66</v>
      </c>
      <c r="B2168" t="n">
        <v>120</v>
      </c>
      <c r="C2168" t="inlineStr">
        <is>
          <t xml:space="preserve">CONCLUIDO	</t>
        </is>
      </c>
      <c r="D2168" t="n">
        <v>7.3513</v>
      </c>
      <c r="E2168" t="n">
        <v>13.6</v>
      </c>
      <c r="F2168" t="n">
        <v>10.53</v>
      </c>
      <c r="G2168" t="n">
        <v>78.97</v>
      </c>
      <c r="H2168" t="n">
        <v>1.19</v>
      </c>
      <c r="I2168" t="n">
        <v>8</v>
      </c>
      <c r="J2168" t="n">
        <v>262.08</v>
      </c>
      <c r="K2168" t="n">
        <v>57.72</v>
      </c>
      <c r="L2168" t="n">
        <v>17.5</v>
      </c>
      <c r="M2168" t="n">
        <v>6</v>
      </c>
      <c r="N2168" t="n">
        <v>66.86</v>
      </c>
      <c r="O2168" t="n">
        <v>32557.69</v>
      </c>
      <c r="P2168" t="n">
        <v>163.16</v>
      </c>
      <c r="Q2168" t="n">
        <v>197.75</v>
      </c>
      <c r="R2168" t="n">
        <v>31.62</v>
      </c>
      <c r="S2168" t="n">
        <v>25.4</v>
      </c>
      <c r="T2168" t="n">
        <v>2268.32</v>
      </c>
      <c r="U2168" t="n">
        <v>0.8</v>
      </c>
      <c r="V2168" t="n">
        <v>0.88</v>
      </c>
      <c r="W2168" t="n">
        <v>2.95</v>
      </c>
      <c r="X2168" t="n">
        <v>0.14</v>
      </c>
      <c r="Y2168" t="n">
        <v>1</v>
      </c>
      <c r="Z2168" t="n">
        <v>10</v>
      </c>
    </row>
    <row r="2169">
      <c r="A2169" t="n">
        <v>67</v>
      </c>
      <c r="B2169" t="n">
        <v>120</v>
      </c>
      <c r="C2169" t="inlineStr">
        <is>
          <t xml:space="preserve">CONCLUIDO	</t>
        </is>
      </c>
      <c r="D2169" t="n">
        <v>7.3541</v>
      </c>
      <c r="E2169" t="n">
        <v>13.6</v>
      </c>
      <c r="F2169" t="n">
        <v>10.52</v>
      </c>
      <c r="G2169" t="n">
        <v>78.93000000000001</v>
      </c>
      <c r="H2169" t="n">
        <v>1.2</v>
      </c>
      <c r="I2169" t="n">
        <v>8</v>
      </c>
      <c r="J2169" t="n">
        <v>262.55</v>
      </c>
      <c r="K2169" t="n">
        <v>57.72</v>
      </c>
      <c r="L2169" t="n">
        <v>17.75</v>
      </c>
      <c r="M2169" t="n">
        <v>6</v>
      </c>
      <c r="N2169" t="n">
        <v>67.06999999999999</v>
      </c>
      <c r="O2169" t="n">
        <v>32615.12</v>
      </c>
      <c r="P2169" t="n">
        <v>163.09</v>
      </c>
      <c r="Q2169" t="n">
        <v>197.75</v>
      </c>
      <c r="R2169" t="n">
        <v>31.59</v>
      </c>
      <c r="S2169" t="n">
        <v>25.4</v>
      </c>
      <c r="T2169" t="n">
        <v>2252.68</v>
      </c>
      <c r="U2169" t="n">
        <v>0.8</v>
      </c>
      <c r="V2169" t="n">
        <v>0.88</v>
      </c>
      <c r="W2169" t="n">
        <v>2.95</v>
      </c>
      <c r="X2169" t="n">
        <v>0.13</v>
      </c>
      <c r="Y2169" t="n">
        <v>1</v>
      </c>
      <c r="Z2169" t="n">
        <v>10</v>
      </c>
    </row>
    <row r="2170">
      <c r="A2170" t="n">
        <v>68</v>
      </c>
      <c r="B2170" t="n">
        <v>120</v>
      </c>
      <c r="C2170" t="inlineStr">
        <is>
          <t xml:space="preserve">CONCLUIDO	</t>
        </is>
      </c>
      <c r="D2170" t="n">
        <v>7.355</v>
      </c>
      <c r="E2170" t="n">
        <v>13.6</v>
      </c>
      <c r="F2170" t="n">
        <v>10.52</v>
      </c>
      <c r="G2170" t="n">
        <v>78.92</v>
      </c>
      <c r="H2170" t="n">
        <v>1.22</v>
      </c>
      <c r="I2170" t="n">
        <v>8</v>
      </c>
      <c r="J2170" t="n">
        <v>263.01</v>
      </c>
      <c r="K2170" t="n">
        <v>57.72</v>
      </c>
      <c r="L2170" t="n">
        <v>18</v>
      </c>
      <c r="M2170" t="n">
        <v>6</v>
      </c>
      <c r="N2170" t="n">
        <v>67.29000000000001</v>
      </c>
      <c r="O2170" t="n">
        <v>32672.64</v>
      </c>
      <c r="P2170" t="n">
        <v>163</v>
      </c>
      <c r="Q2170" t="n">
        <v>197.79</v>
      </c>
      <c r="R2170" t="n">
        <v>31.51</v>
      </c>
      <c r="S2170" t="n">
        <v>25.4</v>
      </c>
      <c r="T2170" t="n">
        <v>2208.98</v>
      </c>
      <c r="U2170" t="n">
        <v>0.8100000000000001</v>
      </c>
      <c r="V2170" t="n">
        <v>0.88</v>
      </c>
      <c r="W2170" t="n">
        <v>2.95</v>
      </c>
      <c r="X2170" t="n">
        <v>0.13</v>
      </c>
      <c r="Y2170" t="n">
        <v>1</v>
      </c>
      <c r="Z2170" t="n">
        <v>10</v>
      </c>
    </row>
    <row r="2171">
      <c r="A2171" t="n">
        <v>69</v>
      </c>
      <c r="B2171" t="n">
        <v>120</v>
      </c>
      <c r="C2171" t="inlineStr">
        <is>
          <t xml:space="preserve">CONCLUIDO	</t>
        </is>
      </c>
      <c r="D2171" t="n">
        <v>7.355</v>
      </c>
      <c r="E2171" t="n">
        <v>13.6</v>
      </c>
      <c r="F2171" t="n">
        <v>10.52</v>
      </c>
      <c r="G2171" t="n">
        <v>78.92</v>
      </c>
      <c r="H2171" t="n">
        <v>1.23</v>
      </c>
      <c r="I2171" t="n">
        <v>8</v>
      </c>
      <c r="J2171" t="n">
        <v>263.48</v>
      </c>
      <c r="K2171" t="n">
        <v>57.72</v>
      </c>
      <c r="L2171" t="n">
        <v>18.25</v>
      </c>
      <c r="M2171" t="n">
        <v>6</v>
      </c>
      <c r="N2171" t="n">
        <v>67.51000000000001</v>
      </c>
      <c r="O2171" t="n">
        <v>32730.24</v>
      </c>
      <c r="P2171" t="n">
        <v>162.91</v>
      </c>
      <c r="Q2171" t="n">
        <v>197.78</v>
      </c>
      <c r="R2171" t="n">
        <v>31.34</v>
      </c>
      <c r="S2171" t="n">
        <v>25.4</v>
      </c>
      <c r="T2171" t="n">
        <v>2127.25</v>
      </c>
      <c r="U2171" t="n">
        <v>0.8100000000000001</v>
      </c>
      <c r="V2171" t="n">
        <v>0.88</v>
      </c>
      <c r="W2171" t="n">
        <v>2.96</v>
      </c>
      <c r="X2171" t="n">
        <v>0.13</v>
      </c>
      <c r="Y2171" t="n">
        <v>1</v>
      </c>
      <c r="Z2171" t="n">
        <v>10</v>
      </c>
    </row>
    <row r="2172">
      <c r="A2172" t="n">
        <v>70</v>
      </c>
      <c r="B2172" t="n">
        <v>120</v>
      </c>
      <c r="C2172" t="inlineStr">
        <is>
          <t xml:space="preserve">CONCLUIDO	</t>
        </is>
      </c>
      <c r="D2172" t="n">
        <v>7.3504</v>
      </c>
      <c r="E2172" t="n">
        <v>13.6</v>
      </c>
      <c r="F2172" t="n">
        <v>10.53</v>
      </c>
      <c r="G2172" t="n">
        <v>78.98999999999999</v>
      </c>
      <c r="H2172" t="n">
        <v>1.25</v>
      </c>
      <c r="I2172" t="n">
        <v>8</v>
      </c>
      <c r="J2172" t="n">
        <v>263.95</v>
      </c>
      <c r="K2172" t="n">
        <v>57.72</v>
      </c>
      <c r="L2172" t="n">
        <v>18.5</v>
      </c>
      <c r="M2172" t="n">
        <v>6</v>
      </c>
      <c r="N2172" t="n">
        <v>67.72</v>
      </c>
      <c r="O2172" t="n">
        <v>32787.92</v>
      </c>
      <c r="P2172" t="n">
        <v>163.01</v>
      </c>
      <c r="Q2172" t="n">
        <v>197.75</v>
      </c>
      <c r="R2172" t="n">
        <v>31.71</v>
      </c>
      <c r="S2172" t="n">
        <v>25.4</v>
      </c>
      <c r="T2172" t="n">
        <v>2312.14</v>
      </c>
      <c r="U2172" t="n">
        <v>0.8</v>
      </c>
      <c r="V2172" t="n">
        <v>0.88</v>
      </c>
      <c r="W2172" t="n">
        <v>2.95</v>
      </c>
      <c r="X2172" t="n">
        <v>0.14</v>
      </c>
      <c r="Y2172" t="n">
        <v>1</v>
      </c>
      <c r="Z2172" t="n">
        <v>10</v>
      </c>
    </row>
    <row r="2173">
      <c r="A2173" t="n">
        <v>71</v>
      </c>
      <c r="B2173" t="n">
        <v>120</v>
      </c>
      <c r="C2173" t="inlineStr">
        <is>
          <t xml:space="preserve">CONCLUIDO	</t>
        </is>
      </c>
      <c r="D2173" t="n">
        <v>7.3538</v>
      </c>
      <c r="E2173" t="n">
        <v>13.6</v>
      </c>
      <c r="F2173" t="n">
        <v>10.53</v>
      </c>
      <c r="G2173" t="n">
        <v>78.94</v>
      </c>
      <c r="H2173" t="n">
        <v>1.26</v>
      </c>
      <c r="I2173" t="n">
        <v>8</v>
      </c>
      <c r="J2173" t="n">
        <v>264.42</v>
      </c>
      <c r="K2173" t="n">
        <v>57.72</v>
      </c>
      <c r="L2173" t="n">
        <v>18.75</v>
      </c>
      <c r="M2173" t="n">
        <v>6</v>
      </c>
      <c r="N2173" t="n">
        <v>67.94</v>
      </c>
      <c r="O2173" t="n">
        <v>32845.69</v>
      </c>
      <c r="P2173" t="n">
        <v>162.84</v>
      </c>
      <c r="Q2173" t="n">
        <v>197.75</v>
      </c>
      <c r="R2173" t="n">
        <v>31.63</v>
      </c>
      <c r="S2173" t="n">
        <v>25.4</v>
      </c>
      <c r="T2173" t="n">
        <v>2272</v>
      </c>
      <c r="U2173" t="n">
        <v>0.8</v>
      </c>
      <c r="V2173" t="n">
        <v>0.88</v>
      </c>
      <c r="W2173" t="n">
        <v>2.95</v>
      </c>
      <c r="X2173" t="n">
        <v>0.14</v>
      </c>
      <c r="Y2173" t="n">
        <v>1</v>
      </c>
      <c r="Z2173" t="n">
        <v>10</v>
      </c>
    </row>
    <row r="2174">
      <c r="A2174" t="n">
        <v>72</v>
      </c>
      <c r="B2174" t="n">
        <v>120</v>
      </c>
      <c r="C2174" t="inlineStr">
        <is>
          <t xml:space="preserve">CONCLUIDO	</t>
        </is>
      </c>
      <c r="D2174" t="n">
        <v>7.354</v>
      </c>
      <c r="E2174" t="n">
        <v>13.6</v>
      </c>
      <c r="F2174" t="n">
        <v>10.52</v>
      </c>
      <c r="G2174" t="n">
        <v>78.94</v>
      </c>
      <c r="H2174" t="n">
        <v>1.28</v>
      </c>
      <c r="I2174" t="n">
        <v>8</v>
      </c>
      <c r="J2174" t="n">
        <v>264.89</v>
      </c>
      <c r="K2174" t="n">
        <v>57.72</v>
      </c>
      <c r="L2174" t="n">
        <v>19</v>
      </c>
      <c r="M2174" t="n">
        <v>6</v>
      </c>
      <c r="N2174" t="n">
        <v>68.16</v>
      </c>
      <c r="O2174" t="n">
        <v>32903.54</v>
      </c>
      <c r="P2174" t="n">
        <v>162.54</v>
      </c>
      <c r="Q2174" t="n">
        <v>197.76</v>
      </c>
      <c r="R2174" t="n">
        <v>31.47</v>
      </c>
      <c r="S2174" t="n">
        <v>25.4</v>
      </c>
      <c r="T2174" t="n">
        <v>2191.85</v>
      </c>
      <c r="U2174" t="n">
        <v>0.8100000000000001</v>
      </c>
      <c r="V2174" t="n">
        <v>0.88</v>
      </c>
      <c r="W2174" t="n">
        <v>2.95</v>
      </c>
      <c r="X2174" t="n">
        <v>0.13</v>
      </c>
      <c r="Y2174" t="n">
        <v>1</v>
      </c>
      <c r="Z2174" t="n">
        <v>10</v>
      </c>
    </row>
    <row r="2175">
      <c r="A2175" t="n">
        <v>73</v>
      </c>
      <c r="B2175" t="n">
        <v>120</v>
      </c>
      <c r="C2175" t="inlineStr">
        <is>
          <t xml:space="preserve">CONCLUIDO	</t>
        </is>
      </c>
      <c r="D2175" t="n">
        <v>7.3499</v>
      </c>
      <c r="E2175" t="n">
        <v>13.61</v>
      </c>
      <c r="F2175" t="n">
        <v>10.53</v>
      </c>
      <c r="G2175" t="n">
        <v>78.98999999999999</v>
      </c>
      <c r="H2175" t="n">
        <v>1.29</v>
      </c>
      <c r="I2175" t="n">
        <v>8</v>
      </c>
      <c r="J2175" t="n">
        <v>265.36</v>
      </c>
      <c r="K2175" t="n">
        <v>57.72</v>
      </c>
      <c r="L2175" t="n">
        <v>19.25</v>
      </c>
      <c r="M2175" t="n">
        <v>6</v>
      </c>
      <c r="N2175" t="n">
        <v>68.38</v>
      </c>
      <c r="O2175" t="n">
        <v>32961.47</v>
      </c>
      <c r="P2175" t="n">
        <v>162.39</v>
      </c>
      <c r="Q2175" t="n">
        <v>197.77</v>
      </c>
      <c r="R2175" t="n">
        <v>31.83</v>
      </c>
      <c r="S2175" t="n">
        <v>25.4</v>
      </c>
      <c r="T2175" t="n">
        <v>2373.12</v>
      </c>
      <c r="U2175" t="n">
        <v>0.8</v>
      </c>
      <c r="V2175" t="n">
        <v>0.88</v>
      </c>
      <c r="W2175" t="n">
        <v>2.95</v>
      </c>
      <c r="X2175" t="n">
        <v>0.14</v>
      </c>
      <c r="Y2175" t="n">
        <v>1</v>
      </c>
      <c r="Z2175" t="n">
        <v>10</v>
      </c>
    </row>
    <row r="2176">
      <c r="A2176" t="n">
        <v>74</v>
      </c>
      <c r="B2176" t="n">
        <v>120</v>
      </c>
      <c r="C2176" t="inlineStr">
        <is>
          <t xml:space="preserve">CONCLUIDO	</t>
        </is>
      </c>
      <c r="D2176" t="n">
        <v>7.3866</v>
      </c>
      <c r="E2176" t="n">
        <v>13.54</v>
      </c>
      <c r="F2176" t="n">
        <v>10.51</v>
      </c>
      <c r="G2176" t="n">
        <v>90.09</v>
      </c>
      <c r="H2176" t="n">
        <v>1.31</v>
      </c>
      <c r="I2176" t="n">
        <v>7</v>
      </c>
      <c r="J2176" t="n">
        <v>265.83</v>
      </c>
      <c r="K2176" t="n">
        <v>57.72</v>
      </c>
      <c r="L2176" t="n">
        <v>19.5</v>
      </c>
      <c r="M2176" t="n">
        <v>5</v>
      </c>
      <c r="N2176" t="n">
        <v>68.59999999999999</v>
      </c>
      <c r="O2176" t="n">
        <v>33019.48</v>
      </c>
      <c r="P2176" t="n">
        <v>162.21</v>
      </c>
      <c r="Q2176" t="n">
        <v>197.76</v>
      </c>
      <c r="R2176" t="n">
        <v>31.09</v>
      </c>
      <c r="S2176" t="n">
        <v>25.4</v>
      </c>
      <c r="T2176" t="n">
        <v>2006.99</v>
      </c>
      <c r="U2176" t="n">
        <v>0.82</v>
      </c>
      <c r="V2176" t="n">
        <v>0.89</v>
      </c>
      <c r="W2176" t="n">
        <v>2.95</v>
      </c>
      <c r="X2176" t="n">
        <v>0.12</v>
      </c>
      <c r="Y2176" t="n">
        <v>1</v>
      </c>
      <c r="Z2176" t="n">
        <v>10</v>
      </c>
    </row>
    <row r="2177">
      <c r="A2177" t="n">
        <v>75</v>
      </c>
      <c r="B2177" t="n">
        <v>120</v>
      </c>
      <c r="C2177" t="inlineStr">
        <is>
          <t xml:space="preserve">CONCLUIDO	</t>
        </is>
      </c>
      <c r="D2177" t="n">
        <v>7.3873</v>
      </c>
      <c r="E2177" t="n">
        <v>13.54</v>
      </c>
      <c r="F2177" t="n">
        <v>10.51</v>
      </c>
      <c r="G2177" t="n">
        <v>90.08</v>
      </c>
      <c r="H2177" t="n">
        <v>1.32</v>
      </c>
      <c r="I2177" t="n">
        <v>7</v>
      </c>
      <c r="J2177" t="n">
        <v>266.3</v>
      </c>
      <c r="K2177" t="n">
        <v>57.72</v>
      </c>
      <c r="L2177" t="n">
        <v>19.75</v>
      </c>
      <c r="M2177" t="n">
        <v>5</v>
      </c>
      <c r="N2177" t="n">
        <v>68.81999999999999</v>
      </c>
      <c r="O2177" t="n">
        <v>33077.58</v>
      </c>
      <c r="P2177" t="n">
        <v>162.48</v>
      </c>
      <c r="Q2177" t="n">
        <v>197.8</v>
      </c>
      <c r="R2177" t="n">
        <v>31.01</v>
      </c>
      <c r="S2177" t="n">
        <v>25.4</v>
      </c>
      <c r="T2177" t="n">
        <v>1965.17</v>
      </c>
      <c r="U2177" t="n">
        <v>0.82</v>
      </c>
      <c r="V2177" t="n">
        <v>0.89</v>
      </c>
      <c r="W2177" t="n">
        <v>2.95</v>
      </c>
      <c r="X2177" t="n">
        <v>0.12</v>
      </c>
      <c r="Y2177" t="n">
        <v>1</v>
      </c>
      <c r="Z2177" t="n">
        <v>10</v>
      </c>
    </row>
    <row r="2178">
      <c r="A2178" t="n">
        <v>76</v>
      </c>
      <c r="B2178" t="n">
        <v>120</v>
      </c>
      <c r="C2178" t="inlineStr">
        <is>
          <t xml:space="preserve">CONCLUIDO	</t>
        </is>
      </c>
      <c r="D2178" t="n">
        <v>7.3839</v>
      </c>
      <c r="E2178" t="n">
        <v>13.54</v>
      </c>
      <c r="F2178" t="n">
        <v>10.52</v>
      </c>
      <c r="G2178" t="n">
        <v>90.13</v>
      </c>
      <c r="H2178" t="n">
        <v>1.33</v>
      </c>
      <c r="I2178" t="n">
        <v>7</v>
      </c>
      <c r="J2178" t="n">
        <v>266.77</v>
      </c>
      <c r="K2178" t="n">
        <v>57.72</v>
      </c>
      <c r="L2178" t="n">
        <v>20</v>
      </c>
      <c r="M2178" t="n">
        <v>5</v>
      </c>
      <c r="N2178" t="n">
        <v>69.05</v>
      </c>
      <c r="O2178" t="n">
        <v>33135.76</v>
      </c>
      <c r="P2178" t="n">
        <v>162.75</v>
      </c>
      <c r="Q2178" t="n">
        <v>197.75</v>
      </c>
      <c r="R2178" t="n">
        <v>31.31</v>
      </c>
      <c r="S2178" t="n">
        <v>25.4</v>
      </c>
      <c r="T2178" t="n">
        <v>2116.14</v>
      </c>
      <c r="U2178" t="n">
        <v>0.8100000000000001</v>
      </c>
      <c r="V2178" t="n">
        <v>0.88</v>
      </c>
      <c r="W2178" t="n">
        <v>2.95</v>
      </c>
      <c r="X2178" t="n">
        <v>0.13</v>
      </c>
      <c r="Y2178" t="n">
        <v>1</v>
      </c>
      <c r="Z2178" t="n">
        <v>10</v>
      </c>
    </row>
    <row r="2179">
      <c r="A2179" t="n">
        <v>77</v>
      </c>
      <c r="B2179" t="n">
        <v>120</v>
      </c>
      <c r="C2179" t="inlineStr">
        <is>
          <t xml:space="preserve">CONCLUIDO	</t>
        </is>
      </c>
      <c r="D2179" t="n">
        <v>7.3886</v>
      </c>
      <c r="E2179" t="n">
        <v>13.53</v>
      </c>
      <c r="F2179" t="n">
        <v>10.51</v>
      </c>
      <c r="G2179" t="n">
        <v>90.06</v>
      </c>
      <c r="H2179" t="n">
        <v>1.35</v>
      </c>
      <c r="I2179" t="n">
        <v>7</v>
      </c>
      <c r="J2179" t="n">
        <v>267.24</v>
      </c>
      <c r="K2179" t="n">
        <v>57.72</v>
      </c>
      <c r="L2179" t="n">
        <v>20.25</v>
      </c>
      <c r="M2179" t="n">
        <v>5</v>
      </c>
      <c r="N2179" t="n">
        <v>69.27</v>
      </c>
      <c r="O2179" t="n">
        <v>33194.02</v>
      </c>
      <c r="P2179" t="n">
        <v>162.66</v>
      </c>
      <c r="Q2179" t="n">
        <v>197.76</v>
      </c>
      <c r="R2179" t="n">
        <v>30.98</v>
      </c>
      <c r="S2179" t="n">
        <v>25.4</v>
      </c>
      <c r="T2179" t="n">
        <v>1951.65</v>
      </c>
      <c r="U2179" t="n">
        <v>0.82</v>
      </c>
      <c r="V2179" t="n">
        <v>0.89</v>
      </c>
      <c r="W2179" t="n">
        <v>2.95</v>
      </c>
      <c r="X2179" t="n">
        <v>0.12</v>
      </c>
      <c r="Y2179" t="n">
        <v>1</v>
      </c>
      <c r="Z2179" t="n">
        <v>10</v>
      </c>
    </row>
    <row r="2180">
      <c r="A2180" t="n">
        <v>78</v>
      </c>
      <c r="B2180" t="n">
        <v>120</v>
      </c>
      <c r="C2180" t="inlineStr">
        <is>
          <t xml:space="preserve">CONCLUIDO	</t>
        </is>
      </c>
      <c r="D2180" t="n">
        <v>7.3923</v>
      </c>
      <c r="E2180" t="n">
        <v>13.53</v>
      </c>
      <c r="F2180" t="n">
        <v>10.5</v>
      </c>
      <c r="G2180" t="n">
        <v>90</v>
      </c>
      <c r="H2180" t="n">
        <v>1.36</v>
      </c>
      <c r="I2180" t="n">
        <v>7</v>
      </c>
      <c r="J2180" t="n">
        <v>267.71</v>
      </c>
      <c r="K2180" t="n">
        <v>57.72</v>
      </c>
      <c r="L2180" t="n">
        <v>20.5</v>
      </c>
      <c r="M2180" t="n">
        <v>5</v>
      </c>
      <c r="N2180" t="n">
        <v>69.48999999999999</v>
      </c>
      <c r="O2180" t="n">
        <v>33252.37</v>
      </c>
      <c r="P2180" t="n">
        <v>162.52</v>
      </c>
      <c r="Q2180" t="n">
        <v>197.78</v>
      </c>
      <c r="R2180" t="n">
        <v>30.85</v>
      </c>
      <c r="S2180" t="n">
        <v>25.4</v>
      </c>
      <c r="T2180" t="n">
        <v>1884.68</v>
      </c>
      <c r="U2180" t="n">
        <v>0.82</v>
      </c>
      <c r="V2180" t="n">
        <v>0.89</v>
      </c>
      <c r="W2180" t="n">
        <v>2.95</v>
      </c>
      <c r="X2180" t="n">
        <v>0.11</v>
      </c>
      <c r="Y2180" t="n">
        <v>1</v>
      </c>
      <c r="Z2180" t="n">
        <v>10</v>
      </c>
    </row>
    <row r="2181">
      <c r="A2181" t="n">
        <v>79</v>
      </c>
      <c r="B2181" t="n">
        <v>120</v>
      </c>
      <c r="C2181" t="inlineStr">
        <is>
          <t xml:space="preserve">CONCLUIDO	</t>
        </is>
      </c>
      <c r="D2181" t="n">
        <v>7.3878</v>
      </c>
      <c r="E2181" t="n">
        <v>13.54</v>
      </c>
      <c r="F2181" t="n">
        <v>10.51</v>
      </c>
      <c r="G2181" t="n">
        <v>90.06999999999999</v>
      </c>
      <c r="H2181" t="n">
        <v>1.38</v>
      </c>
      <c r="I2181" t="n">
        <v>7</v>
      </c>
      <c r="J2181" t="n">
        <v>268.19</v>
      </c>
      <c r="K2181" t="n">
        <v>57.72</v>
      </c>
      <c r="L2181" t="n">
        <v>20.75</v>
      </c>
      <c r="M2181" t="n">
        <v>5</v>
      </c>
      <c r="N2181" t="n">
        <v>69.70999999999999</v>
      </c>
      <c r="O2181" t="n">
        <v>33310.81</v>
      </c>
      <c r="P2181" t="n">
        <v>162.66</v>
      </c>
      <c r="Q2181" t="n">
        <v>197.75</v>
      </c>
      <c r="R2181" t="n">
        <v>31.09</v>
      </c>
      <c r="S2181" t="n">
        <v>25.4</v>
      </c>
      <c r="T2181" t="n">
        <v>2005.61</v>
      </c>
      <c r="U2181" t="n">
        <v>0.82</v>
      </c>
      <c r="V2181" t="n">
        <v>0.89</v>
      </c>
      <c r="W2181" t="n">
        <v>2.95</v>
      </c>
      <c r="X2181" t="n">
        <v>0.12</v>
      </c>
      <c r="Y2181" t="n">
        <v>1</v>
      </c>
      <c r="Z2181" t="n">
        <v>10</v>
      </c>
    </row>
    <row r="2182">
      <c r="A2182" t="n">
        <v>80</v>
      </c>
      <c r="B2182" t="n">
        <v>120</v>
      </c>
      <c r="C2182" t="inlineStr">
        <is>
          <t xml:space="preserve">CONCLUIDO	</t>
        </is>
      </c>
      <c r="D2182" t="n">
        <v>7.3849</v>
      </c>
      <c r="E2182" t="n">
        <v>13.54</v>
      </c>
      <c r="F2182" t="n">
        <v>10.51</v>
      </c>
      <c r="G2182" t="n">
        <v>90.11</v>
      </c>
      <c r="H2182" t="n">
        <v>1.39</v>
      </c>
      <c r="I2182" t="n">
        <v>7</v>
      </c>
      <c r="J2182" t="n">
        <v>268.66</v>
      </c>
      <c r="K2182" t="n">
        <v>57.72</v>
      </c>
      <c r="L2182" t="n">
        <v>21</v>
      </c>
      <c r="M2182" t="n">
        <v>5</v>
      </c>
      <c r="N2182" t="n">
        <v>69.94</v>
      </c>
      <c r="O2182" t="n">
        <v>33369.33</v>
      </c>
      <c r="P2182" t="n">
        <v>162.77</v>
      </c>
      <c r="Q2182" t="n">
        <v>197.76</v>
      </c>
      <c r="R2182" t="n">
        <v>31.23</v>
      </c>
      <c r="S2182" t="n">
        <v>25.4</v>
      </c>
      <c r="T2182" t="n">
        <v>2077.56</v>
      </c>
      <c r="U2182" t="n">
        <v>0.8100000000000001</v>
      </c>
      <c r="V2182" t="n">
        <v>0.89</v>
      </c>
      <c r="W2182" t="n">
        <v>2.95</v>
      </c>
      <c r="X2182" t="n">
        <v>0.12</v>
      </c>
      <c r="Y2182" t="n">
        <v>1</v>
      </c>
      <c r="Z2182" t="n">
        <v>10</v>
      </c>
    </row>
    <row r="2183">
      <c r="A2183" t="n">
        <v>81</v>
      </c>
      <c r="B2183" t="n">
        <v>120</v>
      </c>
      <c r="C2183" t="inlineStr">
        <is>
          <t xml:space="preserve">CONCLUIDO	</t>
        </is>
      </c>
      <c r="D2183" t="n">
        <v>7.3878</v>
      </c>
      <c r="E2183" t="n">
        <v>13.54</v>
      </c>
      <c r="F2183" t="n">
        <v>10.51</v>
      </c>
      <c r="G2183" t="n">
        <v>90.06999999999999</v>
      </c>
      <c r="H2183" t="n">
        <v>1.41</v>
      </c>
      <c r="I2183" t="n">
        <v>7</v>
      </c>
      <c r="J2183" t="n">
        <v>269.14</v>
      </c>
      <c r="K2183" t="n">
        <v>57.72</v>
      </c>
      <c r="L2183" t="n">
        <v>21.25</v>
      </c>
      <c r="M2183" t="n">
        <v>5</v>
      </c>
      <c r="N2183" t="n">
        <v>70.16</v>
      </c>
      <c r="O2183" t="n">
        <v>33427.94</v>
      </c>
      <c r="P2183" t="n">
        <v>162.62</v>
      </c>
      <c r="Q2183" t="n">
        <v>197.77</v>
      </c>
      <c r="R2183" t="n">
        <v>31.06</v>
      </c>
      <c r="S2183" t="n">
        <v>25.4</v>
      </c>
      <c r="T2183" t="n">
        <v>1990.96</v>
      </c>
      <c r="U2183" t="n">
        <v>0.82</v>
      </c>
      <c r="V2183" t="n">
        <v>0.89</v>
      </c>
      <c r="W2183" t="n">
        <v>2.95</v>
      </c>
      <c r="X2183" t="n">
        <v>0.12</v>
      </c>
      <c r="Y2183" t="n">
        <v>1</v>
      </c>
      <c r="Z2183" t="n">
        <v>10</v>
      </c>
    </row>
    <row r="2184">
      <c r="A2184" t="n">
        <v>82</v>
      </c>
      <c r="B2184" t="n">
        <v>120</v>
      </c>
      <c r="C2184" t="inlineStr">
        <is>
          <t xml:space="preserve">CONCLUIDO	</t>
        </is>
      </c>
      <c r="D2184" t="n">
        <v>7.3908</v>
      </c>
      <c r="E2184" t="n">
        <v>13.53</v>
      </c>
      <c r="F2184" t="n">
        <v>10.5</v>
      </c>
      <c r="G2184" t="n">
        <v>90.02</v>
      </c>
      <c r="H2184" t="n">
        <v>1.42</v>
      </c>
      <c r="I2184" t="n">
        <v>7</v>
      </c>
      <c r="J2184" t="n">
        <v>269.61</v>
      </c>
      <c r="K2184" t="n">
        <v>57.72</v>
      </c>
      <c r="L2184" t="n">
        <v>21.5</v>
      </c>
      <c r="M2184" t="n">
        <v>5</v>
      </c>
      <c r="N2184" t="n">
        <v>70.39</v>
      </c>
      <c r="O2184" t="n">
        <v>33486.63</v>
      </c>
      <c r="P2184" t="n">
        <v>162.42</v>
      </c>
      <c r="Q2184" t="n">
        <v>197.76</v>
      </c>
      <c r="R2184" t="n">
        <v>30.89</v>
      </c>
      <c r="S2184" t="n">
        <v>25.4</v>
      </c>
      <c r="T2184" t="n">
        <v>1905.76</v>
      </c>
      <c r="U2184" t="n">
        <v>0.82</v>
      </c>
      <c r="V2184" t="n">
        <v>0.89</v>
      </c>
      <c r="W2184" t="n">
        <v>2.95</v>
      </c>
      <c r="X2184" t="n">
        <v>0.11</v>
      </c>
      <c r="Y2184" t="n">
        <v>1</v>
      </c>
      <c r="Z2184" t="n">
        <v>10</v>
      </c>
    </row>
    <row r="2185">
      <c r="A2185" t="n">
        <v>83</v>
      </c>
      <c r="B2185" t="n">
        <v>120</v>
      </c>
      <c r="C2185" t="inlineStr">
        <is>
          <t xml:space="preserve">CONCLUIDO	</t>
        </is>
      </c>
      <c r="D2185" t="n">
        <v>7.3852</v>
      </c>
      <c r="E2185" t="n">
        <v>13.54</v>
      </c>
      <c r="F2185" t="n">
        <v>10.51</v>
      </c>
      <c r="G2185" t="n">
        <v>90.11</v>
      </c>
      <c r="H2185" t="n">
        <v>1.43</v>
      </c>
      <c r="I2185" t="n">
        <v>7</v>
      </c>
      <c r="J2185" t="n">
        <v>270.09</v>
      </c>
      <c r="K2185" t="n">
        <v>57.72</v>
      </c>
      <c r="L2185" t="n">
        <v>21.75</v>
      </c>
      <c r="M2185" t="n">
        <v>5</v>
      </c>
      <c r="N2185" t="n">
        <v>70.62</v>
      </c>
      <c r="O2185" t="n">
        <v>33545.41</v>
      </c>
      <c r="P2185" t="n">
        <v>162.4</v>
      </c>
      <c r="Q2185" t="n">
        <v>197.8</v>
      </c>
      <c r="R2185" t="n">
        <v>31.14</v>
      </c>
      <c r="S2185" t="n">
        <v>25.4</v>
      </c>
      <c r="T2185" t="n">
        <v>2031.44</v>
      </c>
      <c r="U2185" t="n">
        <v>0.82</v>
      </c>
      <c r="V2185" t="n">
        <v>0.89</v>
      </c>
      <c r="W2185" t="n">
        <v>2.95</v>
      </c>
      <c r="X2185" t="n">
        <v>0.12</v>
      </c>
      <c r="Y2185" t="n">
        <v>1</v>
      </c>
      <c r="Z2185" t="n">
        <v>10</v>
      </c>
    </row>
    <row r="2186">
      <c r="A2186" t="n">
        <v>84</v>
      </c>
      <c r="B2186" t="n">
        <v>120</v>
      </c>
      <c r="C2186" t="inlineStr">
        <is>
          <t xml:space="preserve">CONCLUIDO	</t>
        </is>
      </c>
      <c r="D2186" t="n">
        <v>7.3849</v>
      </c>
      <c r="E2186" t="n">
        <v>13.54</v>
      </c>
      <c r="F2186" t="n">
        <v>10.51</v>
      </c>
      <c r="G2186" t="n">
        <v>90.11</v>
      </c>
      <c r="H2186" t="n">
        <v>1.45</v>
      </c>
      <c r="I2186" t="n">
        <v>7</v>
      </c>
      <c r="J2186" t="n">
        <v>270.57</v>
      </c>
      <c r="K2186" t="n">
        <v>57.72</v>
      </c>
      <c r="L2186" t="n">
        <v>22</v>
      </c>
      <c r="M2186" t="n">
        <v>5</v>
      </c>
      <c r="N2186" t="n">
        <v>70.84</v>
      </c>
      <c r="O2186" t="n">
        <v>33604.28</v>
      </c>
      <c r="P2186" t="n">
        <v>162.26</v>
      </c>
      <c r="Q2186" t="n">
        <v>197.75</v>
      </c>
      <c r="R2186" t="n">
        <v>31.16</v>
      </c>
      <c r="S2186" t="n">
        <v>25.4</v>
      </c>
      <c r="T2186" t="n">
        <v>2038.95</v>
      </c>
      <c r="U2186" t="n">
        <v>0.82</v>
      </c>
      <c r="V2186" t="n">
        <v>0.89</v>
      </c>
      <c r="W2186" t="n">
        <v>2.95</v>
      </c>
      <c r="X2186" t="n">
        <v>0.12</v>
      </c>
      <c r="Y2186" t="n">
        <v>1</v>
      </c>
      <c r="Z2186" t="n">
        <v>10</v>
      </c>
    </row>
    <row r="2187">
      <c r="A2187" t="n">
        <v>85</v>
      </c>
      <c r="B2187" t="n">
        <v>120</v>
      </c>
      <c r="C2187" t="inlineStr">
        <is>
          <t xml:space="preserve">CONCLUIDO	</t>
        </is>
      </c>
      <c r="D2187" t="n">
        <v>7.384</v>
      </c>
      <c r="E2187" t="n">
        <v>13.54</v>
      </c>
      <c r="F2187" t="n">
        <v>10.52</v>
      </c>
      <c r="G2187" t="n">
        <v>90.13</v>
      </c>
      <c r="H2187" t="n">
        <v>1.46</v>
      </c>
      <c r="I2187" t="n">
        <v>7</v>
      </c>
      <c r="J2187" t="n">
        <v>271.05</v>
      </c>
      <c r="K2187" t="n">
        <v>57.72</v>
      </c>
      <c r="L2187" t="n">
        <v>22.25</v>
      </c>
      <c r="M2187" t="n">
        <v>5</v>
      </c>
      <c r="N2187" t="n">
        <v>71.06999999999999</v>
      </c>
      <c r="O2187" t="n">
        <v>33663.24</v>
      </c>
      <c r="P2187" t="n">
        <v>162.15</v>
      </c>
      <c r="Q2187" t="n">
        <v>197.8</v>
      </c>
      <c r="R2187" t="n">
        <v>31.31</v>
      </c>
      <c r="S2187" t="n">
        <v>25.4</v>
      </c>
      <c r="T2187" t="n">
        <v>2117.03</v>
      </c>
      <c r="U2187" t="n">
        <v>0.8100000000000001</v>
      </c>
      <c r="V2187" t="n">
        <v>0.88</v>
      </c>
      <c r="W2187" t="n">
        <v>2.95</v>
      </c>
      <c r="X2187" t="n">
        <v>0.12</v>
      </c>
      <c r="Y2187" t="n">
        <v>1</v>
      </c>
      <c r="Z2187" t="n">
        <v>10</v>
      </c>
    </row>
    <row r="2188">
      <c r="A2188" t="n">
        <v>86</v>
      </c>
      <c r="B2188" t="n">
        <v>120</v>
      </c>
      <c r="C2188" t="inlineStr">
        <is>
          <t xml:space="preserve">CONCLUIDO	</t>
        </is>
      </c>
      <c r="D2188" t="n">
        <v>7.3854</v>
      </c>
      <c r="E2188" t="n">
        <v>13.54</v>
      </c>
      <c r="F2188" t="n">
        <v>10.51</v>
      </c>
      <c r="G2188" t="n">
        <v>90.11</v>
      </c>
      <c r="H2188" t="n">
        <v>1.47</v>
      </c>
      <c r="I2188" t="n">
        <v>7</v>
      </c>
      <c r="J2188" t="n">
        <v>271.52</v>
      </c>
      <c r="K2188" t="n">
        <v>57.72</v>
      </c>
      <c r="L2188" t="n">
        <v>22.5</v>
      </c>
      <c r="M2188" t="n">
        <v>5</v>
      </c>
      <c r="N2188" t="n">
        <v>71.3</v>
      </c>
      <c r="O2188" t="n">
        <v>33722.28</v>
      </c>
      <c r="P2188" t="n">
        <v>161.91</v>
      </c>
      <c r="Q2188" t="n">
        <v>197.75</v>
      </c>
      <c r="R2188" t="n">
        <v>31.17</v>
      </c>
      <c r="S2188" t="n">
        <v>25.4</v>
      </c>
      <c r="T2188" t="n">
        <v>2044.86</v>
      </c>
      <c r="U2188" t="n">
        <v>0.8100000000000001</v>
      </c>
      <c r="V2188" t="n">
        <v>0.89</v>
      </c>
      <c r="W2188" t="n">
        <v>2.95</v>
      </c>
      <c r="X2188" t="n">
        <v>0.12</v>
      </c>
      <c r="Y2188" t="n">
        <v>1</v>
      </c>
      <c r="Z2188" t="n">
        <v>10</v>
      </c>
    </row>
    <row r="2189">
      <c r="A2189" t="n">
        <v>87</v>
      </c>
      <c r="B2189" t="n">
        <v>120</v>
      </c>
      <c r="C2189" t="inlineStr">
        <is>
          <t xml:space="preserve">CONCLUIDO	</t>
        </is>
      </c>
      <c r="D2189" t="n">
        <v>7.3858</v>
      </c>
      <c r="E2189" t="n">
        <v>13.54</v>
      </c>
      <c r="F2189" t="n">
        <v>10.51</v>
      </c>
      <c r="G2189" t="n">
        <v>90.09999999999999</v>
      </c>
      <c r="H2189" t="n">
        <v>1.49</v>
      </c>
      <c r="I2189" t="n">
        <v>7</v>
      </c>
      <c r="J2189" t="n">
        <v>272</v>
      </c>
      <c r="K2189" t="n">
        <v>57.72</v>
      </c>
      <c r="L2189" t="n">
        <v>22.75</v>
      </c>
      <c r="M2189" t="n">
        <v>5</v>
      </c>
      <c r="N2189" t="n">
        <v>71.53</v>
      </c>
      <c r="O2189" t="n">
        <v>33781.41</v>
      </c>
      <c r="P2189" t="n">
        <v>161.68</v>
      </c>
      <c r="Q2189" t="n">
        <v>197.75</v>
      </c>
      <c r="R2189" t="n">
        <v>31.19</v>
      </c>
      <c r="S2189" t="n">
        <v>25.4</v>
      </c>
      <c r="T2189" t="n">
        <v>2055.73</v>
      </c>
      <c r="U2189" t="n">
        <v>0.8100000000000001</v>
      </c>
      <c r="V2189" t="n">
        <v>0.89</v>
      </c>
      <c r="W2189" t="n">
        <v>2.95</v>
      </c>
      <c r="X2189" t="n">
        <v>0.12</v>
      </c>
      <c r="Y2189" t="n">
        <v>1</v>
      </c>
      <c r="Z2189" t="n">
        <v>10</v>
      </c>
    </row>
    <row r="2190">
      <c r="A2190" t="n">
        <v>88</v>
      </c>
      <c r="B2190" t="n">
        <v>120</v>
      </c>
      <c r="C2190" t="inlineStr">
        <is>
          <t xml:space="preserve">CONCLUIDO	</t>
        </is>
      </c>
      <c r="D2190" t="n">
        <v>7.3869</v>
      </c>
      <c r="E2190" t="n">
        <v>13.54</v>
      </c>
      <c r="F2190" t="n">
        <v>10.51</v>
      </c>
      <c r="G2190" t="n">
        <v>90.08</v>
      </c>
      <c r="H2190" t="n">
        <v>1.5</v>
      </c>
      <c r="I2190" t="n">
        <v>7</v>
      </c>
      <c r="J2190" t="n">
        <v>272.49</v>
      </c>
      <c r="K2190" t="n">
        <v>57.72</v>
      </c>
      <c r="L2190" t="n">
        <v>23</v>
      </c>
      <c r="M2190" t="n">
        <v>5</v>
      </c>
      <c r="N2190" t="n">
        <v>71.76000000000001</v>
      </c>
      <c r="O2190" t="n">
        <v>33840.76</v>
      </c>
      <c r="P2190" t="n">
        <v>161.46</v>
      </c>
      <c r="Q2190" t="n">
        <v>197.75</v>
      </c>
      <c r="R2190" t="n">
        <v>31.11</v>
      </c>
      <c r="S2190" t="n">
        <v>25.4</v>
      </c>
      <c r="T2190" t="n">
        <v>2018.47</v>
      </c>
      <c r="U2190" t="n">
        <v>0.82</v>
      </c>
      <c r="V2190" t="n">
        <v>0.89</v>
      </c>
      <c r="W2190" t="n">
        <v>2.95</v>
      </c>
      <c r="X2190" t="n">
        <v>0.12</v>
      </c>
      <c r="Y2190" t="n">
        <v>1</v>
      </c>
      <c r="Z2190" t="n">
        <v>10</v>
      </c>
    </row>
    <row r="2191">
      <c r="A2191" t="n">
        <v>89</v>
      </c>
      <c r="B2191" t="n">
        <v>120</v>
      </c>
      <c r="C2191" t="inlineStr">
        <is>
          <t xml:space="preserve">CONCLUIDO	</t>
        </is>
      </c>
      <c r="D2191" t="n">
        <v>7.4238</v>
      </c>
      <c r="E2191" t="n">
        <v>13.47</v>
      </c>
      <c r="F2191" t="n">
        <v>10.49</v>
      </c>
      <c r="G2191" t="n">
        <v>104.88</v>
      </c>
      <c r="H2191" t="n">
        <v>1.52</v>
      </c>
      <c r="I2191" t="n">
        <v>6</v>
      </c>
      <c r="J2191" t="n">
        <v>272.97</v>
      </c>
      <c r="K2191" t="n">
        <v>57.72</v>
      </c>
      <c r="L2191" t="n">
        <v>23.25</v>
      </c>
      <c r="M2191" t="n">
        <v>4</v>
      </c>
      <c r="N2191" t="n">
        <v>71.98999999999999</v>
      </c>
      <c r="O2191" t="n">
        <v>33900.07</v>
      </c>
      <c r="P2191" t="n">
        <v>161.16</v>
      </c>
      <c r="Q2191" t="n">
        <v>197.75</v>
      </c>
      <c r="R2191" t="n">
        <v>30.46</v>
      </c>
      <c r="S2191" t="n">
        <v>25.4</v>
      </c>
      <c r="T2191" t="n">
        <v>1697.29</v>
      </c>
      <c r="U2191" t="n">
        <v>0.83</v>
      </c>
      <c r="V2191" t="n">
        <v>0.89</v>
      </c>
      <c r="W2191" t="n">
        <v>2.95</v>
      </c>
      <c r="X2191" t="n">
        <v>0.1</v>
      </c>
      <c r="Y2191" t="n">
        <v>1</v>
      </c>
      <c r="Z2191" t="n">
        <v>10</v>
      </c>
    </row>
    <row r="2192">
      <c r="A2192" t="n">
        <v>90</v>
      </c>
      <c r="B2192" t="n">
        <v>120</v>
      </c>
      <c r="C2192" t="inlineStr">
        <is>
          <t xml:space="preserve">CONCLUIDO	</t>
        </is>
      </c>
      <c r="D2192" t="n">
        <v>7.4256</v>
      </c>
      <c r="E2192" t="n">
        <v>13.47</v>
      </c>
      <c r="F2192" t="n">
        <v>10.48</v>
      </c>
      <c r="G2192" t="n">
        <v>104.85</v>
      </c>
      <c r="H2192" t="n">
        <v>1.53</v>
      </c>
      <c r="I2192" t="n">
        <v>6</v>
      </c>
      <c r="J2192" t="n">
        <v>273.45</v>
      </c>
      <c r="K2192" t="n">
        <v>57.72</v>
      </c>
      <c r="L2192" t="n">
        <v>23.5</v>
      </c>
      <c r="M2192" t="n">
        <v>4</v>
      </c>
      <c r="N2192" t="n">
        <v>72.22</v>
      </c>
      <c r="O2192" t="n">
        <v>33959.47</v>
      </c>
      <c r="P2192" t="n">
        <v>161.11</v>
      </c>
      <c r="Q2192" t="n">
        <v>197.76</v>
      </c>
      <c r="R2192" t="n">
        <v>30.24</v>
      </c>
      <c r="S2192" t="n">
        <v>25.4</v>
      </c>
      <c r="T2192" t="n">
        <v>1587.55</v>
      </c>
      <c r="U2192" t="n">
        <v>0.84</v>
      </c>
      <c r="V2192" t="n">
        <v>0.89</v>
      </c>
      <c r="W2192" t="n">
        <v>2.95</v>
      </c>
      <c r="X2192" t="n">
        <v>0.09</v>
      </c>
      <c r="Y2192" t="n">
        <v>1</v>
      </c>
      <c r="Z2192" t="n">
        <v>10</v>
      </c>
    </row>
    <row r="2193">
      <c r="A2193" t="n">
        <v>91</v>
      </c>
      <c r="B2193" t="n">
        <v>120</v>
      </c>
      <c r="C2193" t="inlineStr">
        <is>
          <t xml:space="preserve">CONCLUIDO	</t>
        </is>
      </c>
      <c r="D2193" t="n">
        <v>7.428</v>
      </c>
      <c r="E2193" t="n">
        <v>13.46</v>
      </c>
      <c r="F2193" t="n">
        <v>10.48</v>
      </c>
      <c r="G2193" t="n">
        <v>104.8</v>
      </c>
      <c r="H2193" t="n">
        <v>1.54</v>
      </c>
      <c r="I2193" t="n">
        <v>6</v>
      </c>
      <c r="J2193" t="n">
        <v>273.93</v>
      </c>
      <c r="K2193" t="n">
        <v>57.72</v>
      </c>
      <c r="L2193" t="n">
        <v>23.75</v>
      </c>
      <c r="M2193" t="n">
        <v>4</v>
      </c>
      <c r="N2193" t="n">
        <v>72.45999999999999</v>
      </c>
      <c r="O2193" t="n">
        <v>34018.96</v>
      </c>
      <c r="P2193" t="n">
        <v>161.17</v>
      </c>
      <c r="Q2193" t="n">
        <v>197.75</v>
      </c>
      <c r="R2193" t="n">
        <v>30.24</v>
      </c>
      <c r="S2193" t="n">
        <v>25.4</v>
      </c>
      <c r="T2193" t="n">
        <v>1584.34</v>
      </c>
      <c r="U2193" t="n">
        <v>0.84</v>
      </c>
      <c r="V2193" t="n">
        <v>0.89</v>
      </c>
      <c r="W2193" t="n">
        <v>2.95</v>
      </c>
      <c r="X2193" t="n">
        <v>0.09</v>
      </c>
      <c r="Y2193" t="n">
        <v>1</v>
      </c>
      <c r="Z2193" t="n">
        <v>10</v>
      </c>
    </row>
    <row r="2194">
      <c r="A2194" t="n">
        <v>92</v>
      </c>
      <c r="B2194" t="n">
        <v>120</v>
      </c>
      <c r="C2194" t="inlineStr">
        <is>
          <t xml:space="preserve">CONCLUIDO	</t>
        </is>
      </c>
      <c r="D2194" t="n">
        <v>7.4259</v>
      </c>
      <c r="E2194" t="n">
        <v>13.47</v>
      </c>
      <c r="F2194" t="n">
        <v>10.48</v>
      </c>
      <c r="G2194" t="n">
        <v>104.84</v>
      </c>
      <c r="H2194" t="n">
        <v>1.56</v>
      </c>
      <c r="I2194" t="n">
        <v>6</v>
      </c>
      <c r="J2194" t="n">
        <v>274.41</v>
      </c>
      <c r="K2194" t="n">
        <v>57.72</v>
      </c>
      <c r="L2194" t="n">
        <v>24</v>
      </c>
      <c r="M2194" t="n">
        <v>4</v>
      </c>
      <c r="N2194" t="n">
        <v>72.69</v>
      </c>
      <c r="O2194" t="n">
        <v>34078.55</v>
      </c>
      <c r="P2194" t="n">
        <v>161.37</v>
      </c>
      <c r="Q2194" t="n">
        <v>197.75</v>
      </c>
      <c r="R2194" t="n">
        <v>30.32</v>
      </c>
      <c r="S2194" t="n">
        <v>25.4</v>
      </c>
      <c r="T2194" t="n">
        <v>1623.6</v>
      </c>
      <c r="U2194" t="n">
        <v>0.84</v>
      </c>
      <c r="V2194" t="n">
        <v>0.89</v>
      </c>
      <c r="W2194" t="n">
        <v>2.95</v>
      </c>
      <c r="X2194" t="n">
        <v>0.09</v>
      </c>
      <c r="Y2194" t="n">
        <v>1</v>
      </c>
      <c r="Z2194" t="n">
        <v>10</v>
      </c>
    </row>
    <row r="2195">
      <c r="A2195" t="n">
        <v>93</v>
      </c>
      <c r="B2195" t="n">
        <v>120</v>
      </c>
      <c r="C2195" t="inlineStr">
        <is>
          <t xml:space="preserve">CONCLUIDO	</t>
        </is>
      </c>
      <c r="D2195" t="n">
        <v>7.4264</v>
      </c>
      <c r="E2195" t="n">
        <v>13.47</v>
      </c>
      <c r="F2195" t="n">
        <v>10.48</v>
      </c>
      <c r="G2195" t="n">
        <v>104.83</v>
      </c>
      <c r="H2195" t="n">
        <v>1.57</v>
      </c>
      <c r="I2195" t="n">
        <v>6</v>
      </c>
      <c r="J2195" t="n">
        <v>274.9</v>
      </c>
      <c r="K2195" t="n">
        <v>57.72</v>
      </c>
      <c r="L2195" t="n">
        <v>24.25</v>
      </c>
      <c r="M2195" t="n">
        <v>4</v>
      </c>
      <c r="N2195" t="n">
        <v>72.92</v>
      </c>
      <c r="O2195" t="n">
        <v>34138.22</v>
      </c>
      <c r="P2195" t="n">
        <v>161.66</v>
      </c>
      <c r="Q2195" t="n">
        <v>197.77</v>
      </c>
      <c r="R2195" t="n">
        <v>30.29</v>
      </c>
      <c r="S2195" t="n">
        <v>25.4</v>
      </c>
      <c r="T2195" t="n">
        <v>1613.55</v>
      </c>
      <c r="U2195" t="n">
        <v>0.84</v>
      </c>
      <c r="V2195" t="n">
        <v>0.89</v>
      </c>
      <c r="W2195" t="n">
        <v>2.95</v>
      </c>
      <c r="X2195" t="n">
        <v>0.09</v>
      </c>
      <c r="Y2195" t="n">
        <v>1</v>
      </c>
      <c r="Z2195" t="n">
        <v>10</v>
      </c>
    </row>
    <row r="2196">
      <c r="A2196" t="n">
        <v>94</v>
      </c>
      <c r="B2196" t="n">
        <v>120</v>
      </c>
      <c r="C2196" t="inlineStr">
        <is>
          <t xml:space="preserve">CONCLUIDO	</t>
        </is>
      </c>
      <c r="D2196" t="n">
        <v>7.4245</v>
      </c>
      <c r="E2196" t="n">
        <v>13.47</v>
      </c>
      <c r="F2196" t="n">
        <v>10.49</v>
      </c>
      <c r="G2196" t="n">
        <v>104.87</v>
      </c>
      <c r="H2196" t="n">
        <v>1.58</v>
      </c>
      <c r="I2196" t="n">
        <v>6</v>
      </c>
      <c r="J2196" t="n">
        <v>275.38</v>
      </c>
      <c r="K2196" t="n">
        <v>57.72</v>
      </c>
      <c r="L2196" t="n">
        <v>24.5</v>
      </c>
      <c r="M2196" t="n">
        <v>4</v>
      </c>
      <c r="N2196" t="n">
        <v>73.16</v>
      </c>
      <c r="O2196" t="n">
        <v>34197.98</v>
      </c>
      <c r="P2196" t="n">
        <v>161.83</v>
      </c>
      <c r="Q2196" t="n">
        <v>197.78</v>
      </c>
      <c r="R2196" t="n">
        <v>30.41</v>
      </c>
      <c r="S2196" t="n">
        <v>25.4</v>
      </c>
      <c r="T2196" t="n">
        <v>1672.38</v>
      </c>
      <c r="U2196" t="n">
        <v>0.84</v>
      </c>
      <c r="V2196" t="n">
        <v>0.89</v>
      </c>
      <c r="W2196" t="n">
        <v>2.95</v>
      </c>
      <c r="X2196" t="n">
        <v>0.1</v>
      </c>
      <c r="Y2196" t="n">
        <v>1</v>
      </c>
      <c r="Z2196" t="n">
        <v>10</v>
      </c>
    </row>
    <row r="2197">
      <c r="A2197" t="n">
        <v>95</v>
      </c>
      <c r="B2197" t="n">
        <v>120</v>
      </c>
      <c r="C2197" t="inlineStr">
        <is>
          <t xml:space="preserve">CONCLUIDO	</t>
        </is>
      </c>
      <c r="D2197" t="n">
        <v>7.4253</v>
      </c>
      <c r="E2197" t="n">
        <v>13.47</v>
      </c>
      <c r="F2197" t="n">
        <v>10.49</v>
      </c>
      <c r="G2197" t="n">
        <v>104.85</v>
      </c>
      <c r="H2197" t="n">
        <v>1.6</v>
      </c>
      <c r="I2197" t="n">
        <v>6</v>
      </c>
      <c r="J2197" t="n">
        <v>275.87</v>
      </c>
      <c r="K2197" t="n">
        <v>57.72</v>
      </c>
      <c r="L2197" t="n">
        <v>24.75</v>
      </c>
      <c r="M2197" t="n">
        <v>4</v>
      </c>
      <c r="N2197" t="n">
        <v>73.39</v>
      </c>
      <c r="O2197" t="n">
        <v>34257.84</v>
      </c>
      <c r="P2197" t="n">
        <v>162.01</v>
      </c>
      <c r="Q2197" t="n">
        <v>197.82</v>
      </c>
      <c r="R2197" t="n">
        <v>30.44</v>
      </c>
      <c r="S2197" t="n">
        <v>25.4</v>
      </c>
      <c r="T2197" t="n">
        <v>1685.2</v>
      </c>
      <c r="U2197" t="n">
        <v>0.83</v>
      </c>
      <c r="V2197" t="n">
        <v>0.89</v>
      </c>
      <c r="W2197" t="n">
        <v>2.94</v>
      </c>
      <c r="X2197" t="n">
        <v>0.09</v>
      </c>
      <c r="Y2197" t="n">
        <v>1</v>
      </c>
      <c r="Z2197" t="n">
        <v>10</v>
      </c>
    </row>
    <row r="2198">
      <c r="A2198" t="n">
        <v>96</v>
      </c>
      <c r="B2198" t="n">
        <v>120</v>
      </c>
      <c r="C2198" t="inlineStr">
        <is>
          <t xml:space="preserve">CONCLUIDO	</t>
        </is>
      </c>
      <c r="D2198" t="n">
        <v>7.4254</v>
      </c>
      <c r="E2198" t="n">
        <v>13.47</v>
      </c>
      <c r="F2198" t="n">
        <v>10.48</v>
      </c>
      <c r="G2198" t="n">
        <v>104.85</v>
      </c>
      <c r="H2198" t="n">
        <v>1.61</v>
      </c>
      <c r="I2198" t="n">
        <v>6</v>
      </c>
      <c r="J2198" t="n">
        <v>276.35</v>
      </c>
      <c r="K2198" t="n">
        <v>57.72</v>
      </c>
      <c r="L2198" t="n">
        <v>25</v>
      </c>
      <c r="M2198" t="n">
        <v>4</v>
      </c>
      <c r="N2198" t="n">
        <v>73.63</v>
      </c>
      <c r="O2198" t="n">
        <v>34317.79</v>
      </c>
      <c r="P2198" t="n">
        <v>161.94</v>
      </c>
      <c r="Q2198" t="n">
        <v>197.75</v>
      </c>
      <c r="R2198" t="n">
        <v>30.32</v>
      </c>
      <c r="S2198" t="n">
        <v>25.4</v>
      </c>
      <c r="T2198" t="n">
        <v>1627.07</v>
      </c>
      <c r="U2198" t="n">
        <v>0.84</v>
      </c>
      <c r="V2198" t="n">
        <v>0.89</v>
      </c>
      <c r="W2198" t="n">
        <v>2.95</v>
      </c>
      <c r="X2198" t="n">
        <v>0.1</v>
      </c>
      <c r="Y2198" t="n">
        <v>1</v>
      </c>
      <c r="Z2198" t="n">
        <v>10</v>
      </c>
    </row>
    <row r="2199">
      <c r="A2199" t="n">
        <v>97</v>
      </c>
      <c r="B2199" t="n">
        <v>120</v>
      </c>
      <c r="C2199" t="inlineStr">
        <is>
          <t xml:space="preserve">CONCLUIDO	</t>
        </is>
      </c>
      <c r="D2199" t="n">
        <v>7.4283</v>
      </c>
      <c r="E2199" t="n">
        <v>13.46</v>
      </c>
      <c r="F2199" t="n">
        <v>10.48</v>
      </c>
      <c r="G2199" t="n">
        <v>104.8</v>
      </c>
      <c r="H2199" t="n">
        <v>1.62</v>
      </c>
      <c r="I2199" t="n">
        <v>6</v>
      </c>
      <c r="J2199" t="n">
        <v>276.84</v>
      </c>
      <c r="K2199" t="n">
        <v>57.72</v>
      </c>
      <c r="L2199" t="n">
        <v>25.25</v>
      </c>
      <c r="M2199" t="n">
        <v>4</v>
      </c>
      <c r="N2199" t="n">
        <v>73.87</v>
      </c>
      <c r="O2199" t="n">
        <v>34377.83</v>
      </c>
      <c r="P2199" t="n">
        <v>161.8</v>
      </c>
      <c r="Q2199" t="n">
        <v>197.77</v>
      </c>
      <c r="R2199" t="n">
        <v>30.14</v>
      </c>
      <c r="S2199" t="n">
        <v>25.4</v>
      </c>
      <c r="T2199" t="n">
        <v>1536.83</v>
      </c>
      <c r="U2199" t="n">
        <v>0.84</v>
      </c>
      <c r="V2199" t="n">
        <v>0.89</v>
      </c>
      <c r="W2199" t="n">
        <v>2.95</v>
      </c>
      <c r="X2199" t="n">
        <v>0.09</v>
      </c>
      <c r="Y2199" t="n">
        <v>1</v>
      </c>
      <c r="Z2199" t="n">
        <v>10</v>
      </c>
    </row>
    <row r="2200">
      <c r="A2200" t="n">
        <v>98</v>
      </c>
      <c r="B2200" t="n">
        <v>120</v>
      </c>
      <c r="C2200" t="inlineStr">
        <is>
          <t xml:space="preserve">CONCLUIDO	</t>
        </is>
      </c>
      <c r="D2200" t="n">
        <v>7.4239</v>
      </c>
      <c r="E2200" t="n">
        <v>13.47</v>
      </c>
      <c r="F2200" t="n">
        <v>10.49</v>
      </c>
      <c r="G2200" t="n">
        <v>104.88</v>
      </c>
      <c r="H2200" t="n">
        <v>1.64</v>
      </c>
      <c r="I2200" t="n">
        <v>6</v>
      </c>
      <c r="J2200" t="n">
        <v>277.33</v>
      </c>
      <c r="K2200" t="n">
        <v>57.72</v>
      </c>
      <c r="L2200" t="n">
        <v>25.5</v>
      </c>
      <c r="M2200" t="n">
        <v>4</v>
      </c>
      <c r="N2200" t="n">
        <v>74.09999999999999</v>
      </c>
      <c r="O2200" t="n">
        <v>34437.96</v>
      </c>
      <c r="P2200" t="n">
        <v>162.07</v>
      </c>
      <c r="Q2200" t="n">
        <v>197.76</v>
      </c>
      <c r="R2200" t="n">
        <v>30.34</v>
      </c>
      <c r="S2200" t="n">
        <v>25.4</v>
      </c>
      <c r="T2200" t="n">
        <v>1637.94</v>
      </c>
      <c r="U2200" t="n">
        <v>0.84</v>
      </c>
      <c r="V2200" t="n">
        <v>0.89</v>
      </c>
      <c r="W2200" t="n">
        <v>2.95</v>
      </c>
      <c r="X2200" t="n">
        <v>0.1</v>
      </c>
      <c r="Y2200" t="n">
        <v>1</v>
      </c>
      <c r="Z2200" t="n">
        <v>10</v>
      </c>
    </row>
    <row r="2201">
      <c r="A2201" t="n">
        <v>99</v>
      </c>
      <c r="B2201" t="n">
        <v>120</v>
      </c>
      <c r="C2201" t="inlineStr">
        <is>
          <t xml:space="preserve">CONCLUIDO	</t>
        </is>
      </c>
      <c r="D2201" t="n">
        <v>7.425</v>
      </c>
      <c r="E2201" t="n">
        <v>13.47</v>
      </c>
      <c r="F2201" t="n">
        <v>10.49</v>
      </c>
      <c r="G2201" t="n">
        <v>104.86</v>
      </c>
      <c r="H2201" t="n">
        <v>1.65</v>
      </c>
      <c r="I2201" t="n">
        <v>6</v>
      </c>
      <c r="J2201" t="n">
        <v>277.82</v>
      </c>
      <c r="K2201" t="n">
        <v>57.72</v>
      </c>
      <c r="L2201" t="n">
        <v>25.75</v>
      </c>
      <c r="M2201" t="n">
        <v>4</v>
      </c>
      <c r="N2201" t="n">
        <v>74.34</v>
      </c>
      <c r="O2201" t="n">
        <v>34498.19</v>
      </c>
      <c r="P2201" t="n">
        <v>162</v>
      </c>
      <c r="Q2201" t="n">
        <v>197.75</v>
      </c>
      <c r="R2201" t="n">
        <v>30.37</v>
      </c>
      <c r="S2201" t="n">
        <v>25.4</v>
      </c>
      <c r="T2201" t="n">
        <v>1650.6</v>
      </c>
      <c r="U2201" t="n">
        <v>0.84</v>
      </c>
      <c r="V2201" t="n">
        <v>0.89</v>
      </c>
      <c r="W2201" t="n">
        <v>2.95</v>
      </c>
      <c r="X2201" t="n">
        <v>0.1</v>
      </c>
      <c r="Y2201" t="n">
        <v>1</v>
      </c>
      <c r="Z2201" t="n">
        <v>10</v>
      </c>
    </row>
    <row r="2202">
      <c r="A2202" t="n">
        <v>100</v>
      </c>
      <c r="B2202" t="n">
        <v>120</v>
      </c>
      <c r="C2202" t="inlineStr">
        <is>
          <t xml:space="preserve">CONCLUIDO	</t>
        </is>
      </c>
      <c r="D2202" t="n">
        <v>7.4245</v>
      </c>
      <c r="E2202" t="n">
        <v>13.47</v>
      </c>
      <c r="F2202" t="n">
        <v>10.49</v>
      </c>
      <c r="G2202" t="n">
        <v>104.87</v>
      </c>
      <c r="H2202" t="n">
        <v>1.66</v>
      </c>
      <c r="I2202" t="n">
        <v>6</v>
      </c>
      <c r="J2202" t="n">
        <v>278.31</v>
      </c>
      <c r="K2202" t="n">
        <v>57.72</v>
      </c>
      <c r="L2202" t="n">
        <v>26</v>
      </c>
      <c r="M2202" t="n">
        <v>4</v>
      </c>
      <c r="N2202" t="n">
        <v>74.58</v>
      </c>
      <c r="O2202" t="n">
        <v>34558.51</v>
      </c>
      <c r="P2202" t="n">
        <v>161.94</v>
      </c>
      <c r="Q2202" t="n">
        <v>197.75</v>
      </c>
      <c r="R2202" t="n">
        <v>30.39</v>
      </c>
      <c r="S2202" t="n">
        <v>25.4</v>
      </c>
      <c r="T2202" t="n">
        <v>1658.66</v>
      </c>
      <c r="U2202" t="n">
        <v>0.84</v>
      </c>
      <c r="V2202" t="n">
        <v>0.89</v>
      </c>
      <c r="W2202" t="n">
        <v>2.95</v>
      </c>
      <c r="X2202" t="n">
        <v>0.1</v>
      </c>
      <c r="Y2202" t="n">
        <v>1</v>
      </c>
      <c r="Z2202" t="n">
        <v>10</v>
      </c>
    </row>
    <row r="2203">
      <c r="A2203" t="n">
        <v>101</v>
      </c>
      <c r="B2203" t="n">
        <v>120</v>
      </c>
      <c r="C2203" t="inlineStr">
        <is>
          <t xml:space="preserve">CONCLUIDO	</t>
        </is>
      </c>
      <c r="D2203" t="n">
        <v>7.4219</v>
      </c>
      <c r="E2203" t="n">
        <v>13.47</v>
      </c>
      <c r="F2203" t="n">
        <v>10.49</v>
      </c>
      <c r="G2203" t="n">
        <v>104.91</v>
      </c>
      <c r="H2203" t="n">
        <v>1.68</v>
      </c>
      <c r="I2203" t="n">
        <v>6</v>
      </c>
      <c r="J2203" t="n">
        <v>278.79</v>
      </c>
      <c r="K2203" t="n">
        <v>57.72</v>
      </c>
      <c r="L2203" t="n">
        <v>26.25</v>
      </c>
      <c r="M2203" t="n">
        <v>4</v>
      </c>
      <c r="N2203" t="n">
        <v>74.81999999999999</v>
      </c>
      <c r="O2203" t="n">
        <v>34618.92</v>
      </c>
      <c r="P2203" t="n">
        <v>162</v>
      </c>
      <c r="Q2203" t="n">
        <v>197.75</v>
      </c>
      <c r="R2203" t="n">
        <v>30.43</v>
      </c>
      <c r="S2203" t="n">
        <v>25.4</v>
      </c>
      <c r="T2203" t="n">
        <v>1681.49</v>
      </c>
      <c r="U2203" t="n">
        <v>0.83</v>
      </c>
      <c r="V2203" t="n">
        <v>0.89</v>
      </c>
      <c r="W2203" t="n">
        <v>2.95</v>
      </c>
      <c r="X2203" t="n">
        <v>0.1</v>
      </c>
      <c r="Y2203" t="n">
        <v>1</v>
      </c>
      <c r="Z2203" t="n">
        <v>10</v>
      </c>
    </row>
    <row r="2204">
      <c r="A2204" t="n">
        <v>102</v>
      </c>
      <c r="B2204" t="n">
        <v>120</v>
      </c>
      <c r="C2204" t="inlineStr">
        <is>
          <t xml:space="preserve">CONCLUIDO	</t>
        </is>
      </c>
      <c r="D2204" t="n">
        <v>7.4239</v>
      </c>
      <c r="E2204" t="n">
        <v>13.47</v>
      </c>
      <c r="F2204" t="n">
        <v>10.49</v>
      </c>
      <c r="G2204" t="n">
        <v>104.88</v>
      </c>
      <c r="H2204" t="n">
        <v>1.69</v>
      </c>
      <c r="I2204" t="n">
        <v>6</v>
      </c>
      <c r="J2204" t="n">
        <v>279.29</v>
      </c>
      <c r="K2204" t="n">
        <v>57.72</v>
      </c>
      <c r="L2204" t="n">
        <v>26.5</v>
      </c>
      <c r="M2204" t="n">
        <v>4</v>
      </c>
      <c r="N2204" t="n">
        <v>75.06</v>
      </c>
      <c r="O2204" t="n">
        <v>34679.43</v>
      </c>
      <c r="P2204" t="n">
        <v>161.91</v>
      </c>
      <c r="Q2204" t="n">
        <v>197.8</v>
      </c>
      <c r="R2204" t="n">
        <v>30.38</v>
      </c>
      <c r="S2204" t="n">
        <v>25.4</v>
      </c>
      <c r="T2204" t="n">
        <v>1656</v>
      </c>
      <c r="U2204" t="n">
        <v>0.84</v>
      </c>
      <c r="V2204" t="n">
        <v>0.89</v>
      </c>
      <c r="W2204" t="n">
        <v>2.95</v>
      </c>
      <c r="X2204" t="n">
        <v>0.1</v>
      </c>
      <c r="Y2204" t="n">
        <v>1</v>
      </c>
      <c r="Z2204" t="n">
        <v>10</v>
      </c>
    </row>
    <row r="2205">
      <c r="A2205" t="n">
        <v>103</v>
      </c>
      <c r="B2205" t="n">
        <v>120</v>
      </c>
      <c r="C2205" t="inlineStr">
        <is>
          <t xml:space="preserve">CONCLUIDO	</t>
        </is>
      </c>
      <c r="D2205" t="n">
        <v>7.4245</v>
      </c>
      <c r="E2205" t="n">
        <v>13.47</v>
      </c>
      <c r="F2205" t="n">
        <v>10.49</v>
      </c>
      <c r="G2205" t="n">
        <v>104.87</v>
      </c>
      <c r="H2205" t="n">
        <v>1.7</v>
      </c>
      <c r="I2205" t="n">
        <v>6</v>
      </c>
      <c r="J2205" t="n">
        <v>279.78</v>
      </c>
      <c r="K2205" t="n">
        <v>57.72</v>
      </c>
      <c r="L2205" t="n">
        <v>26.75</v>
      </c>
      <c r="M2205" t="n">
        <v>4</v>
      </c>
      <c r="N2205" t="n">
        <v>75.3</v>
      </c>
      <c r="O2205" t="n">
        <v>34740.03</v>
      </c>
      <c r="P2205" t="n">
        <v>161.84</v>
      </c>
      <c r="Q2205" t="n">
        <v>197.75</v>
      </c>
      <c r="R2205" t="n">
        <v>30.37</v>
      </c>
      <c r="S2205" t="n">
        <v>25.4</v>
      </c>
      <c r="T2205" t="n">
        <v>1649.4</v>
      </c>
      <c r="U2205" t="n">
        <v>0.84</v>
      </c>
      <c r="V2205" t="n">
        <v>0.89</v>
      </c>
      <c r="W2205" t="n">
        <v>2.95</v>
      </c>
      <c r="X2205" t="n">
        <v>0.1</v>
      </c>
      <c r="Y2205" t="n">
        <v>1</v>
      </c>
      <c r="Z2205" t="n">
        <v>10</v>
      </c>
    </row>
    <row r="2206">
      <c r="A2206" t="n">
        <v>104</v>
      </c>
      <c r="B2206" t="n">
        <v>120</v>
      </c>
      <c r="C2206" t="inlineStr">
        <is>
          <t xml:space="preserve">CONCLUIDO	</t>
        </is>
      </c>
      <c r="D2206" t="n">
        <v>7.4239</v>
      </c>
      <c r="E2206" t="n">
        <v>13.47</v>
      </c>
      <c r="F2206" t="n">
        <v>10.49</v>
      </c>
      <c r="G2206" t="n">
        <v>104.88</v>
      </c>
      <c r="H2206" t="n">
        <v>1.72</v>
      </c>
      <c r="I2206" t="n">
        <v>6</v>
      </c>
      <c r="J2206" t="n">
        <v>280.27</v>
      </c>
      <c r="K2206" t="n">
        <v>57.72</v>
      </c>
      <c r="L2206" t="n">
        <v>27</v>
      </c>
      <c r="M2206" t="n">
        <v>4</v>
      </c>
      <c r="N2206" t="n">
        <v>75.54000000000001</v>
      </c>
      <c r="O2206" t="n">
        <v>34800.73</v>
      </c>
      <c r="P2206" t="n">
        <v>161.68</v>
      </c>
      <c r="Q2206" t="n">
        <v>197.75</v>
      </c>
      <c r="R2206" t="n">
        <v>30.43</v>
      </c>
      <c r="S2206" t="n">
        <v>25.4</v>
      </c>
      <c r="T2206" t="n">
        <v>1683.54</v>
      </c>
      <c r="U2206" t="n">
        <v>0.83</v>
      </c>
      <c r="V2206" t="n">
        <v>0.89</v>
      </c>
      <c r="W2206" t="n">
        <v>2.95</v>
      </c>
      <c r="X2206" t="n">
        <v>0.1</v>
      </c>
      <c r="Y2206" t="n">
        <v>1</v>
      </c>
      <c r="Z2206" t="n">
        <v>10</v>
      </c>
    </row>
    <row r="2207">
      <c r="A2207" t="n">
        <v>105</v>
      </c>
      <c r="B2207" t="n">
        <v>120</v>
      </c>
      <c r="C2207" t="inlineStr">
        <is>
          <t xml:space="preserve">CONCLUIDO	</t>
        </is>
      </c>
      <c r="D2207" t="n">
        <v>7.4262</v>
      </c>
      <c r="E2207" t="n">
        <v>13.47</v>
      </c>
      <c r="F2207" t="n">
        <v>10.48</v>
      </c>
      <c r="G2207" t="n">
        <v>104.84</v>
      </c>
      <c r="H2207" t="n">
        <v>1.73</v>
      </c>
      <c r="I2207" t="n">
        <v>6</v>
      </c>
      <c r="J2207" t="n">
        <v>280.76</v>
      </c>
      <c r="K2207" t="n">
        <v>57.72</v>
      </c>
      <c r="L2207" t="n">
        <v>27.25</v>
      </c>
      <c r="M2207" t="n">
        <v>4</v>
      </c>
      <c r="N2207" t="n">
        <v>75.79000000000001</v>
      </c>
      <c r="O2207" t="n">
        <v>34861.53</v>
      </c>
      <c r="P2207" t="n">
        <v>161.47</v>
      </c>
      <c r="Q2207" t="n">
        <v>197.75</v>
      </c>
      <c r="R2207" t="n">
        <v>30.31</v>
      </c>
      <c r="S2207" t="n">
        <v>25.4</v>
      </c>
      <c r="T2207" t="n">
        <v>1622.83</v>
      </c>
      <c r="U2207" t="n">
        <v>0.84</v>
      </c>
      <c r="V2207" t="n">
        <v>0.89</v>
      </c>
      <c r="W2207" t="n">
        <v>2.95</v>
      </c>
      <c r="X2207" t="n">
        <v>0.09</v>
      </c>
      <c r="Y2207" t="n">
        <v>1</v>
      </c>
      <c r="Z2207" t="n">
        <v>10</v>
      </c>
    </row>
    <row r="2208">
      <c r="A2208" t="n">
        <v>106</v>
      </c>
      <c r="B2208" t="n">
        <v>120</v>
      </c>
      <c r="C2208" t="inlineStr">
        <is>
          <t xml:space="preserve">CONCLUIDO	</t>
        </is>
      </c>
      <c r="D2208" t="n">
        <v>7.4242</v>
      </c>
      <c r="E2208" t="n">
        <v>13.47</v>
      </c>
      <c r="F2208" t="n">
        <v>10.49</v>
      </c>
      <c r="G2208" t="n">
        <v>104.87</v>
      </c>
      <c r="H2208" t="n">
        <v>1.74</v>
      </c>
      <c r="I2208" t="n">
        <v>6</v>
      </c>
      <c r="J2208" t="n">
        <v>281.26</v>
      </c>
      <c r="K2208" t="n">
        <v>57.72</v>
      </c>
      <c r="L2208" t="n">
        <v>27.5</v>
      </c>
      <c r="M2208" t="n">
        <v>4</v>
      </c>
      <c r="N2208" t="n">
        <v>76.03</v>
      </c>
      <c r="O2208" t="n">
        <v>34922.42</v>
      </c>
      <c r="P2208" t="n">
        <v>161.34</v>
      </c>
      <c r="Q2208" t="n">
        <v>197.75</v>
      </c>
      <c r="R2208" t="n">
        <v>30.38</v>
      </c>
      <c r="S2208" t="n">
        <v>25.4</v>
      </c>
      <c r="T2208" t="n">
        <v>1657.2</v>
      </c>
      <c r="U2208" t="n">
        <v>0.84</v>
      </c>
      <c r="V2208" t="n">
        <v>0.89</v>
      </c>
      <c r="W2208" t="n">
        <v>2.95</v>
      </c>
      <c r="X2208" t="n">
        <v>0.1</v>
      </c>
      <c r="Y2208" t="n">
        <v>1</v>
      </c>
      <c r="Z2208" t="n">
        <v>10</v>
      </c>
    </row>
    <row r="2209">
      <c r="A2209" t="n">
        <v>107</v>
      </c>
      <c r="B2209" t="n">
        <v>120</v>
      </c>
      <c r="C2209" t="inlineStr">
        <is>
          <t xml:space="preserve">CONCLUIDO	</t>
        </is>
      </c>
      <c r="D2209" t="n">
        <v>7.4242</v>
      </c>
      <c r="E2209" t="n">
        <v>13.47</v>
      </c>
      <c r="F2209" t="n">
        <v>10.49</v>
      </c>
      <c r="G2209" t="n">
        <v>104.87</v>
      </c>
      <c r="H2209" t="n">
        <v>1.75</v>
      </c>
      <c r="I2209" t="n">
        <v>6</v>
      </c>
      <c r="J2209" t="n">
        <v>281.75</v>
      </c>
      <c r="K2209" t="n">
        <v>57.72</v>
      </c>
      <c r="L2209" t="n">
        <v>27.75</v>
      </c>
      <c r="M2209" t="n">
        <v>4</v>
      </c>
      <c r="N2209" t="n">
        <v>76.28</v>
      </c>
      <c r="O2209" t="n">
        <v>34983.41</v>
      </c>
      <c r="P2209" t="n">
        <v>161.2</v>
      </c>
      <c r="Q2209" t="n">
        <v>197.75</v>
      </c>
      <c r="R2209" t="n">
        <v>30.39</v>
      </c>
      <c r="S2209" t="n">
        <v>25.4</v>
      </c>
      <c r="T2209" t="n">
        <v>1659.9</v>
      </c>
      <c r="U2209" t="n">
        <v>0.84</v>
      </c>
      <c r="V2209" t="n">
        <v>0.89</v>
      </c>
      <c r="W2209" t="n">
        <v>2.95</v>
      </c>
      <c r="X2209" t="n">
        <v>0.1</v>
      </c>
      <c r="Y2209" t="n">
        <v>1</v>
      </c>
      <c r="Z2209" t="n">
        <v>10</v>
      </c>
    </row>
    <row r="2210">
      <c r="A2210" t="n">
        <v>108</v>
      </c>
      <c r="B2210" t="n">
        <v>120</v>
      </c>
      <c r="C2210" t="inlineStr">
        <is>
          <t xml:space="preserve">CONCLUIDO	</t>
        </is>
      </c>
      <c r="D2210" t="n">
        <v>7.4273</v>
      </c>
      <c r="E2210" t="n">
        <v>13.46</v>
      </c>
      <c r="F2210" t="n">
        <v>10.48</v>
      </c>
      <c r="G2210" t="n">
        <v>104.82</v>
      </c>
      <c r="H2210" t="n">
        <v>1.77</v>
      </c>
      <c r="I2210" t="n">
        <v>6</v>
      </c>
      <c r="J2210" t="n">
        <v>282.25</v>
      </c>
      <c r="K2210" t="n">
        <v>57.72</v>
      </c>
      <c r="L2210" t="n">
        <v>28</v>
      </c>
      <c r="M2210" t="n">
        <v>4</v>
      </c>
      <c r="N2210" t="n">
        <v>76.52</v>
      </c>
      <c r="O2210" t="n">
        <v>35044.49</v>
      </c>
      <c r="P2210" t="n">
        <v>160.98</v>
      </c>
      <c r="Q2210" t="n">
        <v>197.75</v>
      </c>
      <c r="R2210" t="n">
        <v>30.3</v>
      </c>
      <c r="S2210" t="n">
        <v>25.4</v>
      </c>
      <c r="T2210" t="n">
        <v>1616.75</v>
      </c>
      <c r="U2210" t="n">
        <v>0.84</v>
      </c>
      <c r="V2210" t="n">
        <v>0.89</v>
      </c>
      <c r="W2210" t="n">
        <v>2.95</v>
      </c>
      <c r="X2210" t="n">
        <v>0.09</v>
      </c>
      <c r="Y2210" t="n">
        <v>1</v>
      </c>
      <c r="Z2210" t="n">
        <v>10</v>
      </c>
    </row>
    <row r="2211">
      <c r="A2211" t="n">
        <v>109</v>
      </c>
      <c r="B2211" t="n">
        <v>120</v>
      </c>
      <c r="C2211" t="inlineStr">
        <is>
          <t xml:space="preserve">CONCLUIDO	</t>
        </is>
      </c>
      <c r="D2211" t="n">
        <v>7.4254</v>
      </c>
      <c r="E2211" t="n">
        <v>13.47</v>
      </c>
      <c r="F2211" t="n">
        <v>10.48</v>
      </c>
      <c r="G2211" t="n">
        <v>104.85</v>
      </c>
      <c r="H2211" t="n">
        <v>1.78</v>
      </c>
      <c r="I2211" t="n">
        <v>6</v>
      </c>
      <c r="J2211" t="n">
        <v>282.74</v>
      </c>
      <c r="K2211" t="n">
        <v>57.72</v>
      </c>
      <c r="L2211" t="n">
        <v>28.25</v>
      </c>
      <c r="M2211" t="n">
        <v>4</v>
      </c>
      <c r="N2211" t="n">
        <v>76.77</v>
      </c>
      <c r="O2211" t="n">
        <v>35105.68</v>
      </c>
      <c r="P2211" t="n">
        <v>160.75</v>
      </c>
      <c r="Q2211" t="n">
        <v>197.75</v>
      </c>
      <c r="R2211" t="n">
        <v>30.34</v>
      </c>
      <c r="S2211" t="n">
        <v>25.4</v>
      </c>
      <c r="T2211" t="n">
        <v>1638.01</v>
      </c>
      <c r="U2211" t="n">
        <v>0.84</v>
      </c>
      <c r="V2211" t="n">
        <v>0.89</v>
      </c>
      <c r="W2211" t="n">
        <v>2.95</v>
      </c>
      <c r="X2211" t="n">
        <v>0.1</v>
      </c>
      <c r="Y2211" t="n">
        <v>1</v>
      </c>
      <c r="Z2211" t="n">
        <v>10</v>
      </c>
    </row>
    <row r="2212">
      <c r="A2212" t="n">
        <v>110</v>
      </c>
      <c r="B2212" t="n">
        <v>120</v>
      </c>
      <c r="C2212" t="inlineStr">
        <is>
          <t xml:space="preserve">CONCLUIDO	</t>
        </is>
      </c>
      <c r="D2212" t="n">
        <v>7.4202</v>
      </c>
      <c r="E2212" t="n">
        <v>13.48</v>
      </c>
      <c r="F2212" t="n">
        <v>10.49</v>
      </c>
      <c r="G2212" t="n">
        <v>104.94</v>
      </c>
      <c r="H2212" t="n">
        <v>1.79</v>
      </c>
      <c r="I2212" t="n">
        <v>6</v>
      </c>
      <c r="J2212" t="n">
        <v>283.24</v>
      </c>
      <c r="K2212" t="n">
        <v>57.72</v>
      </c>
      <c r="L2212" t="n">
        <v>28.5</v>
      </c>
      <c r="M2212" t="n">
        <v>4</v>
      </c>
      <c r="N2212" t="n">
        <v>77.01000000000001</v>
      </c>
      <c r="O2212" t="n">
        <v>35166.96</v>
      </c>
      <c r="P2212" t="n">
        <v>160.55</v>
      </c>
      <c r="Q2212" t="n">
        <v>197.76</v>
      </c>
      <c r="R2212" t="n">
        <v>30.67</v>
      </c>
      <c r="S2212" t="n">
        <v>25.4</v>
      </c>
      <c r="T2212" t="n">
        <v>1803.14</v>
      </c>
      <c r="U2212" t="n">
        <v>0.83</v>
      </c>
      <c r="V2212" t="n">
        <v>0.89</v>
      </c>
      <c r="W2212" t="n">
        <v>2.95</v>
      </c>
      <c r="X2212" t="n">
        <v>0.1</v>
      </c>
      <c r="Y2212" t="n">
        <v>1</v>
      </c>
      <c r="Z2212" t="n">
        <v>10</v>
      </c>
    </row>
    <row r="2213">
      <c r="A2213" t="n">
        <v>111</v>
      </c>
      <c r="B2213" t="n">
        <v>120</v>
      </c>
      <c r="C2213" t="inlineStr">
        <is>
          <t xml:space="preserve">CONCLUIDO	</t>
        </is>
      </c>
      <c r="D2213" t="n">
        <v>7.4571</v>
      </c>
      <c r="E2213" t="n">
        <v>13.41</v>
      </c>
      <c r="F2213" t="n">
        <v>10.47</v>
      </c>
      <c r="G2213" t="n">
        <v>125.68</v>
      </c>
      <c r="H2213" t="n">
        <v>1.8</v>
      </c>
      <c r="I2213" t="n">
        <v>5</v>
      </c>
      <c r="J2213" t="n">
        <v>283.74</v>
      </c>
      <c r="K2213" t="n">
        <v>57.72</v>
      </c>
      <c r="L2213" t="n">
        <v>28.75</v>
      </c>
      <c r="M2213" t="n">
        <v>3</v>
      </c>
      <c r="N2213" t="n">
        <v>77.26000000000001</v>
      </c>
      <c r="O2213" t="n">
        <v>35228.34</v>
      </c>
      <c r="P2213" t="n">
        <v>160.25</v>
      </c>
      <c r="Q2213" t="n">
        <v>197.75</v>
      </c>
      <c r="R2213" t="n">
        <v>30.03</v>
      </c>
      <c r="S2213" t="n">
        <v>25.4</v>
      </c>
      <c r="T2213" t="n">
        <v>1486.04</v>
      </c>
      <c r="U2213" t="n">
        <v>0.85</v>
      </c>
      <c r="V2213" t="n">
        <v>0.89</v>
      </c>
      <c r="W2213" t="n">
        <v>2.95</v>
      </c>
      <c r="X2213" t="n">
        <v>0.08</v>
      </c>
      <c r="Y2213" t="n">
        <v>1</v>
      </c>
      <c r="Z2213" t="n">
        <v>10</v>
      </c>
    </row>
    <row r="2214">
      <c r="A2214" t="n">
        <v>112</v>
      </c>
      <c r="B2214" t="n">
        <v>120</v>
      </c>
      <c r="C2214" t="inlineStr">
        <is>
          <t xml:space="preserve">CONCLUIDO	</t>
        </is>
      </c>
      <c r="D2214" t="n">
        <v>7.4574</v>
      </c>
      <c r="E2214" t="n">
        <v>13.41</v>
      </c>
      <c r="F2214" t="n">
        <v>10.47</v>
      </c>
      <c r="G2214" t="n">
        <v>125.67</v>
      </c>
      <c r="H2214" t="n">
        <v>1.82</v>
      </c>
      <c r="I2214" t="n">
        <v>5</v>
      </c>
      <c r="J2214" t="n">
        <v>284.23</v>
      </c>
      <c r="K2214" t="n">
        <v>57.72</v>
      </c>
      <c r="L2214" t="n">
        <v>29</v>
      </c>
      <c r="M2214" t="n">
        <v>3</v>
      </c>
      <c r="N2214" t="n">
        <v>77.51000000000001</v>
      </c>
      <c r="O2214" t="n">
        <v>35289.82</v>
      </c>
      <c r="P2214" t="n">
        <v>160.54</v>
      </c>
      <c r="Q2214" t="n">
        <v>197.75</v>
      </c>
      <c r="R2214" t="n">
        <v>29.95</v>
      </c>
      <c r="S2214" t="n">
        <v>25.4</v>
      </c>
      <c r="T2214" t="n">
        <v>1448.56</v>
      </c>
      <c r="U2214" t="n">
        <v>0.85</v>
      </c>
      <c r="V2214" t="n">
        <v>0.89</v>
      </c>
      <c r="W2214" t="n">
        <v>2.95</v>
      </c>
      <c r="X2214" t="n">
        <v>0.08</v>
      </c>
      <c r="Y2214" t="n">
        <v>1</v>
      </c>
      <c r="Z2214" t="n">
        <v>10</v>
      </c>
    </row>
    <row r="2215">
      <c r="A2215" t="n">
        <v>113</v>
      </c>
      <c r="B2215" t="n">
        <v>120</v>
      </c>
      <c r="C2215" t="inlineStr">
        <is>
          <t xml:space="preserve">CONCLUIDO	</t>
        </is>
      </c>
      <c r="D2215" t="n">
        <v>7.4553</v>
      </c>
      <c r="E2215" t="n">
        <v>13.41</v>
      </c>
      <c r="F2215" t="n">
        <v>10.48</v>
      </c>
      <c r="G2215" t="n">
        <v>125.72</v>
      </c>
      <c r="H2215" t="n">
        <v>1.83</v>
      </c>
      <c r="I2215" t="n">
        <v>5</v>
      </c>
      <c r="J2215" t="n">
        <v>284.73</v>
      </c>
      <c r="K2215" t="n">
        <v>57.72</v>
      </c>
      <c r="L2215" t="n">
        <v>29.25</v>
      </c>
      <c r="M2215" t="n">
        <v>3</v>
      </c>
      <c r="N2215" t="n">
        <v>77.76000000000001</v>
      </c>
      <c r="O2215" t="n">
        <v>35351.4</v>
      </c>
      <c r="P2215" t="n">
        <v>160.75</v>
      </c>
      <c r="Q2215" t="n">
        <v>197.75</v>
      </c>
      <c r="R2215" t="n">
        <v>30.19</v>
      </c>
      <c r="S2215" t="n">
        <v>25.4</v>
      </c>
      <c r="T2215" t="n">
        <v>1568.3</v>
      </c>
      <c r="U2215" t="n">
        <v>0.84</v>
      </c>
      <c r="V2215" t="n">
        <v>0.89</v>
      </c>
      <c r="W2215" t="n">
        <v>2.94</v>
      </c>
      <c r="X2215" t="n">
        <v>0.09</v>
      </c>
      <c r="Y2215" t="n">
        <v>1</v>
      </c>
      <c r="Z2215" t="n">
        <v>10</v>
      </c>
    </row>
    <row r="2216">
      <c r="A2216" t="n">
        <v>114</v>
      </c>
      <c r="B2216" t="n">
        <v>120</v>
      </c>
      <c r="C2216" t="inlineStr">
        <is>
          <t xml:space="preserve">CONCLUIDO	</t>
        </is>
      </c>
      <c r="D2216" t="n">
        <v>7.4533</v>
      </c>
      <c r="E2216" t="n">
        <v>13.42</v>
      </c>
      <c r="F2216" t="n">
        <v>10.48</v>
      </c>
      <c r="G2216" t="n">
        <v>125.76</v>
      </c>
      <c r="H2216" t="n">
        <v>1.84</v>
      </c>
      <c r="I2216" t="n">
        <v>5</v>
      </c>
      <c r="J2216" t="n">
        <v>285.23</v>
      </c>
      <c r="K2216" t="n">
        <v>57.72</v>
      </c>
      <c r="L2216" t="n">
        <v>29.5</v>
      </c>
      <c r="M2216" t="n">
        <v>3</v>
      </c>
      <c r="N2216" t="n">
        <v>78.01000000000001</v>
      </c>
      <c r="O2216" t="n">
        <v>35413.08</v>
      </c>
      <c r="P2216" t="n">
        <v>161.01</v>
      </c>
      <c r="Q2216" t="n">
        <v>197.75</v>
      </c>
      <c r="R2216" t="n">
        <v>30.17</v>
      </c>
      <c r="S2216" t="n">
        <v>25.4</v>
      </c>
      <c r="T2216" t="n">
        <v>1554.37</v>
      </c>
      <c r="U2216" t="n">
        <v>0.84</v>
      </c>
      <c r="V2216" t="n">
        <v>0.89</v>
      </c>
      <c r="W2216" t="n">
        <v>2.95</v>
      </c>
      <c r="X2216" t="n">
        <v>0.09</v>
      </c>
      <c r="Y2216" t="n">
        <v>1</v>
      </c>
      <c r="Z2216" t="n">
        <v>10</v>
      </c>
    </row>
    <row r="2217">
      <c r="A2217" t="n">
        <v>115</v>
      </c>
      <c r="B2217" t="n">
        <v>120</v>
      </c>
      <c r="C2217" t="inlineStr">
        <is>
          <t xml:space="preserve">CONCLUIDO	</t>
        </is>
      </c>
      <c r="D2217" t="n">
        <v>7.4563</v>
      </c>
      <c r="E2217" t="n">
        <v>13.41</v>
      </c>
      <c r="F2217" t="n">
        <v>10.47</v>
      </c>
      <c r="G2217" t="n">
        <v>125.7</v>
      </c>
      <c r="H2217" t="n">
        <v>1.85</v>
      </c>
      <c r="I2217" t="n">
        <v>5</v>
      </c>
      <c r="J2217" t="n">
        <v>285.73</v>
      </c>
      <c r="K2217" t="n">
        <v>57.72</v>
      </c>
      <c r="L2217" t="n">
        <v>29.75</v>
      </c>
      <c r="M2217" t="n">
        <v>3</v>
      </c>
      <c r="N2217" t="n">
        <v>78.26000000000001</v>
      </c>
      <c r="O2217" t="n">
        <v>35474.86</v>
      </c>
      <c r="P2217" t="n">
        <v>161.04</v>
      </c>
      <c r="Q2217" t="n">
        <v>197.78</v>
      </c>
      <c r="R2217" t="n">
        <v>30.1</v>
      </c>
      <c r="S2217" t="n">
        <v>25.4</v>
      </c>
      <c r="T2217" t="n">
        <v>1519.43</v>
      </c>
      <c r="U2217" t="n">
        <v>0.84</v>
      </c>
      <c r="V2217" t="n">
        <v>0.89</v>
      </c>
      <c r="W2217" t="n">
        <v>2.95</v>
      </c>
      <c r="X2217" t="n">
        <v>0.08</v>
      </c>
      <c r="Y2217" t="n">
        <v>1</v>
      </c>
      <c r="Z2217" t="n">
        <v>10</v>
      </c>
    </row>
    <row r="2218">
      <c r="A2218" t="n">
        <v>116</v>
      </c>
      <c r="B2218" t="n">
        <v>120</v>
      </c>
      <c r="C2218" t="inlineStr">
        <is>
          <t xml:space="preserve">CONCLUIDO	</t>
        </is>
      </c>
      <c r="D2218" t="n">
        <v>7.4593</v>
      </c>
      <c r="E2218" t="n">
        <v>13.41</v>
      </c>
      <c r="F2218" t="n">
        <v>10.47</v>
      </c>
      <c r="G2218" t="n">
        <v>125.63</v>
      </c>
      <c r="H2218" t="n">
        <v>1.87</v>
      </c>
      <c r="I2218" t="n">
        <v>5</v>
      </c>
      <c r="J2218" t="n">
        <v>286.24</v>
      </c>
      <c r="K2218" t="n">
        <v>57.72</v>
      </c>
      <c r="L2218" t="n">
        <v>30</v>
      </c>
      <c r="M2218" t="n">
        <v>3</v>
      </c>
      <c r="N2218" t="n">
        <v>78.51000000000001</v>
      </c>
      <c r="O2218" t="n">
        <v>35536.74</v>
      </c>
      <c r="P2218" t="n">
        <v>161.07</v>
      </c>
      <c r="Q2218" t="n">
        <v>197.77</v>
      </c>
      <c r="R2218" t="n">
        <v>29.94</v>
      </c>
      <c r="S2218" t="n">
        <v>25.4</v>
      </c>
      <c r="T2218" t="n">
        <v>1442.55</v>
      </c>
      <c r="U2218" t="n">
        <v>0.85</v>
      </c>
      <c r="V2218" t="n">
        <v>0.89</v>
      </c>
      <c r="W2218" t="n">
        <v>2.94</v>
      </c>
      <c r="X2218" t="n">
        <v>0.08</v>
      </c>
      <c r="Y2218" t="n">
        <v>1</v>
      </c>
      <c r="Z2218" t="n">
        <v>10</v>
      </c>
    </row>
    <row r="2219">
      <c r="A2219" t="n">
        <v>117</v>
      </c>
      <c r="B2219" t="n">
        <v>120</v>
      </c>
      <c r="C2219" t="inlineStr">
        <is>
          <t xml:space="preserve">CONCLUIDO	</t>
        </is>
      </c>
      <c r="D2219" t="n">
        <v>7.4605</v>
      </c>
      <c r="E2219" t="n">
        <v>13.4</v>
      </c>
      <c r="F2219" t="n">
        <v>10.47</v>
      </c>
      <c r="G2219" t="n">
        <v>125.61</v>
      </c>
      <c r="H2219" t="n">
        <v>1.88</v>
      </c>
      <c r="I2219" t="n">
        <v>5</v>
      </c>
      <c r="J2219" t="n">
        <v>286.74</v>
      </c>
      <c r="K2219" t="n">
        <v>57.72</v>
      </c>
      <c r="L2219" t="n">
        <v>30.25</v>
      </c>
      <c r="M2219" t="n">
        <v>3</v>
      </c>
      <c r="N2219" t="n">
        <v>78.77</v>
      </c>
      <c r="O2219" t="n">
        <v>35598.85</v>
      </c>
      <c r="P2219" t="n">
        <v>161.11</v>
      </c>
      <c r="Q2219" t="n">
        <v>197.75</v>
      </c>
      <c r="R2219" t="n">
        <v>29.88</v>
      </c>
      <c r="S2219" t="n">
        <v>25.4</v>
      </c>
      <c r="T2219" t="n">
        <v>1411.01</v>
      </c>
      <c r="U2219" t="n">
        <v>0.85</v>
      </c>
      <c r="V2219" t="n">
        <v>0.89</v>
      </c>
      <c r="W2219" t="n">
        <v>2.94</v>
      </c>
      <c r="X2219" t="n">
        <v>0.08</v>
      </c>
      <c r="Y2219" t="n">
        <v>1</v>
      </c>
      <c r="Z2219" t="n">
        <v>10</v>
      </c>
    </row>
    <row r="2220">
      <c r="A2220" t="n">
        <v>118</v>
      </c>
      <c r="B2220" t="n">
        <v>120</v>
      </c>
      <c r="C2220" t="inlineStr">
        <is>
          <t xml:space="preserve">CONCLUIDO	</t>
        </is>
      </c>
      <c r="D2220" t="n">
        <v>7.4576</v>
      </c>
      <c r="E2220" t="n">
        <v>13.41</v>
      </c>
      <c r="F2220" t="n">
        <v>10.47</v>
      </c>
      <c r="G2220" t="n">
        <v>125.67</v>
      </c>
      <c r="H2220" t="n">
        <v>1.89</v>
      </c>
      <c r="I2220" t="n">
        <v>5</v>
      </c>
      <c r="J2220" t="n">
        <v>287.24</v>
      </c>
      <c r="K2220" t="n">
        <v>57.72</v>
      </c>
      <c r="L2220" t="n">
        <v>30.5</v>
      </c>
      <c r="M2220" t="n">
        <v>3</v>
      </c>
      <c r="N2220" t="n">
        <v>79.02</v>
      </c>
      <c r="O2220" t="n">
        <v>35660.94</v>
      </c>
      <c r="P2220" t="n">
        <v>161.38</v>
      </c>
      <c r="Q2220" t="n">
        <v>197.75</v>
      </c>
      <c r="R2220" t="n">
        <v>29.99</v>
      </c>
      <c r="S2220" t="n">
        <v>25.4</v>
      </c>
      <c r="T2220" t="n">
        <v>1468.31</v>
      </c>
      <c r="U2220" t="n">
        <v>0.85</v>
      </c>
      <c r="V2220" t="n">
        <v>0.89</v>
      </c>
      <c r="W2220" t="n">
        <v>2.95</v>
      </c>
      <c r="X2220" t="n">
        <v>0.08</v>
      </c>
      <c r="Y2220" t="n">
        <v>1</v>
      </c>
      <c r="Z2220" t="n">
        <v>10</v>
      </c>
    </row>
    <row r="2221">
      <c r="A2221" t="n">
        <v>119</v>
      </c>
      <c r="B2221" t="n">
        <v>120</v>
      </c>
      <c r="C2221" t="inlineStr">
        <is>
          <t xml:space="preserve">CONCLUIDO	</t>
        </is>
      </c>
      <c r="D2221" t="n">
        <v>7.4567</v>
      </c>
      <c r="E2221" t="n">
        <v>13.41</v>
      </c>
      <c r="F2221" t="n">
        <v>10.47</v>
      </c>
      <c r="G2221" t="n">
        <v>125.69</v>
      </c>
      <c r="H2221" t="n">
        <v>1.9</v>
      </c>
      <c r="I2221" t="n">
        <v>5</v>
      </c>
      <c r="J2221" t="n">
        <v>287.75</v>
      </c>
      <c r="K2221" t="n">
        <v>57.72</v>
      </c>
      <c r="L2221" t="n">
        <v>30.75</v>
      </c>
      <c r="M2221" t="n">
        <v>3</v>
      </c>
      <c r="N2221" t="n">
        <v>79.27</v>
      </c>
      <c r="O2221" t="n">
        <v>35723.13</v>
      </c>
      <c r="P2221" t="n">
        <v>161.53</v>
      </c>
      <c r="Q2221" t="n">
        <v>197.76</v>
      </c>
      <c r="R2221" t="n">
        <v>29.96</v>
      </c>
      <c r="S2221" t="n">
        <v>25.4</v>
      </c>
      <c r="T2221" t="n">
        <v>1451.75</v>
      </c>
      <c r="U2221" t="n">
        <v>0.85</v>
      </c>
      <c r="V2221" t="n">
        <v>0.89</v>
      </c>
      <c r="W2221" t="n">
        <v>2.95</v>
      </c>
      <c r="X2221" t="n">
        <v>0.08</v>
      </c>
      <c r="Y2221" t="n">
        <v>1</v>
      </c>
      <c r="Z2221" t="n">
        <v>10</v>
      </c>
    </row>
    <row r="2222">
      <c r="A2222" t="n">
        <v>120</v>
      </c>
      <c r="B2222" t="n">
        <v>120</v>
      </c>
      <c r="C2222" t="inlineStr">
        <is>
          <t xml:space="preserve">CONCLUIDO	</t>
        </is>
      </c>
      <c r="D2222" t="n">
        <v>7.463</v>
      </c>
      <c r="E2222" t="n">
        <v>13.4</v>
      </c>
      <c r="F2222" t="n">
        <v>10.46</v>
      </c>
      <c r="G2222" t="n">
        <v>125.55</v>
      </c>
      <c r="H2222" t="n">
        <v>1.92</v>
      </c>
      <c r="I2222" t="n">
        <v>5</v>
      </c>
      <c r="J2222" t="n">
        <v>288.25</v>
      </c>
      <c r="K2222" t="n">
        <v>57.72</v>
      </c>
      <c r="L2222" t="n">
        <v>31</v>
      </c>
      <c r="M2222" t="n">
        <v>3</v>
      </c>
      <c r="N2222" t="n">
        <v>79.53</v>
      </c>
      <c r="O2222" t="n">
        <v>35785.42</v>
      </c>
      <c r="P2222" t="n">
        <v>161.37</v>
      </c>
      <c r="Q2222" t="n">
        <v>197.75</v>
      </c>
      <c r="R2222" t="n">
        <v>29.69</v>
      </c>
      <c r="S2222" t="n">
        <v>25.4</v>
      </c>
      <c r="T2222" t="n">
        <v>1317.8</v>
      </c>
      <c r="U2222" t="n">
        <v>0.86</v>
      </c>
      <c r="V2222" t="n">
        <v>0.89</v>
      </c>
      <c r="W2222" t="n">
        <v>2.94</v>
      </c>
      <c r="X2222" t="n">
        <v>0.07000000000000001</v>
      </c>
      <c r="Y2222" t="n">
        <v>1</v>
      </c>
      <c r="Z2222" t="n">
        <v>10</v>
      </c>
    </row>
    <row r="2223">
      <c r="A2223" t="n">
        <v>121</v>
      </c>
      <c r="B2223" t="n">
        <v>120</v>
      </c>
      <c r="C2223" t="inlineStr">
        <is>
          <t xml:space="preserve">CONCLUIDO	</t>
        </is>
      </c>
      <c r="D2223" t="n">
        <v>7.4604</v>
      </c>
      <c r="E2223" t="n">
        <v>13.4</v>
      </c>
      <c r="F2223" t="n">
        <v>10.47</v>
      </c>
      <c r="G2223" t="n">
        <v>125.61</v>
      </c>
      <c r="H2223" t="n">
        <v>1.93</v>
      </c>
      <c r="I2223" t="n">
        <v>5</v>
      </c>
      <c r="J2223" t="n">
        <v>288.76</v>
      </c>
      <c r="K2223" t="n">
        <v>57.72</v>
      </c>
      <c r="L2223" t="n">
        <v>31.25</v>
      </c>
      <c r="M2223" t="n">
        <v>3</v>
      </c>
      <c r="N2223" t="n">
        <v>79.78</v>
      </c>
      <c r="O2223" t="n">
        <v>35847.82</v>
      </c>
      <c r="P2223" t="n">
        <v>161.54</v>
      </c>
      <c r="Q2223" t="n">
        <v>197.75</v>
      </c>
      <c r="R2223" t="n">
        <v>29.79</v>
      </c>
      <c r="S2223" t="n">
        <v>25.4</v>
      </c>
      <c r="T2223" t="n">
        <v>1365.91</v>
      </c>
      <c r="U2223" t="n">
        <v>0.85</v>
      </c>
      <c r="V2223" t="n">
        <v>0.89</v>
      </c>
      <c r="W2223" t="n">
        <v>2.95</v>
      </c>
      <c r="X2223" t="n">
        <v>0.08</v>
      </c>
      <c r="Y2223" t="n">
        <v>1</v>
      </c>
      <c r="Z2223" t="n">
        <v>10</v>
      </c>
    </row>
    <row r="2224">
      <c r="A2224" t="n">
        <v>122</v>
      </c>
      <c r="B2224" t="n">
        <v>120</v>
      </c>
      <c r="C2224" t="inlineStr">
        <is>
          <t xml:space="preserve">CONCLUIDO	</t>
        </is>
      </c>
      <c r="D2224" t="n">
        <v>7.4594</v>
      </c>
      <c r="E2224" t="n">
        <v>13.41</v>
      </c>
      <c r="F2224" t="n">
        <v>10.47</v>
      </c>
      <c r="G2224" t="n">
        <v>125.63</v>
      </c>
      <c r="H2224" t="n">
        <v>1.94</v>
      </c>
      <c r="I2224" t="n">
        <v>5</v>
      </c>
      <c r="J2224" t="n">
        <v>289.27</v>
      </c>
      <c r="K2224" t="n">
        <v>57.72</v>
      </c>
      <c r="L2224" t="n">
        <v>31.5</v>
      </c>
      <c r="M2224" t="n">
        <v>3</v>
      </c>
      <c r="N2224" t="n">
        <v>80.04000000000001</v>
      </c>
      <c r="O2224" t="n">
        <v>35910.33</v>
      </c>
      <c r="P2224" t="n">
        <v>161.64</v>
      </c>
      <c r="Q2224" t="n">
        <v>197.77</v>
      </c>
      <c r="R2224" t="n">
        <v>29.81</v>
      </c>
      <c r="S2224" t="n">
        <v>25.4</v>
      </c>
      <c r="T2224" t="n">
        <v>1376.07</v>
      </c>
      <c r="U2224" t="n">
        <v>0.85</v>
      </c>
      <c r="V2224" t="n">
        <v>0.89</v>
      </c>
      <c r="W2224" t="n">
        <v>2.95</v>
      </c>
      <c r="X2224" t="n">
        <v>0.08</v>
      </c>
      <c r="Y2224" t="n">
        <v>1</v>
      </c>
      <c r="Z2224" t="n">
        <v>10</v>
      </c>
    </row>
    <row r="2225">
      <c r="A2225" t="n">
        <v>123</v>
      </c>
      <c r="B2225" t="n">
        <v>120</v>
      </c>
      <c r="C2225" t="inlineStr">
        <is>
          <t xml:space="preserve">CONCLUIDO	</t>
        </is>
      </c>
      <c r="D2225" t="n">
        <v>7.4588</v>
      </c>
      <c r="E2225" t="n">
        <v>13.41</v>
      </c>
      <c r="F2225" t="n">
        <v>10.47</v>
      </c>
      <c r="G2225" t="n">
        <v>125.64</v>
      </c>
      <c r="H2225" t="n">
        <v>1.95</v>
      </c>
      <c r="I2225" t="n">
        <v>5</v>
      </c>
      <c r="J2225" t="n">
        <v>289.77</v>
      </c>
      <c r="K2225" t="n">
        <v>57.72</v>
      </c>
      <c r="L2225" t="n">
        <v>31.75</v>
      </c>
      <c r="M2225" t="n">
        <v>3</v>
      </c>
      <c r="N2225" t="n">
        <v>80.3</v>
      </c>
      <c r="O2225" t="n">
        <v>35972.93</v>
      </c>
      <c r="P2225" t="n">
        <v>161.74</v>
      </c>
      <c r="Q2225" t="n">
        <v>197.75</v>
      </c>
      <c r="R2225" t="n">
        <v>29.93</v>
      </c>
      <c r="S2225" t="n">
        <v>25.4</v>
      </c>
      <c r="T2225" t="n">
        <v>1436.66</v>
      </c>
      <c r="U2225" t="n">
        <v>0.85</v>
      </c>
      <c r="V2225" t="n">
        <v>0.89</v>
      </c>
      <c r="W2225" t="n">
        <v>2.95</v>
      </c>
      <c r="X2225" t="n">
        <v>0.08</v>
      </c>
      <c r="Y2225" t="n">
        <v>1</v>
      </c>
      <c r="Z2225" t="n">
        <v>10</v>
      </c>
    </row>
    <row r="2226">
      <c r="A2226" t="n">
        <v>124</v>
      </c>
      <c r="B2226" t="n">
        <v>120</v>
      </c>
      <c r="C2226" t="inlineStr">
        <is>
          <t xml:space="preserve">CONCLUIDO	</t>
        </is>
      </c>
      <c r="D2226" t="n">
        <v>7.4588</v>
      </c>
      <c r="E2226" t="n">
        <v>13.41</v>
      </c>
      <c r="F2226" t="n">
        <v>10.47</v>
      </c>
      <c r="G2226" t="n">
        <v>125.64</v>
      </c>
      <c r="H2226" t="n">
        <v>1.96</v>
      </c>
      <c r="I2226" t="n">
        <v>5</v>
      </c>
      <c r="J2226" t="n">
        <v>290.28</v>
      </c>
      <c r="K2226" t="n">
        <v>57.72</v>
      </c>
      <c r="L2226" t="n">
        <v>32</v>
      </c>
      <c r="M2226" t="n">
        <v>3</v>
      </c>
      <c r="N2226" t="n">
        <v>80.56</v>
      </c>
      <c r="O2226" t="n">
        <v>36035.65</v>
      </c>
      <c r="P2226" t="n">
        <v>161.76</v>
      </c>
      <c r="Q2226" t="n">
        <v>197.78</v>
      </c>
      <c r="R2226" t="n">
        <v>29.94</v>
      </c>
      <c r="S2226" t="n">
        <v>25.4</v>
      </c>
      <c r="T2226" t="n">
        <v>1441.84</v>
      </c>
      <c r="U2226" t="n">
        <v>0.85</v>
      </c>
      <c r="V2226" t="n">
        <v>0.89</v>
      </c>
      <c r="W2226" t="n">
        <v>2.95</v>
      </c>
      <c r="X2226" t="n">
        <v>0.08</v>
      </c>
      <c r="Y2226" t="n">
        <v>1</v>
      </c>
      <c r="Z2226" t="n">
        <v>10</v>
      </c>
    </row>
    <row r="2227">
      <c r="A2227" t="n">
        <v>125</v>
      </c>
      <c r="B2227" t="n">
        <v>120</v>
      </c>
      <c r="C2227" t="inlineStr">
        <is>
          <t xml:space="preserve">CONCLUIDO	</t>
        </is>
      </c>
      <c r="D2227" t="n">
        <v>7.4582</v>
      </c>
      <c r="E2227" t="n">
        <v>13.41</v>
      </c>
      <c r="F2227" t="n">
        <v>10.47</v>
      </c>
      <c r="G2227" t="n">
        <v>125.66</v>
      </c>
      <c r="H2227" t="n">
        <v>1.97</v>
      </c>
      <c r="I2227" t="n">
        <v>5</v>
      </c>
      <c r="J2227" t="n">
        <v>290.79</v>
      </c>
      <c r="K2227" t="n">
        <v>57.72</v>
      </c>
      <c r="L2227" t="n">
        <v>32.25</v>
      </c>
      <c r="M2227" t="n">
        <v>3</v>
      </c>
      <c r="N2227" t="n">
        <v>80.81999999999999</v>
      </c>
      <c r="O2227" t="n">
        <v>36098.46</v>
      </c>
      <c r="P2227" t="n">
        <v>161.8</v>
      </c>
      <c r="Q2227" t="n">
        <v>197.75</v>
      </c>
      <c r="R2227" t="n">
        <v>29.95</v>
      </c>
      <c r="S2227" t="n">
        <v>25.4</v>
      </c>
      <c r="T2227" t="n">
        <v>1445.76</v>
      </c>
      <c r="U2227" t="n">
        <v>0.85</v>
      </c>
      <c r="V2227" t="n">
        <v>0.89</v>
      </c>
      <c r="W2227" t="n">
        <v>2.95</v>
      </c>
      <c r="X2227" t="n">
        <v>0.08</v>
      </c>
      <c r="Y2227" t="n">
        <v>1</v>
      </c>
      <c r="Z2227" t="n">
        <v>10</v>
      </c>
    </row>
    <row r="2228">
      <c r="A2228" t="n">
        <v>126</v>
      </c>
      <c r="B2228" t="n">
        <v>120</v>
      </c>
      <c r="C2228" t="inlineStr">
        <is>
          <t xml:space="preserve">CONCLUIDO	</t>
        </is>
      </c>
      <c r="D2228" t="n">
        <v>7.4596</v>
      </c>
      <c r="E2228" t="n">
        <v>13.41</v>
      </c>
      <c r="F2228" t="n">
        <v>10.47</v>
      </c>
      <c r="G2228" t="n">
        <v>125.63</v>
      </c>
      <c r="H2228" t="n">
        <v>1.99</v>
      </c>
      <c r="I2228" t="n">
        <v>5</v>
      </c>
      <c r="J2228" t="n">
        <v>291.3</v>
      </c>
      <c r="K2228" t="n">
        <v>57.72</v>
      </c>
      <c r="L2228" t="n">
        <v>32.5</v>
      </c>
      <c r="M2228" t="n">
        <v>3</v>
      </c>
      <c r="N2228" t="n">
        <v>81.08</v>
      </c>
      <c r="O2228" t="n">
        <v>36161.39</v>
      </c>
      <c r="P2228" t="n">
        <v>161.77</v>
      </c>
      <c r="Q2228" t="n">
        <v>197.75</v>
      </c>
      <c r="R2228" t="n">
        <v>29.87</v>
      </c>
      <c r="S2228" t="n">
        <v>25.4</v>
      </c>
      <c r="T2228" t="n">
        <v>1406.98</v>
      </c>
      <c r="U2228" t="n">
        <v>0.85</v>
      </c>
      <c r="V2228" t="n">
        <v>0.89</v>
      </c>
      <c r="W2228" t="n">
        <v>2.95</v>
      </c>
      <c r="X2228" t="n">
        <v>0.08</v>
      </c>
      <c r="Y2228" t="n">
        <v>1</v>
      </c>
      <c r="Z2228" t="n">
        <v>10</v>
      </c>
    </row>
    <row r="2229">
      <c r="A2229" t="n">
        <v>127</v>
      </c>
      <c r="B2229" t="n">
        <v>120</v>
      </c>
      <c r="C2229" t="inlineStr">
        <is>
          <t xml:space="preserve">CONCLUIDO	</t>
        </is>
      </c>
      <c r="D2229" t="n">
        <v>7.4591</v>
      </c>
      <c r="E2229" t="n">
        <v>13.41</v>
      </c>
      <c r="F2229" t="n">
        <v>10.47</v>
      </c>
      <c r="G2229" t="n">
        <v>125.64</v>
      </c>
      <c r="H2229" t="n">
        <v>2</v>
      </c>
      <c r="I2229" t="n">
        <v>5</v>
      </c>
      <c r="J2229" t="n">
        <v>291.81</v>
      </c>
      <c r="K2229" t="n">
        <v>57.72</v>
      </c>
      <c r="L2229" t="n">
        <v>32.75</v>
      </c>
      <c r="M2229" t="n">
        <v>3</v>
      </c>
      <c r="N2229" t="n">
        <v>81.34</v>
      </c>
      <c r="O2229" t="n">
        <v>36224.42</v>
      </c>
      <c r="P2229" t="n">
        <v>161.72</v>
      </c>
      <c r="Q2229" t="n">
        <v>197.75</v>
      </c>
      <c r="R2229" t="n">
        <v>29.84</v>
      </c>
      <c r="S2229" t="n">
        <v>25.4</v>
      </c>
      <c r="T2229" t="n">
        <v>1391.09</v>
      </c>
      <c r="U2229" t="n">
        <v>0.85</v>
      </c>
      <c r="V2229" t="n">
        <v>0.89</v>
      </c>
      <c r="W2229" t="n">
        <v>2.95</v>
      </c>
      <c r="X2229" t="n">
        <v>0.08</v>
      </c>
      <c r="Y2229" t="n">
        <v>1</v>
      </c>
      <c r="Z2229" t="n">
        <v>10</v>
      </c>
    </row>
    <row r="2230">
      <c r="A2230" t="n">
        <v>128</v>
      </c>
      <c r="B2230" t="n">
        <v>120</v>
      </c>
      <c r="C2230" t="inlineStr">
        <is>
          <t xml:space="preserve">CONCLUIDO	</t>
        </is>
      </c>
      <c r="D2230" t="n">
        <v>7.4599</v>
      </c>
      <c r="E2230" t="n">
        <v>13.4</v>
      </c>
      <c r="F2230" t="n">
        <v>10.47</v>
      </c>
      <c r="G2230" t="n">
        <v>125.62</v>
      </c>
      <c r="H2230" t="n">
        <v>2.01</v>
      </c>
      <c r="I2230" t="n">
        <v>5</v>
      </c>
      <c r="J2230" t="n">
        <v>292.32</v>
      </c>
      <c r="K2230" t="n">
        <v>57.72</v>
      </c>
      <c r="L2230" t="n">
        <v>33</v>
      </c>
      <c r="M2230" t="n">
        <v>3</v>
      </c>
      <c r="N2230" t="n">
        <v>81.59999999999999</v>
      </c>
      <c r="O2230" t="n">
        <v>36287.56</v>
      </c>
      <c r="P2230" t="n">
        <v>161.8</v>
      </c>
      <c r="Q2230" t="n">
        <v>197.75</v>
      </c>
      <c r="R2230" t="n">
        <v>29.8</v>
      </c>
      <c r="S2230" t="n">
        <v>25.4</v>
      </c>
      <c r="T2230" t="n">
        <v>1372.45</v>
      </c>
      <c r="U2230" t="n">
        <v>0.85</v>
      </c>
      <c r="V2230" t="n">
        <v>0.89</v>
      </c>
      <c r="W2230" t="n">
        <v>2.95</v>
      </c>
      <c r="X2230" t="n">
        <v>0.08</v>
      </c>
      <c r="Y2230" t="n">
        <v>1</v>
      </c>
      <c r="Z2230" t="n">
        <v>10</v>
      </c>
    </row>
    <row r="2231">
      <c r="A2231" t="n">
        <v>129</v>
      </c>
      <c r="B2231" t="n">
        <v>120</v>
      </c>
      <c r="C2231" t="inlineStr">
        <is>
          <t xml:space="preserve">CONCLUIDO	</t>
        </is>
      </c>
      <c r="D2231" t="n">
        <v>7.4624</v>
      </c>
      <c r="E2231" t="n">
        <v>13.4</v>
      </c>
      <c r="F2231" t="n">
        <v>10.46</v>
      </c>
      <c r="G2231" t="n">
        <v>125.57</v>
      </c>
      <c r="H2231" t="n">
        <v>2.02</v>
      </c>
      <c r="I2231" t="n">
        <v>5</v>
      </c>
      <c r="J2231" t="n">
        <v>292.84</v>
      </c>
      <c r="K2231" t="n">
        <v>57.72</v>
      </c>
      <c r="L2231" t="n">
        <v>33.25</v>
      </c>
      <c r="M2231" t="n">
        <v>3</v>
      </c>
      <c r="N2231" t="n">
        <v>81.86</v>
      </c>
      <c r="O2231" t="n">
        <v>36350.81</v>
      </c>
      <c r="P2231" t="n">
        <v>161.64</v>
      </c>
      <c r="Q2231" t="n">
        <v>197.77</v>
      </c>
      <c r="R2231" t="n">
        <v>29.7</v>
      </c>
      <c r="S2231" t="n">
        <v>25.4</v>
      </c>
      <c r="T2231" t="n">
        <v>1319.02</v>
      </c>
      <c r="U2231" t="n">
        <v>0.86</v>
      </c>
      <c r="V2231" t="n">
        <v>0.89</v>
      </c>
      <c r="W2231" t="n">
        <v>2.95</v>
      </c>
      <c r="X2231" t="n">
        <v>0.07000000000000001</v>
      </c>
      <c r="Y2231" t="n">
        <v>1</v>
      </c>
      <c r="Z2231" t="n">
        <v>10</v>
      </c>
    </row>
    <row r="2232">
      <c r="A2232" t="n">
        <v>130</v>
      </c>
      <c r="B2232" t="n">
        <v>120</v>
      </c>
      <c r="C2232" t="inlineStr">
        <is>
          <t xml:space="preserve">CONCLUIDO	</t>
        </is>
      </c>
      <c r="D2232" t="n">
        <v>7.4613</v>
      </c>
      <c r="E2232" t="n">
        <v>13.4</v>
      </c>
      <c r="F2232" t="n">
        <v>10.47</v>
      </c>
      <c r="G2232" t="n">
        <v>125.59</v>
      </c>
      <c r="H2232" t="n">
        <v>2.03</v>
      </c>
      <c r="I2232" t="n">
        <v>5</v>
      </c>
      <c r="J2232" t="n">
        <v>293.35</v>
      </c>
      <c r="K2232" t="n">
        <v>57.72</v>
      </c>
      <c r="L2232" t="n">
        <v>33.5</v>
      </c>
      <c r="M2232" t="n">
        <v>3</v>
      </c>
      <c r="N2232" t="n">
        <v>82.13</v>
      </c>
      <c r="O2232" t="n">
        <v>36414.16</v>
      </c>
      <c r="P2232" t="n">
        <v>161.64</v>
      </c>
      <c r="Q2232" t="n">
        <v>197.77</v>
      </c>
      <c r="R2232" t="n">
        <v>29.81</v>
      </c>
      <c r="S2232" t="n">
        <v>25.4</v>
      </c>
      <c r="T2232" t="n">
        <v>1375.81</v>
      </c>
      <c r="U2232" t="n">
        <v>0.85</v>
      </c>
      <c r="V2232" t="n">
        <v>0.89</v>
      </c>
      <c r="W2232" t="n">
        <v>2.94</v>
      </c>
      <c r="X2232" t="n">
        <v>0.08</v>
      </c>
      <c r="Y2232" t="n">
        <v>1</v>
      </c>
      <c r="Z2232" t="n">
        <v>10</v>
      </c>
    </row>
    <row r="2233">
      <c r="A2233" t="n">
        <v>131</v>
      </c>
      <c r="B2233" t="n">
        <v>120</v>
      </c>
      <c r="C2233" t="inlineStr">
        <is>
          <t xml:space="preserve">CONCLUIDO	</t>
        </is>
      </c>
      <c r="D2233" t="n">
        <v>7.461</v>
      </c>
      <c r="E2233" t="n">
        <v>13.4</v>
      </c>
      <c r="F2233" t="n">
        <v>10.47</v>
      </c>
      <c r="G2233" t="n">
        <v>125.6</v>
      </c>
      <c r="H2233" t="n">
        <v>2.05</v>
      </c>
      <c r="I2233" t="n">
        <v>5</v>
      </c>
      <c r="J2233" t="n">
        <v>293.87</v>
      </c>
      <c r="K2233" t="n">
        <v>57.72</v>
      </c>
      <c r="L2233" t="n">
        <v>33.75</v>
      </c>
      <c r="M2233" t="n">
        <v>3</v>
      </c>
      <c r="N2233" t="n">
        <v>82.39</v>
      </c>
      <c r="O2233" t="n">
        <v>36477.63</v>
      </c>
      <c r="P2233" t="n">
        <v>161.59</v>
      </c>
      <c r="Q2233" t="n">
        <v>197.75</v>
      </c>
      <c r="R2233" t="n">
        <v>29.78</v>
      </c>
      <c r="S2233" t="n">
        <v>25.4</v>
      </c>
      <c r="T2233" t="n">
        <v>1359.75</v>
      </c>
      <c r="U2233" t="n">
        <v>0.85</v>
      </c>
      <c r="V2233" t="n">
        <v>0.89</v>
      </c>
      <c r="W2233" t="n">
        <v>2.95</v>
      </c>
      <c r="X2233" t="n">
        <v>0.08</v>
      </c>
      <c r="Y2233" t="n">
        <v>1</v>
      </c>
      <c r="Z2233" t="n">
        <v>10</v>
      </c>
    </row>
    <row r="2234">
      <c r="A2234" t="n">
        <v>132</v>
      </c>
      <c r="B2234" t="n">
        <v>120</v>
      </c>
      <c r="C2234" t="inlineStr">
        <is>
          <t xml:space="preserve">CONCLUIDO	</t>
        </is>
      </c>
      <c r="D2234" t="n">
        <v>7.4628</v>
      </c>
      <c r="E2234" t="n">
        <v>13.4</v>
      </c>
      <c r="F2234" t="n">
        <v>10.46</v>
      </c>
      <c r="G2234" t="n">
        <v>125.56</v>
      </c>
      <c r="H2234" t="n">
        <v>2.06</v>
      </c>
      <c r="I2234" t="n">
        <v>5</v>
      </c>
      <c r="J2234" t="n">
        <v>294.38</v>
      </c>
      <c r="K2234" t="n">
        <v>57.72</v>
      </c>
      <c r="L2234" t="n">
        <v>34</v>
      </c>
      <c r="M2234" t="n">
        <v>3</v>
      </c>
      <c r="N2234" t="n">
        <v>82.66</v>
      </c>
      <c r="O2234" t="n">
        <v>36541.2</v>
      </c>
      <c r="P2234" t="n">
        <v>161.44</v>
      </c>
      <c r="Q2234" t="n">
        <v>197.75</v>
      </c>
      <c r="R2234" t="n">
        <v>29.58</v>
      </c>
      <c r="S2234" t="n">
        <v>25.4</v>
      </c>
      <c r="T2234" t="n">
        <v>1261.94</v>
      </c>
      <c r="U2234" t="n">
        <v>0.86</v>
      </c>
      <c r="V2234" t="n">
        <v>0.89</v>
      </c>
      <c r="W2234" t="n">
        <v>2.95</v>
      </c>
      <c r="X2234" t="n">
        <v>0.07000000000000001</v>
      </c>
      <c r="Y2234" t="n">
        <v>1</v>
      </c>
      <c r="Z2234" t="n">
        <v>10</v>
      </c>
    </row>
    <row r="2235">
      <c r="A2235" t="n">
        <v>133</v>
      </c>
      <c r="B2235" t="n">
        <v>120</v>
      </c>
      <c r="C2235" t="inlineStr">
        <is>
          <t xml:space="preserve">CONCLUIDO	</t>
        </is>
      </c>
      <c r="D2235" t="n">
        <v>7.4628</v>
      </c>
      <c r="E2235" t="n">
        <v>13.4</v>
      </c>
      <c r="F2235" t="n">
        <v>10.46</v>
      </c>
      <c r="G2235" t="n">
        <v>125.56</v>
      </c>
      <c r="H2235" t="n">
        <v>2.07</v>
      </c>
      <c r="I2235" t="n">
        <v>5</v>
      </c>
      <c r="J2235" t="n">
        <v>294.9</v>
      </c>
      <c r="K2235" t="n">
        <v>57.72</v>
      </c>
      <c r="L2235" t="n">
        <v>34.25</v>
      </c>
      <c r="M2235" t="n">
        <v>3</v>
      </c>
      <c r="N2235" t="n">
        <v>82.92</v>
      </c>
      <c r="O2235" t="n">
        <v>36604.89</v>
      </c>
      <c r="P2235" t="n">
        <v>161.36</v>
      </c>
      <c r="Q2235" t="n">
        <v>197.75</v>
      </c>
      <c r="R2235" t="n">
        <v>29.68</v>
      </c>
      <c r="S2235" t="n">
        <v>25.4</v>
      </c>
      <c r="T2235" t="n">
        <v>1309.46</v>
      </c>
      <c r="U2235" t="n">
        <v>0.86</v>
      </c>
      <c r="V2235" t="n">
        <v>0.89</v>
      </c>
      <c r="W2235" t="n">
        <v>2.95</v>
      </c>
      <c r="X2235" t="n">
        <v>0.07000000000000001</v>
      </c>
      <c r="Y2235" t="n">
        <v>1</v>
      </c>
      <c r="Z2235" t="n">
        <v>10</v>
      </c>
    </row>
    <row r="2236">
      <c r="A2236" t="n">
        <v>134</v>
      </c>
      <c r="B2236" t="n">
        <v>120</v>
      </c>
      <c r="C2236" t="inlineStr">
        <is>
          <t xml:space="preserve">CONCLUIDO	</t>
        </is>
      </c>
      <c r="D2236" t="n">
        <v>7.4622</v>
      </c>
      <c r="E2236" t="n">
        <v>13.4</v>
      </c>
      <c r="F2236" t="n">
        <v>10.46</v>
      </c>
      <c r="G2236" t="n">
        <v>125.57</v>
      </c>
      <c r="H2236" t="n">
        <v>2.08</v>
      </c>
      <c r="I2236" t="n">
        <v>5</v>
      </c>
      <c r="J2236" t="n">
        <v>295.41</v>
      </c>
      <c r="K2236" t="n">
        <v>57.72</v>
      </c>
      <c r="L2236" t="n">
        <v>34.5</v>
      </c>
      <c r="M2236" t="n">
        <v>3</v>
      </c>
      <c r="N2236" t="n">
        <v>83.19</v>
      </c>
      <c r="O2236" t="n">
        <v>36668.68</v>
      </c>
      <c r="P2236" t="n">
        <v>161.39</v>
      </c>
      <c r="Q2236" t="n">
        <v>197.76</v>
      </c>
      <c r="R2236" t="n">
        <v>29.65</v>
      </c>
      <c r="S2236" t="n">
        <v>25.4</v>
      </c>
      <c r="T2236" t="n">
        <v>1294.89</v>
      </c>
      <c r="U2236" t="n">
        <v>0.86</v>
      </c>
      <c r="V2236" t="n">
        <v>0.89</v>
      </c>
      <c r="W2236" t="n">
        <v>2.95</v>
      </c>
      <c r="X2236" t="n">
        <v>0.07000000000000001</v>
      </c>
      <c r="Y2236" t="n">
        <v>1</v>
      </c>
      <c r="Z2236" t="n">
        <v>10</v>
      </c>
    </row>
    <row r="2237">
      <c r="A2237" t="n">
        <v>135</v>
      </c>
      <c r="B2237" t="n">
        <v>120</v>
      </c>
      <c r="C2237" t="inlineStr">
        <is>
          <t xml:space="preserve">CONCLUIDO	</t>
        </is>
      </c>
      <c r="D2237" t="n">
        <v>7.4653</v>
      </c>
      <c r="E2237" t="n">
        <v>13.4</v>
      </c>
      <c r="F2237" t="n">
        <v>10.46</v>
      </c>
      <c r="G2237" t="n">
        <v>125.5</v>
      </c>
      <c r="H2237" t="n">
        <v>2.09</v>
      </c>
      <c r="I2237" t="n">
        <v>5</v>
      </c>
      <c r="J2237" t="n">
        <v>295.93</v>
      </c>
      <c r="K2237" t="n">
        <v>57.72</v>
      </c>
      <c r="L2237" t="n">
        <v>34.75</v>
      </c>
      <c r="M2237" t="n">
        <v>3</v>
      </c>
      <c r="N2237" t="n">
        <v>83.45999999999999</v>
      </c>
      <c r="O2237" t="n">
        <v>36732.59</v>
      </c>
      <c r="P2237" t="n">
        <v>161.12</v>
      </c>
      <c r="Q2237" t="n">
        <v>197.76</v>
      </c>
      <c r="R2237" t="n">
        <v>29.48</v>
      </c>
      <c r="S2237" t="n">
        <v>25.4</v>
      </c>
      <c r="T2237" t="n">
        <v>1209.91</v>
      </c>
      <c r="U2237" t="n">
        <v>0.86</v>
      </c>
      <c r="V2237" t="n">
        <v>0.89</v>
      </c>
      <c r="W2237" t="n">
        <v>2.95</v>
      </c>
      <c r="X2237" t="n">
        <v>0.07000000000000001</v>
      </c>
      <c r="Y2237" t="n">
        <v>1</v>
      </c>
      <c r="Z2237" t="n">
        <v>10</v>
      </c>
    </row>
    <row r="2238">
      <c r="A2238" t="n">
        <v>136</v>
      </c>
      <c r="B2238" t="n">
        <v>120</v>
      </c>
      <c r="C2238" t="inlineStr">
        <is>
          <t xml:space="preserve">CONCLUIDO	</t>
        </is>
      </c>
      <c r="D2238" t="n">
        <v>7.4627</v>
      </c>
      <c r="E2238" t="n">
        <v>13.4</v>
      </c>
      <c r="F2238" t="n">
        <v>10.46</v>
      </c>
      <c r="G2238" t="n">
        <v>125.56</v>
      </c>
      <c r="H2238" t="n">
        <v>2.1</v>
      </c>
      <c r="I2238" t="n">
        <v>5</v>
      </c>
      <c r="J2238" t="n">
        <v>296.45</v>
      </c>
      <c r="K2238" t="n">
        <v>57.72</v>
      </c>
      <c r="L2238" t="n">
        <v>35</v>
      </c>
      <c r="M2238" t="n">
        <v>3</v>
      </c>
      <c r="N2238" t="n">
        <v>83.73</v>
      </c>
      <c r="O2238" t="n">
        <v>36796.61</v>
      </c>
      <c r="P2238" t="n">
        <v>161.17</v>
      </c>
      <c r="Q2238" t="n">
        <v>197.75</v>
      </c>
      <c r="R2238" t="n">
        <v>29.59</v>
      </c>
      <c r="S2238" t="n">
        <v>25.4</v>
      </c>
      <c r="T2238" t="n">
        <v>1264.2</v>
      </c>
      <c r="U2238" t="n">
        <v>0.86</v>
      </c>
      <c r="V2238" t="n">
        <v>0.89</v>
      </c>
      <c r="W2238" t="n">
        <v>2.95</v>
      </c>
      <c r="X2238" t="n">
        <v>0.07000000000000001</v>
      </c>
      <c r="Y2238" t="n">
        <v>1</v>
      </c>
      <c r="Z2238" t="n">
        <v>10</v>
      </c>
    </row>
    <row r="2239">
      <c r="A2239" t="n">
        <v>137</v>
      </c>
      <c r="B2239" t="n">
        <v>120</v>
      </c>
      <c r="C2239" t="inlineStr">
        <is>
          <t xml:space="preserve">CONCLUIDO	</t>
        </is>
      </c>
      <c r="D2239" t="n">
        <v>7.4649</v>
      </c>
      <c r="E2239" t="n">
        <v>13.4</v>
      </c>
      <c r="F2239" t="n">
        <v>10.46</v>
      </c>
      <c r="G2239" t="n">
        <v>125.51</v>
      </c>
      <c r="H2239" t="n">
        <v>2.11</v>
      </c>
      <c r="I2239" t="n">
        <v>5</v>
      </c>
      <c r="J2239" t="n">
        <v>296.97</v>
      </c>
      <c r="K2239" t="n">
        <v>57.72</v>
      </c>
      <c r="L2239" t="n">
        <v>35.25</v>
      </c>
      <c r="M2239" t="n">
        <v>3</v>
      </c>
      <c r="N2239" t="n">
        <v>84</v>
      </c>
      <c r="O2239" t="n">
        <v>36860.74</v>
      </c>
      <c r="P2239" t="n">
        <v>160.94</v>
      </c>
      <c r="Q2239" t="n">
        <v>197.75</v>
      </c>
      <c r="R2239" t="n">
        <v>29.51</v>
      </c>
      <c r="S2239" t="n">
        <v>25.4</v>
      </c>
      <c r="T2239" t="n">
        <v>1226</v>
      </c>
      <c r="U2239" t="n">
        <v>0.86</v>
      </c>
      <c r="V2239" t="n">
        <v>0.89</v>
      </c>
      <c r="W2239" t="n">
        <v>2.95</v>
      </c>
      <c r="X2239" t="n">
        <v>0.07000000000000001</v>
      </c>
      <c r="Y2239" t="n">
        <v>1</v>
      </c>
      <c r="Z2239" t="n">
        <v>10</v>
      </c>
    </row>
    <row r="2240">
      <c r="A2240" t="n">
        <v>138</v>
      </c>
      <c r="B2240" t="n">
        <v>120</v>
      </c>
      <c r="C2240" t="inlineStr">
        <is>
          <t xml:space="preserve">CONCLUIDO	</t>
        </is>
      </c>
      <c r="D2240" t="n">
        <v>7.4628</v>
      </c>
      <c r="E2240" t="n">
        <v>13.4</v>
      </c>
      <c r="F2240" t="n">
        <v>10.46</v>
      </c>
      <c r="G2240" t="n">
        <v>125.56</v>
      </c>
      <c r="H2240" t="n">
        <v>2.13</v>
      </c>
      <c r="I2240" t="n">
        <v>5</v>
      </c>
      <c r="J2240" t="n">
        <v>297.49</v>
      </c>
      <c r="K2240" t="n">
        <v>57.72</v>
      </c>
      <c r="L2240" t="n">
        <v>35.5</v>
      </c>
      <c r="M2240" t="n">
        <v>3</v>
      </c>
      <c r="N2240" t="n">
        <v>84.27</v>
      </c>
      <c r="O2240" t="n">
        <v>36924.99</v>
      </c>
      <c r="P2240" t="n">
        <v>160.77</v>
      </c>
      <c r="Q2240" t="n">
        <v>197.75</v>
      </c>
      <c r="R2240" t="n">
        <v>29.64</v>
      </c>
      <c r="S2240" t="n">
        <v>25.4</v>
      </c>
      <c r="T2240" t="n">
        <v>1293.46</v>
      </c>
      <c r="U2240" t="n">
        <v>0.86</v>
      </c>
      <c r="V2240" t="n">
        <v>0.89</v>
      </c>
      <c r="W2240" t="n">
        <v>2.95</v>
      </c>
      <c r="X2240" t="n">
        <v>0.07000000000000001</v>
      </c>
      <c r="Y2240" t="n">
        <v>1</v>
      </c>
      <c r="Z2240" t="n">
        <v>10</v>
      </c>
    </row>
    <row r="2241">
      <c r="A2241" t="n">
        <v>139</v>
      </c>
      <c r="B2241" t="n">
        <v>120</v>
      </c>
      <c r="C2241" t="inlineStr">
        <is>
          <t xml:space="preserve">CONCLUIDO	</t>
        </is>
      </c>
      <c r="D2241" t="n">
        <v>7.4649</v>
      </c>
      <c r="E2241" t="n">
        <v>13.4</v>
      </c>
      <c r="F2241" t="n">
        <v>10.46</v>
      </c>
      <c r="G2241" t="n">
        <v>125.51</v>
      </c>
      <c r="H2241" t="n">
        <v>2.14</v>
      </c>
      <c r="I2241" t="n">
        <v>5</v>
      </c>
      <c r="J2241" t="n">
        <v>298.01</v>
      </c>
      <c r="K2241" t="n">
        <v>57.72</v>
      </c>
      <c r="L2241" t="n">
        <v>35.75</v>
      </c>
      <c r="M2241" t="n">
        <v>3</v>
      </c>
      <c r="N2241" t="n">
        <v>84.54000000000001</v>
      </c>
      <c r="O2241" t="n">
        <v>36989.35</v>
      </c>
      <c r="P2241" t="n">
        <v>160.43</v>
      </c>
      <c r="Q2241" t="n">
        <v>197.75</v>
      </c>
      <c r="R2241" t="n">
        <v>29.56</v>
      </c>
      <c r="S2241" t="n">
        <v>25.4</v>
      </c>
      <c r="T2241" t="n">
        <v>1251.72</v>
      </c>
      <c r="U2241" t="n">
        <v>0.86</v>
      </c>
      <c r="V2241" t="n">
        <v>0.89</v>
      </c>
      <c r="W2241" t="n">
        <v>2.95</v>
      </c>
      <c r="X2241" t="n">
        <v>0.07000000000000001</v>
      </c>
      <c r="Y2241" t="n">
        <v>1</v>
      </c>
      <c r="Z2241" t="n">
        <v>10</v>
      </c>
    </row>
    <row r="2242">
      <c r="A2242" t="n">
        <v>140</v>
      </c>
      <c r="B2242" t="n">
        <v>120</v>
      </c>
      <c r="C2242" t="inlineStr">
        <is>
          <t xml:space="preserve">CONCLUIDO	</t>
        </is>
      </c>
      <c r="D2242" t="n">
        <v>7.4624</v>
      </c>
      <c r="E2242" t="n">
        <v>13.4</v>
      </c>
      <c r="F2242" t="n">
        <v>10.46</v>
      </c>
      <c r="G2242" t="n">
        <v>125.57</v>
      </c>
      <c r="H2242" t="n">
        <v>2.15</v>
      </c>
      <c r="I2242" t="n">
        <v>5</v>
      </c>
      <c r="J2242" t="n">
        <v>298.54</v>
      </c>
      <c r="K2242" t="n">
        <v>57.72</v>
      </c>
      <c r="L2242" t="n">
        <v>36</v>
      </c>
      <c r="M2242" t="n">
        <v>3</v>
      </c>
      <c r="N2242" t="n">
        <v>84.81</v>
      </c>
      <c r="O2242" t="n">
        <v>37053.82</v>
      </c>
      <c r="P2242" t="n">
        <v>160.41</v>
      </c>
      <c r="Q2242" t="n">
        <v>197.75</v>
      </c>
      <c r="R2242" t="n">
        <v>29.68</v>
      </c>
      <c r="S2242" t="n">
        <v>25.4</v>
      </c>
      <c r="T2242" t="n">
        <v>1311.1</v>
      </c>
      <c r="U2242" t="n">
        <v>0.86</v>
      </c>
      <c r="V2242" t="n">
        <v>0.89</v>
      </c>
      <c r="W2242" t="n">
        <v>2.95</v>
      </c>
      <c r="X2242" t="n">
        <v>0.07000000000000001</v>
      </c>
      <c r="Y2242" t="n">
        <v>1</v>
      </c>
      <c r="Z2242" t="n">
        <v>10</v>
      </c>
    </row>
    <row r="2243">
      <c r="A2243" t="n">
        <v>141</v>
      </c>
      <c r="B2243" t="n">
        <v>120</v>
      </c>
      <c r="C2243" t="inlineStr">
        <is>
          <t xml:space="preserve">CONCLUIDO	</t>
        </is>
      </c>
      <c r="D2243" t="n">
        <v>7.4602</v>
      </c>
      <c r="E2243" t="n">
        <v>13.4</v>
      </c>
      <c r="F2243" t="n">
        <v>10.47</v>
      </c>
      <c r="G2243" t="n">
        <v>125.61</v>
      </c>
      <c r="H2243" t="n">
        <v>2.16</v>
      </c>
      <c r="I2243" t="n">
        <v>5</v>
      </c>
      <c r="J2243" t="n">
        <v>299.06</v>
      </c>
      <c r="K2243" t="n">
        <v>57.72</v>
      </c>
      <c r="L2243" t="n">
        <v>36.25</v>
      </c>
      <c r="M2243" t="n">
        <v>3</v>
      </c>
      <c r="N2243" t="n">
        <v>85.09</v>
      </c>
      <c r="O2243" t="n">
        <v>37118.41</v>
      </c>
      <c r="P2243" t="n">
        <v>160.4</v>
      </c>
      <c r="Q2243" t="n">
        <v>197.76</v>
      </c>
      <c r="R2243" t="n">
        <v>29.82</v>
      </c>
      <c r="S2243" t="n">
        <v>25.4</v>
      </c>
      <c r="T2243" t="n">
        <v>1382.51</v>
      </c>
      <c r="U2243" t="n">
        <v>0.85</v>
      </c>
      <c r="V2243" t="n">
        <v>0.89</v>
      </c>
      <c r="W2243" t="n">
        <v>2.95</v>
      </c>
      <c r="X2243" t="n">
        <v>0.08</v>
      </c>
      <c r="Y2243" t="n">
        <v>1</v>
      </c>
      <c r="Z2243" t="n">
        <v>10</v>
      </c>
    </row>
    <row r="2244">
      <c r="A2244" t="n">
        <v>142</v>
      </c>
      <c r="B2244" t="n">
        <v>120</v>
      </c>
      <c r="C2244" t="inlineStr">
        <is>
          <t xml:space="preserve">CONCLUIDO	</t>
        </is>
      </c>
      <c r="D2244" t="n">
        <v>7.4602</v>
      </c>
      <c r="E2244" t="n">
        <v>13.4</v>
      </c>
      <c r="F2244" t="n">
        <v>10.47</v>
      </c>
      <c r="G2244" t="n">
        <v>125.61</v>
      </c>
      <c r="H2244" t="n">
        <v>2.17</v>
      </c>
      <c r="I2244" t="n">
        <v>5</v>
      </c>
      <c r="J2244" t="n">
        <v>299.59</v>
      </c>
      <c r="K2244" t="n">
        <v>57.72</v>
      </c>
      <c r="L2244" t="n">
        <v>36.5</v>
      </c>
      <c r="M2244" t="n">
        <v>3</v>
      </c>
      <c r="N2244" t="n">
        <v>85.36</v>
      </c>
      <c r="O2244" t="n">
        <v>37183.24</v>
      </c>
      <c r="P2244" t="n">
        <v>160.37</v>
      </c>
      <c r="Q2244" t="n">
        <v>197.75</v>
      </c>
      <c r="R2244" t="n">
        <v>29.85</v>
      </c>
      <c r="S2244" t="n">
        <v>25.4</v>
      </c>
      <c r="T2244" t="n">
        <v>1398.48</v>
      </c>
      <c r="U2244" t="n">
        <v>0.85</v>
      </c>
      <c r="V2244" t="n">
        <v>0.89</v>
      </c>
      <c r="W2244" t="n">
        <v>2.95</v>
      </c>
      <c r="X2244" t="n">
        <v>0.08</v>
      </c>
      <c r="Y2244" t="n">
        <v>1</v>
      </c>
      <c r="Z2244" t="n">
        <v>10</v>
      </c>
    </row>
    <row r="2245">
      <c r="A2245" t="n">
        <v>143</v>
      </c>
      <c r="B2245" t="n">
        <v>120</v>
      </c>
      <c r="C2245" t="inlineStr">
        <is>
          <t xml:space="preserve">CONCLUIDO	</t>
        </is>
      </c>
      <c r="D2245" t="n">
        <v>7.4584</v>
      </c>
      <c r="E2245" t="n">
        <v>13.41</v>
      </c>
      <c r="F2245" t="n">
        <v>10.47</v>
      </c>
      <c r="G2245" t="n">
        <v>125.65</v>
      </c>
      <c r="H2245" t="n">
        <v>2.18</v>
      </c>
      <c r="I2245" t="n">
        <v>5</v>
      </c>
      <c r="J2245" t="n">
        <v>300.11</v>
      </c>
      <c r="K2245" t="n">
        <v>57.72</v>
      </c>
      <c r="L2245" t="n">
        <v>36.75</v>
      </c>
      <c r="M2245" t="n">
        <v>3</v>
      </c>
      <c r="N2245" t="n">
        <v>85.64</v>
      </c>
      <c r="O2245" t="n">
        <v>37248.06</v>
      </c>
      <c r="P2245" t="n">
        <v>160.36</v>
      </c>
      <c r="Q2245" t="n">
        <v>197.75</v>
      </c>
      <c r="R2245" t="n">
        <v>29.89</v>
      </c>
      <c r="S2245" t="n">
        <v>25.4</v>
      </c>
      <c r="T2245" t="n">
        <v>1415.84</v>
      </c>
      <c r="U2245" t="n">
        <v>0.85</v>
      </c>
      <c r="V2245" t="n">
        <v>0.89</v>
      </c>
      <c r="W2245" t="n">
        <v>2.95</v>
      </c>
      <c r="X2245" t="n">
        <v>0.08</v>
      </c>
      <c r="Y2245" t="n">
        <v>1</v>
      </c>
      <c r="Z2245" t="n">
        <v>10</v>
      </c>
    </row>
    <row r="2246">
      <c r="A2246" t="n">
        <v>144</v>
      </c>
      <c r="B2246" t="n">
        <v>120</v>
      </c>
      <c r="C2246" t="inlineStr">
        <is>
          <t xml:space="preserve">CONCLUIDO	</t>
        </is>
      </c>
      <c r="D2246" t="n">
        <v>7.4588</v>
      </c>
      <c r="E2246" t="n">
        <v>13.41</v>
      </c>
      <c r="F2246" t="n">
        <v>10.47</v>
      </c>
      <c r="G2246" t="n">
        <v>125.64</v>
      </c>
      <c r="H2246" t="n">
        <v>2.19</v>
      </c>
      <c r="I2246" t="n">
        <v>5</v>
      </c>
      <c r="J2246" t="n">
        <v>300.64</v>
      </c>
      <c r="K2246" t="n">
        <v>57.72</v>
      </c>
      <c r="L2246" t="n">
        <v>37</v>
      </c>
      <c r="M2246" t="n">
        <v>3</v>
      </c>
      <c r="N2246" t="n">
        <v>85.91</v>
      </c>
      <c r="O2246" t="n">
        <v>37313</v>
      </c>
      <c r="P2246" t="n">
        <v>160.16</v>
      </c>
      <c r="Q2246" t="n">
        <v>197.75</v>
      </c>
      <c r="R2246" t="n">
        <v>29.79</v>
      </c>
      <c r="S2246" t="n">
        <v>25.4</v>
      </c>
      <c r="T2246" t="n">
        <v>1367.76</v>
      </c>
      <c r="U2246" t="n">
        <v>0.85</v>
      </c>
      <c r="V2246" t="n">
        <v>0.89</v>
      </c>
      <c r="W2246" t="n">
        <v>2.95</v>
      </c>
      <c r="X2246" t="n">
        <v>0.08</v>
      </c>
      <c r="Y2246" t="n">
        <v>1</v>
      </c>
      <c r="Z2246" t="n">
        <v>10</v>
      </c>
    </row>
    <row r="2247">
      <c r="A2247" t="n">
        <v>145</v>
      </c>
      <c r="B2247" t="n">
        <v>120</v>
      </c>
      <c r="C2247" t="inlineStr">
        <is>
          <t xml:space="preserve">CONCLUIDO	</t>
        </is>
      </c>
      <c r="D2247" t="n">
        <v>7.4593</v>
      </c>
      <c r="E2247" t="n">
        <v>13.41</v>
      </c>
      <c r="F2247" t="n">
        <v>10.47</v>
      </c>
      <c r="G2247" t="n">
        <v>125.63</v>
      </c>
      <c r="H2247" t="n">
        <v>2.2</v>
      </c>
      <c r="I2247" t="n">
        <v>5</v>
      </c>
      <c r="J2247" t="n">
        <v>301.17</v>
      </c>
      <c r="K2247" t="n">
        <v>57.72</v>
      </c>
      <c r="L2247" t="n">
        <v>37.25</v>
      </c>
      <c r="M2247" t="n">
        <v>3</v>
      </c>
      <c r="N2247" t="n">
        <v>86.19</v>
      </c>
      <c r="O2247" t="n">
        <v>37378.06</v>
      </c>
      <c r="P2247" t="n">
        <v>159.89</v>
      </c>
      <c r="Q2247" t="n">
        <v>197.76</v>
      </c>
      <c r="R2247" t="n">
        <v>29.79</v>
      </c>
      <c r="S2247" t="n">
        <v>25.4</v>
      </c>
      <c r="T2247" t="n">
        <v>1364.48</v>
      </c>
      <c r="U2247" t="n">
        <v>0.85</v>
      </c>
      <c r="V2247" t="n">
        <v>0.89</v>
      </c>
      <c r="W2247" t="n">
        <v>2.95</v>
      </c>
      <c r="X2247" t="n">
        <v>0.08</v>
      </c>
      <c r="Y2247" t="n">
        <v>1</v>
      </c>
      <c r="Z2247" t="n">
        <v>10</v>
      </c>
    </row>
    <row r="2248">
      <c r="A2248" t="n">
        <v>146</v>
      </c>
      <c r="B2248" t="n">
        <v>120</v>
      </c>
      <c r="C2248" t="inlineStr">
        <is>
          <t xml:space="preserve">CONCLUIDO	</t>
        </is>
      </c>
      <c r="D2248" t="n">
        <v>7.4613</v>
      </c>
      <c r="E2248" t="n">
        <v>13.4</v>
      </c>
      <c r="F2248" t="n">
        <v>10.47</v>
      </c>
      <c r="G2248" t="n">
        <v>125.59</v>
      </c>
      <c r="H2248" t="n">
        <v>2.21</v>
      </c>
      <c r="I2248" t="n">
        <v>5</v>
      </c>
      <c r="J2248" t="n">
        <v>301.69</v>
      </c>
      <c r="K2248" t="n">
        <v>57.72</v>
      </c>
      <c r="L2248" t="n">
        <v>37.5</v>
      </c>
      <c r="M2248" t="n">
        <v>3</v>
      </c>
      <c r="N2248" t="n">
        <v>86.47</v>
      </c>
      <c r="O2248" t="n">
        <v>37443.23</v>
      </c>
      <c r="P2248" t="n">
        <v>159.64</v>
      </c>
      <c r="Q2248" t="n">
        <v>197.77</v>
      </c>
      <c r="R2248" t="n">
        <v>29.74</v>
      </c>
      <c r="S2248" t="n">
        <v>25.4</v>
      </c>
      <c r="T2248" t="n">
        <v>1343.13</v>
      </c>
      <c r="U2248" t="n">
        <v>0.85</v>
      </c>
      <c r="V2248" t="n">
        <v>0.89</v>
      </c>
      <c r="W2248" t="n">
        <v>2.95</v>
      </c>
      <c r="X2248" t="n">
        <v>0.08</v>
      </c>
      <c r="Y2248" t="n">
        <v>1</v>
      </c>
      <c r="Z2248" t="n">
        <v>10</v>
      </c>
    </row>
    <row r="2249">
      <c r="A2249" t="n">
        <v>147</v>
      </c>
      <c r="B2249" t="n">
        <v>120</v>
      </c>
      <c r="C2249" t="inlineStr">
        <is>
          <t xml:space="preserve">CONCLUIDO	</t>
        </is>
      </c>
      <c r="D2249" t="n">
        <v>7.4613</v>
      </c>
      <c r="E2249" t="n">
        <v>13.4</v>
      </c>
      <c r="F2249" t="n">
        <v>10.47</v>
      </c>
      <c r="G2249" t="n">
        <v>125.59</v>
      </c>
      <c r="H2249" t="n">
        <v>2.22</v>
      </c>
      <c r="I2249" t="n">
        <v>5</v>
      </c>
      <c r="J2249" t="n">
        <v>302.22</v>
      </c>
      <c r="K2249" t="n">
        <v>57.72</v>
      </c>
      <c r="L2249" t="n">
        <v>37.75</v>
      </c>
      <c r="M2249" t="n">
        <v>3</v>
      </c>
      <c r="N2249" t="n">
        <v>86.75</v>
      </c>
      <c r="O2249" t="n">
        <v>37508.53</v>
      </c>
      <c r="P2249" t="n">
        <v>159.63</v>
      </c>
      <c r="Q2249" t="n">
        <v>197.76</v>
      </c>
      <c r="R2249" t="n">
        <v>29.76</v>
      </c>
      <c r="S2249" t="n">
        <v>25.4</v>
      </c>
      <c r="T2249" t="n">
        <v>1350.51</v>
      </c>
      <c r="U2249" t="n">
        <v>0.85</v>
      </c>
      <c r="V2249" t="n">
        <v>0.89</v>
      </c>
      <c r="W2249" t="n">
        <v>2.95</v>
      </c>
      <c r="X2249" t="n">
        <v>0.08</v>
      </c>
      <c r="Y2249" t="n">
        <v>1</v>
      </c>
      <c r="Z2249" t="n">
        <v>10</v>
      </c>
    </row>
    <row r="2250">
      <c r="A2250" t="n">
        <v>148</v>
      </c>
      <c r="B2250" t="n">
        <v>120</v>
      </c>
      <c r="C2250" t="inlineStr">
        <is>
          <t xml:space="preserve">CONCLUIDO	</t>
        </is>
      </c>
      <c r="D2250" t="n">
        <v>7.4984</v>
      </c>
      <c r="E2250" t="n">
        <v>13.34</v>
      </c>
      <c r="F2250" t="n">
        <v>10.45</v>
      </c>
      <c r="G2250" t="n">
        <v>156.68</v>
      </c>
      <c r="H2250" t="n">
        <v>2.24</v>
      </c>
      <c r="I2250" t="n">
        <v>4</v>
      </c>
      <c r="J2250" t="n">
        <v>302.75</v>
      </c>
      <c r="K2250" t="n">
        <v>57.72</v>
      </c>
      <c r="L2250" t="n">
        <v>38</v>
      </c>
      <c r="M2250" t="n">
        <v>2</v>
      </c>
      <c r="N2250" t="n">
        <v>87.03</v>
      </c>
      <c r="O2250" t="n">
        <v>37573.94</v>
      </c>
      <c r="P2250" t="n">
        <v>159.16</v>
      </c>
      <c r="Q2250" t="n">
        <v>197.75</v>
      </c>
      <c r="R2250" t="n">
        <v>29.09</v>
      </c>
      <c r="S2250" t="n">
        <v>25.4</v>
      </c>
      <c r="T2250" t="n">
        <v>1020.49</v>
      </c>
      <c r="U2250" t="n">
        <v>0.87</v>
      </c>
      <c r="V2250" t="n">
        <v>0.89</v>
      </c>
      <c r="W2250" t="n">
        <v>2.94</v>
      </c>
      <c r="X2250" t="n">
        <v>0.06</v>
      </c>
      <c r="Y2250" t="n">
        <v>1</v>
      </c>
      <c r="Z2250" t="n">
        <v>10</v>
      </c>
    </row>
    <row r="2251">
      <c r="A2251" t="n">
        <v>149</v>
      </c>
      <c r="B2251" t="n">
        <v>120</v>
      </c>
      <c r="C2251" t="inlineStr">
        <is>
          <t xml:space="preserve">CONCLUIDO	</t>
        </is>
      </c>
      <c r="D2251" t="n">
        <v>7.4977</v>
      </c>
      <c r="E2251" t="n">
        <v>13.34</v>
      </c>
      <c r="F2251" t="n">
        <v>10.45</v>
      </c>
      <c r="G2251" t="n">
        <v>156.7</v>
      </c>
      <c r="H2251" t="n">
        <v>2.25</v>
      </c>
      <c r="I2251" t="n">
        <v>4</v>
      </c>
      <c r="J2251" t="n">
        <v>303.29</v>
      </c>
      <c r="K2251" t="n">
        <v>57.72</v>
      </c>
      <c r="L2251" t="n">
        <v>38.25</v>
      </c>
      <c r="M2251" t="n">
        <v>2</v>
      </c>
      <c r="N2251" t="n">
        <v>87.31</v>
      </c>
      <c r="O2251" t="n">
        <v>37639.48</v>
      </c>
      <c r="P2251" t="n">
        <v>159.43</v>
      </c>
      <c r="Q2251" t="n">
        <v>197.75</v>
      </c>
      <c r="R2251" t="n">
        <v>29.05</v>
      </c>
      <c r="S2251" t="n">
        <v>25.4</v>
      </c>
      <c r="T2251" t="n">
        <v>1000.87</v>
      </c>
      <c r="U2251" t="n">
        <v>0.87</v>
      </c>
      <c r="V2251" t="n">
        <v>0.89</v>
      </c>
      <c r="W2251" t="n">
        <v>2.95</v>
      </c>
      <c r="X2251" t="n">
        <v>0.06</v>
      </c>
      <c r="Y2251" t="n">
        <v>1</v>
      </c>
      <c r="Z2251" t="n">
        <v>10</v>
      </c>
    </row>
    <row r="2252">
      <c r="A2252" t="n">
        <v>150</v>
      </c>
      <c r="B2252" t="n">
        <v>120</v>
      </c>
      <c r="C2252" t="inlineStr">
        <is>
          <t xml:space="preserve">CONCLUIDO	</t>
        </is>
      </c>
      <c r="D2252" t="n">
        <v>7.5008</v>
      </c>
      <c r="E2252" t="n">
        <v>13.33</v>
      </c>
      <c r="F2252" t="n">
        <v>10.44</v>
      </c>
      <c r="G2252" t="n">
        <v>156.61</v>
      </c>
      <c r="H2252" t="n">
        <v>2.26</v>
      </c>
      <c r="I2252" t="n">
        <v>4</v>
      </c>
      <c r="J2252" t="n">
        <v>303.82</v>
      </c>
      <c r="K2252" t="n">
        <v>57.72</v>
      </c>
      <c r="L2252" t="n">
        <v>38.5</v>
      </c>
      <c r="M2252" t="n">
        <v>2</v>
      </c>
      <c r="N2252" t="n">
        <v>87.59</v>
      </c>
      <c r="O2252" t="n">
        <v>37705.13</v>
      </c>
      <c r="P2252" t="n">
        <v>159.56</v>
      </c>
      <c r="Q2252" t="n">
        <v>197.75</v>
      </c>
      <c r="R2252" t="n">
        <v>28.94</v>
      </c>
      <c r="S2252" t="n">
        <v>25.4</v>
      </c>
      <c r="T2252" t="n">
        <v>947.36</v>
      </c>
      <c r="U2252" t="n">
        <v>0.88</v>
      </c>
      <c r="V2252" t="n">
        <v>0.89</v>
      </c>
      <c r="W2252" t="n">
        <v>2.94</v>
      </c>
      <c r="X2252" t="n">
        <v>0.05</v>
      </c>
      <c r="Y2252" t="n">
        <v>1</v>
      </c>
      <c r="Z2252" t="n">
        <v>10</v>
      </c>
    </row>
    <row r="2253">
      <c r="A2253" t="n">
        <v>151</v>
      </c>
      <c r="B2253" t="n">
        <v>120</v>
      </c>
      <c r="C2253" t="inlineStr">
        <is>
          <t xml:space="preserve">CONCLUIDO	</t>
        </is>
      </c>
      <c r="D2253" t="n">
        <v>7.5006</v>
      </c>
      <c r="E2253" t="n">
        <v>13.33</v>
      </c>
      <c r="F2253" t="n">
        <v>10.44</v>
      </c>
      <c r="G2253" t="n">
        <v>156.62</v>
      </c>
      <c r="H2253" t="n">
        <v>2.27</v>
      </c>
      <c r="I2253" t="n">
        <v>4</v>
      </c>
      <c r="J2253" t="n">
        <v>304.35</v>
      </c>
      <c r="K2253" t="n">
        <v>57.72</v>
      </c>
      <c r="L2253" t="n">
        <v>38.75</v>
      </c>
      <c r="M2253" t="n">
        <v>2</v>
      </c>
      <c r="N2253" t="n">
        <v>87.88</v>
      </c>
      <c r="O2253" t="n">
        <v>37770.91</v>
      </c>
      <c r="P2253" t="n">
        <v>159.73</v>
      </c>
      <c r="Q2253" t="n">
        <v>197.78</v>
      </c>
      <c r="R2253" t="n">
        <v>28.98</v>
      </c>
      <c r="S2253" t="n">
        <v>25.4</v>
      </c>
      <c r="T2253" t="n">
        <v>964.27</v>
      </c>
      <c r="U2253" t="n">
        <v>0.88</v>
      </c>
      <c r="V2253" t="n">
        <v>0.89</v>
      </c>
      <c r="W2253" t="n">
        <v>2.94</v>
      </c>
      <c r="X2253" t="n">
        <v>0.05</v>
      </c>
      <c r="Y2253" t="n">
        <v>1</v>
      </c>
      <c r="Z2253" t="n">
        <v>10</v>
      </c>
    </row>
    <row r="2254">
      <c r="A2254" t="n">
        <v>152</v>
      </c>
      <c r="B2254" t="n">
        <v>120</v>
      </c>
      <c r="C2254" t="inlineStr">
        <is>
          <t xml:space="preserve">CONCLUIDO	</t>
        </is>
      </c>
      <c r="D2254" t="n">
        <v>7.4988</v>
      </c>
      <c r="E2254" t="n">
        <v>13.34</v>
      </c>
      <c r="F2254" t="n">
        <v>10.44</v>
      </c>
      <c r="G2254" t="n">
        <v>156.67</v>
      </c>
      <c r="H2254" t="n">
        <v>2.28</v>
      </c>
      <c r="I2254" t="n">
        <v>4</v>
      </c>
      <c r="J2254" t="n">
        <v>304.89</v>
      </c>
      <c r="K2254" t="n">
        <v>57.72</v>
      </c>
      <c r="L2254" t="n">
        <v>39</v>
      </c>
      <c r="M2254" t="n">
        <v>2</v>
      </c>
      <c r="N2254" t="n">
        <v>88.16</v>
      </c>
      <c r="O2254" t="n">
        <v>37836.81</v>
      </c>
      <c r="P2254" t="n">
        <v>160.04</v>
      </c>
      <c r="Q2254" t="n">
        <v>197.75</v>
      </c>
      <c r="R2254" t="n">
        <v>29.09</v>
      </c>
      <c r="S2254" t="n">
        <v>25.4</v>
      </c>
      <c r="T2254" t="n">
        <v>1022.34</v>
      </c>
      <c r="U2254" t="n">
        <v>0.87</v>
      </c>
      <c r="V2254" t="n">
        <v>0.89</v>
      </c>
      <c r="W2254" t="n">
        <v>2.94</v>
      </c>
      <c r="X2254" t="n">
        <v>0.05</v>
      </c>
      <c r="Y2254" t="n">
        <v>1</v>
      </c>
      <c r="Z2254" t="n">
        <v>10</v>
      </c>
    </row>
    <row r="2255">
      <c r="A2255" t="n">
        <v>153</v>
      </c>
      <c r="B2255" t="n">
        <v>120</v>
      </c>
      <c r="C2255" t="inlineStr">
        <is>
          <t xml:space="preserve">CONCLUIDO	</t>
        </is>
      </c>
      <c r="D2255" t="n">
        <v>7.4995</v>
      </c>
      <c r="E2255" t="n">
        <v>13.33</v>
      </c>
      <c r="F2255" t="n">
        <v>10.44</v>
      </c>
      <c r="G2255" t="n">
        <v>156.65</v>
      </c>
      <c r="H2255" t="n">
        <v>2.29</v>
      </c>
      <c r="I2255" t="n">
        <v>4</v>
      </c>
      <c r="J2255" t="n">
        <v>305.42</v>
      </c>
      <c r="K2255" t="n">
        <v>57.72</v>
      </c>
      <c r="L2255" t="n">
        <v>39.25</v>
      </c>
      <c r="M2255" t="n">
        <v>2</v>
      </c>
      <c r="N2255" t="n">
        <v>88.45</v>
      </c>
      <c r="O2255" t="n">
        <v>37902.83</v>
      </c>
      <c r="P2255" t="n">
        <v>160.2</v>
      </c>
      <c r="Q2255" t="n">
        <v>197.75</v>
      </c>
      <c r="R2255" t="n">
        <v>29.07</v>
      </c>
      <c r="S2255" t="n">
        <v>25.4</v>
      </c>
      <c r="T2255" t="n">
        <v>1011.57</v>
      </c>
      <c r="U2255" t="n">
        <v>0.87</v>
      </c>
      <c r="V2255" t="n">
        <v>0.89</v>
      </c>
      <c r="W2255" t="n">
        <v>2.94</v>
      </c>
      <c r="X2255" t="n">
        <v>0.05</v>
      </c>
      <c r="Y2255" t="n">
        <v>1</v>
      </c>
      <c r="Z2255" t="n">
        <v>10</v>
      </c>
    </row>
    <row r="2256">
      <c r="A2256" t="n">
        <v>154</v>
      </c>
      <c r="B2256" t="n">
        <v>120</v>
      </c>
      <c r="C2256" t="inlineStr">
        <is>
          <t xml:space="preserve">CONCLUIDO	</t>
        </is>
      </c>
      <c r="D2256" t="n">
        <v>7.4994</v>
      </c>
      <c r="E2256" t="n">
        <v>13.33</v>
      </c>
      <c r="F2256" t="n">
        <v>10.44</v>
      </c>
      <c r="G2256" t="n">
        <v>156.65</v>
      </c>
      <c r="H2256" t="n">
        <v>2.3</v>
      </c>
      <c r="I2256" t="n">
        <v>4</v>
      </c>
      <c r="J2256" t="n">
        <v>305.96</v>
      </c>
      <c r="K2256" t="n">
        <v>57.72</v>
      </c>
      <c r="L2256" t="n">
        <v>39.5</v>
      </c>
      <c r="M2256" t="n">
        <v>2</v>
      </c>
      <c r="N2256" t="n">
        <v>88.73</v>
      </c>
      <c r="O2256" t="n">
        <v>37968.98</v>
      </c>
      <c r="P2256" t="n">
        <v>160.35</v>
      </c>
      <c r="Q2256" t="n">
        <v>197.79</v>
      </c>
      <c r="R2256" t="n">
        <v>29</v>
      </c>
      <c r="S2256" t="n">
        <v>25.4</v>
      </c>
      <c r="T2256" t="n">
        <v>974.47</v>
      </c>
      <c r="U2256" t="n">
        <v>0.88</v>
      </c>
      <c r="V2256" t="n">
        <v>0.89</v>
      </c>
      <c r="W2256" t="n">
        <v>2.95</v>
      </c>
      <c r="X2256" t="n">
        <v>0.05</v>
      </c>
      <c r="Y2256" t="n">
        <v>1</v>
      </c>
      <c r="Z2256" t="n">
        <v>10</v>
      </c>
    </row>
    <row r="2257">
      <c r="A2257" t="n">
        <v>155</v>
      </c>
      <c r="B2257" t="n">
        <v>120</v>
      </c>
      <c r="C2257" t="inlineStr">
        <is>
          <t xml:space="preserve">CONCLUIDO	</t>
        </is>
      </c>
      <c r="D2257" t="n">
        <v>7.4995</v>
      </c>
      <c r="E2257" t="n">
        <v>13.33</v>
      </c>
      <c r="F2257" t="n">
        <v>10.44</v>
      </c>
      <c r="G2257" t="n">
        <v>156.65</v>
      </c>
      <c r="H2257" t="n">
        <v>2.31</v>
      </c>
      <c r="I2257" t="n">
        <v>4</v>
      </c>
      <c r="J2257" t="n">
        <v>306.49</v>
      </c>
      <c r="K2257" t="n">
        <v>57.72</v>
      </c>
      <c r="L2257" t="n">
        <v>39.75</v>
      </c>
      <c r="M2257" t="n">
        <v>2</v>
      </c>
      <c r="N2257" t="n">
        <v>89.02</v>
      </c>
      <c r="O2257" t="n">
        <v>38035.25</v>
      </c>
      <c r="P2257" t="n">
        <v>160.58</v>
      </c>
      <c r="Q2257" t="n">
        <v>197.75</v>
      </c>
      <c r="R2257" t="n">
        <v>29.06</v>
      </c>
      <c r="S2257" t="n">
        <v>25.4</v>
      </c>
      <c r="T2257" t="n">
        <v>1007.99</v>
      </c>
      <c r="U2257" t="n">
        <v>0.87</v>
      </c>
      <c r="V2257" t="n">
        <v>0.89</v>
      </c>
      <c r="W2257" t="n">
        <v>2.94</v>
      </c>
      <c r="X2257" t="n">
        <v>0.05</v>
      </c>
      <c r="Y2257" t="n">
        <v>1</v>
      </c>
      <c r="Z2257" t="n">
        <v>10</v>
      </c>
    </row>
    <row r="2258">
      <c r="A2258" t="n">
        <v>156</v>
      </c>
      <c r="B2258" t="n">
        <v>120</v>
      </c>
      <c r="C2258" t="inlineStr">
        <is>
          <t xml:space="preserve">CONCLUIDO	</t>
        </is>
      </c>
      <c r="D2258" t="n">
        <v>7.5</v>
      </c>
      <c r="E2258" t="n">
        <v>13.33</v>
      </c>
      <c r="F2258" t="n">
        <v>10.44</v>
      </c>
      <c r="G2258" t="n">
        <v>156.63</v>
      </c>
      <c r="H2258" t="n">
        <v>2.32</v>
      </c>
      <c r="I2258" t="n">
        <v>4</v>
      </c>
      <c r="J2258" t="n">
        <v>307.03</v>
      </c>
      <c r="K2258" t="n">
        <v>57.72</v>
      </c>
      <c r="L2258" t="n">
        <v>40</v>
      </c>
      <c r="M2258" t="n">
        <v>2</v>
      </c>
      <c r="N2258" t="n">
        <v>89.31</v>
      </c>
      <c r="O2258" t="n">
        <v>38101.64</v>
      </c>
      <c r="P2258" t="n">
        <v>160.76</v>
      </c>
      <c r="Q2258" t="n">
        <v>197.75</v>
      </c>
      <c r="R2258" t="n">
        <v>29.03</v>
      </c>
      <c r="S2258" t="n">
        <v>25.4</v>
      </c>
      <c r="T2258" t="n">
        <v>991.67</v>
      </c>
      <c r="U2258" t="n">
        <v>0.87</v>
      </c>
      <c r="V2258" t="n">
        <v>0.89</v>
      </c>
      <c r="W2258" t="n">
        <v>2.94</v>
      </c>
      <c r="X2258" t="n">
        <v>0.05</v>
      </c>
      <c r="Y2258" t="n">
        <v>1</v>
      </c>
      <c r="Z2258" t="n">
        <v>10</v>
      </c>
    </row>
    <row r="2259">
      <c r="A2259" t="n">
        <v>0</v>
      </c>
      <c r="B2259" t="n">
        <v>145</v>
      </c>
      <c r="C2259" t="inlineStr">
        <is>
          <t xml:space="preserve">CONCLUIDO	</t>
        </is>
      </c>
      <c r="D2259" t="n">
        <v>3.7044</v>
      </c>
      <c r="E2259" t="n">
        <v>26.99</v>
      </c>
      <c r="F2259" t="n">
        <v>14.18</v>
      </c>
      <c r="G2259" t="n">
        <v>4.65</v>
      </c>
      <c r="H2259" t="n">
        <v>0.06</v>
      </c>
      <c r="I2259" t="n">
        <v>183</v>
      </c>
      <c r="J2259" t="n">
        <v>285.18</v>
      </c>
      <c r="K2259" t="n">
        <v>61.2</v>
      </c>
      <c r="L2259" t="n">
        <v>1</v>
      </c>
      <c r="M2259" t="n">
        <v>181</v>
      </c>
      <c r="N2259" t="n">
        <v>77.98</v>
      </c>
      <c r="O2259" t="n">
        <v>35406.83</v>
      </c>
      <c r="P2259" t="n">
        <v>253.85</v>
      </c>
      <c r="Q2259" t="n">
        <v>198.38</v>
      </c>
      <c r="R2259" t="n">
        <v>145.29</v>
      </c>
      <c r="S2259" t="n">
        <v>25.4</v>
      </c>
      <c r="T2259" t="n">
        <v>58223.57</v>
      </c>
      <c r="U2259" t="n">
        <v>0.17</v>
      </c>
      <c r="V2259" t="n">
        <v>0.66</v>
      </c>
      <c r="W2259" t="n">
        <v>3.25</v>
      </c>
      <c r="X2259" t="n">
        <v>3.78</v>
      </c>
      <c r="Y2259" t="n">
        <v>1</v>
      </c>
      <c r="Z2259" t="n">
        <v>10</v>
      </c>
    </row>
    <row r="2260">
      <c r="A2260" t="n">
        <v>1</v>
      </c>
      <c r="B2260" t="n">
        <v>145</v>
      </c>
      <c r="C2260" t="inlineStr">
        <is>
          <t xml:space="preserve">CONCLUIDO	</t>
        </is>
      </c>
      <c r="D2260" t="n">
        <v>4.2642</v>
      </c>
      <c r="E2260" t="n">
        <v>23.45</v>
      </c>
      <c r="F2260" t="n">
        <v>13.17</v>
      </c>
      <c r="G2260" t="n">
        <v>5.81</v>
      </c>
      <c r="H2260" t="n">
        <v>0.08</v>
      </c>
      <c r="I2260" t="n">
        <v>136</v>
      </c>
      <c r="J2260" t="n">
        <v>285.68</v>
      </c>
      <c r="K2260" t="n">
        <v>61.2</v>
      </c>
      <c r="L2260" t="n">
        <v>1.25</v>
      </c>
      <c r="M2260" t="n">
        <v>134</v>
      </c>
      <c r="N2260" t="n">
        <v>78.23999999999999</v>
      </c>
      <c r="O2260" t="n">
        <v>35468.6</v>
      </c>
      <c r="P2260" t="n">
        <v>235.81</v>
      </c>
      <c r="Q2260" t="n">
        <v>198.13</v>
      </c>
      <c r="R2260" t="n">
        <v>113.79</v>
      </c>
      <c r="S2260" t="n">
        <v>25.4</v>
      </c>
      <c r="T2260" t="n">
        <v>42712.95</v>
      </c>
      <c r="U2260" t="n">
        <v>0.22</v>
      </c>
      <c r="V2260" t="n">
        <v>0.71</v>
      </c>
      <c r="W2260" t="n">
        <v>3.16</v>
      </c>
      <c r="X2260" t="n">
        <v>2.77</v>
      </c>
      <c r="Y2260" t="n">
        <v>1</v>
      </c>
      <c r="Z2260" t="n">
        <v>10</v>
      </c>
    </row>
    <row r="2261">
      <c r="A2261" t="n">
        <v>2</v>
      </c>
      <c r="B2261" t="n">
        <v>145</v>
      </c>
      <c r="C2261" t="inlineStr">
        <is>
          <t xml:space="preserve">CONCLUIDO	</t>
        </is>
      </c>
      <c r="D2261" t="n">
        <v>4.6684</v>
      </c>
      <c r="E2261" t="n">
        <v>21.42</v>
      </c>
      <c r="F2261" t="n">
        <v>12.6</v>
      </c>
      <c r="G2261" t="n">
        <v>6.93</v>
      </c>
      <c r="H2261" t="n">
        <v>0.09</v>
      </c>
      <c r="I2261" t="n">
        <v>109</v>
      </c>
      <c r="J2261" t="n">
        <v>286.19</v>
      </c>
      <c r="K2261" t="n">
        <v>61.2</v>
      </c>
      <c r="L2261" t="n">
        <v>1.5</v>
      </c>
      <c r="M2261" t="n">
        <v>107</v>
      </c>
      <c r="N2261" t="n">
        <v>78.48999999999999</v>
      </c>
      <c r="O2261" t="n">
        <v>35530.47</v>
      </c>
      <c r="P2261" t="n">
        <v>225.56</v>
      </c>
      <c r="Q2261" t="n">
        <v>198.03</v>
      </c>
      <c r="R2261" t="n">
        <v>96.09</v>
      </c>
      <c r="S2261" t="n">
        <v>25.4</v>
      </c>
      <c r="T2261" t="n">
        <v>33998.23</v>
      </c>
      <c r="U2261" t="n">
        <v>0.26</v>
      </c>
      <c r="V2261" t="n">
        <v>0.74</v>
      </c>
      <c r="W2261" t="n">
        <v>3.11</v>
      </c>
      <c r="X2261" t="n">
        <v>2.2</v>
      </c>
      <c r="Y2261" t="n">
        <v>1</v>
      </c>
      <c r="Z2261" t="n">
        <v>10</v>
      </c>
    </row>
    <row r="2262">
      <c r="A2262" t="n">
        <v>3</v>
      </c>
      <c r="B2262" t="n">
        <v>145</v>
      </c>
      <c r="C2262" t="inlineStr">
        <is>
          <t xml:space="preserve">CONCLUIDO	</t>
        </is>
      </c>
      <c r="D2262" t="n">
        <v>4.9816</v>
      </c>
      <c r="E2262" t="n">
        <v>20.07</v>
      </c>
      <c r="F2262" t="n">
        <v>12.22</v>
      </c>
      <c r="G2262" t="n">
        <v>8.06</v>
      </c>
      <c r="H2262" t="n">
        <v>0.11</v>
      </c>
      <c r="I2262" t="n">
        <v>91</v>
      </c>
      <c r="J2262" t="n">
        <v>286.69</v>
      </c>
      <c r="K2262" t="n">
        <v>61.2</v>
      </c>
      <c r="L2262" t="n">
        <v>1.75</v>
      </c>
      <c r="M2262" t="n">
        <v>89</v>
      </c>
      <c r="N2262" t="n">
        <v>78.73999999999999</v>
      </c>
      <c r="O2262" t="n">
        <v>35592.57</v>
      </c>
      <c r="P2262" t="n">
        <v>218.82</v>
      </c>
      <c r="Q2262" t="n">
        <v>197.88</v>
      </c>
      <c r="R2262" t="n">
        <v>84.16</v>
      </c>
      <c r="S2262" t="n">
        <v>25.4</v>
      </c>
      <c r="T2262" t="n">
        <v>28120.22</v>
      </c>
      <c r="U2262" t="n">
        <v>0.3</v>
      </c>
      <c r="V2262" t="n">
        <v>0.76</v>
      </c>
      <c r="W2262" t="n">
        <v>3.09</v>
      </c>
      <c r="X2262" t="n">
        <v>1.83</v>
      </c>
      <c r="Y2262" t="n">
        <v>1</v>
      </c>
      <c r="Z2262" t="n">
        <v>10</v>
      </c>
    </row>
    <row r="2263">
      <c r="A2263" t="n">
        <v>4</v>
      </c>
      <c r="B2263" t="n">
        <v>145</v>
      </c>
      <c r="C2263" t="inlineStr">
        <is>
          <t xml:space="preserve">CONCLUIDO	</t>
        </is>
      </c>
      <c r="D2263" t="n">
        <v>5.2282</v>
      </c>
      <c r="E2263" t="n">
        <v>19.13</v>
      </c>
      <c r="F2263" t="n">
        <v>11.97</v>
      </c>
      <c r="G2263" t="n">
        <v>9.210000000000001</v>
      </c>
      <c r="H2263" t="n">
        <v>0.12</v>
      </c>
      <c r="I2263" t="n">
        <v>78</v>
      </c>
      <c r="J2263" t="n">
        <v>287.19</v>
      </c>
      <c r="K2263" t="n">
        <v>61.2</v>
      </c>
      <c r="L2263" t="n">
        <v>2</v>
      </c>
      <c r="M2263" t="n">
        <v>76</v>
      </c>
      <c r="N2263" t="n">
        <v>78.98999999999999</v>
      </c>
      <c r="O2263" t="n">
        <v>35654.65</v>
      </c>
      <c r="P2263" t="n">
        <v>214.4</v>
      </c>
      <c r="Q2263" t="n">
        <v>197.94</v>
      </c>
      <c r="R2263" t="n">
        <v>76.42</v>
      </c>
      <c r="S2263" t="n">
        <v>25.4</v>
      </c>
      <c r="T2263" t="n">
        <v>24317.97</v>
      </c>
      <c r="U2263" t="n">
        <v>0.33</v>
      </c>
      <c r="V2263" t="n">
        <v>0.78</v>
      </c>
      <c r="W2263" t="n">
        <v>3.07</v>
      </c>
      <c r="X2263" t="n">
        <v>1.58</v>
      </c>
      <c r="Y2263" t="n">
        <v>1</v>
      </c>
      <c r="Z2263" t="n">
        <v>10</v>
      </c>
    </row>
    <row r="2264">
      <c r="A2264" t="n">
        <v>5</v>
      </c>
      <c r="B2264" t="n">
        <v>145</v>
      </c>
      <c r="C2264" t="inlineStr">
        <is>
          <t xml:space="preserve">CONCLUIDO	</t>
        </is>
      </c>
      <c r="D2264" t="n">
        <v>5.4451</v>
      </c>
      <c r="E2264" t="n">
        <v>18.36</v>
      </c>
      <c r="F2264" t="n">
        <v>11.75</v>
      </c>
      <c r="G2264" t="n">
        <v>10.37</v>
      </c>
      <c r="H2264" t="n">
        <v>0.14</v>
      </c>
      <c r="I2264" t="n">
        <v>68</v>
      </c>
      <c r="J2264" t="n">
        <v>287.7</v>
      </c>
      <c r="K2264" t="n">
        <v>61.2</v>
      </c>
      <c r="L2264" t="n">
        <v>2.25</v>
      </c>
      <c r="M2264" t="n">
        <v>66</v>
      </c>
      <c r="N2264" t="n">
        <v>79.25</v>
      </c>
      <c r="O2264" t="n">
        <v>35716.83</v>
      </c>
      <c r="P2264" t="n">
        <v>210.44</v>
      </c>
      <c r="Q2264" t="n">
        <v>197.91</v>
      </c>
      <c r="R2264" t="n">
        <v>69.34</v>
      </c>
      <c r="S2264" t="n">
        <v>25.4</v>
      </c>
      <c r="T2264" t="n">
        <v>20828.45</v>
      </c>
      <c r="U2264" t="n">
        <v>0.37</v>
      </c>
      <c r="V2264" t="n">
        <v>0.79</v>
      </c>
      <c r="W2264" t="n">
        <v>3.06</v>
      </c>
      <c r="X2264" t="n">
        <v>1.36</v>
      </c>
      <c r="Y2264" t="n">
        <v>1</v>
      </c>
      <c r="Z2264" t="n">
        <v>10</v>
      </c>
    </row>
    <row r="2265">
      <c r="A2265" t="n">
        <v>6</v>
      </c>
      <c r="B2265" t="n">
        <v>145</v>
      </c>
      <c r="C2265" t="inlineStr">
        <is>
          <t xml:space="preserve">CONCLUIDO	</t>
        </is>
      </c>
      <c r="D2265" t="n">
        <v>5.6009</v>
      </c>
      <c r="E2265" t="n">
        <v>17.85</v>
      </c>
      <c r="F2265" t="n">
        <v>11.62</v>
      </c>
      <c r="G2265" t="n">
        <v>11.43</v>
      </c>
      <c r="H2265" t="n">
        <v>0.15</v>
      </c>
      <c r="I2265" t="n">
        <v>61</v>
      </c>
      <c r="J2265" t="n">
        <v>288.2</v>
      </c>
      <c r="K2265" t="n">
        <v>61.2</v>
      </c>
      <c r="L2265" t="n">
        <v>2.5</v>
      </c>
      <c r="M2265" t="n">
        <v>59</v>
      </c>
      <c r="N2265" t="n">
        <v>79.5</v>
      </c>
      <c r="O2265" t="n">
        <v>35779.11</v>
      </c>
      <c r="P2265" t="n">
        <v>208.04</v>
      </c>
      <c r="Q2265" t="n">
        <v>198</v>
      </c>
      <c r="R2265" t="n">
        <v>65.40000000000001</v>
      </c>
      <c r="S2265" t="n">
        <v>25.4</v>
      </c>
      <c r="T2265" t="n">
        <v>18890.32</v>
      </c>
      <c r="U2265" t="n">
        <v>0.39</v>
      </c>
      <c r="V2265" t="n">
        <v>0.8</v>
      </c>
      <c r="W2265" t="n">
        <v>3.04</v>
      </c>
      <c r="X2265" t="n">
        <v>1.22</v>
      </c>
      <c r="Y2265" t="n">
        <v>1</v>
      </c>
      <c r="Z2265" t="n">
        <v>10</v>
      </c>
    </row>
    <row r="2266">
      <c r="A2266" t="n">
        <v>7</v>
      </c>
      <c r="B2266" t="n">
        <v>145</v>
      </c>
      <c r="C2266" t="inlineStr">
        <is>
          <t xml:space="preserve">CONCLUIDO	</t>
        </is>
      </c>
      <c r="D2266" t="n">
        <v>5.7469</v>
      </c>
      <c r="E2266" t="n">
        <v>17.4</v>
      </c>
      <c r="F2266" t="n">
        <v>11.49</v>
      </c>
      <c r="G2266" t="n">
        <v>12.53</v>
      </c>
      <c r="H2266" t="n">
        <v>0.17</v>
      </c>
      <c r="I2266" t="n">
        <v>55</v>
      </c>
      <c r="J2266" t="n">
        <v>288.71</v>
      </c>
      <c r="K2266" t="n">
        <v>61.2</v>
      </c>
      <c r="L2266" t="n">
        <v>2.75</v>
      </c>
      <c r="M2266" t="n">
        <v>53</v>
      </c>
      <c r="N2266" t="n">
        <v>79.76000000000001</v>
      </c>
      <c r="O2266" t="n">
        <v>35841.5</v>
      </c>
      <c r="P2266" t="n">
        <v>205.73</v>
      </c>
      <c r="Q2266" t="n">
        <v>197.99</v>
      </c>
      <c r="R2266" t="n">
        <v>61.33</v>
      </c>
      <c r="S2266" t="n">
        <v>25.4</v>
      </c>
      <c r="T2266" t="n">
        <v>16885.32</v>
      </c>
      <c r="U2266" t="n">
        <v>0.41</v>
      </c>
      <c r="V2266" t="n">
        <v>0.8100000000000001</v>
      </c>
      <c r="W2266" t="n">
        <v>3.03</v>
      </c>
      <c r="X2266" t="n">
        <v>1.09</v>
      </c>
      <c r="Y2266" t="n">
        <v>1</v>
      </c>
      <c r="Z2266" t="n">
        <v>10</v>
      </c>
    </row>
    <row r="2267">
      <c r="A2267" t="n">
        <v>8</v>
      </c>
      <c r="B2267" t="n">
        <v>145</v>
      </c>
      <c r="C2267" t="inlineStr">
        <is>
          <t xml:space="preserve">CONCLUIDO	</t>
        </is>
      </c>
      <c r="D2267" t="n">
        <v>5.8715</v>
      </c>
      <c r="E2267" t="n">
        <v>17.03</v>
      </c>
      <c r="F2267" t="n">
        <v>11.39</v>
      </c>
      <c r="G2267" t="n">
        <v>13.67</v>
      </c>
      <c r="H2267" t="n">
        <v>0.18</v>
      </c>
      <c r="I2267" t="n">
        <v>50</v>
      </c>
      <c r="J2267" t="n">
        <v>289.21</v>
      </c>
      <c r="K2267" t="n">
        <v>61.2</v>
      </c>
      <c r="L2267" t="n">
        <v>3</v>
      </c>
      <c r="M2267" t="n">
        <v>48</v>
      </c>
      <c r="N2267" t="n">
        <v>80.02</v>
      </c>
      <c r="O2267" t="n">
        <v>35903.99</v>
      </c>
      <c r="P2267" t="n">
        <v>203.92</v>
      </c>
      <c r="Q2267" t="n">
        <v>197.85</v>
      </c>
      <c r="R2267" t="n">
        <v>58.45</v>
      </c>
      <c r="S2267" t="n">
        <v>25.4</v>
      </c>
      <c r="T2267" t="n">
        <v>15469.3</v>
      </c>
      <c r="U2267" t="n">
        <v>0.43</v>
      </c>
      <c r="V2267" t="n">
        <v>0.82</v>
      </c>
      <c r="W2267" t="n">
        <v>3.02</v>
      </c>
      <c r="X2267" t="n">
        <v>1</v>
      </c>
      <c r="Y2267" t="n">
        <v>1</v>
      </c>
      <c r="Z2267" t="n">
        <v>10</v>
      </c>
    </row>
    <row r="2268">
      <c r="A2268" t="n">
        <v>9</v>
      </c>
      <c r="B2268" t="n">
        <v>145</v>
      </c>
      <c r="C2268" t="inlineStr">
        <is>
          <t xml:space="preserve">CONCLUIDO	</t>
        </is>
      </c>
      <c r="D2268" t="n">
        <v>5.9777</v>
      </c>
      <c r="E2268" t="n">
        <v>16.73</v>
      </c>
      <c r="F2268" t="n">
        <v>11.3</v>
      </c>
      <c r="G2268" t="n">
        <v>14.74</v>
      </c>
      <c r="H2268" t="n">
        <v>0.2</v>
      </c>
      <c r="I2268" t="n">
        <v>46</v>
      </c>
      <c r="J2268" t="n">
        <v>289.72</v>
      </c>
      <c r="K2268" t="n">
        <v>61.2</v>
      </c>
      <c r="L2268" t="n">
        <v>3.25</v>
      </c>
      <c r="M2268" t="n">
        <v>44</v>
      </c>
      <c r="N2268" t="n">
        <v>80.27</v>
      </c>
      <c r="O2268" t="n">
        <v>35966.59</v>
      </c>
      <c r="P2268" t="n">
        <v>202.34</v>
      </c>
      <c r="Q2268" t="n">
        <v>197.9</v>
      </c>
      <c r="R2268" t="n">
        <v>55.68</v>
      </c>
      <c r="S2268" t="n">
        <v>25.4</v>
      </c>
      <c r="T2268" t="n">
        <v>14105.84</v>
      </c>
      <c r="U2268" t="n">
        <v>0.46</v>
      </c>
      <c r="V2268" t="n">
        <v>0.82</v>
      </c>
      <c r="W2268" t="n">
        <v>3.01</v>
      </c>
      <c r="X2268" t="n">
        <v>0.91</v>
      </c>
      <c r="Y2268" t="n">
        <v>1</v>
      </c>
      <c r="Z2268" t="n">
        <v>10</v>
      </c>
    </row>
    <row r="2269">
      <c r="A2269" t="n">
        <v>10</v>
      </c>
      <c r="B2269" t="n">
        <v>145</v>
      </c>
      <c r="C2269" t="inlineStr">
        <is>
          <t xml:space="preserve">CONCLUIDO	</t>
        </is>
      </c>
      <c r="D2269" t="n">
        <v>6.0536</v>
      </c>
      <c r="E2269" t="n">
        <v>16.52</v>
      </c>
      <c r="F2269" t="n">
        <v>11.25</v>
      </c>
      <c r="G2269" t="n">
        <v>15.7</v>
      </c>
      <c r="H2269" t="n">
        <v>0.21</v>
      </c>
      <c r="I2269" t="n">
        <v>43</v>
      </c>
      <c r="J2269" t="n">
        <v>290.23</v>
      </c>
      <c r="K2269" t="n">
        <v>61.2</v>
      </c>
      <c r="L2269" t="n">
        <v>3.5</v>
      </c>
      <c r="M2269" t="n">
        <v>41</v>
      </c>
      <c r="N2269" t="n">
        <v>80.53</v>
      </c>
      <c r="O2269" t="n">
        <v>36029.29</v>
      </c>
      <c r="P2269" t="n">
        <v>201.51</v>
      </c>
      <c r="Q2269" t="n">
        <v>197.81</v>
      </c>
      <c r="R2269" t="n">
        <v>54.12</v>
      </c>
      <c r="S2269" t="n">
        <v>25.4</v>
      </c>
      <c r="T2269" t="n">
        <v>13341.81</v>
      </c>
      <c r="U2269" t="n">
        <v>0.47</v>
      </c>
      <c r="V2269" t="n">
        <v>0.83</v>
      </c>
      <c r="W2269" t="n">
        <v>3.01</v>
      </c>
      <c r="X2269" t="n">
        <v>0.86</v>
      </c>
      <c r="Y2269" t="n">
        <v>1</v>
      </c>
      <c r="Z2269" t="n">
        <v>10</v>
      </c>
    </row>
    <row r="2270">
      <c r="A2270" t="n">
        <v>11</v>
      </c>
      <c r="B2270" t="n">
        <v>145</v>
      </c>
      <c r="C2270" t="inlineStr">
        <is>
          <t xml:space="preserve">CONCLUIDO	</t>
        </is>
      </c>
      <c r="D2270" t="n">
        <v>6.143</v>
      </c>
      <c r="E2270" t="n">
        <v>16.28</v>
      </c>
      <c r="F2270" t="n">
        <v>11.17</v>
      </c>
      <c r="G2270" t="n">
        <v>16.76</v>
      </c>
      <c r="H2270" t="n">
        <v>0.23</v>
      </c>
      <c r="I2270" t="n">
        <v>40</v>
      </c>
      <c r="J2270" t="n">
        <v>290.74</v>
      </c>
      <c r="K2270" t="n">
        <v>61.2</v>
      </c>
      <c r="L2270" t="n">
        <v>3.75</v>
      </c>
      <c r="M2270" t="n">
        <v>38</v>
      </c>
      <c r="N2270" t="n">
        <v>80.79000000000001</v>
      </c>
      <c r="O2270" t="n">
        <v>36092.1</v>
      </c>
      <c r="P2270" t="n">
        <v>200.08</v>
      </c>
      <c r="Q2270" t="n">
        <v>197.84</v>
      </c>
      <c r="R2270" t="n">
        <v>51.66</v>
      </c>
      <c r="S2270" t="n">
        <v>25.4</v>
      </c>
      <c r="T2270" t="n">
        <v>12126.2</v>
      </c>
      <c r="U2270" t="n">
        <v>0.49</v>
      </c>
      <c r="V2270" t="n">
        <v>0.83</v>
      </c>
      <c r="W2270" t="n">
        <v>3</v>
      </c>
      <c r="X2270" t="n">
        <v>0.78</v>
      </c>
      <c r="Y2270" t="n">
        <v>1</v>
      </c>
      <c r="Z2270" t="n">
        <v>10</v>
      </c>
    </row>
    <row r="2271">
      <c r="A2271" t="n">
        <v>12</v>
      </c>
      <c r="B2271" t="n">
        <v>145</v>
      </c>
      <c r="C2271" t="inlineStr">
        <is>
          <t xml:space="preserve">CONCLUIDO	</t>
        </is>
      </c>
      <c r="D2271" t="n">
        <v>6.2253</v>
      </c>
      <c r="E2271" t="n">
        <v>16.06</v>
      </c>
      <c r="F2271" t="n">
        <v>11.12</v>
      </c>
      <c r="G2271" t="n">
        <v>18.03</v>
      </c>
      <c r="H2271" t="n">
        <v>0.24</v>
      </c>
      <c r="I2271" t="n">
        <v>37</v>
      </c>
      <c r="J2271" t="n">
        <v>291.25</v>
      </c>
      <c r="K2271" t="n">
        <v>61.2</v>
      </c>
      <c r="L2271" t="n">
        <v>4</v>
      </c>
      <c r="M2271" t="n">
        <v>35</v>
      </c>
      <c r="N2271" t="n">
        <v>81.05</v>
      </c>
      <c r="O2271" t="n">
        <v>36155.02</v>
      </c>
      <c r="P2271" t="n">
        <v>199.17</v>
      </c>
      <c r="Q2271" t="n">
        <v>197.85</v>
      </c>
      <c r="R2271" t="n">
        <v>49.85</v>
      </c>
      <c r="S2271" t="n">
        <v>25.4</v>
      </c>
      <c r="T2271" t="n">
        <v>11234.63</v>
      </c>
      <c r="U2271" t="n">
        <v>0.51</v>
      </c>
      <c r="V2271" t="n">
        <v>0.84</v>
      </c>
      <c r="W2271" t="n">
        <v>3</v>
      </c>
      <c r="X2271" t="n">
        <v>0.73</v>
      </c>
      <c r="Y2271" t="n">
        <v>1</v>
      </c>
      <c r="Z2271" t="n">
        <v>10</v>
      </c>
    </row>
    <row r="2272">
      <c r="A2272" t="n">
        <v>13</v>
      </c>
      <c r="B2272" t="n">
        <v>145</v>
      </c>
      <c r="C2272" t="inlineStr">
        <is>
          <t xml:space="preserve">CONCLUIDO	</t>
        </is>
      </c>
      <c r="D2272" t="n">
        <v>6.2817</v>
      </c>
      <c r="E2272" t="n">
        <v>15.92</v>
      </c>
      <c r="F2272" t="n">
        <v>11.08</v>
      </c>
      <c r="G2272" t="n">
        <v>19</v>
      </c>
      <c r="H2272" t="n">
        <v>0.26</v>
      </c>
      <c r="I2272" t="n">
        <v>35</v>
      </c>
      <c r="J2272" t="n">
        <v>291.76</v>
      </c>
      <c r="K2272" t="n">
        <v>61.2</v>
      </c>
      <c r="L2272" t="n">
        <v>4.25</v>
      </c>
      <c r="M2272" t="n">
        <v>33</v>
      </c>
      <c r="N2272" t="n">
        <v>81.31</v>
      </c>
      <c r="O2272" t="n">
        <v>36218.04</v>
      </c>
      <c r="P2272" t="n">
        <v>198.45</v>
      </c>
      <c r="Q2272" t="n">
        <v>197.83</v>
      </c>
      <c r="R2272" t="n">
        <v>48.71</v>
      </c>
      <c r="S2272" t="n">
        <v>25.4</v>
      </c>
      <c r="T2272" t="n">
        <v>10673.63</v>
      </c>
      <c r="U2272" t="n">
        <v>0.52</v>
      </c>
      <c r="V2272" t="n">
        <v>0.84</v>
      </c>
      <c r="W2272" t="n">
        <v>3</v>
      </c>
      <c r="X2272" t="n">
        <v>0.6899999999999999</v>
      </c>
      <c r="Y2272" t="n">
        <v>1</v>
      </c>
      <c r="Z2272" t="n">
        <v>10</v>
      </c>
    </row>
    <row r="2273">
      <c r="A2273" t="n">
        <v>14</v>
      </c>
      <c r="B2273" t="n">
        <v>145</v>
      </c>
      <c r="C2273" t="inlineStr">
        <is>
          <t xml:space="preserve">CONCLUIDO	</t>
        </is>
      </c>
      <c r="D2273" t="n">
        <v>6.3416</v>
      </c>
      <c r="E2273" t="n">
        <v>15.77</v>
      </c>
      <c r="F2273" t="n">
        <v>11.04</v>
      </c>
      <c r="G2273" t="n">
        <v>20.08</v>
      </c>
      <c r="H2273" t="n">
        <v>0.27</v>
      </c>
      <c r="I2273" t="n">
        <v>33</v>
      </c>
      <c r="J2273" t="n">
        <v>292.27</v>
      </c>
      <c r="K2273" t="n">
        <v>61.2</v>
      </c>
      <c r="L2273" t="n">
        <v>4.5</v>
      </c>
      <c r="M2273" t="n">
        <v>31</v>
      </c>
      <c r="N2273" t="n">
        <v>81.56999999999999</v>
      </c>
      <c r="O2273" t="n">
        <v>36281.16</v>
      </c>
      <c r="P2273" t="n">
        <v>197.74</v>
      </c>
      <c r="Q2273" t="n">
        <v>197.81</v>
      </c>
      <c r="R2273" t="n">
        <v>47.76</v>
      </c>
      <c r="S2273" t="n">
        <v>25.4</v>
      </c>
      <c r="T2273" t="n">
        <v>10212.82</v>
      </c>
      <c r="U2273" t="n">
        <v>0.53</v>
      </c>
      <c r="V2273" t="n">
        <v>0.84</v>
      </c>
      <c r="W2273" t="n">
        <v>2.99</v>
      </c>
      <c r="X2273" t="n">
        <v>0.65</v>
      </c>
      <c r="Y2273" t="n">
        <v>1</v>
      </c>
      <c r="Z2273" t="n">
        <v>10</v>
      </c>
    </row>
    <row r="2274">
      <c r="A2274" t="n">
        <v>15</v>
      </c>
      <c r="B2274" t="n">
        <v>145</v>
      </c>
      <c r="C2274" t="inlineStr">
        <is>
          <t xml:space="preserve">CONCLUIDO	</t>
        </is>
      </c>
      <c r="D2274" t="n">
        <v>6.4146</v>
      </c>
      <c r="E2274" t="n">
        <v>15.59</v>
      </c>
      <c r="F2274" t="n">
        <v>10.97</v>
      </c>
      <c r="G2274" t="n">
        <v>21.23</v>
      </c>
      <c r="H2274" t="n">
        <v>0.29</v>
      </c>
      <c r="I2274" t="n">
        <v>31</v>
      </c>
      <c r="J2274" t="n">
        <v>292.79</v>
      </c>
      <c r="K2274" t="n">
        <v>61.2</v>
      </c>
      <c r="L2274" t="n">
        <v>4.75</v>
      </c>
      <c r="M2274" t="n">
        <v>29</v>
      </c>
      <c r="N2274" t="n">
        <v>81.84</v>
      </c>
      <c r="O2274" t="n">
        <v>36344.4</v>
      </c>
      <c r="P2274" t="n">
        <v>196.43</v>
      </c>
      <c r="Q2274" t="n">
        <v>197.82</v>
      </c>
      <c r="R2274" t="n">
        <v>45.32</v>
      </c>
      <c r="S2274" t="n">
        <v>25.4</v>
      </c>
      <c r="T2274" t="n">
        <v>9002.51</v>
      </c>
      <c r="U2274" t="n">
        <v>0.5600000000000001</v>
      </c>
      <c r="V2274" t="n">
        <v>0.85</v>
      </c>
      <c r="W2274" t="n">
        <v>2.99</v>
      </c>
      <c r="X2274" t="n">
        <v>0.58</v>
      </c>
      <c r="Y2274" t="n">
        <v>1</v>
      </c>
      <c r="Z2274" t="n">
        <v>10</v>
      </c>
    </row>
    <row r="2275">
      <c r="A2275" t="n">
        <v>16</v>
      </c>
      <c r="B2275" t="n">
        <v>145</v>
      </c>
      <c r="C2275" t="inlineStr">
        <is>
          <t xml:space="preserve">CONCLUIDO	</t>
        </is>
      </c>
      <c r="D2275" t="n">
        <v>6.4355</v>
      </c>
      <c r="E2275" t="n">
        <v>15.54</v>
      </c>
      <c r="F2275" t="n">
        <v>10.97</v>
      </c>
      <c r="G2275" t="n">
        <v>21.95</v>
      </c>
      <c r="H2275" t="n">
        <v>0.3</v>
      </c>
      <c r="I2275" t="n">
        <v>30</v>
      </c>
      <c r="J2275" t="n">
        <v>293.3</v>
      </c>
      <c r="K2275" t="n">
        <v>61.2</v>
      </c>
      <c r="L2275" t="n">
        <v>5</v>
      </c>
      <c r="M2275" t="n">
        <v>28</v>
      </c>
      <c r="N2275" t="n">
        <v>82.09999999999999</v>
      </c>
      <c r="O2275" t="n">
        <v>36407.75</v>
      </c>
      <c r="P2275" t="n">
        <v>196.45</v>
      </c>
      <c r="Q2275" t="n">
        <v>197.86</v>
      </c>
      <c r="R2275" t="n">
        <v>45.17</v>
      </c>
      <c r="S2275" t="n">
        <v>25.4</v>
      </c>
      <c r="T2275" t="n">
        <v>8932.879999999999</v>
      </c>
      <c r="U2275" t="n">
        <v>0.5600000000000001</v>
      </c>
      <c r="V2275" t="n">
        <v>0.85</v>
      </c>
      <c r="W2275" t="n">
        <v>2.99</v>
      </c>
      <c r="X2275" t="n">
        <v>0.58</v>
      </c>
      <c r="Y2275" t="n">
        <v>1</v>
      </c>
      <c r="Z2275" t="n">
        <v>10</v>
      </c>
    </row>
    <row r="2276">
      <c r="A2276" t="n">
        <v>17</v>
      </c>
      <c r="B2276" t="n">
        <v>145</v>
      </c>
      <c r="C2276" t="inlineStr">
        <is>
          <t xml:space="preserve">CONCLUIDO	</t>
        </is>
      </c>
      <c r="D2276" t="n">
        <v>6.497</v>
      </c>
      <c r="E2276" t="n">
        <v>15.39</v>
      </c>
      <c r="F2276" t="n">
        <v>10.93</v>
      </c>
      <c r="G2276" t="n">
        <v>23.43</v>
      </c>
      <c r="H2276" t="n">
        <v>0.32</v>
      </c>
      <c r="I2276" t="n">
        <v>28</v>
      </c>
      <c r="J2276" t="n">
        <v>293.81</v>
      </c>
      <c r="K2276" t="n">
        <v>61.2</v>
      </c>
      <c r="L2276" t="n">
        <v>5.25</v>
      </c>
      <c r="M2276" t="n">
        <v>26</v>
      </c>
      <c r="N2276" t="n">
        <v>82.36</v>
      </c>
      <c r="O2276" t="n">
        <v>36471.2</v>
      </c>
      <c r="P2276" t="n">
        <v>195.79</v>
      </c>
      <c r="Q2276" t="n">
        <v>197.79</v>
      </c>
      <c r="R2276" t="n">
        <v>44.33</v>
      </c>
      <c r="S2276" t="n">
        <v>25.4</v>
      </c>
      <c r="T2276" t="n">
        <v>8519.25</v>
      </c>
      <c r="U2276" t="n">
        <v>0.57</v>
      </c>
      <c r="V2276" t="n">
        <v>0.85</v>
      </c>
      <c r="W2276" t="n">
        <v>2.98</v>
      </c>
      <c r="X2276" t="n">
        <v>0.54</v>
      </c>
      <c r="Y2276" t="n">
        <v>1</v>
      </c>
      <c r="Z2276" t="n">
        <v>10</v>
      </c>
    </row>
    <row r="2277">
      <c r="A2277" t="n">
        <v>18</v>
      </c>
      <c r="B2277" t="n">
        <v>145</v>
      </c>
      <c r="C2277" t="inlineStr">
        <is>
          <t xml:space="preserve">CONCLUIDO	</t>
        </is>
      </c>
      <c r="D2277" t="n">
        <v>6.528</v>
      </c>
      <c r="E2277" t="n">
        <v>15.32</v>
      </c>
      <c r="F2277" t="n">
        <v>10.91</v>
      </c>
      <c r="G2277" t="n">
        <v>24.25</v>
      </c>
      <c r="H2277" t="n">
        <v>0.33</v>
      </c>
      <c r="I2277" t="n">
        <v>27</v>
      </c>
      <c r="J2277" t="n">
        <v>294.33</v>
      </c>
      <c r="K2277" t="n">
        <v>61.2</v>
      </c>
      <c r="L2277" t="n">
        <v>5.5</v>
      </c>
      <c r="M2277" t="n">
        <v>25</v>
      </c>
      <c r="N2277" t="n">
        <v>82.63</v>
      </c>
      <c r="O2277" t="n">
        <v>36534.76</v>
      </c>
      <c r="P2277" t="n">
        <v>195.44</v>
      </c>
      <c r="Q2277" t="n">
        <v>197.75</v>
      </c>
      <c r="R2277" t="n">
        <v>43.66</v>
      </c>
      <c r="S2277" t="n">
        <v>25.4</v>
      </c>
      <c r="T2277" t="n">
        <v>8190.76</v>
      </c>
      <c r="U2277" t="n">
        <v>0.58</v>
      </c>
      <c r="V2277" t="n">
        <v>0.85</v>
      </c>
      <c r="W2277" t="n">
        <v>2.98</v>
      </c>
      <c r="X2277" t="n">
        <v>0.52</v>
      </c>
      <c r="Y2277" t="n">
        <v>1</v>
      </c>
      <c r="Z2277" t="n">
        <v>10</v>
      </c>
    </row>
    <row r="2278">
      <c r="A2278" t="n">
        <v>19</v>
      </c>
      <c r="B2278" t="n">
        <v>145</v>
      </c>
      <c r="C2278" t="inlineStr">
        <is>
          <t xml:space="preserve">CONCLUIDO	</t>
        </is>
      </c>
      <c r="D2278" t="n">
        <v>6.56</v>
      </c>
      <c r="E2278" t="n">
        <v>15.24</v>
      </c>
      <c r="F2278" t="n">
        <v>10.89</v>
      </c>
      <c r="G2278" t="n">
        <v>25.14</v>
      </c>
      <c r="H2278" t="n">
        <v>0.35</v>
      </c>
      <c r="I2278" t="n">
        <v>26</v>
      </c>
      <c r="J2278" t="n">
        <v>294.84</v>
      </c>
      <c r="K2278" t="n">
        <v>61.2</v>
      </c>
      <c r="L2278" t="n">
        <v>5.75</v>
      </c>
      <c r="M2278" t="n">
        <v>24</v>
      </c>
      <c r="N2278" t="n">
        <v>82.90000000000001</v>
      </c>
      <c r="O2278" t="n">
        <v>36598.44</v>
      </c>
      <c r="P2278" t="n">
        <v>194.98</v>
      </c>
      <c r="Q2278" t="n">
        <v>197.81</v>
      </c>
      <c r="R2278" t="n">
        <v>42.99</v>
      </c>
      <c r="S2278" t="n">
        <v>25.4</v>
      </c>
      <c r="T2278" t="n">
        <v>7863.3</v>
      </c>
      <c r="U2278" t="n">
        <v>0.59</v>
      </c>
      <c r="V2278" t="n">
        <v>0.85</v>
      </c>
      <c r="W2278" t="n">
        <v>2.98</v>
      </c>
      <c r="X2278" t="n">
        <v>0.5</v>
      </c>
      <c r="Y2278" t="n">
        <v>1</v>
      </c>
      <c r="Z2278" t="n">
        <v>10</v>
      </c>
    </row>
    <row r="2279">
      <c r="A2279" t="n">
        <v>20</v>
      </c>
      <c r="B2279" t="n">
        <v>145</v>
      </c>
      <c r="C2279" t="inlineStr">
        <is>
          <t xml:space="preserve">CONCLUIDO	</t>
        </is>
      </c>
      <c r="D2279" t="n">
        <v>6.5964</v>
      </c>
      <c r="E2279" t="n">
        <v>15.16</v>
      </c>
      <c r="F2279" t="n">
        <v>10.86</v>
      </c>
      <c r="G2279" t="n">
        <v>26.07</v>
      </c>
      <c r="H2279" t="n">
        <v>0.36</v>
      </c>
      <c r="I2279" t="n">
        <v>25</v>
      </c>
      <c r="J2279" t="n">
        <v>295.36</v>
      </c>
      <c r="K2279" t="n">
        <v>61.2</v>
      </c>
      <c r="L2279" t="n">
        <v>6</v>
      </c>
      <c r="M2279" t="n">
        <v>23</v>
      </c>
      <c r="N2279" t="n">
        <v>83.16</v>
      </c>
      <c r="O2279" t="n">
        <v>36662.22</v>
      </c>
      <c r="P2279" t="n">
        <v>194.5</v>
      </c>
      <c r="Q2279" t="n">
        <v>197.79</v>
      </c>
      <c r="R2279" t="n">
        <v>42.05</v>
      </c>
      <c r="S2279" t="n">
        <v>25.4</v>
      </c>
      <c r="T2279" t="n">
        <v>7395.09</v>
      </c>
      <c r="U2279" t="n">
        <v>0.6</v>
      </c>
      <c r="V2279" t="n">
        <v>0.86</v>
      </c>
      <c r="W2279" t="n">
        <v>2.98</v>
      </c>
      <c r="X2279" t="n">
        <v>0.47</v>
      </c>
      <c r="Y2279" t="n">
        <v>1</v>
      </c>
      <c r="Z2279" t="n">
        <v>10</v>
      </c>
    </row>
    <row r="2280">
      <c r="A2280" t="n">
        <v>21</v>
      </c>
      <c r="B2280" t="n">
        <v>145</v>
      </c>
      <c r="C2280" t="inlineStr">
        <is>
          <t xml:space="preserve">CONCLUIDO	</t>
        </is>
      </c>
      <c r="D2280" t="n">
        <v>6.6196</v>
      </c>
      <c r="E2280" t="n">
        <v>15.11</v>
      </c>
      <c r="F2280" t="n">
        <v>10.86</v>
      </c>
      <c r="G2280" t="n">
        <v>27.16</v>
      </c>
      <c r="H2280" t="n">
        <v>0.38</v>
      </c>
      <c r="I2280" t="n">
        <v>24</v>
      </c>
      <c r="J2280" t="n">
        <v>295.88</v>
      </c>
      <c r="K2280" t="n">
        <v>61.2</v>
      </c>
      <c r="L2280" t="n">
        <v>6.25</v>
      </c>
      <c r="M2280" t="n">
        <v>22</v>
      </c>
      <c r="N2280" t="n">
        <v>83.43000000000001</v>
      </c>
      <c r="O2280" t="n">
        <v>36726.12</v>
      </c>
      <c r="P2280" t="n">
        <v>194.52</v>
      </c>
      <c r="Q2280" t="n">
        <v>197.82</v>
      </c>
      <c r="R2280" t="n">
        <v>42.11</v>
      </c>
      <c r="S2280" t="n">
        <v>25.4</v>
      </c>
      <c r="T2280" t="n">
        <v>7430.29</v>
      </c>
      <c r="U2280" t="n">
        <v>0.6</v>
      </c>
      <c r="V2280" t="n">
        <v>0.86</v>
      </c>
      <c r="W2280" t="n">
        <v>2.98</v>
      </c>
      <c r="X2280" t="n">
        <v>0.47</v>
      </c>
      <c r="Y2280" t="n">
        <v>1</v>
      </c>
      <c r="Z2280" t="n">
        <v>10</v>
      </c>
    </row>
    <row r="2281">
      <c r="A2281" t="n">
        <v>22</v>
      </c>
      <c r="B2281" t="n">
        <v>145</v>
      </c>
      <c r="C2281" t="inlineStr">
        <is>
          <t xml:space="preserve">CONCLUIDO	</t>
        </is>
      </c>
      <c r="D2281" t="n">
        <v>6.6551</v>
      </c>
      <c r="E2281" t="n">
        <v>15.03</v>
      </c>
      <c r="F2281" t="n">
        <v>10.84</v>
      </c>
      <c r="G2281" t="n">
        <v>28.27</v>
      </c>
      <c r="H2281" t="n">
        <v>0.39</v>
      </c>
      <c r="I2281" t="n">
        <v>23</v>
      </c>
      <c r="J2281" t="n">
        <v>296.4</v>
      </c>
      <c r="K2281" t="n">
        <v>61.2</v>
      </c>
      <c r="L2281" t="n">
        <v>6.5</v>
      </c>
      <c r="M2281" t="n">
        <v>21</v>
      </c>
      <c r="N2281" t="n">
        <v>83.7</v>
      </c>
      <c r="O2281" t="n">
        <v>36790.13</v>
      </c>
      <c r="P2281" t="n">
        <v>194.08</v>
      </c>
      <c r="Q2281" t="n">
        <v>197.79</v>
      </c>
      <c r="R2281" t="n">
        <v>41.24</v>
      </c>
      <c r="S2281" t="n">
        <v>25.4</v>
      </c>
      <c r="T2281" t="n">
        <v>7000.46</v>
      </c>
      <c r="U2281" t="n">
        <v>0.62</v>
      </c>
      <c r="V2281" t="n">
        <v>0.86</v>
      </c>
      <c r="W2281" t="n">
        <v>2.98</v>
      </c>
      <c r="X2281" t="n">
        <v>0.45</v>
      </c>
      <c r="Y2281" t="n">
        <v>1</v>
      </c>
      <c r="Z2281" t="n">
        <v>10</v>
      </c>
    </row>
    <row r="2282">
      <c r="A2282" t="n">
        <v>23</v>
      </c>
      <c r="B2282" t="n">
        <v>145</v>
      </c>
      <c r="C2282" t="inlineStr">
        <is>
          <t xml:space="preserve">CONCLUIDO	</t>
        </is>
      </c>
      <c r="D2282" t="n">
        <v>6.6918</v>
      </c>
      <c r="E2282" t="n">
        <v>14.94</v>
      </c>
      <c r="F2282" t="n">
        <v>10.81</v>
      </c>
      <c r="G2282" t="n">
        <v>29.48</v>
      </c>
      <c r="H2282" t="n">
        <v>0.4</v>
      </c>
      <c r="I2282" t="n">
        <v>22</v>
      </c>
      <c r="J2282" t="n">
        <v>296.92</v>
      </c>
      <c r="K2282" t="n">
        <v>61.2</v>
      </c>
      <c r="L2282" t="n">
        <v>6.75</v>
      </c>
      <c r="M2282" t="n">
        <v>20</v>
      </c>
      <c r="N2282" t="n">
        <v>83.97</v>
      </c>
      <c r="O2282" t="n">
        <v>36854.25</v>
      </c>
      <c r="P2282" t="n">
        <v>193.56</v>
      </c>
      <c r="Q2282" t="n">
        <v>197.81</v>
      </c>
      <c r="R2282" t="n">
        <v>40.22</v>
      </c>
      <c r="S2282" t="n">
        <v>25.4</v>
      </c>
      <c r="T2282" t="n">
        <v>6497.81</v>
      </c>
      <c r="U2282" t="n">
        <v>0.63</v>
      </c>
      <c r="V2282" t="n">
        <v>0.86</v>
      </c>
      <c r="W2282" t="n">
        <v>2.98</v>
      </c>
      <c r="X2282" t="n">
        <v>0.42</v>
      </c>
      <c r="Y2282" t="n">
        <v>1</v>
      </c>
      <c r="Z2282" t="n">
        <v>10</v>
      </c>
    </row>
    <row r="2283">
      <c r="A2283" t="n">
        <v>24</v>
      </c>
      <c r="B2283" t="n">
        <v>145</v>
      </c>
      <c r="C2283" t="inlineStr">
        <is>
          <t xml:space="preserve">CONCLUIDO	</t>
        </is>
      </c>
      <c r="D2283" t="n">
        <v>6.7237</v>
      </c>
      <c r="E2283" t="n">
        <v>14.87</v>
      </c>
      <c r="F2283" t="n">
        <v>10.79</v>
      </c>
      <c r="G2283" t="n">
        <v>30.83</v>
      </c>
      <c r="H2283" t="n">
        <v>0.42</v>
      </c>
      <c r="I2283" t="n">
        <v>21</v>
      </c>
      <c r="J2283" t="n">
        <v>297.44</v>
      </c>
      <c r="K2283" t="n">
        <v>61.2</v>
      </c>
      <c r="L2283" t="n">
        <v>7</v>
      </c>
      <c r="M2283" t="n">
        <v>19</v>
      </c>
      <c r="N2283" t="n">
        <v>84.23999999999999</v>
      </c>
      <c r="O2283" t="n">
        <v>36918.48</v>
      </c>
      <c r="P2283" t="n">
        <v>193.28</v>
      </c>
      <c r="Q2283" t="n">
        <v>197.83</v>
      </c>
      <c r="R2283" t="n">
        <v>39.82</v>
      </c>
      <c r="S2283" t="n">
        <v>25.4</v>
      </c>
      <c r="T2283" t="n">
        <v>6301.86</v>
      </c>
      <c r="U2283" t="n">
        <v>0.64</v>
      </c>
      <c r="V2283" t="n">
        <v>0.86</v>
      </c>
      <c r="W2283" t="n">
        <v>2.97</v>
      </c>
      <c r="X2283" t="n">
        <v>0.4</v>
      </c>
      <c r="Y2283" t="n">
        <v>1</v>
      </c>
      <c r="Z2283" t="n">
        <v>10</v>
      </c>
    </row>
    <row r="2284">
      <c r="A2284" t="n">
        <v>25</v>
      </c>
      <c r="B2284" t="n">
        <v>145</v>
      </c>
      <c r="C2284" t="inlineStr">
        <is>
          <t xml:space="preserve">CONCLUIDO	</t>
        </is>
      </c>
      <c r="D2284" t="n">
        <v>6.7216</v>
      </c>
      <c r="E2284" t="n">
        <v>14.88</v>
      </c>
      <c r="F2284" t="n">
        <v>10.8</v>
      </c>
      <c r="G2284" t="n">
        <v>30.85</v>
      </c>
      <c r="H2284" t="n">
        <v>0.43</v>
      </c>
      <c r="I2284" t="n">
        <v>21</v>
      </c>
      <c r="J2284" t="n">
        <v>297.96</v>
      </c>
      <c r="K2284" t="n">
        <v>61.2</v>
      </c>
      <c r="L2284" t="n">
        <v>7.25</v>
      </c>
      <c r="M2284" t="n">
        <v>19</v>
      </c>
      <c r="N2284" t="n">
        <v>84.51000000000001</v>
      </c>
      <c r="O2284" t="n">
        <v>36982.83</v>
      </c>
      <c r="P2284" t="n">
        <v>193.24</v>
      </c>
      <c r="Q2284" t="n">
        <v>197.79</v>
      </c>
      <c r="R2284" t="n">
        <v>39.85</v>
      </c>
      <c r="S2284" t="n">
        <v>25.4</v>
      </c>
      <c r="T2284" t="n">
        <v>6316.75</v>
      </c>
      <c r="U2284" t="n">
        <v>0.64</v>
      </c>
      <c r="V2284" t="n">
        <v>0.86</v>
      </c>
      <c r="W2284" t="n">
        <v>2.98</v>
      </c>
      <c r="X2284" t="n">
        <v>0.41</v>
      </c>
      <c r="Y2284" t="n">
        <v>1</v>
      </c>
      <c r="Z2284" t="n">
        <v>10</v>
      </c>
    </row>
    <row r="2285">
      <c r="A2285" t="n">
        <v>26</v>
      </c>
      <c r="B2285" t="n">
        <v>145</v>
      </c>
      <c r="C2285" t="inlineStr">
        <is>
          <t xml:space="preserve">CONCLUIDO	</t>
        </is>
      </c>
      <c r="D2285" t="n">
        <v>6.7634</v>
      </c>
      <c r="E2285" t="n">
        <v>14.79</v>
      </c>
      <c r="F2285" t="n">
        <v>10.76</v>
      </c>
      <c r="G2285" t="n">
        <v>32.28</v>
      </c>
      <c r="H2285" t="n">
        <v>0.45</v>
      </c>
      <c r="I2285" t="n">
        <v>20</v>
      </c>
      <c r="J2285" t="n">
        <v>298.48</v>
      </c>
      <c r="K2285" t="n">
        <v>61.2</v>
      </c>
      <c r="L2285" t="n">
        <v>7.5</v>
      </c>
      <c r="M2285" t="n">
        <v>18</v>
      </c>
      <c r="N2285" t="n">
        <v>84.79000000000001</v>
      </c>
      <c r="O2285" t="n">
        <v>37047.29</v>
      </c>
      <c r="P2285" t="n">
        <v>192.64</v>
      </c>
      <c r="Q2285" t="n">
        <v>197.77</v>
      </c>
      <c r="R2285" t="n">
        <v>38.9</v>
      </c>
      <c r="S2285" t="n">
        <v>25.4</v>
      </c>
      <c r="T2285" t="n">
        <v>5844.08</v>
      </c>
      <c r="U2285" t="n">
        <v>0.65</v>
      </c>
      <c r="V2285" t="n">
        <v>0.86</v>
      </c>
      <c r="W2285" t="n">
        <v>2.97</v>
      </c>
      <c r="X2285" t="n">
        <v>0.37</v>
      </c>
      <c r="Y2285" t="n">
        <v>1</v>
      </c>
      <c r="Z2285" t="n">
        <v>10</v>
      </c>
    </row>
    <row r="2286">
      <c r="A2286" t="n">
        <v>27</v>
      </c>
      <c r="B2286" t="n">
        <v>145</v>
      </c>
      <c r="C2286" t="inlineStr">
        <is>
          <t xml:space="preserve">CONCLUIDO	</t>
        </is>
      </c>
      <c r="D2286" t="n">
        <v>6.7913</v>
      </c>
      <c r="E2286" t="n">
        <v>14.72</v>
      </c>
      <c r="F2286" t="n">
        <v>10.75</v>
      </c>
      <c r="G2286" t="n">
        <v>33.95</v>
      </c>
      <c r="H2286" t="n">
        <v>0.46</v>
      </c>
      <c r="I2286" t="n">
        <v>19</v>
      </c>
      <c r="J2286" t="n">
        <v>299.01</v>
      </c>
      <c r="K2286" t="n">
        <v>61.2</v>
      </c>
      <c r="L2286" t="n">
        <v>7.75</v>
      </c>
      <c r="M2286" t="n">
        <v>17</v>
      </c>
      <c r="N2286" t="n">
        <v>85.06</v>
      </c>
      <c r="O2286" t="n">
        <v>37111.87</v>
      </c>
      <c r="P2286" t="n">
        <v>192.56</v>
      </c>
      <c r="Q2286" t="n">
        <v>197.82</v>
      </c>
      <c r="R2286" t="n">
        <v>38.63</v>
      </c>
      <c r="S2286" t="n">
        <v>25.4</v>
      </c>
      <c r="T2286" t="n">
        <v>5715.76</v>
      </c>
      <c r="U2286" t="n">
        <v>0.66</v>
      </c>
      <c r="V2286" t="n">
        <v>0.87</v>
      </c>
      <c r="W2286" t="n">
        <v>2.97</v>
      </c>
      <c r="X2286" t="n">
        <v>0.36</v>
      </c>
      <c r="Y2286" t="n">
        <v>1</v>
      </c>
      <c r="Z2286" t="n">
        <v>10</v>
      </c>
    </row>
    <row r="2287">
      <c r="A2287" t="n">
        <v>28</v>
      </c>
      <c r="B2287" t="n">
        <v>145</v>
      </c>
      <c r="C2287" t="inlineStr">
        <is>
          <t xml:space="preserve">CONCLUIDO	</t>
        </is>
      </c>
      <c r="D2287" t="n">
        <v>6.794</v>
      </c>
      <c r="E2287" t="n">
        <v>14.72</v>
      </c>
      <c r="F2287" t="n">
        <v>10.75</v>
      </c>
      <c r="G2287" t="n">
        <v>33.93</v>
      </c>
      <c r="H2287" t="n">
        <v>0.48</v>
      </c>
      <c r="I2287" t="n">
        <v>19</v>
      </c>
      <c r="J2287" t="n">
        <v>299.53</v>
      </c>
      <c r="K2287" t="n">
        <v>61.2</v>
      </c>
      <c r="L2287" t="n">
        <v>8</v>
      </c>
      <c r="M2287" t="n">
        <v>17</v>
      </c>
      <c r="N2287" t="n">
        <v>85.33</v>
      </c>
      <c r="O2287" t="n">
        <v>37176.68</v>
      </c>
      <c r="P2287" t="n">
        <v>192.43</v>
      </c>
      <c r="Q2287" t="n">
        <v>197.82</v>
      </c>
      <c r="R2287" t="n">
        <v>38.47</v>
      </c>
      <c r="S2287" t="n">
        <v>25.4</v>
      </c>
      <c r="T2287" t="n">
        <v>5634.16</v>
      </c>
      <c r="U2287" t="n">
        <v>0.66</v>
      </c>
      <c r="V2287" t="n">
        <v>0.87</v>
      </c>
      <c r="W2287" t="n">
        <v>2.97</v>
      </c>
      <c r="X2287" t="n">
        <v>0.35</v>
      </c>
      <c r="Y2287" t="n">
        <v>1</v>
      </c>
      <c r="Z2287" t="n">
        <v>10</v>
      </c>
    </row>
    <row r="2288">
      <c r="A2288" t="n">
        <v>29</v>
      </c>
      <c r="B2288" t="n">
        <v>145</v>
      </c>
      <c r="C2288" t="inlineStr">
        <is>
          <t xml:space="preserve">CONCLUIDO	</t>
        </is>
      </c>
      <c r="D2288" t="n">
        <v>6.8252</v>
      </c>
      <c r="E2288" t="n">
        <v>14.65</v>
      </c>
      <c r="F2288" t="n">
        <v>10.73</v>
      </c>
      <c r="G2288" t="n">
        <v>35.77</v>
      </c>
      <c r="H2288" t="n">
        <v>0.49</v>
      </c>
      <c r="I2288" t="n">
        <v>18</v>
      </c>
      <c r="J2288" t="n">
        <v>300.06</v>
      </c>
      <c r="K2288" t="n">
        <v>61.2</v>
      </c>
      <c r="L2288" t="n">
        <v>8.25</v>
      </c>
      <c r="M2288" t="n">
        <v>16</v>
      </c>
      <c r="N2288" t="n">
        <v>85.61</v>
      </c>
      <c r="O2288" t="n">
        <v>37241.49</v>
      </c>
      <c r="P2288" t="n">
        <v>192.23</v>
      </c>
      <c r="Q2288" t="n">
        <v>197.79</v>
      </c>
      <c r="R2288" t="n">
        <v>37.78</v>
      </c>
      <c r="S2288" t="n">
        <v>25.4</v>
      </c>
      <c r="T2288" t="n">
        <v>5295.13</v>
      </c>
      <c r="U2288" t="n">
        <v>0.67</v>
      </c>
      <c r="V2288" t="n">
        <v>0.87</v>
      </c>
      <c r="W2288" t="n">
        <v>2.97</v>
      </c>
      <c r="X2288" t="n">
        <v>0.34</v>
      </c>
      <c r="Y2288" t="n">
        <v>1</v>
      </c>
      <c r="Z2288" t="n">
        <v>10</v>
      </c>
    </row>
    <row r="2289">
      <c r="A2289" t="n">
        <v>30</v>
      </c>
      <c r="B2289" t="n">
        <v>145</v>
      </c>
      <c r="C2289" t="inlineStr">
        <is>
          <t xml:space="preserve">CONCLUIDO	</t>
        </is>
      </c>
      <c r="D2289" t="n">
        <v>6.8283</v>
      </c>
      <c r="E2289" t="n">
        <v>14.64</v>
      </c>
      <c r="F2289" t="n">
        <v>10.73</v>
      </c>
      <c r="G2289" t="n">
        <v>35.75</v>
      </c>
      <c r="H2289" t="n">
        <v>0.5</v>
      </c>
      <c r="I2289" t="n">
        <v>18</v>
      </c>
      <c r="J2289" t="n">
        <v>300.59</v>
      </c>
      <c r="K2289" t="n">
        <v>61.2</v>
      </c>
      <c r="L2289" t="n">
        <v>8.5</v>
      </c>
      <c r="M2289" t="n">
        <v>16</v>
      </c>
      <c r="N2289" t="n">
        <v>85.89</v>
      </c>
      <c r="O2289" t="n">
        <v>37306.42</v>
      </c>
      <c r="P2289" t="n">
        <v>191.98</v>
      </c>
      <c r="Q2289" t="n">
        <v>197.82</v>
      </c>
      <c r="R2289" t="n">
        <v>37.82</v>
      </c>
      <c r="S2289" t="n">
        <v>25.4</v>
      </c>
      <c r="T2289" t="n">
        <v>5317.73</v>
      </c>
      <c r="U2289" t="n">
        <v>0.67</v>
      </c>
      <c r="V2289" t="n">
        <v>0.87</v>
      </c>
      <c r="W2289" t="n">
        <v>2.97</v>
      </c>
      <c r="X2289" t="n">
        <v>0.33</v>
      </c>
      <c r="Y2289" t="n">
        <v>1</v>
      </c>
      <c r="Z2289" t="n">
        <v>10</v>
      </c>
    </row>
    <row r="2290">
      <c r="A2290" t="n">
        <v>31</v>
      </c>
      <c r="B2290" t="n">
        <v>145</v>
      </c>
      <c r="C2290" t="inlineStr">
        <is>
          <t xml:space="preserve">CONCLUIDO	</t>
        </is>
      </c>
      <c r="D2290" t="n">
        <v>6.8522</v>
      </c>
      <c r="E2290" t="n">
        <v>14.59</v>
      </c>
      <c r="F2290" t="n">
        <v>10.73</v>
      </c>
      <c r="G2290" t="n">
        <v>37.87</v>
      </c>
      <c r="H2290" t="n">
        <v>0.52</v>
      </c>
      <c r="I2290" t="n">
        <v>17</v>
      </c>
      <c r="J2290" t="n">
        <v>301.11</v>
      </c>
      <c r="K2290" t="n">
        <v>61.2</v>
      </c>
      <c r="L2290" t="n">
        <v>8.75</v>
      </c>
      <c r="M2290" t="n">
        <v>15</v>
      </c>
      <c r="N2290" t="n">
        <v>86.16</v>
      </c>
      <c r="O2290" t="n">
        <v>37371.47</v>
      </c>
      <c r="P2290" t="n">
        <v>192.02</v>
      </c>
      <c r="Q2290" t="n">
        <v>197.82</v>
      </c>
      <c r="R2290" t="n">
        <v>37.87</v>
      </c>
      <c r="S2290" t="n">
        <v>25.4</v>
      </c>
      <c r="T2290" t="n">
        <v>5347.59</v>
      </c>
      <c r="U2290" t="n">
        <v>0.67</v>
      </c>
      <c r="V2290" t="n">
        <v>0.87</v>
      </c>
      <c r="W2290" t="n">
        <v>2.97</v>
      </c>
      <c r="X2290" t="n">
        <v>0.34</v>
      </c>
      <c r="Y2290" t="n">
        <v>1</v>
      </c>
      <c r="Z2290" t="n">
        <v>10</v>
      </c>
    </row>
    <row r="2291">
      <c r="A2291" t="n">
        <v>32</v>
      </c>
      <c r="B2291" t="n">
        <v>145</v>
      </c>
      <c r="C2291" t="inlineStr">
        <is>
          <t xml:space="preserve">CONCLUIDO	</t>
        </is>
      </c>
      <c r="D2291" t="n">
        <v>6.8531</v>
      </c>
      <c r="E2291" t="n">
        <v>14.59</v>
      </c>
      <c r="F2291" t="n">
        <v>10.73</v>
      </c>
      <c r="G2291" t="n">
        <v>37.86</v>
      </c>
      <c r="H2291" t="n">
        <v>0.53</v>
      </c>
      <c r="I2291" t="n">
        <v>17</v>
      </c>
      <c r="J2291" t="n">
        <v>301.64</v>
      </c>
      <c r="K2291" t="n">
        <v>61.2</v>
      </c>
      <c r="L2291" t="n">
        <v>9</v>
      </c>
      <c r="M2291" t="n">
        <v>15</v>
      </c>
      <c r="N2291" t="n">
        <v>86.44</v>
      </c>
      <c r="O2291" t="n">
        <v>37436.63</v>
      </c>
      <c r="P2291" t="n">
        <v>192.11</v>
      </c>
      <c r="Q2291" t="n">
        <v>197.81</v>
      </c>
      <c r="R2291" t="n">
        <v>37.68</v>
      </c>
      <c r="S2291" t="n">
        <v>25.4</v>
      </c>
      <c r="T2291" t="n">
        <v>5249.25</v>
      </c>
      <c r="U2291" t="n">
        <v>0.67</v>
      </c>
      <c r="V2291" t="n">
        <v>0.87</v>
      </c>
      <c r="W2291" t="n">
        <v>2.97</v>
      </c>
      <c r="X2291" t="n">
        <v>0.34</v>
      </c>
      <c r="Y2291" t="n">
        <v>1</v>
      </c>
      <c r="Z2291" t="n">
        <v>10</v>
      </c>
    </row>
    <row r="2292">
      <c r="A2292" t="n">
        <v>33</v>
      </c>
      <c r="B2292" t="n">
        <v>145</v>
      </c>
      <c r="C2292" t="inlineStr">
        <is>
          <t xml:space="preserve">CONCLUIDO	</t>
        </is>
      </c>
      <c r="D2292" t="n">
        <v>6.9004</v>
      </c>
      <c r="E2292" t="n">
        <v>14.49</v>
      </c>
      <c r="F2292" t="n">
        <v>10.68</v>
      </c>
      <c r="G2292" t="n">
        <v>40.05</v>
      </c>
      <c r="H2292" t="n">
        <v>0.55</v>
      </c>
      <c r="I2292" t="n">
        <v>16</v>
      </c>
      <c r="J2292" t="n">
        <v>302.17</v>
      </c>
      <c r="K2292" t="n">
        <v>61.2</v>
      </c>
      <c r="L2292" t="n">
        <v>9.25</v>
      </c>
      <c r="M2292" t="n">
        <v>14</v>
      </c>
      <c r="N2292" t="n">
        <v>86.72</v>
      </c>
      <c r="O2292" t="n">
        <v>37501.91</v>
      </c>
      <c r="P2292" t="n">
        <v>191.25</v>
      </c>
      <c r="Q2292" t="n">
        <v>197.82</v>
      </c>
      <c r="R2292" t="n">
        <v>36.38</v>
      </c>
      <c r="S2292" t="n">
        <v>25.4</v>
      </c>
      <c r="T2292" t="n">
        <v>4606.49</v>
      </c>
      <c r="U2292" t="n">
        <v>0.7</v>
      </c>
      <c r="V2292" t="n">
        <v>0.87</v>
      </c>
      <c r="W2292" t="n">
        <v>2.96</v>
      </c>
      <c r="X2292" t="n">
        <v>0.29</v>
      </c>
      <c r="Y2292" t="n">
        <v>1</v>
      </c>
      <c r="Z2292" t="n">
        <v>10</v>
      </c>
    </row>
    <row r="2293">
      <c r="A2293" t="n">
        <v>34</v>
      </c>
      <c r="B2293" t="n">
        <v>145</v>
      </c>
      <c r="C2293" t="inlineStr">
        <is>
          <t xml:space="preserve">CONCLUIDO	</t>
        </is>
      </c>
      <c r="D2293" t="n">
        <v>6.8911</v>
      </c>
      <c r="E2293" t="n">
        <v>14.51</v>
      </c>
      <c r="F2293" t="n">
        <v>10.7</v>
      </c>
      <c r="G2293" t="n">
        <v>40.12</v>
      </c>
      <c r="H2293" t="n">
        <v>0.5600000000000001</v>
      </c>
      <c r="I2293" t="n">
        <v>16</v>
      </c>
      <c r="J2293" t="n">
        <v>302.7</v>
      </c>
      <c r="K2293" t="n">
        <v>61.2</v>
      </c>
      <c r="L2293" t="n">
        <v>9.5</v>
      </c>
      <c r="M2293" t="n">
        <v>14</v>
      </c>
      <c r="N2293" t="n">
        <v>87</v>
      </c>
      <c r="O2293" t="n">
        <v>37567.32</v>
      </c>
      <c r="P2293" t="n">
        <v>191.67</v>
      </c>
      <c r="Q2293" t="n">
        <v>197.78</v>
      </c>
      <c r="R2293" t="n">
        <v>36.86</v>
      </c>
      <c r="S2293" t="n">
        <v>25.4</v>
      </c>
      <c r="T2293" t="n">
        <v>4844.56</v>
      </c>
      <c r="U2293" t="n">
        <v>0.6899999999999999</v>
      </c>
      <c r="V2293" t="n">
        <v>0.87</v>
      </c>
      <c r="W2293" t="n">
        <v>2.97</v>
      </c>
      <c r="X2293" t="n">
        <v>0.31</v>
      </c>
      <c r="Y2293" t="n">
        <v>1</v>
      </c>
      <c r="Z2293" t="n">
        <v>10</v>
      </c>
    </row>
    <row r="2294">
      <c r="A2294" t="n">
        <v>35</v>
      </c>
      <c r="B2294" t="n">
        <v>145</v>
      </c>
      <c r="C2294" t="inlineStr">
        <is>
          <t xml:space="preserve">CONCLUIDO	</t>
        </is>
      </c>
      <c r="D2294" t="n">
        <v>6.8976</v>
      </c>
      <c r="E2294" t="n">
        <v>14.5</v>
      </c>
      <c r="F2294" t="n">
        <v>10.69</v>
      </c>
      <c r="G2294" t="n">
        <v>40.07</v>
      </c>
      <c r="H2294" t="n">
        <v>0.57</v>
      </c>
      <c r="I2294" t="n">
        <v>16</v>
      </c>
      <c r="J2294" t="n">
        <v>303.23</v>
      </c>
      <c r="K2294" t="n">
        <v>61.2</v>
      </c>
      <c r="L2294" t="n">
        <v>9.75</v>
      </c>
      <c r="M2294" t="n">
        <v>14</v>
      </c>
      <c r="N2294" t="n">
        <v>87.28</v>
      </c>
      <c r="O2294" t="n">
        <v>37632.84</v>
      </c>
      <c r="P2294" t="n">
        <v>191.39</v>
      </c>
      <c r="Q2294" t="n">
        <v>197.87</v>
      </c>
      <c r="R2294" t="n">
        <v>36.57</v>
      </c>
      <c r="S2294" t="n">
        <v>25.4</v>
      </c>
      <c r="T2294" t="n">
        <v>4700.21</v>
      </c>
      <c r="U2294" t="n">
        <v>0.6899999999999999</v>
      </c>
      <c r="V2294" t="n">
        <v>0.87</v>
      </c>
      <c r="W2294" t="n">
        <v>2.96</v>
      </c>
      <c r="X2294" t="n">
        <v>0.29</v>
      </c>
      <c r="Y2294" t="n">
        <v>1</v>
      </c>
      <c r="Z2294" t="n">
        <v>10</v>
      </c>
    </row>
    <row r="2295">
      <c r="A2295" t="n">
        <v>36</v>
      </c>
      <c r="B2295" t="n">
        <v>145</v>
      </c>
      <c r="C2295" t="inlineStr">
        <is>
          <t xml:space="preserve">CONCLUIDO	</t>
        </is>
      </c>
      <c r="D2295" t="n">
        <v>6.9301</v>
      </c>
      <c r="E2295" t="n">
        <v>14.43</v>
      </c>
      <c r="F2295" t="n">
        <v>10.67</v>
      </c>
      <c r="G2295" t="n">
        <v>42.69</v>
      </c>
      <c r="H2295" t="n">
        <v>0.59</v>
      </c>
      <c r="I2295" t="n">
        <v>15</v>
      </c>
      <c r="J2295" t="n">
        <v>303.76</v>
      </c>
      <c r="K2295" t="n">
        <v>61.2</v>
      </c>
      <c r="L2295" t="n">
        <v>10</v>
      </c>
      <c r="M2295" t="n">
        <v>13</v>
      </c>
      <c r="N2295" t="n">
        <v>87.56999999999999</v>
      </c>
      <c r="O2295" t="n">
        <v>37698.48</v>
      </c>
      <c r="P2295" t="n">
        <v>191.2</v>
      </c>
      <c r="Q2295" t="n">
        <v>197.8</v>
      </c>
      <c r="R2295" t="n">
        <v>36.19</v>
      </c>
      <c r="S2295" t="n">
        <v>25.4</v>
      </c>
      <c r="T2295" t="n">
        <v>4517.05</v>
      </c>
      <c r="U2295" t="n">
        <v>0.7</v>
      </c>
      <c r="V2295" t="n">
        <v>0.87</v>
      </c>
      <c r="W2295" t="n">
        <v>2.96</v>
      </c>
      <c r="X2295" t="n">
        <v>0.28</v>
      </c>
      <c r="Y2295" t="n">
        <v>1</v>
      </c>
      <c r="Z2295" t="n">
        <v>10</v>
      </c>
    </row>
    <row r="2296">
      <c r="A2296" t="n">
        <v>37</v>
      </c>
      <c r="B2296" t="n">
        <v>145</v>
      </c>
      <c r="C2296" t="inlineStr">
        <is>
          <t xml:space="preserve">CONCLUIDO	</t>
        </is>
      </c>
      <c r="D2296" t="n">
        <v>6.9357</v>
      </c>
      <c r="E2296" t="n">
        <v>14.42</v>
      </c>
      <c r="F2296" t="n">
        <v>10.66</v>
      </c>
      <c r="G2296" t="n">
        <v>42.64</v>
      </c>
      <c r="H2296" t="n">
        <v>0.6</v>
      </c>
      <c r="I2296" t="n">
        <v>15</v>
      </c>
      <c r="J2296" t="n">
        <v>304.3</v>
      </c>
      <c r="K2296" t="n">
        <v>61.2</v>
      </c>
      <c r="L2296" t="n">
        <v>10.25</v>
      </c>
      <c r="M2296" t="n">
        <v>13</v>
      </c>
      <c r="N2296" t="n">
        <v>87.84999999999999</v>
      </c>
      <c r="O2296" t="n">
        <v>37764.25</v>
      </c>
      <c r="P2296" t="n">
        <v>190.93</v>
      </c>
      <c r="Q2296" t="n">
        <v>197.8</v>
      </c>
      <c r="R2296" t="n">
        <v>35.79</v>
      </c>
      <c r="S2296" t="n">
        <v>25.4</v>
      </c>
      <c r="T2296" t="n">
        <v>4316.07</v>
      </c>
      <c r="U2296" t="n">
        <v>0.71</v>
      </c>
      <c r="V2296" t="n">
        <v>0.87</v>
      </c>
      <c r="W2296" t="n">
        <v>2.96</v>
      </c>
      <c r="X2296" t="n">
        <v>0.27</v>
      </c>
      <c r="Y2296" t="n">
        <v>1</v>
      </c>
      <c r="Z2296" t="n">
        <v>10</v>
      </c>
    </row>
    <row r="2297">
      <c r="A2297" t="n">
        <v>38</v>
      </c>
      <c r="B2297" t="n">
        <v>145</v>
      </c>
      <c r="C2297" t="inlineStr">
        <is>
          <t xml:space="preserve">CONCLUIDO	</t>
        </is>
      </c>
      <c r="D2297" t="n">
        <v>6.9717</v>
      </c>
      <c r="E2297" t="n">
        <v>14.34</v>
      </c>
      <c r="F2297" t="n">
        <v>10.64</v>
      </c>
      <c r="G2297" t="n">
        <v>45.6</v>
      </c>
      <c r="H2297" t="n">
        <v>0.61</v>
      </c>
      <c r="I2297" t="n">
        <v>14</v>
      </c>
      <c r="J2297" t="n">
        <v>304.83</v>
      </c>
      <c r="K2297" t="n">
        <v>61.2</v>
      </c>
      <c r="L2297" t="n">
        <v>10.5</v>
      </c>
      <c r="M2297" t="n">
        <v>12</v>
      </c>
      <c r="N2297" t="n">
        <v>88.13</v>
      </c>
      <c r="O2297" t="n">
        <v>37830.13</v>
      </c>
      <c r="P2297" t="n">
        <v>190.56</v>
      </c>
      <c r="Q2297" t="n">
        <v>197.83</v>
      </c>
      <c r="R2297" t="n">
        <v>35.11</v>
      </c>
      <c r="S2297" t="n">
        <v>25.4</v>
      </c>
      <c r="T2297" t="n">
        <v>3979.79</v>
      </c>
      <c r="U2297" t="n">
        <v>0.72</v>
      </c>
      <c r="V2297" t="n">
        <v>0.87</v>
      </c>
      <c r="W2297" t="n">
        <v>2.96</v>
      </c>
      <c r="X2297" t="n">
        <v>0.25</v>
      </c>
      <c r="Y2297" t="n">
        <v>1</v>
      </c>
      <c r="Z2297" t="n">
        <v>10</v>
      </c>
    </row>
    <row r="2298">
      <c r="A2298" t="n">
        <v>39</v>
      </c>
      <c r="B2298" t="n">
        <v>145</v>
      </c>
      <c r="C2298" t="inlineStr">
        <is>
          <t xml:space="preserve">CONCLUIDO	</t>
        </is>
      </c>
      <c r="D2298" t="n">
        <v>6.9682</v>
      </c>
      <c r="E2298" t="n">
        <v>14.35</v>
      </c>
      <c r="F2298" t="n">
        <v>10.65</v>
      </c>
      <c r="G2298" t="n">
        <v>45.63</v>
      </c>
      <c r="H2298" t="n">
        <v>0.63</v>
      </c>
      <c r="I2298" t="n">
        <v>14</v>
      </c>
      <c r="J2298" t="n">
        <v>305.37</v>
      </c>
      <c r="K2298" t="n">
        <v>61.2</v>
      </c>
      <c r="L2298" t="n">
        <v>10.75</v>
      </c>
      <c r="M2298" t="n">
        <v>12</v>
      </c>
      <c r="N2298" t="n">
        <v>88.42</v>
      </c>
      <c r="O2298" t="n">
        <v>37896.14</v>
      </c>
      <c r="P2298" t="n">
        <v>190.77</v>
      </c>
      <c r="Q2298" t="n">
        <v>197.79</v>
      </c>
      <c r="R2298" t="n">
        <v>35.21</v>
      </c>
      <c r="S2298" t="n">
        <v>25.4</v>
      </c>
      <c r="T2298" t="n">
        <v>4029.61</v>
      </c>
      <c r="U2298" t="n">
        <v>0.72</v>
      </c>
      <c r="V2298" t="n">
        <v>0.87</v>
      </c>
      <c r="W2298" t="n">
        <v>2.97</v>
      </c>
      <c r="X2298" t="n">
        <v>0.26</v>
      </c>
      <c r="Y2298" t="n">
        <v>1</v>
      </c>
      <c r="Z2298" t="n">
        <v>10</v>
      </c>
    </row>
    <row r="2299">
      <c r="A2299" t="n">
        <v>40</v>
      </c>
      <c r="B2299" t="n">
        <v>145</v>
      </c>
      <c r="C2299" t="inlineStr">
        <is>
          <t xml:space="preserve">CONCLUIDO	</t>
        </is>
      </c>
      <c r="D2299" t="n">
        <v>6.965</v>
      </c>
      <c r="E2299" t="n">
        <v>14.36</v>
      </c>
      <c r="F2299" t="n">
        <v>10.65</v>
      </c>
      <c r="G2299" t="n">
        <v>45.66</v>
      </c>
      <c r="H2299" t="n">
        <v>0.64</v>
      </c>
      <c r="I2299" t="n">
        <v>14</v>
      </c>
      <c r="J2299" t="n">
        <v>305.9</v>
      </c>
      <c r="K2299" t="n">
        <v>61.2</v>
      </c>
      <c r="L2299" t="n">
        <v>11</v>
      </c>
      <c r="M2299" t="n">
        <v>12</v>
      </c>
      <c r="N2299" t="n">
        <v>88.7</v>
      </c>
      <c r="O2299" t="n">
        <v>37962.28</v>
      </c>
      <c r="P2299" t="n">
        <v>190.91</v>
      </c>
      <c r="Q2299" t="n">
        <v>197.78</v>
      </c>
      <c r="R2299" t="n">
        <v>35.62</v>
      </c>
      <c r="S2299" t="n">
        <v>25.4</v>
      </c>
      <c r="T2299" t="n">
        <v>4238.19</v>
      </c>
      <c r="U2299" t="n">
        <v>0.71</v>
      </c>
      <c r="V2299" t="n">
        <v>0.87</v>
      </c>
      <c r="W2299" t="n">
        <v>2.96</v>
      </c>
      <c r="X2299" t="n">
        <v>0.26</v>
      </c>
      <c r="Y2299" t="n">
        <v>1</v>
      </c>
      <c r="Z2299" t="n">
        <v>10</v>
      </c>
    </row>
    <row r="2300">
      <c r="A2300" t="n">
        <v>41</v>
      </c>
      <c r="B2300" t="n">
        <v>145</v>
      </c>
      <c r="C2300" t="inlineStr">
        <is>
          <t xml:space="preserve">CONCLUIDO	</t>
        </is>
      </c>
      <c r="D2300" t="n">
        <v>6.9631</v>
      </c>
      <c r="E2300" t="n">
        <v>14.36</v>
      </c>
      <c r="F2300" t="n">
        <v>10.66</v>
      </c>
      <c r="G2300" t="n">
        <v>45.68</v>
      </c>
      <c r="H2300" t="n">
        <v>0.65</v>
      </c>
      <c r="I2300" t="n">
        <v>14</v>
      </c>
      <c r="J2300" t="n">
        <v>306.44</v>
      </c>
      <c r="K2300" t="n">
        <v>61.2</v>
      </c>
      <c r="L2300" t="n">
        <v>11.25</v>
      </c>
      <c r="M2300" t="n">
        <v>12</v>
      </c>
      <c r="N2300" t="n">
        <v>88.98999999999999</v>
      </c>
      <c r="O2300" t="n">
        <v>38028.53</v>
      </c>
      <c r="P2300" t="n">
        <v>190.82</v>
      </c>
      <c r="Q2300" t="n">
        <v>197.82</v>
      </c>
      <c r="R2300" t="n">
        <v>35.78</v>
      </c>
      <c r="S2300" t="n">
        <v>25.4</v>
      </c>
      <c r="T2300" t="n">
        <v>4316.25</v>
      </c>
      <c r="U2300" t="n">
        <v>0.71</v>
      </c>
      <c r="V2300" t="n">
        <v>0.87</v>
      </c>
      <c r="W2300" t="n">
        <v>2.96</v>
      </c>
      <c r="X2300" t="n">
        <v>0.27</v>
      </c>
      <c r="Y2300" t="n">
        <v>1</v>
      </c>
      <c r="Z2300" t="n">
        <v>10</v>
      </c>
    </row>
    <row r="2301">
      <c r="A2301" t="n">
        <v>42</v>
      </c>
      <c r="B2301" t="n">
        <v>145</v>
      </c>
      <c r="C2301" t="inlineStr">
        <is>
          <t xml:space="preserve">CONCLUIDO	</t>
        </is>
      </c>
      <c r="D2301" t="n">
        <v>7.0009</v>
      </c>
      <c r="E2301" t="n">
        <v>14.28</v>
      </c>
      <c r="F2301" t="n">
        <v>10.63</v>
      </c>
      <c r="G2301" t="n">
        <v>49.08</v>
      </c>
      <c r="H2301" t="n">
        <v>0.67</v>
      </c>
      <c r="I2301" t="n">
        <v>13</v>
      </c>
      <c r="J2301" t="n">
        <v>306.98</v>
      </c>
      <c r="K2301" t="n">
        <v>61.2</v>
      </c>
      <c r="L2301" t="n">
        <v>11.5</v>
      </c>
      <c r="M2301" t="n">
        <v>11</v>
      </c>
      <c r="N2301" t="n">
        <v>89.28</v>
      </c>
      <c r="O2301" t="n">
        <v>38094.91</v>
      </c>
      <c r="P2301" t="n">
        <v>190.61</v>
      </c>
      <c r="Q2301" t="n">
        <v>197.76</v>
      </c>
      <c r="R2301" t="n">
        <v>34.93</v>
      </c>
      <c r="S2301" t="n">
        <v>25.4</v>
      </c>
      <c r="T2301" t="n">
        <v>3893.58</v>
      </c>
      <c r="U2301" t="n">
        <v>0.73</v>
      </c>
      <c r="V2301" t="n">
        <v>0.88</v>
      </c>
      <c r="W2301" t="n">
        <v>2.96</v>
      </c>
      <c r="X2301" t="n">
        <v>0.24</v>
      </c>
      <c r="Y2301" t="n">
        <v>1</v>
      </c>
      <c r="Z2301" t="n">
        <v>10</v>
      </c>
    </row>
    <row r="2302">
      <c r="A2302" t="n">
        <v>43</v>
      </c>
      <c r="B2302" t="n">
        <v>145</v>
      </c>
      <c r="C2302" t="inlineStr">
        <is>
          <t xml:space="preserve">CONCLUIDO	</t>
        </is>
      </c>
      <c r="D2302" t="n">
        <v>6.9971</v>
      </c>
      <c r="E2302" t="n">
        <v>14.29</v>
      </c>
      <c r="F2302" t="n">
        <v>10.64</v>
      </c>
      <c r="G2302" t="n">
        <v>49.12</v>
      </c>
      <c r="H2302" t="n">
        <v>0.68</v>
      </c>
      <c r="I2302" t="n">
        <v>13</v>
      </c>
      <c r="J2302" t="n">
        <v>307.52</v>
      </c>
      <c r="K2302" t="n">
        <v>61.2</v>
      </c>
      <c r="L2302" t="n">
        <v>11.75</v>
      </c>
      <c r="M2302" t="n">
        <v>11</v>
      </c>
      <c r="N2302" t="n">
        <v>89.56999999999999</v>
      </c>
      <c r="O2302" t="n">
        <v>38161.42</v>
      </c>
      <c r="P2302" t="n">
        <v>190.88</v>
      </c>
      <c r="Q2302" t="n">
        <v>197.78</v>
      </c>
      <c r="R2302" t="n">
        <v>35.39</v>
      </c>
      <c r="S2302" t="n">
        <v>25.4</v>
      </c>
      <c r="T2302" t="n">
        <v>4128.1</v>
      </c>
      <c r="U2302" t="n">
        <v>0.72</v>
      </c>
      <c r="V2302" t="n">
        <v>0.87</v>
      </c>
      <c r="W2302" t="n">
        <v>2.96</v>
      </c>
      <c r="X2302" t="n">
        <v>0.25</v>
      </c>
      <c r="Y2302" t="n">
        <v>1</v>
      </c>
      <c r="Z2302" t="n">
        <v>10</v>
      </c>
    </row>
    <row r="2303">
      <c r="A2303" t="n">
        <v>44</v>
      </c>
      <c r="B2303" t="n">
        <v>145</v>
      </c>
      <c r="C2303" t="inlineStr">
        <is>
          <t xml:space="preserve">CONCLUIDO	</t>
        </is>
      </c>
      <c r="D2303" t="n">
        <v>7.0062</v>
      </c>
      <c r="E2303" t="n">
        <v>14.27</v>
      </c>
      <c r="F2303" t="n">
        <v>10.62</v>
      </c>
      <c r="G2303" t="n">
        <v>49.03</v>
      </c>
      <c r="H2303" t="n">
        <v>0.6899999999999999</v>
      </c>
      <c r="I2303" t="n">
        <v>13</v>
      </c>
      <c r="J2303" t="n">
        <v>308.06</v>
      </c>
      <c r="K2303" t="n">
        <v>61.2</v>
      </c>
      <c r="L2303" t="n">
        <v>12</v>
      </c>
      <c r="M2303" t="n">
        <v>11</v>
      </c>
      <c r="N2303" t="n">
        <v>89.86</v>
      </c>
      <c r="O2303" t="n">
        <v>38228.06</v>
      </c>
      <c r="P2303" t="n">
        <v>190.47</v>
      </c>
      <c r="Q2303" t="n">
        <v>197.84</v>
      </c>
      <c r="R2303" t="n">
        <v>34.55</v>
      </c>
      <c r="S2303" t="n">
        <v>25.4</v>
      </c>
      <c r="T2303" t="n">
        <v>3708.02</v>
      </c>
      <c r="U2303" t="n">
        <v>0.74</v>
      </c>
      <c r="V2303" t="n">
        <v>0.88</v>
      </c>
      <c r="W2303" t="n">
        <v>2.96</v>
      </c>
      <c r="X2303" t="n">
        <v>0.23</v>
      </c>
      <c r="Y2303" t="n">
        <v>1</v>
      </c>
      <c r="Z2303" t="n">
        <v>10</v>
      </c>
    </row>
    <row r="2304">
      <c r="A2304" t="n">
        <v>45</v>
      </c>
      <c r="B2304" t="n">
        <v>145</v>
      </c>
      <c r="C2304" t="inlineStr">
        <is>
          <t xml:space="preserve">CONCLUIDO	</t>
        </is>
      </c>
      <c r="D2304" t="n">
        <v>7.0002</v>
      </c>
      <c r="E2304" t="n">
        <v>14.29</v>
      </c>
      <c r="F2304" t="n">
        <v>10.64</v>
      </c>
      <c r="G2304" t="n">
        <v>49.09</v>
      </c>
      <c r="H2304" t="n">
        <v>0.71</v>
      </c>
      <c r="I2304" t="n">
        <v>13</v>
      </c>
      <c r="J2304" t="n">
        <v>308.6</v>
      </c>
      <c r="K2304" t="n">
        <v>61.2</v>
      </c>
      <c r="L2304" t="n">
        <v>12.25</v>
      </c>
      <c r="M2304" t="n">
        <v>11</v>
      </c>
      <c r="N2304" t="n">
        <v>90.15000000000001</v>
      </c>
      <c r="O2304" t="n">
        <v>38294.82</v>
      </c>
      <c r="P2304" t="n">
        <v>190.58</v>
      </c>
      <c r="Q2304" t="n">
        <v>197.77</v>
      </c>
      <c r="R2304" t="n">
        <v>34.86</v>
      </c>
      <c r="S2304" t="n">
        <v>25.4</v>
      </c>
      <c r="T2304" t="n">
        <v>3858.73</v>
      </c>
      <c r="U2304" t="n">
        <v>0.73</v>
      </c>
      <c r="V2304" t="n">
        <v>0.87</v>
      </c>
      <c r="W2304" t="n">
        <v>2.96</v>
      </c>
      <c r="X2304" t="n">
        <v>0.24</v>
      </c>
      <c r="Y2304" t="n">
        <v>1</v>
      </c>
      <c r="Z2304" t="n">
        <v>10</v>
      </c>
    </row>
    <row r="2305">
      <c r="A2305" t="n">
        <v>46</v>
      </c>
      <c r="B2305" t="n">
        <v>145</v>
      </c>
      <c r="C2305" t="inlineStr">
        <is>
          <t xml:space="preserve">CONCLUIDO	</t>
        </is>
      </c>
      <c r="D2305" t="n">
        <v>7.0384</v>
      </c>
      <c r="E2305" t="n">
        <v>14.21</v>
      </c>
      <c r="F2305" t="n">
        <v>10.61</v>
      </c>
      <c r="G2305" t="n">
        <v>53.06</v>
      </c>
      <c r="H2305" t="n">
        <v>0.72</v>
      </c>
      <c r="I2305" t="n">
        <v>12</v>
      </c>
      <c r="J2305" t="n">
        <v>309.14</v>
      </c>
      <c r="K2305" t="n">
        <v>61.2</v>
      </c>
      <c r="L2305" t="n">
        <v>12.5</v>
      </c>
      <c r="M2305" t="n">
        <v>10</v>
      </c>
      <c r="N2305" t="n">
        <v>90.44</v>
      </c>
      <c r="O2305" t="n">
        <v>38361.7</v>
      </c>
      <c r="P2305" t="n">
        <v>190.13</v>
      </c>
      <c r="Q2305" t="n">
        <v>197.79</v>
      </c>
      <c r="R2305" t="n">
        <v>34.28</v>
      </c>
      <c r="S2305" t="n">
        <v>25.4</v>
      </c>
      <c r="T2305" t="n">
        <v>3576.17</v>
      </c>
      <c r="U2305" t="n">
        <v>0.74</v>
      </c>
      <c r="V2305" t="n">
        <v>0.88</v>
      </c>
      <c r="W2305" t="n">
        <v>2.96</v>
      </c>
      <c r="X2305" t="n">
        <v>0.22</v>
      </c>
      <c r="Y2305" t="n">
        <v>1</v>
      </c>
      <c r="Z2305" t="n">
        <v>10</v>
      </c>
    </row>
    <row r="2306">
      <c r="A2306" t="n">
        <v>47</v>
      </c>
      <c r="B2306" t="n">
        <v>145</v>
      </c>
      <c r="C2306" t="inlineStr">
        <is>
          <t xml:space="preserve">CONCLUIDO	</t>
        </is>
      </c>
      <c r="D2306" t="n">
        <v>7.0359</v>
      </c>
      <c r="E2306" t="n">
        <v>14.21</v>
      </c>
      <c r="F2306" t="n">
        <v>10.62</v>
      </c>
      <c r="G2306" t="n">
        <v>53.08</v>
      </c>
      <c r="H2306" t="n">
        <v>0.73</v>
      </c>
      <c r="I2306" t="n">
        <v>12</v>
      </c>
      <c r="J2306" t="n">
        <v>309.68</v>
      </c>
      <c r="K2306" t="n">
        <v>61.2</v>
      </c>
      <c r="L2306" t="n">
        <v>12.75</v>
      </c>
      <c r="M2306" t="n">
        <v>10</v>
      </c>
      <c r="N2306" t="n">
        <v>90.73999999999999</v>
      </c>
      <c r="O2306" t="n">
        <v>38428.72</v>
      </c>
      <c r="P2306" t="n">
        <v>190.27</v>
      </c>
      <c r="Q2306" t="n">
        <v>197.76</v>
      </c>
      <c r="R2306" t="n">
        <v>34.35</v>
      </c>
      <c r="S2306" t="n">
        <v>25.4</v>
      </c>
      <c r="T2306" t="n">
        <v>3609</v>
      </c>
      <c r="U2306" t="n">
        <v>0.74</v>
      </c>
      <c r="V2306" t="n">
        <v>0.88</v>
      </c>
      <c r="W2306" t="n">
        <v>2.96</v>
      </c>
      <c r="X2306" t="n">
        <v>0.23</v>
      </c>
      <c r="Y2306" t="n">
        <v>1</v>
      </c>
      <c r="Z2306" t="n">
        <v>10</v>
      </c>
    </row>
    <row r="2307">
      <c r="A2307" t="n">
        <v>48</v>
      </c>
      <c r="B2307" t="n">
        <v>145</v>
      </c>
      <c r="C2307" t="inlineStr">
        <is>
          <t xml:space="preserve">CONCLUIDO	</t>
        </is>
      </c>
      <c r="D2307" t="n">
        <v>7.0361</v>
      </c>
      <c r="E2307" t="n">
        <v>14.21</v>
      </c>
      <c r="F2307" t="n">
        <v>10.62</v>
      </c>
      <c r="G2307" t="n">
        <v>53.08</v>
      </c>
      <c r="H2307" t="n">
        <v>0.75</v>
      </c>
      <c r="I2307" t="n">
        <v>12</v>
      </c>
      <c r="J2307" t="n">
        <v>310.23</v>
      </c>
      <c r="K2307" t="n">
        <v>61.2</v>
      </c>
      <c r="L2307" t="n">
        <v>13</v>
      </c>
      <c r="M2307" t="n">
        <v>10</v>
      </c>
      <c r="N2307" t="n">
        <v>91.03</v>
      </c>
      <c r="O2307" t="n">
        <v>38495.87</v>
      </c>
      <c r="P2307" t="n">
        <v>190.33</v>
      </c>
      <c r="Q2307" t="n">
        <v>197.81</v>
      </c>
      <c r="R2307" t="n">
        <v>34.39</v>
      </c>
      <c r="S2307" t="n">
        <v>25.4</v>
      </c>
      <c r="T2307" t="n">
        <v>3631.62</v>
      </c>
      <c r="U2307" t="n">
        <v>0.74</v>
      </c>
      <c r="V2307" t="n">
        <v>0.88</v>
      </c>
      <c r="W2307" t="n">
        <v>2.96</v>
      </c>
      <c r="X2307" t="n">
        <v>0.23</v>
      </c>
      <c r="Y2307" t="n">
        <v>1</v>
      </c>
      <c r="Z2307" t="n">
        <v>10</v>
      </c>
    </row>
    <row r="2308">
      <c r="A2308" t="n">
        <v>49</v>
      </c>
      <c r="B2308" t="n">
        <v>145</v>
      </c>
      <c r="C2308" t="inlineStr">
        <is>
          <t xml:space="preserve">CONCLUIDO	</t>
        </is>
      </c>
      <c r="D2308" t="n">
        <v>7.0428</v>
      </c>
      <c r="E2308" t="n">
        <v>14.2</v>
      </c>
      <c r="F2308" t="n">
        <v>10.6</v>
      </c>
      <c r="G2308" t="n">
        <v>53.02</v>
      </c>
      <c r="H2308" t="n">
        <v>0.76</v>
      </c>
      <c r="I2308" t="n">
        <v>12</v>
      </c>
      <c r="J2308" t="n">
        <v>310.77</v>
      </c>
      <c r="K2308" t="n">
        <v>61.2</v>
      </c>
      <c r="L2308" t="n">
        <v>13.25</v>
      </c>
      <c r="M2308" t="n">
        <v>10</v>
      </c>
      <c r="N2308" t="n">
        <v>91.33</v>
      </c>
      <c r="O2308" t="n">
        <v>38563.14</v>
      </c>
      <c r="P2308" t="n">
        <v>189.95</v>
      </c>
      <c r="Q2308" t="n">
        <v>197.77</v>
      </c>
      <c r="R2308" t="n">
        <v>34.05</v>
      </c>
      <c r="S2308" t="n">
        <v>25.4</v>
      </c>
      <c r="T2308" t="n">
        <v>3460.19</v>
      </c>
      <c r="U2308" t="n">
        <v>0.75</v>
      </c>
      <c r="V2308" t="n">
        <v>0.88</v>
      </c>
      <c r="W2308" t="n">
        <v>2.96</v>
      </c>
      <c r="X2308" t="n">
        <v>0.21</v>
      </c>
      <c r="Y2308" t="n">
        <v>1</v>
      </c>
      <c r="Z2308" t="n">
        <v>10</v>
      </c>
    </row>
    <row r="2309">
      <c r="A2309" t="n">
        <v>50</v>
      </c>
      <c r="B2309" t="n">
        <v>145</v>
      </c>
      <c r="C2309" t="inlineStr">
        <is>
          <t xml:space="preserve">CONCLUIDO	</t>
        </is>
      </c>
      <c r="D2309" t="n">
        <v>7.0416</v>
      </c>
      <c r="E2309" t="n">
        <v>14.2</v>
      </c>
      <c r="F2309" t="n">
        <v>10.61</v>
      </c>
      <c r="G2309" t="n">
        <v>53.03</v>
      </c>
      <c r="H2309" t="n">
        <v>0.77</v>
      </c>
      <c r="I2309" t="n">
        <v>12</v>
      </c>
      <c r="J2309" t="n">
        <v>311.32</v>
      </c>
      <c r="K2309" t="n">
        <v>61.2</v>
      </c>
      <c r="L2309" t="n">
        <v>13.5</v>
      </c>
      <c r="M2309" t="n">
        <v>10</v>
      </c>
      <c r="N2309" t="n">
        <v>91.62</v>
      </c>
      <c r="O2309" t="n">
        <v>38630.55</v>
      </c>
      <c r="P2309" t="n">
        <v>189.85</v>
      </c>
      <c r="Q2309" t="n">
        <v>197.79</v>
      </c>
      <c r="R2309" t="n">
        <v>34.19</v>
      </c>
      <c r="S2309" t="n">
        <v>25.4</v>
      </c>
      <c r="T2309" t="n">
        <v>3529.58</v>
      </c>
      <c r="U2309" t="n">
        <v>0.74</v>
      </c>
      <c r="V2309" t="n">
        <v>0.88</v>
      </c>
      <c r="W2309" t="n">
        <v>2.95</v>
      </c>
      <c r="X2309" t="n">
        <v>0.21</v>
      </c>
      <c r="Y2309" t="n">
        <v>1</v>
      </c>
      <c r="Z2309" t="n">
        <v>10</v>
      </c>
    </row>
    <row r="2310">
      <c r="A2310" t="n">
        <v>51</v>
      </c>
      <c r="B2310" t="n">
        <v>145</v>
      </c>
      <c r="C2310" t="inlineStr">
        <is>
          <t xml:space="preserve">CONCLUIDO	</t>
        </is>
      </c>
      <c r="D2310" t="n">
        <v>7.0809</v>
      </c>
      <c r="E2310" t="n">
        <v>14.12</v>
      </c>
      <c r="F2310" t="n">
        <v>10.58</v>
      </c>
      <c r="G2310" t="n">
        <v>57.71</v>
      </c>
      <c r="H2310" t="n">
        <v>0.79</v>
      </c>
      <c r="I2310" t="n">
        <v>11</v>
      </c>
      <c r="J2310" t="n">
        <v>311.87</v>
      </c>
      <c r="K2310" t="n">
        <v>61.2</v>
      </c>
      <c r="L2310" t="n">
        <v>13.75</v>
      </c>
      <c r="M2310" t="n">
        <v>9</v>
      </c>
      <c r="N2310" t="n">
        <v>91.92</v>
      </c>
      <c r="O2310" t="n">
        <v>38698.21</v>
      </c>
      <c r="P2310" t="n">
        <v>189.51</v>
      </c>
      <c r="Q2310" t="n">
        <v>197.75</v>
      </c>
      <c r="R2310" t="n">
        <v>33.24</v>
      </c>
      <c r="S2310" t="n">
        <v>25.4</v>
      </c>
      <c r="T2310" t="n">
        <v>3059.91</v>
      </c>
      <c r="U2310" t="n">
        <v>0.76</v>
      </c>
      <c r="V2310" t="n">
        <v>0.88</v>
      </c>
      <c r="W2310" t="n">
        <v>2.96</v>
      </c>
      <c r="X2310" t="n">
        <v>0.19</v>
      </c>
      <c r="Y2310" t="n">
        <v>1</v>
      </c>
      <c r="Z2310" t="n">
        <v>10</v>
      </c>
    </row>
    <row r="2311">
      <c r="A2311" t="n">
        <v>52</v>
      </c>
      <c r="B2311" t="n">
        <v>145</v>
      </c>
      <c r="C2311" t="inlineStr">
        <is>
          <t xml:space="preserve">CONCLUIDO	</t>
        </is>
      </c>
      <c r="D2311" t="n">
        <v>7.0809</v>
      </c>
      <c r="E2311" t="n">
        <v>14.12</v>
      </c>
      <c r="F2311" t="n">
        <v>10.58</v>
      </c>
      <c r="G2311" t="n">
        <v>57.71</v>
      </c>
      <c r="H2311" t="n">
        <v>0.8</v>
      </c>
      <c r="I2311" t="n">
        <v>11</v>
      </c>
      <c r="J2311" t="n">
        <v>312.42</v>
      </c>
      <c r="K2311" t="n">
        <v>61.2</v>
      </c>
      <c r="L2311" t="n">
        <v>14</v>
      </c>
      <c r="M2311" t="n">
        <v>9</v>
      </c>
      <c r="N2311" t="n">
        <v>92.22</v>
      </c>
      <c r="O2311" t="n">
        <v>38765.89</v>
      </c>
      <c r="P2311" t="n">
        <v>189.57</v>
      </c>
      <c r="Q2311" t="n">
        <v>197.76</v>
      </c>
      <c r="R2311" t="n">
        <v>33.36</v>
      </c>
      <c r="S2311" t="n">
        <v>25.4</v>
      </c>
      <c r="T2311" t="n">
        <v>3119.88</v>
      </c>
      <c r="U2311" t="n">
        <v>0.76</v>
      </c>
      <c r="V2311" t="n">
        <v>0.88</v>
      </c>
      <c r="W2311" t="n">
        <v>2.95</v>
      </c>
      <c r="X2311" t="n">
        <v>0.19</v>
      </c>
      <c r="Y2311" t="n">
        <v>1</v>
      </c>
      <c r="Z2311" t="n">
        <v>10</v>
      </c>
    </row>
    <row r="2312">
      <c r="A2312" t="n">
        <v>53</v>
      </c>
      <c r="B2312" t="n">
        <v>145</v>
      </c>
      <c r="C2312" t="inlineStr">
        <is>
          <t xml:space="preserve">CONCLUIDO	</t>
        </is>
      </c>
      <c r="D2312" t="n">
        <v>7.082</v>
      </c>
      <c r="E2312" t="n">
        <v>14.12</v>
      </c>
      <c r="F2312" t="n">
        <v>10.58</v>
      </c>
      <c r="G2312" t="n">
        <v>57.7</v>
      </c>
      <c r="H2312" t="n">
        <v>0.8100000000000001</v>
      </c>
      <c r="I2312" t="n">
        <v>11</v>
      </c>
      <c r="J2312" t="n">
        <v>312.97</v>
      </c>
      <c r="K2312" t="n">
        <v>61.2</v>
      </c>
      <c r="L2312" t="n">
        <v>14.25</v>
      </c>
      <c r="M2312" t="n">
        <v>9</v>
      </c>
      <c r="N2312" t="n">
        <v>92.52</v>
      </c>
      <c r="O2312" t="n">
        <v>38833.69</v>
      </c>
      <c r="P2312" t="n">
        <v>189.59</v>
      </c>
      <c r="Q2312" t="n">
        <v>197.77</v>
      </c>
      <c r="R2312" t="n">
        <v>33.22</v>
      </c>
      <c r="S2312" t="n">
        <v>25.4</v>
      </c>
      <c r="T2312" t="n">
        <v>3052.58</v>
      </c>
      <c r="U2312" t="n">
        <v>0.76</v>
      </c>
      <c r="V2312" t="n">
        <v>0.88</v>
      </c>
      <c r="W2312" t="n">
        <v>2.96</v>
      </c>
      <c r="X2312" t="n">
        <v>0.19</v>
      </c>
      <c r="Y2312" t="n">
        <v>1</v>
      </c>
      <c r="Z2312" t="n">
        <v>10</v>
      </c>
    </row>
    <row r="2313">
      <c r="A2313" t="n">
        <v>54</v>
      </c>
      <c r="B2313" t="n">
        <v>145</v>
      </c>
      <c r="C2313" t="inlineStr">
        <is>
          <t xml:space="preserve">CONCLUIDO	</t>
        </is>
      </c>
      <c r="D2313" t="n">
        <v>7.0737</v>
      </c>
      <c r="E2313" t="n">
        <v>14.14</v>
      </c>
      <c r="F2313" t="n">
        <v>10.6</v>
      </c>
      <c r="G2313" t="n">
        <v>57.79</v>
      </c>
      <c r="H2313" t="n">
        <v>0.82</v>
      </c>
      <c r="I2313" t="n">
        <v>11</v>
      </c>
      <c r="J2313" t="n">
        <v>313.52</v>
      </c>
      <c r="K2313" t="n">
        <v>61.2</v>
      </c>
      <c r="L2313" t="n">
        <v>14.5</v>
      </c>
      <c r="M2313" t="n">
        <v>9</v>
      </c>
      <c r="N2313" t="n">
        <v>92.81999999999999</v>
      </c>
      <c r="O2313" t="n">
        <v>38901.63</v>
      </c>
      <c r="P2313" t="n">
        <v>190.05</v>
      </c>
      <c r="Q2313" t="n">
        <v>197.8</v>
      </c>
      <c r="R2313" t="n">
        <v>33.6</v>
      </c>
      <c r="S2313" t="n">
        <v>25.4</v>
      </c>
      <c r="T2313" t="n">
        <v>3243.31</v>
      </c>
      <c r="U2313" t="n">
        <v>0.76</v>
      </c>
      <c r="V2313" t="n">
        <v>0.88</v>
      </c>
      <c r="W2313" t="n">
        <v>2.96</v>
      </c>
      <c r="X2313" t="n">
        <v>0.2</v>
      </c>
      <c r="Y2313" t="n">
        <v>1</v>
      </c>
      <c r="Z2313" t="n">
        <v>10</v>
      </c>
    </row>
    <row r="2314">
      <c r="A2314" t="n">
        <v>55</v>
      </c>
      <c r="B2314" t="n">
        <v>145</v>
      </c>
      <c r="C2314" t="inlineStr">
        <is>
          <t xml:space="preserve">CONCLUIDO	</t>
        </is>
      </c>
      <c r="D2314" t="n">
        <v>7.0788</v>
      </c>
      <c r="E2314" t="n">
        <v>14.13</v>
      </c>
      <c r="F2314" t="n">
        <v>10.58</v>
      </c>
      <c r="G2314" t="n">
        <v>57.73</v>
      </c>
      <c r="H2314" t="n">
        <v>0.84</v>
      </c>
      <c r="I2314" t="n">
        <v>11</v>
      </c>
      <c r="J2314" t="n">
        <v>314.07</v>
      </c>
      <c r="K2314" t="n">
        <v>61.2</v>
      </c>
      <c r="L2314" t="n">
        <v>14.75</v>
      </c>
      <c r="M2314" t="n">
        <v>9</v>
      </c>
      <c r="N2314" t="n">
        <v>93.12</v>
      </c>
      <c r="O2314" t="n">
        <v>38969.71</v>
      </c>
      <c r="P2314" t="n">
        <v>189.84</v>
      </c>
      <c r="Q2314" t="n">
        <v>197.75</v>
      </c>
      <c r="R2314" t="n">
        <v>33.42</v>
      </c>
      <c r="S2314" t="n">
        <v>25.4</v>
      </c>
      <c r="T2314" t="n">
        <v>3152.37</v>
      </c>
      <c r="U2314" t="n">
        <v>0.76</v>
      </c>
      <c r="V2314" t="n">
        <v>0.88</v>
      </c>
      <c r="W2314" t="n">
        <v>2.96</v>
      </c>
      <c r="X2314" t="n">
        <v>0.19</v>
      </c>
      <c r="Y2314" t="n">
        <v>1</v>
      </c>
      <c r="Z2314" t="n">
        <v>10</v>
      </c>
    </row>
    <row r="2315">
      <c r="A2315" t="n">
        <v>56</v>
      </c>
      <c r="B2315" t="n">
        <v>145</v>
      </c>
      <c r="C2315" t="inlineStr">
        <is>
          <t xml:space="preserve">CONCLUIDO	</t>
        </is>
      </c>
      <c r="D2315" t="n">
        <v>7.0806</v>
      </c>
      <c r="E2315" t="n">
        <v>14.12</v>
      </c>
      <c r="F2315" t="n">
        <v>10.58</v>
      </c>
      <c r="G2315" t="n">
        <v>57.72</v>
      </c>
      <c r="H2315" t="n">
        <v>0.85</v>
      </c>
      <c r="I2315" t="n">
        <v>11</v>
      </c>
      <c r="J2315" t="n">
        <v>314.62</v>
      </c>
      <c r="K2315" t="n">
        <v>61.2</v>
      </c>
      <c r="L2315" t="n">
        <v>15</v>
      </c>
      <c r="M2315" t="n">
        <v>9</v>
      </c>
      <c r="N2315" t="n">
        <v>93.43000000000001</v>
      </c>
      <c r="O2315" t="n">
        <v>39037.92</v>
      </c>
      <c r="P2315" t="n">
        <v>189.64</v>
      </c>
      <c r="Q2315" t="n">
        <v>197.81</v>
      </c>
      <c r="R2315" t="n">
        <v>33.4</v>
      </c>
      <c r="S2315" t="n">
        <v>25.4</v>
      </c>
      <c r="T2315" t="n">
        <v>3139.94</v>
      </c>
      <c r="U2315" t="n">
        <v>0.76</v>
      </c>
      <c r="V2315" t="n">
        <v>0.88</v>
      </c>
      <c r="W2315" t="n">
        <v>2.95</v>
      </c>
      <c r="X2315" t="n">
        <v>0.19</v>
      </c>
      <c r="Y2315" t="n">
        <v>1</v>
      </c>
      <c r="Z2315" t="n">
        <v>10</v>
      </c>
    </row>
    <row r="2316">
      <c r="A2316" t="n">
        <v>57</v>
      </c>
      <c r="B2316" t="n">
        <v>145</v>
      </c>
      <c r="C2316" t="inlineStr">
        <is>
          <t xml:space="preserve">CONCLUIDO	</t>
        </is>
      </c>
      <c r="D2316" t="n">
        <v>7.116</v>
      </c>
      <c r="E2316" t="n">
        <v>14.05</v>
      </c>
      <c r="F2316" t="n">
        <v>10.56</v>
      </c>
      <c r="G2316" t="n">
        <v>63.39</v>
      </c>
      <c r="H2316" t="n">
        <v>0.86</v>
      </c>
      <c r="I2316" t="n">
        <v>10</v>
      </c>
      <c r="J2316" t="n">
        <v>315.18</v>
      </c>
      <c r="K2316" t="n">
        <v>61.2</v>
      </c>
      <c r="L2316" t="n">
        <v>15.25</v>
      </c>
      <c r="M2316" t="n">
        <v>8</v>
      </c>
      <c r="N2316" t="n">
        <v>93.73</v>
      </c>
      <c r="O2316" t="n">
        <v>39106.27</v>
      </c>
      <c r="P2316" t="n">
        <v>189.53</v>
      </c>
      <c r="Q2316" t="n">
        <v>197.77</v>
      </c>
      <c r="R2316" t="n">
        <v>32.78</v>
      </c>
      <c r="S2316" t="n">
        <v>25.4</v>
      </c>
      <c r="T2316" t="n">
        <v>2833.64</v>
      </c>
      <c r="U2316" t="n">
        <v>0.77</v>
      </c>
      <c r="V2316" t="n">
        <v>0.88</v>
      </c>
      <c r="W2316" t="n">
        <v>2.96</v>
      </c>
      <c r="X2316" t="n">
        <v>0.17</v>
      </c>
      <c r="Y2316" t="n">
        <v>1</v>
      </c>
      <c r="Z2316" t="n">
        <v>10</v>
      </c>
    </row>
    <row r="2317">
      <c r="A2317" t="n">
        <v>58</v>
      </c>
      <c r="B2317" t="n">
        <v>145</v>
      </c>
      <c r="C2317" t="inlineStr">
        <is>
          <t xml:space="preserve">CONCLUIDO	</t>
        </is>
      </c>
      <c r="D2317" t="n">
        <v>7.1148</v>
      </c>
      <c r="E2317" t="n">
        <v>14.06</v>
      </c>
      <c r="F2317" t="n">
        <v>10.57</v>
      </c>
      <c r="G2317" t="n">
        <v>63.4</v>
      </c>
      <c r="H2317" t="n">
        <v>0.87</v>
      </c>
      <c r="I2317" t="n">
        <v>10</v>
      </c>
      <c r="J2317" t="n">
        <v>315.73</v>
      </c>
      <c r="K2317" t="n">
        <v>61.2</v>
      </c>
      <c r="L2317" t="n">
        <v>15.5</v>
      </c>
      <c r="M2317" t="n">
        <v>8</v>
      </c>
      <c r="N2317" t="n">
        <v>94.03</v>
      </c>
      <c r="O2317" t="n">
        <v>39174.75</v>
      </c>
      <c r="P2317" t="n">
        <v>189.73</v>
      </c>
      <c r="Q2317" t="n">
        <v>197.76</v>
      </c>
      <c r="R2317" t="n">
        <v>32.82</v>
      </c>
      <c r="S2317" t="n">
        <v>25.4</v>
      </c>
      <c r="T2317" t="n">
        <v>2858.48</v>
      </c>
      <c r="U2317" t="n">
        <v>0.77</v>
      </c>
      <c r="V2317" t="n">
        <v>0.88</v>
      </c>
      <c r="W2317" t="n">
        <v>2.96</v>
      </c>
      <c r="X2317" t="n">
        <v>0.18</v>
      </c>
      <c r="Y2317" t="n">
        <v>1</v>
      </c>
      <c r="Z2317" t="n">
        <v>10</v>
      </c>
    </row>
    <row r="2318">
      <c r="A2318" t="n">
        <v>59</v>
      </c>
      <c r="B2318" t="n">
        <v>145</v>
      </c>
      <c r="C2318" t="inlineStr">
        <is>
          <t xml:space="preserve">CONCLUIDO	</t>
        </is>
      </c>
      <c r="D2318" t="n">
        <v>7.1187</v>
      </c>
      <c r="E2318" t="n">
        <v>14.05</v>
      </c>
      <c r="F2318" t="n">
        <v>10.56</v>
      </c>
      <c r="G2318" t="n">
        <v>63.36</v>
      </c>
      <c r="H2318" t="n">
        <v>0.89</v>
      </c>
      <c r="I2318" t="n">
        <v>10</v>
      </c>
      <c r="J2318" t="n">
        <v>316.29</v>
      </c>
      <c r="K2318" t="n">
        <v>61.2</v>
      </c>
      <c r="L2318" t="n">
        <v>15.75</v>
      </c>
      <c r="M2318" t="n">
        <v>8</v>
      </c>
      <c r="N2318" t="n">
        <v>94.34</v>
      </c>
      <c r="O2318" t="n">
        <v>39243.37</v>
      </c>
      <c r="P2318" t="n">
        <v>189.59</v>
      </c>
      <c r="Q2318" t="n">
        <v>197.77</v>
      </c>
      <c r="R2318" t="n">
        <v>32.5</v>
      </c>
      <c r="S2318" t="n">
        <v>25.4</v>
      </c>
      <c r="T2318" t="n">
        <v>2694.59</v>
      </c>
      <c r="U2318" t="n">
        <v>0.78</v>
      </c>
      <c r="V2318" t="n">
        <v>0.88</v>
      </c>
      <c r="W2318" t="n">
        <v>2.96</v>
      </c>
      <c r="X2318" t="n">
        <v>0.17</v>
      </c>
      <c r="Y2318" t="n">
        <v>1</v>
      </c>
      <c r="Z2318" t="n">
        <v>10</v>
      </c>
    </row>
    <row r="2319">
      <c r="A2319" t="n">
        <v>60</v>
      </c>
      <c r="B2319" t="n">
        <v>145</v>
      </c>
      <c r="C2319" t="inlineStr">
        <is>
          <t xml:space="preserve">CONCLUIDO	</t>
        </is>
      </c>
      <c r="D2319" t="n">
        <v>7.1179</v>
      </c>
      <c r="E2319" t="n">
        <v>14.05</v>
      </c>
      <c r="F2319" t="n">
        <v>10.56</v>
      </c>
      <c r="G2319" t="n">
        <v>63.37</v>
      </c>
      <c r="H2319" t="n">
        <v>0.9</v>
      </c>
      <c r="I2319" t="n">
        <v>10</v>
      </c>
      <c r="J2319" t="n">
        <v>316.85</v>
      </c>
      <c r="K2319" t="n">
        <v>61.2</v>
      </c>
      <c r="L2319" t="n">
        <v>16</v>
      </c>
      <c r="M2319" t="n">
        <v>8</v>
      </c>
      <c r="N2319" t="n">
        <v>94.65000000000001</v>
      </c>
      <c r="O2319" t="n">
        <v>39312.13</v>
      </c>
      <c r="P2319" t="n">
        <v>189.64</v>
      </c>
      <c r="Q2319" t="n">
        <v>197.75</v>
      </c>
      <c r="R2319" t="n">
        <v>32.67</v>
      </c>
      <c r="S2319" t="n">
        <v>25.4</v>
      </c>
      <c r="T2319" t="n">
        <v>2783.54</v>
      </c>
      <c r="U2319" t="n">
        <v>0.78</v>
      </c>
      <c r="V2319" t="n">
        <v>0.88</v>
      </c>
      <c r="W2319" t="n">
        <v>2.95</v>
      </c>
      <c r="X2319" t="n">
        <v>0.17</v>
      </c>
      <c r="Y2319" t="n">
        <v>1</v>
      </c>
      <c r="Z2319" t="n">
        <v>10</v>
      </c>
    </row>
    <row r="2320">
      <c r="A2320" t="n">
        <v>61</v>
      </c>
      <c r="B2320" t="n">
        <v>145</v>
      </c>
      <c r="C2320" t="inlineStr">
        <is>
          <t xml:space="preserve">CONCLUIDO	</t>
        </is>
      </c>
      <c r="D2320" t="n">
        <v>7.115</v>
      </c>
      <c r="E2320" t="n">
        <v>14.05</v>
      </c>
      <c r="F2320" t="n">
        <v>10.57</v>
      </c>
      <c r="G2320" t="n">
        <v>63.4</v>
      </c>
      <c r="H2320" t="n">
        <v>0.91</v>
      </c>
      <c r="I2320" t="n">
        <v>10</v>
      </c>
      <c r="J2320" t="n">
        <v>317.41</v>
      </c>
      <c r="K2320" t="n">
        <v>61.2</v>
      </c>
      <c r="L2320" t="n">
        <v>16.25</v>
      </c>
      <c r="M2320" t="n">
        <v>8</v>
      </c>
      <c r="N2320" t="n">
        <v>94.95999999999999</v>
      </c>
      <c r="O2320" t="n">
        <v>39381.03</v>
      </c>
      <c r="P2320" t="n">
        <v>189.7</v>
      </c>
      <c r="Q2320" t="n">
        <v>197.75</v>
      </c>
      <c r="R2320" t="n">
        <v>32.86</v>
      </c>
      <c r="S2320" t="n">
        <v>25.4</v>
      </c>
      <c r="T2320" t="n">
        <v>2875.78</v>
      </c>
      <c r="U2320" t="n">
        <v>0.77</v>
      </c>
      <c r="V2320" t="n">
        <v>0.88</v>
      </c>
      <c r="W2320" t="n">
        <v>2.95</v>
      </c>
      <c r="X2320" t="n">
        <v>0.18</v>
      </c>
      <c r="Y2320" t="n">
        <v>1</v>
      </c>
      <c r="Z2320" t="n">
        <v>10</v>
      </c>
    </row>
    <row r="2321">
      <c r="A2321" t="n">
        <v>62</v>
      </c>
      <c r="B2321" t="n">
        <v>145</v>
      </c>
      <c r="C2321" t="inlineStr">
        <is>
          <t xml:space="preserve">CONCLUIDO	</t>
        </is>
      </c>
      <c r="D2321" t="n">
        <v>7.1148</v>
      </c>
      <c r="E2321" t="n">
        <v>14.06</v>
      </c>
      <c r="F2321" t="n">
        <v>10.57</v>
      </c>
      <c r="G2321" t="n">
        <v>63.4</v>
      </c>
      <c r="H2321" t="n">
        <v>0.92</v>
      </c>
      <c r="I2321" t="n">
        <v>10</v>
      </c>
      <c r="J2321" t="n">
        <v>317.97</v>
      </c>
      <c r="K2321" t="n">
        <v>61.2</v>
      </c>
      <c r="L2321" t="n">
        <v>16.5</v>
      </c>
      <c r="M2321" t="n">
        <v>8</v>
      </c>
      <c r="N2321" t="n">
        <v>95.27</v>
      </c>
      <c r="O2321" t="n">
        <v>39450.07</v>
      </c>
      <c r="P2321" t="n">
        <v>189.68</v>
      </c>
      <c r="Q2321" t="n">
        <v>197.79</v>
      </c>
      <c r="R2321" t="n">
        <v>32.86</v>
      </c>
      <c r="S2321" t="n">
        <v>25.4</v>
      </c>
      <c r="T2321" t="n">
        <v>2877.23</v>
      </c>
      <c r="U2321" t="n">
        <v>0.77</v>
      </c>
      <c r="V2321" t="n">
        <v>0.88</v>
      </c>
      <c r="W2321" t="n">
        <v>2.95</v>
      </c>
      <c r="X2321" t="n">
        <v>0.18</v>
      </c>
      <c r="Y2321" t="n">
        <v>1</v>
      </c>
      <c r="Z2321" t="n">
        <v>10</v>
      </c>
    </row>
    <row r="2322">
      <c r="A2322" t="n">
        <v>63</v>
      </c>
      <c r="B2322" t="n">
        <v>145</v>
      </c>
      <c r="C2322" t="inlineStr">
        <is>
          <t xml:space="preserve">CONCLUIDO	</t>
        </is>
      </c>
      <c r="D2322" t="n">
        <v>7.116</v>
      </c>
      <c r="E2322" t="n">
        <v>14.05</v>
      </c>
      <c r="F2322" t="n">
        <v>10.56</v>
      </c>
      <c r="G2322" t="n">
        <v>63.39</v>
      </c>
      <c r="H2322" t="n">
        <v>0.9399999999999999</v>
      </c>
      <c r="I2322" t="n">
        <v>10</v>
      </c>
      <c r="J2322" t="n">
        <v>318.53</v>
      </c>
      <c r="K2322" t="n">
        <v>61.2</v>
      </c>
      <c r="L2322" t="n">
        <v>16.75</v>
      </c>
      <c r="M2322" t="n">
        <v>8</v>
      </c>
      <c r="N2322" t="n">
        <v>95.58</v>
      </c>
      <c r="O2322" t="n">
        <v>39519.26</v>
      </c>
      <c r="P2322" t="n">
        <v>189.44</v>
      </c>
      <c r="Q2322" t="n">
        <v>197.77</v>
      </c>
      <c r="R2322" t="n">
        <v>32.86</v>
      </c>
      <c r="S2322" t="n">
        <v>25.4</v>
      </c>
      <c r="T2322" t="n">
        <v>2873.9</v>
      </c>
      <c r="U2322" t="n">
        <v>0.77</v>
      </c>
      <c r="V2322" t="n">
        <v>0.88</v>
      </c>
      <c r="W2322" t="n">
        <v>2.95</v>
      </c>
      <c r="X2322" t="n">
        <v>0.17</v>
      </c>
      <c r="Y2322" t="n">
        <v>1</v>
      </c>
      <c r="Z2322" t="n">
        <v>10</v>
      </c>
    </row>
    <row r="2323">
      <c r="A2323" t="n">
        <v>64</v>
      </c>
      <c r="B2323" t="n">
        <v>145</v>
      </c>
      <c r="C2323" t="inlineStr">
        <is>
          <t xml:space="preserve">CONCLUIDO	</t>
        </is>
      </c>
      <c r="D2323" t="n">
        <v>7.1542</v>
      </c>
      <c r="E2323" t="n">
        <v>13.98</v>
      </c>
      <c r="F2323" t="n">
        <v>10.54</v>
      </c>
      <c r="G2323" t="n">
        <v>70.29000000000001</v>
      </c>
      <c r="H2323" t="n">
        <v>0.95</v>
      </c>
      <c r="I2323" t="n">
        <v>9</v>
      </c>
      <c r="J2323" t="n">
        <v>319.09</v>
      </c>
      <c r="K2323" t="n">
        <v>61.2</v>
      </c>
      <c r="L2323" t="n">
        <v>17</v>
      </c>
      <c r="M2323" t="n">
        <v>7</v>
      </c>
      <c r="N2323" t="n">
        <v>95.89</v>
      </c>
      <c r="O2323" t="n">
        <v>39588.58</v>
      </c>
      <c r="P2323" t="n">
        <v>188.91</v>
      </c>
      <c r="Q2323" t="n">
        <v>197.81</v>
      </c>
      <c r="R2323" t="n">
        <v>32.16</v>
      </c>
      <c r="S2323" t="n">
        <v>25.4</v>
      </c>
      <c r="T2323" t="n">
        <v>2531.07</v>
      </c>
      <c r="U2323" t="n">
        <v>0.79</v>
      </c>
      <c r="V2323" t="n">
        <v>0.88</v>
      </c>
      <c r="W2323" t="n">
        <v>2.95</v>
      </c>
      <c r="X2323" t="n">
        <v>0.15</v>
      </c>
      <c r="Y2323" t="n">
        <v>1</v>
      </c>
      <c r="Z2323" t="n">
        <v>10</v>
      </c>
    </row>
    <row r="2324">
      <c r="A2324" t="n">
        <v>65</v>
      </c>
      <c r="B2324" t="n">
        <v>145</v>
      </c>
      <c r="C2324" t="inlineStr">
        <is>
          <t xml:space="preserve">CONCLUIDO	</t>
        </is>
      </c>
      <c r="D2324" t="n">
        <v>7.1475</v>
      </c>
      <c r="E2324" t="n">
        <v>13.99</v>
      </c>
      <c r="F2324" t="n">
        <v>10.56</v>
      </c>
      <c r="G2324" t="n">
        <v>70.38</v>
      </c>
      <c r="H2324" t="n">
        <v>0.96</v>
      </c>
      <c r="I2324" t="n">
        <v>9</v>
      </c>
      <c r="J2324" t="n">
        <v>319.65</v>
      </c>
      <c r="K2324" t="n">
        <v>61.2</v>
      </c>
      <c r="L2324" t="n">
        <v>17.25</v>
      </c>
      <c r="M2324" t="n">
        <v>7</v>
      </c>
      <c r="N2324" t="n">
        <v>96.2</v>
      </c>
      <c r="O2324" t="n">
        <v>39658.05</v>
      </c>
      <c r="P2324" t="n">
        <v>189.36</v>
      </c>
      <c r="Q2324" t="n">
        <v>197.76</v>
      </c>
      <c r="R2324" t="n">
        <v>32.6</v>
      </c>
      <c r="S2324" t="n">
        <v>25.4</v>
      </c>
      <c r="T2324" t="n">
        <v>2751.04</v>
      </c>
      <c r="U2324" t="n">
        <v>0.78</v>
      </c>
      <c r="V2324" t="n">
        <v>0.88</v>
      </c>
      <c r="W2324" t="n">
        <v>2.95</v>
      </c>
      <c r="X2324" t="n">
        <v>0.17</v>
      </c>
      <c r="Y2324" t="n">
        <v>1</v>
      </c>
      <c r="Z2324" t="n">
        <v>10</v>
      </c>
    </row>
    <row r="2325">
      <c r="A2325" t="n">
        <v>66</v>
      </c>
      <c r="B2325" t="n">
        <v>145</v>
      </c>
      <c r="C2325" t="inlineStr">
        <is>
          <t xml:space="preserve">CONCLUIDO	</t>
        </is>
      </c>
      <c r="D2325" t="n">
        <v>7.1471</v>
      </c>
      <c r="E2325" t="n">
        <v>13.99</v>
      </c>
      <c r="F2325" t="n">
        <v>10.56</v>
      </c>
      <c r="G2325" t="n">
        <v>70.38</v>
      </c>
      <c r="H2325" t="n">
        <v>0.97</v>
      </c>
      <c r="I2325" t="n">
        <v>9</v>
      </c>
      <c r="J2325" t="n">
        <v>320.22</v>
      </c>
      <c r="K2325" t="n">
        <v>61.2</v>
      </c>
      <c r="L2325" t="n">
        <v>17.5</v>
      </c>
      <c r="M2325" t="n">
        <v>7</v>
      </c>
      <c r="N2325" t="n">
        <v>96.52</v>
      </c>
      <c r="O2325" t="n">
        <v>39727.66</v>
      </c>
      <c r="P2325" t="n">
        <v>189.55</v>
      </c>
      <c r="Q2325" t="n">
        <v>197.77</v>
      </c>
      <c r="R2325" t="n">
        <v>32.59</v>
      </c>
      <c r="S2325" t="n">
        <v>25.4</v>
      </c>
      <c r="T2325" t="n">
        <v>2747.23</v>
      </c>
      <c r="U2325" t="n">
        <v>0.78</v>
      </c>
      <c r="V2325" t="n">
        <v>0.88</v>
      </c>
      <c r="W2325" t="n">
        <v>2.95</v>
      </c>
      <c r="X2325" t="n">
        <v>0.17</v>
      </c>
      <c r="Y2325" t="n">
        <v>1</v>
      </c>
      <c r="Z2325" t="n">
        <v>10</v>
      </c>
    </row>
    <row r="2326">
      <c r="A2326" t="n">
        <v>67</v>
      </c>
      <c r="B2326" t="n">
        <v>145</v>
      </c>
      <c r="C2326" t="inlineStr">
        <is>
          <t xml:space="preserve">CONCLUIDO	</t>
        </is>
      </c>
      <c r="D2326" t="n">
        <v>7.1509</v>
      </c>
      <c r="E2326" t="n">
        <v>13.98</v>
      </c>
      <c r="F2326" t="n">
        <v>10.55</v>
      </c>
      <c r="G2326" t="n">
        <v>70.33</v>
      </c>
      <c r="H2326" t="n">
        <v>0.99</v>
      </c>
      <c r="I2326" t="n">
        <v>9</v>
      </c>
      <c r="J2326" t="n">
        <v>320.78</v>
      </c>
      <c r="K2326" t="n">
        <v>61.2</v>
      </c>
      <c r="L2326" t="n">
        <v>17.75</v>
      </c>
      <c r="M2326" t="n">
        <v>7</v>
      </c>
      <c r="N2326" t="n">
        <v>96.83</v>
      </c>
      <c r="O2326" t="n">
        <v>39797.41</v>
      </c>
      <c r="P2326" t="n">
        <v>189.48</v>
      </c>
      <c r="Q2326" t="n">
        <v>197.8</v>
      </c>
      <c r="R2326" t="n">
        <v>32.38</v>
      </c>
      <c r="S2326" t="n">
        <v>25.4</v>
      </c>
      <c r="T2326" t="n">
        <v>2640.53</v>
      </c>
      <c r="U2326" t="n">
        <v>0.78</v>
      </c>
      <c r="V2326" t="n">
        <v>0.88</v>
      </c>
      <c r="W2326" t="n">
        <v>2.95</v>
      </c>
      <c r="X2326" t="n">
        <v>0.16</v>
      </c>
      <c r="Y2326" t="n">
        <v>1</v>
      </c>
      <c r="Z2326" t="n">
        <v>10</v>
      </c>
    </row>
    <row r="2327">
      <c r="A2327" t="n">
        <v>68</v>
      </c>
      <c r="B2327" t="n">
        <v>145</v>
      </c>
      <c r="C2327" t="inlineStr">
        <is>
          <t xml:space="preserve">CONCLUIDO	</t>
        </is>
      </c>
      <c r="D2327" t="n">
        <v>7.1517</v>
      </c>
      <c r="E2327" t="n">
        <v>13.98</v>
      </c>
      <c r="F2327" t="n">
        <v>10.55</v>
      </c>
      <c r="G2327" t="n">
        <v>70.31999999999999</v>
      </c>
      <c r="H2327" t="n">
        <v>1</v>
      </c>
      <c r="I2327" t="n">
        <v>9</v>
      </c>
      <c r="J2327" t="n">
        <v>321.35</v>
      </c>
      <c r="K2327" t="n">
        <v>61.2</v>
      </c>
      <c r="L2327" t="n">
        <v>18</v>
      </c>
      <c r="M2327" t="n">
        <v>7</v>
      </c>
      <c r="N2327" t="n">
        <v>97.15000000000001</v>
      </c>
      <c r="O2327" t="n">
        <v>39867.32</v>
      </c>
      <c r="P2327" t="n">
        <v>189.6</v>
      </c>
      <c r="Q2327" t="n">
        <v>197.81</v>
      </c>
      <c r="R2327" t="n">
        <v>32.41</v>
      </c>
      <c r="S2327" t="n">
        <v>25.4</v>
      </c>
      <c r="T2327" t="n">
        <v>2656.81</v>
      </c>
      <c r="U2327" t="n">
        <v>0.78</v>
      </c>
      <c r="V2327" t="n">
        <v>0.88</v>
      </c>
      <c r="W2327" t="n">
        <v>2.95</v>
      </c>
      <c r="X2327" t="n">
        <v>0.16</v>
      </c>
      <c r="Y2327" t="n">
        <v>1</v>
      </c>
      <c r="Z2327" t="n">
        <v>10</v>
      </c>
    </row>
    <row r="2328">
      <c r="A2328" t="n">
        <v>69</v>
      </c>
      <c r="B2328" t="n">
        <v>145</v>
      </c>
      <c r="C2328" t="inlineStr">
        <is>
          <t xml:space="preserve">CONCLUIDO	</t>
        </is>
      </c>
      <c r="D2328" t="n">
        <v>7.1538</v>
      </c>
      <c r="E2328" t="n">
        <v>13.98</v>
      </c>
      <c r="F2328" t="n">
        <v>10.54</v>
      </c>
      <c r="G2328" t="n">
        <v>70.3</v>
      </c>
      <c r="H2328" t="n">
        <v>1.01</v>
      </c>
      <c r="I2328" t="n">
        <v>9</v>
      </c>
      <c r="J2328" t="n">
        <v>321.92</v>
      </c>
      <c r="K2328" t="n">
        <v>61.2</v>
      </c>
      <c r="L2328" t="n">
        <v>18.25</v>
      </c>
      <c r="M2328" t="n">
        <v>7</v>
      </c>
      <c r="N2328" t="n">
        <v>97.47</v>
      </c>
      <c r="O2328" t="n">
        <v>39937.36</v>
      </c>
      <c r="P2328" t="n">
        <v>189.5</v>
      </c>
      <c r="Q2328" t="n">
        <v>197.81</v>
      </c>
      <c r="R2328" t="n">
        <v>32.25</v>
      </c>
      <c r="S2328" t="n">
        <v>25.4</v>
      </c>
      <c r="T2328" t="n">
        <v>2574.11</v>
      </c>
      <c r="U2328" t="n">
        <v>0.79</v>
      </c>
      <c r="V2328" t="n">
        <v>0.88</v>
      </c>
      <c r="W2328" t="n">
        <v>2.95</v>
      </c>
      <c r="X2328" t="n">
        <v>0.15</v>
      </c>
      <c r="Y2328" t="n">
        <v>1</v>
      </c>
      <c r="Z2328" t="n">
        <v>10</v>
      </c>
    </row>
    <row r="2329">
      <c r="A2329" t="n">
        <v>70</v>
      </c>
      <c r="B2329" t="n">
        <v>145</v>
      </c>
      <c r="C2329" t="inlineStr">
        <is>
          <t xml:space="preserve">CONCLUIDO	</t>
        </is>
      </c>
      <c r="D2329" t="n">
        <v>7.1488</v>
      </c>
      <c r="E2329" t="n">
        <v>13.99</v>
      </c>
      <c r="F2329" t="n">
        <v>10.55</v>
      </c>
      <c r="G2329" t="n">
        <v>70.36</v>
      </c>
      <c r="H2329" t="n">
        <v>1.02</v>
      </c>
      <c r="I2329" t="n">
        <v>9</v>
      </c>
      <c r="J2329" t="n">
        <v>322.49</v>
      </c>
      <c r="K2329" t="n">
        <v>61.2</v>
      </c>
      <c r="L2329" t="n">
        <v>18.5</v>
      </c>
      <c r="M2329" t="n">
        <v>7</v>
      </c>
      <c r="N2329" t="n">
        <v>97.79000000000001</v>
      </c>
      <c r="O2329" t="n">
        <v>40007.56</v>
      </c>
      <c r="P2329" t="n">
        <v>189.63</v>
      </c>
      <c r="Q2329" t="n">
        <v>197.8</v>
      </c>
      <c r="R2329" t="n">
        <v>32.46</v>
      </c>
      <c r="S2329" t="n">
        <v>25.4</v>
      </c>
      <c r="T2329" t="n">
        <v>2681.78</v>
      </c>
      <c r="U2329" t="n">
        <v>0.78</v>
      </c>
      <c r="V2329" t="n">
        <v>0.88</v>
      </c>
      <c r="W2329" t="n">
        <v>2.95</v>
      </c>
      <c r="X2329" t="n">
        <v>0.16</v>
      </c>
      <c r="Y2329" t="n">
        <v>1</v>
      </c>
      <c r="Z2329" t="n">
        <v>10</v>
      </c>
    </row>
    <row r="2330">
      <c r="A2330" t="n">
        <v>71</v>
      </c>
      <c r="B2330" t="n">
        <v>145</v>
      </c>
      <c r="C2330" t="inlineStr">
        <is>
          <t xml:space="preserve">CONCLUIDO	</t>
        </is>
      </c>
      <c r="D2330" t="n">
        <v>7.1508</v>
      </c>
      <c r="E2330" t="n">
        <v>13.98</v>
      </c>
      <c r="F2330" t="n">
        <v>10.55</v>
      </c>
      <c r="G2330" t="n">
        <v>70.34</v>
      </c>
      <c r="H2330" t="n">
        <v>1.03</v>
      </c>
      <c r="I2330" t="n">
        <v>9</v>
      </c>
      <c r="J2330" t="n">
        <v>323.06</v>
      </c>
      <c r="K2330" t="n">
        <v>61.2</v>
      </c>
      <c r="L2330" t="n">
        <v>18.75</v>
      </c>
      <c r="M2330" t="n">
        <v>7</v>
      </c>
      <c r="N2330" t="n">
        <v>98.11</v>
      </c>
      <c r="O2330" t="n">
        <v>40077.9</v>
      </c>
      <c r="P2330" t="n">
        <v>189.55</v>
      </c>
      <c r="Q2330" t="n">
        <v>197.77</v>
      </c>
      <c r="R2330" t="n">
        <v>32.42</v>
      </c>
      <c r="S2330" t="n">
        <v>25.4</v>
      </c>
      <c r="T2330" t="n">
        <v>2663.45</v>
      </c>
      <c r="U2330" t="n">
        <v>0.78</v>
      </c>
      <c r="V2330" t="n">
        <v>0.88</v>
      </c>
      <c r="W2330" t="n">
        <v>2.95</v>
      </c>
      <c r="X2330" t="n">
        <v>0.16</v>
      </c>
      <c r="Y2330" t="n">
        <v>1</v>
      </c>
      <c r="Z2330" t="n">
        <v>10</v>
      </c>
    </row>
    <row r="2331">
      <c r="A2331" t="n">
        <v>72</v>
      </c>
      <c r="B2331" t="n">
        <v>145</v>
      </c>
      <c r="C2331" t="inlineStr">
        <is>
          <t xml:space="preserve">CONCLUIDO	</t>
        </is>
      </c>
      <c r="D2331" t="n">
        <v>7.1497</v>
      </c>
      <c r="E2331" t="n">
        <v>13.99</v>
      </c>
      <c r="F2331" t="n">
        <v>10.55</v>
      </c>
      <c r="G2331" t="n">
        <v>70.34999999999999</v>
      </c>
      <c r="H2331" t="n">
        <v>1.05</v>
      </c>
      <c r="I2331" t="n">
        <v>9</v>
      </c>
      <c r="J2331" t="n">
        <v>323.63</v>
      </c>
      <c r="K2331" t="n">
        <v>61.2</v>
      </c>
      <c r="L2331" t="n">
        <v>19</v>
      </c>
      <c r="M2331" t="n">
        <v>7</v>
      </c>
      <c r="N2331" t="n">
        <v>98.43000000000001</v>
      </c>
      <c r="O2331" t="n">
        <v>40148.52</v>
      </c>
      <c r="P2331" t="n">
        <v>189.57</v>
      </c>
      <c r="Q2331" t="n">
        <v>197.78</v>
      </c>
      <c r="R2331" t="n">
        <v>32.46</v>
      </c>
      <c r="S2331" t="n">
        <v>25.4</v>
      </c>
      <c r="T2331" t="n">
        <v>2681.27</v>
      </c>
      <c r="U2331" t="n">
        <v>0.78</v>
      </c>
      <c r="V2331" t="n">
        <v>0.88</v>
      </c>
      <c r="W2331" t="n">
        <v>2.95</v>
      </c>
      <c r="X2331" t="n">
        <v>0.16</v>
      </c>
      <c r="Y2331" t="n">
        <v>1</v>
      </c>
      <c r="Z2331" t="n">
        <v>10</v>
      </c>
    </row>
    <row r="2332">
      <c r="A2332" t="n">
        <v>73</v>
      </c>
      <c r="B2332" t="n">
        <v>145</v>
      </c>
      <c r="C2332" t="inlineStr">
        <is>
          <t xml:space="preserve">CONCLUIDO	</t>
        </is>
      </c>
      <c r="D2332" t="n">
        <v>7.1515</v>
      </c>
      <c r="E2332" t="n">
        <v>13.98</v>
      </c>
      <c r="F2332" t="n">
        <v>10.55</v>
      </c>
      <c r="G2332" t="n">
        <v>70.33</v>
      </c>
      <c r="H2332" t="n">
        <v>1.06</v>
      </c>
      <c r="I2332" t="n">
        <v>9</v>
      </c>
      <c r="J2332" t="n">
        <v>324.2</v>
      </c>
      <c r="K2332" t="n">
        <v>61.2</v>
      </c>
      <c r="L2332" t="n">
        <v>19.25</v>
      </c>
      <c r="M2332" t="n">
        <v>7</v>
      </c>
      <c r="N2332" t="n">
        <v>98.75</v>
      </c>
      <c r="O2332" t="n">
        <v>40219.17</v>
      </c>
      <c r="P2332" t="n">
        <v>189.41</v>
      </c>
      <c r="Q2332" t="n">
        <v>197.77</v>
      </c>
      <c r="R2332" t="n">
        <v>32.29</v>
      </c>
      <c r="S2332" t="n">
        <v>25.4</v>
      </c>
      <c r="T2332" t="n">
        <v>2595.3</v>
      </c>
      <c r="U2332" t="n">
        <v>0.79</v>
      </c>
      <c r="V2332" t="n">
        <v>0.88</v>
      </c>
      <c r="W2332" t="n">
        <v>2.95</v>
      </c>
      <c r="X2332" t="n">
        <v>0.16</v>
      </c>
      <c r="Y2332" t="n">
        <v>1</v>
      </c>
      <c r="Z2332" t="n">
        <v>10</v>
      </c>
    </row>
    <row r="2333">
      <c r="A2333" t="n">
        <v>74</v>
      </c>
      <c r="B2333" t="n">
        <v>145</v>
      </c>
      <c r="C2333" t="inlineStr">
        <is>
          <t xml:space="preserve">CONCLUIDO	</t>
        </is>
      </c>
      <c r="D2333" t="n">
        <v>7.1927</v>
      </c>
      <c r="E2333" t="n">
        <v>13.9</v>
      </c>
      <c r="F2333" t="n">
        <v>10.52</v>
      </c>
      <c r="G2333" t="n">
        <v>78.92</v>
      </c>
      <c r="H2333" t="n">
        <v>1.07</v>
      </c>
      <c r="I2333" t="n">
        <v>8</v>
      </c>
      <c r="J2333" t="n">
        <v>324.78</v>
      </c>
      <c r="K2333" t="n">
        <v>61.2</v>
      </c>
      <c r="L2333" t="n">
        <v>19.5</v>
      </c>
      <c r="M2333" t="n">
        <v>6</v>
      </c>
      <c r="N2333" t="n">
        <v>99.08</v>
      </c>
      <c r="O2333" t="n">
        <v>40289.97</v>
      </c>
      <c r="P2333" t="n">
        <v>189.04</v>
      </c>
      <c r="Q2333" t="n">
        <v>197.8</v>
      </c>
      <c r="R2333" t="n">
        <v>31.56</v>
      </c>
      <c r="S2333" t="n">
        <v>25.4</v>
      </c>
      <c r="T2333" t="n">
        <v>2237.41</v>
      </c>
      <c r="U2333" t="n">
        <v>0.8</v>
      </c>
      <c r="V2333" t="n">
        <v>0.88</v>
      </c>
      <c r="W2333" t="n">
        <v>2.95</v>
      </c>
      <c r="X2333" t="n">
        <v>0.13</v>
      </c>
      <c r="Y2333" t="n">
        <v>1</v>
      </c>
      <c r="Z2333" t="n">
        <v>10</v>
      </c>
    </row>
    <row r="2334">
      <c r="A2334" t="n">
        <v>75</v>
      </c>
      <c r="B2334" t="n">
        <v>145</v>
      </c>
      <c r="C2334" t="inlineStr">
        <is>
          <t xml:space="preserve">CONCLUIDO	</t>
        </is>
      </c>
      <c r="D2334" t="n">
        <v>7.195</v>
      </c>
      <c r="E2334" t="n">
        <v>13.9</v>
      </c>
      <c r="F2334" t="n">
        <v>10.52</v>
      </c>
      <c r="G2334" t="n">
        <v>78.89</v>
      </c>
      <c r="H2334" t="n">
        <v>1.08</v>
      </c>
      <c r="I2334" t="n">
        <v>8</v>
      </c>
      <c r="J2334" t="n">
        <v>325.35</v>
      </c>
      <c r="K2334" t="n">
        <v>61.2</v>
      </c>
      <c r="L2334" t="n">
        <v>19.75</v>
      </c>
      <c r="M2334" t="n">
        <v>6</v>
      </c>
      <c r="N2334" t="n">
        <v>99.40000000000001</v>
      </c>
      <c r="O2334" t="n">
        <v>40360.92</v>
      </c>
      <c r="P2334" t="n">
        <v>189.04</v>
      </c>
      <c r="Q2334" t="n">
        <v>197.75</v>
      </c>
      <c r="R2334" t="n">
        <v>31.41</v>
      </c>
      <c r="S2334" t="n">
        <v>25.4</v>
      </c>
      <c r="T2334" t="n">
        <v>2162.87</v>
      </c>
      <c r="U2334" t="n">
        <v>0.8100000000000001</v>
      </c>
      <c r="V2334" t="n">
        <v>0.88</v>
      </c>
      <c r="W2334" t="n">
        <v>2.95</v>
      </c>
      <c r="X2334" t="n">
        <v>0.13</v>
      </c>
      <c r="Y2334" t="n">
        <v>1</v>
      </c>
      <c r="Z2334" t="n">
        <v>10</v>
      </c>
    </row>
    <row r="2335">
      <c r="A2335" t="n">
        <v>76</v>
      </c>
      <c r="B2335" t="n">
        <v>145</v>
      </c>
      <c r="C2335" t="inlineStr">
        <is>
          <t xml:space="preserve">CONCLUIDO	</t>
        </is>
      </c>
      <c r="D2335" t="n">
        <v>7.1919</v>
      </c>
      <c r="E2335" t="n">
        <v>13.9</v>
      </c>
      <c r="F2335" t="n">
        <v>10.52</v>
      </c>
      <c r="G2335" t="n">
        <v>78.93000000000001</v>
      </c>
      <c r="H2335" t="n">
        <v>1.09</v>
      </c>
      <c r="I2335" t="n">
        <v>8</v>
      </c>
      <c r="J2335" t="n">
        <v>325.93</v>
      </c>
      <c r="K2335" t="n">
        <v>61.2</v>
      </c>
      <c r="L2335" t="n">
        <v>20</v>
      </c>
      <c r="M2335" t="n">
        <v>6</v>
      </c>
      <c r="N2335" t="n">
        <v>99.73</v>
      </c>
      <c r="O2335" t="n">
        <v>40432.03</v>
      </c>
      <c r="P2335" t="n">
        <v>189.3</v>
      </c>
      <c r="Q2335" t="n">
        <v>197.81</v>
      </c>
      <c r="R2335" t="n">
        <v>31.5</v>
      </c>
      <c r="S2335" t="n">
        <v>25.4</v>
      </c>
      <c r="T2335" t="n">
        <v>2207.62</v>
      </c>
      <c r="U2335" t="n">
        <v>0.8100000000000001</v>
      </c>
      <c r="V2335" t="n">
        <v>0.88</v>
      </c>
      <c r="W2335" t="n">
        <v>2.95</v>
      </c>
      <c r="X2335" t="n">
        <v>0.13</v>
      </c>
      <c r="Y2335" t="n">
        <v>1</v>
      </c>
      <c r="Z2335" t="n">
        <v>10</v>
      </c>
    </row>
    <row r="2336">
      <c r="A2336" t="n">
        <v>77</v>
      </c>
      <c r="B2336" t="n">
        <v>145</v>
      </c>
      <c r="C2336" t="inlineStr">
        <is>
          <t xml:space="preserve">CONCLUIDO	</t>
        </is>
      </c>
      <c r="D2336" t="n">
        <v>7.1905</v>
      </c>
      <c r="E2336" t="n">
        <v>13.91</v>
      </c>
      <c r="F2336" t="n">
        <v>10.53</v>
      </c>
      <c r="G2336" t="n">
        <v>78.95</v>
      </c>
      <c r="H2336" t="n">
        <v>1.11</v>
      </c>
      <c r="I2336" t="n">
        <v>8</v>
      </c>
      <c r="J2336" t="n">
        <v>326.51</v>
      </c>
      <c r="K2336" t="n">
        <v>61.2</v>
      </c>
      <c r="L2336" t="n">
        <v>20.25</v>
      </c>
      <c r="M2336" t="n">
        <v>6</v>
      </c>
      <c r="N2336" t="n">
        <v>100.06</v>
      </c>
      <c r="O2336" t="n">
        <v>40503.29</v>
      </c>
      <c r="P2336" t="n">
        <v>189.44</v>
      </c>
      <c r="Q2336" t="n">
        <v>197.76</v>
      </c>
      <c r="R2336" t="n">
        <v>31.45</v>
      </c>
      <c r="S2336" t="n">
        <v>25.4</v>
      </c>
      <c r="T2336" t="n">
        <v>2180.08</v>
      </c>
      <c r="U2336" t="n">
        <v>0.8100000000000001</v>
      </c>
      <c r="V2336" t="n">
        <v>0.88</v>
      </c>
      <c r="W2336" t="n">
        <v>2.96</v>
      </c>
      <c r="X2336" t="n">
        <v>0.14</v>
      </c>
      <c r="Y2336" t="n">
        <v>1</v>
      </c>
      <c r="Z2336" t="n">
        <v>10</v>
      </c>
    </row>
    <row r="2337">
      <c r="A2337" t="n">
        <v>78</v>
      </c>
      <c r="B2337" t="n">
        <v>145</v>
      </c>
      <c r="C2337" t="inlineStr">
        <is>
          <t xml:space="preserve">CONCLUIDO	</t>
        </is>
      </c>
      <c r="D2337" t="n">
        <v>7.1905</v>
      </c>
      <c r="E2337" t="n">
        <v>13.91</v>
      </c>
      <c r="F2337" t="n">
        <v>10.53</v>
      </c>
      <c r="G2337" t="n">
        <v>78.95</v>
      </c>
      <c r="H2337" t="n">
        <v>1.12</v>
      </c>
      <c r="I2337" t="n">
        <v>8</v>
      </c>
      <c r="J2337" t="n">
        <v>327.08</v>
      </c>
      <c r="K2337" t="n">
        <v>61.2</v>
      </c>
      <c r="L2337" t="n">
        <v>20.5</v>
      </c>
      <c r="M2337" t="n">
        <v>6</v>
      </c>
      <c r="N2337" t="n">
        <v>100.39</v>
      </c>
      <c r="O2337" t="n">
        <v>40574.7</v>
      </c>
      <c r="P2337" t="n">
        <v>189.59</v>
      </c>
      <c r="Q2337" t="n">
        <v>197.75</v>
      </c>
      <c r="R2337" t="n">
        <v>31.58</v>
      </c>
      <c r="S2337" t="n">
        <v>25.4</v>
      </c>
      <c r="T2337" t="n">
        <v>2246.39</v>
      </c>
      <c r="U2337" t="n">
        <v>0.8</v>
      </c>
      <c r="V2337" t="n">
        <v>0.88</v>
      </c>
      <c r="W2337" t="n">
        <v>2.95</v>
      </c>
      <c r="X2337" t="n">
        <v>0.14</v>
      </c>
      <c r="Y2337" t="n">
        <v>1</v>
      </c>
      <c r="Z2337" t="n">
        <v>10</v>
      </c>
    </row>
    <row r="2338">
      <c r="A2338" t="n">
        <v>79</v>
      </c>
      <c r="B2338" t="n">
        <v>145</v>
      </c>
      <c r="C2338" t="inlineStr">
        <is>
          <t xml:space="preserve">CONCLUIDO	</t>
        </is>
      </c>
      <c r="D2338" t="n">
        <v>7.1908</v>
      </c>
      <c r="E2338" t="n">
        <v>13.91</v>
      </c>
      <c r="F2338" t="n">
        <v>10.53</v>
      </c>
      <c r="G2338" t="n">
        <v>78.95</v>
      </c>
      <c r="H2338" t="n">
        <v>1.13</v>
      </c>
      <c r="I2338" t="n">
        <v>8</v>
      </c>
      <c r="J2338" t="n">
        <v>327.66</v>
      </c>
      <c r="K2338" t="n">
        <v>61.2</v>
      </c>
      <c r="L2338" t="n">
        <v>20.75</v>
      </c>
      <c r="M2338" t="n">
        <v>6</v>
      </c>
      <c r="N2338" t="n">
        <v>100.72</v>
      </c>
      <c r="O2338" t="n">
        <v>40646.27</v>
      </c>
      <c r="P2338" t="n">
        <v>189.61</v>
      </c>
      <c r="Q2338" t="n">
        <v>197.75</v>
      </c>
      <c r="R2338" t="n">
        <v>31.64</v>
      </c>
      <c r="S2338" t="n">
        <v>25.4</v>
      </c>
      <c r="T2338" t="n">
        <v>2276.44</v>
      </c>
      <c r="U2338" t="n">
        <v>0.8</v>
      </c>
      <c r="V2338" t="n">
        <v>0.88</v>
      </c>
      <c r="W2338" t="n">
        <v>2.95</v>
      </c>
      <c r="X2338" t="n">
        <v>0.14</v>
      </c>
      <c r="Y2338" t="n">
        <v>1</v>
      </c>
      <c r="Z2338" t="n">
        <v>10</v>
      </c>
    </row>
    <row r="2339">
      <c r="A2339" t="n">
        <v>80</v>
      </c>
      <c r="B2339" t="n">
        <v>145</v>
      </c>
      <c r="C2339" t="inlineStr">
        <is>
          <t xml:space="preserve">CONCLUIDO	</t>
        </is>
      </c>
      <c r="D2339" t="n">
        <v>7.1918</v>
      </c>
      <c r="E2339" t="n">
        <v>13.9</v>
      </c>
      <c r="F2339" t="n">
        <v>10.52</v>
      </c>
      <c r="G2339" t="n">
        <v>78.93000000000001</v>
      </c>
      <c r="H2339" t="n">
        <v>1.14</v>
      </c>
      <c r="I2339" t="n">
        <v>8</v>
      </c>
      <c r="J2339" t="n">
        <v>328.25</v>
      </c>
      <c r="K2339" t="n">
        <v>61.2</v>
      </c>
      <c r="L2339" t="n">
        <v>21</v>
      </c>
      <c r="M2339" t="n">
        <v>6</v>
      </c>
      <c r="N2339" t="n">
        <v>101.05</v>
      </c>
      <c r="O2339" t="n">
        <v>40718</v>
      </c>
      <c r="P2339" t="n">
        <v>189.55</v>
      </c>
      <c r="Q2339" t="n">
        <v>197.75</v>
      </c>
      <c r="R2339" t="n">
        <v>31.57</v>
      </c>
      <c r="S2339" t="n">
        <v>25.4</v>
      </c>
      <c r="T2339" t="n">
        <v>2240.41</v>
      </c>
      <c r="U2339" t="n">
        <v>0.8</v>
      </c>
      <c r="V2339" t="n">
        <v>0.88</v>
      </c>
      <c r="W2339" t="n">
        <v>2.95</v>
      </c>
      <c r="X2339" t="n">
        <v>0.13</v>
      </c>
      <c r="Y2339" t="n">
        <v>1</v>
      </c>
      <c r="Z2339" t="n">
        <v>10</v>
      </c>
    </row>
    <row r="2340">
      <c r="A2340" t="n">
        <v>81</v>
      </c>
      <c r="B2340" t="n">
        <v>145</v>
      </c>
      <c r="C2340" t="inlineStr">
        <is>
          <t xml:space="preserve">CONCLUIDO	</t>
        </is>
      </c>
      <c r="D2340" t="n">
        <v>7.1942</v>
      </c>
      <c r="E2340" t="n">
        <v>13.9</v>
      </c>
      <c r="F2340" t="n">
        <v>10.52</v>
      </c>
      <c r="G2340" t="n">
        <v>78.90000000000001</v>
      </c>
      <c r="H2340" t="n">
        <v>1.15</v>
      </c>
      <c r="I2340" t="n">
        <v>8</v>
      </c>
      <c r="J2340" t="n">
        <v>328.83</v>
      </c>
      <c r="K2340" t="n">
        <v>61.2</v>
      </c>
      <c r="L2340" t="n">
        <v>21.25</v>
      </c>
      <c r="M2340" t="n">
        <v>6</v>
      </c>
      <c r="N2340" t="n">
        <v>101.38</v>
      </c>
      <c r="O2340" t="n">
        <v>40789.89</v>
      </c>
      <c r="P2340" t="n">
        <v>189.47</v>
      </c>
      <c r="Q2340" t="n">
        <v>197.78</v>
      </c>
      <c r="R2340" t="n">
        <v>31.33</v>
      </c>
      <c r="S2340" t="n">
        <v>25.4</v>
      </c>
      <c r="T2340" t="n">
        <v>2122.89</v>
      </c>
      <c r="U2340" t="n">
        <v>0.8100000000000001</v>
      </c>
      <c r="V2340" t="n">
        <v>0.88</v>
      </c>
      <c r="W2340" t="n">
        <v>2.95</v>
      </c>
      <c r="X2340" t="n">
        <v>0.13</v>
      </c>
      <c r="Y2340" t="n">
        <v>1</v>
      </c>
      <c r="Z2340" t="n">
        <v>10</v>
      </c>
    </row>
    <row r="2341">
      <c r="A2341" t="n">
        <v>82</v>
      </c>
      <c r="B2341" t="n">
        <v>145</v>
      </c>
      <c r="C2341" t="inlineStr">
        <is>
          <t xml:space="preserve">CONCLUIDO	</t>
        </is>
      </c>
      <c r="D2341" t="n">
        <v>7.1904</v>
      </c>
      <c r="E2341" t="n">
        <v>13.91</v>
      </c>
      <c r="F2341" t="n">
        <v>10.53</v>
      </c>
      <c r="G2341" t="n">
        <v>78.95</v>
      </c>
      <c r="H2341" t="n">
        <v>1.16</v>
      </c>
      <c r="I2341" t="n">
        <v>8</v>
      </c>
      <c r="J2341" t="n">
        <v>329.41</v>
      </c>
      <c r="K2341" t="n">
        <v>61.2</v>
      </c>
      <c r="L2341" t="n">
        <v>21.5</v>
      </c>
      <c r="M2341" t="n">
        <v>6</v>
      </c>
      <c r="N2341" t="n">
        <v>101.71</v>
      </c>
      <c r="O2341" t="n">
        <v>40861.93</v>
      </c>
      <c r="P2341" t="n">
        <v>189.62</v>
      </c>
      <c r="Q2341" t="n">
        <v>197.75</v>
      </c>
      <c r="R2341" t="n">
        <v>31.65</v>
      </c>
      <c r="S2341" t="n">
        <v>25.4</v>
      </c>
      <c r="T2341" t="n">
        <v>2280.07</v>
      </c>
      <c r="U2341" t="n">
        <v>0.8</v>
      </c>
      <c r="V2341" t="n">
        <v>0.88</v>
      </c>
      <c r="W2341" t="n">
        <v>2.95</v>
      </c>
      <c r="X2341" t="n">
        <v>0.14</v>
      </c>
      <c r="Y2341" t="n">
        <v>1</v>
      </c>
      <c r="Z2341" t="n">
        <v>10</v>
      </c>
    </row>
    <row r="2342">
      <c r="A2342" t="n">
        <v>83</v>
      </c>
      <c r="B2342" t="n">
        <v>145</v>
      </c>
      <c r="C2342" t="inlineStr">
        <is>
          <t xml:space="preserve">CONCLUIDO	</t>
        </is>
      </c>
      <c r="D2342" t="n">
        <v>7.1899</v>
      </c>
      <c r="E2342" t="n">
        <v>13.91</v>
      </c>
      <c r="F2342" t="n">
        <v>10.53</v>
      </c>
      <c r="G2342" t="n">
        <v>78.95999999999999</v>
      </c>
      <c r="H2342" t="n">
        <v>1.17</v>
      </c>
      <c r="I2342" t="n">
        <v>8</v>
      </c>
      <c r="J2342" t="n">
        <v>330</v>
      </c>
      <c r="K2342" t="n">
        <v>61.2</v>
      </c>
      <c r="L2342" t="n">
        <v>21.75</v>
      </c>
      <c r="M2342" t="n">
        <v>6</v>
      </c>
      <c r="N2342" t="n">
        <v>102.05</v>
      </c>
      <c r="O2342" t="n">
        <v>40934.14</v>
      </c>
      <c r="P2342" t="n">
        <v>189.7</v>
      </c>
      <c r="Q2342" t="n">
        <v>197.76</v>
      </c>
      <c r="R2342" t="n">
        <v>31.65</v>
      </c>
      <c r="S2342" t="n">
        <v>25.4</v>
      </c>
      <c r="T2342" t="n">
        <v>2281.78</v>
      </c>
      <c r="U2342" t="n">
        <v>0.8</v>
      </c>
      <c r="V2342" t="n">
        <v>0.88</v>
      </c>
      <c r="W2342" t="n">
        <v>2.95</v>
      </c>
      <c r="X2342" t="n">
        <v>0.14</v>
      </c>
      <c r="Y2342" t="n">
        <v>1</v>
      </c>
      <c r="Z2342" t="n">
        <v>10</v>
      </c>
    </row>
    <row r="2343">
      <c r="A2343" t="n">
        <v>84</v>
      </c>
      <c r="B2343" t="n">
        <v>145</v>
      </c>
      <c r="C2343" t="inlineStr">
        <is>
          <t xml:space="preserve">CONCLUIDO	</t>
        </is>
      </c>
      <c r="D2343" t="n">
        <v>7.193</v>
      </c>
      <c r="E2343" t="n">
        <v>13.9</v>
      </c>
      <c r="F2343" t="n">
        <v>10.52</v>
      </c>
      <c r="G2343" t="n">
        <v>78.92</v>
      </c>
      <c r="H2343" t="n">
        <v>1.19</v>
      </c>
      <c r="I2343" t="n">
        <v>8</v>
      </c>
      <c r="J2343" t="n">
        <v>330.59</v>
      </c>
      <c r="K2343" t="n">
        <v>61.2</v>
      </c>
      <c r="L2343" t="n">
        <v>22</v>
      </c>
      <c r="M2343" t="n">
        <v>6</v>
      </c>
      <c r="N2343" t="n">
        <v>102.39</v>
      </c>
      <c r="O2343" t="n">
        <v>41006.51</v>
      </c>
      <c r="P2343" t="n">
        <v>189.36</v>
      </c>
      <c r="Q2343" t="n">
        <v>197.8</v>
      </c>
      <c r="R2343" t="n">
        <v>31.44</v>
      </c>
      <c r="S2343" t="n">
        <v>25.4</v>
      </c>
      <c r="T2343" t="n">
        <v>2178.54</v>
      </c>
      <c r="U2343" t="n">
        <v>0.8100000000000001</v>
      </c>
      <c r="V2343" t="n">
        <v>0.88</v>
      </c>
      <c r="W2343" t="n">
        <v>2.95</v>
      </c>
      <c r="X2343" t="n">
        <v>0.13</v>
      </c>
      <c r="Y2343" t="n">
        <v>1</v>
      </c>
      <c r="Z2343" t="n">
        <v>10</v>
      </c>
    </row>
    <row r="2344">
      <c r="A2344" t="n">
        <v>85</v>
      </c>
      <c r="B2344" t="n">
        <v>145</v>
      </c>
      <c r="C2344" t="inlineStr">
        <is>
          <t xml:space="preserve">CONCLUIDO	</t>
        </is>
      </c>
      <c r="D2344" t="n">
        <v>7.1917</v>
      </c>
      <c r="E2344" t="n">
        <v>13.9</v>
      </c>
      <c r="F2344" t="n">
        <v>10.52</v>
      </c>
      <c r="G2344" t="n">
        <v>78.94</v>
      </c>
      <c r="H2344" t="n">
        <v>1.2</v>
      </c>
      <c r="I2344" t="n">
        <v>8</v>
      </c>
      <c r="J2344" t="n">
        <v>331.17</v>
      </c>
      <c r="K2344" t="n">
        <v>61.2</v>
      </c>
      <c r="L2344" t="n">
        <v>22.25</v>
      </c>
      <c r="M2344" t="n">
        <v>6</v>
      </c>
      <c r="N2344" t="n">
        <v>102.72</v>
      </c>
      <c r="O2344" t="n">
        <v>41079.04</v>
      </c>
      <c r="P2344" t="n">
        <v>189.27</v>
      </c>
      <c r="Q2344" t="n">
        <v>197.76</v>
      </c>
      <c r="R2344" t="n">
        <v>31.64</v>
      </c>
      <c r="S2344" t="n">
        <v>25.4</v>
      </c>
      <c r="T2344" t="n">
        <v>2275.66</v>
      </c>
      <c r="U2344" t="n">
        <v>0.8</v>
      </c>
      <c r="V2344" t="n">
        <v>0.88</v>
      </c>
      <c r="W2344" t="n">
        <v>2.95</v>
      </c>
      <c r="X2344" t="n">
        <v>0.13</v>
      </c>
      <c r="Y2344" t="n">
        <v>1</v>
      </c>
      <c r="Z2344" t="n">
        <v>10</v>
      </c>
    </row>
    <row r="2345">
      <c r="A2345" t="n">
        <v>86</v>
      </c>
      <c r="B2345" t="n">
        <v>145</v>
      </c>
      <c r="C2345" t="inlineStr">
        <is>
          <t xml:space="preserve">CONCLUIDO	</t>
        </is>
      </c>
      <c r="D2345" t="n">
        <v>7.1869</v>
      </c>
      <c r="E2345" t="n">
        <v>13.91</v>
      </c>
      <c r="F2345" t="n">
        <v>10.53</v>
      </c>
      <c r="G2345" t="n">
        <v>79</v>
      </c>
      <c r="H2345" t="n">
        <v>1.21</v>
      </c>
      <c r="I2345" t="n">
        <v>8</v>
      </c>
      <c r="J2345" t="n">
        <v>331.76</v>
      </c>
      <c r="K2345" t="n">
        <v>61.2</v>
      </c>
      <c r="L2345" t="n">
        <v>22.5</v>
      </c>
      <c r="M2345" t="n">
        <v>6</v>
      </c>
      <c r="N2345" t="n">
        <v>103.06</v>
      </c>
      <c r="O2345" t="n">
        <v>41151.74</v>
      </c>
      <c r="P2345" t="n">
        <v>189.35</v>
      </c>
      <c r="Q2345" t="n">
        <v>197.79</v>
      </c>
      <c r="R2345" t="n">
        <v>31.91</v>
      </c>
      <c r="S2345" t="n">
        <v>25.4</v>
      </c>
      <c r="T2345" t="n">
        <v>2411.9</v>
      </c>
      <c r="U2345" t="n">
        <v>0.8</v>
      </c>
      <c r="V2345" t="n">
        <v>0.88</v>
      </c>
      <c r="W2345" t="n">
        <v>2.95</v>
      </c>
      <c r="X2345" t="n">
        <v>0.14</v>
      </c>
      <c r="Y2345" t="n">
        <v>1</v>
      </c>
      <c r="Z2345" t="n">
        <v>10</v>
      </c>
    </row>
    <row r="2346">
      <c r="A2346" t="n">
        <v>87</v>
      </c>
      <c r="B2346" t="n">
        <v>145</v>
      </c>
      <c r="C2346" t="inlineStr">
        <is>
          <t xml:space="preserve">CONCLUIDO	</t>
        </is>
      </c>
      <c r="D2346" t="n">
        <v>7.2264</v>
      </c>
      <c r="E2346" t="n">
        <v>13.84</v>
      </c>
      <c r="F2346" t="n">
        <v>10.51</v>
      </c>
      <c r="G2346" t="n">
        <v>90.09999999999999</v>
      </c>
      <c r="H2346" t="n">
        <v>1.22</v>
      </c>
      <c r="I2346" t="n">
        <v>7</v>
      </c>
      <c r="J2346" t="n">
        <v>332.35</v>
      </c>
      <c r="K2346" t="n">
        <v>61.2</v>
      </c>
      <c r="L2346" t="n">
        <v>22.75</v>
      </c>
      <c r="M2346" t="n">
        <v>5</v>
      </c>
      <c r="N2346" t="n">
        <v>103.41</v>
      </c>
      <c r="O2346" t="n">
        <v>41224.6</v>
      </c>
      <c r="P2346" t="n">
        <v>189.19</v>
      </c>
      <c r="Q2346" t="n">
        <v>197.84</v>
      </c>
      <c r="R2346" t="n">
        <v>31.11</v>
      </c>
      <c r="S2346" t="n">
        <v>25.4</v>
      </c>
      <c r="T2346" t="n">
        <v>2014.28</v>
      </c>
      <c r="U2346" t="n">
        <v>0.82</v>
      </c>
      <c r="V2346" t="n">
        <v>0.89</v>
      </c>
      <c r="W2346" t="n">
        <v>2.95</v>
      </c>
      <c r="X2346" t="n">
        <v>0.12</v>
      </c>
      <c r="Y2346" t="n">
        <v>1</v>
      </c>
      <c r="Z2346" t="n">
        <v>10</v>
      </c>
    </row>
    <row r="2347">
      <c r="A2347" t="n">
        <v>88</v>
      </c>
      <c r="B2347" t="n">
        <v>145</v>
      </c>
      <c r="C2347" t="inlineStr">
        <is>
          <t xml:space="preserve">CONCLUIDO	</t>
        </is>
      </c>
      <c r="D2347" t="n">
        <v>7.2296</v>
      </c>
      <c r="E2347" t="n">
        <v>13.83</v>
      </c>
      <c r="F2347" t="n">
        <v>10.51</v>
      </c>
      <c r="G2347" t="n">
        <v>90.05</v>
      </c>
      <c r="H2347" t="n">
        <v>1.23</v>
      </c>
      <c r="I2347" t="n">
        <v>7</v>
      </c>
      <c r="J2347" t="n">
        <v>332.95</v>
      </c>
      <c r="K2347" t="n">
        <v>61.2</v>
      </c>
      <c r="L2347" t="n">
        <v>23</v>
      </c>
      <c r="M2347" t="n">
        <v>5</v>
      </c>
      <c r="N2347" t="n">
        <v>103.75</v>
      </c>
      <c r="O2347" t="n">
        <v>41297.62</v>
      </c>
      <c r="P2347" t="n">
        <v>189.37</v>
      </c>
      <c r="Q2347" t="n">
        <v>197.78</v>
      </c>
      <c r="R2347" t="n">
        <v>30.99</v>
      </c>
      <c r="S2347" t="n">
        <v>25.4</v>
      </c>
      <c r="T2347" t="n">
        <v>1958.34</v>
      </c>
      <c r="U2347" t="n">
        <v>0.82</v>
      </c>
      <c r="V2347" t="n">
        <v>0.89</v>
      </c>
      <c r="W2347" t="n">
        <v>2.95</v>
      </c>
      <c r="X2347" t="n">
        <v>0.12</v>
      </c>
      <c r="Y2347" t="n">
        <v>1</v>
      </c>
      <c r="Z2347" t="n">
        <v>10</v>
      </c>
    </row>
    <row r="2348">
      <c r="A2348" t="n">
        <v>89</v>
      </c>
      <c r="B2348" t="n">
        <v>145</v>
      </c>
      <c r="C2348" t="inlineStr">
        <is>
          <t xml:space="preserve">CONCLUIDO	</t>
        </is>
      </c>
      <c r="D2348" t="n">
        <v>7.2243</v>
      </c>
      <c r="E2348" t="n">
        <v>13.84</v>
      </c>
      <c r="F2348" t="n">
        <v>10.52</v>
      </c>
      <c r="G2348" t="n">
        <v>90.14</v>
      </c>
      <c r="H2348" t="n">
        <v>1.24</v>
      </c>
      <c r="I2348" t="n">
        <v>7</v>
      </c>
      <c r="J2348" t="n">
        <v>333.54</v>
      </c>
      <c r="K2348" t="n">
        <v>61.2</v>
      </c>
      <c r="L2348" t="n">
        <v>23.25</v>
      </c>
      <c r="M2348" t="n">
        <v>5</v>
      </c>
      <c r="N2348" t="n">
        <v>104.09</v>
      </c>
      <c r="O2348" t="n">
        <v>41370.82</v>
      </c>
      <c r="P2348" t="n">
        <v>189.86</v>
      </c>
      <c r="Q2348" t="n">
        <v>197.76</v>
      </c>
      <c r="R2348" t="n">
        <v>31.21</v>
      </c>
      <c r="S2348" t="n">
        <v>25.4</v>
      </c>
      <c r="T2348" t="n">
        <v>2064.86</v>
      </c>
      <c r="U2348" t="n">
        <v>0.8100000000000001</v>
      </c>
      <c r="V2348" t="n">
        <v>0.88</v>
      </c>
      <c r="W2348" t="n">
        <v>2.95</v>
      </c>
      <c r="X2348" t="n">
        <v>0.13</v>
      </c>
      <c r="Y2348" t="n">
        <v>1</v>
      </c>
      <c r="Z2348" t="n">
        <v>10</v>
      </c>
    </row>
    <row r="2349">
      <c r="A2349" t="n">
        <v>90</v>
      </c>
      <c r="B2349" t="n">
        <v>145</v>
      </c>
      <c r="C2349" t="inlineStr">
        <is>
          <t xml:space="preserve">CONCLUIDO	</t>
        </is>
      </c>
      <c r="D2349" t="n">
        <v>7.2272</v>
      </c>
      <c r="E2349" t="n">
        <v>13.84</v>
      </c>
      <c r="F2349" t="n">
        <v>10.51</v>
      </c>
      <c r="G2349" t="n">
        <v>90.09</v>
      </c>
      <c r="H2349" t="n">
        <v>1.25</v>
      </c>
      <c r="I2349" t="n">
        <v>7</v>
      </c>
      <c r="J2349" t="n">
        <v>334.14</v>
      </c>
      <c r="K2349" t="n">
        <v>61.2</v>
      </c>
      <c r="L2349" t="n">
        <v>23.5</v>
      </c>
      <c r="M2349" t="n">
        <v>5</v>
      </c>
      <c r="N2349" t="n">
        <v>104.44</v>
      </c>
      <c r="O2349" t="n">
        <v>41444.3</v>
      </c>
      <c r="P2349" t="n">
        <v>189.83</v>
      </c>
      <c r="Q2349" t="n">
        <v>197.76</v>
      </c>
      <c r="R2349" t="n">
        <v>31.01</v>
      </c>
      <c r="S2349" t="n">
        <v>25.4</v>
      </c>
      <c r="T2349" t="n">
        <v>1963.67</v>
      </c>
      <c r="U2349" t="n">
        <v>0.82</v>
      </c>
      <c r="V2349" t="n">
        <v>0.89</v>
      </c>
      <c r="W2349" t="n">
        <v>2.95</v>
      </c>
      <c r="X2349" t="n">
        <v>0.12</v>
      </c>
      <c r="Y2349" t="n">
        <v>1</v>
      </c>
      <c r="Z2349" t="n">
        <v>10</v>
      </c>
    </row>
    <row r="2350">
      <c r="A2350" t="n">
        <v>91</v>
      </c>
      <c r="B2350" t="n">
        <v>145</v>
      </c>
      <c r="C2350" t="inlineStr">
        <is>
          <t xml:space="preserve">CONCLUIDO	</t>
        </is>
      </c>
      <c r="D2350" t="n">
        <v>7.2292</v>
      </c>
      <c r="E2350" t="n">
        <v>13.83</v>
      </c>
      <c r="F2350" t="n">
        <v>10.51</v>
      </c>
      <c r="G2350" t="n">
        <v>90.05</v>
      </c>
      <c r="H2350" t="n">
        <v>1.26</v>
      </c>
      <c r="I2350" t="n">
        <v>7</v>
      </c>
      <c r="J2350" t="n">
        <v>334.73</v>
      </c>
      <c r="K2350" t="n">
        <v>61.2</v>
      </c>
      <c r="L2350" t="n">
        <v>23.75</v>
      </c>
      <c r="M2350" t="n">
        <v>5</v>
      </c>
      <c r="N2350" t="n">
        <v>104.78</v>
      </c>
      <c r="O2350" t="n">
        <v>41517.84</v>
      </c>
      <c r="P2350" t="n">
        <v>189.86</v>
      </c>
      <c r="Q2350" t="n">
        <v>197.77</v>
      </c>
      <c r="R2350" t="n">
        <v>30.85</v>
      </c>
      <c r="S2350" t="n">
        <v>25.4</v>
      </c>
      <c r="T2350" t="n">
        <v>1888.54</v>
      </c>
      <c r="U2350" t="n">
        <v>0.82</v>
      </c>
      <c r="V2350" t="n">
        <v>0.89</v>
      </c>
      <c r="W2350" t="n">
        <v>2.95</v>
      </c>
      <c r="X2350" t="n">
        <v>0.12</v>
      </c>
      <c r="Y2350" t="n">
        <v>1</v>
      </c>
      <c r="Z2350" t="n">
        <v>10</v>
      </c>
    </row>
    <row r="2351">
      <c r="A2351" t="n">
        <v>92</v>
      </c>
      <c r="B2351" t="n">
        <v>145</v>
      </c>
      <c r="C2351" t="inlineStr">
        <is>
          <t xml:space="preserve">CONCLUIDO	</t>
        </is>
      </c>
      <c r="D2351" t="n">
        <v>7.234</v>
      </c>
      <c r="E2351" t="n">
        <v>13.82</v>
      </c>
      <c r="F2351" t="n">
        <v>10.5</v>
      </c>
      <c r="G2351" t="n">
        <v>89.98</v>
      </c>
      <c r="H2351" t="n">
        <v>1.28</v>
      </c>
      <c r="I2351" t="n">
        <v>7</v>
      </c>
      <c r="J2351" t="n">
        <v>335.33</v>
      </c>
      <c r="K2351" t="n">
        <v>61.2</v>
      </c>
      <c r="L2351" t="n">
        <v>24</v>
      </c>
      <c r="M2351" t="n">
        <v>5</v>
      </c>
      <c r="N2351" t="n">
        <v>105.13</v>
      </c>
      <c r="O2351" t="n">
        <v>41591.55</v>
      </c>
      <c r="P2351" t="n">
        <v>189.78</v>
      </c>
      <c r="Q2351" t="n">
        <v>197.77</v>
      </c>
      <c r="R2351" t="n">
        <v>30.79</v>
      </c>
      <c r="S2351" t="n">
        <v>25.4</v>
      </c>
      <c r="T2351" t="n">
        <v>1858.54</v>
      </c>
      <c r="U2351" t="n">
        <v>0.82</v>
      </c>
      <c r="V2351" t="n">
        <v>0.89</v>
      </c>
      <c r="W2351" t="n">
        <v>2.95</v>
      </c>
      <c r="X2351" t="n">
        <v>0.11</v>
      </c>
      <c r="Y2351" t="n">
        <v>1</v>
      </c>
      <c r="Z2351" t="n">
        <v>10</v>
      </c>
    </row>
    <row r="2352">
      <c r="A2352" t="n">
        <v>93</v>
      </c>
      <c r="B2352" t="n">
        <v>145</v>
      </c>
      <c r="C2352" t="inlineStr">
        <is>
          <t xml:space="preserve">CONCLUIDO	</t>
        </is>
      </c>
      <c r="D2352" t="n">
        <v>7.2283</v>
      </c>
      <c r="E2352" t="n">
        <v>13.83</v>
      </c>
      <c r="F2352" t="n">
        <v>10.51</v>
      </c>
      <c r="G2352" t="n">
        <v>90.06999999999999</v>
      </c>
      <c r="H2352" t="n">
        <v>1.29</v>
      </c>
      <c r="I2352" t="n">
        <v>7</v>
      </c>
      <c r="J2352" t="n">
        <v>335.93</v>
      </c>
      <c r="K2352" t="n">
        <v>61.2</v>
      </c>
      <c r="L2352" t="n">
        <v>24.25</v>
      </c>
      <c r="M2352" t="n">
        <v>5</v>
      </c>
      <c r="N2352" t="n">
        <v>105.48</v>
      </c>
      <c r="O2352" t="n">
        <v>41665.42</v>
      </c>
      <c r="P2352" t="n">
        <v>190.03</v>
      </c>
      <c r="Q2352" t="n">
        <v>197.75</v>
      </c>
      <c r="R2352" t="n">
        <v>31.05</v>
      </c>
      <c r="S2352" t="n">
        <v>25.4</v>
      </c>
      <c r="T2352" t="n">
        <v>1986.38</v>
      </c>
      <c r="U2352" t="n">
        <v>0.82</v>
      </c>
      <c r="V2352" t="n">
        <v>0.89</v>
      </c>
      <c r="W2352" t="n">
        <v>2.95</v>
      </c>
      <c r="X2352" t="n">
        <v>0.12</v>
      </c>
      <c r="Y2352" t="n">
        <v>1</v>
      </c>
      <c r="Z2352" t="n">
        <v>10</v>
      </c>
    </row>
    <row r="2353">
      <c r="A2353" t="n">
        <v>94</v>
      </c>
      <c r="B2353" t="n">
        <v>145</v>
      </c>
      <c r="C2353" t="inlineStr">
        <is>
          <t xml:space="preserve">CONCLUIDO	</t>
        </is>
      </c>
      <c r="D2353" t="n">
        <v>7.2266</v>
      </c>
      <c r="E2353" t="n">
        <v>13.84</v>
      </c>
      <c r="F2353" t="n">
        <v>10.51</v>
      </c>
      <c r="G2353" t="n">
        <v>90.09999999999999</v>
      </c>
      <c r="H2353" t="n">
        <v>1.3</v>
      </c>
      <c r="I2353" t="n">
        <v>7</v>
      </c>
      <c r="J2353" t="n">
        <v>336.53</v>
      </c>
      <c r="K2353" t="n">
        <v>61.2</v>
      </c>
      <c r="L2353" t="n">
        <v>24.5</v>
      </c>
      <c r="M2353" t="n">
        <v>5</v>
      </c>
      <c r="N2353" t="n">
        <v>105.83</v>
      </c>
      <c r="O2353" t="n">
        <v>41739.48</v>
      </c>
      <c r="P2353" t="n">
        <v>190.16</v>
      </c>
      <c r="Q2353" t="n">
        <v>197.75</v>
      </c>
      <c r="R2353" t="n">
        <v>31.17</v>
      </c>
      <c r="S2353" t="n">
        <v>25.4</v>
      </c>
      <c r="T2353" t="n">
        <v>2045.82</v>
      </c>
      <c r="U2353" t="n">
        <v>0.8100000000000001</v>
      </c>
      <c r="V2353" t="n">
        <v>0.89</v>
      </c>
      <c r="W2353" t="n">
        <v>2.95</v>
      </c>
      <c r="X2353" t="n">
        <v>0.12</v>
      </c>
      <c r="Y2353" t="n">
        <v>1</v>
      </c>
      <c r="Z2353" t="n">
        <v>10</v>
      </c>
    </row>
    <row r="2354">
      <c r="A2354" t="n">
        <v>95</v>
      </c>
      <c r="B2354" t="n">
        <v>145</v>
      </c>
      <c r="C2354" t="inlineStr">
        <is>
          <t xml:space="preserve">CONCLUIDO	</t>
        </is>
      </c>
      <c r="D2354" t="n">
        <v>7.2244</v>
      </c>
      <c r="E2354" t="n">
        <v>13.84</v>
      </c>
      <c r="F2354" t="n">
        <v>10.52</v>
      </c>
      <c r="G2354" t="n">
        <v>90.13</v>
      </c>
      <c r="H2354" t="n">
        <v>1.31</v>
      </c>
      <c r="I2354" t="n">
        <v>7</v>
      </c>
      <c r="J2354" t="n">
        <v>337.13</v>
      </c>
      <c r="K2354" t="n">
        <v>61.2</v>
      </c>
      <c r="L2354" t="n">
        <v>24.75</v>
      </c>
      <c r="M2354" t="n">
        <v>5</v>
      </c>
      <c r="N2354" t="n">
        <v>106.18</v>
      </c>
      <c r="O2354" t="n">
        <v>41813.7</v>
      </c>
      <c r="P2354" t="n">
        <v>190.35</v>
      </c>
      <c r="Q2354" t="n">
        <v>197.75</v>
      </c>
      <c r="R2354" t="n">
        <v>31.3</v>
      </c>
      <c r="S2354" t="n">
        <v>25.4</v>
      </c>
      <c r="T2354" t="n">
        <v>2109.74</v>
      </c>
      <c r="U2354" t="n">
        <v>0.8100000000000001</v>
      </c>
      <c r="V2354" t="n">
        <v>0.88</v>
      </c>
      <c r="W2354" t="n">
        <v>2.95</v>
      </c>
      <c r="X2354" t="n">
        <v>0.13</v>
      </c>
      <c r="Y2354" t="n">
        <v>1</v>
      </c>
      <c r="Z2354" t="n">
        <v>10</v>
      </c>
    </row>
    <row r="2355">
      <c r="A2355" t="n">
        <v>96</v>
      </c>
      <c r="B2355" t="n">
        <v>145</v>
      </c>
      <c r="C2355" t="inlineStr">
        <is>
          <t xml:space="preserve">CONCLUIDO	</t>
        </is>
      </c>
      <c r="D2355" t="n">
        <v>7.2301</v>
      </c>
      <c r="E2355" t="n">
        <v>13.83</v>
      </c>
      <c r="F2355" t="n">
        <v>10.5</v>
      </c>
      <c r="G2355" t="n">
        <v>90.04000000000001</v>
      </c>
      <c r="H2355" t="n">
        <v>1.32</v>
      </c>
      <c r="I2355" t="n">
        <v>7</v>
      </c>
      <c r="J2355" t="n">
        <v>337.73</v>
      </c>
      <c r="K2355" t="n">
        <v>61.2</v>
      </c>
      <c r="L2355" t="n">
        <v>25</v>
      </c>
      <c r="M2355" t="n">
        <v>5</v>
      </c>
      <c r="N2355" t="n">
        <v>106.53</v>
      </c>
      <c r="O2355" t="n">
        <v>41888.1</v>
      </c>
      <c r="P2355" t="n">
        <v>190.05</v>
      </c>
      <c r="Q2355" t="n">
        <v>197.75</v>
      </c>
      <c r="R2355" t="n">
        <v>31</v>
      </c>
      <c r="S2355" t="n">
        <v>25.4</v>
      </c>
      <c r="T2355" t="n">
        <v>1959.72</v>
      </c>
      <c r="U2355" t="n">
        <v>0.82</v>
      </c>
      <c r="V2355" t="n">
        <v>0.89</v>
      </c>
      <c r="W2355" t="n">
        <v>2.95</v>
      </c>
      <c r="X2355" t="n">
        <v>0.11</v>
      </c>
      <c r="Y2355" t="n">
        <v>1</v>
      </c>
      <c r="Z2355" t="n">
        <v>10</v>
      </c>
    </row>
    <row r="2356">
      <c r="A2356" t="n">
        <v>97</v>
      </c>
      <c r="B2356" t="n">
        <v>145</v>
      </c>
      <c r="C2356" t="inlineStr">
        <is>
          <t xml:space="preserve">CONCLUIDO	</t>
        </is>
      </c>
      <c r="D2356" t="n">
        <v>7.2294</v>
      </c>
      <c r="E2356" t="n">
        <v>13.83</v>
      </c>
      <c r="F2356" t="n">
        <v>10.51</v>
      </c>
      <c r="G2356" t="n">
        <v>90.05</v>
      </c>
      <c r="H2356" t="n">
        <v>1.33</v>
      </c>
      <c r="I2356" t="n">
        <v>7</v>
      </c>
      <c r="J2356" t="n">
        <v>338.34</v>
      </c>
      <c r="K2356" t="n">
        <v>61.2</v>
      </c>
      <c r="L2356" t="n">
        <v>25.25</v>
      </c>
      <c r="M2356" t="n">
        <v>5</v>
      </c>
      <c r="N2356" t="n">
        <v>106.89</v>
      </c>
      <c r="O2356" t="n">
        <v>41962.68</v>
      </c>
      <c r="P2356" t="n">
        <v>190.05</v>
      </c>
      <c r="Q2356" t="n">
        <v>197.82</v>
      </c>
      <c r="R2356" t="n">
        <v>30.98</v>
      </c>
      <c r="S2356" t="n">
        <v>25.4</v>
      </c>
      <c r="T2356" t="n">
        <v>1952.64</v>
      </c>
      <c r="U2356" t="n">
        <v>0.82</v>
      </c>
      <c r="V2356" t="n">
        <v>0.89</v>
      </c>
      <c r="W2356" t="n">
        <v>2.95</v>
      </c>
      <c r="X2356" t="n">
        <v>0.12</v>
      </c>
      <c r="Y2356" t="n">
        <v>1</v>
      </c>
      <c r="Z2356" t="n">
        <v>10</v>
      </c>
    </row>
    <row r="2357">
      <c r="A2357" t="n">
        <v>98</v>
      </c>
      <c r="B2357" t="n">
        <v>145</v>
      </c>
      <c r="C2357" t="inlineStr">
        <is>
          <t xml:space="preserve">CONCLUIDO	</t>
        </is>
      </c>
      <c r="D2357" t="n">
        <v>7.2257</v>
      </c>
      <c r="E2357" t="n">
        <v>13.84</v>
      </c>
      <c r="F2357" t="n">
        <v>10.51</v>
      </c>
      <c r="G2357" t="n">
        <v>90.11</v>
      </c>
      <c r="H2357" t="n">
        <v>1.34</v>
      </c>
      <c r="I2357" t="n">
        <v>7</v>
      </c>
      <c r="J2357" t="n">
        <v>338.94</v>
      </c>
      <c r="K2357" t="n">
        <v>61.2</v>
      </c>
      <c r="L2357" t="n">
        <v>25.5</v>
      </c>
      <c r="M2357" t="n">
        <v>5</v>
      </c>
      <c r="N2357" t="n">
        <v>107.25</v>
      </c>
      <c r="O2357" t="n">
        <v>42037.44</v>
      </c>
      <c r="P2357" t="n">
        <v>190.13</v>
      </c>
      <c r="Q2357" t="n">
        <v>197.75</v>
      </c>
      <c r="R2357" t="n">
        <v>31.14</v>
      </c>
      <c r="S2357" t="n">
        <v>25.4</v>
      </c>
      <c r="T2357" t="n">
        <v>2029.97</v>
      </c>
      <c r="U2357" t="n">
        <v>0.82</v>
      </c>
      <c r="V2357" t="n">
        <v>0.89</v>
      </c>
      <c r="W2357" t="n">
        <v>2.95</v>
      </c>
      <c r="X2357" t="n">
        <v>0.12</v>
      </c>
      <c r="Y2357" t="n">
        <v>1</v>
      </c>
      <c r="Z2357" t="n">
        <v>10</v>
      </c>
    </row>
    <row r="2358">
      <c r="A2358" t="n">
        <v>99</v>
      </c>
      <c r="B2358" t="n">
        <v>145</v>
      </c>
      <c r="C2358" t="inlineStr">
        <is>
          <t xml:space="preserve">CONCLUIDO	</t>
        </is>
      </c>
      <c r="D2358" t="n">
        <v>7.2267</v>
      </c>
      <c r="E2358" t="n">
        <v>13.84</v>
      </c>
      <c r="F2358" t="n">
        <v>10.51</v>
      </c>
      <c r="G2358" t="n">
        <v>90.09999999999999</v>
      </c>
      <c r="H2358" t="n">
        <v>1.35</v>
      </c>
      <c r="I2358" t="n">
        <v>7</v>
      </c>
      <c r="J2358" t="n">
        <v>339.55</v>
      </c>
      <c r="K2358" t="n">
        <v>61.2</v>
      </c>
      <c r="L2358" t="n">
        <v>25.75</v>
      </c>
      <c r="M2358" t="n">
        <v>5</v>
      </c>
      <c r="N2358" t="n">
        <v>107.6</v>
      </c>
      <c r="O2358" t="n">
        <v>42112.37</v>
      </c>
      <c r="P2358" t="n">
        <v>190.05</v>
      </c>
      <c r="Q2358" t="n">
        <v>197.75</v>
      </c>
      <c r="R2358" t="n">
        <v>31.09</v>
      </c>
      <c r="S2358" t="n">
        <v>25.4</v>
      </c>
      <c r="T2358" t="n">
        <v>2008.12</v>
      </c>
      <c r="U2358" t="n">
        <v>0.82</v>
      </c>
      <c r="V2358" t="n">
        <v>0.89</v>
      </c>
      <c r="W2358" t="n">
        <v>2.95</v>
      </c>
      <c r="X2358" t="n">
        <v>0.12</v>
      </c>
      <c r="Y2358" t="n">
        <v>1</v>
      </c>
      <c r="Z2358" t="n">
        <v>10</v>
      </c>
    </row>
    <row r="2359">
      <c r="A2359" t="n">
        <v>100</v>
      </c>
      <c r="B2359" t="n">
        <v>145</v>
      </c>
      <c r="C2359" t="inlineStr">
        <is>
          <t xml:space="preserve">CONCLUIDO	</t>
        </is>
      </c>
      <c r="D2359" t="n">
        <v>7.2253</v>
      </c>
      <c r="E2359" t="n">
        <v>13.84</v>
      </c>
      <c r="F2359" t="n">
        <v>10.51</v>
      </c>
      <c r="G2359" t="n">
        <v>90.12</v>
      </c>
      <c r="H2359" t="n">
        <v>1.36</v>
      </c>
      <c r="I2359" t="n">
        <v>7</v>
      </c>
      <c r="J2359" t="n">
        <v>340.16</v>
      </c>
      <c r="K2359" t="n">
        <v>61.2</v>
      </c>
      <c r="L2359" t="n">
        <v>26</v>
      </c>
      <c r="M2359" t="n">
        <v>5</v>
      </c>
      <c r="N2359" t="n">
        <v>107.96</v>
      </c>
      <c r="O2359" t="n">
        <v>42187.49</v>
      </c>
      <c r="P2359" t="n">
        <v>190.01</v>
      </c>
      <c r="Q2359" t="n">
        <v>197.81</v>
      </c>
      <c r="R2359" t="n">
        <v>31.29</v>
      </c>
      <c r="S2359" t="n">
        <v>25.4</v>
      </c>
      <c r="T2359" t="n">
        <v>2107.65</v>
      </c>
      <c r="U2359" t="n">
        <v>0.8100000000000001</v>
      </c>
      <c r="V2359" t="n">
        <v>0.89</v>
      </c>
      <c r="W2359" t="n">
        <v>2.95</v>
      </c>
      <c r="X2359" t="n">
        <v>0.12</v>
      </c>
      <c r="Y2359" t="n">
        <v>1</v>
      </c>
      <c r="Z2359" t="n">
        <v>10</v>
      </c>
    </row>
    <row r="2360">
      <c r="A2360" t="n">
        <v>101</v>
      </c>
      <c r="B2360" t="n">
        <v>145</v>
      </c>
      <c r="C2360" t="inlineStr">
        <is>
          <t xml:space="preserve">CONCLUIDO	</t>
        </is>
      </c>
      <c r="D2360" t="n">
        <v>7.226</v>
      </c>
      <c r="E2360" t="n">
        <v>13.84</v>
      </c>
      <c r="F2360" t="n">
        <v>10.51</v>
      </c>
      <c r="G2360" t="n">
        <v>90.11</v>
      </c>
      <c r="H2360" t="n">
        <v>1.37</v>
      </c>
      <c r="I2360" t="n">
        <v>7</v>
      </c>
      <c r="J2360" t="n">
        <v>340.77</v>
      </c>
      <c r="K2360" t="n">
        <v>61.2</v>
      </c>
      <c r="L2360" t="n">
        <v>26.25</v>
      </c>
      <c r="M2360" t="n">
        <v>5</v>
      </c>
      <c r="N2360" t="n">
        <v>108.32</v>
      </c>
      <c r="O2360" t="n">
        <v>42262.79</v>
      </c>
      <c r="P2360" t="n">
        <v>189.97</v>
      </c>
      <c r="Q2360" t="n">
        <v>197.75</v>
      </c>
      <c r="R2360" t="n">
        <v>31.24</v>
      </c>
      <c r="S2360" t="n">
        <v>25.4</v>
      </c>
      <c r="T2360" t="n">
        <v>2083.47</v>
      </c>
      <c r="U2360" t="n">
        <v>0.8100000000000001</v>
      </c>
      <c r="V2360" t="n">
        <v>0.89</v>
      </c>
      <c r="W2360" t="n">
        <v>2.95</v>
      </c>
      <c r="X2360" t="n">
        <v>0.12</v>
      </c>
      <c r="Y2360" t="n">
        <v>1</v>
      </c>
      <c r="Z2360" t="n">
        <v>10</v>
      </c>
    </row>
    <row r="2361">
      <c r="A2361" t="n">
        <v>102</v>
      </c>
      <c r="B2361" t="n">
        <v>145</v>
      </c>
      <c r="C2361" t="inlineStr">
        <is>
          <t xml:space="preserve">CONCLUIDO	</t>
        </is>
      </c>
      <c r="D2361" t="n">
        <v>7.2246</v>
      </c>
      <c r="E2361" t="n">
        <v>13.84</v>
      </c>
      <c r="F2361" t="n">
        <v>10.52</v>
      </c>
      <c r="G2361" t="n">
        <v>90.13</v>
      </c>
      <c r="H2361" t="n">
        <v>1.38</v>
      </c>
      <c r="I2361" t="n">
        <v>7</v>
      </c>
      <c r="J2361" t="n">
        <v>341.38</v>
      </c>
      <c r="K2361" t="n">
        <v>61.2</v>
      </c>
      <c r="L2361" t="n">
        <v>26.5</v>
      </c>
      <c r="M2361" t="n">
        <v>5</v>
      </c>
      <c r="N2361" t="n">
        <v>108.68</v>
      </c>
      <c r="O2361" t="n">
        <v>42338.27</v>
      </c>
      <c r="P2361" t="n">
        <v>189.89</v>
      </c>
      <c r="Q2361" t="n">
        <v>197.76</v>
      </c>
      <c r="R2361" t="n">
        <v>31.21</v>
      </c>
      <c r="S2361" t="n">
        <v>25.4</v>
      </c>
      <c r="T2361" t="n">
        <v>2064.02</v>
      </c>
      <c r="U2361" t="n">
        <v>0.8100000000000001</v>
      </c>
      <c r="V2361" t="n">
        <v>0.88</v>
      </c>
      <c r="W2361" t="n">
        <v>2.95</v>
      </c>
      <c r="X2361" t="n">
        <v>0.13</v>
      </c>
      <c r="Y2361" t="n">
        <v>1</v>
      </c>
      <c r="Z2361" t="n">
        <v>10</v>
      </c>
    </row>
    <row r="2362">
      <c r="A2362" t="n">
        <v>103</v>
      </c>
      <c r="B2362" t="n">
        <v>145</v>
      </c>
      <c r="C2362" t="inlineStr">
        <is>
          <t xml:space="preserve">CONCLUIDO	</t>
        </is>
      </c>
      <c r="D2362" t="n">
        <v>7.2279</v>
      </c>
      <c r="E2362" t="n">
        <v>13.84</v>
      </c>
      <c r="F2362" t="n">
        <v>10.51</v>
      </c>
      <c r="G2362" t="n">
        <v>90.08</v>
      </c>
      <c r="H2362" t="n">
        <v>1.39</v>
      </c>
      <c r="I2362" t="n">
        <v>7</v>
      </c>
      <c r="J2362" t="n">
        <v>342</v>
      </c>
      <c r="K2362" t="n">
        <v>61.2</v>
      </c>
      <c r="L2362" t="n">
        <v>26.75</v>
      </c>
      <c r="M2362" t="n">
        <v>5</v>
      </c>
      <c r="N2362" t="n">
        <v>109.05</v>
      </c>
      <c r="O2362" t="n">
        <v>42413.94</v>
      </c>
      <c r="P2362" t="n">
        <v>189.72</v>
      </c>
      <c r="Q2362" t="n">
        <v>197.75</v>
      </c>
      <c r="R2362" t="n">
        <v>31.16</v>
      </c>
      <c r="S2362" t="n">
        <v>25.4</v>
      </c>
      <c r="T2362" t="n">
        <v>2041.12</v>
      </c>
      <c r="U2362" t="n">
        <v>0.82</v>
      </c>
      <c r="V2362" t="n">
        <v>0.89</v>
      </c>
      <c r="W2362" t="n">
        <v>2.95</v>
      </c>
      <c r="X2362" t="n">
        <v>0.12</v>
      </c>
      <c r="Y2362" t="n">
        <v>1</v>
      </c>
      <c r="Z2362" t="n">
        <v>10</v>
      </c>
    </row>
    <row r="2363">
      <c r="A2363" t="n">
        <v>104</v>
      </c>
      <c r="B2363" t="n">
        <v>145</v>
      </c>
      <c r="C2363" t="inlineStr">
        <is>
          <t xml:space="preserve">CONCLUIDO	</t>
        </is>
      </c>
      <c r="D2363" t="n">
        <v>7.2278</v>
      </c>
      <c r="E2363" t="n">
        <v>13.84</v>
      </c>
      <c r="F2363" t="n">
        <v>10.51</v>
      </c>
      <c r="G2363" t="n">
        <v>90.08</v>
      </c>
      <c r="H2363" t="n">
        <v>1.4</v>
      </c>
      <c r="I2363" t="n">
        <v>7</v>
      </c>
      <c r="J2363" t="n">
        <v>342.61</v>
      </c>
      <c r="K2363" t="n">
        <v>61.2</v>
      </c>
      <c r="L2363" t="n">
        <v>27</v>
      </c>
      <c r="M2363" t="n">
        <v>5</v>
      </c>
      <c r="N2363" t="n">
        <v>109.41</v>
      </c>
      <c r="O2363" t="n">
        <v>42489.79</v>
      </c>
      <c r="P2363" t="n">
        <v>189.61</v>
      </c>
      <c r="Q2363" t="n">
        <v>197.79</v>
      </c>
      <c r="R2363" t="n">
        <v>31.09</v>
      </c>
      <c r="S2363" t="n">
        <v>25.4</v>
      </c>
      <c r="T2363" t="n">
        <v>2008.12</v>
      </c>
      <c r="U2363" t="n">
        <v>0.82</v>
      </c>
      <c r="V2363" t="n">
        <v>0.89</v>
      </c>
      <c r="W2363" t="n">
        <v>2.95</v>
      </c>
      <c r="X2363" t="n">
        <v>0.12</v>
      </c>
      <c r="Y2363" t="n">
        <v>1</v>
      </c>
      <c r="Z2363" t="n">
        <v>10</v>
      </c>
    </row>
    <row r="2364">
      <c r="A2364" t="n">
        <v>105</v>
      </c>
      <c r="B2364" t="n">
        <v>145</v>
      </c>
      <c r="C2364" t="inlineStr">
        <is>
          <t xml:space="preserve">CONCLUIDO	</t>
        </is>
      </c>
      <c r="D2364" t="n">
        <v>7.2667</v>
      </c>
      <c r="E2364" t="n">
        <v>13.76</v>
      </c>
      <c r="F2364" t="n">
        <v>10.49</v>
      </c>
      <c r="G2364" t="n">
        <v>104.89</v>
      </c>
      <c r="H2364" t="n">
        <v>1.42</v>
      </c>
      <c r="I2364" t="n">
        <v>6</v>
      </c>
      <c r="J2364" t="n">
        <v>343.23</v>
      </c>
      <c r="K2364" t="n">
        <v>61.2</v>
      </c>
      <c r="L2364" t="n">
        <v>27.25</v>
      </c>
      <c r="M2364" t="n">
        <v>4</v>
      </c>
      <c r="N2364" t="n">
        <v>109.78</v>
      </c>
      <c r="O2364" t="n">
        <v>42565.83</v>
      </c>
      <c r="P2364" t="n">
        <v>189.34</v>
      </c>
      <c r="Q2364" t="n">
        <v>197.75</v>
      </c>
      <c r="R2364" t="n">
        <v>30.49</v>
      </c>
      <c r="S2364" t="n">
        <v>25.4</v>
      </c>
      <c r="T2364" t="n">
        <v>1712.19</v>
      </c>
      <c r="U2364" t="n">
        <v>0.83</v>
      </c>
      <c r="V2364" t="n">
        <v>0.89</v>
      </c>
      <c r="W2364" t="n">
        <v>2.95</v>
      </c>
      <c r="X2364" t="n">
        <v>0.1</v>
      </c>
      <c r="Y2364" t="n">
        <v>1</v>
      </c>
      <c r="Z2364" t="n">
        <v>10</v>
      </c>
    </row>
    <row r="2365">
      <c r="A2365" t="n">
        <v>106</v>
      </c>
      <c r="B2365" t="n">
        <v>145</v>
      </c>
      <c r="C2365" t="inlineStr">
        <is>
          <t xml:space="preserve">CONCLUIDO	</t>
        </is>
      </c>
      <c r="D2365" t="n">
        <v>7.2693</v>
      </c>
      <c r="E2365" t="n">
        <v>13.76</v>
      </c>
      <c r="F2365" t="n">
        <v>10.48</v>
      </c>
      <c r="G2365" t="n">
        <v>104.84</v>
      </c>
      <c r="H2365" t="n">
        <v>1.43</v>
      </c>
      <c r="I2365" t="n">
        <v>6</v>
      </c>
      <c r="J2365" t="n">
        <v>343.85</v>
      </c>
      <c r="K2365" t="n">
        <v>61.2</v>
      </c>
      <c r="L2365" t="n">
        <v>27.5</v>
      </c>
      <c r="M2365" t="n">
        <v>4</v>
      </c>
      <c r="N2365" t="n">
        <v>110.15</v>
      </c>
      <c r="O2365" t="n">
        <v>42642.18</v>
      </c>
      <c r="P2365" t="n">
        <v>189.31</v>
      </c>
      <c r="Q2365" t="n">
        <v>197.76</v>
      </c>
      <c r="R2365" t="n">
        <v>30.24</v>
      </c>
      <c r="S2365" t="n">
        <v>25.4</v>
      </c>
      <c r="T2365" t="n">
        <v>1584.5</v>
      </c>
      <c r="U2365" t="n">
        <v>0.84</v>
      </c>
      <c r="V2365" t="n">
        <v>0.89</v>
      </c>
      <c r="W2365" t="n">
        <v>2.95</v>
      </c>
      <c r="X2365" t="n">
        <v>0.09</v>
      </c>
      <c r="Y2365" t="n">
        <v>1</v>
      </c>
      <c r="Z2365" t="n">
        <v>10</v>
      </c>
    </row>
    <row r="2366">
      <c r="A2366" t="n">
        <v>107</v>
      </c>
      <c r="B2366" t="n">
        <v>145</v>
      </c>
      <c r="C2366" t="inlineStr">
        <is>
          <t xml:space="preserve">CONCLUIDO	</t>
        </is>
      </c>
      <c r="D2366" t="n">
        <v>7.2708</v>
      </c>
      <c r="E2366" t="n">
        <v>13.75</v>
      </c>
      <c r="F2366" t="n">
        <v>10.48</v>
      </c>
      <c r="G2366" t="n">
        <v>104.81</v>
      </c>
      <c r="H2366" t="n">
        <v>1.44</v>
      </c>
      <c r="I2366" t="n">
        <v>6</v>
      </c>
      <c r="J2366" t="n">
        <v>344.47</v>
      </c>
      <c r="K2366" t="n">
        <v>61.2</v>
      </c>
      <c r="L2366" t="n">
        <v>27.75</v>
      </c>
      <c r="M2366" t="n">
        <v>4</v>
      </c>
      <c r="N2366" t="n">
        <v>110.52</v>
      </c>
      <c r="O2366" t="n">
        <v>42718.61</v>
      </c>
      <c r="P2366" t="n">
        <v>189.51</v>
      </c>
      <c r="Q2366" t="n">
        <v>197.75</v>
      </c>
      <c r="R2366" t="n">
        <v>30.21</v>
      </c>
      <c r="S2366" t="n">
        <v>25.4</v>
      </c>
      <c r="T2366" t="n">
        <v>1572.91</v>
      </c>
      <c r="U2366" t="n">
        <v>0.84</v>
      </c>
      <c r="V2366" t="n">
        <v>0.89</v>
      </c>
      <c r="W2366" t="n">
        <v>2.95</v>
      </c>
      <c r="X2366" t="n">
        <v>0.09</v>
      </c>
      <c r="Y2366" t="n">
        <v>1</v>
      </c>
      <c r="Z2366" t="n">
        <v>10</v>
      </c>
    </row>
    <row r="2367">
      <c r="A2367" t="n">
        <v>108</v>
      </c>
      <c r="B2367" t="n">
        <v>145</v>
      </c>
      <c r="C2367" t="inlineStr">
        <is>
          <t xml:space="preserve">CONCLUIDO	</t>
        </is>
      </c>
      <c r="D2367" t="n">
        <v>7.2705</v>
      </c>
      <c r="E2367" t="n">
        <v>13.75</v>
      </c>
      <c r="F2367" t="n">
        <v>10.48</v>
      </c>
      <c r="G2367" t="n">
        <v>104.82</v>
      </c>
      <c r="H2367" t="n">
        <v>1.45</v>
      </c>
      <c r="I2367" t="n">
        <v>6</v>
      </c>
      <c r="J2367" t="n">
        <v>345.09</v>
      </c>
      <c r="K2367" t="n">
        <v>61.2</v>
      </c>
      <c r="L2367" t="n">
        <v>28</v>
      </c>
      <c r="M2367" t="n">
        <v>4</v>
      </c>
      <c r="N2367" t="n">
        <v>110.89</v>
      </c>
      <c r="O2367" t="n">
        <v>42795.22</v>
      </c>
      <c r="P2367" t="n">
        <v>189.61</v>
      </c>
      <c r="Q2367" t="n">
        <v>197.75</v>
      </c>
      <c r="R2367" t="n">
        <v>30.29</v>
      </c>
      <c r="S2367" t="n">
        <v>25.4</v>
      </c>
      <c r="T2367" t="n">
        <v>1611.37</v>
      </c>
      <c r="U2367" t="n">
        <v>0.84</v>
      </c>
      <c r="V2367" t="n">
        <v>0.89</v>
      </c>
      <c r="W2367" t="n">
        <v>2.95</v>
      </c>
      <c r="X2367" t="n">
        <v>0.09</v>
      </c>
      <c r="Y2367" t="n">
        <v>1</v>
      </c>
      <c r="Z2367" t="n">
        <v>10</v>
      </c>
    </row>
    <row r="2368">
      <c r="A2368" t="n">
        <v>109</v>
      </c>
      <c r="B2368" t="n">
        <v>145</v>
      </c>
      <c r="C2368" t="inlineStr">
        <is>
          <t xml:space="preserve">CONCLUIDO	</t>
        </is>
      </c>
      <c r="D2368" t="n">
        <v>7.2695</v>
      </c>
      <c r="E2368" t="n">
        <v>13.76</v>
      </c>
      <c r="F2368" t="n">
        <v>10.48</v>
      </c>
      <c r="G2368" t="n">
        <v>104.84</v>
      </c>
      <c r="H2368" t="n">
        <v>1.46</v>
      </c>
      <c r="I2368" t="n">
        <v>6</v>
      </c>
      <c r="J2368" t="n">
        <v>345.71</v>
      </c>
      <c r="K2368" t="n">
        <v>61.2</v>
      </c>
      <c r="L2368" t="n">
        <v>28.25</v>
      </c>
      <c r="M2368" t="n">
        <v>4</v>
      </c>
      <c r="N2368" t="n">
        <v>111.26</v>
      </c>
      <c r="O2368" t="n">
        <v>42872.03</v>
      </c>
      <c r="P2368" t="n">
        <v>189.85</v>
      </c>
      <c r="Q2368" t="n">
        <v>197.75</v>
      </c>
      <c r="R2368" t="n">
        <v>30.3</v>
      </c>
      <c r="S2368" t="n">
        <v>25.4</v>
      </c>
      <c r="T2368" t="n">
        <v>1616.95</v>
      </c>
      <c r="U2368" t="n">
        <v>0.84</v>
      </c>
      <c r="V2368" t="n">
        <v>0.89</v>
      </c>
      <c r="W2368" t="n">
        <v>2.95</v>
      </c>
      <c r="X2368" t="n">
        <v>0.09</v>
      </c>
      <c r="Y2368" t="n">
        <v>1</v>
      </c>
      <c r="Z2368" t="n">
        <v>10</v>
      </c>
    </row>
    <row r="2369">
      <c r="A2369" t="n">
        <v>110</v>
      </c>
      <c r="B2369" t="n">
        <v>145</v>
      </c>
      <c r="C2369" t="inlineStr">
        <is>
          <t xml:space="preserve">CONCLUIDO	</t>
        </is>
      </c>
      <c r="D2369" t="n">
        <v>7.2692</v>
      </c>
      <c r="E2369" t="n">
        <v>13.76</v>
      </c>
      <c r="F2369" t="n">
        <v>10.48</v>
      </c>
      <c r="G2369" t="n">
        <v>104.84</v>
      </c>
      <c r="H2369" t="n">
        <v>1.47</v>
      </c>
      <c r="I2369" t="n">
        <v>6</v>
      </c>
      <c r="J2369" t="n">
        <v>346.34</v>
      </c>
      <c r="K2369" t="n">
        <v>61.2</v>
      </c>
      <c r="L2369" t="n">
        <v>28.5</v>
      </c>
      <c r="M2369" t="n">
        <v>4</v>
      </c>
      <c r="N2369" t="n">
        <v>111.64</v>
      </c>
      <c r="O2369" t="n">
        <v>42949.03</v>
      </c>
      <c r="P2369" t="n">
        <v>190.12</v>
      </c>
      <c r="Q2369" t="n">
        <v>197.79</v>
      </c>
      <c r="R2369" t="n">
        <v>30.33</v>
      </c>
      <c r="S2369" t="n">
        <v>25.4</v>
      </c>
      <c r="T2369" t="n">
        <v>1633.21</v>
      </c>
      <c r="U2369" t="n">
        <v>0.84</v>
      </c>
      <c r="V2369" t="n">
        <v>0.89</v>
      </c>
      <c r="W2369" t="n">
        <v>2.95</v>
      </c>
      <c r="X2369" t="n">
        <v>0.09</v>
      </c>
      <c r="Y2369" t="n">
        <v>1</v>
      </c>
      <c r="Z2369" t="n">
        <v>10</v>
      </c>
    </row>
    <row r="2370">
      <c r="A2370" t="n">
        <v>111</v>
      </c>
      <c r="B2370" t="n">
        <v>145</v>
      </c>
      <c r="C2370" t="inlineStr">
        <is>
          <t xml:space="preserve">CONCLUIDO	</t>
        </is>
      </c>
      <c r="D2370" t="n">
        <v>7.2685</v>
      </c>
      <c r="E2370" t="n">
        <v>13.76</v>
      </c>
      <c r="F2370" t="n">
        <v>10.49</v>
      </c>
      <c r="G2370" t="n">
        <v>104.86</v>
      </c>
      <c r="H2370" t="n">
        <v>1.48</v>
      </c>
      <c r="I2370" t="n">
        <v>6</v>
      </c>
      <c r="J2370" t="n">
        <v>346.96</v>
      </c>
      <c r="K2370" t="n">
        <v>61.2</v>
      </c>
      <c r="L2370" t="n">
        <v>28.75</v>
      </c>
      <c r="M2370" t="n">
        <v>4</v>
      </c>
      <c r="N2370" t="n">
        <v>112.01</v>
      </c>
      <c r="O2370" t="n">
        <v>43026.23</v>
      </c>
      <c r="P2370" t="n">
        <v>190.4</v>
      </c>
      <c r="Q2370" t="n">
        <v>197.77</v>
      </c>
      <c r="R2370" t="n">
        <v>30.31</v>
      </c>
      <c r="S2370" t="n">
        <v>25.4</v>
      </c>
      <c r="T2370" t="n">
        <v>1621.6</v>
      </c>
      <c r="U2370" t="n">
        <v>0.84</v>
      </c>
      <c r="V2370" t="n">
        <v>0.89</v>
      </c>
      <c r="W2370" t="n">
        <v>2.95</v>
      </c>
      <c r="X2370" t="n">
        <v>0.1</v>
      </c>
      <c r="Y2370" t="n">
        <v>1</v>
      </c>
      <c r="Z2370" t="n">
        <v>10</v>
      </c>
    </row>
    <row r="2371">
      <c r="A2371" t="n">
        <v>112</v>
      </c>
      <c r="B2371" t="n">
        <v>145</v>
      </c>
      <c r="C2371" t="inlineStr">
        <is>
          <t xml:space="preserve">CONCLUIDO	</t>
        </is>
      </c>
      <c r="D2371" t="n">
        <v>7.2666</v>
      </c>
      <c r="E2371" t="n">
        <v>13.76</v>
      </c>
      <c r="F2371" t="n">
        <v>10.49</v>
      </c>
      <c r="G2371" t="n">
        <v>104.89</v>
      </c>
      <c r="H2371" t="n">
        <v>1.49</v>
      </c>
      <c r="I2371" t="n">
        <v>6</v>
      </c>
      <c r="J2371" t="n">
        <v>347.59</v>
      </c>
      <c r="K2371" t="n">
        <v>61.2</v>
      </c>
      <c r="L2371" t="n">
        <v>29</v>
      </c>
      <c r="M2371" t="n">
        <v>4</v>
      </c>
      <c r="N2371" t="n">
        <v>112.39</v>
      </c>
      <c r="O2371" t="n">
        <v>43103.63</v>
      </c>
      <c r="P2371" t="n">
        <v>190.64</v>
      </c>
      <c r="Q2371" t="n">
        <v>197.76</v>
      </c>
      <c r="R2371" t="n">
        <v>30.51</v>
      </c>
      <c r="S2371" t="n">
        <v>25.4</v>
      </c>
      <c r="T2371" t="n">
        <v>1719.09</v>
      </c>
      <c r="U2371" t="n">
        <v>0.83</v>
      </c>
      <c r="V2371" t="n">
        <v>0.89</v>
      </c>
      <c r="W2371" t="n">
        <v>2.95</v>
      </c>
      <c r="X2371" t="n">
        <v>0.1</v>
      </c>
      <c r="Y2371" t="n">
        <v>1</v>
      </c>
      <c r="Z2371" t="n">
        <v>10</v>
      </c>
    </row>
    <row r="2372">
      <c r="A2372" t="n">
        <v>113</v>
      </c>
      <c r="B2372" t="n">
        <v>145</v>
      </c>
      <c r="C2372" t="inlineStr">
        <is>
          <t xml:space="preserve">CONCLUIDO	</t>
        </is>
      </c>
      <c r="D2372" t="n">
        <v>7.2677</v>
      </c>
      <c r="E2372" t="n">
        <v>13.76</v>
      </c>
      <c r="F2372" t="n">
        <v>10.49</v>
      </c>
      <c r="G2372" t="n">
        <v>104.87</v>
      </c>
      <c r="H2372" t="n">
        <v>1.5</v>
      </c>
      <c r="I2372" t="n">
        <v>6</v>
      </c>
      <c r="J2372" t="n">
        <v>348.22</v>
      </c>
      <c r="K2372" t="n">
        <v>61.2</v>
      </c>
      <c r="L2372" t="n">
        <v>29.25</v>
      </c>
      <c r="M2372" t="n">
        <v>4</v>
      </c>
      <c r="N2372" t="n">
        <v>112.77</v>
      </c>
      <c r="O2372" t="n">
        <v>43181.22</v>
      </c>
      <c r="P2372" t="n">
        <v>190.82</v>
      </c>
      <c r="Q2372" t="n">
        <v>197.75</v>
      </c>
      <c r="R2372" t="n">
        <v>30.44</v>
      </c>
      <c r="S2372" t="n">
        <v>25.4</v>
      </c>
      <c r="T2372" t="n">
        <v>1683.9</v>
      </c>
      <c r="U2372" t="n">
        <v>0.83</v>
      </c>
      <c r="V2372" t="n">
        <v>0.89</v>
      </c>
      <c r="W2372" t="n">
        <v>2.95</v>
      </c>
      <c r="X2372" t="n">
        <v>0.1</v>
      </c>
      <c r="Y2372" t="n">
        <v>1</v>
      </c>
      <c r="Z2372" t="n">
        <v>10</v>
      </c>
    </row>
    <row r="2373">
      <c r="A2373" t="n">
        <v>114</v>
      </c>
      <c r="B2373" t="n">
        <v>145</v>
      </c>
      <c r="C2373" t="inlineStr">
        <is>
          <t xml:space="preserve">CONCLUIDO	</t>
        </is>
      </c>
      <c r="D2373" t="n">
        <v>7.2689</v>
      </c>
      <c r="E2373" t="n">
        <v>13.76</v>
      </c>
      <c r="F2373" t="n">
        <v>10.48</v>
      </c>
      <c r="G2373" t="n">
        <v>104.85</v>
      </c>
      <c r="H2373" t="n">
        <v>1.51</v>
      </c>
      <c r="I2373" t="n">
        <v>6</v>
      </c>
      <c r="J2373" t="n">
        <v>348.85</v>
      </c>
      <c r="K2373" t="n">
        <v>61.2</v>
      </c>
      <c r="L2373" t="n">
        <v>29.5</v>
      </c>
      <c r="M2373" t="n">
        <v>4</v>
      </c>
      <c r="N2373" t="n">
        <v>113.15</v>
      </c>
      <c r="O2373" t="n">
        <v>43259.02</v>
      </c>
      <c r="P2373" t="n">
        <v>190.78</v>
      </c>
      <c r="Q2373" t="n">
        <v>197.75</v>
      </c>
      <c r="R2373" t="n">
        <v>30.31</v>
      </c>
      <c r="S2373" t="n">
        <v>25.4</v>
      </c>
      <c r="T2373" t="n">
        <v>1622.48</v>
      </c>
      <c r="U2373" t="n">
        <v>0.84</v>
      </c>
      <c r="V2373" t="n">
        <v>0.89</v>
      </c>
      <c r="W2373" t="n">
        <v>2.95</v>
      </c>
      <c r="X2373" t="n">
        <v>0.1</v>
      </c>
      <c r="Y2373" t="n">
        <v>1</v>
      </c>
      <c r="Z2373" t="n">
        <v>10</v>
      </c>
    </row>
    <row r="2374">
      <c r="A2374" t="n">
        <v>115</v>
      </c>
      <c r="B2374" t="n">
        <v>145</v>
      </c>
      <c r="C2374" t="inlineStr">
        <is>
          <t xml:space="preserve">CONCLUIDO	</t>
        </is>
      </c>
      <c r="D2374" t="n">
        <v>7.274</v>
      </c>
      <c r="E2374" t="n">
        <v>13.75</v>
      </c>
      <c r="F2374" t="n">
        <v>10.47</v>
      </c>
      <c r="G2374" t="n">
        <v>104.75</v>
      </c>
      <c r="H2374" t="n">
        <v>1.52</v>
      </c>
      <c r="I2374" t="n">
        <v>6</v>
      </c>
      <c r="J2374" t="n">
        <v>349.48</v>
      </c>
      <c r="K2374" t="n">
        <v>61.2</v>
      </c>
      <c r="L2374" t="n">
        <v>29.75</v>
      </c>
      <c r="M2374" t="n">
        <v>4</v>
      </c>
      <c r="N2374" t="n">
        <v>113.53</v>
      </c>
      <c r="O2374" t="n">
        <v>43337.02</v>
      </c>
      <c r="P2374" t="n">
        <v>190.6</v>
      </c>
      <c r="Q2374" t="n">
        <v>197.75</v>
      </c>
      <c r="R2374" t="n">
        <v>30.1</v>
      </c>
      <c r="S2374" t="n">
        <v>25.4</v>
      </c>
      <c r="T2374" t="n">
        <v>1514.82</v>
      </c>
      <c r="U2374" t="n">
        <v>0.84</v>
      </c>
      <c r="V2374" t="n">
        <v>0.89</v>
      </c>
      <c r="W2374" t="n">
        <v>2.94</v>
      </c>
      <c r="X2374" t="n">
        <v>0.09</v>
      </c>
      <c r="Y2374" t="n">
        <v>1</v>
      </c>
      <c r="Z2374" t="n">
        <v>10</v>
      </c>
    </row>
    <row r="2375">
      <c r="A2375" t="n">
        <v>116</v>
      </c>
      <c r="B2375" t="n">
        <v>145</v>
      </c>
      <c r="C2375" t="inlineStr">
        <is>
          <t xml:space="preserve">CONCLUIDO	</t>
        </is>
      </c>
      <c r="D2375" t="n">
        <v>7.2704</v>
      </c>
      <c r="E2375" t="n">
        <v>13.75</v>
      </c>
      <c r="F2375" t="n">
        <v>10.48</v>
      </c>
      <c r="G2375" t="n">
        <v>104.82</v>
      </c>
      <c r="H2375" t="n">
        <v>1.53</v>
      </c>
      <c r="I2375" t="n">
        <v>6</v>
      </c>
      <c r="J2375" t="n">
        <v>350.12</v>
      </c>
      <c r="K2375" t="n">
        <v>61.2</v>
      </c>
      <c r="L2375" t="n">
        <v>30</v>
      </c>
      <c r="M2375" t="n">
        <v>4</v>
      </c>
      <c r="N2375" t="n">
        <v>113.92</v>
      </c>
      <c r="O2375" t="n">
        <v>43415.22</v>
      </c>
      <c r="P2375" t="n">
        <v>190.93</v>
      </c>
      <c r="Q2375" t="n">
        <v>197.78</v>
      </c>
      <c r="R2375" t="n">
        <v>30.23</v>
      </c>
      <c r="S2375" t="n">
        <v>25.4</v>
      </c>
      <c r="T2375" t="n">
        <v>1581.65</v>
      </c>
      <c r="U2375" t="n">
        <v>0.84</v>
      </c>
      <c r="V2375" t="n">
        <v>0.89</v>
      </c>
      <c r="W2375" t="n">
        <v>2.95</v>
      </c>
      <c r="X2375" t="n">
        <v>0.09</v>
      </c>
      <c r="Y2375" t="n">
        <v>1</v>
      </c>
      <c r="Z2375" t="n">
        <v>10</v>
      </c>
    </row>
    <row r="2376">
      <c r="A2376" t="n">
        <v>117</v>
      </c>
      <c r="B2376" t="n">
        <v>145</v>
      </c>
      <c r="C2376" t="inlineStr">
        <is>
          <t xml:space="preserve">CONCLUIDO	</t>
        </is>
      </c>
      <c r="D2376" t="n">
        <v>7.2682</v>
      </c>
      <c r="E2376" t="n">
        <v>13.76</v>
      </c>
      <c r="F2376" t="n">
        <v>10.49</v>
      </c>
      <c r="G2376" t="n">
        <v>104.86</v>
      </c>
      <c r="H2376" t="n">
        <v>1.54</v>
      </c>
      <c r="I2376" t="n">
        <v>6</v>
      </c>
      <c r="J2376" t="n">
        <v>350.75</v>
      </c>
      <c r="K2376" t="n">
        <v>61.2</v>
      </c>
      <c r="L2376" t="n">
        <v>30.25</v>
      </c>
      <c r="M2376" t="n">
        <v>4</v>
      </c>
      <c r="N2376" t="n">
        <v>114.3</v>
      </c>
      <c r="O2376" t="n">
        <v>43493.63</v>
      </c>
      <c r="P2376" t="n">
        <v>191.07</v>
      </c>
      <c r="Q2376" t="n">
        <v>197.75</v>
      </c>
      <c r="R2376" t="n">
        <v>30.38</v>
      </c>
      <c r="S2376" t="n">
        <v>25.4</v>
      </c>
      <c r="T2376" t="n">
        <v>1656.94</v>
      </c>
      <c r="U2376" t="n">
        <v>0.84</v>
      </c>
      <c r="V2376" t="n">
        <v>0.89</v>
      </c>
      <c r="W2376" t="n">
        <v>2.95</v>
      </c>
      <c r="X2376" t="n">
        <v>0.1</v>
      </c>
      <c r="Y2376" t="n">
        <v>1</v>
      </c>
      <c r="Z2376" t="n">
        <v>10</v>
      </c>
    </row>
    <row r="2377">
      <c r="A2377" t="n">
        <v>118</v>
      </c>
      <c r="B2377" t="n">
        <v>145</v>
      </c>
      <c r="C2377" t="inlineStr">
        <is>
          <t xml:space="preserve">CONCLUIDO	</t>
        </is>
      </c>
      <c r="D2377" t="n">
        <v>7.2683</v>
      </c>
      <c r="E2377" t="n">
        <v>13.76</v>
      </c>
      <c r="F2377" t="n">
        <v>10.49</v>
      </c>
      <c r="G2377" t="n">
        <v>104.86</v>
      </c>
      <c r="H2377" t="n">
        <v>1.55</v>
      </c>
      <c r="I2377" t="n">
        <v>6</v>
      </c>
      <c r="J2377" t="n">
        <v>351.39</v>
      </c>
      <c r="K2377" t="n">
        <v>61.2</v>
      </c>
      <c r="L2377" t="n">
        <v>30.5</v>
      </c>
      <c r="M2377" t="n">
        <v>4</v>
      </c>
      <c r="N2377" t="n">
        <v>114.69</v>
      </c>
      <c r="O2377" t="n">
        <v>43572.25</v>
      </c>
      <c r="P2377" t="n">
        <v>191.16</v>
      </c>
      <c r="Q2377" t="n">
        <v>197.8</v>
      </c>
      <c r="R2377" t="n">
        <v>30.37</v>
      </c>
      <c r="S2377" t="n">
        <v>25.4</v>
      </c>
      <c r="T2377" t="n">
        <v>1652.3</v>
      </c>
      <c r="U2377" t="n">
        <v>0.84</v>
      </c>
      <c r="V2377" t="n">
        <v>0.89</v>
      </c>
      <c r="W2377" t="n">
        <v>2.95</v>
      </c>
      <c r="X2377" t="n">
        <v>0.1</v>
      </c>
      <c r="Y2377" t="n">
        <v>1</v>
      </c>
      <c r="Z2377" t="n">
        <v>10</v>
      </c>
    </row>
    <row r="2378">
      <c r="A2378" t="n">
        <v>119</v>
      </c>
      <c r="B2378" t="n">
        <v>145</v>
      </c>
      <c r="C2378" t="inlineStr">
        <is>
          <t xml:space="preserve">CONCLUIDO	</t>
        </is>
      </c>
      <c r="D2378" t="n">
        <v>7.2671</v>
      </c>
      <c r="E2378" t="n">
        <v>13.76</v>
      </c>
      <c r="F2378" t="n">
        <v>10.49</v>
      </c>
      <c r="G2378" t="n">
        <v>104.88</v>
      </c>
      <c r="H2378" t="n">
        <v>1.56</v>
      </c>
      <c r="I2378" t="n">
        <v>6</v>
      </c>
      <c r="J2378" t="n">
        <v>352.03</v>
      </c>
      <c r="K2378" t="n">
        <v>61.2</v>
      </c>
      <c r="L2378" t="n">
        <v>30.75</v>
      </c>
      <c r="M2378" t="n">
        <v>4</v>
      </c>
      <c r="N2378" t="n">
        <v>115.08</v>
      </c>
      <c r="O2378" t="n">
        <v>43651.07</v>
      </c>
      <c r="P2378" t="n">
        <v>191.2</v>
      </c>
      <c r="Q2378" t="n">
        <v>197.75</v>
      </c>
      <c r="R2378" t="n">
        <v>30.42</v>
      </c>
      <c r="S2378" t="n">
        <v>25.4</v>
      </c>
      <c r="T2378" t="n">
        <v>1675.45</v>
      </c>
      <c r="U2378" t="n">
        <v>0.83</v>
      </c>
      <c r="V2378" t="n">
        <v>0.89</v>
      </c>
      <c r="W2378" t="n">
        <v>2.95</v>
      </c>
      <c r="X2378" t="n">
        <v>0.1</v>
      </c>
      <c r="Y2378" t="n">
        <v>1</v>
      </c>
      <c r="Z2378" t="n">
        <v>10</v>
      </c>
    </row>
    <row r="2379">
      <c r="A2379" t="n">
        <v>120</v>
      </c>
      <c r="B2379" t="n">
        <v>145</v>
      </c>
      <c r="C2379" t="inlineStr">
        <is>
          <t xml:space="preserve">CONCLUIDO	</t>
        </is>
      </c>
      <c r="D2379" t="n">
        <v>7.2685</v>
      </c>
      <c r="E2379" t="n">
        <v>13.76</v>
      </c>
      <c r="F2379" t="n">
        <v>10.49</v>
      </c>
      <c r="G2379" t="n">
        <v>104.86</v>
      </c>
      <c r="H2379" t="n">
        <v>1.57</v>
      </c>
      <c r="I2379" t="n">
        <v>6</v>
      </c>
      <c r="J2379" t="n">
        <v>352.67</v>
      </c>
      <c r="K2379" t="n">
        <v>61.2</v>
      </c>
      <c r="L2379" t="n">
        <v>31</v>
      </c>
      <c r="M2379" t="n">
        <v>4</v>
      </c>
      <c r="N2379" t="n">
        <v>115.47</v>
      </c>
      <c r="O2379" t="n">
        <v>43730.1</v>
      </c>
      <c r="P2379" t="n">
        <v>191.23</v>
      </c>
      <c r="Q2379" t="n">
        <v>197.76</v>
      </c>
      <c r="R2379" t="n">
        <v>30.44</v>
      </c>
      <c r="S2379" t="n">
        <v>25.4</v>
      </c>
      <c r="T2379" t="n">
        <v>1683.7</v>
      </c>
      <c r="U2379" t="n">
        <v>0.83</v>
      </c>
      <c r="V2379" t="n">
        <v>0.89</v>
      </c>
      <c r="W2379" t="n">
        <v>2.95</v>
      </c>
      <c r="X2379" t="n">
        <v>0.1</v>
      </c>
      <c r="Y2379" t="n">
        <v>1</v>
      </c>
      <c r="Z2379" t="n">
        <v>10</v>
      </c>
    </row>
    <row r="2380">
      <c r="A2380" t="n">
        <v>121</v>
      </c>
      <c r="B2380" t="n">
        <v>145</v>
      </c>
      <c r="C2380" t="inlineStr">
        <is>
          <t xml:space="preserve">CONCLUIDO	</t>
        </is>
      </c>
      <c r="D2380" t="n">
        <v>7.2679</v>
      </c>
      <c r="E2380" t="n">
        <v>13.76</v>
      </c>
      <c r="F2380" t="n">
        <v>10.49</v>
      </c>
      <c r="G2380" t="n">
        <v>104.87</v>
      </c>
      <c r="H2380" t="n">
        <v>1.58</v>
      </c>
      <c r="I2380" t="n">
        <v>6</v>
      </c>
      <c r="J2380" t="n">
        <v>353.31</v>
      </c>
      <c r="K2380" t="n">
        <v>61.2</v>
      </c>
      <c r="L2380" t="n">
        <v>31.25</v>
      </c>
      <c r="M2380" t="n">
        <v>4</v>
      </c>
      <c r="N2380" t="n">
        <v>115.86</v>
      </c>
      <c r="O2380" t="n">
        <v>43809.48</v>
      </c>
      <c r="P2380" t="n">
        <v>191.3</v>
      </c>
      <c r="Q2380" t="n">
        <v>197.77</v>
      </c>
      <c r="R2380" t="n">
        <v>30.44</v>
      </c>
      <c r="S2380" t="n">
        <v>25.4</v>
      </c>
      <c r="T2380" t="n">
        <v>1684.13</v>
      </c>
      <c r="U2380" t="n">
        <v>0.83</v>
      </c>
      <c r="V2380" t="n">
        <v>0.89</v>
      </c>
      <c r="W2380" t="n">
        <v>2.95</v>
      </c>
      <c r="X2380" t="n">
        <v>0.1</v>
      </c>
      <c r="Y2380" t="n">
        <v>1</v>
      </c>
      <c r="Z2380" t="n">
        <v>10</v>
      </c>
    </row>
    <row r="2381">
      <c r="A2381" t="n">
        <v>122</v>
      </c>
      <c r="B2381" t="n">
        <v>145</v>
      </c>
      <c r="C2381" t="inlineStr">
        <is>
          <t xml:space="preserve">CONCLUIDO	</t>
        </is>
      </c>
      <c r="D2381" t="n">
        <v>7.2674</v>
      </c>
      <c r="E2381" t="n">
        <v>13.76</v>
      </c>
      <c r="F2381" t="n">
        <v>10.49</v>
      </c>
      <c r="G2381" t="n">
        <v>104.88</v>
      </c>
      <c r="H2381" t="n">
        <v>1.59</v>
      </c>
      <c r="I2381" t="n">
        <v>6</v>
      </c>
      <c r="J2381" t="n">
        <v>353.96</v>
      </c>
      <c r="K2381" t="n">
        <v>61.2</v>
      </c>
      <c r="L2381" t="n">
        <v>31.5</v>
      </c>
      <c r="M2381" t="n">
        <v>4</v>
      </c>
      <c r="N2381" t="n">
        <v>116.26</v>
      </c>
      <c r="O2381" t="n">
        <v>43888.94</v>
      </c>
      <c r="P2381" t="n">
        <v>191.36</v>
      </c>
      <c r="Q2381" t="n">
        <v>197.75</v>
      </c>
      <c r="R2381" t="n">
        <v>30.36</v>
      </c>
      <c r="S2381" t="n">
        <v>25.4</v>
      </c>
      <c r="T2381" t="n">
        <v>1647.13</v>
      </c>
      <c r="U2381" t="n">
        <v>0.84</v>
      </c>
      <c r="V2381" t="n">
        <v>0.89</v>
      </c>
      <c r="W2381" t="n">
        <v>2.95</v>
      </c>
      <c r="X2381" t="n">
        <v>0.1</v>
      </c>
      <c r="Y2381" t="n">
        <v>1</v>
      </c>
      <c r="Z2381" t="n">
        <v>10</v>
      </c>
    </row>
    <row r="2382">
      <c r="A2382" t="n">
        <v>123</v>
      </c>
      <c r="B2382" t="n">
        <v>145</v>
      </c>
      <c r="C2382" t="inlineStr">
        <is>
          <t xml:space="preserve">CONCLUIDO	</t>
        </is>
      </c>
      <c r="D2382" t="n">
        <v>7.2671</v>
      </c>
      <c r="E2382" t="n">
        <v>13.76</v>
      </c>
      <c r="F2382" t="n">
        <v>10.49</v>
      </c>
      <c r="G2382" t="n">
        <v>104.88</v>
      </c>
      <c r="H2382" t="n">
        <v>1.6</v>
      </c>
      <c r="I2382" t="n">
        <v>6</v>
      </c>
      <c r="J2382" t="n">
        <v>354.6</v>
      </c>
      <c r="K2382" t="n">
        <v>61.2</v>
      </c>
      <c r="L2382" t="n">
        <v>31.75</v>
      </c>
      <c r="M2382" t="n">
        <v>4</v>
      </c>
      <c r="N2382" t="n">
        <v>116.65</v>
      </c>
      <c r="O2382" t="n">
        <v>43968.62</v>
      </c>
      <c r="P2382" t="n">
        <v>191.38</v>
      </c>
      <c r="Q2382" t="n">
        <v>197.75</v>
      </c>
      <c r="R2382" t="n">
        <v>30.45</v>
      </c>
      <c r="S2382" t="n">
        <v>25.4</v>
      </c>
      <c r="T2382" t="n">
        <v>1690.54</v>
      </c>
      <c r="U2382" t="n">
        <v>0.83</v>
      </c>
      <c r="V2382" t="n">
        <v>0.89</v>
      </c>
      <c r="W2382" t="n">
        <v>2.95</v>
      </c>
      <c r="X2382" t="n">
        <v>0.1</v>
      </c>
      <c r="Y2382" t="n">
        <v>1</v>
      </c>
      <c r="Z2382" t="n">
        <v>10</v>
      </c>
    </row>
    <row r="2383">
      <c r="A2383" t="n">
        <v>124</v>
      </c>
      <c r="B2383" t="n">
        <v>145</v>
      </c>
      <c r="C2383" t="inlineStr">
        <is>
          <t xml:space="preserve">CONCLUIDO	</t>
        </is>
      </c>
      <c r="D2383" t="n">
        <v>7.2674</v>
      </c>
      <c r="E2383" t="n">
        <v>13.76</v>
      </c>
      <c r="F2383" t="n">
        <v>10.49</v>
      </c>
      <c r="G2383" t="n">
        <v>104.88</v>
      </c>
      <c r="H2383" t="n">
        <v>1.61</v>
      </c>
      <c r="I2383" t="n">
        <v>6</v>
      </c>
      <c r="J2383" t="n">
        <v>355.25</v>
      </c>
      <c r="K2383" t="n">
        <v>61.2</v>
      </c>
      <c r="L2383" t="n">
        <v>32</v>
      </c>
      <c r="M2383" t="n">
        <v>4</v>
      </c>
      <c r="N2383" t="n">
        <v>117.05</v>
      </c>
      <c r="O2383" t="n">
        <v>44048.52</v>
      </c>
      <c r="P2383" t="n">
        <v>191.31</v>
      </c>
      <c r="Q2383" t="n">
        <v>197.76</v>
      </c>
      <c r="R2383" t="n">
        <v>30.41</v>
      </c>
      <c r="S2383" t="n">
        <v>25.4</v>
      </c>
      <c r="T2383" t="n">
        <v>1670.89</v>
      </c>
      <c r="U2383" t="n">
        <v>0.84</v>
      </c>
      <c r="V2383" t="n">
        <v>0.89</v>
      </c>
      <c r="W2383" t="n">
        <v>2.95</v>
      </c>
      <c r="X2383" t="n">
        <v>0.1</v>
      </c>
      <c r="Y2383" t="n">
        <v>1</v>
      </c>
      <c r="Z2383" t="n">
        <v>10</v>
      </c>
    </row>
    <row r="2384">
      <c r="A2384" t="n">
        <v>125</v>
      </c>
      <c r="B2384" t="n">
        <v>145</v>
      </c>
      <c r="C2384" t="inlineStr">
        <is>
          <t xml:space="preserve">CONCLUIDO	</t>
        </is>
      </c>
      <c r="D2384" t="n">
        <v>7.2679</v>
      </c>
      <c r="E2384" t="n">
        <v>13.76</v>
      </c>
      <c r="F2384" t="n">
        <v>10.49</v>
      </c>
      <c r="G2384" t="n">
        <v>104.87</v>
      </c>
      <c r="H2384" t="n">
        <v>1.62</v>
      </c>
      <c r="I2384" t="n">
        <v>6</v>
      </c>
      <c r="J2384" t="n">
        <v>355.9</v>
      </c>
      <c r="K2384" t="n">
        <v>61.2</v>
      </c>
      <c r="L2384" t="n">
        <v>32.25</v>
      </c>
      <c r="M2384" t="n">
        <v>4</v>
      </c>
      <c r="N2384" t="n">
        <v>117.45</v>
      </c>
      <c r="O2384" t="n">
        <v>44128.64</v>
      </c>
      <c r="P2384" t="n">
        <v>191.25</v>
      </c>
      <c r="Q2384" t="n">
        <v>197.75</v>
      </c>
      <c r="R2384" t="n">
        <v>30.32</v>
      </c>
      <c r="S2384" t="n">
        <v>25.4</v>
      </c>
      <c r="T2384" t="n">
        <v>1623.79</v>
      </c>
      <c r="U2384" t="n">
        <v>0.84</v>
      </c>
      <c r="V2384" t="n">
        <v>0.89</v>
      </c>
      <c r="W2384" t="n">
        <v>2.95</v>
      </c>
      <c r="X2384" t="n">
        <v>0.1</v>
      </c>
      <c r="Y2384" t="n">
        <v>1</v>
      </c>
      <c r="Z2384" t="n">
        <v>10</v>
      </c>
    </row>
    <row r="2385">
      <c r="A2385" t="n">
        <v>126</v>
      </c>
      <c r="B2385" t="n">
        <v>145</v>
      </c>
      <c r="C2385" t="inlineStr">
        <is>
          <t xml:space="preserve">CONCLUIDO	</t>
        </is>
      </c>
      <c r="D2385" t="n">
        <v>7.2686</v>
      </c>
      <c r="E2385" t="n">
        <v>13.76</v>
      </c>
      <c r="F2385" t="n">
        <v>10.49</v>
      </c>
      <c r="G2385" t="n">
        <v>104.85</v>
      </c>
      <c r="H2385" t="n">
        <v>1.63</v>
      </c>
      <c r="I2385" t="n">
        <v>6</v>
      </c>
      <c r="J2385" t="n">
        <v>356.55</v>
      </c>
      <c r="K2385" t="n">
        <v>61.2</v>
      </c>
      <c r="L2385" t="n">
        <v>32.5</v>
      </c>
      <c r="M2385" t="n">
        <v>4</v>
      </c>
      <c r="N2385" t="n">
        <v>117.85</v>
      </c>
      <c r="O2385" t="n">
        <v>44208.97</v>
      </c>
      <c r="P2385" t="n">
        <v>191.23</v>
      </c>
      <c r="Q2385" t="n">
        <v>197.75</v>
      </c>
      <c r="R2385" t="n">
        <v>30.4</v>
      </c>
      <c r="S2385" t="n">
        <v>25.4</v>
      </c>
      <c r="T2385" t="n">
        <v>1667.56</v>
      </c>
      <c r="U2385" t="n">
        <v>0.84</v>
      </c>
      <c r="V2385" t="n">
        <v>0.89</v>
      </c>
      <c r="W2385" t="n">
        <v>2.95</v>
      </c>
      <c r="X2385" t="n">
        <v>0.1</v>
      </c>
      <c r="Y2385" t="n">
        <v>1</v>
      </c>
      <c r="Z2385" t="n">
        <v>10</v>
      </c>
    </row>
    <row r="2386">
      <c r="A2386" t="n">
        <v>127</v>
      </c>
      <c r="B2386" t="n">
        <v>145</v>
      </c>
      <c r="C2386" t="inlineStr">
        <is>
          <t xml:space="preserve">CONCLUIDO	</t>
        </is>
      </c>
      <c r="D2386" t="n">
        <v>7.271</v>
      </c>
      <c r="E2386" t="n">
        <v>13.75</v>
      </c>
      <c r="F2386" t="n">
        <v>10.48</v>
      </c>
      <c r="G2386" t="n">
        <v>104.81</v>
      </c>
      <c r="H2386" t="n">
        <v>1.63</v>
      </c>
      <c r="I2386" t="n">
        <v>6</v>
      </c>
      <c r="J2386" t="n">
        <v>357.2</v>
      </c>
      <c r="K2386" t="n">
        <v>61.2</v>
      </c>
      <c r="L2386" t="n">
        <v>32.75</v>
      </c>
      <c r="M2386" t="n">
        <v>4</v>
      </c>
      <c r="N2386" t="n">
        <v>118.26</v>
      </c>
      <c r="O2386" t="n">
        <v>44289.53</v>
      </c>
      <c r="P2386" t="n">
        <v>191.09</v>
      </c>
      <c r="Q2386" t="n">
        <v>197.76</v>
      </c>
      <c r="R2386" t="n">
        <v>30.23</v>
      </c>
      <c r="S2386" t="n">
        <v>25.4</v>
      </c>
      <c r="T2386" t="n">
        <v>1581.32</v>
      </c>
      <c r="U2386" t="n">
        <v>0.84</v>
      </c>
      <c r="V2386" t="n">
        <v>0.89</v>
      </c>
      <c r="W2386" t="n">
        <v>2.95</v>
      </c>
      <c r="X2386" t="n">
        <v>0.09</v>
      </c>
      <c r="Y2386" t="n">
        <v>1</v>
      </c>
      <c r="Z2386" t="n">
        <v>10</v>
      </c>
    </row>
    <row r="2387">
      <c r="A2387" t="n">
        <v>128</v>
      </c>
      <c r="B2387" t="n">
        <v>145</v>
      </c>
      <c r="C2387" t="inlineStr">
        <is>
          <t xml:space="preserve">CONCLUIDO	</t>
        </is>
      </c>
      <c r="D2387" t="n">
        <v>7.267</v>
      </c>
      <c r="E2387" t="n">
        <v>13.76</v>
      </c>
      <c r="F2387" t="n">
        <v>10.49</v>
      </c>
      <c r="G2387" t="n">
        <v>104.88</v>
      </c>
      <c r="H2387" t="n">
        <v>1.64</v>
      </c>
      <c r="I2387" t="n">
        <v>6</v>
      </c>
      <c r="J2387" t="n">
        <v>357.86</v>
      </c>
      <c r="K2387" t="n">
        <v>61.2</v>
      </c>
      <c r="L2387" t="n">
        <v>33</v>
      </c>
      <c r="M2387" t="n">
        <v>4</v>
      </c>
      <c r="N2387" t="n">
        <v>118.66</v>
      </c>
      <c r="O2387" t="n">
        <v>44370.32</v>
      </c>
      <c r="P2387" t="n">
        <v>191.14</v>
      </c>
      <c r="Q2387" t="n">
        <v>197.76</v>
      </c>
      <c r="R2387" t="n">
        <v>30.38</v>
      </c>
      <c r="S2387" t="n">
        <v>25.4</v>
      </c>
      <c r="T2387" t="n">
        <v>1656.12</v>
      </c>
      <c r="U2387" t="n">
        <v>0.84</v>
      </c>
      <c r="V2387" t="n">
        <v>0.89</v>
      </c>
      <c r="W2387" t="n">
        <v>2.95</v>
      </c>
      <c r="X2387" t="n">
        <v>0.1</v>
      </c>
      <c r="Y2387" t="n">
        <v>1</v>
      </c>
      <c r="Z2387" t="n">
        <v>10</v>
      </c>
    </row>
    <row r="2388">
      <c r="A2388" t="n">
        <v>129</v>
      </c>
      <c r="B2388" t="n">
        <v>145</v>
      </c>
      <c r="C2388" t="inlineStr">
        <is>
          <t xml:space="preserve">CONCLUIDO	</t>
        </is>
      </c>
      <c r="D2388" t="n">
        <v>7.2699</v>
      </c>
      <c r="E2388" t="n">
        <v>13.76</v>
      </c>
      <c r="F2388" t="n">
        <v>10.48</v>
      </c>
      <c r="G2388" t="n">
        <v>104.83</v>
      </c>
      <c r="H2388" t="n">
        <v>1.65</v>
      </c>
      <c r="I2388" t="n">
        <v>6</v>
      </c>
      <c r="J2388" t="n">
        <v>358.52</v>
      </c>
      <c r="K2388" t="n">
        <v>61.2</v>
      </c>
      <c r="L2388" t="n">
        <v>33.25</v>
      </c>
      <c r="M2388" t="n">
        <v>4</v>
      </c>
      <c r="N2388" t="n">
        <v>119.07</v>
      </c>
      <c r="O2388" t="n">
        <v>44451.33</v>
      </c>
      <c r="P2388" t="n">
        <v>191.06</v>
      </c>
      <c r="Q2388" t="n">
        <v>197.77</v>
      </c>
      <c r="R2388" t="n">
        <v>30.32</v>
      </c>
      <c r="S2388" t="n">
        <v>25.4</v>
      </c>
      <c r="T2388" t="n">
        <v>1627.29</v>
      </c>
      <c r="U2388" t="n">
        <v>0.84</v>
      </c>
      <c r="V2388" t="n">
        <v>0.89</v>
      </c>
      <c r="W2388" t="n">
        <v>2.95</v>
      </c>
      <c r="X2388" t="n">
        <v>0.09</v>
      </c>
      <c r="Y2388" t="n">
        <v>1</v>
      </c>
      <c r="Z2388" t="n">
        <v>10</v>
      </c>
    </row>
    <row r="2389">
      <c r="A2389" t="n">
        <v>130</v>
      </c>
      <c r="B2389" t="n">
        <v>145</v>
      </c>
      <c r="C2389" t="inlineStr">
        <is>
          <t xml:space="preserve">CONCLUIDO	</t>
        </is>
      </c>
      <c r="D2389" t="n">
        <v>7.2707</v>
      </c>
      <c r="E2389" t="n">
        <v>13.75</v>
      </c>
      <c r="F2389" t="n">
        <v>10.48</v>
      </c>
      <c r="G2389" t="n">
        <v>104.81</v>
      </c>
      <c r="H2389" t="n">
        <v>1.66</v>
      </c>
      <c r="I2389" t="n">
        <v>6</v>
      </c>
      <c r="J2389" t="n">
        <v>359.17</v>
      </c>
      <c r="K2389" t="n">
        <v>61.2</v>
      </c>
      <c r="L2389" t="n">
        <v>33.5</v>
      </c>
      <c r="M2389" t="n">
        <v>4</v>
      </c>
      <c r="N2389" t="n">
        <v>119.48</v>
      </c>
      <c r="O2389" t="n">
        <v>44532.57</v>
      </c>
      <c r="P2389" t="n">
        <v>190.84</v>
      </c>
      <c r="Q2389" t="n">
        <v>197.75</v>
      </c>
      <c r="R2389" t="n">
        <v>30.22</v>
      </c>
      <c r="S2389" t="n">
        <v>25.4</v>
      </c>
      <c r="T2389" t="n">
        <v>1578.5</v>
      </c>
      <c r="U2389" t="n">
        <v>0.84</v>
      </c>
      <c r="V2389" t="n">
        <v>0.89</v>
      </c>
      <c r="W2389" t="n">
        <v>2.95</v>
      </c>
      <c r="X2389" t="n">
        <v>0.09</v>
      </c>
      <c r="Y2389" t="n">
        <v>1</v>
      </c>
      <c r="Z2389" t="n">
        <v>10</v>
      </c>
    </row>
    <row r="2390">
      <c r="A2390" t="n">
        <v>131</v>
      </c>
      <c r="B2390" t="n">
        <v>145</v>
      </c>
      <c r="C2390" t="inlineStr">
        <is>
          <t xml:space="preserve">CONCLUIDO	</t>
        </is>
      </c>
      <c r="D2390" t="n">
        <v>7.2667</v>
      </c>
      <c r="E2390" t="n">
        <v>13.76</v>
      </c>
      <c r="F2390" t="n">
        <v>10.49</v>
      </c>
      <c r="G2390" t="n">
        <v>104.89</v>
      </c>
      <c r="H2390" t="n">
        <v>1.67</v>
      </c>
      <c r="I2390" t="n">
        <v>6</v>
      </c>
      <c r="J2390" t="n">
        <v>359.84</v>
      </c>
      <c r="K2390" t="n">
        <v>61.2</v>
      </c>
      <c r="L2390" t="n">
        <v>33.75</v>
      </c>
      <c r="M2390" t="n">
        <v>4</v>
      </c>
      <c r="N2390" t="n">
        <v>119.89</v>
      </c>
      <c r="O2390" t="n">
        <v>44614.04</v>
      </c>
      <c r="P2390" t="n">
        <v>190.94</v>
      </c>
      <c r="Q2390" t="n">
        <v>197.77</v>
      </c>
      <c r="R2390" t="n">
        <v>30.53</v>
      </c>
      <c r="S2390" t="n">
        <v>25.4</v>
      </c>
      <c r="T2390" t="n">
        <v>1730.5</v>
      </c>
      <c r="U2390" t="n">
        <v>0.83</v>
      </c>
      <c r="V2390" t="n">
        <v>0.89</v>
      </c>
      <c r="W2390" t="n">
        <v>2.95</v>
      </c>
      <c r="X2390" t="n">
        <v>0.1</v>
      </c>
      <c r="Y2390" t="n">
        <v>1</v>
      </c>
      <c r="Z2390" t="n">
        <v>10</v>
      </c>
    </row>
    <row r="2391">
      <c r="A2391" t="n">
        <v>132</v>
      </c>
      <c r="B2391" t="n">
        <v>145</v>
      </c>
      <c r="C2391" t="inlineStr">
        <is>
          <t xml:space="preserve">CONCLUIDO	</t>
        </is>
      </c>
      <c r="D2391" t="n">
        <v>7.2638</v>
      </c>
      <c r="E2391" t="n">
        <v>13.77</v>
      </c>
      <c r="F2391" t="n">
        <v>10.49</v>
      </c>
      <c r="G2391" t="n">
        <v>104.94</v>
      </c>
      <c r="H2391" t="n">
        <v>1.68</v>
      </c>
      <c r="I2391" t="n">
        <v>6</v>
      </c>
      <c r="J2391" t="n">
        <v>360.5</v>
      </c>
      <c r="K2391" t="n">
        <v>61.2</v>
      </c>
      <c r="L2391" t="n">
        <v>34</v>
      </c>
      <c r="M2391" t="n">
        <v>4</v>
      </c>
      <c r="N2391" t="n">
        <v>120.3</v>
      </c>
      <c r="O2391" t="n">
        <v>44695.75</v>
      </c>
      <c r="P2391" t="n">
        <v>190.81</v>
      </c>
      <c r="Q2391" t="n">
        <v>197.75</v>
      </c>
      <c r="R2391" t="n">
        <v>30.68</v>
      </c>
      <c r="S2391" t="n">
        <v>25.4</v>
      </c>
      <c r="T2391" t="n">
        <v>1804.43</v>
      </c>
      <c r="U2391" t="n">
        <v>0.83</v>
      </c>
      <c r="V2391" t="n">
        <v>0.89</v>
      </c>
      <c r="W2391" t="n">
        <v>2.95</v>
      </c>
      <c r="X2391" t="n">
        <v>0.1</v>
      </c>
      <c r="Y2391" t="n">
        <v>1</v>
      </c>
      <c r="Z2391" t="n">
        <v>10</v>
      </c>
    </row>
    <row r="2392">
      <c r="A2392" t="n">
        <v>133</v>
      </c>
      <c r="B2392" t="n">
        <v>145</v>
      </c>
      <c r="C2392" t="inlineStr">
        <is>
          <t xml:space="preserve">CONCLUIDO	</t>
        </is>
      </c>
      <c r="D2392" t="n">
        <v>7.3028</v>
      </c>
      <c r="E2392" t="n">
        <v>13.69</v>
      </c>
      <c r="F2392" t="n">
        <v>10.47</v>
      </c>
      <c r="G2392" t="n">
        <v>125.7</v>
      </c>
      <c r="H2392" t="n">
        <v>1.69</v>
      </c>
      <c r="I2392" t="n">
        <v>5</v>
      </c>
      <c r="J2392" t="n">
        <v>361.16</v>
      </c>
      <c r="K2392" t="n">
        <v>61.2</v>
      </c>
      <c r="L2392" t="n">
        <v>34.25</v>
      </c>
      <c r="M2392" t="n">
        <v>3</v>
      </c>
      <c r="N2392" t="n">
        <v>120.71</v>
      </c>
      <c r="O2392" t="n">
        <v>44777.68</v>
      </c>
      <c r="P2392" t="n">
        <v>190.7</v>
      </c>
      <c r="Q2392" t="n">
        <v>197.75</v>
      </c>
      <c r="R2392" t="n">
        <v>30.03</v>
      </c>
      <c r="S2392" t="n">
        <v>25.4</v>
      </c>
      <c r="T2392" t="n">
        <v>1487.25</v>
      </c>
      <c r="U2392" t="n">
        <v>0.85</v>
      </c>
      <c r="V2392" t="n">
        <v>0.89</v>
      </c>
      <c r="W2392" t="n">
        <v>2.95</v>
      </c>
      <c r="X2392" t="n">
        <v>0.08</v>
      </c>
      <c r="Y2392" t="n">
        <v>1</v>
      </c>
      <c r="Z2392" t="n">
        <v>10</v>
      </c>
    </row>
    <row r="2393">
      <c r="A2393" t="n">
        <v>134</v>
      </c>
      <c r="B2393" t="n">
        <v>145</v>
      </c>
      <c r="C2393" t="inlineStr">
        <is>
          <t xml:space="preserve">CONCLUIDO	</t>
        </is>
      </c>
      <c r="D2393" t="n">
        <v>7.3043</v>
      </c>
      <c r="E2393" t="n">
        <v>13.69</v>
      </c>
      <c r="F2393" t="n">
        <v>10.47</v>
      </c>
      <c r="G2393" t="n">
        <v>125.66</v>
      </c>
      <c r="H2393" t="n">
        <v>1.7</v>
      </c>
      <c r="I2393" t="n">
        <v>5</v>
      </c>
      <c r="J2393" t="n">
        <v>361.83</v>
      </c>
      <c r="K2393" t="n">
        <v>61.2</v>
      </c>
      <c r="L2393" t="n">
        <v>34.5</v>
      </c>
      <c r="M2393" t="n">
        <v>3</v>
      </c>
      <c r="N2393" t="n">
        <v>121.13</v>
      </c>
      <c r="O2393" t="n">
        <v>44859.98</v>
      </c>
      <c r="P2393" t="n">
        <v>190.97</v>
      </c>
      <c r="Q2393" t="n">
        <v>197.75</v>
      </c>
      <c r="R2393" t="n">
        <v>29.97</v>
      </c>
      <c r="S2393" t="n">
        <v>25.4</v>
      </c>
      <c r="T2393" t="n">
        <v>1454.3</v>
      </c>
      <c r="U2393" t="n">
        <v>0.85</v>
      </c>
      <c r="V2393" t="n">
        <v>0.89</v>
      </c>
      <c r="W2393" t="n">
        <v>2.95</v>
      </c>
      <c r="X2393" t="n">
        <v>0.08</v>
      </c>
      <c r="Y2393" t="n">
        <v>1</v>
      </c>
      <c r="Z2393" t="n">
        <v>10</v>
      </c>
    </row>
    <row r="2394">
      <c r="A2394" t="n">
        <v>135</v>
      </c>
      <c r="B2394" t="n">
        <v>145</v>
      </c>
      <c r="C2394" t="inlineStr">
        <is>
          <t xml:space="preserve">CONCLUIDO	</t>
        </is>
      </c>
      <c r="D2394" t="n">
        <v>7.3021</v>
      </c>
      <c r="E2394" t="n">
        <v>13.69</v>
      </c>
      <c r="F2394" t="n">
        <v>10.48</v>
      </c>
      <c r="G2394" t="n">
        <v>125.71</v>
      </c>
      <c r="H2394" t="n">
        <v>1.71</v>
      </c>
      <c r="I2394" t="n">
        <v>5</v>
      </c>
      <c r="J2394" t="n">
        <v>362.5</v>
      </c>
      <c r="K2394" t="n">
        <v>61.2</v>
      </c>
      <c r="L2394" t="n">
        <v>34.75</v>
      </c>
      <c r="M2394" t="n">
        <v>3</v>
      </c>
      <c r="N2394" t="n">
        <v>121.55</v>
      </c>
      <c r="O2394" t="n">
        <v>44942.4</v>
      </c>
      <c r="P2394" t="n">
        <v>191.29</v>
      </c>
      <c r="Q2394" t="n">
        <v>197.75</v>
      </c>
      <c r="R2394" t="n">
        <v>30.09</v>
      </c>
      <c r="S2394" t="n">
        <v>25.4</v>
      </c>
      <c r="T2394" t="n">
        <v>1514.36</v>
      </c>
      <c r="U2394" t="n">
        <v>0.84</v>
      </c>
      <c r="V2394" t="n">
        <v>0.89</v>
      </c>
      <c r="W2394" t="n">
        <v>2.95</v>
      </c>
      <c r="X2394" t="n">
        <v>0.09</v>
      </c>
      <c r="Y2394" t="n">
        <v>1</v>
      </c>
      <c r="Z2394" t="n">
        <v>10</v>
      </c>
    </row>
    <row r="2395">
      <c r="A2395" t="n">
        <v>136</v>
      </c>
      <c r="B2395" t="n">
        <v>145</v>
      </c>
      <c r="C2395" t="inlineStr">
        <is>
          <t xml:space="preserve">CONCLUIDO	</t>
        </is>
      </c>
      <c r="D2395" t="n">
        <v>7.3018</v>
      </c>
      <c r="E2395" t="n">
        <v>13.7</v>
      </c>
      <c r="F2395" t="n">
        <v>10.48</v>
      </c>
      <c r="G2395" t="n">
        <v>125.72</v>
      </c>
      <c r="H2395" t="n">
        <v>1.72</v>
      </c>
      <c r="I2395" t="n">
        <v>5</v>
      </c>
      <c r="J2395" t="n">
        <v>363.17</v>
      </c>
      <c r="K2395" t="n">
        <v>61.2</v>
      </c>
      <c r="L2395" t="n">
        <v>35</v>
      </c>
      <c r="M2395" t="n">
        <v>3</v>
      </c>
      <c r="N2395" t="n">
        <v>121.97</v>
      </c>
      <c r="O2395" t="n">
        <v>45025.06</v>
      </c>
      <c r="P2395" t="n">
        <v>191.5</v>
      </c>
      <c r="Q2395" t="n">
        <v>197.75</v>
      </c>
      <c r="R2395" t="n">
        <v>30.16</v>
      </c>
      <c r="S2395" t="n">
        <v>25.4</v>
      </c>
      <c r="T2395" t="n">
        <v>1549.53</v>
      </c>
      <c r="U2395" t="n">
        <v>0.84</v>
      </c>
      <c r="V2395" t="n">
        <v>0.89</v>
      </c>
      <c r="W2395" t="n">
        <v>2.95</v>
      </c>
      <c r="X2395" t="n">
        <v>0.09</v>
      </c>
      <c r="Y2395" t="n">
        <v>1</v>
      </c>
      <c r="Z2395" t="n">
        <v>10</v>
      </c>
    </row>
    <row r="2396">
      <c r="A2396" t="n">
        <v>137</v>
      </c>
      <c r="B2396" t="n">
        <v>145</v>
      </c>
      <c r="C2396" t="inlineStr">
        <is>
          <t xml:space="preserve">CONCLUIDO	</t>
        </is>
      </c>
      <c r="D2396" t="n">
        <v>7.3002</v>
      </c>
      <c r="E2396" t="n">
        <v>13.7</v>
      </c>
      <c r="F2396" t="n">
        <v>10.48</v>
      </c>
      <c r="G2396" t="n">
        <v>125.76</v>
      </c>
      <c r="H2396" t="n">
        <v>1.73</v>
      </c>
      <c r="I2396" t="n">
        <v>5</v>
      </c>
      <c r="J2396" t="n">
        <v>363.84</v>
      </c>
      <c r="K2396" t="n">
        <v>61.2</v>
      </c>
      <c r="L2396" t="n">
        <v>35.25</v>
      </c>
      <c r="M2396" t="n">
        <v>3</v>
      </c>
      <c r="N2396" t="n">
        <v>122.39</v>
      </c>
      <c r="O2396" t="n">
        <v>45107.96</v>
      </c>
      <c r="P2396" t="n">
        <v>191.78</v>
      </c>
      <c r="Q2396" t="n">
        <v>197.75</v>
      </c>
      <c r="R2396" t="n">
        <v>30.16</v>
      </c>
      <c r="S2396" t="n">
        <v>25.4</v>
      </c>
      <c r="T2396" t="n">
        <v>1551.7</v>
      </c>
      <c r="U2396" t="n">
        <v>0.84</v>
      </c>
      <c r="V2396" t="n">
        <v>0.89</v>
      </c>
      <c r="W2396" t="n">
        <v>2.95</v>
      </c>
      <c r="X2396" t="n">
        <v>0.09</v>
      </c>
      <c r="Y2396" t="n">
        <v>1</v>
      </c>
      <c r="Z2396" t="n">
        <v>10</v>
      </c>
    </row>
    <row r="2397">
      <c r="A2397" t="n">
        <v>138</v>
      </c>
      <c r="B2397" t="n">
        <v>145</v>
      </c>
      <c r="C2397" t="inlineStr">
        <is>
          <t xml:space="preserve">CONCLUIDO	</t>
        </is>
      </c>
      <c r="D2397" t="n">
        <v>7.3021</v>
      </c>
      <c r="E2397" t="n">
        <v>13.69</v>
      </c>
      <c r="F2397" t="n">
        <v>10.48</v>
      </c>
      <c r="G2397" t="n">
        <v>125.71</v>
      </c>
      <c r="H2397" t="n">
        <v>1.74</v>
      </c>
      <c r="I2397" t="n">
        <v>5</v>
      </c>
      <c r="J2397" t="n">
        <v>364.51</v>
      </c>
      <c r="K2397" t="n">
        <v>61.2</v>
      </c>
      <c r="L2397" t="n">
        <v>35.5</v>
      </c>
      <c r="M2397" t="n">
        <v>3</v>
      </c>
      <c r="N2397" t="n">
        <v>122.82</v>
      </c>
      <c r="O2397" t="n">
        <v>45191.1</v>
      </c>
      <c r="P2397" t="n">
        <v>191.92</v>
      </c>
      <c r="Q2397" t="n">
        <v>197.75</v>
      </c>
      <c r="R2397" t="n">
        <v>30.1</v>
      </c>
      <c r="S2397" t="n">
        <v>25.4</v>
      </c>
      <c r="T2397" t="n">
        <v>1519.52</v>
      </c>
      <c r="U2397" t="n">
        <v>0.84</v>
      </c>
      <c r="V2397" t="n">
        <v>0.89</v>
      </c>
      <c r="W2397" t="n">
        <v>2.95</v>
      </c>
      <c r="X2397" t="n">
        <v>0.09</v>
      </c>
      <c r="Y2397" t="n">
        <v>1</v>
      </c>
      <c r="Z2397" t="n">
        <v>10</v>
      </c>
    </row>
    <row r="2398">
      <c r="A2398" t="n">
        <v>139</v>
      </c>
      <c r="B2398" t="n">
        <v>145</v>
      </c>
      <c r="C2398" t="inlineStr">
        <is>
          <t xml:space="preserve">CONCLUIDO	</t>
        </is>
      </c>
      <c r="D2398" t="n">
        <v>7.3034</v>
      </c>
      <c r="E2398" t="n">
        <v>13.69</v>
      </c>
      <c r="F2398" t="n">
        <v>10.47</v>
      </c>
      <c r="G2398" t="n">
        <v>125.68</v>
      </c>
      <c r="H2398" t="n">
        <v>1.75</v>
      </c>
      <c r="I2398" t="n">
        <v>5</v>
      </c>
      <c r="J2398" t="n">
        <v>365.19</v>
      </c>
      <c r="K2398" t="n">
        <v>61.2</v>
      </c>
      <c r="L2398" t="n">
        <v>35.75</v>
      </c>
      <c r="M2398" t="n">
        <v>3</v>
      </c>
      <c r="N2398" t="n">
        <v>123.24</v>
      </c>
      <c r="O2398" t="n">
        <v>45274.49</v>
      </c>
      <c r="P2398" t="n">
        <v>192.05</v>
      </c>
      <c r="Q2398" t="n">
        <v>197.79</v>
      </c>
      <c r="R2398" t="n">
        <v>29.97</v>
      </c>
      <c r="S2398" t="n">
        <v>25.4</v>
      </c>
      <c r="T2398" t="n">
        <v>1458.38</v>
      </c>
      <c r="U2398" t="n">
        <v>0.85</v>
      </c>
      <c r="V2398" t="n">
        <v>0.89</v>
      </c>
      <c r="W2398" t="n">
        <v>2.95</v>
      </c>
      <c r="X2398" t="n">
        <v>0.08</v>
      </c>
      <c r="Y2398" t="n">
        <v>1</v>
      </c>
      <c r="Z2398" t="n">
        <v>10</v>
      </c>
    </row>
    <row r="2399">
      <c r="A2399" t="n">
        <v>140</v>
      </c>
      <c r="B2399" t="n">
        <v>145</v>
      </c>
      <c r="C2399" t="inlineStr">
        <is>
          <t xml:space="preserve">CONCLUIDO	</t>
        </is>
      </c>
      <c r="D2399" t="n">
        <v>7.3031</v>
      </c>
      <c r="E2399" t="n">
        <v>13.69</v>
      </c>
      <c r="F2399" t="n">
        <v>10.47</v>
      </c>
      <c r="G2399" t="n">
        <v>125.69</v>
      </c>
      <c r="H2399" t="n">
        <v>1.75</v>
      </c>
      <c r="I2399" t="n">
        <v>5</v>
      </c>
      <c r="J2399" t="n">
        <v>365.87</v>
      </c>
      <c r="K2399" t="n">
        <v>61.2</v>
      </c>
      <c r="L2399" t="n">
        <v>36</v>
      </c>
      <c r="M2399" t="n">
        <v>3</v>
      </c>
      <c r="N2399" t="n">
        <v>123.67</v>
      </c>
      <c r="O2399" t="n">
        <v>45358.13</v>
      </c>
      <c r="P2399" t="n">
        <v>192.25</v>
      </c>
      <c r="Q2399" t="n">
        <v>197.75</v>
      </c>
      <c r="R2399" t="n">
        <v>29.95</v>
      </c>
      <c r="S2399" t="n">
        <v>25.4</v>
      </c>
      <c r="T2399" t="n">
        <v>1445.97</v>
      </c>
      <c r="U2399" t="n">
        <v>0.85</v>
      </c>
      <c r="V2399" t="n">
        <v>0.89</v>
      </c>
      <c r="W2399" t="n">
        <v>2.95</v>
      </c>
      <c r="X2399" t="n">
        <v>0.08</v>
      </c>
      <c r="Y2399" t="n">
        <v>1</v>
      </c>
      <c r="Z2399" t="n">
        <v>10</v>
      </c>
    </row>
    <row r="2400">
      <c r="A2400" t="n">
        <v>141</v>
      </c>
      <c r="B2400" t="n">
        <v>145</v>
      </c>
      <c r="C2400" t="inlineStr">
        <is>
          <t xml:space="preserve">CONCLUIDO	</t>
        </is>
      </c>
      <c r="D2400" t="n">
        <v>7.3052</v>
      </c>
      <c r="E2400" t="n">
        <v>13.69</v>
      </c>
      <c r="F2400" t="n">
        <v>10.47</v>
      </c>
      <c r="G2400" t="n">
        <v>125.64</v>
      </c>
      <c r="H2400" t="n">
        <v>1.76</v>
      </c>
      <c r="I2400" t="n">
        <v>5</v>
      </c>
      <c r="J2400" t="n">
        <v>366.55</v>
      </c>
      <c r="K2400" t="n">
        <v>61.2</v>
      </c>
      <c r="L2400" t="n">
        <v>36.25</v>
      </c>
      <c r="M2400" t="n">
        <v>3</v>
      </c>
      <c r="N2400" t="n">
        <v>124.1</v>
      </c>
      <c r="O2400" t="n">
        <v>45442.03</v>
      </c>
      <c r="P2400" t="n">
        <v>192.3</v>
      </c>
      <c r="Q2400" t="n">
        <v>197.76</v>
      </c>
      <c r="R2400" t="n">
        <v>29.89</v>
      </c>
      <c r="S2400" t="n">
        <v>25.4</v>
      </c>
      <c r="T2400" t="n">
        <v>1417.07</v>
      </c>
      <c r="U2400" t="n">
        <v>0.85</v>
      </c>
      <c r="V2400" t="n">
        <v>0.89</v>
      </c>
      <c r="W2400" t="n">
        <v>2.95</v>
      </c>
      <c r="X2400" t="n">
        <v>0.08</v>
      </c>
      <c r="Y2400" t="n">
        <v>1</v>
      </c>
      <c r="Z2400" t="n">
        <v>10</v>
      </c>
    </row>
    <row r="2401">
      <c r="A2401" t="n">
        <v>142</v>
      </c>
      <c r="B2401" t="n">
        <v>145</v>
      </c>
      <c r="C2401" t="inlineStr">
        <is>
          <t xml:space="preserve">CONCLUIDO	</t>
        </is>
      </c>
      <c r="D2401" t="n">
        <v>7.3048</v>
      </c>
      <c r="E2401" t="n">
        <v>13.69</v>
      </c>
      <c r="F2401" t="n">
        <v>10.47</v>
      </c>
      <c r="G2401" t="n">
        <v>125.65</v>
      </c>
      <c r="H2401" t="n">
        <v>1.77</v>
      </c>
      <c r="I2401" t="n">
        <v>5</v>
      </c>
      <c r="J2401" t="n">
        <v>367.23</v>
      </c>
      <c r="K2401" t="n">
        <v>61.2</v>
      </c>
      <c r="L2401" t="n">
        <v>36.5</v>
      </c>
      <c r="M2401" t="n">
        <v>3</v>
      </c>
      <c r="N2401" t="n">
        <v>124.53</v>
      </c>
      <c r="O2401" t="n">
        <v>45526.17</v>
      </c>
      <c r="P2401" t="n">
        <v>192.57</v>
      </c>
      <c r="Q2401" t="n">
        <v>197.75</v>
      </c>
      <c r="R2401" t="n">
        <v>29.98</v>
      </c>
      <c r="S2401" t="n">
        <v>25.4</v>
      </c>
      <c r="T2401" t="n">
        <v>1459.08</v>
      </c>
      <c r="U2401" t="n">
        <v>0.85</v>
      </c>
      <c r="V2401" t="n">
        <v>0.89</v>
      </c>
      <c r="W2401" t="n">
        <v>2.95</v>
      </c>
      <c r="X2401" t="n">
        <v>0.08</v>
      </c>
      <c r="Y2401" t="n">
        <v>1</v>
      </c>
      <c r="Z2401" t="n">
        <v>10</v>
      </c>
    </row>
    <row r="2402">
      <c r="A2402" t="n">
        <v>143</v>
      </c>
      <c r="B2402" t="n">
        <v>145</v>
      </c>
      <c r="C2402" t="inlineStr">
        <is>
          <t xml:space="preserve">CONCLUIDO	</t>
        </is>
      </c>
      <c r="D2402" t="n">
        <v>7.3046</v>
      </c>
      <c r="E2402" t="n">
        <v>13.69</v>
      </c>
      <c r="F2402" t="n">
        <v>10.47</v>
      </c>
      <c r="G2402" t="n">
        <v>125.66</v>
      </c>
      <c r="H2402" t="n">
        <v>1.78</v>
      </c>
      <c r="I2402" t="n">
        <v>5</v>
      </c>
      <c r="J2402" t="n">
        <v>367.92</v>
      </c>
      <c r="K2402" t="n">
        <v>61.2</v>
      </c>
      <c r="L2402" t="n">
        <v>36.75</v>
      </c>
      <c r="M2402" t="n">
        <v>3</v>
      </c>
      <c r="N2402" t="n">
        <v>124.97</v>
      </c>
      <c r="O2402" t="n">
        <v>45610.57</v>
      </c>
      <c r="P2402" t="n">
        <v>192.78</v>
      </c>
      <c r="Q2402" t="n">
        <v>197.75</v>
      </c>
      <c r="R2402" t="n">
        <v>29.94</v>
      </c>
      <c r="S2402" t="n">
        <v>25.4</v>
      </c>
      <c r="T2402" t="n">
        <v>1442.79</v>
      </c>
      <c r="U2402" t="n">
        <v>0.85</v>
      </c>
      <c r="V2402" t="n">
        <v>0.89</v>
      </c>
      <c r="W2402" t="n">
        <v>2.95</v>
      </c>
      <c r="X2402" t="n">
        <v>0.08</v>
      </c>
      <c r="Y2402" t="n">
        <v>1</v>
      </c>
      <c r="Z2402" t="n">
        <v>10</v>
      </c>
    </row>
    <row r="2403">
      <c r="A2403" t="n">
        <v>144</v>
      </c>
      <c r="B2403" t="n">
        <v>145</v>
      </c>
      <c r="C2403" t="inlineStr">
        <is>
          <t xml:space="preserve">CONCLUIDO	</t>
        </is>
      </c>
      <c r="D2403" t="n">
        <v>7.3062</v>
      </c>
      <c r="E2403" t="n">
        <v>13.69</v>
      </c>
      <c r="F2403" t="n">
        <v>10.47</v>
      </c>
      <c r="G2403" t="n">
        <v>125.62</v>
      </c>
      <c r="H2403" t="n">
        <v>1.79</v>
      </c>
      <c r="I2403" t="n">
        <v>5</v>
      </c>
      <c r="J2403" t="n">
        <v>368.6</v>
      </c>
      <c r="K2403" t="n">
        <v>61.2</v>
      </c>
      <c r="L2403" t="n">
        <v>37</v>
      </c>
      <c r="M2403" t="n">
        <v>3</v>
      </c>
      <c r="N2403" t="n">
        <v>125.4</v>
      </c>
      <c r="O2403" t="n">
        <v>45695.24</v>
      </c>
      <c r="P2403" t="n">
        <v>192.86</v>
      </c>
      <c r="Q2403" t="n">
        <v>197.76</v>
      </c>
      <c r="R2403" t="n">
        <v>29.77</v>
      </c>
      <c r="S2403" t="n">
        <v>25.4</v>
      </c>
      <c r="T2403" t="n">
        <v>1358.43</v>
      </c>
      <c r="U2403" t="n">
        <v>0.85</v>
      </c>
      <c r="V2403" t="n">
        <v>0.89</v>
      </c>
      <c r="W2403" t="n">
        <v>2.95</v>
      </c>
      <c r="X2403" t="n">
        <v>0.08</v>
      </c>
      <c r="Y2403" t="n">
        <v>1</v>
      </c>
      <c r="Z2403" t="n">
        <v>10</v>
      </c>
    </row>
    <row r="2404">
      <c r="A2404" t="n">
        <v>145</v>
      </c>
      <c r="B2404" t="n">
        <v>145</v>
      </c>
      <c r="C2404" t="inlineStr">
        <is>
          <t xml:space="preserve">CONCLUIDO	</t>
        </is>
      </c>
      <c r="D2404" t="n">
        <v>7.308</v>
      </c>
      <c r="E2404" t="n">
        <v>13.68</v>
      </c>
      <c r="F2404" t="n">
        <v>10.46</v>
      </c>
      <c r="G2404" t="n">
        <v>125.58</v>
      </c>
      <c r="H2404" t="n">
        <v>1.8</v>
      </c>
      <c r="I2404" t="n">
        <v>5</v>
      </c>
      <c r="J2404" t="n">
        <v>369.29</v>
      </c>
      <c r="K2404" t="n">
        <v>61.2</v>
      </c>
      <c r="L2404" t="n">
        <v>37.25</v>
      </c>
      <c r="M2404" t="n">
        <v>3</v>
      </c>
      <c r="N2404" t="n">
        <v>125.84</v>
      </c>
      <c r="O2404" t="n">
        <v>45780.16</v>
      </c>
      <c r="P2404" t="n">
        <v>192.87</v>
      </c>
      <c r="Q2404" t="n">
        <v>197.75</v>
      </c>
      <c r="R2404" t="n">
        <v>29.72</v>
      </c>
      <c r="S2404" t="n">
        <v>25.4</v>
      </c>
      <c r="T2404" t="n">
        <v>1333.51</v>
      </c>
      <c r="U2404" t="n">
        <v>0.85</v>
      </c>
      <c r="V2404" t="n">
        <v>0.89</v>
      </c>
      <c r="W2404" t="n">
        <v>2.95</v>
      </c>
      <c r="X2404" t="n">
        <v>0.08</v>
      </c>
      <c r="Y2404" t="n">
        <v>1</v>
      </c>
      <c r="Z2404" t="n">
        <v>10</v>
      </c>
    </row>
    <row r="2405">
      <c r="A2405" t="n">
        <v>146</v>
      </c>
      <c r="B2405" t="n">
        <v>145</v>
      </c>
      <c r="C2405" t="inlineStr">
        <is>
          <t xml:space="preserve">CONCLUIDO	</t>
        </is>
      </c>
      <c r="D2405" t="n">
        <v>7.3059</v>
      </c>
      <c r="E2405" t="n">
        <v>13.69</v>
      </c>
      <c r="F2405" t="n">
        <v>10.47</v>
      </c>
      <c r="G2405" t="n">
        <v>125.63</v>
      </c>
      <c r="H2405" t="n">
        <v>1.81</v>
      </c>
      <c r="I2405" t="n">
        <v>5</v>
      </c>
      <c r="J2405" t="n">
        <v>369.98</v>
      </c>
      <c r="K2405" t="n">
        <v>61.2</v>
      </c>
      <c r="L2405" t="n">
        <v>37.5</v>
      </c>
      <c r="M2405" t="n">
        <v>3</v>
      </c>
      <c r="N2405" t="n">
        <v>126.28</v>
      </c>
      <c r="O2405" t="n">
        <v>45865.47</v>
      </c>
      <c r="P2405" t="n">
        <v>193.16</v>
      </c>
      <c r="Q2405" t="n">
        <v>197.75</v>
      </c>
      <c r="R2405" t="n">
        <v>29.82</v>
      </c>
      <c r="S2405" t="n">
        <v>25.4</v>
      </c>
      <c r="T2405" t="n">
        <v>1379.49</v>
      </c>
      <c r="U2405" t="n">
        <v>0.85</v>
      </c>
      <c r="V2405" t="n">
        <v>0.89</v>
      </c>
      <c r="W2405" t="n">
        <v>2.95</v>
      </c>
      <c r="X2405" t="n">
        <v>0.08</v>
      </c>
      <c r="Y2405" t="n">
        <v>1</v>
      </c>
      <c r="Z2405" t="n">
        <v>10</v>
      </c>
    </row>
    <row r="2406">
      <c r="A2406" t="n">
        <v>147</v>
      </c>
      <c r="B2406" t="n">
        <v>145</v>
      </c>
      <c r="C2406" t="inlineStr">
        <is>
          <t xml:space="preserve">CONCLUIDO	</t>
        </is>
      </c>
      <c r="D2406" t="n">
        <v>7.3055</v>
      </c>
      <c r="E2406" t="n">
        <v>13.69</v>
      </c>
      <c r="F2406" t="n">
        <v>10.47</v>
      </c>
      <c r="G2406" t="n">
        <v>125.64</v>
      </c>
      <c r="H2406" t="n">
        <v>1.82</v>
      </c>
      <c r="I2406" t="n">
        <v>5</v>
      </c>
      <c r="J2406" t="n">
        <v>370.67</v>
      </c>
      <c r="K2406" t="n">
        <v>61.2</v>
      </c>
      <c r="L2406" t="n">
        <v>37.75</v>
      </c>
      <c r="M2406" t="n">
        <v>3</v>
      </c>
      <c r="N2406" t="n">
        <v>126.73</v>
      </c>
      <c r="O2406" t="n">
        <v>45950.92</v>
      </c>
      <c r="P2406" t="n">
        <v>193.32</v>
      </c>
      <c r="Q2406" t="n">
        <v>197.76</v>
      </c>
      <c r="R2406" t="n">
        <v>29.79</v>
      </c>
      <c r="S2406" t="n">
        <v>25.4</v>
      </c>
      <c r="T2406" t="n">
        <v>1366.92</v>
      </c>
      <c r="U2406" t="n">
        <v>0.85</v>
      </c>
      <c r="V2406" t="n">
        <v>0.89</v>
      </c>
      <c r="W2406" t="n">
        <v>2.95</v>
      </c>
      <c r="X2406" t="n">
        <v>0.08</v>
      </c>
      <c r="Y2406" t="n">
        <v>1</v>
      </c>
      <c r="Z2406" t="n">
        <v>10</v>
      </c>
    </row>
    <row r="2407">
      <c r="A2407" t="n">
        <v>148</v>
      </c>
      <c r="B2407" t="n">
        <v>145</v>
      </c>
      <c r="C2407" t="inlineStr">
        <is>
          <t xml:space="preserve">CONCLUIDO	</t>
        </is>
      </c>
      <c r="D2407" t="n">
        <v>7.3058</v>
      </c>
      <c r="E2407" t="n">
        <v>13.69</v>
      </c>
      <c r="F2407" t="n">
        <v>10.47</v>
      </c>
      <c r="G2407" t="n">
        <v>125.63</v>
      </c>
      <c r="H2407" t="n">
        <v>1.82</v>
      </c>
      <c r="I2407" t="n">
        <v>5</v>
      </c>
      <c r="J2407" t="n">
        <v>371.37</v>
      </c>
      <c r="K2407" t="n">
        <v>61.2</v>
      </c>
      <c r="L2407" t="n">
        <v>38</v>
      </c>
      <c r="M2407" t="n">
        <v>3</v>
      </c>
      <c r="N2407" t="n">
        <v>127.17</v>
      </c>
      <c r="O2407" t="n">
        <v>46036.65</v>
      </c>
      <c r="P2407" t="n">
        <v>193.44</v>
      </c>
      <c r="Q2407" t="n">
        <v>197.75</v>
      </c>
      <c r="R2407" t="n">
        <v>29.87</v>
      </c>
      <c r="S2407" t="n">
        <v>25.4</v>
      </c>
      <c r="T2407" t="n">
        <v>1407</v>
      </c>
      <c r="U2407" t="n">
        <v>0.85</v>
      </c>
      <c r="V2407" t="n">
        <v>0.89</v>
      </c>
      <c r="W2407" t="n">
        <v>2.95</v>
      </c>
      <c r="X2407" t="n">
        <v>0.08</v>
      </c>
      <c r="Y2407" t="n">
        <v>1</v>
      </c>
      <c r="Z2407" t="n">
        <v>10</v>
      </c>
    </row>
    <row r="2408">
      <c r="A2408" t="n">
        <v>149</v>
      </c>
      <c r="B2408" t="n">
        <v>145</v>
      </c>
      <c r="C2408" t="inlineStr">
        <is>
          <t xml:space="preserve">CONCLUIDO	</t>
        </is>
      </c>
      <c r="D2408" t="n">
        <v>7.3052</v>
      </c>
      <c r="E2408" t="n">
        <v>13.69</v>
      </c>
      <c r="F2408" t="n">
        <v>10.47</v>
      </c>
      <c r="G2408" t="n">
        <v>125.64</v>
      </c>
      <c r="H2408" t="n">
        <v>1.83</v>
      </c>
      <c r="I2408" t="n">
        <v>5</v>
      </c>
      <c r="J2408" t="n">
        <v>372.07</v>
      </c>
      <c r="K2408" t="n">
        <v>61.2</v>
      </c>
      <c r="L2408" t="n">
        <v>38.25</v>
      </c>
      <c r="M2408" t="n">
        <v>3</v>
      </c>
      <c r="N2408" t="n">
        <v>127.62</v>
      </c>
      <c r="O2408" t="n">
        <v>46122.64</v>
      </c>
      <c r="P2408" t="n">
        <v>193.68</v>
      </c>
      <c r="Q2408" t="n">
        <v>197.77</v>
      </c>
      <c r="R2408" t="n">
        <v>29.88</v>
      </c>
      <c r="S2408" t="n">
        <v>25.4</v>
      </c>
      <c r="T2408" t="n">
        <v>1411.31</v>
      </c>
      <c r="U2408" t="n">
        <v>0.85</v>
      </c>
      <c r="V2408" t="n">
        <v>0.89</v>
      </c>
      <c r="W2408" t="n">
        <v>2.95</v>
      </c>
      <c r="X2408" t="n">
        <v>0.08</v>
      </c>
      <c r="Y2408" t="n">
        <v>1</v>
      </c>
      <c r="Z2408" t="n">
        <v>10</v>
      </c>
    </row>
    <row r="2409">
      <c r="A2409" t="n">
        <v>150</v>
      </c>
      <c r="B2409" t="n">
        <v>145</v>
      </c>
      <c r="C2409" t="inlineStr">
        <is>
          <t xml:space="preserve">CONCLUIDO	</t>
        </is>
      </c>
      <c r="D2409" t="n">
        <v>7.3049</v>
      </c>
      <c r="E2409" t="n">
        <v>13.69</v>
      </c>
      <c r="F2409" t="n">
        <v>10.47</v>
      </c>
      <c r="G2409" t="n">
        <v>125.65</v>
      </c>
      <c r="H2409" t="n">
        <v>1.84</v>
      </c>
      <c r="I2409" t="n">
        <v>5</v>
      </c>
      <c r="J2409" t="n">
        <v>372.77</v>
      </c>
      <c r="K2409" t="n">
        <v>61.2</v>
      </c>
      <c r="L2409" t="n">
        <v>38.5</v>
      </c>
      <c r="M2409" t="n">
        <v>3</v>
      </c>
      <c r="N2409" t="n">
        <v>128.07</v>
      </c>
      <c r="O2409" t="n">
        <v>46208.91</v>
      </c>
      <c r="P2409" t="n">
        <v>193.73</v>
      </c>
      <c r="Q2409" t="n">
        <v>197.75</v>
      </c>
      <c r="R2409" t="n">
        <v>29.94</v>
      </c>
      <c r="S2409" t="n">
        <v>25.4</v>
      </c>
      <c r="T2409" t="n">
        <v>1439.19</v>
      </c>
      <c r="U2409" t="n">
        <v>0.85</v>
      </c>
      <c r="V2409" t="n">
        <v>0.89</v>
      </c>
      <c r="W2409" t="n">
        <v>2.95</v>
      </c>
      <c r="X2409" t="n">
        <v>0.08</v>
      </c>
      <c r="Y2409" t="n">
        <v>1</v>
      </c>
      <c r="Z2409" t="n">
        <v>10</v>
      </c>
    </row>
    <row r="2410">
      <c r="A2410" t="n">
        <v>151</v>
      </c>
      <c r="B2410" t="n">
        <v>145</v>
      </c>
      <c r="C2410" t="inlineStr">
        <is>
          <t xml:space="preserve">CONCLUIDO	</t>
        </is>
      </c>
      <c r="D2410" t="n">
        <v>7.3049</v>
      </c>
      <c r="E2410" t="n">
        <v>13.69</v>
      </c>
      <c r="F2410" t="n">
        <v>10.47</v>
      </c>
      <c r="G2410" t="n">
        <v>125.65</v>
      </c>
      <c r="H2410" t="n">
        <v>1.85</v>
      </c>
      <c r="I2410" t="n">
        <v>5</v>
      </c>
      <c r="J2410" t="n">
        <v>373.47</v>
      </c>
      <c r="K2410" t="n">
        <v>61.2</v>
      </c>
      <c r="L2410" t="n">
        <v>38.75</v>
      </c>
      <c r="M2410" t="n">
        <v>3</v>
      </c>
      <c r="N2410" t="n">
        <v>128.52</v>
      </c>
      <c r="O2410" t="n">
        <v>46295.45</v>
      </c>
      <c r="P2410" t="n">
        <v>193.86</v>
      </c>
      <c r="Q2410" t="n">
        <v>197.75</v>
      </c>
      <c r="R2410" t="n">
        <v>29.96</v>
      </c>
      <c r="S2410" t="n">
        <v>25.4</v>
      </c>
      <c r="T2410" t="n">
        <v>1451.33</v>
      </c>
      <c r="U2410" t="n">
        <v>0.85</v>
      </c>
      <c r="V2410" t="n">
        <v>0.89</v>
      </c>
      <c r="W2410" t="n">
        <v>2.95</v>
      </c>
      <c r="X2410" t="n">
        <v>0.08</v>
      </c>
      <c r="Y2410" t="n">
        <v>1</v>
      </c>
      <c r="Z2410" t="n">
        <v>10</v>
      </c>
    </row>
    <row r="2411">
      <c r="A2411" t="n">
        <v>152</v>
      </c>
      <c r="B2411" t="n">
        <v>145</v>
      </c>
      <c r="C2411" t="inlineStr">
        <is>
          <t xml:space="preserve">CONCLUIDO	</t>
        </is>
      </c>
      <c r="D2411" t="n">
        <v>7.3053</v>
      </c>
      <c r="E2411" t="n">
        <v>13.69</v>
      </c>
      <c r="F2411" t="n">
        <v>10.47</v>
      </c>
      <c r="G2411" t="n">
        <v>125.64</v>
      </c>
      <c r="H2411" t="n">
        <v>1.86</v>
      </c>
      <c r="I2411" t="n">
        <v>5</v>
      </c>
      <c r="J2411" t="n">
        <v>374.17</v>
      </c>
      <c r="K2411" t="n">
        <v>61.2</v>
      </c>
      <c r="L2411" t="n">
        <v>39</v>
      </c>
      <c r="M2411" t="n">
        <v>3</v>
      </c>
      <c r="N2411" t="n">
        <v>128.97</v>
      </c>
      <c r="O2411" t="n">
        <v>46382.28</v>
      </c>
      <c r="P2411" t="n">
        <v>193.97</v>
      </c>
      <c r="Q2411" t="n">
        <v>197.75</v>
      </c>
      <c r="R2411" t="n">
        <v>29.92</v>
      </c>
      <c r="S2411" t="n">
        <v>25.4</v>
      </c>
      <c r="T2411" t="n">
        <v>1428.97</v>
      </c>
      <c r="U2411" t="n">
        <v>0.85</v>
      </c>
      <c r="V2411" t="n">
        <v>0.89</v>
      </c>
      <c r="W2411" t="n">
        <v>2.95</v>
      </c>
      <c r="X2411" t="n">
        <v>0.08</v>
      </c>
      <c r="Y2411" t="n">
        <v>1</v>
      </c>
      <c r="Z2411" t="n">
        <v>10</v>
      </c>
    </row>
    <row r="2412">
      <c r="A2412" t="n">
        <v>153</v>
      </c>
      <c r="B2412" t="n">
        <v>145</v>
      </c>
      <c r="C2412" t="inlineStr">
        <is>
          <t xml:space="preserve">CONCLUIDO	</t>
        </is>
      </c>
      <c r="D2412" t="n">
        <v>7.3048</v>
      </c>
      <c r="E2412" t="n">
        <v>13.69</v>
      </c>
      <c r="F2412" t="n">
        <v>10.47</v>
      </c>
      <c r="G2412" t="n">
        <v>125.65</v>
      </c>
      <c r="H2412" t="n">
        <v>1.87</v>
      </c>
      <c r="I2412" t="n">
        <v>5</v>
      </c>
      <c r="J2412" t="n">
        <v>374.88</v>
      </c>
      <c r="K2412" t="n">
        <v>61.2</v>
      </c>
      <c r="L2412" t="n">
        <v>39.25</v>
      </c>
      <c r="M2412" t="n">
        <v>3</v>
      </c>
      <c r="N2412" t="n">
        <v>129.43</v>
      </c>
      <c r="O2412" t="n">
        <v>46469.38</v>
      </c>
      <c r="P2412" t="n">
        <v>194.09</v>
      </c>
      <c r="Q2412" t="n">
        <v>197.75</v>
      </c>
      <c r="R2412" t="n">
        <v>29.89</v>
      </c>
      <c r="S2412" t="n">
        <v>25.4</v>
      </c>
      <c r="T2412" t="n">
        <v>1418.47</v>
      </c>
      <c r="U2412" t="n">
        <v>0.85</v>
      </c>
      <c r="V2412" t="n">
        <v>0.89</v>
      </c>
      <c r="W2412" t="n">
        <v>2.95</v>
      </c>
      <c r="X2412" t="n">
        <v>0.08</v>
      </c>
      <c r="Y2412" t="n">
        <v>1</v>
      </c>
      <c r="Z2412" t="n">
        <v>10</v>
      </c>
    </row>
    <row r="2413">
      <c r="A2413" t="n">
        <v>154</v>
      </c>
      <c r="B2413" t="n">
        <v>145</v>
      </c>
      <c r="C2413" t="inlineStr">
        <is>
          <t xml:space="preserve">CONCLUIDO	</t>
        </is>
      </c>
      <c r="D2413" t="n">
        <v>7.3064</v>
      </c>
      <c r="E2413" t="n">
        <v>13.69</v>
      </c>
      <c r="F2413" t="n">
        <v>10.47</v>
      </c>
      <c r="G2413" t="n">
        <v>125.62</v>
      </c>
      <c r="H2413" t="n">
        <v>1.88</v>
      </c>
      <c r="I2413" t="n">
        <v>5</v>
      </c>
      <c r="J2413" t="n">
        <v>375.59</v>
      </c>
      <c r="K2413" t="n">
        <v>61.2</v>
      </c>
      <c r="L2413" t="n">
        <v>39.5</v>
      </c>
      <c r="M2413" t="n">
        <v>3</v>
      </c>
      <c r="N2413" t="n">
        <v>129.89</v>
      </c>
      <c r="O2413" t="n">
        <v>46556.77</v>
      </c>
      <c r="P2413" t="n">
        <v>194.09</v>
      </c>
      <c r="Q2413" t="n">
        <v>197.75</v>
      </c>
      <c r="R2413" t="n">
        <v>29.85</v>
      </c>
      <c r="S2413" t="n">
        <v>25.4</v>
      </c>
      <c r="T2413" t="n">
        <v>1395.24</v>
      </c>
      <c r="U2413" t="n">
        <v>0.85</v>
      </c>
      <c r="V2413" t="n">
        <v>0.89</v>
      </c>
      <c r="W2413" t="n">
        <v>2.95</v>
      </c>
      <c r="X2413" t="n">
        <v>0.08</v>
      </c>
      <c r="Y2413" t="n">
        <v>1</v>
      </c>
      <c r="Z2413" t="n">
        <v>10</v>
      </c>
    </row>
    <row r="2414">
      <c r="A2414" t="n">
        <v>155</v>
      </c>
      <c r="B2414" t="n">
        <v>145</v>
      </c>
      <c r="C2414" t="inlineStr">
        <is>
          <t xml:space="preserve">CONCLUIDO	</t>
        </is>
      </c>
      <c r="D2414" t="n">
        <v>7.308</v>
      </c>
      <c r="E2414" t="n">
        <v>13.68</v>
      </c>
      <c r="F2414" t="n">
        <v>10.46</v>
      </c>
      <c r="G2414" t="n">
        <v>125.58</v>
      </c>
      <c r="H2414" t="n">
        <v>1.88</v>
      </c>
      <c r="I2414" t="n">
        <v>5</v>
      </c>
      <c r="J2414" t="n">
        <v>376.3</v>
      </c>
      <c r="K2414" t="n">
        <v>61.2</v>
      </c>
      <c r="L2414" t="n">
        <v>39.75</v>
      </c>
      <c r="M2414" t="n">
        <v>3</v>
      </c>
      <c r="N2414" t="n">
        <v>130.35</v>
      </c>
      <c r="O2414" t="n">
        <v>46644.44</v>
      </c>
      <c r="P2414" t="n">
        <v>194.21</v>
      </c>
      <c r="Q2414" t="n">
        <v>197.76</v>
      </c>
      <c r="R2414" t="n">
        <v>29.8</v>
      </c>
      <c r="S2414" t="n">
        <v>25.4</v>
      </c>
      <c r="T2414" t="n">
        <v>1371.61</v>
      </c>
      <c r="U2414" t="n">
        <v>0.85</v>
      </c>
      <c r="V2414" t="n">
        <v>0.89</v>
      </c>
      <c r="W2414" t="n">
        <v>2.94</v>
      </c>
      <c r="X2414" t="n">
        <v>0.07000000000000001</v>
      </c>
      <c r="Y2414" t="n">
        <v>1</v>
      </c>
      <c r="Z2414" t="n">
        <v>10</v>
      </c>
    </row>
    <row r="2415">
      <c r="A2415" t="n">
        <v>156</v>
      </c>
      <c r="B2415" t="n">
        <v>145</v>
      </c>
      <c r="C2415" t="inlineStr">
        <is>
          <t xml:space="preserve">CONCLUIDO	</t>
        </is>
      </c>
      <c r="D2415" t="n">
        <v>7.3071</v>
      </c>
      <c r="E2415" t="n">
        <v>13.69</v>
      </c>
      <c r="F2415" t="n">
        <v>10.47</v>
      </c>
      <c r="G2415" t="n">
        <v>125.6</v>
      </c>
      <c r="H2415" t="n">
        <v>1.89</v>
      </c>
      <c r="I2415" t="n">
        <v>5</v>
      </c>
      <c r="J2415" t="n">
        <v>377.01</v>
      </c>
      <c r="K2415" t="n">
        <v>61.2</v>
      </c>
      <c r="L2415" t="n">
        <v>40</v>
      </c>
      <c r="M2415" t="n">
        <v>3</v>
      </c>
      <c r="N2415" t="n">
        <v>130.81</v>
      </c>
      <c r="O2415" t="n">
        <v>46732.41</v>
      </c>
      <c r="P2415" t="n">
        <v>194.27</v>
      </c>
      <c r="Q2415" t="n">
        <v>197.75</v>
      </c>
      <c r="R2415" t="n">
        <v>29.79</v>
      </c>
      <c r="S2415" t="n">
        <v>25.4</v>
      </c>
      <c r="T2415" t="n">
        <v>1363.64</v>
      </c>
      <c r="U2415" t="n">
        <v>0.85</v>
      </c>
      <c r="V2415" t="n">
        <v>0.89</v>
      </c>
      <c r="W2415" t="n">
        <v>2.95</v>
      </c>
      <c r="X2415" t="n">
        <v>0.08</v>
      </c>
      <c r="Y2415" t="n">
        <v>1</v>
      </c>
      <c r="Z2415" t="n">
        <v>10</v>
      </c>
    </row>
    <row r="2416">
      <c r="A2416" t="n">
        <v>0</v>
      </c>
      <c r="B2416" t="n">
        <v>65</v>
      </c>
      <c r="C2416" t="inlineStr">
        <is>
          <t xml:space="preserve">CONCLUIDO	</t>
        </is>
      </c>
      <c r="D2416" t="n">
        <v>5.7922</v>
      </c>
      <c r="E2416" t="n">
        <v>17.26</v>
      </c>
      <c r="F2416" t="n">
        <v>12.39</v>
      </c>
      <c r="G2416" t="n">
        <v>7.51</v>
      </c>
      <c r="H2416" t="n">
        <v>0.13</v>
      </c>
      <c r="I2416" t="n">
        <v>99</v>
      </c>
      <c r="J2416" t="n">
        <v>133.21</v>
      </c>
      <c r="K2416" t="n">
        <v>46.47</v>
      </c>
      <c r="L2416" t="n">
        <v>1</v>
      </c>
      <c r="M2416" t="n">
        <v>97</v>
      </c>
      <c r="N2416" t="n">
        <v>20.75</v>
      </c>
      <c r="O2416" t="n">
        <v>16663.42</v>
      </c>
      <c r="P2416" t="n">
        <v>136.68</v>
      </c>
      <c r="Q2416" t="n">
        <v>198</v>
      </c>
      <c r="R2416" t="n">
        <v>89.62</v>
      </c>
      <c r="S2416" t="n">
        <v>25.4</v>
      </c>
      <c r="T2416" t="n">
        <v>30813.48</v>
      </c>
      <c r="U2416" t="n">
        <v>0.28</v>
      </c>
      <c r="V2416" t="n">
        <v>0.75</v>
      </c>
      <c r="W2416" t="n">
        <v>3.1</v>
      </c>
      <c r="X2416" t="n">
        <v>1.99</v>
      </c>
      <c r="Y2416" t="n">
        <v>1</v>
      </c>
      <c r="Z2416" t="n">
        <v>10</v>
      </c>
    </row>
    <row r="2417">
      <c r="A2417" t="n">
        <v>1</v>
      </c>
      <c r="B2417" t="n">
        <v>65</v>
      </c>
      <c r="C2417" t="inlineStr">
        <is>
          <t xml:space="preserve">CONCLUIDO	</t>
        </is>
      </c>
      <c r="D2417" t="n">
        <v>6.1648</v>
      </c>
      <c r="E2417" t="n">
        <v>16.22</v>
      </c>
      <c r="F2417" t="n">
        <v>11.94</v>
      </c>
      <c r="G2417" t="n">
        <v>9.31</v>
      </c>
      <c r="H2417" t="n">
        <v>0.17</v>
      </c>
      <c r="I2417" t="n">
        <v>77</v>
      </c>
      <c r="J2417" t="n">
        <v>133.55</v>
      </c>
      <c r="K2417" t="n">
        <v>46.47</v>
      </c>
      <c r="L2417" t="n">
        <v>1.25</v>
      </c>
      <c r="M2417" t="n">
        <v>75</v>
      </c>
      <c r="N2417" t="n">
        <v>20.83</v>
      </c>
      <c r="O2417" t="n">
        <v>16704.7</v>
      </c>
      <c r="P2417" t="n">
        <v>131.59</v>
      </c>
      <c r="Q2417" t="n">
        <v>197.92</v>
      </c>
      <c r="R2417" t="n">
        <v>75.42</v>
      </c>
      <c r="S2417" t="n">
        <v>25.4</v>
      </c>
      <c r="T2417" t="n">
        <v>23819.8</v>
      </c>
      <c r="U2417" t="n">
        <v>0.34</v>
      </c>
      <c r="V2417" t="n">
        <v>0.78</v>
      </c>
      <c r="W2417" t="n">
        <v>3.07</v>
      </c>
      <c r="X2417" t="n">
        <v>1.55</v>
      </c>
      <c r="Y2417" t="n">
        <v>1</v>
      </c>
      <c r="Z2417" t="n">
        <v>10</v>
      </c>
    </row>
    <row r="2418">
      <c r="A2418" t="n">
        <v>2</v>
      </c>
      <c r="B2418" t="n">
        <v>65</v>
      </c>
      <c r="C2418" t="inlineStr">
        <is>
          <t xml:space="preserve">CONCLUIDO	</t>
        </is>
      </c>
      <c r="D2418" t="n">
        <v>6.4312</v>
      </c>
      <c r="E2418" t="n">
        <v>15.55</v>
      </c>
      <c r="F2418" t="n">
        <v>11.65</v>
      </c>
      <c r="G2418" t="n">
        <v>11.1</v>
      </c>
      <c r="H2418" t="n">
        <v>0.2</v>
      </c>
      <c r="I2418" t="n">
        <v>63</v>
      </c>
      <c r="J2418" t="n">
        <v>133.88</v>
      </c>
      <c r="K2418" t="n">
        <v>46.47</v>
      </c>
      <c r="L2418" t="n">
        <v>1.5</v>
      </c>
      <c r="M2418" t="n">
        <v>61</v>
      </c>
      <c r="N2418" t="n">
        <v>20.91</v>
      </c>
      <c r="O2418" t="n">
        <v>16746.01</v>
      </c>
      <c r="P2418" t="n">
        <v>128.18</v>
      </c>
      <c r="Q2418" t="n">
        <v>197.94</v>
      </c>
      <c r="R2418" t="n">
        <v>66.36</v>
      </c>
      <c r="S2418" t="n">
        <v>25.4</v>
      </c>
      <c r="T2418" t="n">
        <v>19362.02</v>
      </c>
      <c r="U2418" t="n">
        <v>0.38</v>
      </c>
      <c r="V2418" t="n">
        <v>0.8</v>
      </c>
      <c r="W2418" t="n">
        <v>3.05</v>
      </c>
      <c r="X2418" t="n">
        <v>1.26</v>
      </c>
      <c r="Y2418" t="n">
        <v>1</v>
      </c>
      <c r="Z2418" t="n">
        <v>10</v>
      </c>
    </row>
    <row r="2419">
      <c r="A2419" t="n">
        <v>3</v>
      </c>
      <c r="B2419" t="n">
        <v>65</v>
      </c>
      <c r="C2419" t="inlineStr">
        <is>
          <t xml:space="preserve">CONCLUIDO	</t>
        </is>
      </c>
      <c r="D2419" t="n">
        <v>6.6362</v>
      </c>
      <c r="E2419" t="n">
        <v>15.07</v>
      </c>
      <c r="F2419" t="n">
        <v>11.45</v>
      </c>
      <c r="G2419" t="n">
        <v>12.96</v>
      </c>
      <c r="H2419" t="n">
        <v>0.23</v>
      </c>
      <c r="I2419" t="n">
        <v>53</v>
      </c>
      <c r="J2419" t="n">
        <v>134.22</v>
      </c>
      <c r="K2419" t="n">
        <v>46.47</v>
      </c>
      <c r="L2419" t="n">
        <v>1.75</v>
      </c>
      <c r="M2419" t="n">
        <v>51</v>
      </c>
      <c r="N2419" t="n">
        <v>21</v>
      </c>
      <c r="O2419" t="n">
        <v>16787.35</v>
      </c>
      <c r="P2419" t="n">
        <v>125.68</v>
      </c>
      <c r="Q2419" t="n">
        <v>197.93</v>
      </c>
      <c r="R2419" t="n">
        <v>60.17</v>
      </c>
      <c r="S2419" t="n">
        <v>25.4</v>
      </c>
      <c r="T2419" t="n">
        <v>16316</v>
      </c>
      <c r="U2419" t="n">
        <v>0.42</v>
      </c>
      <c r="V2419" t="n">
        <v>0.8100000000000001</v>
      </c>
      <c r="W2419" t="n">
        <v>3.02</v>
      </c>
      <c r="X2419" t="n">
        <v>1.05</v>
      </c>
      <c r="Y2419" t="n">
        <v>1</v>
      </c>
      <c r="Z2419" t="n">
        <v>10</v>
      </c>
    </row>
    <row r="2420">
      <c r="A2420" t="n">
        <v>4</v>
      </c>
      <c r="B2420" t="n">
        <v>65</v>
      </c>
      <c r="C2420" t="inlineStr">
        <is>
          <t xml:space="preserve">CONCLUIDO	</t>
        </is>
      </c>
      <c r="D2420" t="n">
        <v>6.791</v>
      </c>
      <c r="E2420" t="n">
        <v>14.73</v>
      </c>
      <c r="F2420" t="n">
        <v>11.29</v>
      </c>
      <c r="G2420" t="n">
        <v>14.73</v>
      </c>
      <c r="H2420" t="n">
        <v>0.26</v>
      </c>
      <c r="I2420" t="n">
        <v>46</v>
      </c>
      <c r="J2420" t="n">
        <v>134.55</v>
      </c>
      <c r="K2420" t="n">
        <v>46.47</v>
      </c>
      <c r="L2420" t="n">
        <v>2</v>
      </c>
      <c r="M2420" t="n">
        <v>44</v>
      </c>
      <c r="N2420" t="n">
        <v>21.09</v>
      </c>
      <c r="O2420" t="n">
        <v>16828.84</v>
      </c>
      <c r="P2420" t="n">
        <v>123.8</v>
      </c>
      <c r="Q2420" t="n">
        <v>197.82</v>
      </c>
      <c r="R2420" t="n">
        <v>55.32</v>
      </c>
      <c r="S2420" t="n">
        <v>25.4</v>
      </c>
      <c r="T2420" t="n">
        <v>13926.97</v>
      </c>
      <c r="U2420" t="n">
        <v>0.46</v>
      </c>
      <c r="V2420" t="n">
        <v>0.82</v>
      </c>
      <c r="W2420" t="n">
        <v>3.02</v>
      </c>
      <c r="X2420" t="n">
        <v>0.9</v>
      </c>
      <c r="Y2420" t="n">
        <v>1</v>
      </c>
      <c r="Z2420" t="n">
        <v>10</v>
      </c>
    </row>
    <row r="2421">
      <c r="A2421" t="n">
        <v>5</v>
      </c>
      <c r="B2421" t="n">
        <v>65</v>
      </c>
      <c r="C2421" t="inlineStr">
        <is>
          <t xml:space="preserve">CONCLUIDO	</t>
        </is>
      </c>
      <c r="D2421" t="n">
        <v>6.918</v>
      </c>
      <c r="E2421" t="n">
        <v>14.46</v>
      </c>
      <c r="F2421" t="n">
        <v>11.19</v>
      </c>
      <c r="G2421" t="n">
        <v>16.78</v>
      </c>
      <c r="H2421" t="n">
        <v>0.29</v>
      </c>
      <c r="I2421" t="n">
        <v>40</v>
      </c>
      <c r="J2421" t="n">
        <v>134.89</v>
      </c>
      <c r="K2421" t="n">
        <v>46.47</v>
      </c>
      <c r="L2421" t="n">
        <v>2.25</v>
      </c>
      <c r="M2421" t="n">
        <v>38</v>
      </c>
      <c r="N2421" t="n">
        <v>21.17</v>
      </c>
      <c r="O2421" t="n">
        <v>16870.25</v>
      </c>
      <c r="P2421" t="n">
        <v>122.4</v>
      </c>
      <c r="Q2421" t="n">
        <v>197.97</v>
      </c>
      <c r="R2421" t="n">
        <v>52.01</v>
      </c>
      <c r="S2421" t="n">
        <v>25.4</v>
      </c>
      <c r="T2421" t="n">
        <v>12300</v>
      </c>
      <c r="U2421" t="n">
        <v>0.49</v>
      </c>
      <c r="V2421" t="n">
        <v>0.83</v>
      </c>
      <c r="W2421" t="n">
        <v>3.01</v>
      </c>
      <c r="X2421" t="n">
        <v>0.79</v>
      </c>
      <c r="Y2421" t="n">
        <v>1</v>
      </c>
      <c r="Z2421" t="n">
        <v>10</v>
      </c>
    </row>
    <row r="2422">
      <c r="A2422" t="n">
        <v>6</v>
      </c>
      <c r="B2422" t="n">
        <v>65</v>
      </c>
      <c r="C2422" t="inlineStr">
        <is>
          <t xml:space="preserve">CONCLUIDO	</t>
        </is>
      </c>
      <c r="D2422" t="n">
        <v>7.0143</v>
      </c>
      <c r="E2422" t="n">
        <v>14.26</v>
      </c>
      <c r="F2422" t="n">
        <v>11.1</v>
      </c>
      <c r="G2422" t="n">
        <v>18.49</v>
      </c>
      <c r="H2422" t="n">
        <v>0.33</v>
      </c>
      <c r="I2422" t="n">
        <v>36</v>
      </c>
      <c r="J2422" t="n">
        <v>135.22</v>
      </c>
      <c r="K2422" t="n">
        <v>46.47</v>
      </c>
      <c r="L2422" t="n">
        <v>2.5</v>
      </c>
      <c r="M2422" t="n">
        <v>34</v>
      </c>
      <c r="N2422" t="n">
        <v>21.26</v>
      </c>
      <c r="O2422" t="n">
        <v>16911.68</v>
      </c>
      <c r="P2422" t="n">
        <v>121.23</v>
      </c>
      <c r="Q2422" t="n">
        <v>197.86</v>
      </c>
      <c r="R2422" t="n">
        <v>49.14</v>
      </c>
      <c r="S2422" t="n">
        <v>25.4</v>
      </c>
      <c r="T2422" t="n">
        <v>10888.47</v>
      </c>
      <c r="U2422" t="n">
        <v>0.52</v>
      </c>
      <c r="V2422" t="n">
        <v>0.84</v>
      </c>
      <c r="W2422" t="n">
        <v>3</v>
      </c>
      <c r="X2422" t="n">
        <v>0.7</v>
      </c>
      <c r="Y2422" t="n">
        <v>1</v>
      </c>
      <c r="Z2422" t="n">
        <v>10</v>
      </c>
    </row>
    <row r="2423">
      <c r="A2423" t="n">
        <v>7</v>
      </c>
      <c r="B2423" t="n">
        <v>65</v>
      </c>
      <c r="C2423" t="inlineStr">
        <is>
          <t xml:space="preserve">CONCLUIDO	</t>
        </is>
      </c>
      <c r="D2423" t="n">
        <v>7.083</v>
      </c>
      <c r="E2423" t="n">
        <v>14.12</v>
      </c>
      <c r="F2423" t="n">
        <v>11.04</v>
      </c>
      <c r="G2423" t="n">
        <v>20.07</v>
      </c>
      <c r="H2423" t="n">
        <v>0.36</v>
      </c>
      <c r="I2423" t="n">
        <v>33</v>
      </c>
      <c r="J2423" t="n">
        <v>135.56</v>
      </c>
      <c r="K2423" t="n">
        <v>46.47</v>
      </c>
      <c r="L2423" t="n">
        <v>2.75</v>
      </c>
      <c r="M2423" t="n">
        <v>31</v>
      </c>
      <c r="N2423" t="n">
        <v>21.34</v>
      </c>
      <c r="O2423" t="n">
        <v>16953.14</v>
      </c>
      <c r="P2423" t="n">
        <v>120.48</v>
      </c>
      <c r="Q2423" t="n">
        <v>197.88</v>
      </c>
      <c r="R2423" t="n">
        <v>47.59</v>
      </c>
      <c r="S2423" t="n">
        <v>25.4</v>
      </c>
      <c r="T2423" t="n">
        <v>10124.94</v>
      </c>
      <c r="U2423" t="n">
        <v>0.53</v>
      </c>
      <c r="V2423" t="n">
        <v>0.84</v>
      </c>
      <c r="W2423" t="n">
        <v>2.99</v>
      </c>
      <c r="X2423" t="n">
        <v>0.65</v>
      </c>
      <c r="Y2423" t="n">
        <v>1</v>
      </c>
      <c r="Z2423" t="n">
        <v>10</v>
      </c>
    </row>
    <row r="2424">
      <c r="A2424" t="n">
        <v>8</v>
      </c>
      <c r="B2424" t="n">
        <v>65</v>
      </c>
      <c r="C2424" t="inlineStr">
        <is>
          <t xml:space="preserve">CONCLUIDO	</t>
        </is>
      </c>
      <c r="D2424" t="n">
        <v>7.1629</v>
      </c>
      <c r="E2424" t="n">
        <v>13.96</v>
      </c>
      <c r="F2424" t="n">
        <v>10.96</v>
      </c>
      <c r="G2424" t="n">
        <v>21.93</v>
      </c>
      <c r="H2424" t="n">
        <v>0.39</v>
      </c>
      <c r="I2424" t="n">
        <v>30</v>
      </c>
      <c r="J2424" t="n">
        <v>135.9</v>
      </c>
      <c r="K2424" t="n">
        <v>46.47</v>
      </c>
      <c r="L2424" t="n">
        <v>3</v>
      </c>
      <c r="M2424" t="n">
        <v>28</v>
      </c>
      <c r="N2424" t="n">
        <v>21.43</v>
      </c>
      <c r="O2424" t="n">
        <v>16994.64</v>
      </c>
      <c r="P2424" t="n">
        <v>119.39</v>
      </c>
      <c r="Q2424" t="n">
        <v>197.85</v>
      </c>
      <c r="R2424" t="n">
        <v>45.25</v>
      </c>
      <c r="S2424" t="n">
        <v>25.4</v>
      </c>
      <c r="T2424" t="n">
        <v>8971.379999999999</v>
      </c>
      <c r="U2424" t="n">
        <v>0.5600000000000001</v>
      </c>
      <c r="V2424" t="n">
        <v>0.85</v>
      </c>
      <c r="W2424" t="n">
        <v>2.98</v>
      </c>
      <c r="X2424" t="n">
        <v>0.57</v>
      </c>
      <c r="Y2424" t="n">
        <v>1</v>
      </c>
      <c r="Z2424" t="n">
        <v>10</v>
      </c>
    </row>
    <row r="2425">
      <c r="A2425" t="n">
        <v>9</v>
      </c>
      <c r="B2425" t="n">
        <v>65</v>
      </c>
      <c r="C2425" t="inlineStr">
        <is>
          <t xml:space="preserve">CONCLUIDO	</t>
        </is>
      </c>
      <c r="D2425" t="n">
        <v>7.2105</v>
      </c>
      <c r="E2425" t="n">
        <v>13.87</v>
      </c>
      <c r="F2425" t="n">
        <v>10.93</v>
      </c>
      <c r="G2425" t="n">
        <v>23.41</v>
      </c>
      <c r="H2425" t="n">
        <v>0.42</v>
      </c>
      <c r="I2425" t="n">
        <v>28</v>
      </c>
      <c r="J2425" t="n">
        <v>136.23</v>
      </c>
      <c r="K2425" t="n">
        <v>46.47</v>
      </c>
      <c r="L2425" t="n">
        <v>3.25</v>
      </c>
      <c r="M2425" t="n">
        <v>26</v>
      </c>
      <c r="N2425" t="n">
        <v>21.52</v>
      </c>
      <c r="O2425" t="n">
        <v>17036.16</v>
      </c>
      <c r="P2425" t="n">
        <v>118.81</v>
      </c>
      <c r="Q2425" t="n">
        <v>197.78</v>
      </c>
      <c r="R2425" t="n">
        <v>44.08</v>
      </c>
      <c r="S2425" t="n">
        <v>25.4</v>
      </c>
      <c r="T2425" t="n">
        <v>8395.58</v>
      </c>
      <c r="U2425" t="n">
        <v>0.58</v>
      </c>
      <c r="V2425" t="n">
        <v>0.85</v>
      </c>
      <c r="W2425" t="n">
        <v>2.98</v>
      </c>
      <c r="X2425" t="n">
        <v>0.53</v>
      </c>
      <c r="Y2425" t="n">
        <v>1</v>
      </c>
      <c r="Z2425" t="n">
        <v>10</v>
      </c>
    </row>
    <row r="2426">
      <c r="A2426" t="n">
        <v>10</v>
      </c>
      <c r="B2426" t="n">
        <v>65</v>
      </c>
      <c r="C2426" t="inlineStr">
        <is>
          <t xml:space="preserve">CONCLUIDO	</t>
        </is>
      </c>
      <c r="D2426" t="n">
        <v>7.2543</v>
      </c>
      <c r="E2426" t="n">
        <v>13.78</v>
      </c>
      <c r="F2426" t="n">
        <v>10.9</v>
      </c>
      <c r="G2426" t="n">
        <v>25.15</v>
      </c>
      <c r="H2426" t="n">
        <v>0.45</v>
      </c>
      <c r="I2426" t="n">
        <v>26</v>
      </c>
      <c r="J2426" t="n">
        <v>136.57</v>
      </c>
      <c r="K2426" t="n">
        <v>46.47</v>
      </c>
      <c r="L2426" t="n">
        <v>3.5</v>
      </c>
      <c r="M2426" t="n">
        <v>24</v>
      </c>
      <c r="N2426" t="n">
        <v>21.6</v>
      </c>
      <c r="O2426" t="n">
        <v>17077.72</v>
      </c>
      <c r="P2426" t="n">
        <v>118.18</v>
      </c>
      <c r="Q2426" t="n">
        <v>197.76</v>
      </c>
      <c r="R2426" t="n">
        <v>43.11</v>
      </c>
      <c r="S2426" t="n">
        <v>25.4</v>
      </c>
      <c r="T2426" t="n">
        <v>7921.18</v>
      </c>
      <c r="U2426" t="n">
        <v>0.59</v>
      </c>
      <c r="V2426" t="n">
        <v>0.85</v>
      </c>
      <c r="W2426" t="n">
        <v>2.98</v>
      </c>
      <c r="X2426" t="n">
        <v>0.51</v>
      </c>
      <c r="Y2426" t="n">
        <v>1</v>
      </c>
      <c r="Z2426" t="n">
        <v>10</v>
      </c>
    </row>
    <row r="2427">
      <c r="A2427" t="n">
        <v>11</v>
      </c>
      <c r="B2427" t="n">
        <v>65</v>
      </c>
      <c r="C2427" t="inlineStr">
        <is>
          <t xml:space="preserve">CONCLUIDO	</t>
        </is>
      </c>
      <c r="D2427" t="n">
        <v>7.3048</v>
      </c>
      <c r="E2427" t="n">
        <v>13.69</v>
      </c>
      <c r="F2427" t="n">
        <v>10.86</v>
      </c>
      <c r="G2427" t="n">
        <v>27.14</v>
      </c>
      <c r="H2427" t="n">
        <v>0.48</v>
      </c>
      <c r="I2427" t="n">
        <v>24</v>
      </c>
      <c r="J2427" t="n">
        <v>136.91</v>
      </c>
      <c r="K2427" t="n">
        <v>46.47</v>
      </c>
      <c r="L2427" t="n">
        <v>3.75</v>
      </c>
      <c r="M2427" t="n">
        <v>22</v>
      </c>
      <c r="N2427" t="n">
        <v>21.69</v>
      </c>
      <c r="O2427" t="n">
        <v>17119.3</v>
      </c>
      <c r="P2427" t="n">
        <v>117.67</v>
      </c>
      <c r="Q2427" t="n">
        <v>197.77</v>
      </c>
      <c r="R2427" t="n">
        <v>41.89</v>
      </c>
      <c r="S2427" t="n">
        <v>25.4</v>
      </c>
      <c r="T2427" t="n">
        <v>7320.69</v>
      </c>
      <c r="U2427" t="n">
        <v>0.61</v>
      </c>
      <c r="V2427" t="n">
        <v>0.86</v>
      </c>
      <c r="W2427" t="n">
        <v>2.98</v>
      </c>
      <c r="X2427" t="n">
        <v>0.46</v>
      </c>
      <c r="Y2427" t="n">
        <v>1</v>
      </c>
      <c r="Z2427" t="n">
        <v>10</v>
      </c>
    </row>
    <row r="2428">
      <c r="A2428" t="n">
        <v>12</v>
      </c>
      <c r="B2428" t="n">
        <v>65</v>
      </c>
      <c r="C2428" t="inlineStr">
        <is>
          <t xml:space="preserve">CONCLUIDO	</t>
        </is>
      </c>
      <c r="D2428" t="n">
        <v>7.362</v>
      </c>
      <c r="E2428" t="n">
        <v>13.58</v>
      </c>
      <c r="F2428" t="n">
        <v>10.8</v>
      </c>
      <c r="G2428" t="n">
        <v>29.47</v>
      </c>
      <c r="H2428" t="n">
        <v>0.52</v>
      </c>
      <c r="I2428" t="n">
        <v>22</v>
      </c>
      <c r="J2428" t="n">
        <v>137.25</v>
      </c>
      <c r="K2428" t="n">
        <v>46.47</v>
      </c>
      <c r="L2428" t="n">
        <v>4</v>
      </c>
      <c r="M2428" t="n">
        <v>20</v>
      </c>
      <c r="N2428" t="n">
        <v>21.78</v>
      </c>
      <c r="O2428" t="n">
        <v>17160.92</v>
      </c>
      <c r="P2428" t="n">
        <v>116.78</v>
      </c>
      <c r="Q2428" t="n">
        <v>197.79</v>
      </c>
      <c r="R2428" t="n">
        <v>40.39</v>
      </c>
      <c r="S2428" t="n">
        <v>25.4</v>
      </c>
      <c r="T2428" t="n">
        <v>6582.46</v>
      </c>
      <c r="U2428" t="n">
        <v>0.63</v>
      </c>
      <c r="V2428" t="n">
        <v>0.86</v>
      </c>
      <c r="W2428" t="n">
        <v>2.97</v>
      </c>
      <c r="X2428" t="n">
        <v>0.41</v>
      </c>
      <c r="Y2428" t="n">
        <v>1</v>
      </c>
      <c r="Z2428" t="n">
        <v>10</v>
      </c>
    </row>
    <row r="2429">
      <c r="A2429" t="n">
        <v>13</v>
      </c>
      <c r="B2429" t="n">
        <v>65</v>
      </c>
      <c r="C2429" t="inlineStr">
        <is>
          <t xml:space="preserve">CONCLUIDO	</t>
        </is>
      </c>
      <c r="D2429" t="n">
        <v>7.3789</v>
      </c>
      <c r="E2429" t="n">
        <v>13.55</v>
      </c>
      <c r="F2429" t="n">
        <v>10.8</v>
      </c>
      <c r="G2429" t="n">
        <v>30.86</v>
      </c>
      <c r="H2429" t="n">
        <v>0.55</v>
      </c>
      <c r="I2429" t="n">
        <v>21</v>
      </c>
      <c r="J2429" t="n">
        <v>137.58</v>
      </c>
      <c r="K2429" t="n">
        <v>46.47</v>
      </c>
      <c r="L2429" t="n">
        <v>4.25</v>
      </c>
      <c r="M2429" t="n">
        <v>19</v>
      </c>
      <c r="N2429" t="n">
        <v>21.87</v>
      </c>
      <c r="O2429" t="n">
        <v>17202.57</v>
      </c>
      <c r="P2429" t="n">
        <v>116.65</v>
      </c>
      <c r="Q2429" t="n">
        <v>197.76</v>
      </c>
      <c r="R2429" t="n">
        <v>40.1</v>
      </c>
      <c r="S2429" t="n">
        <v>25.4</v>
      </c>
      <c r="T2429" t="n">
        <v>6441.93</v>
      </c>
      <c r="U2429" t="n">
        <v>0.63</v>
      </c>
      <c r="V2429" t="n">
        <v>0.86</v>
      </c>
      <c r="W2429" t="n">
        <v>2.97</v>
      </c>
      <c r="X2429" t="n">
        <v>0.41</v>
      </c>
      <c r="Y2429" t="n">
        <v>1</v>
      </c>
      <c r="Z2429" t="n">
        <v>10</v>
      </c>
    </row>
    <row r="2430">
      <c r="A2430" t="n">
        <v>14</v>
      </c>
      <c r="B2430" t="n">
        <v>65</v>
      </c>
      <c r="C2430" t="inlineStr">
        <is>
          <t xml:space="preserve">CONCLUIDO	</t>
        </is>
      </c>
      <c r="D2430" t="n">
        <v>7.4169</v>
      </c>
      <c r="E2430" t="n">
        <v>13.48</v>
      </c>
      <c r="F2430" t="n">
        <v>10.76</v>
      </c>
      <c r="G2430" t="n">
        <v>32.27</v>
      </c>
      <c r="H2430" t="n">
        <v>0.58</v>
      </c>
      <c r="I2430" t="n">
        <v>20</v>
      </c>
      <c r="J2430" t="n">
        <v>137.92</v>
      </c>
      <c r="K2430" t="n">
        <v>46.47</v>
      </c>
      <c r="L2430" t="n">
        <v>4.5</v>
      </c>
      <c r="M2430" t="n">
        <v>18</v>
      </c>
      <c r="N2430" t="n">
        <v>21.95</v>
      </c>
      <c r="O2430" t="n">
        <v>17244.24</v>
      </c>
      <c r="P2430" t="n">
        <v>115.97</v>
      </c>
      <c r="Q2430" t="n">
        <v>197.81</v>
      </c>
      <c r="R2430" t="n">
        <v>38.75</v>
      </c>
      <c r="S2430" t="n">
        <v>25.4</v>
      </c>
      <c r="T2430" t="n">
        <v>5768.82</v>
      </c>
      <c r="U2430" t="n">
        <v>0.66</v>
      </c>
      <c r="V2430" t="n">
        <v>0.87</v>
      </c>
      <c r="W2430" t="n">
        <v>2.97</v>
      </c>
      <c r="X2430" t="n">
        <v>0.37</v>
      </c>
      <c r="Y2430" t="n">
        <v>1</v>
      </c>
      <c r="Z2430" t="n">
        <v>10</v>
      </c>
    </row>
    <row r="2431">
      <c r="A2431" t="n">
        <v>15</v>
      </c>
      <c r="B2431" t="n">
        <v>65</v>
      </c>
      <c r="C2431" t="inlineStr">
        <is>
          <t xml:space="preserve">CONCLUIDO	</t>
        </is>
      </c>
      <c r="D2431" t="n">
        <v>7.4354</v>
      </c>
      <c r="E2431" t="n">
        <v>13.45</v>
      </c>
      <c r="F2431" t="n">
        <v>10.75</v>
      </c>
      <c r="G2431" t="n">
        <v>33.95</v>
      </c>
      <c r="H2431" t="n">
        <v>0.61</v>
      </c>
      <c r="I2431" t="n">
        <v>19</v>
      </c>
      <c r="J2431" t="n">
        <v>138.26</v>
      </c>
      <c r="K2431" t="n">
        <v>46.47</v>
      </c>
      <c r="L2431" t="n">
        <v>4.75</v>
      </c>
      <c r="M2431" t="n">
        <v>17</v>
      </c>
      <c r="N2431" t="n">
        <v>22.04</v>
      </c>
      <c r="O2431" t="n">
        <v>17285.95</v>
      </c>
      <c r="P2431" t="n">
        <v>115.82</v>
      </c>
      <c r="Q2431" t="n">
        <v>197.77</v>
      </c>
      <c r="R2431" t="n">
        <v>38.63</v>
      </c>
      <c r="S2431" t="n">
        <v>25.4</v>
      </c>
      <c r="T2431" t="n">
        <v>5717.64</v>
      </c>
      <c r="U2431" t="n">
        <v>0.66</v>
      </c>
      <c r="V2431" t="n">
        <v>0.87</v>
      </c>
      <c r="W2431" t="n">
        <v>2.97</v>
      </c>
      <c r="X2431" t="n">
        <v>0.36</v>
      </c>
      <c r="Y2431" t="n">
        <v>1</v>
      </c>
      <c r="Z2431" t="n">
        <v>10</v>
      </c>
    </row>
    <row r="2432">
      <c r="A2432" t="n">
        <v>16</v>
      </c>
      <c r="B2432" t="n">
        <v>65</v>
      </c>
      <c r="C2432" t="inlineStr">
        <is>
          <t xml:space="preserve">CONCLUIDO	</t>
        </is>
      </c>
      <c r="D2432" t="n">
        <v>7.468</v>
      </c>
      <c r="E2432" t="n">
        <v>13.39</v>
      </c>
      <c r="F2432" t="n">
        <v>10.72</v>
      </c>
      <c r="G2432" t="n">
        <v>35.73</v>
      </c>
      <c r="H2432" t="n">
        <v>0.64</v>
      </c>
      <c r="I2432" t="n">
        <v>18</v>
      </c>
      <c r="J2432" t="n">
        <v>138.6</v>
      </c>
      <c r="K2432" t="n">
        <v>46.47</v>
      </c>
      <c r="L2432" t="n">
        <v>5</v>
      </c>
      <c r="M2432" t="n">
        <v>16</v>
      </c>
      <c r="N2432" t="n">
        <v>22.13</v>
      </c>
      <c r="O2432" t="n">
        <v>17327.69</v>
      </c>
      <c r="P2432" t="n">
        <v>115.25</v>
      </c>
      <c r="Q2432" t="n">
        <v>197.78</v>
      </c>
      <c r="R2432" t="n">
        <v>37.73</v>
      </c>
      <c r="S2432" t="n">
        <v>25.4</v>
      </c>
      <c r="T2432" t="n">
        <v>5271.89</v>
      </c>
      <c r="U2432" t="n">
        <v>0.67</v>
      </c>
      <c r="V2432" t="n">
        <v>0.87</v>
      </c>
      <c r="W2432" t="n">
        <v>2.96</v>
      </c>
      <c r="X2432" t="n">
        <v>0.33</v>
      </c>
      <c r="Y2432" t="n">
        <v>1</v>
      </c>
      <c r="Z2432" t="n">
        <v>10</v>
      </c>
    </row>
    <row r="2433">
      <c r="A2433" t="n">
        <v>17</v>
      </c>
      <c r="B2433" t="n">
        <v>65</v>
      </c>
      <c r="C2433" t="inlineStr">
        <is>
          <t xml:space="preserve">CONCLUIDO	</t>
        </is>
      </c>
      <c r="D2433" t="n">
        <v>7.4787</v>
      </c>
      <c r="E2433" t="n">
        <v>13.37</v>
      </c>
      <c r="F2433" t="n">
        <v>10.73</v>
      </c>
      <c r="G2433" t="n">
        <v>37.86</v>
      </c>
      <c r="H2433" t="n">
        <v>0.67</v>
      </c>
      <c r="I2433" t="n">
        <v>17</v>
      </c>
      <c r="J2433" t="n">
        <v>138.94</v>
      </c>
      <c r="K2433" t="n">
        <v>46.47</v>
      </c>
      <c r="L2433" t="n">
        <v>5.25</v>
      </c>
      <c r="M2433" t="n">
        <v>15</v>
      </c>
      <c r="N2433" t="n">
        <v>22.22</v>
      </c>
      <c r="O2433" t="n">
        <v>17369.47</v>
      </c>
      <c r="P2433" t="n">
        <v>114.94</v>
      </c>
      <c r="Q2433" t="n">
        <v>197.79</v>
      </c>
      <c r="R2433" t="n">
        <v>37.94</v>
      </c>
      <c r="S2433" t="n">
        <v>25.4</v>
      </c>
      <c r="T2433" t="n">
        <v>5380.94</v>
      </c>
      <c r="U2433" t="n">
        <v>0.67</v>
      </c>
      <c r="V2433" t="n">
        <v>0.87</v>
      </c>
      <c r="W2433" t="n">
        <v>2.97</v>
      </c>
      <c r="X2433" t="n">
        <v>0.34</v>
      </c>
      <c r="Y2433" t="n">
        <v>1</v>
      </c>
      <c r="Z2433" t="n">
        <v>10</v>
      </c>
    </row>
    <row r="2434">
      <c r="A2434" t="n">
        <v>18</v>
      </c>
      <c r="B2434" t="n">
        <v>65</v>
      </c>
      <c r="C2434" t="inlineStr">
        <is>
          <t xml:space="preserve">CONCLUIDO	</t>
        </is>
      </c>
      <c r="D2434" t="n">
        <v>7.516</v>
      </c>
      <c r="E2434" t="n">
        <v>13.3</v>
      </c>
      <c r="F2434" t="n">
        <v>10.69</v>
      </c>
      <c r="G2434" t="n">
        <v>40.08</v>
      </c>
      <c r="H2434" t="n">
        <v>0.7</v>
      </c>
      <c r="I2434" t="n">
        <v>16</v>
      </c>
      <c r="J2434" t="n">
        <v>139.28</v>
      </c>
      <c r="K2434" t="n">
        <v>46.47</v>
      </c>
      <c r="L2434" t="n">
        <v>5.5</v>
      </c>
      <c r="M2434" t="n">
        <v>14</v>
      </c>
      <c r="N2434" t="n">
        <v>22.31</v>
      </c>
      <c r="O2434" t="n">
        <v>17411.27</v>
      </c>
      <c r="P2434" t="n">
        <v>114.41</v>
      </c>
      <c r="Q2434" t="n">
        <v>197.8</v>
      </c>
      <c r="R2434" t="n">
        <v>36.62</v>
      </c>
      <c r="S2434" t="n">
        <v>25.4</v>
      </c>
      <c r="T2434" t="n">
        <v>4726.08</v>
      </c>
      <c r="U2434" t="n">
        <v>0.6899999999999999</v>
      </c>
      <c r="V2434" t="n">
        <v>0.87</v>
      </c>
      <c r="W2434" t="n">
        <v>2.96</v>
      </c>
      <c r="X2434" t="n">
        <v>0.3</v>
      </c>
      <c r="Y2434" t="n">
        <v>1</v>
      </c>
      <c r="Z2434" t="n">
        <v>10</v>
      </c>
    </row>
    <row r="2435">
      <c r="A2435" t="n">
        <v>19</v>
      </c>
      <c r="B2435" t="n">
        <v>65</v>
      </c>
      <c r="C2435" t="inlineStr">
        <is>
          <t xml:space="preserve">CONCLUIDO	</t>
        </is>
      </c>
      <c r="D2435" t="n">
        <v>7.5144</v>
      </c>
      <c r="E2435" t="n">
        <v>13.31</v>
      </c>
      <c r="F2435" t="n">
        <v>10.69</v>
      </c>
      <c r="G2435" t="n">
        <v>40.09</v>
      </c>
      <c r="H2435" t="n">
        <v>0.73</v>
      </c>
      <c r="I2435" t="n">
        <v>16</v>
      </c>
      <c r="J2435" t="n">
        <v>139.61</v>
      </c>
      <c r="K2435" t="n">
        <v>46.47</v>
      </c>
      <c r="L2435" t="n">
        <v>5.75</v>
      </c>
      <c r="M2435" t="n">
        <v>14</v>
      </c>
      <c r="N2435" t="n">
        <v>22.4</v>
      </c>
      <c r="O2435" t="n">
        <v>17453.1</v>
      </c>
      <c r="P2435" t="n">
        <v>114.33</v>
      </c>
      <c r="Q2435" t="n">
        <v>197.75</v>
      </c>
      <c r="R2435" t="n">
        <v>36.82</v>
      </c>
      <c r="S2435" t="n">
        <v>25.4</v>
      </c>
      <c r="T2435" t="n">
        <v>4827.24</v>
      </c>
      <c r="U2435" t="n">
        <v>0.6899999999999999</v>
      </c>
      <c r="V2435" t="n">
        <v>0.87</v>
      </c>
      <c r="W2435" t="n">
        <v>2.96</v>
      </c>
      <c r="X2435" t="n">
        <v>0.3</v>
      </c>
      <c r="Y2435" t="n">
        <v>1</v>
      </c>
      <c r="Z2435" t="n">
        <v>10</v>
      </c>
    </row>
    <row r="2436">
      <c r="A2436" t="n">
        <v>20</v>
      </c>
      <c r="B2436" t="n">
        <v>65</v>
      </c>
      <c r="C2436" t="inlineStr">
        <is>
          <t xml:space="preserve">CONCLUIDO	</t>
        </is>
      </c>
      <c r="D2436" t="n">
        <v>7.5402</v>
      </c>
      <c r="E2436" t="n">
        <v>13.26</v>
      </c>
      <c r="F2436" t="n">
        <v>10.67</v>
      </c>
      <c r="G2436" t="n">
        <v>42.69</v>
      </c>
      <c r="H2436" t="n">
        <v>0.76</v>
      </c>
      <c r="I2436" t="n">
        <v>15</v>
      </c>
      <c r="J2436" t="n">
        <v>139.95</v>
      </c>
      <c r="K2436" t="n">
        <v>46.47</v>
      </c>
      <c r="L2436" t="n">
        <v>6</v>
      </c>
      <c r="M2436" t="n">
        <v>13</v>
      </c>
      <c r="N2436" t="n">
        <v>22.49</v>
      </c>
      <c r="O2436" t="n">
        <v>17494.97</v>
      </c>
      <c r="P2436" t="n">
        <v>113.84</v>
      </c>
      <c r="Q2436" t="n">
        <v>197.8</v>
      </c>
      <c r="R2436" t="n">
        <v>36.03</v>
      </c>
      <c r="S2436" t="n">
        <v>25.4</v>
      </c>
      <c r="T2436" t="n">
        <v>4437.94</v>
      </c>
      <c r="U2436" t="n">
        <v>0.7</v>
      </c>
      <c r="V2436" t="n">
        <v>0.87</v>
      </c>
      <c r="W2436" t="n">
        <v>2.97</v>
      </c>
      <c r="X2436" t="n">
        <v>0.28</v>
      </c>
      <c r="Y2436" t="n">
        <v>1</v>
      </c>
      <c r="Z2436" t="n">
        <v>10</v>
      </c>
    </row>
    <row r="2437">
      <c r="A2437" t="n">
        <v>21</v>
      </c>
      <c r="B2437" t="n">
        <v>65</v>
      </c>
      <c r="C2437" t="inlineStr">
        <is>
          <t xml:space="preserve">CONCLUIDO	</t>
        </is>
      </c>
      <c r="D2437" t="n">
        <v>7.5742</v>
      </c>
      <c r="E2437" t="n">
        <v>13.2</v>
      </c>
      <c r="F2437" t="n">
        <v>10.64</v>
      </c>
      <c r="G2437" t="n">
        <v>45.61</v>
      </c>
      <c r="H2437" t="n">
        <v>0.79</v>
      </c>
      <c r="I2437" t="n">
        <v>14</v>
      </c>
      <c r="J2437" t="n">
        <v>140.29</v>
      </c>
      <c r="K2437" t="n">
        <v>46.47</v>
      </c>
      <c r="L2437" t="n">
        <v>6.25</v>
      </c>
      <c r="M2437" t="n">
        <v>12</v>
      </c>
      <c r="N2437" t="n">
        <v>22.58</v>
      </c>
      <c r="O2437" t="n">
        <v>17536.87</v>
      </c>
      <c r="P2437" t="n">
        <v>113.29</v>
      </c>
      <c r="Q2437" t="n">
        <v>197.81</v>
      </c>
      <c r="R2437" t="n">
        <v>35.18</v>
      </c>
      <c r="S2437" t="n">
        <v>25.4</v>
      </c>
      <c r="T2437" t="n">
        <v>4014.27</v>
      </c>
      <c r="U2437" t="n">
        <v>0.72</v>
      </c>
      <c r="V2437" t="n">
        <v>0.87</v>
      </c>
      <c r="W2437" t="n">
        <v>2.96</v>
      </c>
      <c r="X2437" t="n">
        <v>0.25</v>
      </c>
      <c r="Y2437" t="n">
        <v>1</v>
      </c>
      <c r="Z2437" t="n">
        <v>10</v>
      </c>
    </row>
    <row r="2438">
      <c r="A2438" t="n">
        <v>22</v>
      </c>
      <c r="B2438" t="n">
        <v>65</v>
      </c>
      <c r="C2438" t="inlineStr">
        <is>
          <t xml:space="preserve">CONCLUIDO	</t>
        </is>
      </c>
      <c r="D2438" t="n">
        <v>7.5657</v>
      </c>
      <c r="E2438" t="n">
        <v>13.22</v>
      </c>
      <c r="F2438" t="n">
        <v>10.66</v>
      </c>
      <c r="G2438" t="n">
        <v>45.67</v>
      </c>
      <c r="H2438" t="n">
        <v>0.82</v>
      </c>
      <c r="I2438" t="n">
        <v>14</v>
      </c>
      <c r="J2438" t="n">
        <v>140.63</v>
      </c>
      <c r="K2438" t="n">
        <v>46.47</v>
      </c>
      <c r="L2438" t="n">
        <v>6.5</v>
      </c>
      <c r="M2438" t="n">
        <v>12</v>
      </c>
      <c r="N2438" t="n">
        <v>22.67</v>
      </c>
      <c r="O2438" t="n">
        <v>17578.8</v>
      </c>
      <c r="P2438" t="n">
        <v>113.27</v>
      </c>
      <c r="Q2438" t="n">
        <v>197.78</v>
      </c>
      <c r="R2438" t="n">
        <v>35.54</v>
      </c>
      <c r="S2438" t="n">
        <v>25.4</v>
      </c>
      <c r="T2438" t="n">
        <v>4193.96</v>
      </c>
      <c r="U2438" t="n">
        <v>0.71</v>
      </c>
      <c r="V2438" t="n">
        <v>0.87</v>
      </c>
      <c r="W2438" t="n">
        <v>2.97</v>
      </c>
      <c r="X2438" t="n">
        <v>0.27</v>
      </c>
      <c r="Y2438" t="n">
        <v>1</v>
      </c>
      <c r="Z2438" t="n">
        <v>10</v>
      </c>
    </row>
    <row r="2439">
      <c r="A2439" t="n">
        <v>23</v>
      </c>
      <c r="B2439" t="n">
        <v>65</v>
      </c>
      <c r="C2439" t="inlineStr">
        <is>
          <t xml:space="preserve">CONCLUIDO	</t>
        </is>
      </c>
      <c r="D2439" t="n">
        <v>7.5919</v>
      </c>
      <c r="E2439" t="n">
        <v>13.17</v>
      </c>
      <c r="F2439" t="n">
        <v>10.64</v>
      </c>
      <c r="G2439" t="n">
        <v>49.1</v>
      </c>
      <c r="H2439" t="n">
        <v>0.85</v>
      </c>
      <c r="I2439" t="n">
        <v>13</v>
      </c>
      <c r="J2439" t="n">
        <v>140.97</v>
      </c>
      <c r="K2439" t="n">
        <v>46.47</v>
      </c>
      <c r="L2439" t="n">
        <v>6.75</v>
      </c>
      <c r="M2439" t="n">
        <v>11</v>
      </c>
      <c r="N2439" t="n">
        <v>22.76</v>
      </c>
      <c r="O2439" t="n">
        <v>17620.76</v>
      </c>
      <c r="P2439" t="n">
        <v>112.74</v>
      </c>
      <c r="Q2439" t="n">
        <v>197.78</v>
      </c>
      <c r="R2439" t="n">
        <v>35.11</v>
      </c>
      <c r="S2439" t="n">
        <v>25.4</v>
      </c>
      <c r="T2439" t="n">
        <v>3985.56</v>
      </c>
      <c r="U2439" t="n">
        <v>0.72</v>
      </c>
      <c r="V2439" t="n">
        <v>0.87</v>
      </c>
      <c r="W2439" t="n">
        <v>2.96</v>
      </c>
      <c r="X2439" t="n">
        <v>0.25</v>
      </c>
      <c r="Y2439" t="n">
        <v>1</v>
      </c>
      <c r="Z2439" t="n">
        <v>10</v>
      </c>
    </row>
    <row r="2440">
      <c r="A2440" t="n">
        <v>24</v>
      </c>
      <c r="B2440" t="n">
        <v>65</v>
      </c>
      <c r="C2440" t="inlineStr">
        <is>
          <t xml:space="preserve">CONCLUIDO	</t>
        </is>
      </c>
      <c r="D2440" t="n">
        <v>7.5967</v>
      </c>
      <c r="E2440" t="n">
        <v>13.16</v>
      </c>
      <c r="F2440" t="n">
        <v>10.63</v>
      </c>
      <c r="G2440" t="n">
        <v>49.06</v>
      </c>
      <c r="H2440" t="n">
        <v>0.88</v>
      </c>
      <c r="I2440" t="n">
        <v>13</v>
      </c>
      <c r="J2440" t="n">
        <v>141.31</v>
      </c>
      <c r="K2440" t="n">
        <v>46.47</v>
      </c>
      <c r="L2440" t="n">
        <v>7</v>
      </c>
      <c r="M2440" t="n">
        <v>11</v>
      </c>
      <c r="N2440" t="n">
        <v>22.85</v>
      </c>
      <c r="O2440" t="n">
        <v>17662.75</v>
      </c>
      <c r="P2440" t="n">
        <v>112.76</v>
      </c>
      <c r="Q2440" t="n">
        <v>197.76</v>
      </c>
      <c r="R2440" t="n">
        <v>34.85</v>
      </c>
      <c r="S2440" t="n">
        <v>25.4</v>
      </c>
      <c r="T2440" t="n">
        <v>3856.36</v>
      </c>
      <c r="U2440" t="n">
        <v>0.73</v>
      </c>
      <c r="V2440" t="n">
        <v>0.88</v>
      </c>
      <c r="W2440" t="n">
        <v>2.96</v>
      </c>
      <c r="X2440" t="n">
        <v>0.24</v>
      </c>
      <c r="Y2440" t="n">
        <v>1</v>
      </c>
      <c r="Z2440" t="n">
        <v>10</v>
      </c>
    </row>
    <row r="2441">
      <c r="A2441" t="n">
        <v>25</v>
      </c>
      <c r="B2441" t="n">
        <v>65</v>
      </c>
      <c r="C2441" t="inlineStr">
        <is>
          <t xml:space="preserve">CONCLUIDO	</t>
        </is>
      </c>
      <c r="D2441" t="n">
        <v>7.5954</v>
      </c>
      <c r="E2441" t="n">
        <v>13.17</v>
      </c>
      <c r="F2441" t="n">
        <v>10.63</v>
      </c>
      <c r="G2441" t="n">
        <v>49.07</v>
      </c>
      <c r="H2441" t="n">
        <v>0.91</v>
      </c>
      <c r="I2441" t="n">
        <v>13</v>
      </c>
      <c r="J2441" t="n">
        <v>141.66</v>
      </c>
      <c r="K2441" t="n">
        <v>46.47</v>
      </c>
      <c r="L2441" t="n">
        <v>7.25</v>
      </c>
      <c r="M2441" t="n">
        <v>11</v>
      </c>
      <c r="N2441" t="n">
        <v>22.94</v>
      </c>
      <c r="O2441" t="n">
        <v>17704.77</v>
      </c>
      <c r="P2441" t="n">
        <v>112.23</v>
      </c>
      <c r="Q2441" t="n">
        <v>197.8</v>
      </c>
      <c r="R2441" t="n">
        <v>34.83</v>
      </c>
      <c r="S2441" t="n">
        <v>25.4</v>
      </c>
      <c r="T2441" t="n">
        <v>3845.25</v>
      </c>
      <c r="U2441" t="n">
        <v>0.73</v>
      </c>
      <c r="V2441" t="n">
        <v>0.88</v>
      </c>
      <c r="W2441" t="n">
        <v>2.96</v>
      </c>
      <c r="X2441" t="n">
        <v>0.24</v>
      </c>
      <c r="Y2441" t="n">
        <v>1</v>
      </c>
      <c r="Z2441" t="n">
        <v>10</v>
      </c>
    </row>
    <row r="2442">
      <c r="A2442" t="n">
        <v>26</v>
      </c>
      <c r="B2442" t="n">
        <v>65</v>
      </c>
      <c r="C2442" t="inlineStr">
        <is>
          <t xml:space="preserve">CONCLUIDO	</t>
        </is>
      </c>
      <c r="D2442" t="n">
        <v>7.622</v>
      </c>
      <c r="E2442" t="n">
        <v>13.12</v>
      </c>
      <c r="F2442" t="n">
        <v>10.61</v>
      </c>
      <c r="G2442" t="n">
        <v>53.07</v>
      </c>
      <c r="H2442" t="n">
        <v>0.93</v>
      </c>
      <c r="I2442" t="n">
        <v>12</v>
      </c>
      <c r="J2442" t="n">
        <v>142</v>
      </c>
      <c r="K2442" t="n">
        <v>46.47</v>
      </c>
      <c r="L2442" t="n">
        <v>7.5</v>
      </c>
      <c r="M2442" t="n">
        <v>10</v>
      </c>
      <c r="N2442" t="n">
        <v>23.03</v>
      </c>
      <c r="O2442" t="n">
        <v>17746.83</v>
      </c>
      <c r="P2442" t="n">
        <v>111.95</v>
      </c>
      <c r="Q2442" t="n">
        <v>197.79</v>
      </c>
      <c r="R2442" t="n">
        <v>34.32</v>
      </c>
      <c r="S2442" t="n">
        <v>25.4</v>
      </c>
      <c r="T2442" t="n">
        <v>3596.42</v>
      </c>
      <c r="U2442" t="n">
        <v>0.74</v>
      </c>
      <c r="V2442" t="n">
        <v>0.88</v>
      </c>
      <c r="W2442" t="n">
        <v>2.96</v>
      </c>
      <c r="X2442" t="n">
        <v>0.22</v>
      </c>
      <c r="Y2442" t="n">
        <v>1</v>
      </c>
      <c r="Z2442" t="n">
        <v>10</v>
      </c>
    </row>
    <row r="2443">
      <c r="A2443" t="n">
        <v>27</v>
      </c>
      <c r="B2443" t="n">
        <v>65</v>
      </c>
      <c r="C2443" t="inlineStr">
        <is>
          <t xml:space="preserve">CONCLUIDO	</t>
        </is>
      </c>
      <c r="D2443" t="n">
        <v>7.6278</v>
      </c>
      <c r="E2443" t="n">
        <v>13.11</v>
      </c>
      <c r="F2443" t="n">
        <v>10.6</v>
      </c>
      <c r="G2443" t="n">
        <v>53.02</v>
      </c>
      <c r="H2443" t="n">
        <v>0.96</v>
      </c>
      <c r="I2443" t="n">
        <v>12</v>
      </c>
      <c r="J2443" t="n">
        <v>142.34</v>
      </c>
      <c r="K2443" t="n">
        <v>46.47</v>
      </c>
      <c r="L2443" t="n">
        <v>7.75</v>
      </c>
      <c r="M2443" t="n">
        <v>10</v>
      </c>
      <c r="N2443" t="n">
        <v>23.12</v>
      </c>
      <c r="O2443" t="n">
        <v>17788.92</v>
      </c>
      <c r="P2443" t="n">
        <v>111.51</v>
      </c>
      <c r="Q2443" t="n">
        <v>197.75</v>
      </c>
      <c r="R2443" t="n">
        <v>34.09</v>
      </c>
      <c r="S2443" t="n">
        <v>25.4</v>
      </c>
      <c r="T2443" t="n">
        <v>3480.91</v>
      </c>
      <c r="U2443" t="n">
        <v>0.75</v>
      </c>
      <c r="V2443" t="n">
        <v>0.88</v>
      </c>
      <c r="W2443" t="n">
        <v>2.96</v>
      </c>
      <c r="X2443" t="n">
        <v>0.21</v>
      </c>
      <c r="Y2443" t="n">
        <v>1</v>
      </c>
      <c r="Z2443" t="n">
        <v>10</v>
      </c>
    </row>
    <row r="2444">
      <c r="A2444" t="n">
        <v>28</v>
      </c>
      <c r="B2444" t="n">
        <v>65</v>
      </c>
      <c r="C2444" t="inlineStr">
        <is>
          <t xml:space="preserve">CONCLUIDO	</t>
        </is>
      </c>
      <c r="D2444" t="n">
        <v>7.6493</v>
      </c>
      <c r="E2444" t="n">
        <v>13.07</v>
      </c>
      <c r="F2444" t="n">
        <v>10.59</v>
      </c>
      <c r="G2444" t="n">
        <v>57.78</v>
      </c>
      <c r="H2444" t="n">
        <v>0.99</v>
      </c>
      <c r="I2444" t="n">
        <v>11</v>
      </c>
      <c r="J2444" t="n">
        <v>142.68</v>
      </c>
      <c r="K2444" t="n">
        <v>46.47</v>
      </c>
      <c r="L2444" t="n">
        <v>8</v>
      </c>
      <c r="M2444" t="n">
        <v>9</v>
      </c>
      <c r="N2444" t="n">
        <v>23.21</v>
      </c>
      <c r="O2444" t="n">
        <v>17831.04</v>
      </c>
      <c r="P2444" t="n">
        <v>111.09</v>
      </c>
      <c r="Q2444" t="n">
        <v>197.77</v>
      </c>
      <c r="R2444" t="n">
        <v>33.76</v>
      </c>
      <c r="S2444" t="n">
        <v>25.4</v>
      </c>
      <c r="T2444" t="n">
        <v>3320</v>
      </c>
      <c r="U2444" t="n">
        <v>0.75</v>
      </c>
      <c r="V2444" t="n">
        <v>0.88</v>
      </c>
      <c r="W2444" t="n">
        <v>2.96</v>
      </c>
      <c r="X2444" t="n">
        <v>0.2</v>
      </c>
      <c r="Y2444" t="n">
        <v>1</v>
      </c>
      <c r="Z2444" t="n">
        <v>10</v>
      </c>
    </row>
    <row r="2445">
      <c r="A2445" t="n">
        <v>29</v>
      </c>
      <c r="B2445" t="n">
        <v>65</v>
      </c>
      <c r="C2445" t="inlineStr">
        <is>
          <t xml:space="preserve">CONCLUIDO	</t>
        </is>
      </c>
      <c r="D2445" t="n">
        <v>7.6566</v>
      </c>
      <c r="E2445" t="n">
        <v>13.06</v>
      </c>
      <c r="F2445" t="n">
        <v>10.58</v>
      </c>
      <c r="G2445" t="n">
        <v>57.71</v>
      </c>
      <c r="H2445" t="n">
        <v>1.02</v>
      </c>
      <c r="I2445" t="n">
        <v>11</v>
      </c>
      <c r="J2445" t="n">
        <v>143.02</v>
      </c>
      <c r="K2445" t="n">
        <v>46.47</v>
      </c>
      <c r="L2445" t="n">
        <v>8.25</v>
      </c>
      <c r="M2445" t="n">
        <v>9</v>
      </c>
      <c r="N2445" t="n">
        <v>23.3</v>
      </c>
      <c r="O2445" t="n">
        <v>17873.19</v>
      </c>
      <c r="P2445" t="n">
        <v>110.78</v>
      </c>
      <c r="Q2445" t="n">
        <v>197.79</v>
      </c>
      <c r="R2445" t="n">
        <v>33.41</v>
      </c>
      <c r="S2445" t="n">
        <v>25.4</v>
      </c>
      <c r="T2445" t="n">
        <v>3146.44</v>
      </c>
      <c r="U2445" t="n">
        <v>0.76</v>
      </c>
      <c r="V2445" t="n">
        <v>0.88</v>
      </c>
      <c r="W2445" t="n">
        <v>2.95</v>
      </c>
      <c r="X2445" t="n">
        <v>0.19</v>
      </c>
      <c r="Y2445" t="n">
        <v>1</v>
      </c>
      <c r="Z2445" t="n">
        <v>10</v>
      </c>
    </row>
    <row r="2446">
      <c r="A2446" t="n">
        <v>30</v>
      </c>
      <c r="B2446" t="n">
        <v>65</v>
      </c>
      <c r="C2446" t="inlineStr">
        <is>
          <t xml:space="preserve">CONCLUIDO	</t>
        </is>
      </c>
      <c r="D2446" t="n">
        <v>7.6472</v>
      </c>
      <c r="E2446" t="n">
        <v>13.08</v>
      </c>
      <c r="F2446" t="n">
        <v>10.6</v>
      </c>
      <c r="G2446" t="n">
        <v>57.8</v>
      </c>
      <c r="H2446" t="n">
        <v>1.05</v>
      </c>
      <c r="I2446" t="n">
        <v>11</v>
      </c>
      <c r="J2446" t="n">
        <v>143.36</v>
      </c>
      <c r="K2446" t="n">
        <v>46.47</v>
      </c>
      <c r="L2446" t="n">
        <v>8.5</v>
      </c>
      <c r="M2446" t="n">
        <v>9</v>
      </c>
      <c r="N2446" t="n">
        <v>23.4</v>
      </c>
      <c r="O2446" t="n">
        <v>17915.37</v>
      </c>
      <c r="P2446" t="n">
        <v>111.12</v>
      </c>
      <c r="Q2446" t="n">
        <v>197.78</v>
      </c>
      <c r="R2446" t="n">
        <v>33.75</v>
      </c>
      <c r="S2446" t="n">
        <v>25.4</v>
      </c>
      <c r="T2446" t="n">
        <v>3317.14</v>
      </c>
      <c r="U2446" t="n">
        <v>0.75</v>
      </c>
      <c r="V2446" t="n">
        <v>0.88</v>
      </c>
      <c r="W2446" t="n">
        <v>2.96</v>
      </c>
      <c r="X2446" t="n">
        <v>0.21</v>
      </c>
      <c r="Y2446" t="n">
        <v>1</v>
      </c>
      <c r="Z2446" t="n">
        <v>10</v>
      </c>
    </row>
    <row r="2447">
      <c r="A2447" t="n">
        <v>31</v>
      </c>
      <c r="B2447" t="n">
        <v>65</v>
      </c>
      <c r="C2447" t="inlineStr">
        <is>
          <t xml:space="preserve">CONCLUIDO	</t>
        </is>
      </c>
      <c r="D2447" t="n">
        <v>7.6531</v>
      </c>
      <c r="E2447" t="n">
        <v>13.07</v>
      </c>
      <c r="F2447" t="n">
        <v>10.59</v>
      </c>
      <c r="G2447" t="n">
        <v>57.75</v>
      </c>
      <c r="H2447" t="n">
        <v>1.08</v>
      </c>
      <c r="I2447" t="n">
        <v>11</v>
      </c>
      <c r="J2447" t="n">
        <v>143.7</v>
      </c>
      <c r="K2447" t="n">
        <v>46.47</v>
      </c>
      <c r="L2447" t="n">
        <v>8.75</v>
      </c>
      <c r="M2447" t="n">
        <v>9</v>
      </c>
      <c r="N2447" t="n">
        <v>23.49</v>
      </c>
      <c r="O2447" t="n">
        <v>17957.59</v>
      </c>
      <c r="P2447" t="n">
        <v>110.53</v>
      </c>
      <c r="Q2447" t="n">
        <v>197.78</v>
      </c>
      <c r="R2447" t="n">
        <v>33.46</v>
      </c>
      <c r="S2447" t="n">
        <v>25.4</v>
      </c>
      <c r="T2447" t="n">
        <v>3171.39</v>
      </c>
      <c r="U2447" t="n">
        <v>0.76</v>
      </c>
      <c r="V2447" t="n">
        <v>0.88</v>
      </c>
      <c r="W2447" t="n">
        <v>2.96</v>
      </c>
      <c r="X2447" t="n">
        <v>0.2</v>
      </c>
      <c r="Y2447" t="n">
        <v>1</v>
      </c>
      <c r="Z2447" t="n">
        <v>10</v>
      </c>
    </row>
    <row r="2448">
      <c r="A2448" t="n">
        <v>32</v>
      </c>
      <c r="B2448" t="n">
        <v>65</v>
      </c>
      <c r="C2448" t="inlineStr">
        <is>
          <t xml:space="preserve">CONCLUIDO	</t>
        </is>
      </c>
      <c r="D2448" t="n">
        <v>7.6821</v>
      </c>
      <c r="E2448" t="n">
        <v>13.02</v>
      </c>
      <c r="F2448" t="n">
        <v>10.56</v>
      </c>
      <c r="G2448" t="n">
        <v>63.39</v>
      </c>
      <c r="H2448" t="n">
        <v>1.11</v>
      </c>
      <c r="I2448" t="n">
        <v>10</v>
      </c>
      <c r="J2448" t="n">
        <v>144.05</v>
      </c>
      <c r="K2448" t="n">
        <v>46.47</v>
      </c>
      <c r="L2448" t="n">
        <v>9</v>
      </c>
      <c r="M2448" t="n">
        <v>8</v>
      </c>
      <c r="N2448" t="n">
        <v>23.58</v>
      </c>
      <c r="O2448" t="n">
        <v>17999.83</v>
      </c>
      <c r="P2448" t="n">
        <v>110.4</v>
      </c>
      <c r="Q2448" t="n">
        <v>197.76</v>
      </c>
      <c r="R2448" t="n">
        <v>32.81</v>
      </c>
      <c r="S2448" t="n">
        <v>25.4</v>
      </c>
      <c r="T2448" t="n">
        <v>2852.97</v>
      </c>
      <c r="U2448" t="n">
        <v>0.77</v>
      </c>
      <c r="V2448" t="n">
        <v>0.88</v>
      </c>
      <c r="W2448" t="n">
        <v>2.95</v>
      </c>
      <c r="X2448" t="n">
        <v>0.17</v>
      </c>
      <c r="Y2448" t="n">
        <v>1</v>
      </c>
      <c r="Z2448" t="n">
        <v>10</v>
      </c>
    </row>
    <row r="2449">
      <c r="A2449" t="n">
        <v>33</v>
      </c>
      <c r="B2449" t="n">
        <v>65</v>
      </c>
      <c r="C2449" t="inlineStr">
        <is>
          <t xml:space="preserve">CONCLUIDO	</t>
        </is>
      </c>
      <c r="D2449" t="n">
        <v>7.6854</v>
      </c>
      <c r="E2449" t="n">
        <v>13.01</v>
      </c>
      <c r="F2449" t="n">
        <v>10.56</v>
      </c>
      <c r="G2449" t="n">
        <v>63.36</v>
      </c>
      <c r="H2449" t="n">
        <v>1.13</v>
      </c>
      <c r="I2449" t="n">
        <v>10</v>
      </c>
      <c r="J2449" t="n">
        <v>144.39</v>
      </c>
      <c r="K2449" t="n">
        <v>46.47</v>
      </c>
      <c r="L2449" t="n">
        <v>9.25</v>
      </c>
      <c r="M2449" t="n">
        <v>8</v>
      </c>
      <c r="N2449" t="n">
        <v>23.67</v>
      </c>
      <c r="O2449" t="n">
        <v>18042.12</v>
      </c>
      <c r="P2449" t="n">
        <v>110.06</v>
      </c>
      <c r="Q2449" t="n">
        <v>197.75</v>
      </c>
      <c r="R2449" t="n">
        <v>32.61</v>
      </c>
      <c r="S2449" t="n">
        <v>25.4</v>
      </c>
      <c r="T2449" t="n">
        <v>2749.59</v>
      </c>
      <c r="U2449" t="n">
        <v>0.78</v>
      </c>
      <c r="V2449" t="n">
        <v>0.88</v>
      </c>
      <c r="W2449" t="n">
        <v>2.96</v>
      </c>
      <c r="X2449" t="n">
        <v>0.17</v>
      </c>
      <c r="Y2449" t="n">
        <v>1</v>
      </c>
      <c r="Z2449" t="n">
        <v>10</v>
      </c>
    </row>
    <row r="2450">
      <c r="A2450" t="n">
        <v>34</v>
      </c>
      <c r="B2450" t="n">
        <v>65</v>
      </c>
      <c r="C2450" t="inlineStr">
        <is>
          <t xml:space="preserve">CONCLUIDO	</t>
        </is>
      </c>
      <c r="D2450" t="n">
        <v>7.6782</v>
      </c>
      <c r="E2450" t="n">
        <v>13.02</v>
      </c>
      <c r="F2450" t="n">
        <v>10.57</v>
      </c>
      <c r="G2450" t="n">
        <v>63.43</v>
      </c>
      <c r="H2450" t="n">
        <v>1.16</v>
      </c>
      <c r="I2450" t="n">
        <v>10</v>
      </c>
      <c r="J2450" t="n">
        <v>144.73</v>
      </c>
      <c r="K2450" t="n">
        <v>46.47</v>
      </c>
      <c r="L2450" t="n">
        <v>9.5</v>
      </c>
      <c r="M2450" t="n">
        <v>8</v>
      </c>
      <c r="N2450" t="n">
        <v>23.77</v>
      </c>
      <c r="O2450" t="n">
        <v>18084.43</v>
      </c>
      <c r="P2450" t="n">
        <v>109.91</v>
      </c>
      <c r="Q2450" t="n">
        <v>197.75</v>
      </c>
      <c r="R2450" t="n">
        <v>32.99</v>
      </c>
      <c r="S2450" t="n">
        <v>25.4</v>
      </c>
      <c r="T2450" t="n">
        <v>2942.01</v>
      </c>
      <c r="U2450" t="n">
        <v>0.77</v>
      </c>
      <c r="V2450" t="n">
        <v>0.88</v>
      </c>
      <c r="W2450" t="n">
        <v>2.96</v>
      </c>
      <c r="X2450" t="n">
        <v>0.18</v>
      </c>
      <c r="Y2450" t="n">
        <v>1</v>
      </c>
      <c r="Z2450" t="n">
        <v>10</v>
      </c>
    </row>
    <row r="2451">
      <c r="A2451" t="n">
        <v>35</v>
      </c>
      <c r="B2451" t="n">
        <v>65</v>
      </c>
      <c r="C2451" t="inlineStr">
        <is>
          <t xml:space="preserve">CONCLUIDO	</t>
        </is>
      </c>
      <c r="D2451" t="n">
        <v>7.7111</v>
      </c>
      <c r="E2451" t="n">
        <v>12.97</v>
      </c>
      <c r="F2451" t="n">
        <v>10.54</v>
      </c>
      <c r="G2451" t="n">
        <v>70.29000000000001</v>
      </c>
      <c r="H2451" t="n">
        <v>1.19</v>
      </c>
      <c r="I2451" t="n">
        <v>9</v>
      </c>
      <c r="J2451" t="n">
        <v>145.08</v>
      </c>
      <c r="K2451" t="n">
        <v>46.47</v>
      </c>
      <c r="L2451" t="n">
        <v>9.75</v>
      </c>
      <c r="M2451" t="n">
        <v>7</v>
      </c>
      <c r="N2451" t="n">
        <v>23.86</v>
      </c>
      <c r="O2451" t="n">
        <v>18126.77</v>
      </c>
      <c r="P2451" t="n">
        <v>108.82</v>
      </c>
      <c r="Q2451" t="n">
        <v>197.81</v>
      </c>
      <c r="R2451" t="n">
        <v>32.01</v>
      </c>
      <c r="S2451" t="n">
        <v>25.4</v>
      </c>
      <c r="T2451" t="n">
        <v>2455.85</v>
      </c>
      <c r="U2451" t="n">
        <v>0.79</v>
      </c>
      <c r="V2451" t="n">
        <v>0.88</v>
      </c>
      <c r="W2451" t="n">
        <v>2.96</v>
      </c>
      <c r="X2451" t="n">
        <v>0.15</v>
      </c>
      <c r="Y2451" t="n">
        <v>1</v>
      </c>
      <c r="Z2451" t="n">
        <v>10</v>
      </c>
    </row>
    <row r="2452">
      <c r="A2452" t="n">
        <v>36</v>
      </c>
      <c r="B2452" t="n">
        <v>65</v>
      </c>
      <c r="C2452" t="inlineStr">
        <is>
          <t xml:space="preserve">CONCLUIDO	</t>
        </is>
      </c>
      <c r="D2452" t="n">
        <v>7.7004</v>
      </c>
      <c r="E2452" t="n">
        <v>12.99</v>
      </c>
      <c r="F2452" t="n">
        <v>10.56</v>
      </c>
      <c r="G2452" t="n">
        <v>70.41</v>
      </c>
      <c r="H2452" t="n">
        <v>1.22</v>
      </c>
      <c r="I2452" t="n">
        <v>9</v>
      </c>
      <c r="J2452" t="n">
        <v>145.42</v>
      </c>
      <c r="K2452" t="n">
        <v>46.47</v>
      </c>
      <c r="L2452" t="n">
        <v>10</v>
      </c>
      <c r="M2452" t="n">
        <v>7</v>
      </c>
      <c r="N2452" t="n">
        <v>23.95</v>
      </c>
      <c r="O2452" t="n">
        <v>18169.15</v>
      </c>
      <c r="P2452" t="n">
        <v>109.2</v>
      </c>
      <c r="Q2452" t="n">
        <v>197.82</v>
      </c>
      <c r="R2452" t="n">
        <v>32.65</v>
      </c>
      <c r="S2452" t="n">
        <v>25.4</v>
      </c>
      <c r="T2452" t="n">
        <v>2777.27</v>
      </c>
      <c r="U2452" t="n">
        <v>0.78</v>
      </c>
      <c r="V2452" t="n">
        <v>0.88</v>
      </c>
      <c r="W2452" t="n">
        <v>2.96</v>
      </c>
      <c r="X2452" t="n">
        <v>0.17</v>
      </c>
      <c r="Y2452" t="n">
        <v>1</v>
      </c>
      <c r="Z2452" t="n">
        <v>10</v>
      </c>
    </row>
    <row r="2453">
      <c r="A2453" t="n">
        <v>37</v>
      </c>
      <c r="B2453" t="n">
        <v>65</v>
      </c>
      <c r="C2453" t="inlineStr">
        <is>
          <t xml:space="preserve">CONCLUIDO	</t>
        </is>
      </c>
      <c r="D2453" t="n">
        <v>7.7063</v>
      </c>
      <c r="E2453" t="n">
        <v>12.98</v>
      </c>
      <c r="F2453" t="n">
        <v>10.55</v>
      </c>
      <c r="G2453" t="n">
        <v>70.34</v>
      </c>
      <c r="H2453" t="n">
        <v>1.24</v>
      </c>
      <c r="I2453" t="n">
        <v>9</v>
      </c>
      <c r="J2453" t="n">
        <v>145.76</v>
      </c>
      <c r="K2453" t="n">
        <v>46.47</v>
      </c>
      <c r="L2453" t="n">
        <v>10.25</v>
      </c>
      <c r="M2453" t="n">
        <v>7</v>
      </c>
      <c r="N2453" t="n">
        <v>24.05</v>
      </c>
      <c r="O2453" t="n">
        <v>18211.56</v>
      </c>
      <c r="P2453" t="n">
        <v>109.02</v>
      </c>
      <c r="Q2453" t="n">
        <v>197.83</v>
      </c>
      <c r="R2453" t="n">
        <v>32.44</v>
      </c>
      <c r="S2453" t="n">
        <v>25.4</v>
      </c>
      <c r="T2453" t="n">
        <v>2672.09</v>
      </c>
      <c r="U2453" t="n">
        <v>0.78</v>
      </c>
      <c r="V2453" t="n">
        <v>0.88</v>
      </c>
      <c r="W2453" t="n">
        <v>2.95</v>
      </c>
      <c r="X2453" t="n">
        <v>0.16</v>
      </c>
      <c r="Y2453" t="n">
        <v>1</v>
      </c>
      <c r="Z2453" t="n">
        <v>10</v>
      </c>
    </row>
    <row r="2454">
      <c r="A2454" t="n">
        <v>38</v>
      </c>
      <c r="B2454" t="n">
        <v>65</v>
      </c>
      <c r="C2454" t="inlineStr">
        <is>
          <t xml:space="preserve">CONCLUIDO	</t>
        </is>
      </c>
      <c r="D2454" t="n">
        <v>7.7104</v>
      </c>
      <c r="E2454" t="n">
        <v>12.97</v>
      </c>
      <c r="F2454" t="n">
        <v>10.54</v>
      </c>
      <c r="G2454" t="n">
        <v>70.29000000000001</v>
      </c>
      <c r="H2454" t="n">
        <v>1.27</v>
      </c>
      <c r="I2454" t="n">
        <v>9</v>
      </c>
      <c r="J2454" t="n">
        <v>146.11</v>
      </c>
      <c r="K2454" t="n">
        <v>46.47</v>
      </c>
      <c r="L2454" t="n">
        <v>10.5</v>
      </c>
      <c r="M2454" t="n">
        <v>7</v>
      </c>
      <c r="N2454" t="n">
        <v>24.14</v>
      </c>
      <c r="O2454" t="n">
        <v>18254.01</v>
      </c>
      <c r="P2454" t="n">
        <v>108.61</v>
      </c>
      <c r="Q2454" t="n">
        <v>197.78</v>
      </c>
      <c r="R2454" t="n">
        <v>32.19</v>
      </c>
      <c r="S2454" t="n">
        <v>25.4</v>
      </c>
      <c r="T2454" t="n">
        <v>2545.21</v>
      </c>
      <c r="U2454" t="n">
        <v>0.79</v>
      </c>
      <c r="V2454" t="n">
        <v>0.88</v>
      </c>
      <c r="W2454" t="n">
        <v>2.95</v>
      </c>
      <c r="X2454" t="n">
        <v>0.15</v>
      </c>
      <c r="Y2454" t="n">
        <v>1</v>
      </c>
      <c r="Z2454" t="n">
        <v>10</v>
      </c>
    </row>
    <row r="2455">
      <c r="A2455" t="n">
        <v>39</v>
      </c>
      <c r="B2455" t="n">
        <v>65</v>
      </c>
      <c r="C2455" t="inlineStr">
        <is>
          <t xml:space="preserve">CONCLUIDO	</t>
        </is>
      </c>
      <c r="D2455" t="n">
        <v>7.706</v>
      </c>
      <c r="E2455" t="n">
        <v>12.98</v>
      </c>
      <c r="F2455" t="n">
        <v>10.55</v>
      </c>
      <c r="G2455" t="n">
        <v>70.34</v>
      </c>
      <c r="H2455" t="n">
        <v>1.3</v>
      </c>
      <c r="I2455" t="n">
        <v>9</v>
      </c>
      <c r="J2455" t="n">
        <v>146.45</v>
      </c>
      <c r="K2455" t="n">
        <v>46.47</v>
      </c>
      <c r="L2455" t="n">
        <v>10.75</v>
      </c>
      <c r="M2455" t="n">
        <v>7</v>
      </c>
      <c r="N2455" t="n">
        <v>24.24</v>
      </c>
      <c r="O2455" t="n">
        <v>18296.48</v>
      </c>
      <c r="P2455" t="n">
        <v>108.55</v>
      </c>
      <c r="Q2455" t="n">
        <v>197.79</v>
      </c>
      <c r="R2455" t="n">
        <v>32.45</v>
      </c>
      <c r="S2455" t="n">
        <v>25.4</v>
      </c>
      <c r="T2455" t="n">
        <v>2675.39</v>
      </c>
      <c r="U2455" t="n">
        <v>0.78</v>
      </c>
      <c r="V2455" t="n">
        <v>0.88</v>
      </c>
      <c r="W2455" t="n">
        <v>2.95</v>
      </c>
      <c r="X2455" t="n">
        <v>0.16</v>
      </c>
      <c r="Y2455" t="n">
        <v>1</v>
      </c>
      <c r="Z2455" t="n">
        <v>10</v>
      </c>
    </row>
    <row r="2456">
      <c r="A2456" t="n">
        <v>40</v>
      </c>
      <c r="B2456" t="n">
        <v>65</v>
      </c>
      <c r="C2456" t="inlineStr">
        <is>
          <t xml:space="preserve">CONCLUIDO	</t>
        </is>
      </c>
      <c r="D2456" t="n">
        <v>7.7068</v>
      </c>
      <c r="E2456" t="n">
        <v>12.98</v>
      </c>
      <c r="F2456" t="n">
        <v>10.55</v>
      </c>
      <c r="G2456" t="n">
        <v>70.34</v>
      </c>
      <c r="H2456" t="n">
        <v>1.33</v>
      </c>
      <c r="I2456" t="n">
        <v>9</v>
      </c>
      <c r="J2456" t="n">
        <v>146.8</v>
      </c>
      <c r="K2456" t="n">
        <v>46.47</v>
      </c>
      <c r="L2456" t="n">
        <v>11</v>
      </c>
      <c r="M2456" t="n">
        <v>7</v>
      </c>
      <c r="N2456" t="n">
        <v>24.33</v>
      </c>
      <c r="O2456" t="n">
        <v>18338.99</v>
      </c>
      <c r="P2456" t="n">
        <v>108.12</v>
      </c>
      <c r="Q2456" t="n">
        <v>197.78</v>
      </c>
      <c r="R2456" t="n">
        <v>32.29</v>
      </c>
      <c r="S2456" t="n">
        <v>25.4</v>
      </c>
      <c r="T2456" t="n">
        <v>2595.27</v>
      </c>
      <c r="U2456" t="n">
        <v>0.79</v>
      </c>
      <c r="V2456" t="n">
        <v>0.88</v>
      </c>
      <c r="W2456" t="n">
        <v>2.95</v>
      </c>
      <c r="X2456" t="n">
        <v>0.16</v>
      </c>
      <c r="Y2456" t="n">
        <v>1</v>
      </c>
      <c r="Z2456" t="n">
        <v>10</v>
      </c>
    </row>
    <row r="2457">
      <c r="A2457" t="n">
        <v>41</v>
      </c>
      <c r="B2457" t="n">
        <v>65</v>
      </c>
      <c r="C2457" t="inlineStr">
        <is>
          <t xml:space="preserve">CONCLUIDO	</t>
        </is>
      </c>
      <c r="D2457" t="n">
        <v>7.7406</v>
      </c>
      <c r="E2457" t="n">
        <v>12.92</v>
      </c>
      <c r="F2457" t="n">
        <v>10.52</v>
      </c>
      <c r="G2457" t="n">
        <v>78.91</v>
      </c>
      <c r="H2457" t="n">
        <v>1.35</v>
      </c>
      <c r="I2457" t="n">
        <v>8</v>
      </c>
      <c r="J2457" t="n">
        <v>147.14</v>
      </c>
      <c r="K2457" t="n">
        <v>46.47</v>
      </c>
      <c r="L2457" t="n">
        <v>11.25</v>
      </c>
      <c r="M2457" t="n">
        <v>6</v>
      </c>
      <c r="N2457" t="n">
        <v>24.43</v>
      </c>
      <c r="O2457" t="n">
        <v>18381.53</v>
      </c>
      <c r="P2457" t="n">
        <v>107.72</v>
      </c>
      <c r="Q2457" t="n">
        <v>197.78</v>
      </c>
      <c r="R2457" t="n">
        <v>31.46</v>
      </c>
      <c r="S2457" t="n">
        <v>25.4</v>
      </c>
      <c r="T2457" t="n">
        <v>2187.01</v>
      </c>
      <c r="U2457" t="n">
        <v>0.8100000000000001</v>
      </c>
      <c r="V2457" t="n">
        <v>0.88</v>
      </c>
      <c r="W2457" t="n">
        <v>2.95</v>
      </c>
      <c r="X2457" t="n">
        <v>0.13</v>
      </c>
      <c r="Y2457" t="n">
        <v>1</v>
      </c>
      <c r="Z2457" t="n">
        <v>10</v>
      </c>
    </row>
    <row r="2458">
      <c r="A2458" t="n">
        <v>42</v>
      </c>
      <c r="B2458" t="n">
        <v>65</v>
      </c>
      <c r="C2458" t="inlineStr">
        <is>
          <t xml:space="preserve">CONCLUIDO	</t>
        </is>
      </c>
      <c r="D2458" t="n">
        <v>7.7386</v>
      </c>
      <c r="E2458" t="n">
        <v>12.92</v>
      </c>
      <c r="F2458" t="n">
        <v>10.52</v>
      </c>
      <c r="G2458" t="n">
        <v>78.93000000000001</v>
      </c>
      <c r="H2458" t="n">
        <v>1.38</v>
      </c>
      <c r="I2458" t="n">
        <v>8</v>
      </c>
      <c r="J2458" t="n">
        <v>147.49</v>
      </c>
      <c r="K2458" t="n">
        <v>46.47</v>
      </c>
      <c r="L2458" t="n">
        <v>11.5</v>
      </c>
      <c r="M2458" t="n">
        <v>6</v>
      </c>
      <c r="N2458" t="n">
        <v>24.52</v>
      </c>
      <c r="O2458" t="n">
        <v>18424.11</v>
      </c>
      <c r="P2458" t="n">
        <v>107.75</v>
      </c>
      <c r="Q2458" t="n">
        <v>197.75</v>
      </c>
      <c r="R2458" t="n">
        <v>31.53</v>
      </c>
      <c r="S2458" t="n">
        <v>25.4</v>
      </c>
      <c r="T2458" t="n">
        <v>2219.27</v>
      </c>
      <c r="U2458" t="n">
        <v>0.8100000000000001</v>
      </c>
      <c r="V2458" t="n">
        <v>0.88</v>
      </c>
      <c r="W2458" t="n">
        <v>2.95</v>
      </c>
      <c r="X2458" t="n">
        <v>0.13</v>
      </c>
      <c r="Y2458" t="n">
        <v>1</v>
      </c>
      <c r="Z2458" t="n">
        <v>10</v>
      </c>
    </row>
    <row r="2459">
      <c r="A2459" t="n">
        <v>43</v>
      </c>
      <c r="B2459" t="n">
        <v>65</v>
      </c>
      <c r="C2459" t="inlineStr">
        <is>
          <t xml:space="preserve">CONCLUIDO	</t>
        </is>
      </c>
      <c r="D2459" t="n">
        <v>7.7378</v>
      </c>
      <c r="E2459" t="n">
        <v>12.92</v>
      </c>
      <c r="F2459" t="n">
        <v>10.53</v>
      </c>
      <c r="G2459" t="n">
        <v>78.94</v>
      </c>
      <c r="H2459" t="n">
        <v>1.41</v>
      </c>
      <c r="I2459" t="n">
        <v>8</v>
      </c>
      <c r="J2459" t="n">
        <v>147.83</v>
      </c>
      <c r="K2459" t="n">
        <v>46.47</v>
      </c>
      <c r="L2459" t="n">
        <v>11.75</v>
      </c>
      <c r="M2459" t="n">
        <v>6</v>
      </c>
      <c r="N2459" t="n">
        <v>24.62</v>
      </c>
      <c r="O2459" t="n">
        <v>18466.71</v>
      </c>
      <c r="P2459" t="n">
        <v>107.72</v>
      </c>
      <c r="Q2459" t="n">
        <v>197.75</v>
      </c>
      <c r="R2459" t="n">
        <v>31.56</v>
      </c>
      <c r="S2459" t="n">
        <v>25.4</v>
      </c>
      <c r="T2459" t="n">
        <v>2236.05</v>
      </c>
      <c r="U2459" t="n">
        <v>0.8</v>
      </c>
      <c r="V2459" t="n">
        <v>0.88</v>
      </c>
      <c r="W2459" t="n">
        <v>2.95</v>
      </c>
      <c r="X2459" t="n">
        <v>0.14</v>
      </c>
      <c r="Y2459" t="n">
        <v>1</v>
      </c>
      <c r="Z2459" t="n">
        <v>10</v>
      </c>
    </row>
    <row r="2460">
      <c r="A2460" t="n">
        <v>44</v>
      </c>
      <c r="B2460" t="n">
        <v>65</v>
      </c>
      <c r="C2460" t="inlineStr">
        <is>
          <t xml:space="preserve">CONCLUIDO	</t>
        </is>
      </c>
      <c r="D2460" t="n">
        <v>7.7423</v>
      </c>
      <c r="E2460" t="n">
        <v>12.92</v>
      </c>
      <c r="F2460" t="n">
        <v>10.52</v>
      </c>
      <c r="G2460" t="n">
        <v>78.89</v>
      </c>
      <c r="H2460" t="n">
        <v>1.43</v>
      </c>
      <c r="I2460" t="n">
        <v>8</v>
      </c>
      <c r="J2460" t="n">
        <v>148.18</v>
      </c>
      <c r="K2460" t="n">
        <v>46.47</v>
      </c>
      <c r="L2460" t="n">
        <v>12</v>
      </c>
      <c r="M2460" t="n">
        <v>6</v>
      </c>
      <c r="N2460" t="n">
        <v>24.71</v>
      </c>
      <c r="O2460" t="n">
        <v>18509.36</v>
      </c>
      <c r="P2460" t="n">
        <v>107.27</v>
      </c>
      <c r="Q2460" t="n">
        <v>197.75</v>
      </c>
      <c r="R2460" t="n">
        <v>31.45</v>
      </c>
      <c r="S2460" t="n">
        <v>25.4</v>
      </c>
      <c r="T2460" t="n">
        <v>2182.33</v>
      </c>
      <c r="U2460" t="n">
        <v>0.8100000000000001</v>
      </c>
      <c r="V2460" t="n">
        <v>0.88</v>
      </c>
      <c r="W2460" t="n">
        <v>2.95</v>
      </c>
      <c r="X2460" t="n">
        <v>0.13</v>
      </c>
      <c r="Y2460" t="n">
        <v>1</v>
      </c>
      <c r="Z2460" t="n">
        <v>10</v>
      </c>
    </row>
    <row r="2461">
      <c r="A2461" t="n">
        <v>45</v>
      </c>
      <c r="B2461" t="n">
        <v>65</v>
      </c>
      <c r="C2461" t="inlineStr">
        <is>
          <t xml:space="preserve">CONCLUIDO	</t>
        </is>
      </c>
      <c r="D2461" t="n">
        <v>7.7354</v>
      </c>
      <c r="E2461" t="n">
        <v>12.93</v>
      </c>
      <c r="F2461" t="n">
        <v>10.53</v>
      </c>
      <c r="G2461" t="n">
        <v>78.97</v>
      </c>
      <c r="H2461" t="n">
        <v>1.46</v>
      </c>
      <c r="I2461" t="n">
        <v>8</v>
      </c>
      <c r="J2461" t="n">
        <v>148.52</v>
      </c>
      <c r="K2461" t="n">
        <v>46.47</v>
      </c>
      <c r="L2461" t="n">
        <v>12.25</v>
      </c>
      <c r="M2461" t="n">
        <v>6</v>
      </c>
      <c r="N2461" t="n">
        <v>24.81</v>
      </c>
      <c r="O2461" t="n">
        <v>18552.03</v>
      </c>
      <c r="P2461" t="n">
        <v>107.28</v>
      </c>
      <c r="Q2461" t="n">
        <v>197.75</v>
      </c>
      <c r="R2461" t="n">
        <v>31.59</v>
      </c>
      <c r="S2461" t="n">
        <v>25.4</v>
      </c>
      <c r="T2461" t="n">
        <v>2253.19</v>
      </c>
      <c r="U2461" t="n">
        <v>0.8</v>
      </c>
      <c r="V2461" t="n">
        <v>0.88</v>
      </c>
      <c r="W2461" t="n">
        <v>2.96</v>
      </c>
      <c r="X2461" t="n">
        <v>0.14</v>
      </c>
      <c r="Y2461" t="n">
        <v>1</v>
      </c>
      <c r="Z2461" t="n">
        <v>10</v>
      </c>
    </row>
    <row r="2462">
      <c r="A2462" t="n">
        <v>46</v>
      </c>
      <c r="B2462" t="n">
        <v>65</v>
      </c>
      <c r="C2462" t="inlineStr">
        <is>
          <t xml:space="preserve">CONCLUIDO	</t>
        </is>
      </c>
      <c r="D2462" t="n">
        <v>7.7373</v>
      </c>
      <c r="E2462" t="n">
        <v>12.92</v>
      </c>
      <c r="F2462" t="n">
        <v>10.53</v>
      </c>
      <c r="G2462" t="n">
        <v>78.95</v>
      </c>
      <c r="H2462" t="n">
        <v>1.49</v>
      </c>
      <c r="I2462" t="n">
        <v>8</v>
      </c>
      <c r="J2462" t="n">
        <v>148.87</v>
      </c>
      <c r="K2462" t="n">
        <v>46.47</v>
      </c>
      <c r="L2462" t="n">
        <v>12.5</v>
      </c>
      <c r="M2462" t="n">
        <v>6</v>
      </c>
      <c r="N2462" t="n">
        <v>24.9</v>
      </c>
      <c r="O2462" t="n">
        <v>18594.74</v>
      </c>
      <c r="P2462" t="n">
        <v>106.45</v>
      </c>
      <c r="Q2462" t="n">
        <v>197.8</v>
      </c>
      <c r="R2462" t="n">
        <v>31.64</v>
      </c>
      <c r="S2462" t="n">
        <v>25.4</v>
      </c>
      <c r="T2462" t="n">
        <v>2275.41</v>
      </c>
      <c r="U2462" t="n">
        <v>0.8</v>
      </c>
      <c r="V2462" t="n">
        <v>0.88</v>
      </c>
      <c r="W2462" t="n">
        <v>2.95</v>
      </c>
      <c r="X2462" t="n">
        <v>0.14</v>
      </c>
      <c r="Y2462" t="n">
        <v>1</v>
      </c>
      <c r="Z2462" t="n">
        <v>10</v>
      </c>
    </row>
    <row r="2463">
      <c r="A2463" t="n">
        <v>47</v>
      </c>
      <c r="B2463" t="n">
        <v>65</v>
      </c>
      <c r="C2463" t="inlineStr">
        <is>
          <t xml:space="preserve">CONCLUIDO	</t>
        </is>
      </c>
      <c r="D2463" t="n">
        <v>7.7631</v>
      </c>
      <c r="E2463" t="n">
        <v>12.88</v>
      </c>
      <c r="F2463" t="n">
        <v>10.51</v>
      </c>
      <c r="G2463" t="n">
        <v>90.09</v>
      </c>
      <c r="H2463" t="n">
        <v>1.51</v>
      </c>
      <c r="I2463" t="n">
        <v>7</v>
      </c>
      <c r="J2463" t="n">
        <v>149.22</v>
      </c>
      <c r="K2463" t="n">
        <v>46.47</v>
      </c>
      <c r="L2463" t="n">
        <v>12.75</v>
      </c>
      <c r="M2463" t="n">
        <v>5</v>
      </c>
      <c r="N2463" t="n">
        <v>25</v>
      </c>
      <c r="O2463" t="n">
        <v>18637.48</v>
      </c>
      <c r="P2463" t="n">
        <v>106.21</v>
      </c>
      <c r="Q2463" t="n">
        <v>197.77</v>
      </c>
      <c r="R2463" t="n">
        <v>31.09</v>
      </c>
      <c r="S2463" t="n">
        <v>25.4</v>
      </c>
      <c r="T2463" t="n">
        <v>2006.54</v>
      </c>
      <c r="U2463" t="n">
        <v>0.82</v>
      </c>
      <c r="V2463" t="n">
        <v>0.89</v>
      </c>
      <c r="W2463" t="n">
        <v>2.95</v>
      </c>
      <c r="X2463" t="n">
        <v>0.12</v>
      </c>
      <c r="Y2463" t="n">
        <v>1</v>
      </c>
      <c r="Z2463" t="n">
        <v>10</v>
      </c>
    </row>
    <row r="2464">
      <c r="A2464" t="n">
        <v>48</v>
      </c>
      <c r="B2464" t="n">
        <v>65</v>
      </c>
      <c r="C2464" t="inlineStr">
        <is>
          <t xml:space="preserve">CONCLUIDO	</t>
        </is>
      </c>
      <c r="D2464" t="n">
        <v>7.7603</v>
      </c>
      <c r="E2464" t="n">
        <v>12.89</v>
      </c>
      <c r="F2464" t="n">
        <v>10.52</v>
      </c>
      <c r="G2464" t="n">
        <v>90.13</v>
      </c>
      <c r="H2464" t="n">
        <v>1.54</v>
      </c>
      <c r="I2464" t="n">
        <v>7</v>
      </c>
      <c r="J2464" t="n">
        <v>149.56</v>
      </c>
      <c r="K2464" t="n">
        <v>46.47</v>
      </c>
      <c r="L2464" t="n">
        <v>13</v>
      </c>
      <c r="M2464" t="n">
        <v>5</v>
      </c>
      <c r="N2464" t="n">
        <v>25.1</v>
      </c>
      <c r="O2464" t="n">
        <v>18680.25</v>
      </c>
      <c r="P2464" t="n">
        <v>106.62</v>
      </c>
      <c r="Q2464" t="n">
        <v>197.81</v>
      </c>
      <c r="R2464" t="n">
        <v>31.22</v>
      </c>
      <c r="S2464" t="n">
        <v>25.4</v>
      </c>
      <c r="T2464" t="n">
        <v>2071.88</v>
      </c>
      <c r="U2464" t="n">
        <v>0.8100000000000001</v>
      </c>
      <c r="V2464" t="n">
        <v>0.88</v>
      </c>
      <c r="W2464" t="n">
        <v>2.95</v>
      </c>
      <c r="X2464" t="n">
        <v>0.12</v>
      </c>
      <c r="Y2464" t="n">
        <v>1</v>
      </c>
      <c r="Z2464" t="n">
        <v>10</v>
      </c>
    </row>
    <row r="2465">
      <c r="A2465" t="n">
        <v>49</v>
      </c>
      <c r="B2465" t="n">
        <v>65</v>
      </c>
      <c r="C2465" t="inlineStr">
        <is>
          <t xml:space="preserve">CONCLUIDO	</t>
        </is>
      </c>
      <c r="D2465" t="n">
        <v>7.7675</v>
      </c>
      <c r="E2465" t="n">
        <v>12.87</v>
      </c>
      <c r="F2465" t="n">
        <v>10.5</v>
      </c>
      <c r="G2465" t="n">
        <v>90.03</v>
      </c>
      <c r="H2465" t="n">
        <v>1.56</v>
      </c>
      <c r="I2465" t="n">
        <v>7</v>
      </c>
      <c r="J2465" t="n">
        <v>149.91</v>
      </c>
      <c r="K2465" t="n">
        <v>46.47</v>
      </c>
      <c r="L2465" t="n">
        <v>13.25</v>
      </c>
      <c r="M2465" t="n">
        <v>5</v>
      </c>
      <c r="N2465" t="n">
        <v>25.19</v>
      </c>
      <c r="O2465" t="n">
        <v>18723.06</v>
      </c>
      <c r="P2465" t="n">
        <v>106.37</v>
      </c>
      <c r="Q2465" t="n">
        <v>197.77</v>
      </c>
      <c r="R2465" t="n">
        <v>30.86</v>
      </c>
      <c r="S2465" t="n">
        <v>25.4</v>
      </c>
      <c r="T2465" t="n">
        <v>1890.12</v>
      </c>
      <c r="U2465" t="n">
        <v>0.82</v>
      </c>
      <c r="V2465" t="n">
        <v>0.89</v>
      </c>
      <c r="W2465" t="n">
        <v>2.95</v>
      </c>
      <c r="X2465" t="n">
        <v>0.11</v>
      </c>
      <c r="Y2465" t="n">
        <v>1</v>
      </c>
      <c r="Z2465" t="n">
        <v>10</v>
      </c>
    </row>
    <row r="2466">
      <c r="A2466" t="n">
        <v>50</v>
      </c>
      <c r="B2466" t="n">
        <v>65</v>
      </c>
      <c r="C2466" t="inlineStr">
        <is>
          <t xml:space="preserve">CONCLUIDO	</t>
        </is>
      </c>
      <c r="D2466" t="n">
        <v>7.7623</v>
      </c>
      <c r="E2466" t="n">
        <v>12.88</v>
      </c>
      <c r="F2466" t="n">
        <v>10.51</v>
      </c>
      <c r="G2466" t="n">
        <v>90.09999999999999</v>
      </c>
      <c r="H2466" t="n">
        <v>1.59</v>
      </c>
      <c r="I2466" t="n">
        <v>7</v>
      </c>
      <c r="J2466" t="n">
        <v>150.26</v>
      </c>
      <c r="K2466" t="n">
        <v>46.47</v>
      </c>
      <c r="L2466" t="n">
        <v>13.5</v>
      </c>
      <c r="M2466" t="n">
        <v>5</v>
      </c>
      <c r="N2466" t="n">
        <v>25.29</v>
      </c>
      <c r="O2466" t="n">
        <v>18765.9</v>
      </c>
      <c r="P2466" t="n">
        <v>106.29</v>
      </c>
      <c r="Q2466" t="n">
        <v>197.75</v>
      </c>
      <c r="R2466" t="n">
        <v>31.13</v>
      </c>
      <c r="S2466" t="n">
        <v>25.4</v>
      </c>
      <c r="T2466" t="n">
        <v>2024.01</v>
      </c>
      <c r="U2466" t="n">
        <v>0.82</v>
      </c>
      <c r="V2466" t="n">
        <v>0.89</v>
      </c>
      <c r="W2466" t="n">
        <v>2.95</v>
      </c>
      <c r="X2466" t="n">
        <v>0.12</v>
      </c>
      <c r="Y2466" t="n">
        <v>1</v>
      </c>
      <c r="Z2466" t="n">
        <v>10</v>
      </c>
    </row>
    <row r="2467">
      <c r="A2467" t="n">
        <v>51</v>
      </c>
      <c r="B2467" t="n">
        <v>65</v>
      </c>
      <c r="C2467" t="inlineStr">
        <is>
          <t xml:space="preserve">CONCLUIDO	</t>
        </is>
      </c>
      <c r="D2467" t="n">
        <v>7.7626</v>
      </c>
      <c r="E2467" t="n">
        <v>12.88</v>
      </c>
      <c r="F2467" t="n">
        <v>10.51</v>
      </c>
      <c r="G2467" t="n">
        <v>90.09999999999999</v>
      </c>
      <c r="H2467" t="n">
        <v>1.62</v>
      </c>
      <c r="I2467" t="n">
        <v>7</v>
      </c>
      <c r="J2467" t="n">
        <v>150.61</v>
      </c>
      <c r="K2467" t="n">
        <v>46.47</v>
      </c>
      <c r="L2467" t="n">
        <v>13.75</v>
      </c>
      <c r="M2467" t="n">
        <v>5</v>
      </c>
      <c r="N2467" t="n">
        <v>25.39</v>
      </c>
      <c r="O2467" t="n">
        <v>18808.78</v>
      </c>
      <c r="P2467" t="n">
        <v>106.1</v>
      </c>
      <c r="Q2467" t="n">
        <v>197.78</v>
      </c>
      <c r="R2467" t="n">
        <v>31.18</v>
      </c>
      <c r="S2467" t="n">
        <v>25.4</v>
      </c>
      <c r="T2467" t="n">
        <v>2051.06</v>
      </c>
      <c r="U2467" t="n">
        <v>0.8100000000000001</v>
      </c>
      <c r="V2467" t="n">
        <v>0.89</v>
      </c>
      <c r="W2467" t="n">
        <v>2.95</v>
      </c>
      <c r="X2467" t="n">
        <v>0.12</v>
      </c>
      <c r="Y2467" t="n">
        <v>1</v>
      </c>
      <c r="Z2467" t="n">
        <v>10</v>
      </c>
    </row>
    <row r="2468">
      <c r="A2468" t="n">
        <v>52</v>
      </c>
      <c r="B2468" t="n">
        <v>65</v>
      </c>
      <c r="C2468" t="inlineStr">
        <is>
          <t xml:space="preserve">CONCLUIDO	</t>
        </is>
      </c>
      <c r="D2468" t="n">
        <v>7.7641</v>
      </c>
      <c r="E2468" t="n">
        <v>12.88</v>
      </c>
      <c r="F2468" t="n">
        <v>10.51</v>
      </c>
      <c r="G2468" t="n">
        <v>90.08</v>
      </c>
      <c r="H2468" t="n">
        <v>1.64</v>
      </c>
      <c r="I2468" t="n">
        <v>7</v>
      </c>
      <c r="J2468" t="n">
        <v>150.95</v>
      </c>
      <c r="K2468" t="n">
        <v>46.47</v>
      </c>
      <c r="L2468" t="n">
        <v>14</v>
      </c>
      <c r="M2468" t="n">
        <v>5</v>
      </c>
      <c r="N2468" t="n">
        <v>25.49</v>
      </c>
      <c r="O2468" t="n">
        <v>18851.69</v>
      </c>
      <c r="P2468" t="n">
        <v>105.54</v>
      </c>
      <c r="Q2468" t="n">
        <v>197.75</v>
      </c>
      <c r="R2468" t="n">
        <v>31.12</v>
      </c>
      <c r="S2468" t="n">
        <v>25.4</v>
      </c>
      <c r="T2468" t="n">
        <v>2019.87</v>
      </c>
      <c r="U2468" t="n">
        <v>0.82</v>
      </c>
      <c r="V2468" t="n">
        <v>0.89</v>
      </c>
      <c r="W2468" t="n">
        <v>2.95</v>
      </c>
      <c r="X2468" t="n">
        <v>0.12</v>
      </c>
      <c r="Y2468" t="n">
        <v>1</v>
      </c>
      <c r="Z2468" t="n">
        <v>10</v>
      </c>
    </row>
    <row r="2469">
      <c r="A2469" t="n">
        <v>53</v>
      </c>
      <c r="B2469" t="n">
        <v>65</v>
      </c>
      <c r="C2469" t="inlineStr">
        <is>
          <t xml:space="preserve">CONCLUIDO	</t>
        </is>
      </c>
      <c r="D2469" t="n">
        <v>7.7595</v>
      </c>
      <c r="E2469" t="n">
        <v>12.89</v>
      </c>
      <c r="F2469" t="n">
        <v>10.52</v>
      </c>
      <c r="G2469" t="n">
        <v>90.14</v>
      </c>
      <c r="H2469" t="n">
        <v>1.67</v>
      </c>
      <c r="I2469" t="n">
        <v>7</v>
      </c>
      <c r="J2469" t="n">
        <v>151.3</v>
      </c>
      <c r="K2469" t="n">
        <v>46.47</v>
      </c>
      <c r="L2469" t="n">
        <v>14.25</v>
      </c>
      <c r="M2469" t="n">
        <v>5</v>
      </c>
      <c r="N2469" t="n">
        <v>25.59</v>
      </c>
      <c r="O2469" t="n">
        <v>18894.63</v>
      </c>
      <c r="P2469" t="n">
        <v>105.18</v>
      </c>
      <c r="Q2469" t="n">
        <v>197.75</v>
      </c>
      <c r="R2469" t="n">
        <v>31.31</v>
      </c>
      <c r="S2469" t="n">
        <v>25.4</v>
      </c>
      <c r="T2469" t="n">
        <v>2117.28</v>
      </c>
      <c r="U2469" t="n">
        <v>0.8100000000000001</v>
      </c>
      <c r="V2469" t="n">
        <v>0.88</v>
      </c>
      <c r="W2469" t="n">
        <v>2.95</v>
      </c>
      <c r="X2469" t="n">
        <v>0.13</v>
      </c>
      <c r="Y2469" t="n">
        <v>1</v>
      </c>
      <c r="Z2469" t="n">
        <v>10</v>
      </c>
    </row>
    <row r="2470">
      <c r="A2470" t="n">
        <v>54</v>
      </c>
      <c r="B2470" t="n">
        <v>65</v>
      </c>
      <c r="C2470" t="inlineStr">
        <is>
          <t xml:space="preserve">CONCLUIDO	</t>
        </is>
      </c>
      <c r="D2470" t="n">
        <v>7.7628</v>
      </c>
      <c r="E2470" t="n">
        <v>12.88</v>
      </c>
      <c r="F2470" t="n">
        <v>10.51</v>
      </c>
      <c r="G2470" t="n">
        <v>90.09999999999999</v>
      </c>
      <c r="H2470" t="n">
        <v>1.69</v>
      </c>
      <c r="I2470" t="n">
        <v>7</v>
      </c>
      <c r="J2470" t="n">
        <v>151.65</v>
      </c>
      <c r="K2470" t="n">
        <v>46.47</v>
      </c>
      <c r="L2470" t="n">
        <v>14.5</v>
      </c>
      <c r="M2470" t="n">
        <v>5</v>
      </c>
      <c r="N2470" t="n">
        <v>25.68</v>
      </c>
      <c r="O2470" t="n">
        <v>18937.61</v>
      </c>
      <c r="P2470" t="n">
        <v>104.72</v>
      </c>
      <c r="Q2470" t="n">
        <v>197.8</v>
      </c>
      <c r="R2470" t="n">
        <v>31.2</v>
      </c>
      <c r="S2470" t="n">
        <v>25.4</v>
      </c>
      <c r="T2470" t="n">
        <v>2061.28</v>
      </c>
      <c r="U2470" t="n">
        <v>0.8100000000000001</v>
      </c>
      <c r="V2470" t="n">
        <v>0.89</v>
      </c>
      <c r="W2470" t="n">
        <v>2.95</v>
      </c>
      <c r="X2470" t="n">
        <v>0.12</v>
      </c>
      <c r="Y2470" t="n">
        <v>1</v>
      </c>
      <c r="Z2470" t="n">
        <v>10</v>
      </c>
    </row>
    <row r="2471">
      <c r="A2471" t="n">
        <v>55</v>
      </c>
      <c r="B2471" t="n">
        <v>65</v>
      </c>
      <c r="C2471" t="inlineStr">
        <is>
          <t xml:space="preserve">CONCLUIDO	</t>
        </is>
      </c>
      <c r="D2471" t="n">
        <v>7.7646</v>
      </c>
      <c r="E2471" t="n">
        <v>12.88</v>
      </c>
      <c r="F2471" t="n">
        <v>10.51</v>
      </c>
      <c r="G2471" t="n">
        <v>90.06999999999999</v>
      </c>
      <c r="H2471" t="n">
        <v>1.72</v>
      </c>
      <c r="I2471" t="n">
        <v>7</v>
      </c>
      <c r="J2471" t="n">
        <v>152</v>
      </c>
      <c r="K2471" t="n">
        <v>46.47</v>
      </c>
      <c r="L2471" t="n">
        <v>14.75</v>
      </c>
      <c r="M2471" t="n">
        <v>5</v>
      </c>
      <c r="N2471" t="n">
        <v>25.78</v>
      </c>
      <c r="O2471" t="n">
        <v>18980.62</v>
      </c>
      <c r="P2471" t="n">
        <v>104.14</v>
      </c>
      <c r="Q2471" t="n">
        <v>197.77</v>
      </c>
      <c r="R2471" t="n">
        <v>31.01</v>
      </c>
      <c r="S2471" t="n">
        <v>25.4</v>
      </c>
      <c r="T2471" t="n">
        <v>1964.06</v>
      </c>
      <c r="U2471" t="n">
        <v>0.82</v>
      </c>
      <c r="V2471" t="n">
        <v>0.89</v>
      </c>
      <c r="W2471" t="n">
        <v>2.95</v>
      </c>
      <c r="X2471" t="n">
        <v>0.12</v>
      </c>
      <c r="Y2471" t="n">
        <v>1</v>
      </c>
      <c r="Z2471" t="n">
        <v>10</v>
      </c>
    </row>
    <row r="2472">
      <c r="A2472" t="n">
        <v>56</v>
      </c>
      <c r="B2472" t="n">
        <v>65</v>
      </c>
      <c r="C2472" t="inlineStr">
        <is>
          <t xml:space="preserve">CONCLUIDO	</t>
        </is>
      </c>
      <c r="D2472" t="n">
        <v>7.7951</v>
      </c>
      <c r="E2472" t="n">
        <v>12.83</v>
      </c>
      <c r="F2472" t="n">
        <v>10.48</v>
      </c>
      <c r="G2472" t="n">
        <v>104.85</v>
      </c>
      <c r="H2472" t="n">
        <v>1.74</v>
      </c>
      <c r="I2472" t="n">
        <v>6</v>
      </c>
      <c r="J2472" t="n">
        <v>152.35</v>
      </c>
      <c r="K2472" t="n">
        <v>46.47</v>
      </c>
      <c r="L2472" t="n">
        <v>15</v>
      </c>
      <c r="M2472" t="n">
        <v>4</v>
      </c>
      <c r="N2472" t="n">
        <v>25.88</v>
      </c>
      <c r="O2472" t="n">
        <v>19023.66</v>
      </c>
      <c r="P2472" t="n">
        <v>103.57</v>
      </c>
      <c r="Q2472" t="n">
        <v>197.75</v>
      </c>
      <c r="R2472" t="n">
        <v>30.24</v>
      </c>
      <c r="S2472" t="n">
        <v>25.4</v>
      </c>
      <c r="T2472" t="n">
        <v>1587.63</v>
      </c>
      <c r="U2472" t="n">
        <v>0.84</v>
      </c>
      <c r="V2472" t="n">
        <v>0.89</v>
      </c>
      <c r="W2472" t="n">
        <v>2.95</v>
      </c>
      <c r="X2472" t="n">
        <v>0.1</v>
      </c>
      <c r="Y2472" t="n">
        <v>1</v>
      </c>
      <c r="Z2472" t="n">
        <v>10</v>
      </c>
    </row>
    <row r="2473">
      <c r="A2473" t="n">
        <v>57</v>
      </c>
      <c r="B2473" t="n">
        <v>65</v>
      </c>
      <c r="C2473" t="inlineStr">
        <is>
          <t xml:space="preserve">CONCLUIDO	</t>
        </is>
      </c>
      <c r="D2473" t="n">
        <v>7.7947</v>
      </c>
      <c r="E2473" t="n">
        <v>12.83</v>
      </c>
      <c r="F2473" t="n">
        <v>10.49</v>
      </c>
      <c r="G2473" t="n">
        <v>104.86</v>
      </c>
      <c r="H2473" t="n">
        <v>1.77</v>
      </c>
      <c r="I2473" t="n">
        <v>6</v>
      </c>
      <c r="J2473" t="n">
        <v>152.7</v>
      </c>
      <c r="K2473" t="n">
        <v>46.47</v>
      </c>
      <c r="L2473" t="n">
        <v>15.25</v>
      </c>
      <c r="M2473" t="n">
        <v>4</v>
      </c>
      <c r="N2473" t="n">
        <v>25.98</v>
      </c>
      <c r="O2473" t="n">
        <v>19066.74</v>
      </c>
      <c r="P2473" t="n">
        <v>103.65</v>
      </c>
      <c r="Q2473" t="n">
        <v>197.75</v>
      </c>
      <c r="R2473" t="n">
        <v>30.3</v>
      </c>
      <c r="S2473" t="n">
        <v>25.4</v>
      </c>
      <c r="T2473" t="n">
        <v>1615.58</v>
      </c>
      <c r="U2473" t="n">
        <v>0.84</v>
      </c>
      <c r="V2473" t="n">
        <v>0.89</v>
      </c>
      <c r="W2473" t="n">
        <v>2.95</v>
      </c>
      <c r="X2473" t="n">
        <v>0.1</v>
      </c>
      <c r="Y2473" t="n">
        <v>1</v>
      </c>
      <c r="Z2473" t="n">
        <v>10</v>
      </c>
    </row>
    <row r="2474">
      <c r="A2474" t="n">
        <v>58</v>
      </c>
      <c r="B2474" t="n">
        <v>65</v>
      </c>
      <c r="C2474" t="inlineStr">
        <is>
          <t xml:space="preserve">CONCLUIDO	</t>
        </is>
      </c>
      <c r="D2474" t="n">
        <v>7.7956</v>
      </c>
      <c r="E2474" t="n">
        <v>12.83</v>
      </c>
      <c r="F2474" t="n">
        <v>10.48</v>
      </c>
      <c r="G2474" t="n">
        <v>104.84</v>
      </c>
      <c r="H2474" t="n">
        <v>1.79</v>
      </c>
      <c r="I2474" t="n">
        <v>6</v>
      </c>
      <c r="J2474" t="n">
        <v>153.05</v>
      </c>
      <c r="K2474" t="n">
        <v>46.47</v>
      </c>
      <c r="L2474" t="n">
        <v>15.5</v>
      </c>
      <c r="M2474" t="n">
        <v>4</v>
      </c>
      <c r="N2474" t="n">
        <v>26.08</v>
      </c>
      <c r="O2474" t="n">
        <v>19109.85</v>
      </c>
      <c r="P2474" t="n">
        <v>103.91</v>
      </c>
      <c r="Q2474" t="n">
        <v>197.75</v>
      </c>
      <c r="R2474" t="n">
        <v>30.29</v>
      </c>
      <c r="S2474" t="n">
        <v>25.4</v>
      </c>
      <c r="T2474" t="n">
        <v>1613.44</v>
      </c>
      <c r="U2474" t="n">
        <v>0.84</v>
      </c>
      <c r="V2474" t="n">
        <v>0.89</v>
      </c>
      <c r="W2474" t="n">
        <v>2.95</v>
      </c>
      <c r="X2474" t="n">
        <v>0.09</v>
      </c>
      <c r="Y2474" t="n">
        <v>1</v>
      </c>
      <c r="Z2474" t="n">
        <v>10</v>
      </c>
    </row>
    <row r="2475">
      <c r="A2475" t="n">
        <v>59</v>
      </c>
      <c r="B2475" t="n">
        <v>65</v>
      </c>
      <c r="C2475" t="inlineStr">
        <is>
          <t xml:space="preserve">CONCLUIDO	</t>
        </is>
      </c>
      <c r="D2475" t="n">
        <v>7.7934</v>
      </c>
      <c r="E2475" t="n">
        <v>12.83</v>
      </c>
      <c r="F2475" t="n">
        <v>10.49</v>
      </c>
      <c r="G2475" t="n">
        <v>104.88</v>
      </c>
      <c r="H2475" t="n">
        <v>1.82</v>
      </c>
      <c r="I2475" t="n">
        <v>6</v>
      </c>
      <c r="J2475" t="n">
        <v>153.4</v>
      </c>
      <c r="K2475" t="n">
        <v>46.47</v>
      </c>
      <c r="L2475" t="n">
        <v>15.75</v>
      </c>
      <c r="M2475" t="n">
        <v>4</v>
      </c>
      <c r="N2475" t="n">
        <v>26.18</v>
      </c>
      <c r="O2475" t="n">
        <v>19153</v>
      </c>
      <c r="P2475" t="n">
        <v>104.11</v>
      </c>
      <c r="Q2475" t="n">
        <v>197.78</v>
      </c>
      <c r="R2475" t="n">
        <v>30.44</v>
      </c>
      <c r="S2475" t="n">
        <v>25.4</v>
      </c>
      <c r="T2475" t="n">
        <v>1685.12</v>
      </c>
      <c r="U2475" t="n">
        <v>0.83</v>
      </c>
      <c r="V2475" t="n">
        <v>0.89</v>
      </c>
      <c r="W2475" t="n">
        <v>2.95</v>
      </c>
      <c r="X2475" t="n">
        <v>0.1</v>
      </c>
      <c r="Y2475" t="n">
        <v>1</v>
      </c>
      <c r="Z2475" t="n">
        <v>10</v>
      </c>
    </row>
    <row r="2476">
      <c r="A2476" t="n">
        <v>60</v>
      </c>
      <c r="B2476" t="n">
        <v>65</v>
      </c>
      <c r="C2476" t="inlineStr">
        <is>
          <t xml:space="preserve">CONCLUIDO	</t>
        </is>
      </c>
      <c r="D2476" t="n">
        <v>7.8003</v>
      </c>
      <c r="E2476" t="n">
        <v>12.82</v>
      </c>
      <c r="F2476" t="n">
        <v>10.48</v>
      </c>
      <c r="G2476" t="n">
        <v>104.76</v>
      </c>
      <c r="H2476" t="n">
        <v>1.84</v>
      </c>
      <c r="I2476" t="n">
        <v>6</v>
      </c>
      <c r="J2476" t="n">
        <v>153.75</v>
      </c>
      <c r="K2476" t="n">
        <v>46.47</v>
      </c>
      <c r="L2476" t="n">
        <v>16</v>
      </c>
      <c r="M2476" t="n">
        <v>4</v>
      </c>
      <c r="N2476" t="n">
        <v>26.28</v>
      </c>
      <c r="O2476" t="n">
        <v>19196.18</v>
      </c>
      <c r="P2476" t="n">
        <v>103.62</v>
      </c>
      <c r="Q2476" t="n">
        <v>197.79</v>
      </c>
      <c r="R2476" t="n">
        <v>30.02</v>
      </c>
      <c r="S2476" t="n">
        <v>25.4</v>
      </c>
      <c r="T2476" t="n">
        <v>1478.47</v>
      </c>
      <c r="U2476" t="n">
        <v>0.85</v>
      </c>
      <c r="V2476" t="n">
        <v>0.89</v>
      </c>
      <c r="W2476" t="n">
        <v>2.95</v>
      </c>
      <c r="X2476" t="n">
        <v>0.09</v>
      </c>
      <c r="Y2476" t="n">
        <v>1</v>
      </c>
      <c r="Z2476" t="n">
        <v>10</v>
      </c>
    </row>
    <row r="2477">
      <c r="A2477" t="n">
        <v>61</v>
      </c>
      <c r="B2477" t="n">
        <v>65</v>
      </c>
      <c r="C2477" t="inlineStr">
        <is>
          <t xml:space="preserve">CONCLUIDO	</t>
        </is>
      </c>
      <c r="D2477" t="n">
        <v>7.7946</v>
      </c>
      <c r="E2477" t="n">
        <v>12.83</v>
      </c>
      <c r="F2477" t="n">
        <v>10.49</v>
      </c>
      <c r="G2477" t="n">
        <v>104.86</v>
      </c>
      <c r="H2477" t="n">
        <v>1.87</v>
      </c>
      <c r="I2477" t="n">
        <v>6</v>
      </c>
      <c r="J2477" t="n">
        <v>154.1</v>
      </c>
      <c r="K2477" t="n">
        <v>46.47</v>
      </c>
      <c r="L2477" t="n">
        <v>16.25</v>
      </c>
      <c r="M2477" t="n">
        <v>4</v>
      </c>
      <c r="N2477" t="n">
        <v>26.38</v>
      </c>
      <c r="O2477" t="n">
        <v>19239.4</v>
      </c>
      <c r="P2477" t="n">
        <v>103.77</v>
      </c>
      <c r="Q2477" t="n">
        <v>197.76</v>
      </c>
      <c r="R2477" t="n">
        <v>30.36</v>
      </c>
      <c r="S2477" t="n">
        <v>25.4</v>
      </c>
      <c r="T2477" t="n">
        <v>1647.18</v>
      </c>
      <c r="U2477" t="n">
        <v>0.84</v>
      </c>
      <c r="V2477" t="n">
        <v>0.89</v>
      </c>
      <c r="W2477" t="n">
        <v>2.95</v>
      </c>
      <c r="X2477" t="n">
        <v>0.1</v>
      </c>
      <c r="Y2477" t="n">
        <v>1</v>
      </c>
      <c r="Z2477" t="n">
        <v>10</v>
      </c>
    </row>
    <row r="2478">
      <c r="A2478" t="n">
        <v>62</v>
      </c>
      <c r="B2478" t="n">
        <v>65</v>
      </c>
      <c r="C2478" t="inlineStr">
        <is>
          <t xml:space="preserve">CONCLUIDO	</t>
        </is>
      </c>
      <c r="D2478" t="n">
        <v>7.7964</v>
      </c>
      <c r="E2478" t="n">
        <v>12.83</v>
      </c>
      <c r="F2478" t="n">
        <v>10.48</v>
      </c>
      <c r="G2478" t="n">
        <v>104.83</v>
      </c>
      <c r="H2478" t="n">
        <v>1.89</v>
      </c>
      <c r="I2478" t="n">
        <v>6</v>
      </c>
      <c r="J2478" t="n">
        <v>154.45</v>
      </c>
      <c r="K2478" t="n">
        <v>46.47</v>
      </c>
      <c r="L2478" t="n">
        <v>16.5</v>
      </c>
      <c r="M2478" t="n">
        <v>4</v>
      </c>
      <c r="N2478" t="n">
        <v>26.48</v>
      </c>
      <c r="O2478" t="n">
        <v>19282.65</v>
      </c>
      <c r="P2478" t="n">
        <v>103.49</v>
      </c>
      <c r="Q2478" t="n">
        <v>197.75</v>
      </c>
      <c r="R2478" t="n">
        <v>30.29</v>
      </c>
      <c r="S2478" t="n">
        <v>25.4</v>
      </c>
      <c r="T2478" t="n">
        <v>1610.76</v>
      </c>
      <c r="U2478" t="n">
        <v>0.84</v>
      </c>
      <c r="V2478" t="n">
        <v>0.89</v>
      </c>
      <c r="W2478" t="n">
        <v>2.95</v>
      </c>
      <c r="X2478" t="n">
        <v>0.09</v>
      </c>
      <c r="Y2478" t="n">
        <v>1</v>
      </c>
      <c r="Z2478" t="n">
        <v>10</v>
      </c>
    </row>
    <row r="2479">
      <c r="A2479" t="n">
        <v>63</v>
      </c>
      <c r="B2479" t="n">
        <v>65</v>
      </c>
      <c r="C2479" t="inlineStr">
        <is>
          <t xml:space="preserve">CONCLUIDO	</t>
        </is>
      </c>
      <c r="D2479" t="n">
        <v>7.7939</v>
      </c>
      <c r="E2479" t="n">
        <v>12.83</v>
      </c>
      <c r="F2479" t="n">
        <v>10.49</v>
      </c>
      <c r="G2479" t="n">
        <v>104.87</v>
      </c>
      <c r="H2479" t="n">
        <v>1.92</v>
      </c>
      <c r="I2479" t="n">
        <v>6</v>
      </c>
      <c r="J2479" t="n">
        <v>154.8</v>
      </c>
      <c r="K2479" t="n">
        <v>46.47</v>
      </c>
      <c r="L2479" t="n">
        <v>16.75</v>
      </c>
      <c r="M2479" t="n">
        <v>4</v>
      </c>
      <c r="N2479" t="n">
        <v>26.58</v>
      </c>
      <c r="O2479" t="n">
        <v>19325.94</v>
      </c>
      <c r="P2479" t="n">
        <v>103.31</v>
      </c>
      <c r="Q2479" t="n">
        <v>197.75</v>
      </c>
      <c r="R2479" t="n">
        <v>30.39</v>
      </c>
      <c r="S2479" t="n">
        <v>25.4</v>
      </c>
      <c r="T2479" t="n">
        <v>1663.22</v>
      </c>
      <c r="U2479" t="n">
        <v>0.84</v>
      </c>
      <c r="V2479" t="n">
        <v>0.89</v>
      </c>
      <c r="W2479" t="n">
        <v>2.95</v>
      </c>
      <c r="X2479" t="n">
        <v>0.1</v>
      </c>
      <c r="Y2479" t="n">
        <v>1</v>
      </c>
      <c r="Z2479" t="n">
        <v>10</v>
      </c>
    </row>
    <row r="2480">
      <c r="A2480" t="n">
        <v>64</v>
      </c>
      <c r="B2480" t="n">
        <v>65</v>
      </c>
      <c r="C2480" t="inlineStr">
        <is>
          <t xml:space="preserve">CONCLUIDO	</t>
        </is>
      </c>
      <c r="D2480" t="n">
        <v>7.7936</v>
      </c>
      <c r="E2480" t="n">
        <v>12.83</v>
      </c>
      <c r="F2480" t="n">
        <v>10.49</v>
      </c>
      <c r="G2480" t="n">
        <v>104.88</v>
      </c>
      <c r="H2480" t="n">
        <v>1.94</v>
      </c>
      <c r="I2480" t="n">
        <v>6</v>
      </c>
      <c r="J2480" t="n">
        <v>155.15</v>
      </c>
      <c r="K2480" t="n">
        <v>46.47</v>
      </c>
      <c r="L2480" t="n">
        <v>17</v>
      </c>
      <c r="M2480" t="n">
        <v>4</v>
      </c>
      <c r="N2480" t="n">
        <v>26.68</v>
      </c>
      <c r="O2480" t="n">
        <v>19369.26</v>
      </c>
      <c r="P2480" t="n">
        <v>102.92</v>
      </c>
      <c r="Q2480" t="n">
        <v>197.76</v>
      </c>
      <c r="R2480" t="n">
        <v>30.44</v>
      </c>
      <c r="S2480" t="n">
        <v>25.4</v>
      </c>
      <c r="T2480" t="n">
        <v>1687.36</v>
      </c>
      <c r="U2480" t="n">
        <v>0.83</v>
      </c>
      <c r="V2480" t="n">
        <v>0.89</v>
      </c>
      <c r="W2480" t="n">
        <v>2.95</v>
      </c>
      <c r="X2480" t="n">
        <v>0.1</v>
      </c>
      <c r="Y2480" t="n">
        <v>1</v>
      </c>
      <c r="Z2480" t="n">
        <v>10</v>
      </c>
    </row>
    <row r="2481">
      <c r="A2481" t="n">
        <v>65</v>
      </c>
      <c r="B2481" t="n">
        <v>65</v>
      </c>
      <c r="C2481" t="inlineStr">
        <is>
          <t xml:space="preserve">CONCLUIDO	</t>
        </is>
      </c>
      <c r="D2481" t="n">
        <v>7.7959</v>
      </c>
      <c r="E2481" t="n">
        <v>12.83</v>
      </c>
      <c r="F2481" t="n">
        <v>10.48</v>
      </c>
      <c r="G2481" t="n">
        <v>104.84</v>
      </c>
      <c r="H2481" t="n">
        <v>1.96</v>
      </c>
      <c r="I2481" t="n">
        <v>6</v>
      </c>
      <c r="J2481" t="n">
        <v>155.5</v>
      </c>
      <c r="K2481" t="n">
        <v>46.47</v>
      </c>
      <c r="L2481" t="n">
        <v>17.25</v>
      </c>
      <c r="M2481" t="n">
        <v>4</v>
      </c>
      <c r="N2481" t="n">
        <v>26.79</v>
      </c>
      <c r="O2481" t="n">
        <v>19412.61</v>
      </c>
      <c r="P2481" t="n">
        <v>102.36</v>
      </c>
      <c r="Q2481" t="n">
        <v>197.75</v>
      </c>
      <c r="R2481" t="n">
        <v>30.29</v>
      </c>
      <c r="S2481" t="n">
        <v>25.4</v>
      </c>
      <c r="T2481" t="n">
        <v>1608.99</v>
      </c>
      <c r="U2481" t="n">
        <v>0.84</v>
      </c>
      <c r="V2481" t="n">
        <v>0.89</v>
      </c>
      <c r="W2481" t="n">
        <v>2.95</v>
      </c>
      <c r="X2481" t="n">
        <v>0.09</v>
      </c>
      <c r="Y2481" t="n">
        <v>1</v>
      </c>
      <c r="Z2481" t="n">
        <v>10</v>
      </c>
    </row>
    <row r="2482">
      <c r="A2482" t="n">
        <v>66</v>
      </c>
      <c r="B2482" t="n">
        <v>65</v>
      </c>
      <c r="C2482" t="inlineStr">
        <is>
          <t xml:space="preserve">CONCLUIDO	</t>
        </is>
      </c>
      <c r="D2482" t="n">
        <v>7.7949</v>
      </c>
      <c r="E2482" t="n">
        <v>12.83</v>
      </c>
      <c r="F2482" t="n">
        <v>10.49</v>
      </c>
      <c r="G2482" t="n">
        <v>104.85</v>
      </c>
      <c r="H2482" t="n">
        <v>1.99</v>
      </c>
      <c r="I2482" t="n">
        <v>6</v>
      </c>
      <c r="J2482" t="n">
        <v>155.85</v>
      </c>
      <c r="K2482" t="n">
        <v>46.47</v>
      </c>
      <c r="L2482" t="n">
        <v>17.5</v>
      </c>
      <c r="M2482" t="n">
        <v>4</v>
      </c>
      <c r="N2482" t="n">
        <v>26.89</v>
      </c>
      <c r="O2482" t="n">
        <v>19456</v>
      </c>
      <c r="P2482" t="n">
        <v>102.01</v>
      </c>
      <c r="Q2482" t="n">
        <v>197.75</v>
      </c>
      <c r="R2482" t="n">
        <v>30.41</v>
      </c>
      <c r="S2482" t="n">
        <v>25.4</v>
      </c>
      <c r="T2482" t="n">
        <v>1670.16</v>
      </c>
      <c r="U2482" t="n">
        <v>0.84</v>
      </c>
      <c r="V2482" t="n">
        <v>0.89</v>
      </c>
      <c r="W2482" t="n">
        <v>2.95</v>
      </c>
      <c r="X2482" t="n">
        <v>0.1</v>
      </c>
      <c r="Y2482" t="n">
        <v>1</v>
      </c>
      <c r="Z2482" t="n">
        <v>10</v>
      </c>
    </row>
    <row r="2483">
      <c r="A2483" t="n">
        <v>67</v>
      </c>
      <c r="B2483" t="n">
        <v>65</v>
      </c>
      <c r="C2483" t="inlineStr">
        <is>
          <t xml:space="preserve">CONCLUIDO	</t>
        </is>
      </c>
      <c r="D2483" t="n">
        <v>7.7949</v>
      </c>
      <c r="E2483" t="n">
        <v>12.83</v>
      </c>
      <c r="F2483" t="n">
        <v>10.49</v>
      </c>
      <c r="G2483" t="n">
        <v>104.85</v>
      </c>
      <c r="H2483" t="n">
        <v>2.01</v>
      </c>
      <c r="I2483" t="n">
        <v>6</v>
      </c>
      <c r="J2483" t="n">
        <v>156.21</v>
      </c>
      <c r="K2483" t="n">
        <v>46.47</v>
      </c>
      <c r="L2483" t="n">
        <v>17.75</v>
      </c>
      <c r="M2483" t="n">
        <v>4</v>
      </c>
      <c r="N2483" t="n">
        <v>26.99</v>
      </c>
      <c r="O2483" t="n">
        <v>19499.43</v>
      </c>
      <c r="P2483" t="n">
        <v>101.33</v>
      </c>
      <c r="Q2483" t="n">
        <v>197.76</v>
      </c>
      <c r="R2483" t="n">
        <v>30.44</v>
      </c>
      <c r="S2483" t="n">
        <v>25.4</v>
      </c>
      <c r="T2483" t="n">
        <v>1686.85</v>
      </c>
      <c r="U2483" t="n">
        <v>0.83</v>
      </c>
      <c r="V2483" t="n">
        <v>0.89</v>
      </c>
      <c r="W2483" t="n">
        <v>2.95</v>
      </c>
      <c r="X2483" t="n">
        <v>0.1</v>
      </c>
      <c r="Y2483" t="n">
        <v>1</v>
      </c>
      <c r="Z2483" t="n">
        <v>10</v>
      </c>
    </row>
    <row r="2484">
      <c r="A2484" t="n">
        <v>68</v>
      </c>
      <c r="B2484" t="n">
        <v>65</v>
      </c>
      <c r="C2484" t="inlineStr">
        <is>
          <t xml:space="preserve">CONCLUIDO	</t>
        </is>
      </c>
      <c r="D2484" t="n">
        <v>7.8184</v>
      </c>
      <c r="E2484" t="n">
        <v>12.79</v>
      </c>
      <c r="F2484" t="n">
        <v>10.47</v>
      </c>
      <c r="G2484" t="n">
        <v>125.69</v>
      </c>
      <c r="H2484" t="n">
        <v>2.04</v>
      </c>
      <c r="I2484" t="n">
        <v>5</v>
      </c>
      <c r="J2484" t="n">
        <v>156.56</v>
      </c>
      <c r="K2484" t="n">
        <v>46.47</v>
      </c>
      <c r="L2484" t="n">
        <v>18</v>
      </c>
      <c r="M2484" t="n">
        <v>3</v>
      </c>
      <c r="N2484" t="n">
        <v>27.09</v>
      </c>
      <c r="O2484" t="n">
        <v>19542.89</v>
      </c>
      <c r="P2484" t="n">
        <v>100.55</v>
      </c>
      <c r="Q2484" t="n">
        <v>197.75</v>
      </c>
      <c r="R2484" t="n">
        <v>30.03</v>
      </c>
      <c r="S2484" t="n">
        <v>25.4</v>
      </c>
      <c r="T2484" t="n">
        <v>1485.89</v>
      </c>
      <c r="U2484" t="n">
        <v>0.85</v>
      </c>
      <c r="V2484" t="n">
        <v>0.89</v>
      </c>
      <c r="W2484" t="n">
        <v>2.95</v>
      </c>
      <c r="X2484" t="n">
        <v>0.08</v>
      </c>
      <c r="Y2484" t="n">
        <v>1</v>
      </c>
      <c r="Z2484" t="n">
        <v>10</v>
      </c>
    </row>
    <row r="2485">
      <c r="A2485" t="n">
        <v>69</v>
      </c>
      <c r="B2485" t="n">
        <v>65</v>
      </c>
      <c r="C2485" t="inlineStr">
        <is>
          <t xml:space="preserve">CONCLUIDO	</t>
        </is>
      </c>
      <c r="D2485" t="n">
        <v>7.8161</v>
      </c>
      <c r="E2485" t="n">
        <v>12.79</v>
      </c>
      <c r="F2485" t="n">
        <v>10.48</v>
      </c>
      <c r="G2485" t="n">
        <v>125.73</v>
      </c>
      <c r="H2485" t="n">
        <v>2.06</v>
      </c>
      <c r="I2485" t="n">
        <v>5</v>
      </c>
      <c r="J2485" t="n">
        <v>156.91</v>
      </c>
      <c r="K2485" t="n">
        <v>46.47</v>
      </c>
      <c r="L2485" t="n">
        <v>18.25</v>
      </c>
      <c r="M2485" t="n">
        <v>3</v>
      </c>
      <c r="N2485" t="n">
        <v>27.19</v>
      </c>
      <c r="O2485" t="n">
        <v>19586.39</v>
      </c>
      <c r="P2485" t="n">
        <v>100.91</v>
      </c>
      <c r="Q2485" t="n">
        <v>197.76</v>
      </c>
      <c r="R2485" t="n">
        <v>30.13</v>
      </c>
      <c r="S2485" t="n">
        <v>25.4</v>
      </c>
      <c r="T2485" t="n">
        <v>1534.32</v>
      </c>
      <c r="U2485" t="n">
        <v>0.84</v>
      </c>
      <c r="V2485" t="n">
        <v>0.89</v>
      </c>
      <c r="W2485" t="n">
        <v>2.95</v>
      </c>
      <c r="X2485" t="n">
        <v>0.09</v>
      </c>
      <c r="Y2485" t="n">
        <v>1</v>
      </c>
      <c r="Z2485" t="n">
        <v>10</v>
      </c>
    </row>
    <row r="2486">
      <c r="A2486" t="n">
        <v>70</v>
      </c>
      <c r="B2486" t="n">
        <v>65</v>
      </c>
      <c r="C2486" t="inlineStr">
        <is>
          <t xml:space="preserve">CONCLUIDO	</t>
        </is>
      </c>
      <c r="D2486" t="n">
        <v>7.8162</v>
      </c>
      <c r="E2486" t="n">
        <v>12.79</v>
      </c>
      <c r="F2486" t="n">
        <v>10.48</v>
      </c>
      <c r="G2486" t="n">
        <v>125.73</v>
      </c>
      <c r="H2486" t="n">
        <v>2.08</v>
      </c>
      <c r="I2486" t="n">
        <v>5</v>
      </c>
      <c r="J2486" t="n">
        <v>157.26</v>
      </c>
      <c r="K2486" t="n">
        <v>46.47</v>
      </c>
      <c r="L2486" t="n">
        <v>18.5</v>
      </c>
      <c r="M2486" t="n">
        <v>3</v>
      </c>
      <c r="N2486" t="n">
        <v>27.3</v>
      </c>
      <c r="O2486" t="n">
        <v>19629.92</v>
      </c>
      <c r="P2486" t="n">
        <v>100.97</v>
      </c>
      <c r="Q2486" t="n">
        <v>197.77</v>
      </c>
      <c r="R2486" t="n">
        <v>30.16</v>
      </c>
      <c r="S2486" t="n">
        <v>25.4</v>
      </c>
      <c r="T2486" t="n">
        <v>1549.51</v>
      </c>
      <c r="U2486" t="n">
        <v>0.84</v>
      </c>
      <c r="V2486" t="n">
        <v>0.89</v>
      </c>
      <c r="W2486" t="n">
        <v>2.95</v>
      </c>
      <c r="X2486" t="n">
        <v>0.09</v>
      </c>
      <c r="Y2486" t="n">
        <v>1</v>
      </c>
      <c r="Z2486" t="n">
        <v>10</v>
      </c>
    </row>
    <row r="2487">
      <c r="A2487" t="n">
        <v>71</v>
      </c>
      <c r="B2487" t="n">
        <v>65</v>
      </c>
      <c r="C2487" t="inlineStr">
        <is>
          <t xml:space="preserve">CONCLUIDO	</t>
        </is>
      </c>
      <c r="D2487" t="n">
        <v>7.8195</v>
      </c>
      <c r="E2487" t="n">
        <v>12.79</v>
      </c>
      <c r="F2487" t="n">
        <v>10.47</v>
      </c>
      <c r="G2487" t="n">
        <v>125.67</v>
      </c>
      <c r="H2487" t="n">
        <v>2.11</v>
      </c>
      <c r="I2487" t="n">
        <v>5</v>
      </c>
      <c r="J2487" t="n">
        <v>157.62</v>
      </c>
      <c r="K2487" t="n">
        <v>46.47</v>
      </c>
      <c r="L2487" t="n">
        <v>18.75</v>
      </c>
      <c r="M2487" t="n">
        <v>3</v>
      </c>
      <c r="N2487" t="n">
        <v>27.4</v>
      </c>
      <c r="O2487" t="n">
        <v>19673.48</v>
      </c>
      <c r="P2487" t="n">
        <v>100.94</v>
      </c>
      <c r="Q2487" t="n">
        <v>197.76</v>
      </c>
      <c r="R2487" t="n">
        <v>29.87</v>
      </c>
      <c r="S2487" t="n">
        <v>25.4</v>
      </c>
      <c r="T2487" t="n">
        <v>1407.28</v>
      </c>
      <c r="U2487" t="n">
        <v>0.85</v>
      </c>
      <c r="V2487" t="n">
        <v>0.89</v>
      </c>
      <c r="W2487" t="n">
        <v>2.95</v>
      </c>
      <c r="X2487" t="n">
        <v>0.08</v>
      </c>
      <c r="Y2487" t="n">
        <v>1</v>
      </c>
      <c r="Z2487" t="n">
        <v>10</v>
      </c>
    </row>
    <row r="2488">
      <c r="A2488" t="n">
        <v>72</v>
      </c>
      <c r="B2488" t="n">
        <v>65</v>
      </c>
      <c r="C2488" t="inlineStr">
        <is>
          <t xml:space="preserve">CONCLUIDO	</t>
        </is>
      </c>
      <c r="D2488" t="n">
        <v>7.8195</v>
      </c>
      <c r="E2488" t="n">
        <v>12.79</v>
      </c>
      <c r="F2488" t="n">
        <v>10.47</v>
      </c>
      <c r="G2488" t="n">
        <v>125.67</v>
      </c>
      <c r="H2488" t="n">
        <v>2.13</v>
      </c>
      <c r="I2488" t="n">
        <v>5</v>
      </c>
      <c r="J2488" t="n">
        <v>157.97</v>
      </c>
      <c r="K2488" t="n">
        <v>46.47</v>
      </c>
      <c r="L2488" t="n">
        <v>19</v>
      </c>
      <c r="M2488" t="n">
        <v>3</v>
      </c>
      <c r="N2488" t="n">
        <v>27.5</v>
      </c>
      <c r="O2488" t="n">
        <v>19717.08</v>
      </c>
      <c r="P2488" t="n">
        <v>100.99</v>
      </c>
      <c r="Q2488" t="n">
        <v>197.75</v>
      </c>
      <c r="R2488" t="n">
        <v>29.97</v>
      </c>
      <c r="S2488" t="n">
        <v>25.4</v>
      </c>
      <c r="T2488" t="n">
        <v>1456.93</v>
      </c>
      <c r="U2488" t="n">
        <v>0.85</v>
      </c>
      <c r="V2488" t="n">
        <v>0.89</v>
      </c>
      <c r="W2488" t="n">
        <v>2.95</v>
      </c>
      <c r="X2488" t="n">
        <v>0.08</v>
      </c>
      <c r="Y2488" t="n">
        <v>1</v>
      </c>
      <c r="Z2488" t="n">
        <v>10</v>
      </c>
    </row>
    <row r="2489">
      <c r="A2489" t="n">
        <v>73</v>
      </c>
      <c r="B2489" t="n">
        <v>65</v>
      </c>
      <c r="C2489" t="inlineStr">
        <is>
          <t xml:space="preserve">CONCLUIDO	</t>
        </is>
      </c>
      <c r="D2489" t="n">
        <v>7.8259</v>
      </c>
      <c r="E2489" t="n">
        <v>12.78</v>
      </c>
      <c r="F2489" t="n">
        <v>10.46</v>
      </c>
      <c r="G2489" t="n">
        <v>125.54</v>
      </c>
      <c r="H2489" t="n">
        <v>2.15</v>
      </c>
      <c r="I2489" t="n">
        <v>5</v>
      </c>
      <c r="J2489" t="n">
        <v>158.32</v>
      </c>
      <c r="K2489" t="n">
        <v>46.47</v>
      </c>
      <c r="L2489" t="n">
        <v>19.25</v>
      </c>
      <c r="M2489" t="n">
        <v>3</v>
      </c>
      <c r="N2489" t="n">
        <v>27.61</v>
      </c>
      <c r="O2489" t="n">
        <v>19760.72</v>
      </c>
      <c r="P2489" t="n">
        <v>100.77</v>
      </c>
      <c r="Q2489" t="n">
        <v>197.75</v>
      </c>
      <c r="R2489" t="n">
        <v>29.67</v>
      </c>
      <c r="S2489" t="n">
        <v>25.4</v>
      </c>
      <c r="T2489" t="n">
        <v>1307.28</v>
      </c>
      <c r="U2489" t="n">
        <v>0.86</v>
      </c>
      <c r="V2489" t="n">
        <v>0.89</v>
      </c>
      <c r="W2489" t="n">
        <v>2.94</v>
      </c>
      <c r="X2489" t="n">
        <v>0.07000000000000001</v>
      </c>
      <c r="Y2489" t="n">
        <v>1</v>
      </c>
      <c r="Z2489" t="n">
        <v>10</v>
      </c>
    </row>
    <row r="2490">
      <c r="A2490" t="n">
        <v>74</v>
      </c>
      <c r="B2490" t="n">
        <v>65</v>
      </c>
      <c r="C2490" t="inlineStr">
        <is>
          <t xml:space="preserve">CONCLUIDO	</t>
        </is>
      </c>
      <c r="D2490" t="n">
        <v>7.8213</v>
      </c>
      <c r="E2490" t="n">
        <v>12.79</v>
      </c>
      <c r="F2490" t="n">
        <v>10.47</v>
      </c>
      <c r="G2490" t="n">
        <v>125.63</v>
      </c>
      <c r="H2490" t="n">
        <v>2.18</v>
      </c>
      <c r="I2490" t="n">
        <v>5</v>
      </c>
      <c r="J2490" t="n">
        <v>158.68</v>
      </c>
      <c r="K2490" t="n">
        <v>46.47</v>
      </c>
      <c r="L2490" t="n">
        <v>19.5</v>
      </c>
      <c r="M2490" t="n">
        <v>3</v>
      </c>
      <c r="N2490" t="n">
        <v>27.71</v>
      </c>
      <c r="O2490" t="n">
        <v>19804.39</v>
      </c>
      <c r="P2490" t="n">
        <v>100.8</v>
      </c>
      <c r="Q2490" t="n">
        <v>197.77</v>
      </c>
      <c r="R2490" t="n">
        <v>29.86</v>
      </c>
      <c r="S2490" t="n">
        <v>25.4</v>
      </c>
      <c r="T2490" t="n">
        <v>1400.54</v>
      </c>
      <c r="U2490" t="n">
        <v>0.85</v>
      </c>
      <c r="V2490" t="n">
        <v>0.89</v>
      </c>
      <c r="W2490" t="n">
        <v>2.95</v>
      </c>
      <c r="X2490" t="n">
        <v>0.08</v>
      </c>
      <c r="Y2490" t="n">
        <v>1</v>
      </c>
      <c r="Z2490" t="n">
        <v>10</v>
      </c>
    </row>
    <row r="2491">
      <c r="A2491" t="n">
        <v>75</v>
      </c>
      <c r="B2491" t="n">
        <v>65</v>
      </c>
      <c r="C2491" t="inlineStr">
        <is>
          <t xml:space="preserve">CONCLUIDO	</t>
        </is>
      </c>
      <c r="D2491" t="n">
        <v>7.8206</v>
      </c>
      <c r="E2491" t="n">
        <v>12.79</v>
      </c>
      <c r="F2491" t="n">
        <v>10.47</v>
      </c>
      <c r="G2491" t="n">
        <v>125.64</v>
      </c>
      <c r="H2491" t="n">
        <v>2.2</v>
      </c>
      <c r="I2491" t="n">
        <v>5</v>
      </c>
      <c r="J2491" t="n">
        <v>159.03</v>
      </c>
      <c r="K2491" t="n">
        <v>46.47</v>
      </c>
      <c r="L2491" t="n">
        <v>19.75</v>
      </c>
      <c r="M2491" t="n">
        <v>3</v>
      </c>
      <c r="N2491" t="n">
        <v>27.82</v>
      </c>
      <c r="O2491" t="n">
        <v>19848.23</v>
      </c>
      <c r="P2491" t="n">
        <v>100.76</v>
      </c>
      <c r="Q2491" t="n">
        <v>197.75</v>
      </c>
      <c r="R2491" t="n">
        <v>29.91</v>
      </c>
      <c r="S2491" t="n">
        <v>25.4</v>
      </c>
      <c r="T2491" t="n">
        <v>1428.41</v>
      </c>
      <c r="U2491" t="n">
        <v>0.85</v>
      </c>
      <c r="V2491" t="n">
        <v>0.89</v>
      </c>
      <c r="W2491" t="n">
        <v>2.95</v>
      </c>
      <c r="X2491" t="n">
        <v>0.08</v>
      </c>
      <c r="Y2491" t="n">
        <v>1</v>
      </c>
      <c r="Z2491" t="n">
        <v>10</v>
      </c>
    </row>
    <row r="2492">
      <c r="A2492" t="n">
        <v>76</v>
      </c>
      <c r="B2492" t="n">
        <v>65</v>
      </c>
      <c r="C2492" t="inlineStr">
        <is>
          <t xml:space="preserve">CONCLUIDO	</t>
        </is>
      </c>
      <c r="D2492" t="n">
        <v>7.8205</v>
      </c>
      <c r="E2492" t="n">
        <v>12.79</v>
      </c>
      <c r="F2492" t="n">
        <v>10.47</v>
      </c>
      <c r="G2492" t="n">
        <v>125.65</v>
      </c>
      <c r="H2492" t="n">
        <v>2.22</v>
      </c>
      <c r="I2492" t="n">
        <v>5</v>
      </c>
      <c r="J2492" t="n">
        <v>159.39</v>
      </c>
      <c r="K2492" t="n">
        <v>46.47</v>
      </c>
      <c r="L2492" t="n">
        <v>20</v>
      </c>
      <c r="M2492" t="n">
        <v>3</v>
      </c>
      <c r="N2492" t="n">
        <v>27.92</v>
      </c>
      <c r="O2492" t="n">
        <v>19891.97</v>
      </c>
      <c r="P2492" t="n">
        <v>100.46</v>
      </c>
      <c r="Q2492" t="n">
        <v>197.75</v>
      </c>
      <c r="R2492" t="n">
        <v>29.86</v>
      </c>
      <c r="S2492" t="n">
        <v>25.4</v>
      </c>
      <c r="T2492" t="n">
        <v>1403.03</v>
      </c>
      <c r="U2492" t="n">
        <v>0.85</v>
      </c>
      <c r="V2492" t="n">
        <v>0.89</v>
      </c>
      <c r="W2492" t="n">
        <v>2.95</v>
      </c>
      <c r="X2492" t="n">
        <v>0.08</v>
      </c>
      <c r="Y2492" t="n">
        <v>1</v>
      </c>
      <c r="Z2492" t="n">
        <v>10</v>
      </c>
    </row>
    <row r="2493">
      <c r="A2493" t="n">
        <v>77</v>
      </c>
      <c r="B2493" t="n">
        <v>65</v>
      </c>
      <c r="C2493" t="inlineStr">
        <is>
          <t xml:space="preserve">CONCLUIDO	</t>
        </is>
      </c>
      <c r="D2493" t="n">
        <v>7.8213</v>
      </c>
      <c r="E2493" t="n">
        <v>12.79</v>
      </c>
      <c r="F2493" t="n">
        <v>10.47</v>
      </c>
      <c r="G2493" t="n">
        <v>125.63</v>
      </c>
      <c r="H2493" t="n">
        <v>2.25</v>
      </c>
      <c r="I2493" t="n">
        <v>5</v>
      </c>
      <c r="J2493" t="n">
        <v>159.74</v>
      </c>
      <c r="K2493" t="n">
        <v>46.47</v>
      </c>
      <c r="L2493" t="n">
        <v>20.25</v>
      </c>
      <c r="M2493" t="n">
        <v>3</v>
      </c>
      <c r="N2493" t="n">
        <v>28.03</v>
      </c>
      <c r="O2493" t="n">
        <v>19935.76</v>
      </c>
      <c r="P2493" t="n">
        <v>100.28</v>
      </c>
      <c r="Q2493" t="n">
        <v>197.75</v>
      </c>
      <c r="R2493" t="n">
        <v>29.84</v>
      </c>
      <c r="S2493" t="n">
        <v>25.4</v>
      </c>
      <c r="T2493" t="n">
        <v>1391.36</v>
      </c>
      <c r="U2493" t="n">
        <v>0.85</v>
      </c>
      <c r="V2493" t="n">
        <v>0.89</v>
      </c>
      <c r="W2493" t="n">
        <v>2.95</v>
      </c>
      <c r="X2493" t="n">
        <v>0.08</v>
      </c>
      <c r="Y2493" t="n">
        <v>1</v>
      </c>
      <c r="Z2493" t="n">
        <v>10</v>
      </c>
    </row>
    <row r="2494">
      <c r="A2494" t="n">
        <v>78</v>
      </c>
      <c r="B2494" t="n">
        <v>65</v>
      </c>
      <c r="C2494" t="inlineStr">
        <is>
          <t xml:space="preserve">CONCLUIDO	</t>
        </is>
      </c>
      <c r="D2494" t="n">
        <v>7.8252</v>
      </c>
      <c r="E2494" t="n">
        <v>12.78</v>
      </c>
      <c r="F2494" t="n">
        <v>10.46</v>
      </c>
      <c r="G2494" t="n">
        <v>125.55</v>
      </c>
      <c r="H2494" t="n">
        <v>2.27</v>
      </c>
      <c r="I2494" t="n">
        <v>5</v>
      </c>
      <c r="J2494" t="n">
        <v>160.1</v>
      </c>
      <c r="K2494" t="n">
        <v>46.47</v>
      </c>
      <c r="L2494" t="n">
        <v>20.5</v>
      </c>
      <c r="M2494" t="n">
        <v>3</v>
      </c>
      <c r="N2494" t="n">
        <v>28.13</v>
      </c>
      <c r="O2494" t="n">
        <v>19979.57</v>
      </c>
      <c r="P2494" t="n">
        <v>99.92</v>
      </c>
      <c r="Q2494" t="n">
        <v>197.75</v>
      </c>
      <c r="R2494" t="n">
        <v>29.68</v>
      </c>
      <c r="S2494" t="n">
        <v>25.4</v>
      </c>
      <c r="T2494" t="n">
        <v>1311.01</v>
      </c>
      <c r="U2494" t="n">
        <v>0.86</v>
      </c>
      <c r="V2494" t="n">
        <v>0.89</v>
      </c>
      <c r="W2494" t="n">
        <v>2.94</v>
      </c>
      <c r="X2494" t="n">
        <v>0.07000000000000001</v>
      </c>
      <c r="Y2494" t="n">
        <v>1</v>
      </c>
      <c r="Z2494" t="n">
        <v>10</v>
      </c>
    </row>
    <row r="2495">
      <c r="A2495" t="n">
        <v>79</v>
      </c>
      <c r="B2495" t="n">
        <v>65</v>
      </c>
      <c r="C2495" t="inlineStr">
        <is>
          <t xml:space="preserve">CONCLUIDO	</t>
        </is>
      </c>
      <c r="D2495" t="n">
        <v>7.8273</v>
      </c>
      <c r="E2495" t="n">
        <v>12.78</v>
      </c>
      <c r="F2495" t="n">
        <v>10.46</v>
      </c>
      <c r="G2495" t="n">
        <v>125.51</v>
      </c>
      <c r="H2495" t="n">
        <v>2.29</v>
      </c>
      <c r="I2495" t="n">
        <v>5</v>
      </c>
      <c r="J2495" t="n">
        <v>160.45</v>
      </c>
      <c r="K2495" t="n">
        <v>46.47</v>
      </c>
      <c r="L2495" t="n">
        <v>20.75</v>
      </c>
      <c r="M2495" t="n">
        <v>3</v>
      </c>
      <c r="N2495" t="n">
        <v>28.24</v>
      </c>
      <c r="O2495" t="n">
        <v>20023.43</v>
      </c>
      <c r="P2495" t="n">
        <v>99.47</v>
      </c>
      <c r="Q2495" t="n">
        <v>197.75</v>
      </c>
      <c r="R2495" t="n">
        <v>29.58</v>
      </c>
      <c r="S2495" t="n">
        <v>25.4</v>
      </c>
      <c r="T2495" t="n">
        <v>1261.94</v>
      </c>
      <c r="U2495" t="n">
        <v>0.86</v>
      </c>
      <c r="V2495" t="n">
        <v>0.89</v>
      </c>
      <c r="W2495" t="n">
        <v>2.94</v>
      </c>
      <c r="X2495" t="n">
        <v>0.07000000000000001</v>
      </c>
      <c r="Y2495" t="n">
        <v>1</v>
      </c>
      <c r="Z2495" t="n">
        <v>10</v>
      </c>
    </row>
    <row r="2496">
      <c r="A2496" t="n">
        <v>80</v>
      </c>
      <c r="B2496" t="n">
        <v>65</v>
      </c>
      <c r="C2496" t="inlineStr">
        <is>
          <t xml:space="preserve">CONCLUIDO	</t>
        </is>
      </c>
      <c r="D2496" t="n">
        <v>7.8225</v>
      </c>
      <c r="E2496" t="n">
        <v>12.78</v>
      </c>
      <c r="F2496" t="n">
        <v>10.47</v>
      </c>
      <c r="G2496" t="n">
        <v>125.61</v>
      </c>
      <c r="H2496" t="n">
        <v>2.31</v>
      </c>
      <c r="I2496" t="n">
        <v>5</v>
      </c>
      <c r="J2496" t="n">
        <v>160.81</v>
      </c>
      <c r="K2496" t="n">
        <v>46.47</v>
      </c>
      <c r="L2496" t="n">
        <v>21</v>
      </c>
      <c r="M2496" t="n">
        <v>3</v>
      </c>
      <c r="N2496" t="n">
        <v>28.34</v>
      </c>
      <c r="O2496" t="n">
        <v>20067.32</v>
      </c>
      <c r="P2496" t="n">
        <v>99.23999999999999</v>
      </c>
      <c r="Q2496" t="n">
        <v>197.78</v>
      </c>
      <c r="R2496" t="n">
        <v>29.73</v>
      </c>
      <c r="S2496" t="n">
        <v>25.4</v>
      </c>
      <c r="T2496" t="n">
        <v>1333.85</v>
      </c>
      <c r="U2496" t="n">
        <v>0.85</v>
      </c>
      <c r="V2496" t="n">
        <v>0.89</v>
      </c>
      <c r="W2496" t="n">
        <v>2.95</v>
      </c>
      <c r="X2496" t="n">
        <v>0.08</v>
      </c>
      <c r="Y2496" t="n">
        <v>1</v>
      </c>
      <c r="Z2496" t="n">
        <v>10</v>
      </c>
    </row>
    <row r="2497">
      <c r="A2497" t="n">
        <v>81</v>
      </c>
      <c r="B2497" t="n">
        <v>65</v>
      </c>
      <c r="C2497" t="inlineStr">
        <is>
          <t xml:space="preserve">CONCLUIDO	</t>
        </is>
      </c>
      <c r="D2497" t="n">
        <v>7.8252</v>
      </c>
      <c r="E2497" t="n">
        <v>12.78</v>
      </c>
      <c r="F2497" t="n">
        <v>10.46</v>
      </c>
      <c r="G2497" t="n">
        <v>125.55</v>
      </c>
      <c r="H2497" t="n">
        <v>2.34</v>
      </c>
      <c r="I2497" t="n">
        <v>5</v>
      </c>
      <c r="J2497" t="n">
        <v>161.17</v>
      </c>
      <c r="K2497" t="n">
        <v>46.47</v>
      </c>
      <c r="L2497" t="n">
        <v>21.25</v>
      </c>
      <c r="M2497" t="n">
        <v>3</v>
      </c>
      <c r="N2497" t="n">
        <v>28.45</v>
      </c>
      <c r="O2497" t="n">
        <v>20111.25</v>
      </c>
      <c r="P2497" t="n">
        <v>98.78</v>
      </c>
      <c r="Q2497" t="n">
        <v>197.75</v>
      </c>
      <c r="R2497" t="n">
        <v>29.6</v>
      </c>
      <c r="S2497" t="n">
        <v>25.4</v>
      </c>
      <c r="T2497" t="n">
        <v>1272.89</v>
      </c>
      <c r="U2497" t="n">
        <v>0.86</v>
      </c>
      <c r="V2497" t="n">
        <v>0.89</v>
      </c>
      <c r="W2497" t="n">
        <v>2.95</v>
      </c>
      <c r="X2497" t="n">
        <v>0.07000000000000001</v>
      </c>
      <c r="Y2497" t="n">
        <v>1</v>
      </c>
      <c r="Z2497" t="n">
        <v>10</v>
      </c>
    </row>
    <row r="2498">
      <c r="A2498" t="n">
        <v>82</v>
      </c>
      <c r="B2498" t="n">
        <v>65</v>
      </c>
      <c r="C2498" t="inlineStr">
        <is>
          <t xml:space="preserve">CONCLUIDO	</t>
        </is>
      </c>
      <c r="D2498" t="n">
        <v>7.8242</v>
      </c>
      <c r="E2498" t="n">
        <v>12.78</v>
      </c>
      <c r="F2498" t="n">
        <v>10.46</v>
      </c>
      <c r="G2498" t="n">
        <v>125.57</v>
      </c>
      <c r="H2498" t="n">
        <v>2.36</v>
      </c>
      <c r="I2498" t="n">
        <v>5</v>
      </c>
      <c r="J2498" t="n">
        <v>161.52</v>
      </c>
      <c r="K2498" t="n">
        <v>46.47</v>
      </c>
      <c r="L2498" t="n">
        <v>21.5</v>
      </c>
      <c r="M2498" t="n">
        <v>2</v>
      </c>
      <c r="N2498" t="n">
        <v>28.56</v>
      </c>
      <c r="O2498" t="n">
        <v>20155.21</v>
      </c>
      <c r="P2498" t="n">
        <v>97.98999999999999</v>
      </c>
      <c r="Q2498" t="n">
        <v>197.75</v>
      </c>
      <c r="R2498" t="n">
        <v>29.61</v>
      </c>
      <c r="S2498" t="n">
        <v>25.4</v>
      </c>
      <c r="T2498" t="n">
        <v>1276.79</v>
      </c>
      <c r="U2498" t="n">
        <v>0.86</v>
      </c>
      <c r="V2498" t="n">
        <v>0.89</v>
      </c>
      <c r="W2498" t="n">
        <v>2.95</v>
      </c>
      <c r="X2498" t="n">
        <v>0.07000000000000001</v>
      </c>
      <c r="Y2498" t="n">
        <v>1</v>
      </c>
      <c r="Z2498" t="n">
        <v>10</v>
      </c>
    </row>
    <row r="2499">
      <c r="A2499" t="n">
        <v>83</v>
      </c>
      <c r="B2499" t="n">
        <v>65</v>
      </c>
      <c r="C2499" t="inlineStr">
        <is>
          <t xml:space="preserve">CONCLUIDO	</t>
        </is>
      </c>
      <c r="D2499" t="n">
        <v>7.8249</v>
      </c>
      <c r="E2499" t="n">
        <v>12.78</v>
      </c>
      <c r="F2499" t="n">
        <v>10.46</v>
      </c>
      <c r="G2499" t="n">
        <v>125.56</v>
      </c>
      <c r="H2499" t="n">
        <v>2.38</v>
      </c>
      <c r="I2499" t="n">
        <v>5</v>
      </c>
      <c r="J2499" t="n">
        <v>161.88</v>
      </c>
      <c r="K2499" t="n">
        <v>46.47</v>
      </c>
      <c r="L2499" t="n">
        <v>21.75</v>
      </c>
      <c r="M2499" t="n">
        <v>2</v>
      </c>
      <c r="N2499" t="n">
        <v>28.66</v>
      </c>
      <c r="O2499" t="n">
        <v>20199.21</v>
      </c>
      <c r="P2499" t="n">
        <v>97.54000000000001</v>
      </c>
      <c r="Q2499" t="n">
        <v>197.75</v>
      </c>
      <c r="R2499" t="n">
        <v>29.59</v>
      </c>
      <c r="S2499" t="n">
        <v>25.4</v>
      </c>
      <c r="T2499" t="n">
        <v>1263.7</v>
      </c>
      <c r="U2499" t="n">
        <v>0.86</v>
      </c>
      <c r="V2499" t="n">
        <v>0.89</v>
      </c>
      <c r="W2499" t="n">
        <v>2.95</v>
      </c>
      <c r="X2499" t="n">
        <v>0.07000000000000001</v>
      </c>
      <c r="Y2499" t="n">
        <v>1</v>
      </c>
      <c r="Z2499" t="n">
        <v>10</v>
      </c>
    </row>
    <row r="2500">
      <c r="A2500" t="n">
        <v>84</v>
      </c>
      <c r="B2500" t="n">
        <v>65</v>
      </c>
      <c r="C2500" t="inlineStr">
        <is>
          <t xml:space="preserve">CONCLUIDO	</t>
        </is>
      </c>
      <c r="D2500" t="n">
        <v>7.822</v>
      </c>
      <c r="E2500" t="n">
        <v>12.78</v>
      </c>
      <c r="F2500" t="n">
        <v>10.47</v>
      </c>
      <c r="G2500" t="n">
        <v>125.62</v>
      </c>
      <c r="H2500" t="n">
        <v>2.4</v>
      </c>
      <c r="I2500" t="n">
        <v>5</v>
      </c>
      <c r="J2500" t="n">
        <v>162.24</v>
      </c>
      <c r="K2500" t="n">
        <v>46.47</v>
      </c>
      <c r="L2500" t="n">
        <v>22</v>
      </c>
      <c r="M2500" t="n">
        <v>2</v>
      </c>
      <c r="N2500" t="n">
        <v>28.77</v>
      </c>
      <c r="O2500" t="n">
        <v>20243.25</v>
      </c>
      <c r="P2500" t="n">
        <v>97.45999999999999</v>
      </c>
      <c r="Q2500" t="n">
        <v>197.77</v>
      </c>
      <c r="R2500" t="n">
        <v>29.73</v>
      </c>
      <c r="S2500" t="n">
        <v>25.4</v>
      </c>
      <c r="T2500" t="n">
        <v>1336.17</v>
      </c>
      <c r="U2500" t="n">
        <v>0.85</v>
      </c>
      <c r="V2500" t="n">
        <v>0.89</v>
      </c>
      <c r="W2500" t="n">
        <v>2.95</v>
      </c>
      <c r="X2500" t="n">
        <v>0.08</v>
      </c>
      <c r="Y2500" t="n">
        <v>1</v>
      </c>
      <c r="Z2500" t="n">
        <v>10</v>
      </c>
    </row>
    <row r="2501">
      <c r="A2501" t="n">
        <v>85</v>
      </c>
      <c r="B2501" t="n">
        <v>65</v>
      </c>
      <c r="C2501" t="inlineStr">
        <is>
          <t xml:space="preserve">CONCLUIDO	</t>
        </is>
      </c>
      <c r="D2501" t="n">
        <v>7.8229</v>
      </c>
      <c r="E2501" t="n">
        <v>12.78</v>
      </c>
      <c r="F2501" t="n">
        <v>10.47</v>
      </c>
      <c r="G2501" t="n">
        <v>125.6</v>
      </c>
      <c r="H2501" t="n">
        <v>2.42</v>
      </c>
      <c r="I2501" t="n">
        <v>5</v>
      </c>
      <c r="J2501" t="n">
        <v>162.59</v>
      </c>
      <c r="K2501" t="n">
        <v>46.47</v>
      </c>
      <c r="L2501" t="n">
        <v>22.25</v>
      </c>
      <c r="M2501" t="n">
        <v>2</v>
      </c>
      <c r="N2501" t="n">
        <v>28.88</v>
      </c>
      <c r="O2501" t="n">
        <v>20287.32</v>
      </c>
      <c r="P2501" t="n">
        <v>97.16</v>
      </c>
      <c r="Q2501" t="n">
        <v>197.75</v>
      </c>
      <c r="R2501" t="n">
        <v>29.73</v>
      </c>
      <c r="S2501" t="n">
        <v>25.4</v>
      </c>
      <c r="T2501" t="n">
        <v>1335.81</v>
      </c>
      <c r="U2501" t="n">
        <v>0.85</v>
      </c>
      <c r="V2501" t="n">
        <v>0.89</v>
      </c>
      <c r="W2501" t="n">
        <v>2.95</v>
      </c>
      <c r="X2501" t="n">
        <v>0.08</v>
      </c>
      <c r="Y2501" t="n">
        <v>1</v>
      </c>
      <c r="Z2501" t="n">
        <v>10</v>
      </c>
    </row>
    <row r="2502">
      <c r="A2502" t="n">
        <v>86</v>
      </c>
      <c r="B2502" t="n">
        <v>65</v>
      </c>
      <c r="C2502" t="inlineStr">
        <is>
          <t xml:space="preserve">CONCLUIDO	</t>
        </is>
      </c>
      <c r="D2502" t="n">
        <v>7.8208</v>
      </c>
      <c r="E2502" t="n">
        <v>12.79</v>
      </c>
      <c r="F2502" t="n">
        <v>10.47</v>
      </c>
      <c r="G2502" t="n">
        <v>125.64</v>
      </c>
      <c r="H2502" t="n">
        <v>2.45</v>
      </c>
      <c r="I2502" t="n">
        <v>5</v>
      </c>
      <c r="J2502" t="n">
        <v>162.95</v>
      </c>
      <c r="K2502" t="n">
        <v>46.47</v>
      </c>
      <c r="L2502" t="n">
        <v>22.5</v>
      </c>
      <c r="M2502" t="n">
        <v>1</v>
      </c>
      <c r="N2502" t="n">
        <v>28.98</v>
      </c>
      <c r="O2502" t="n">
        <v>20331.43</v>
      </c>
      <c r="P2502" t="n">
        <v>97.04000000000001</v>
      </c>
      <c r="Q2502" t="n">
        <v>197.76</v>
      </c>
      <c r="R2502" t="n">
        <v>29.79</v>
      </c>
      <c r="S2502" t="n">
        <v>25.4</v>
      </c>
      <c r="T2502" t="n">
        <v>1367.51</v>
      </c>
      <c r="U2502" t="n">
        <v>0.85</v>
      </c>
      <c r="V2502" t="n">
        <v>0.89</v>
      </c>
      <c r="W2502" t="n">
        <v>2.95</v>
      </c>
      <c r="X2502" t="n">
        <v>0.08</v>
      </c>
      <c r="Y2502" t="n">
        <v>1</v>
      </c>
      <c r="Z2502" t="n">
        <v>10</v>
      </c>
    </row>
    <row r="2503">
      <c r="A2503" t="n">
        <v>87</v>
      </c>
      <c r="B2503" t="n">
        <v>65</v>
      </c>
      <c r="C2503" t="inlineStr">
        <is>
          <t xml:space="preserve">CONCLUIDO	</t>
        </is>
      </c>
      <c r="D2503" t="n">
        <v>7.8223</v>
      </c>
      <c r="E2503" t="n">
        <v>12.78</v>
      </c>
      <c r="F2503" t="n">
        <v>10.47</v>
      </c>
      <c r="G2503" t="n">
        <v>125.61</v>
      </c>
      <c r="H2503" t="n">
        <v>2.47</v>
      </c>
      <c r="I2503" t="n">
        <v>5</v>
      </c>
      <c r="J2503" t="n">
        <v>163.31</v>
      </c>
      <c r="K2503" t="n">
        <v>46.47</v>
      </c>
      <c r="L2503" t="n">
        <v>22.75</v>
      </c>
      <c r="M2503" t="n">
        <v>1</v>
      </c>
      <c r="N2503" t="n">
        <v>29.09</v>
      </c>
      <c r="O2503" t="n">
        <v>20375.57</v>
      </c>
      <c r="P2503" t="n">
        <v>96.92</v>
      </c>
      <c r="Q2503" t="n">
        <v>197.78</v>
      </c>
      <c r="R2503" t="n">
        <v>29.73</v>
      </c>
      <c r="S2503" t="n">
        <v>25.4</v>
      </c>
      <c r="T2503" t="n">
        <v>1337.06</v>
      </c>
      <c r="U2503" t="n">
        <v>0.85</v>
      </c>
      <c r="V2503" t="n">
        <v>0.89</v>
      </c>
      <c r="W2503" t="n">
        <v>2.95</v>
      </c>
      <c r="X2503" t="n">
        <v>0.08</v>
      </c>
      <c r="Y2503" t="n">
        <v>1</v>
      </c>
      <c r="Z2503" t="n">
        <v>10</v>
      </c>
    </row>
    <row r="2504">
      <c r="A2504" t="n">
        <v>88</v>
      </c>
      <c r="B2504" t="n">
        <v>65</v>
      </c>
      <c r="C2504" t="inlineStr">
        <is>
          <t xml:space="preserve">CONCLUIDO	</t>
        </is>
      </c>
      <c r="D2504" t="n">
        <v>7.8223</v>
      </c>
      <c r="E2504" t="n">
        <v>12.78</v>
      </c>
      <c r="F2504" t="n">
        <v>10.47</v>
      </c>
      <c r="G2504" t="n">
        <v>125.61</v>
      </c>
      <c r="H2504" t="n">
        <v>2.49</v>
      </c>
      <c r="I2504" t="n">
        <v>5</v>
      </c>
      <c r="J2504" t="n">
        <v>163.67</v>
      </c>
      <c r="K2504" t="n">
        <v>46.47</v>
      </c>
      <c r="L2504" t="n">
        <v>23</v>
      </c>
      <c r="M2504" t="n">
        <v>1</v>
      </c>
      <c r="N2504" t="n">
        <v>29.2</v>
      </c>
      <c r="O2504" t="n">
        <v>20419.76</v>
      </c>
      <c r="P2504" t="n">
        <v>96.83</v>
      </c>
      <c r="Q2504" t="n">
        <v>197.76</v>
      </c>
      <c r="R2504" t="n">
        <v>29.7</v>
      </c>
      <c r="S2504" t="n">
        <v>25.4</v>
      </c>
      <c r="T2504" t="n">
        <v>1320.77</v>
      </c>
      <c r="U2504" t="n">
        <v>0.86</v>
      </c>
      <c r="V2504" t="n">
        <v>0.89</v>
      </c>
      <c r="W2504" t="n">
        <v>2.95</v>
      </c>
      <c r="X2504" t="n">
        <v>0.08</v>
      </c>
      <c r="Y2504" t="n">
        <v>1</v>
      </c>
      <c r="Z2504" t="n">
        <v>10</v>
      </c>
    </row>
    <row r="2505">
      <c r="A2505" t="n">
        <v>89</v>
      </c>
      <c r="B2505" t="n">
        <v>65</v>
      </c>
      <c r="C2505" t="inlineStr">
        <is>
          <t xml:space="preserve">CONCLUIDO	</t>
        </is>
      </c>
      <c r="D2505" t="n">
        <v>7.8225</v>
      </c>
      <c r="E2505" t="n">
        <v>12.78</v>
      </c>
      <c r="F2505" t="n">
        <v>10.47</v>
      </c>
      <c r="G2505" t="n">
        <v>125.61</v>
      </c>
      <c r="H2505" t="n">
        <v>2.51</v>
      </c>
      <c r="I2505" t="n">
        <v>5</v>
      </c>
      <c r="J2505" t="n">
        <v>164.03</v>
      </c>
      <c r="K2505" t="n">
        <v>46.47</v>
      </c>
      <c r="L2505" t="n">
        <v>23.25</v>
      </c>
      <c r="M2505" t="n">
        <v>0</v>
      </c>
      <c r="N2505" t="n">
        <v>29.31</v>
      </c>
      <c r="O2505" t="n">
        <v>20463.98</v>
      </c>
      <c r="P2505" t="n">
        <v>96.73</v>
      </c>
      <c r="Q2505" t="n">
        <v>197.76</v>
      </c>
      <c r="R2505" t="n">
        <v>29.68</v>
      </c>
      <c r="S2505" t="n">
        <v>25.4</v>
      </c>
      <c r="T2505" t="n">
        <v>1313.49</v>
      </c>
      <c r="U2505" t="n">
        <v>0.86</v>
      </c>
      <c r="V2505" t="n">
        <v>0.89</v>
      </c>
      <c r="W2505" t="n">
        <v>2.95</v>
      </c>
      <c r="X2505" t="n">
        <v>0.08</v>
      </c>
      <c r="Y2505" t="n">
        <v>1</v>
      </c>
      <c r="Z2505" t="n">
        <v>10</v>
      </c>
    </row>
    <row r="2506">
      <c r="A2506" t="n">
        <v>0</v>
      </c>
      <c r="B2506" t="n">
        <v>130</v>
      </c>
      <c r="C2506" t="inlineStr">
        <is>
          <t xml:space="preserve">CONCLUIDO	</t>
        </is>
      </c>
      <c r="D2506" t="n">
        <v>4.0406</v>
      </c>
      <c r="E2506" t="n">
        <v>24.75</v>
      </c>
      <c r="F2506" t="n">
        <v>13.83</v>
      </c>
      <c r="G2506" t="n">
        <v>5</v>
      </c>
      <c r="H2506" t="n">
        <v>0.07000000000000001</v>
      </c>
      <c r="I2506" t="n">
        <v>166</v>
      </c>
      <c r="J2506" t="n">
        <v>252.85</v>
      </c>
      <c r="K2506" t="n">
        <v>59.19</v>
      </c>
      <c r="L2506" t="n">
        <v>1</v>
      </c>
      <c r="M2506" t="n">
        <v>164</v>
      </c>
      <c r="N2506" t="n">
        <v>62.65</v>
      </c>
      <c r="O2506" t="n">
        <v>31418.63</v>
      </c>
      <c r="P2506" t="n">
        <v>229.65</v>
      </c>
      <c r="Q2506" t="n">
        <v>198.24</v>
      </c>
      <c r="R2506" t="n">
        <v>134.21</v>
      </c>
      <c r="S2506" t="n">
        <v>25.4</v>
      </c>
      <c r="T2506" t="n">
        <v>52769.23</v>
      </c>
      <c r="U2506" t="n">
        <v>0.19</v>
      </c>
      <c r="V2506" t="n">
        <v>0.67</v>
      </c>
      <c r="W2506" t="n">
        <v>3.22</v>
      </c>
      <c r="X2506" t="n">
        <v>3.43</v>
      </c>
      <c r="Y2506" t="n">
        <v>1</v>
      </c>
      <c r="Z2506" t="n">
        <v>10</v>
      </c>
    </row>
    <row r="2507">
      <c r="A2507" t="n">
        <v>1</v>
      </c>
      <c r="B2507" t="n">
        <v>130</v>
      </c>
      <c r="C2507" t="inlineStr">
        <is>
          <t xml:space="preserve">CONCLUIDO	</t>
        </is>
      </c>
      <c r="D2507" t="n">
        <v>4.5905</v>
      </c>
      <c r="E2507" t="n">
        <v>21.78</v>
      </c>
      <c r="F2507" t="n">
        <v>12.92</v>
      </c>
      <c r="G2507" t="n">
        <v>6.25</v>
      </c>
      <c r="H2507" t="n">
        <v>0.09</v>
      </c>
      <c r="I2507" t="n">
        <v>124</v>
      </c>
      <c r="J2507" t="n">
        <v>253.3</v>
      </c>
      <c r="K2507" t="n">
        <v>59.19</v>
      </c>
      <c r="L2507" t="n">
        <v>1.25</v>
      </c>
      <c r="M2507" t="n">
        <v>122</v>
      </c>
      <c r="N2507" t="n">
        <v>62.86</v>
      </c>
      <c r="O2507" t="n">
        <v>31474.5</v>
      </c>
      <c r="P2507" t="n">
        <v>214.51</v>
      </c>
      <c r="Q2507" t="n">
        <v>198.22</v>
      </c>
      <c r="R2507" t="n">
        <v>106.24</v>
      </c>
      <c r="S2507" t="n">
        <v>25.4</v>
      </c>
      <c r="T2507" t="n">
        <v>38998.18</v>
      </c>
      <c r="U2507" t="n">
        <v>0.24</v>
      </c>
      <c r="V2507" t="n">
        <v>0.72</v>
      </c>
      <c r="W2507" t="n">
        <v>3.13</v>
      </c>
      <c r="X2507" t="n">
        <v>2.51</v>
      </c>
      <c r="Y2507" t="n">
        <v>1</v>
      </c>
      <c r="Z2507" t="n">
        <v>10</v>
      </c>
    </row>
    <row r="2508">
      <c r="A2508" t="n">
        <v>2</v>
      </c>
      <c r="B2508" t="n">
        <v>130</v>
      </c>
      <c r="C2508" t="inlineStr">
        <is>
          <t xml:space="preserve">CONCLUIDO	</t>
        </is>
      </c>
      <c r="D2508" t="n">
        <v>4.9722</v>
      </c>
      <c r="E2508" t="n">
        <v>20.11</v>
      </c>
      <c r="F2508" t="n">
        <v>12.42</v>
      </c>
      <c r="G2508" t="n">
        <v>7.45</v>
      </c>
      <c r="H2508" t="n">
        <v>0.11</v>
      </c>
      <c r="I2508" t="n">
        <v>100</v>
      </c>
      <c r="J2508" t="n">
        <v>253.75</v>
      </c>
      <c r="K2508" t="n">
        <v>59.19</v>
      </c>
      <c r="L2508" t="n">
        <v>1.5</v>
      </c>
      <c r="M2508" t="n">
        <v>98</v>
      </c>
      <c r="N2508" t="n">
        <v>63.06</v>
      </c>
      <c r="O2508" t="n">
        <v>31530.44</v>
      </c>
      <c r="P2508" t="n">
        <v>206.23</v>
      </c>
      <c r="Q2508" t="n">
        <v>198.03</v>
      </c>
      <c r="R2508" t="n">
        <v>90.68000000000001</v>
      </c>
      <c r="S2508" t="n">
        <v>25.4</v>
      </c>
      <c r="T2508" t="n">
        <v>31336.18</v>
      </c>
      <c r="U2508" t="n">
        <v>0.28</v>
      </c>
      <c r="V2508" t="n">
        <v>0.75</v>
      </c>
      <c r="W2508" t="n">
        <v>3.1</v>
      </c>
      <c r="X2508" t="n">
        <v>2.02</v>
      </c>
      <c r="Y2508" t="n">
        <v>1</v>
      </c>
      <c r="Z2508" t="n">
        <v>10</v>
      </c>
    </row>
    <row r="2509">
      <c r="A2509" t="n">
        <v>3</v>
      </c>
      <c r="B2509" t="n">
        <v>130</v>
      </c>
      <c r="C2509" t="inlineStr">
        <is>
          <t xml:space="preserve">CONCLUIDO	</t>
        </is>
      </c>
      <c r="D2509" t="n">
        <v>5.2855</v>
      </c>
      <c r="E2509" t="n">
        <v>18.92</v>
      </c>
      <c r="F2509" t="n">
        <v>12.06</v>
      </c>
      <c r="G2509" t="n">
        <v>8.720000000000001</v>
      </c>
      <c r="H2509" t="n">
        <v>0.12</v>
      </c>
      <c r="I2509" t="n">
        <v>83</v>
      </c>
      <c r="J2509" t="n">
        <v>254.21</v>
      </c>
      <c r="K2509" t="n">
        <v>59.19</v>
      </c>
      <c r="L2509" t="n">
        <v>1.75</v>
      </c>
      <c r="M2509" t="n">
        <v>81</v>
      </c>
      <c r="N2509" t="n">
        <v>63.26</v>
      </c>
      <c r="O2509" t="n">
        <v>31586.46</v>
      </c>
      <c r="P2509" t="n">
        <v>200.22</v>
      </c>
      <c r="Q2509" t="n">
        <v>198.01</v>
      </c>
      <c r="R2509" t="n">
        <v>79.05</v>
      </c>
      <c r="S2509" t="n">
        <v>25.4</v>
      </c>
      <c r="T2509" t="n">
        <v>25608.47</v>
      </c>
      <c r="U2509" t="n">
        <v>0.32</v>
      </c>
      <c r="V2509" t="n">
        <v>0.77</v>
      </c>
      <c r="W2509" t="n">
        <v>3.07</v>
      </c>
      <c r="X2509" t="n">
        <v>1.66</v>
      </c>
      <c r="Y2509" t="n">
        <v>1</v>
      </c>
      <c r="Z2509" t="n">
        <v>10</v>
      </c>
    </row>
    <row r="2510">
      <c r="A2510" t="n">
        <v>4</v>
      </c>
      <c r="B2510" t="n">
        <v>130</v>
      </c>
      <c r="C2510" t="inlineStr">
        <is>
          <t xml:space="preserve">CONCLUIDO	</t>
        </is>
      </c>
      <c r="D2510" t="n">
        <v>5.503</v>
      </c>
      <c r="E2510" t="n">
        <v>18.17</v>
      </c>
      <c r="F2510" t="n">
        <v>11.85</v>
      </c>
      <c r="G2510" t="n">
        <v>9.869999999999999</v>
      </c>
      <c r="H2510" t="n">
        <v>0.14</v>
      </c>
      <c r="I2510" t="n">
        <v>72</v>
      </c>
      <c r="J2510" t="n">
        <v>254.66</v>
      </c>
      <c r="K2510" t="n">
        <v>59.19</v>
      </c>
      <c r="L2510" t="n">
        <v>2</v>
      </c>
      <c r="M2510" t="n">
        <v>70</v>
      </c>
      <c r="N2510" t="n">
        <v>63.47</v>
      </c>
      <c r="O2510" t="n">
        <v>31642.55</v>
      </c>
      <c r="P2510" t="n">
        <v>196.71</v>
      </c>
      <c r="Q2510" t="n">
        <v>197.84</v>
      </c>
      <c r="R2510" t="n">
        <v>72.44</v>
      </c>
      <c r="S2510" t="n">
        <v>25.4</v>
      </c>
      <c r="T2510" t="n">
        <v>22357.66</v>
      </c>
      <c r="U2510" t="n">
        <v>0.35</v>
      </c>
      <c r="V2510" t="n">
        <v>0.79</v>
      </c>
      <c r="W2510" t="n">
        <v>3.06</v>
      </c>
      <c r="X2510" t="n">
        <v>1.45</v>
      </c>
      <c r="Y2510" t="n">
        <v>1</v>
      </c>
      <c r="Z2510" t="n">
        <v>10</v>
      </c>
    </row>
    <row r="2511">
      <c r="A2511" t="n">
        <v>5</v>
      </c>
      <c r="B2511" t="n">
        <v>130</v>
      </c>
      <c r="C2511" t="inlineStr">
        <is>
          <t xml:space="preserve">CONCLUIDO	</t>
        </is>
      </c>
      <c r="D2511" t="n">
        <v>5.7066</v>
      </c>
      <c r="E2511" t="n">
        <v>17.52</v>
      </c>
      <c r="F2511" t="n">
        <v>11.64</v>
      </c>
      <c r="G2511" t="n">
        <v>11.08</v>
      </c>
      <c r="H2511" t="n">
        <v>0.16</v>
      </c>
      <c r="I2511" t="n">
        <v>63</v>
      </c>
      <c r="J2511" t="n">
        <v>255.12</v>
      </c>
      <c r="K2511" t="n">
        <v>59.19</v>
      </c>
      <c r="L2511" t="n">
        <v>2.25</v>
      </c>
      <c r="M2511" t="n">
        <v>61</v>
      </c>
      <c r="N2511" t="n">
        <v>63.67</v>
      </c>
      <c r="O2511" t="n">
        <v>31698.72</v>
      </c>
      <c r="P2511" t="n">
        <v>193.21</v>
      </c>
      <c r="Q2511" t="n">
        <v>197.9</v>
      </c>
      <c r="R2511" t="n">
        <v>66.31999999999999</v>
      </c>
      <c r="S2511" t="n">
        <v>25.4</v>
      </c>
      <c r="T2511" t="n">
        <v>19343.42</v>
      </c>
      <c r="U2511" t="n">
        <v>0.38</v>
      </c>
      <c r="V2511" t="n">
        <v>0.8</v>
      </c>
      <c r="W2511" t="n">
        <v>3.04</v>
      </c>
      <c r="X2511" t="n">
        <v>1.25</v>
      </c>
      <c r="Y2511" t="n">
        <v>1</v>
      </c>
      <c r="Z2511" t="n">
        <v>10</v>
      </c>
    </row>
    <row r="2512">
      <c r="A2512" t="n">
        <v>6</v>
      </c>
      <c r="B2512" t="n">
        <v>130</v>
      </c>
      <c r="C2512" t="inlineStr">
        <is>
          <t xml:space="preserve">CONCLUIDO	</t>
        </is>
      </c>
      <c r="D2512" t="n">
        <v>5.865</v>
      </c>
      <c r="E2512" t="n">
        <v>17.05</v>
      </c>
      <c r="F2512" t="n">
        <v>11.51</v>
      </c>
      <c r="G2512" t="n">
        <v>12.33</v>
      </c>
      <c r="H2512" t="n">
        <v>0.17</v>
      </c>
      <c r="I2512" t="n">
        <v>56</v>
      </c>
      <c r="J2512" t="n">
        <v>255.57</v>
      </c>
      <c r="K2512" t="n">
        <v>59.19</v>
      </c>
      <c r="L2512" t="n">
        <v>2.5</v>
      </c>
      <c r="M2512" t="n">
        <v>54</v>
      </c>
      <c r="N2512" t="n">
        <v>63.88</v>
      </c>
      <c r="O2512" t="n">
        <v>31754.97</v>
      </c>
      <c r="P2512" t="n">
        <v>191.02</v>
      </c>
      <c r="Q2512" t="n">
        <v>197.95</v>
      </c>
      <c r="R2512" t="n">
        <v>61.77</v>
      </c>
      <c r="S2512" t="n">
        <v>25.4</v>
      </c>
      <c r="T2512" t="n">
        <v>17099.43</v>
      </c>
      <c r="U2512" t="n">
        <v>0.41</v>
      </c>
      <c r="V2512" t="n">
        <v>0.8100000000000001</v>
      </c>
      <c r="W2512" t="n">
        <v>3.04</v>
      </c>
      <c r="X2512" t="n">
        <v>1.11</v>
      </c>
      <c r="Y2512" t="n">
        <v>1</v>
      </c>
      <c r="Z2512" t="n">
        <v>10</v>
      </c>
    </row>
    <row r="2513">
      <c r="A2513" t="n">
        <v>7</v>
      </c>
      <c r="B2513" t="n">
        <v>130</v>
      </c>
      <c r="C2513" t="inlineStr">
        <is>
          <t xml:space="preserve">CONCLUIDO	</t>
        </is>
      </c>
      <c r="D2513" t="n">
        <v>5.9902</v>
      </c>
      <c r="E2513" t="n">
        <v>16.69</v>
      </c>
      <c r="F2513" t="n">
        <v>11.4</v>
      </c>
      <c r="G2513" t="n">
        <v>13.41</v>
      </c>
      <c r="H2513" t="n">
        <v>0.19</v>
      </c>
      <c r="I2513" t="n">
        <v>51</v>
      </c>
      <c r="J2513" t="n">
        <v>256.03</v>
      </c>
      <c r="K2513" t="n">
        <v>59.19</v>
      </c>
      <c r="L2513" t="n">
        <v>2.75</v>
      </c>
      <c r="M2513" t="n">
        <v>49</v>
      </c>
      <c r="N2513" t="n">
        <v>64.09</v>
      </c>
      <c r="O2513" t="n">
        <v>31811.29</v>
      </c>
      <c r="P2513" t="n">
        <v>189.07</v>
      </c>
      <c r="Q2513" t="n">
        <v>197.9</v>
      </c>
      <c r="R2513" t="n">
        <v>58.71</v>
      </c>
      <c r="S2513" t="n">
        <v>25.4</v>
      </c>
      <c r="T2513" t="n">
        <v>15595.96</v>
      </c>
      <c r="U2513" t="n">
        <v>0.43</v>
      </c>
      <c r="V2513" t="n">
        <v>0.82</v>
      </c>
      <c r="W2513" t="n">
        <v>3.02</v>
      </c>
      <c r="X2513" t="n">
        <v>1</v>
      </c>
      <c r="Y2513" t="n">
        <v>1</v>
      </c>
      <c r="Z2513" t="n">
        <v>10</v>
      </c>
    </row>
    <row r="2514">
      <c r="A2514" t="n">
        <v>8</v>
      </c>
      <c r="B2514" t="n">
        <v>130</v>
      </c>
      <c r="C2514" t="inlineStr">
        <is>
          <t xml:space="preserve">CONCLUIDO	</t>
        </is>
      </c>
      <c r="D2514" t="n">
        <v>6.1153</v>
      </c>
      <c r="E2514" t="n">
        <v>16.35</v>
      </c>
      <c r="F2514" t="n">
        <v>11.3</v>
      </c>
      <c r="G2514" t="n">
        <v>14.74</v>
      </c>
      <c r="H2514" t="n">
        <v>0.21</v>
      </c>
      <c r="I2514" t="n">
        <v>46</v>
      </c>
      <c r="J2514" t="n">
        <v>256.49</v>
      </c>
      <c r="K2514" t="n">
        <v>59.19</v>
      </c>
      <c r="L2514" t="n">
        <v>3</v>
      </c>
      <c r="M2514" t="n">
        <v>44</v>
      </c>
      <c r="N2514" t="n">
        <v>64.29000000000001</v>
      </c>
      <c r="O2514" t="n">
        <v>31867.69</v>
      </c>
      <c r="P2514" t="n">
        <v>187.47</v>
      </c>
      <c r="Q2514" t="n">
        <v>197.77</v>
      </c>
      <c r="R2514" t="n">
        <v>55.68</v>
      </c>
      <c r="S2514" t="n">
        <v>25.4</v>
      </c>
      <c r="T2514" t="n">
        <v>14106.2</v>
      </c>
      <c r="U2514" t="n">
        <v>0.46</v>
      </c>
      <c r="V2514" t="n">
        <v>0.82</v>
      </c>
      <c r="W2514" t="n">
        <v>3.01</v>
      </c>
      <c r="X2514" t="n">
        <v>0.91</v>
      </c>
      <c r="Y2514" t="n">
        <v>1</v>
      </c>
      <c r="Z2514" t="n">
        <v>10</v>
      </c>
    </row>
    <row r="2515">
      <c r="A2515" t="n">
        <v>9</v>
      </c>
      <c r="B2515" t="n">
        <v>130</v>
      </c>
      <c r="C2515" t="inlineStr">
        <is>
          <t xml:space="preserve">CONCLUIDO	</t>
        </is>
      </c>
      <c r="D2515" t="n">
        <v>6.2175</v>
      </c>
      <c r="E2515" t="n">
        <v>16.08</v>
      </c>
      <c r="F2515" t="n">
        <v>11.23</v>
      </c>
      <c r="G2515" t="n">
        <v>16.04</v>
      </c>
      <c r="H2515" t="n">
        <v>0.23</v>
      </c>
      <c r="I2515" t="n">
        <v>42</v>
      </c>
      <c r="J2515" t="n">
        <v>256.95</v>
      </c>
      <c r="K2515" t="n">
        <v>59.19</v>
      </c>
      <c r="L2515" t="n">
        <v>3.25</v>
      </c>
      <c r="M2515" t="n">
        <v>40</v>
      </c>
      <c r="N2515" t="n">
        <v>64.5</v>
      </c>
      <c r="O2515" t="n">
        <v>31924.29</v>
      </c>
      <c r="P2515" t="n">
        <v>186.19</v>
      </c>
      <c r="Q2515" t="n">
        <v>197.86</v>
      </c>
      <c r="R2515" t="n">
        <v>53.39</v>
      </c>
      <c r="S2515" t="n">
        <v>25.4</v>
      </c>
      <c r="T2515" t="n">
        <v>12982.67</v>
      </c>
      <c r="U2515" t="n">
        <v>0.48</v>
      </c>
      <c r="V2515" t="n">
        <v>0.83</v>
      </c>
      <c r="W2515" t="n">
        <v>3</v>
      </c>
      <c r="X2515" t="n">
        <v>0.83</v>
      </c>
      <c r="Y2515" t="n">
        <v>1</v>
      </c>
      <c r="Z2515" t="n">
        <v>10</v>
      </c>
    </row>
    <row r="2516">
      <c r="A2516" t="n">
        <v>10</v>
      </c>
      <c r="B2516" t="n">
        <v>130</v>
      </c>
      <c r="C2516" t="inlineStr">
        <is>
          <t xml:space="preserve">CONCLUIDO	</t>
        </is>
      </c>
      <c r="D2516" t="n">
        <v>6.2994</v>
      </c>
      <c r="E2516" t="n">
        <v>15.87</v>
      </c>
      <c r="F2516" t="n">
        <v>11.16</v>
      </c>
      <c r="G2516" t="n">
        <v>17.17</v>
      </c>
      <c r="H2516" t="n">
        <v>0.24</v>
      </c>
      <c r="I2516" t="n">
        <v>39</v>
      </c>
      <c r="J2516" t="n">
        <v>257.41</v>
      </c>
      <c r="K2516" t="n">
        <v>59.19</v>
      </c>
      <c r="L2516" t="n">
        <v>3.5</v>
      </c>
      <c r="M2516" t="n">
        <v>37</v>
      </c>
      <c r="N2516" t="n">
        <v>64.70999999999999</v>
      </c>
      <c r="O2516" t="n">
        <v>31980.84</v>
      </c>
      <c r="P2516" t="n">
        <v>185.17</v>
      </c>
      <c r="Q2516" t="n">
        <v>197.88</v>
      </c>
      <c r="R2516" t="n">
        <v>51.3</v>
      </c>
      <c r="S2516" t="n">
        <v>25.4</v>
      </c>
      <c r="T2516" t="n">
        <v>11950.45</v>
      </c>
      <c r="U2516" t="n">
        <v>0.5</v>
      </c>
      <c r="V2516" t="n">
        <v>0.83</v>
      </c>
      <c r="W2516" t="n">
        <v>3</v>
      </c>
      <c r="X2516" t="n">
        <v>0.77</v>
      </c>
      <c r="Y2516" t="n">
        <v>1</v>
      </c>
      <c r="Z2516" t="n">
        <v>10</v>
      </c>
    </row>
    <row r="2517">
      <c r="A2517" t="n">
        <v>11</v>
      </c>
      <c r="B2517" t="n">
        <v>130</v>
      </c>
      <c r="C2517" t="inlineStr">
        <is>
          <t xml:space="preserve">CONCLUIDO	</t>
        </is>
      </c>
      <c r="D2517" t="n">
        <v>6.3519</v>
      </c>
      <c r="E2517" t="n">
        <v>15.74</v>
      </c>
      <c r="F2517" t="n">
        <v>11.13</v>
      </c>
      <c r="G2517" t="n">
        <v>18.05</v>
      </c>
      <c r="H2517" t="n">
        <v>0.26</v>
      </c>
      <c r="I2517" t="n">
        <v>37</v>
      </c>
      <c r="J2517" t="n">
        <v>257.86</v>
      </c>
      <c r="K2517" t="n">
        <v>59.19</v>
      </c>
      <c r="L2517" t="n">
        <v>3.75</v>
      </c>
      <c r="M2517" t="n">
        <v>35</v>
      </c>
      <c r="N2517" t="n">
        <v>64.92</v>
      </c>
      <c r="O2517" t="n">
        <v>32037.48</v>
      </c>
      <c r="P2517" t="n">
        <v>184.61</v>
      </c>
      <c r="Q2517" t="n">
        <v>197.94</v>
      </c>
      <c r="R2517" t="n">
        <v>50.01</v>
      </c>
      <c r="S2517" t="n">
        <v>25.4</v>
      </c>
      <c r="T2517" t="n">
        <v>11314.8</v>
      </c>
      <c r="U2517" t="n">
        <v>0.51</v>
      </c>
      <c r="V2517" t="n">
        <v>0.84</v>
      </c>
      <c r="W2517" t="n">
        <v>3.01</v>
      </c>
      <c r="X2517" t="n">
        <v>0.74</v>
      </c>
      <c r="Y2517" t="n">
        <v>1</v>
      </c>
      <c r="Z2517" t="n">
        <v>10</v>
      </c>
    </row>
    <row r="2518">
      <c r="A2518" t="n">
        <v>12</v>
      </c>
      <c r="B2518" t="n">
        <v>130</v>
      </c>
      <c r="C2518" t="inlineStr">
        <is>
          <t xml:space="preserve">CONCLUIDO	</t>
        </is>
      </c>
      <c r="D2518" t="n">
        <v>6.4445</v>
      </c>
      <c r="E2518" t="n">
        <v>15.52</v>
      </c>
      <c r="F2518" t="n">
        <v>11.05</v>
      </c>
      <c r="G2518" t="n">
        <v>19.5</v>
      </c>
      <c r="H2518" t="n">
        <v>0.28</v>
      </c>
      <c r="I2518" t="n">
        <v>34</v>
      </c>
      <c r="J2518" t="n">
        <v>258.32</v>
      </c>
      <c r="K2518" t="n">
        <v>59.19</v>
      </c>
      <c r="L2518" t="n">
        <v>4</v>
      </c>
      <c r="M2518" t="n">
        <v>32</v>
      </c>
      <c r="N2518" t="n">
        <v>65.13</v>
      </c>
      <c r="O2518" t="n">
        <v>32094.19</v>
      </c>
      <c r="P2518" t="n">
        <v>183.22</v>
      </c>
      <c r="Q2518" t="n">
        <v>197.82</v>
      </c>
      <c r="R2518" t="n">
        <v>47.76</v>
      </c>
      <c r="S2518" t="n">
        <v>25.4</v>
      </c>
      <c r="T2518" t="n">
        <v>10204.05</v>
      </c>
      <c r="U2518" t="n">
        <v>0.53</v>
      </c>
      <c r="V2518" t="n">
        <v>0.84</v>
      </c>
      <c r="W2518" t="n">
        <v>3</v>
      </c>
      <c r="X2518" t="n">
        <v>0.66</v>
      </c>
      <c r="Y2518" t="n">
        <v>1</v>
      </c>
      <c r="Z2518" t="n">
        <v>10</v>
      </c>
    </row>
    <row r="2519">
      <c r="A2519" t="n">
        <v>13</v>
      </c>
      <c r="B2519" t="n">
        <v>130</v>
      </c>
      <c r="C2519" t="inlineStr">
        <is>
          <t xml:space="preserve">CONCLUIDO	</t>
        </is>
      </c>
      <c r="D2519" t="n">
        <v>6.4963</v>
      </c>
      <c r="E2519" t="n">
        <v>15.39</v>
      </c>
      <c r="F2519" t="n">
        <v>11.02</v>
      </c>
      <c r="G2519" t="n">
        <v>20.67</v>
      </c>
      <c r="H2519" t="n">
        <v>0.29</v>
      </c>
      <c r="I2519" t="n">
        <v>32</v>
      </c>
      <c r="J2519" t="n">
        <v>258.78</v>
      </c>
      <c r="K2519" t="n">
        <v>59.19</v>
      </c>
      <c r="L2519" t="n">
        <v>4.25</v>
      </c>
      <c r="M2519" t="n">
        <v>30</v>
      </c>
      <c r="N2519" t="n">
        <v>65.34</v>
      </c>
      <c r="O2519" t="n">
        <v>32150.98</v>
      </c>
      <c r="P2519" t="n">
        <v>182.73</v>
      </c>
      <c r="Q2519" t="n">
        <v>197.83</v>
      </c>
      <c r="R2519" t="n">
        <v>47.04</v>
      </c>
      <c r="S2519" t="n">
        <v>25.4</v>
      </c>
      <c r="T2519" t="n">
        <v>9855.01</v>
      </c>
      <c r="U2519" t="n">
        <v>0.54</v>
      </c>
      <c r="V2519" t="n">
        <v>0.84</v>
      </c>
      <c r="W2519" t="n">
        <v>2.99</v>
      </c>
      <c r="X2519" t="n">
        <v>0.63</v>
      </c>
      <c r="Y2519" t="n">
        <v>1</v>
      </c>
      <c r="Z2519" t="n">
        <v>10</v>
      </c>
    </row>
    <row r="2520">
      <c r="A2520" t="n">
        <v>14</v>
      </c>
      <c r="B2520" t="n">
        <v>130</v>
      </c>
      <c r="C2520" t="inlineStr">
        <is>
          <t xml:space="preserve">CONCLUIDO	</t>
        </is>
      </c>
      <c r="D2520" t="n">
        <v>6.558</v>
      </c>
      <c r="E2520" t="n">
        <v>15.25</v>
      </c>
      <c r="F2520" t="n">
        <v>10.98</v>
      </c>
      <c r="G2520" t="n">
        <v>21.95</v>
      </c>
      <c r="H2520" t="n">
        <v>0.31</v>
      </c>
      <c r="I2520" t="n">
        <v>30</v>
      </c>
      <c r="J2520" t="n">
        <v>259.25</v>
      </c>
      <c r="K2520" t="n">
        <v>59.19</v>
      </c>
      <c r="L2520" t="n">
        <v>4.5</v>
      </c>
      <c r="M2520" t="n">
        <v>28</v>
      </c>
      <c r="N2520" t="n">
        <v>65.55</v>
      </c>
      <c r="O2520" t="n">
        <v>32207.85</v>
      </c>
      <c r="P2520" t="n">
        <v>181.95</v>
      </c>
      <c r="Q2520" t="n">
        <v>197.82</v>
      </c>
      <c r="R2520" t="n">
        <v>45.46</v>
      </c>
      <c r="S2520" t="n">
        <v>25.4</v>
      </c>
      <c r="T2520" t="n">
        <v>9075.35</v>
      </c>
      <c r="U2520" t="n">
        <v>0.5600000000000001</v>
      </c>
      <c r="V2520" t="n">
        <v>0.85</v>
      </c>
      <c r="W2520" t="n">
        <v>2.99</v>
      </c>
      <c r="X2520" t="n">
        <v>0.58</v>
      </c>
      <c r="Y2520" t="n">
        <v>1</v>
      </c>
      <c r="Z2520" t="n">
        <v>10</v>
      </c>
    </row>
    <row r="2521">
      <c r="A2521" t="n">
        <v>15</v>
      </c>
      <c r="B2521" t="n">
        <v>130</v>
      </c>
      <c r="C2521" t="inlineStr">
        <is>
          <t xml:space="preserve">CONCLUIDO	</t>
        </is>
      </c>
      <c r="D2521" t="n">
        <v>6.5829</v>
      </c>
      <c r="E2521" t="n">
        <v>15.19</v>
      </c>
      <c r="F2521" t="n">
        <v>10.97</v>
      </c>
      <c r="G2521" t="n">
        <v>22.69</v>
      </c>
      <c r="H2521" t="n">
        <v>0.33</v>
      </c>
      <c r="I2521" t="n">
        <v>29</v>
      </c>
      <c r="J2521" t="n">
        <v>259.71</v>
      </c>
      <c r="K2521" t="n">
        <v>59.19</v>
      </c>
      <c r="L2521" t="n">
        <v>4.75</v>
      </c>
      <c r="M2521" t="n">
        <v>27</v>
      </c>
      <c r="N2521" t="n">
        <v>65.76000000000001</v>
      </c>
      <c r="O2521" t="n">
        <v>32264.79</v>
      </c>
      <c r="P2521" t="n">
        <v>181.79</v>
      </c>
      <c r="Q2521" t="n">
        <v>197.81</v>
      </c>
      <c r="R2521" t="n">
        <v>45.14</v>
      </c>
      <c r="S2521" t="n">
        <v>25.4</v>
      </c>
      <c r="T2521" t="n">
        <v>8921.889999999999</v>
      </c>
      <c r="U2521" t="n">
        <v>0.5600000000000001</v>
      </c>
      <c r="V2521" t="n">
        <v>0.85</v>
      </c>
      <c r="W2521" t="n">
        <v>2.99</v>
      </c>
      <c r="X2521" t="n">
        <v>0.58</v>
      </c>
      <c r="Y2521" t="n">
        <v>1</v>
      </c>
      <c r="Z2521" t="n">
        <v>10</v>
      </c>
    </row>
    <row r="2522">
      <c r="A2522" t="n">
        <v>16</v>
      </c>
      <c r="B2522" t="n">
        <v>130</v>
      </c>
      <c r="C2522" t="inlineStr">
        <is>
          <t xml:space="preserve">CONCLUIDO	</t>
        </is>
      </c>
      <c r="D2522" t="n">
        <v>6.6484</v>
      </c>
      <c r="E2522" t="n">
        <v>15.04</v>
      </c>
      <c r="F2522" t="n">
        <v>10.92</v>
      </c>
      <c r="G2522" t="n">
        <v>24.26</v>
      </c>
      <c r="H2522" t="n">
        <v>0.34</v>
      </c>
      <c r="I2522" t="n">
        <v>27</v>
      </c>
      <c r="J2522" t="n">
        <v>260.17</v>
      </c>
      <c r="K2522" t="n">
        <v>59.19</v>
      </c>
      <c r="L2522" t="n">
        <v>5</v>
      </c>
      <c r="M2522" t="n">
        <v>25</v>
      </c>
      <c r="N2522" t="n">
        <v>65.98</v>
      </c>
      <c r="O2522" t="n">
        <v>32321.82</v>
      </c>
      <c r="P2522" t="n">
        <v>180.87</v>
      </c>
      <c r="Q2522" t="n">
        <v>197.79</v>
      </c>
      <c r="R2522" t="n">
        <v>43.63</v>
      </c>
      <c r="S2522" t="n">
        <v>25.4</v>
      </c>
      <c r="T2522" t="n">
        <v>8174.43</v>
      </c>
      <c r="U2522" t="n">
        <v>0.58</v>
      </c>
      <c r="V2522" t="n">
        <v>0.85</v>
      </c>
      <c r="W2522" t="n">
        <v>2.99</v>
      </c>
      <c r="X2522" t="n">
        <v>0.53</v>
      </c>
      <c r="Y2522" t="n">
        <v>1</v>
      </c>
      <c r="Z2522" t="n">
        <v>10</v>
      </c>
    </row>
    <row r="2523">
      <c r="A2523" t="n">
        <v>17</v>
      </c>
      <c r="B2523" t="n">
        <v>130</v>
      </c>
      <c r="C2523" t="inlineStr">
        <is>
          <t xml:space="preserve">CONCLUIDO	</t>
        </is>
      </c>
      <c r="D2523" t="n">
        <v>6.6806</v>
      </c>
      <c r="E2523" t="n">
        <v>14.97</v>
      </c>
      <c r="F2523" t="n">
        <v>10.89</v>
      </c>
      <c r="G2523" t="n">
        <v>25.14</v>
      </c>
      <c r="H2523" t="n">
        <v>0.36</v>
      </c>
      <c r="I2523" t="n">
        <v>26</v>
      </c>
      <c r="J2523" t="n">
        <v>260.63</v>
      </c>
      <c r="K2523" t="n">
        <v>59.19</v>
      </c>
      <c r="L2523" t="n">
        <v>5.25</v>
      </c>
      <c r="M2523" t="n">
        <v>24</v>
      </c>
      <c r="N2523" t="n">
        <v>66.19</v>
      </c>
      <c r="O2523" t="n">
        <v>32378.93</v>
      </c>
      <c r="P2523" t="n">
        <v>180.39</v>
      </c>
      <c r="Q2523" t="n">
        <v>197.76</v>
      </c>
      <c r="R2523" t="n">
        <v>42.92</v>
      </c>
      <c r="S2523" t="n">
        <v>25.4</v>
      </c>
      <c r="T2523" t="n">
        <v>7827.3</v>
      </c>
      <c r="U2523" t="n">
        <v>0.59</v>
      </c>
      <c r="V2523" t="n">
        <v>0.85</v>
      </c>
      <c r="W2523" t="n">
        <v>2.98</v>
      </c>
      <c r="X2523" t="n">
        <v>0.5</v>
      </c>
      <c r="Y2523" t="n">
        <v>1</v>
      </c>
      <c r="Z2523" t="n">
        <v>10</v>
      </c>
    </row>
    <row r="2524">
      <c r="A2524" t="n">
        <v>18</v>
      </c>
      <c r="B2524" t="n">
        <v>130</v>
      </c>
      <c r="C2524" t="inlineStr">
        <is>
          <t xml:space="preserve">CONCLUIDO	</t>
        </is>
      </c>
      <c r="D2524" t="n">
        <v>6.7122</v>
      </c>
      <c r="E2524" t="n">
        <v>14.9</v>
      </c>
      <c r="F2524" t="n">
        <v>10.87</v>
      </c>
      <c r="G2524" t="n">
        <v>26.09</v>
      </c>
      <c r="H2524" t="n">
        <v>0.37</v>
      </c>
      <c r="I2524" t="n">
        <v>25</v>
      </c>
      <c r="J2524" t="n">
        <v>261.1</v>
      </c>
      <c r="K2524" t="n">
        <v>59.19</v>
      </c>
      <c r="L2524" t="n">
        <v>5.5</v>
      </c>
      <c r="M2524" t="n">
        <v>23</v>
      </c>
      <c r="N2524" t="n">
        <v>66.40000000000001</v>
      </c>
      <c r="O2524" t="n">
        <v>32436.11</v>
      </c>
      <c r="P2524" t="n">
        <v>180.09</v>
      </c>
      <c r="Q2524" t="n">
        <v>197.77</v>
      </c>
      <c r="R2524" t="n">
        <v>42.42</v>
      </c>
      <c r="S2524" t="n">
        <v>25.4</v>
      </c>
      <c r="T2524" t="n">
        <v>7581.67</v>
      </c>
      <c r="U2524" t="n">
        <v>0.6</v>
      </c>
      <c r="V2524" t="n">
        <v>0.86</v>
      </c>
      <c r="W2524" t="n">
        <v>2.98</v>
      </c>
      <c r="X2524" t="n">
        <v>0.48</v>
      </c>
      <c r="Y2524" t="n">
        <v>1</v>
      </c>
      <c r="Z2524" t="n">
        <v>10</v>
      </c>
    </row>
    <row r="2525">
      <c r="A2525" t="n">
        <v>19</v>
      </c>
      <c r="B2525" t="n">
        <v>130</v>
      </c>
      <c r="C2525" t="inlineStr">
        <is>
          <t xml:space="preserve">CONCLUIDO	</t>
        </is>
      </c>
      <c r="D2525" t="n">
        <v>6.7409</v>
      </c>
      <c r="E2525" t="n">
        <v>14.83</v>
      </c>
      <c r="F2525" t="n">
        <v>10.86</v>
      </c>
      <c r="G2525" t="n">
        <v>27.14</v>
      </c>
      <c r="H2525" t="n">
        <v>0.39</v>
      </c>
      <c r="I2525" t="n">
        <v>24</v>
      </c>
      <c r="J2525" t="n">
        <v>261.56</v>
      </c>
      <c r="K2525" t="n">
        <v>59.19</v>
      </c>
      <c r="L2525" t="n">
        <v>5.75</v>
      </c>
      <c r="M2525" t="n">
        <v>22</v>
      </c>
      <c r="N2525" t="n">
        <v>66.62</v>
      </c>
      <c r="O2525" t="n">
        <v>32493.38</v>
      </c>
      <c r="P2525" t="n">
        <v>179.8</v>
      </c>
      <c r="Q2525" t="n">
        <v>197.83</v>
      </c>
      <c r="R2525" t="n">
        <v>42.09</v>
      </c>
      <c r="S2525" t="n">
        <v>25.4</v>
      </c>
      <c r="T2525" t="n">
        <v>7420.41</v>
      </c>
      <c r="U2525" t="n">
        <v>0.6</v>
      </c>
      <c r="V2525" t="n">
        <v>0.86</v>
      </c>
      <c r="W2525" t="n">
        <v>2.97</v>
      </c>
      <c r="X2525" t="n">
        <v>0.47</v>
      </c>
      <c r="Y2525" t="n">
        <v>1</v>
      </c>
      <c r="Z2525" t="n">
        <v>10</v>
      </c>
    </row>
    <row r="2526">
      <c r="A2526" t="n">
        <v>20</v>
      </c>
      <c r="B2526" t="n">
        <v>130</v>
      </c>
      <c r="C2526" t="inlineStr">
        <is>
          <t xml:space="preserve">CONCLUIDO	</t>
        </is>
      </c>
      <c r="D2526" t="n">
        <v>6.7696</v>
      </c>
      <c r="E2526" t="n">
        <v>14.77</v>
      </c>
      <c r="F2526" t="n">
        <v>10.84</v>
      </c>
      <c r="G2526" t="n">
        <v>28.28</v>
      </c>
      <c r="H2526" t="n">
        <v>0.41</v>
      </c>
      <c r="I2526" t="n">
        <v>23</v>
      </c>
      <c r="J2526" t="n">
        <v>262.03</v>
      </c>
      <c r="K2526" t="n">
        <v>59.19</v>
      </c>
      <c r="L2526" t="n">
        <v>6</v>
      </c>
      <c r="M2526" t="n">
        <v>21</v>
      </c>
      <c r="N2526" t="n">
        <v>66.83</v>
      </c>
      <c r="O2526" t="n">
        <v>32550.72</v>
      </c>
      <c r="P2526" t="n">
        <v>179.51</v>
      </c>
      <c r="Q2526" t="n">
        <v>197.88</v>
      </c>
      <c r="R2526" t="n">
        <v>41.27</v>
      </c>
      <c r="S2526" t="n">
        <v>25.4</v>
      </c>
      <c r="T2526" t="n">
        <v>7016.99</v>
      </c>
      <c r="U2526" t="n">
        <v>0.62</v>
      </c>
      <c r="V2526" t="n">
        <v>0.86</v>
      </c>
      <c r="W2526" t="n">
        <v>2.98</v>
      </c>
      <c r="X2526" t="n">
        <v>0.45</v>
      </c>
      <c r="Y2526" t="n">
        <v>1</v>
      </c>
      <c r="Z2526" t="n">
        <v>10</v>
      </c>
    </row>
    <row r="2527">
      <c r="A2527" t="n">
        <v>21</v>
      </c>
      <c r="B2527" t="n">
        <v>130</v>
      </c>
      <c r="C2527" t="inlineStr">
        <is>
          <t xml:space="preserve">CONCLUIDO	</t>
        </is>
      </c>
      <c r="D2527" t="n">
        <v>6.8074</v>
      </c>
      <c r="E2527" t="n">
        <v>14.69</v>
      </c>
      <c r="F2527" t="n">
        <v>10.81</v>
      </c>
      <c r="G2527" t="n">
        <v>29.48</v>
      </c>
      <c r="H2527" t="n">
        <v>0.42</v>
      </c>
      <c r="I2527" t="n">
        <v>22</v>
      </c>
      <c r="J2527" t="n">
        <v>262.49</v>
      </c>
      <c r="K2527" t="n">
        <v>59.19</v>
      </c>
      <c r="L2527" t="n">
        <v>6.25</v>
      </c>
      <c r="M2527" t="n">
        <v>20</v>
      </c>
      <c r="N2527" t="n">
        <v>67.05</v>
      </c>
      <c r="O2527" t="n">
        <v>32608.15</v>
      </c>
      <c r="P2527" t="n">
        <v>178.94</v>
      </c>
      <c r="Q2527" t="n">
        <v>197.78</v>
      </c>
      <c r="R2527" t="n">
        <v>40.28</v>
      </c>
      <c r="S2527" t="n">
        <v>25.4</v>
      </c>
      <c r="T2527" t="n">
        <v>6525.2</v>
      </c>
      <c r="U2527" t="n">
        <v>0.63</v>
      </c>
      <c r="V2527" t="n">
        <v>0.86</v>
      </c>
      <c r="W2527" t="n">
        <v>2.98</v>
      </c>
      <c r="X2527" t="n">
        <v>0.42</v>
      </c>
      <c r="Y2527" t="n">
        <v>1</v>
      </c>
      <c r="Z2527" t="n">
        <v>10</v>
      </c>
    </row>
    <row r="2528">
      <c r="A2528" t="n">
        <v>22</v>
      </c>
      <c r="B2528" t="n">
        <v>130</v>
      </c>
      <c r="C2528" t="inlineStr">
        <is>
          <t xml:space="preserve">CONCLUIDO	</t>
        </is>
      </c>
      <c r="D2528" t="n">
        <v>6.8351</v>
      </c>
      <c r="E2528" t="n">
        <v>14.63</v>
      </c>
      <c r="F2528" t="n">
        <v>10.8</v>
      </c>
      <c r="G2528" t="n">
        <v>30.85</v>
      </c>
      <c r="H2528" t="n">
        <v>0.44</v>
      </c>
      <c r="I2528" t="n">
        <v>21</v>
      </c>
      <c r="J2528" t="n">
        <v>262.96</v>
      </c>
      <c r="K2528" t="n">
        <v>59.19</v>
      </c>
      <c r="L2528" t="n">
        <v>6.5</v>
      </c>
      <c r="M2528" t="n">
        <v>19</v>
      </c>
      <c r="N2528" t="n">
        <v>67.26000000000001</v>
      </c>
      <c r="O2528" t="n">
        <v>32665.66</v>
      </c>
      <c r="P2528" t="n">
        <v>178.74</v>
      </c>
      <c r="Q2528" t="n">
        <v>197.82</v>
      </c>
      <c r="R2528" t="n">
        <v>40.01</v>
      </c>
      <c r="S2528" t="n">
        <v>25.4</v>
      </c>
      <c r="T2528" t="n">
        <v>6394.3</v>
      </c>
      <c r="U2528" t="n">
        <v>0.63</v>
      </c>
      <c r="V2528" t="n">
        <v>0.86</v>
      </c>
      <c r="W2528" t="n">
        <v>2.98</v>
      </c>
      <c r="X2528" t="n">
        <v>0.41</v>
      </c>
      <c r="Y2528" t="n">
        <v>1</v>
      </c>
      <c r="Z2528" t="n">
        <v>10</v>
      </c>
    </row>
    <row r="2529">
      <c r="A2529" t="n">
        <v>23</v>
      </c>
      <c r="B2529" t="n">
        <v>130</v>
      </c>
      <c r="C2529" t="inlineStr">
        <is>
          <t xml:space="preserve">CONCLUIDO	</t>
        </is>
      </c>
      <c r="D2529" t="n">
        <v>6.8725</v>
      </c>
      <c r="E2529" t="n">
        <v>14.55</v>
      </c>
      <c r="F2529" t="n">
        <v>10.77</v>
      </c>
      <c r="G2529" t="n">
        <v>32.3</v>
      </c>
      <c r="H2529" t="n">
        <v>0.46</v>
      </c>
      <c r="I2529" t="n">
        <v>20</v>
      </c>
      <c r="J2529" t="n">
        <v>263.42</v>
      </c>
      <c r="K2529" t="n">
        <v>59.19</v>
      </c>
      <c r="L2529" t="n">
        <v>6.75</v>
      </c>
      <c r="M2529" t="n">
        <v>18</v>
      </c>
      <c r="N2529" t="n">
        <v>67.48</v>
      </c>
      <c r="O2529" t="n">
        <v>32723.25</v>
      </c>
      <c r="P2529" t="n">
        <v>178.12</v>
      </c>
      <c r="Q2529" t="n">
        <v>197.82</v>
      </c>
      <c r="R2529" t="n">
        <v>39.02</v>
      </c>
      <c r="S2529" t="n">
        <v>25.4</v>
      </c>
      <c r="T2529" t="n">
        <v>5903.85</v>
      </c>
      <c r="U2529" t="n">
        <v>0.65</v>
      </c>
      <c r="V2529" t="n">
        <v>0.86</v>
      </c>
      <c r="W2529" t="n">
        <v>2.97</v>
      </c>
      <c r="X2529" t="n">
        <v>0.38</v>
      </c>
      <c r="Y2529" t="n">
        <v>1</v>
      </c>
      <c r="Z2529" t="n">
        <v>10</v>
      </c>
    </row>
    <row r="2530">
      <c r="A2530" t="n">
        <v>24</v>
      </c>
      <c r="B2530" t="n">
        <v>130</v>
      </c>
      <c r="C2530" t="inlineStr">
        <is>
          <t xml:space="preserve">CONCLUIDO	</t>
        </is>
      </c>
      <c r="D2530" t="n">
        <v>6.8721</v>
      </c>
      <c r="E2530" t="n">
        <v>14.55</v>
      </c>
      <c r="F2530" t="n">
        <v>10.77</v>
      </c>
      <c r="G2530" t="n">
        <v>32.31</v>
      </c>
      <c r="H2530" t="n">
        <v>0.47</v>
      </c>
      <c r="I2530" t="n">
        <v>20</v>
      </c>
      <c r="J2530" t="n">
        <v>263.89</v>
      </c>
      <c r="K2530" t="n">
        <v>59.19</v>
      </c>
      <c r="L2530" t="n">
        <v>7</v>
      </c>
      <c r="M2530" t="n">
        <v>18</v>
      </c>
      <c r="N2530" t="n">
        <v>67.7</v>
      </c>
      <c r="O2530" t="n">
        <v>32780.92</v>
      </c>
      <c r="P2530" t="n">
        <v>178.1</v>
      </c>
      <c r="Q2530" t="n">
        <v>197.76</v>
      </c>
      <c r="R2530" t="n">
        <v>39.03</v>
      </c>
      <c r="S2530" t="n">
        <v>25.4</v>
      </c>
      <c r="T2530" t="n">
        <v>5911.72</v>
      </c>
      <c r="U2530" t="n">
        <v>0.65</v>
      </c>
      <c r="V2530" t="n">
        <v>0.86</v>
      </c>
      <c r="W2530" t="n">
        <v>2.97</v>
      </c>
      <c r="X2530" t="n">
        <v>0.38</v>
      </c>
      <c r="Y2530" t="n">
        <v>1</v>
      </c>
      <c r="Z2530" t="n">
        <v>10</v>
      </c>
    </row>
    <row r="2531">
      <c r="A2531" t="n">
        <v>25</v>
      </c>
      <c r="B2531" t="n">
        <v>130</v>
      </c>
      <c r="C2531" t="inlineStr">
        <is>
          <t xml:space="preserve">CONCLUIDO	</t>
        </is>
      </c>
      <c r="D2531" t="n">
        <v>6.901</v>
      </c>
      <c r="E2531" t="n">
        <v>14.49</v>
      </c>
      <c r="F2531" t="n">
        <v>10.76</v>
      </c>
      <c r="G2531" t="n">
        <v>33.97</v>
      </c>
      <c r="H2531" t="n">
        <v>0.49</v>
      </c>
      <c r="I2531" t="n">
        <v>19</v>
      </c>
      <c r="J2531" t="n">
        <v>264.36</v>
      </c>
      <c r="K2531" t="n">
        <v>59.19</v>
      </c>
      <c r="L2531" t="n">
        <v>7.25</v>
      </c>
      <c r="M2531" t="n">
        <v>17</v>
      </c>
      <c r="N2531" t="n">
        <v>67.92</v>
      </c>
      <c r="O2531" t="n">
        <v>32838.68</v>
      </c>
      <c r="P2531" t="n">
        <v>178.03</v>
      </c>
      <c r="Q2531" t="n">
        <v>197.85</v>
      </c>
      <c r="R2531" t="n">
        <v>38.73</v>
      </c>
      <c r="S2531" t="n">
        <v>25.4</v>
      </c>
      <c r="T2531" t="n">
        <v>5766.82</v>
      </c>
      <c r="U2531" t="n">
        <v>0.66</v>
      </c>
      <c r="V2531" t="n">
        <v>0.87</v>
      </c>
      <c r="W2531" t="n">
        <v>2.97</v>
      </c>
      <c r="X2531" t="n">
        <v>0.37</v>
      </c>
      <c r="Y2531" t="n">
        <v>1</v>
      </c>
      <c r="Z2531" t="n">
        <v>10</v>
      </c>
    </row>
    <row r="2532">
      <c r="A2532" t="n">
        <v>26</v>
      </c>
      <c r="B2532" t="n">
        <v>130</v>
      </c>
      <c r="C2532" t="inlineStr">
        <is>
          <t xml:space="preserve">CONCLUIDO	</t>
        </is>
      </c>
      <c r="D2532" t="n">
        <v>6.9395</v>
      </c>
      <c r="E2532" t="n">
        <v>14.41</v>
      </c>
      <c r="F2532" t="n">
        <v>10.73</v>
      </c>
      <c r="G2532" t="n">
        <v>35.75</v>
      </c>
      <c r="H2532" t="n">
        <v>0.5</v>
      </c>
      <c r="I2532" t="n">
        <v>18</v>
      </c>
      <c r="J2532" t="n">
        <v>264.83</v>
      </c>
      <c r="K2532" t="n">
        <v>59.19</v>
      </c>
      <c r="L2532" t="n">
        <v>7.5</v>
      </c>
      <c r="M2532" t="n">
        <v>16</v>
      </c>
      <c r="N2532" t="n">
        <v>68.14</v>
      </c>
      <c r="O2532" t="n">
        <v>32896.51</v>
      </c>
      <c r="P2532" t="n">
        <v>177.3</v>
      </c>
      <c r="Q2532" t="n">
        <v>197.78</v>
      </c>
      <c r="R2532" t="n">
        <v>37.81</v>
      </c>
      <c r="S2532" t="n">
        <v>25.4</v>
      </c>
      <c r="T2532" t="n">
        <v>5310.07</v>
      </c>
      <c r="U2532" t="n">
        <v>0.67</v>
      </c>
      <c r="V2532" t="n">
        <v>0.87</v>
      </c>
      <c r="W2532" t="n">
        <v>2.97</v>
      </c>
      <c r="X2532" t="n">
        <v>0.33</v>
      </c>
      <c r="Y2532" t="n">
        <v>1</v>
      </c>
      <c r="Z2532" t="n">
        <v>10</v>
      </c>
    </row>
    <row r="2533">
      <c r="A2533" t="n">
        <v>27</v>
      </c>
      <c r="B2533" t="n">
        <v>130</v>
      </c>
      <c r="C2533" t="inlineStr">
        <is>
          <t xml:space="preserve">CONCLUIDO	</t>
        </is>
      </c>
      <c r="D2533" t="n">
        <v>6.9431</v>
      </c>
      <c r="E2533" t="n">
        <v>14.4</v>
      </c>
      <c r="F2533" t="n">
        <v>10.72</v>
      </c>
      <c r="G2533" t="n">
        <v>35.73</v>
      </c>
      <c r="H2533" t="n">
        <v>0.52</v>
      </c>
      <c r="I2533" t="n">
        <v>18</v>
      </c>
      <c r="J2533" t="n">
        <v>265.3</v>
      </c>
      <c r="K2533" t="n">
        <v>59.19</v>
      </c>
      <c r="L2533" t="n">
        <v>7.75</v>
      </c>
      <c r="M2533" t="n">
        <v>16</v>
      </c>
      <c r="N2533" t="n">
        <v>68.36</v>
      </c>
      <c r="O2533" t="n">
        <v>32954.43</v>
      </c>
      <c r="P2533" t="n">
        <v>177.3</v>
      </c>
      <c r="Q2533" t="n">
        <v>197.8</v>
      </c>
      <c r="R2533" t="n">
        <v>37.57</v>
      </c>
      <c r="S2533" t="n">
        <v>25.4</v>
      </c>
      <c r="T2533" t="n">
        <v>5189.19</v>
      </c>
      <c r="U2533" t="n">
        <v>0.68</v>
      </c>
      <c r="V2533" t="n">
        <v>0.87</v>
      </c>
      <c r="W2533" t="n">
        <v>2.97</v>
      </c>
      <c r="X2533" t="n">
        <v>0.33</v>
      </c>
      <c r="Y2533" t="n">
        <v>1</v>
      </c>
      <c r="Z2533" t="n">
        <v>10</v>
      </c>
    </row>
    <row r="2534">
      <c r="A2534" t="n">
        <v>28</v>
      </c>
      <c r="B2534" t="n">
        <v>130</v>
      </c>
      <c r="C2534" t="inlineStr">
        <is>
          <t xml:space="preserve">CONCLUIDO	</t>
        </is>
      </c>
      <c r="D2534" t="n">
        <v>6.9728</v>
      </c>
      <c r="E2534" t="n">
        <v>14.34</v>
      </c>
      <c r="F2534" t="n">
        <v>10.71</v>
      </c>
      <c r="G2534" t="n">
        <v>37.78</v>
      </c>
      <c r="H2534" t="n">
        <v>0.54</v>
      </c>
      <c r="I2534" t="n">
        <v>17</v>
      </c>
      <c r="J2534" t="n">
        <v>265.77</v>
      </c>
      <c r="K2534" t="n">
        <v>59.19</v>
      </c>
      <c r="L2534" t="n">
        <v>8</v>
      </c>
      <c r="M2534" t="n">
        <v>15</v>
      </c>
      <c r="N2534" t="n">
        <v>68.58</v>
      </c>
      <c r="O2534" t="n">
        <v>33012.44</v>
      </c>
      <c r="P2534" t="n">
        <v>176.85</v>
      </c>
      <c r="Q2534" t="n">
        <v>197.77</v>
      </c>
      <c r="R2534" t="n">
        <v>37.14</v>
      </c>
      <c r="S2534" t="n">
        <v>25.4</v>
      </c>
      <c r="T2534" t="n">
        <v>4980.04</v>
      </c>
      <c r="U2534" t="n">
        <v>0.68</v>
      </c>
      <c r="V2534" t="n">
        <v>0.87</v>
      </c>
      <c r="W2534" t="n">
        <v>2.97</v>
      </c>
      <c r="X2534" t="n">
        <v>0.31</v>
      </c>
      <c r="Y2534" t="n">
        <v>1</v>
      </c>
      <c r="Z2534" t="n">
        <v>10</v>
      </c>
    </row>
    <row r="2535">
      <c r="A2535" t="n">
        <v>29</v>
      </c>
      <c r="B2535" t="n">
        <v>130</v>
      </c>
      <c r="C2535" t="inlineStr">
        <is>
          <t xml:space="preserve">CONCLUIDO	</t>
        </is>
      </c>
      <c r="D2535" t="n">
        <v>6.9615</v>
      </c>
      <c r="E2535" t="n">
        <v>14.36</v>
      </c>
      <c r="F2535" t="n">
        <v>10.73</v>
      </c>
      <c r="G2535" t="n">
        <v>37.87</v>
      </c>
      <c r="H2535" t="n">
        <v>0.55</v>
      </c>
      <c r="I2535" t="n">
        <v>17</v>
      </c>
      <c r="J2535" t="n">
        <v>266.24</v>
      </c>
      <c r="K2535" t="n">
        <v>59.19</v>
      </c>
      <c r="L2535" t="n">
        <v>8.25</v>
      </c>
      <c r="M2535" t="n">
        <v>15</v>
      </c>
      <c r="N2535" t="n">
        <v>68.8</v>
      </c>
      <c r="O2535" t="n">
        <v>33070.52</v>
      </c>
      <c r="P2535" t="n">
        <v>177.31</v>
      </c>
      <c r="Q2535" t="n">
        <v>197.78</v>
      </c>
      <c r="R2535" t="n">
        <v>37.86</v>
      </c>
      <c r="S2535" t="n">
        <v>25.4</v>
      </c>
      <c r="T2535" t="n">
        <v>5343.3</v>
      </c>
      <c r="U2535" t="n">
        <v>0.67</v>
      </c>
      <c r="V2535" t="n">
        <v>0.87</v>
      </c>
      <c r="W2535" t="n">
        <v>2.97</v>
      </c>
      <c r="X2535" t="n">
        <v>0.34</v>
      </c>
      <c r="Y2535" t="n">
        <v>1</v>
      </c>
      <c r="Z2535" t="n">
        <v>10</v>
      </c>
    </row>
    <row r="2536">
      <c r="A2536" t="n">
        <v>30</v>
      </c>
      <c r="B2536" t="n">
        <v>130</v>
      </c>
      <c r="C2536" t="inlineStr">
        <is>
          <t xml:space="preserve">CONCLUIDO	</t>
        </is>
      </c>
      <c r="D2536" t="n">
        <v>7.0085</v>
      </c>
      <c r="E2536" t="n">
        <v>14.27</v>
      </c>
      <c r="F2536" t="n">
        <v>10.68</v>
      </c>
      <c r="G2536" t="n">
        <v>40.05</v>
      </c>
      <c r="H2536" t="n">
        <v>0.57</v>
      </c>
      <c r="I2536" t="n">
        <v>16</v>
      </c>
      <c r="J2536" t="n">
        <v>266.71</v>
      </c>
      <c r="K2536" t="n">
        <v>59.19</v>
      </c>
      <c r="L2536" t="n">
        <v>8.5</v>
      </c>
      <c r="M2536" t="n">
        <v>14</v>
      </c>
      <c r="N2536" t="n">
        <v>69.02</v>
      </c>
      <c r="O2536" t="n">
        <v>33128.7</v>
      </c>
      <c r="P2536" t="n">
        <v>176.51</v>
      </c>
      <c r="Q2536" t="n">
        <v>197.81</v>
      </c>
      <c r="R2536" t="n">
        <v>36.47</v>
      </c>
      <c r="S2536" t="n">
        <v>25.4</v>
      </c>
      <c r="T2536" t="n">
        <v>4649.72</v>
      </c>
      <c r="U2536" t="n">
        <v>0.7</v>
      </c>
      <c r="V2536" t="n">
        <v>0.87</v>
      </c>
      <c r="W2536" t="n">
        <v>2.96</v>
      </c>
      <c r="X2536" t="n">
        <v>0.29</v>
      </c>
      <c r="Y2536" t="n">
        <v>1</v>
      </c>
      <c r="Z2536" t="n">
        <v>10</v>
      </c>
    </row>
    <row r="2537">
      <c r="A2537" t="n">
        <v>31</v>
      </c>
      <c r="B2537" t="n">
        <v>130</v>
      </c>
      <c r="C2537" t="inlineStr">
        <is>
          <t xml:space="preserve">CONCLUIDO	</t>
        </is>
      </c>
      <c r="D2537" t="n">
        <v>7.0031</v>
      </c>
      <c r="E2537" t="n">
        <v>14.28</v>
      </c>
      <c r="F2537" t="n">
        <v>10.69</v>
      </c>
      <c r="G2537" t="n">
        <v>40.1</v>
      </c>
      <c r="H2537" t="n">
        <v>0.58</v>
      </c>
      <c r="I2537" t="n">
        <v>16</v>
      </c>
      <c r="J2537" t="n">
        <v>267.18</v>
      </c>
      <c r="K2537" t="n">
        <v>59.19</v>
      </c>
      <c r="L2537" t="n">
        <v>8.75</v>
      </c>
      <c r="M2537" t="n">
        <v>14</v>
      </c>
      <c r="N2537" t="n">
        <v>69.23999999999999</v>
      </c>
      <c r="O2537" t="n">
        <v>33186.95</v>
      </c>
      <c r="P2537" t="n">
        <v>176.72</v>
      </c>
      <c r="Q2537" t="n">
        <v>197.79</v>
      </c>
      <c r="R2537" t="n">
        <v>36.77</v>
      </c>
      <c r="S2537" t="n">
        <v>25.4</v>
      </c>
      <c r="T2537" t="n">
        <v>4803.25</v>
      </c>
      <c r="U2537" t="n">
        <v>0.6899999999999999</v>
      </c>
      <c r="V2537" t="n">
        <v>0.87</v>
      </c>
      <c r="W2537" t="n">
        <v>2.96</v>
      </c>
      <c r="X2537" t="n">
        <v>0.3</v>
      </c>
      <c r="Y2537" t="n">
        <v>1</v>
      </c>
      <c r="Z2537" t="n">
        <v>10</v>
      </c>
    </row>
    <row r="2538">
      <c r="A2538" t="n">
        <v>32</v>
      </c>
      <c r="B2538" t="n">
        <v>130</v>
      </c>
      <c r="C2538" t="inlineStr">
        <is>
          <t xml:space="preserve">CONCLUIDO	</t>
        </is>
      </c>
      <c r="D2538" t="n">
        <v>7.0396</v>
      </c>
      <c r="E2538" t="n">
        <v>14.21</v>
      </c>
      <c r="F2538" t="n">
        <v>10.67</v>
      </c>
      <c r="G2538" t="n">
        <v>42.67</v>
      </c>
      <c r="H2538" t="n">
        <v>0.6</v>
      </c>
      <c r="I2538" t="n">
        <v>15</v>
      </c>
      <c r="J2538" t="n">
        <v>267.66</v>
      </c>
      <c r="K2538" t="n">
        <v>59.19</v>
      </c>
      <c r="L2538" t="n">
        <v>9</v>
      </c>
      <c r="M2538" t="n">
        <v>13</v>
      </c>
      <c r="N2538" t="n">
        <v>69.45999999999999</v>
      </c>
      <c r="O2538" t="n">
        <v>33245.29</v>
      </c>
      <c r="P2538" t="n">
        <v>176.23</v>
      </c>
      <c r="Q2538" t="n">
        <v>197.79</v>
      </c>
      <c r="R2538" t="n">
        <v>35.93</v>
      </c>
      <c r="S2538" t="n">
        <v>25.4</v>
      </c>
      <c r="T2538" t="n">
        <v>4387.48</v>
      </c>
      <c r="U2538" t="n">
        <v>0.71</v>
      </c>
      <c r="V2538" t="n">
        <v>0.87</v>
      </c>
      <c r="W2538" t="n">
        <v>2.96</v>
      </c>
      <c r="X2538" t="n">
        <v>0.28</v>
      </c>
      <c r="Y2538" t="n">
        <v>1</v>
      </c>
      <c r="Z2538" t="n">
        <v>10</v>
      </c>
    </row>
    <row r="2539">
      <c r="A2539" t="n">
        <v>33</v>
      </c>
      <c r="B2539" t="n">
        <v>130</v>
      </c>
      <c r="C2539" t="inlineStr">
        <is>
          <t xml:space="preserve">CONCLUIDO	</t>
        </is>
      </c>
      <c r="D2539" t="n">
        <v>7.0359</v>
      </c>
      <c r="E2539" t="n">
        <v>14.21</v>
      </c>
      <c r="F2539" t="n">
        <v>10.67</v>
      </c>
      <c r="G2539" t="n">
        <v>42.7</v>
      </c>
      <c r="H2539" t="n">
        <v>0.61</v>
      </c>
      <c r="I2539" t="n">
        <v>15</v>
      </c>
      <c r="J2539" t="n">
        <v>268.13</v>
      </c>
      <c r="K2539" t="n">
        <v>59.19</v>
      </c>
      <c r="L2539" t="n">
        <v>9.25</v>
      </c>
      <c r="M2539" t="n">
        <v>13</v>
      </c>
      <c r="N2539" t="n">
        <v>69.69</v>
      </c>
      <c r="O2539" t="n">
        <v>33303.72</v>
      </c>
      <c r="P2539" t="n">
        <v>176.41</v>
      </c>
      <c r="Q2539" t="n">
        <v>197.75</v>
      </c>
      <c r="R2539" t="n">
        <v>36.24</v>
      </c>
      <c r="S2539" t="n">
        <v>25.4</v>
      </c>
      <c r="T2539" t="n">
        <v>4541.7</v>
      </c>
      <c r="U2539" t="n">
        <v>0.7</v>
      </c>
      <c r="V2539" t="n">
        <v>0.87</v>
      </c>
      <c r="W2539" t="n">
        <v>2.96</v>
      </c>
      <c r="X2539" t="n">
        <v>0.28</v>
      </c>
      <c r="Y2539" t="n">
        <v>1</v>
      </c>
      <c r="Z2539" t="n">
        <v>10</v>
      </c>
    </row>
    <row r="2540">
      <c r="A2540" t="n">
        <v>34</v>
      </c>
      <c r="B2540" t="n">
        <v>130</v>
      </c>
      <c r="C2540" t="inlineStr">
        <is>
          <t xml:space="preserve">CONCLUIDO	</t>
        </is>
      </c>
      <c r="D2540" t="n">
        <v>7.0367</v>
      </c>
      <c r="E2540" t="n">
        <v>14.21</v>
      </c>
      <c r="F2540" t="n">
        <v>10.67</v>
      </c>
      <c r="G2540" t="n">
        <v>42.69</v>
      </c>
      <c r="H2540" t="n">
        <v>0.63</v>
      </c>
      <c r="I2540" t="n">
        <v>15</v>
      </c>
      <c r="J2540" t="n">
        <v>268.61</v>
      </c>
      <c r="K2540" t="n">
        <v>59.19</v>
      </c>
      <c r="L2540" t="n">
        <v>9.5</v>
      </c>
      <c r="M2540" t="n">
        <v>13</v>
      </c>
      <c r="N2540" t="n">
        <v>69.91</v>
      </c>
      <c r="O2540" t="n">
        <v>33362.23</v>
      </c>
      <c r="P2540" t="n">
        <v>176.25</v>
      </c>
      <c r="Q2540" t="n">
        <v>197.83</v>
      </c>
      <c r="R2540" t="n">
        <v>36.11</v>
      </c>
      <c r="S2540" t="n">
        <v>25.4</v>
      </c>
      <c r="T2540" t="n">
        <v>4474.26</v>
      </c>
      <c r="U2540" t="n">
        <v>0.7</v>
      </c>
      <c r="V2540" t="n">
        <v>0.87</v>
      </c>
      <c r="W2540" t="n">
        <v>2.96</v>
      </c>
      <c r="X2540" t="n">
        <v>0.28</v>
      </c>
      <c r="Y2540" t="n">
        <v>1</v>
      </c>
      <c r="Z2540" t="n">
        <v>10</v>
      </c>
    </row>
    <row r="2541">
      <c r="A2541" t="n">
        <v>35</v>
      </c>
      <c r="B2541" t="n">
        <v>130</v>
      </c>
      <c r="C2541" t="inlineStr">
        <is>
          <t xml:space="preserve">CONCLUIDO	</t>
        </is>
      </c>
      <c r="D2541" t="n">
        <v>7.0753</v>
      </c>
      <c r="E2541" t="n">
        <v>14.13</v>
      </c>
      <c r="F2541" t="n">
        <v>10.64</v>
      </c>
      <c r="G2541" t="n">
        <v>45.62</v>
      </c>
      <c r="H2541" t="n">
        <v>0.64</v>
      </c>
      <c r="I2541" t="n">
        <v>14</v>
      </c>
      <c r="J2541" t="n">
        <v>269.08</v>
      </c>
      <c r="K2541" t="n">
        <v>59.19</v>
      </c>
      <c r="L2541" t="n">
        <v>9.75</v>
      </c>
      <c r="M2541" t="n">
        <v>12</v>
      </c>
      <c r="N2541" t="n">
        <v>70.14</v>
      </c>
      <c r="O2541" t="n">
        <v>33420.83</v>
      </c>
      <c r="P2541" t="n">
        <v>175.76</v>
      </c>
      <c r="Q2541" t="n">
        <v>197.81</v>
      </c>
      <c r="R2541" t="n">
        <v>35.26</v>
      </c>
      <c r="S2541" t="n">
        <v>25.4</v>
      </c>
      <c r="T2541" t="n">
        <v>4055.46</v>
      </c>
      <c r="U2541" t="n">
        <v>0.72</v>
      </c>
      <c r="V2541" t="n">
        <v>0.87</v>
      </c>
      <c r="W2541" t="n">
        <v>2.96</v>
      </c>
      <c r="X2541" t="n">
        <v>0.25</v>
      </c>
      <c r="Y2541" t="n">
        <v>1</v>
      </c>
      <c r="Z2541" t="n">
        <v>10</v>
      </c>
    </row>
    <row r="2542">
      <c r="A2542" t="n">
        <v>36</v>
      </c>
      <c r="B2542" t="n">
        <v>130</v>
      </c>
      <c r="C2542" t="inlineStr">
        <is>
          <t xml:space="preserve">CONCLUIDO	</t>
        </is>
      </c>
      <c r="D2542" t="n">
        <v>7.0737</v>
      </c>
      <c r="E2542" t="n">
        <v>14.14</v>
      </c>
      <c r="F2542" t="n">
        <v>10.65</v>
      </c>
      <c r="G2542" t="n">
        <v>45.63</v>
      </c>
      <c r="H2542" t="n">
        <v>0.66</v>
      </c>
      <c r="I2542" t="n">
        <v>14</v>
      </c>
      <c r="J2542" t="n">
        <v>269.56</v>
      </c>
      <c r="K2542" t="n">
        <v>59.19</v>
      </c>
      <c r="L2542" t="n">
        <v>10</v>
      </c>
      <c r="M2542" t="n">
        <v>12</v>
      </c>
      <c r="N2542" t="n">
        <v>70.36</v>
      </c>
      <c r="O2542" t="n">
        <v>33479.51</v>
      </c>
      <c r="P2542" t="n">
        <v>175.87</v>
      </c>
      <c r="Q2542" t="n">
        <v>197.78</v>
      </c>
      <c r="R2542" t="n">
        <v>35.33</v>
      </c>
      <c r="S2542" t="n">
        <v>25.4</v>
      </c>
      <c r="T2542" t="n">
        <v>4089.18</v>
      </c>
      <c r="U2542" t="n">
        <v>0.72</v>
      </c>
      <c r="V2542" t="n">
        <v>0.87</v>
      </c>
      <c r="W2542" t="n">
        <v>2.96</v>
      </c>
      <c r="X2542" t="n">
        <v>0.26</v>
      </c>
      <c r="Y2542" t="n">
        <v>1</v>
      </c>
      <c r="Z2542" t="n">
        <v>10</v>
      </c>
    </row>
    <row r="2543">
      <c r="A2543" t="n">
        <v>37</v>
      </c>
      <c r="B2543" t="n">
        <v>130</v>
      </c>
      <c r="C2543" t="inlineStr">
        <is>
          <t xml:space="preserve">CONCLUIDO	</t>
        </is>
      </c>
      <c r="D2543" t="n">
        <v>7.0741</v>
      </c>
      <c r="E2543" t="n">
        <v>14.14</v>
      </c>
      <c r="F2543" t="n">
        <v>10.65</v>
      </c>
      <c r="G2543" t="n">
        <v>45.63</v>
      </c>
      <c r="H2543" t="n">
        <v>0.68</v>
      </c>
      <c r="I2543" t="n">
        <v>14</v>
      </c>
      <c r="J2543" t="n">
        <v>270.03</v>
      </c>
      <c r="K2543" t="n">
        <v>59.19</v>
      </c>
      <c r="L2543" t="n">
        <v>10.25</v>
      </c>
      <c r="M2543" t="n">
        <v>12</v>
      </c>
      <c r="N2543" t="n">
        <v>70.59</v>
      </c>
      <c r="O2543" t="n">
        <v>33538.28</v>
      </c>
      <c r="P2543" t="n">
        <v>175.71</v>
      </c>
      <c r="Q2543" t="n">
        <v>197.8</v>
      </c>
      <c r="R2543" t="n">
        <v>35.36</v>
      </c>
      <c r="S2543" t="n">
        <v>25.4</v>
      </c>
      <c r="T2543" t="n">
        <v>4106.07</v>
      </c>
      <c r="U2543" t="n">
        <v>0.72</v>
      </c>
      <c r="V2543" t="n">
        <v>0.87</v>
      </c>
      <c r="W2543" t="n">
        <v>2.96</v>
      </c>
      <c r="X2543" t="n">
        <v>0.26</v>
      </c>
      <c r="Y2543" t="n">
        <v>1</v>
      </c>
      <c r="Z2543" t="n">
        <v>10</v>
      </c>
    </row>
    <row r="2544">
      <c r="A2544" t="n">
        <v>38</v>
      </c>
      <c r="B2544" t="n">
        <v>130</v>
      </c>
      <c r="C2544" t="inlineStr">
        <is>
          <t xml:space="preserve">CONCLUIDO	</t>
        </is>
      </c>
      <c r="D2544" t="n">
        <v>7.1031</v>
      </c>
      <c r="E2544" t="n">
        <v>14.08</v>
      </c>
      <c r="F2544" t="n">
        <v>10.64</v>
      </c>
      <c r="G2544" t="n">
        <v>49.1</v>
      </c>
      <c r="H2544" t="n">
        <v>0.6899999999999999</v>
      </c>
      <c r="I2544" t="n">
        <v>13</v>
      </c>
      <c r="J2544" t="n">
        <v>270.51</v>
      </c>
      <c r="K2544" t="n">
        <v>59.19</v>
      </c>
      <c r="L2544" t="n">
        <v>10.5</v>
      </c>
      <c r="M2544" t="n">
        <v>11</v>
      </c>
      <c r="N2544" t="n">
        <v>70.81999999999999</v>
      </c>
      <c r="O2544" t="n">
        <v>33597.14</v>
      </c>
      <c r="P2544" t="n">
        <v>175.48</v>
      </c>
      <c r="Q2544" t="n">
        <v>197.75</v>
      </c>
      <c r="R2544" t="n">
        <v>35.18</v>
      </c>
      <c r="S2544" t="n">
        <v>25.4</v>
      </c>
      <c r="T2544" t="n">
        <v>4019.9</v>
      </c>
      <c r="U2544" t="n">
        <v>0.72</v>
      </c>
      <c r="V2544" t="n">
        <v>0.87</v>
      </c>
      <c r="W2544" t="n">
        <v>2.96</v>
      </c>
      <c r="X2544" t="n">
        <v>0.25</v>
      </c>
      <c r="Y2544" t="n">
        <v>1</v>
      </c>
      <c r="Z2544" t="n">
        <v>10</v>
      </c>
    </row>
    <row r="2545">
      <c r="A2545" t="n">
        <v>39</v>
      </c>
      <c r="B2545" t="n">
        <v>130</v>
      </c>
      <c r="C2545" t="inlineStr">
        <is>
          <t xml:space="preserve">CONCLUIDO	</t>
        </is>
      </c>
      <c r="D2545" t="n">
        <v>7.1019</v>
      </c>
      <c r="E2545" t="n">
        <v>14.08</v>
      </c>
      <c r="F2545" t="n">
        <v>10.64</v>
      </c>
      <c r="G2545" t="n">
        <v>49.11</v>
      </c>
      <c r="H2545" t="n">
        <v>0.71</v>
      </c>
      <c r="I2545" t="n">
        <v>13</v>
      </c>
      <c r="J2545" t="n">
        <v>270.99</v>
      </c>
      <c r="K2545" t="n">
        <v>59.19</v>
      </c>
      <c r="L2545" t="n">
        <v>10.75</v>
      </c>
      <c r="M2545" t="n">
        <v>11</v>
      </c>
      <c r="N2545" t="n">
        <v>71.04000000000001</v>
      </c>
      <c r="O2545" t="n">
        <v>33656.08</v>
      </c>
      <c r="P2545" t="n">
        <v>175.78</v>
      </c>
      <c r="Q2545" t="n">
        <v>197.75</v>
      </c>
      <c r="R2545" t="n">
        <v>35.11</v>
      </c>
      <c r="S2545" t="n">
        <v>25.4</v>
      </c>
      <c r="T2545" t="n">
        <v>3987.14</v>
      </c>
      <c r="U2545" t="n">
        <v>0.72</v>
      </c>
      <c r="V2545" t="n">
        <v>0.87</v>
      </c>
      <c r="W2545" t="n">
        <v>2.96</v>
      </c>
      <c r="X2545" t="n">
        <v>0.25</v>
      </c>
      <c r="Y2545" t="n">
        <v>1</v>
      </c>
      <c r="Z2545" t="n">
        <v>10</v>
      </c>
    </row>
    <row r="2546">
      <c r="A2546" t="n">
        <v>40</v>
      </c>
      <c r="B2546" t="n">
        <v>130</v>
      </c>
      <c r="C2546" t="inlineStr">
        <is>
          <t xml:space="preserve">CONCLUIDO	</t>
        </is>
      </c>
      <c r="D2546" t="n">
        <v>7.1117</v>
      </c>
      <c r="E2546" t="n">
        <v>14.06</v>
      </c>
      <c r="F2546" t="n">
        <v>10.62</v>
      </c>
      <c r="G2546" t="n">
        <v>49.02</v>
      </c>
      <c r="H2546" t="n">
        <v>0.72</v>
      </c>
      <c r="I2546" t="n">
        <v>13</v>
      </c>
      <c r="J2546" t="n">
        <v>271.47</v>
      </c>
      <c r="K2546" t="n">
        <v>59.19</v>
      </c>
      <c r="L2546" t="n">
        <v>11</v>
      </c>
      <c r="M2546" t="n">
        <v>11</v>
      </c>
      <c r="N2546" t="n">
        <v>71.27</v>
      </c>
      <c r="O2546" t="n">
        <v>33715.11</v>
      </c>
      <c r="P2546" t="n">
        <v>175.4</v>
      </c>
      <c r="Q2546" t="n">
        <v>197.77</v>
      </c>
      <c r="R2546" t="n">
        <v>34.56</v>
      </c>
      <c r="S2546" t="n">
        <v>25.4</v>
      </c>
      <c r="T2546" t="n">
        <v>3709.97</v>
      </c>
      <c r="U2546" t="n">
        <v>0.73</v>
      </c>
      <c r="V2546" t="n">
        <v>0.88</v>
      </c>
      <c r="W2546" t="n">
        <v>2.96</v>
      </c>
      <c r="X2546" t="n">
        <v>0.23</v>
      </c>
      <c r="Y2546" t="n">
        <v>1</v>
      </c>
      <c r="Z2546" t="n">
        <v>10</v>
      </c>
    </row>
    <row r="2547">
      <c r="A2547" t="n">
        <v>41</v>
      </c>
      <c r="B2547" t="n">
        <v>130</v>
      </c>
      <c r="C2547" t="inlineStr">
        <is>
          <t xml:space="preserve">CONCLUIDO	</t>
        </is>
      </c>
      <c r="D2547" t="n">
        <v>7.1051</v>
      </c>
      <c r="E2547" t="n">
        <v>14.07</v>
      </c>
      <c r="F2547" t="n">
        <v>10.63</v>
      </c>
      <c r="G2547" t="n">
        <v>49.08</v>
      </c>
      <c r="H2547" t="n">
        <v>0.74</v>
      </c>
      <c r="I2547" t="n">
        <v>13</v>
      </c>
      <c r="J2547" t="n">
        <v>271.95</v>
      </c>
      <c r="K2547" t="n">
        <v>59.19</v>
      </c>
      <c r="L2547" t="n">
        <v>11.25</v>
      </c>
      <c r="M2547" t="n">
        <v>11</v>
      </c>
      <c r="N2547" t="n">
        <v>71.5</v>
      </c>
      <c r="O2547" t="n">
        <v>33774.23</v>
      </c>
      <c r="P2547" t="n">
        <v>175.45</v>
      </c>
      <c r="Q2547" t="n">
        <v>197.76</v>
      </c>
      <c r="R2547" t="n">
        <v>34.93</v>
      </c>
      <c r="S2547" t="n">
        <v>25.4</v>
      </c>
      <c r="T2547" t="n">
        <v>3896.17</v>
      </c>
      <c r="U2547" t="n">
        <v>0.73</v>
      </c>
      <c r="V2547" t="n">
        <v>0.88</v>
      </c>
      <c r="W2547" t="n">
        <v>2.96</v>
      </c>
      <c r="X2547" t="n">
        <v>0.24</v>
      </c>
      <c r="Y2547" t="n">
        <v>1</v>
      </c>
      <c r="Z2547" t="n">
        <v>10</v>
      </c>
    </row>
    <row r="2548">
      <c r="A2548" t="n">
        <v>42</v>
      </c>
      <c r="B2548" t="n">
        <v>130</v>
      </c>
      <c r="C2548" t="inlineStr">
        <is>
          <t xml:space="preserve">CONCLUIDO	</t>
        </is>
      </c>
      <c r="D2548" t="n">
        <v>7.1423</v>
      </c>
      <c r="E2548" t="n">
        <v>14</v>
      </c>
      <c r="F2548" t="n">
        <v>10.61</v>
      </c>
      <c r="G2548" t="n">
        <v>53.05</v>
      </c>
      <c r="H2548" t="n">
        <v>0.75</v>
      </c>
      <c r="I2548" t="n">
        <v>12</v>
      </c>
      <c r="J2548" t="n">
        <v>272.43</v>
      </c>
      <c r="K2548" t="n">
        <v>59.19</v>
      </c>
      <c r="L2548" t="n">
        <v>11.5</v>
      </c>
      <c r="M2548" t="n">
        <v>10</v>
      </c>
      <c r="N2548" t="n">
        <v>71.73</v>
      </c>
      <c r="O2548" t="n">
        <v>33833.57</v>
      </c>
      <c r="P2548" t="n">
        <v>174.98</v>
      </c>
      <c r="Q2548" t="n">
        <v>197.76</v>
      </c>
      <c r="R2548" t="n">
        <v>34.25</v>
      </c>
      <c r="S2548" t="n">
        <v>25.4</v>
      </c>
      <c r="T2548" t="n">
        <v>3561.36</v>
      </c>
      <c r="U2548" t="n">
        <v>0.74</v>
      </c>
      <c r="V2548" t="n">
        <v>0.88</v>
      </c>
      <c r="W2548" t="n">
        <v>2.96</v>
      </c>
      <c r="X2548" t="n">
        <v>0.22</v>
      </c>
      <c r="Y2548" t="n">
        <v>1</v>
      </c>
      <c r="Z2548" t="n">
        <v>10</v>
      </c>
    </row>
    <row r="2549">
      <c r="A2549" t="n">
        <v>43</v>
      </c>
      <c r="B2549" t="n">
        <v>130</v>
      </c>
      <c r="C2549" t="inlineStr">
        <is>
          <t xml:space="preserve">CONCLUIDO	</t>
        </is>
      </c>
      <c r="D2549" t="n">
        <v>7.143</v>
      </c>
      <c r="E2549" t="n">
        <v>14</v>
      </c>
      <c r="F2549" t="n">
        <v>10.61</v>
      </c>
      <c r="G2549" t="n">
        <v>53.04</v>
      </c>
      <c r="H2549" t="n">
        <v>0.77</v>
      </c>
      <c r="I2549" t="n">
        <v>12</v>
      </c>
      <c r="J2549" t="n">
        <v>272.91</v>
      </c>
      <c r="K2549" t="n">
        <v>59.19</v>
      </c>
      <c r="L2549" t="n">
        <v>11.75</v>
      </c>
      <c r="M2549" t="n">
        <v>10</v>
      </c>
      <c r="N2549" t="n">
        <v>71.95999999999999</v>
      </c>
      <c r="O2549" t="n">
        <v>33892.87</v>
      </c>
      <c r="P2549" t="n">
        <v>174.98</v>
      </c>
      <c r="Q2549" t="n">
        <v>197.82</v>
      </c>
      <c r="R2549" t="n">
        <v>34.26</v>
      </c>
      <c r="S2549" t="n">
        <v>25.4</v>
      </c>
      <c r="T2549" t="n">
        <v>3568.08</v>
      </c>
      <c r="U2549" t="n">
        <v>0.74</v>
      </c>
      <c r="V2549" t="n">
        <v>0.88</v>
      </c>
      <c r="W2549" t="n">
        <v>2.96</v>
      </c>
      <c r="X2549" t="n">
        <v>0.22</v>
      </c>
      <c r="Y2549" t="n">
        <v>1</v>
      </c>
      <c r="Z2549" t="n">
        <v>10</v>
      </c>
    </row>
    <row r="2550">
      <c r="A2550" t="n">
        <v>44</v>
      </c>
      <c r="B2550" t="n">
        <v>130</v>
      </c>
      <c r="C2550" t="inlineStr">
        <is>
          <t xml:space="preserve">CONCLUIDO	</t>
        </is>
      </c>
      <c r="D2550" t="n">
        <v>7.1413</v>
      </c>
      <c r="E2550" t="n">
        <v>14</v>
      </c>
      <c r="F2550" t="n">
        <v>10.61</v>
      </c>
      <c r="G2550" t="n">
        <v>53.06</v>
      </c>
      <c r="H2550" t="n">
        <v>0.78</v>
      </c>
      <c r="I2550" t="n">
        <v>12</v>
      </c>
      <c r="J2550" t="n">
        <v>273.39</v>
      </c>
      <c r="K2550" t="n">
        <v>59.19</v>
      </c>
      <c r="L2550" t="n">
        <v>12</v>
      </c>
      <c r="M2550" t="n">
        <v>10</v>
      </c>
      <c r="N2550" t="n">
        <v>72.2</v>
      </c>
      <c r="O2550" t="n">
        <v>33952.26</v>
      </c>
      <c r="P2550" t="n">
        <v>175.07</v>
      </c>
      <c r="Q2550" t="n">
        <v>197.79</v>
      </c>
      <c r="R2550" t="n">
        <v>34.24</v>
      </c>
      <c r="S2550" t="n">
        <v>25.4</v>
      </c>
      <c r="T2550" t="n">
        <v>3555.23</v>
      </c>
      <c r="U2550" t="n">
        <v>0.74</v>
      </c>
      <c r="V2550" t="n">
        <v>0.88</v>
      </c>
      <c r="W2550" t="n">
        <v>2.96</v>
      </c>
      <c r="X2550" t="n">
        <v>0.22</v>
      </c>
      <c r="Y2550" t="n">
        <v>1</v>
      </c>
      <c r="Z2550" t="n">
        <v>10</v>
      </c>
    </row>
    <row r="2551">
      <c r="A2551" t="n">
        <v>45</v>
      </c>
      <c r="B2551" t="n">
        <v>130</v>
      </c>
      <c r="C2551" t="inlineStr">
        <is>
          <t xml:space="preserve">CONCLUIDO	</t>
        </is>
      </c>
      <c r="D2551" t="n">
        <v>7.1407</v>
      </c>
      <c r="E2551" t="n">
        <v>14</v>
      </c>
      <c r="F2551" t="n">
        <v>10.61</v>
      </c>
      <c r="G2551" t="n">
        <v>53.06</v>
      </c>
      <c r="H2551" t="n">
        <v>0.8</v>
      </c>
      <c r="I2551" t="n">
        <v>12</v>
      </c>
      <c r="J2551" t="n">
        <v>273.87</v>
      </c>
      <c r="K2551" t="n">
        <v>59.19</v>
      </c>
      <c r="L2551" t="n">
        <v>12.25</v>
      </c>
      <c r="M2551" t="n">
        <v>10</v>
      </c>
      <c r="N2551" t="n">
        <v>72.43000000000001</v>
      </c>
      <c r="O2551" t="n">
        <v>34011.74</v>
      </c>
      <c r="P2551" t="n">
        <v>174.89</v>
      </c>
      <c r="Q2551" t="n">
        <v>197.77</v>
      </c>
      <c r="R2551" t="n">
        <v>34.32</v>
      </c>
      <c r="S2551" t="n">
        <v>25.4</v>
      </c>
      <c r="T2551" t="n">
        <v>3596.39</v>
      </c>
      <c r="U2551" t="n">
        <v>0.74</v>
      </c>
      <c r="V2551" t="n">
        <v>0.88</v>
      </c>
      <c r="W2551" t="n">
        <v>2.96</v>
      </c>
      <c r="X2551" t="n">
        <v>0.22</v>
      </c>
      <c r="Y2551" t="n">
        <v>1</v>
      </c>
      <c r="Z2551" t="n">
        <v>10</v>
      </c>
    </row>
    <row r="2552">
      <c r="A2552" t="n">
        <v>46</v>
      </c>
      <c r="B2552" t="n">
        <v>130</v>
      </c>
      <c r="C2552" t="inlineStr">
        <is>
          <t xml:space="preserve">CONCLUIDO	</t>
        </is>
      </c>
      <c r="D2552" t="n">
        <v>7.1755</v>
      </c>
      <c r="E2552" t="n">
        <v>13.94</v>
      </c>
      <c r="F2552" t="n">
        <v>10.59</v>
      </c>
      <c r="G2552" t="n">
        <v>57.78</v>
      </c>
      <c r="H2552" t="n">
        <v>0.8100000000000001</v>
      </c>
      <c r="I2552" t="n">
        <v>11</v>
      </c>
      <c r="J2552" t="n">
        <v>274.35</v>
      </c>
      <c r="K2552" t="n">
        <v>59.19</v>
      </c>
      <c r="L2552" t="n">
        <v>12.5</v>
      </c>
      <c r="M2552" t="n">
        <v>9</v>
      </c>
      <c r="N2552" t="n">
        <v>72.66</v>
      </c>
      <c r="O2552" t="n">
        <v>34071.31</v>
      </c>
      <c r="P2552" t="n">
        <v>174.39</v>
      </c>
      <c r="Q2552" t="n">
        <v>197.78</v>
      </c>
      <c r="R2552" t="n">
        <v>33.77</v>
      </c>
      <c r="S2552" t="n">
        <v>25.4</v>
      </c>
      <c r="T2552" t="n">
        <v>3327.85</v>
      </c>
      <c r="U2552" t="n">
        <v>0.75</v>
      </c>
      <c r="V2552" t="n">
        <v>0.88</v>
      </c>
      <c r="W2552" t="n">
        <v>2.96</v>
      </c>
      <c r="X2552" t="n">
        <v>0.2</v>
      </c>
      <c r="Y2552" t="n">
        <v>1</v>
      </c>
      <c r="Z2552" t="n">
        <v>10</v>
      </c>
    </row>
    <row r="2553">
      <c r="A2553" t="n">
        <v>47</v>
      </c>
      <c r="B2553" t="n">
        <v>130</v>
      </c>
      <c r="C2553" t="inlineStr">
        <is>
          <t xml:space="preserve">CONCLUIDO	</t>
        </is>
      </c>
      <c r="D2553" t="n">
        <v>7.1802</v>
      </c>
      <c r="E2553" t="n">
        <v>13.93</v>
      </c>
      <c r="F2553" t="n">
        <v>10.58</v>
      </c>
      <c r="G2553" t="n">
        <v>57.73</v>
      </c>
      <c r="H2553" t="n">
        <v>0.83</v>
      </c>
      <c r="I2553" t="n">
        <v>11</v>
      </c>
      <c r="J2553" t="n">
        <v>274.84</v>
      </c>
      <c r="K2553" t="n">
        <v>59.19</v>
      </c>
      <c r="L2553" t="n">
        <v>12.75</v>
      </c>
      <c r="M2553" t="n">
        <v>9</v>
      </c>
      <c r="N2553" t="n">
        <v>72.89</v>
      </c>
      <c r="O2553" t="n">
        <v>34130.98</v>
      </c>
      <c r="P2553" t="n">
        <v>174.4</v>
      </c>
      <c r="Q2553" t="n">
        <v>197.76</v>
      </c>
      <c r="R2553" t="n">
        <v>33.4</v>
      </c>
      <c r="S2553" t="n">
        <v>25.4</v>
      </c>
      <c r="T2553" t="n">
        <v>3142.35</v>
      </c>
      <c r="U2553" t="n">
        <v>0.76</v>
      </c>
      <c r="V2553" t="n">
        <v>0.88</v>
      </c>
      <c r="W2553" t="n">
        <v>2.96</v>
      </c>
      <c r="X2553" t="n">
        <v>0.19</v>
      </c>
      <c r="Y2553" t="n">
        <v>1</v>
      </c>
      <c r="Z2553" t="n">
        <v>10</v>
      </c>
    </row>
    <row r="2554">
      <c r="A2554" t="n">
        <v>48</v>
      </c>
      <c r="B2554" t="n">
        <v>130</v>
      </c>
      <c r="C2554" t="inlineStr">
        <is>
          <t xml:space="preserve">CONCLUIDO	</t>
        </is>
      </c>
      <c r="D2554" t="n">
        <v>7.1796</v>
      </c>
      <c r="E2554" t="n">
        <v>13.93</v>
      </c>
      <c r="F2554" t="n">
        <v>10.59</v>
      </c>
      <c r="G2554" t="n">
        <v>57.74</v>
      </c>
      <c r="H2554" t="n">
        <v>0.84</v>
      </c>
      <c r="I2554" t="n">
        <v>11</v>
      </c>
      <c r="J2554" t="n">
        <v>275.32</v>
      </c>
      <c r="K2554" t="n">
        <v>59.19</v>
      </c>
      <c r="L2554" t="n">
        <v>13</v>
      </c>
      <c r="M2554" t="n">
        <v>9</v>
      </c>
      <c r="N2554" t="n">
        <v>73.13</v>
      </c>
      <c r="O2554" t="n">
        <v>34190.73</v>
      </c>
      <c r="P2554" t="n">
        <v>174.38</v>
      </c>
      <c r="Q2554" t="n">
        <v>197.75</v>
      </c>
      <c r="R2554" t="n">
        <v>33.42</v>
      </c>
      <c r="S2554" t="n">
        <v>25.4</v>
      </c>
      <c r="T2554" t="n">
        <v>3152.19</v>
      </c>
      <c r="U2554" t="n">
        <v>0.76</v>
      </c>
      <c r="V2554" t="n">
        <v>0.88</v>
      </c>
      <c r="W2554" t="n">
        <v>2.96</v>
      </c>
      <c r="X2554" t="n">
        <v>0.2</v>
      </c>
      <c r="Y2554" t="n">
        <v>1</v>
      </c>
      <c r="Z2554" t="n">
        <v>10</v>
      </c>
    </row>
    <row r="2555">
      <c r="A2555" t="n">
        <v>49</v>
      </c>
      <c r="B2555" t="n">
        <v>130</v>
      </c>
      <c r="C2555" t="inlineStr">
        <is>
          <t xml:space="preserve">CONCLUIDO	</t>
        </is>
      </c>
      <c r="D2555" t="n">
        <v>7.1776</v>
      </c>
      <c r="E2555" t="n">
        <v>13.93</v>
      </c>
      <c r="F2555" t="n">
        <v>10.59</v>
      </c>
      <c r="G2555" t="n">
        <v>57.76</v>
      </c>
      <c r="H2555" t="n">
        <v>0.86</v>
      </c>
      <c r="I2555" t="n">
        <v>11</v>
      </c>
      <c r="J2555" t="n">
        <v>275.81</v>
      </c>
      <c r="K2555" t="n">
        <v>59.19</v>
      </c>
      <c r="L2555" t="n">
        <v>13.25</v>
      </c>
      <c r="M2555" t="n">
        <v>9</v>
      </c>
      <c r="N2555" t="n">
        <v>73.36</v>
      </c>
      <c r="O2555" t="n">
        <v>34250.57</v>
      </c>
      <c r="P2555" t="n">
        <v>174.55</v>
      </c>
      <c r="Q2555" t="n">
        <v>197.78</v>
      </c>
      <c r="R2555" t="n">
        <v>33.51</v>
      </c>
      <c r="S2555" t="n">
        <v>25.4</v>
      </c>
      <c r="T2555" t="n">
        <v>3195.03</v>
      </c>
      <c r="U2555" t="n">
        <v>0.76</v>
      </c>
      <c r="V2555" t="n">
        <v>0.88</v>
      </c>
      <c r="W2555" t="n">
        <v>2.96</v>
      </c>
      <c r="X2555" t="n">
        <v>0.2</v>
      </c>
      <c r="Y2555" t="n">
        <v>1</v>
      </c>
      <c r="Z2555" t="n">
        <v>10</v>
      </c>
    </row>
    <row r="2556">
      <c r="A2556" t="n">
        <v>50</v>
      </c>
      <c r="B2556" t="n">
        <v>130</v>
      </c>
      <c r="C2556" t="inlineStr">
        <is>
          <t xml:space="preserve">CONCLUIDO	</t>
        </is>
      </c>
      <c r="D2556" t="n">
        <v>7.1809</v>
      </c>
      <c r="E2556" t="n">
        <v>13.93</v>
      </c>
      <c r="F2556" t="n">
        <v>10.58</v>
      </c>
      <c r="G2556" t="n">
        <v>57.73</v>
      </c>
      <c r="H2556" t="n">
        <v>0.87</v>
      </c>
      <c r="I2556" t="n">
        <v>11</v>
      </c>
      <c r="J2556" t="n">
        <v>276.29</v>
      </c>
      <c r="K2556" t="n">
        <v>59.19</v>
      </c>
      <c r="L2556" t="n">
        <v>13.5</v>
      </c>
      <c r="M2556" t="n">
        <v>9</v>
      </c>
      <c r="N2556" t="n">
        <v>73.59999999999999</v>
      </c>
      <c r="O2556" t="n">
        <v>34310.51</v>
      </c>
      <c r="P2556" t="n">
        <v>174.49</v>
      </c>
      <c r="Q2556" t="n">
        <v>197.76</v>
      </c>
      <c r="R2556" t="n">
        <v>33.35</v>
      </c>
      <c r="S2556" t="n">
        <v>25.4</v>
      </c>
      <c r="T2556" t="n">
        <v>3115.51</v>
      </c>
      <c r="U2556" t="n">
        <v>0.76</v>
      </c>
      <c r="V2556" t="n">
        <v>0.88</v>
      </c>
      <c r="W2556" t="n">
        <v>2.96</v>
      </c>
      <c r="X2556" t="n">
        <v>0.19</v>
      </c>
      <c r="Y2556" t="n">
        <v>1</v>
      </c>
      <c r="Z2556" t="n">
        <v>10</v>
      </c>
    </row>
    <row r="2557">
      <c r="A2557" t="n">
        <v>51</v>
      </c>
      <c r="B2557" t="n">
        <v>130</v>
      </c>
      <c r="C2557" t="inlineStr">
        <is>
          <t xml:space="preserve">CONCLUIDO	</t>
        </is>
      </c>
      <c r="D2557" t="n">
        <v>7.181</v>
      </c>
      <c r="E2557" t="n">
        <v>13.93</v>
      </c>
      <c r="F2557" t="n">
        <v>10.58</v>
      </c>
      <c r="G2557" t="n">
        <v>57.72</v>
      </c>
      <c r="H2557" t="n">
        <v>0.88</v>
      </c>
      <c r="I2557" t="n">
        <v>11</v>
      </c>
      <c r="J2557" t="n">
        <v>276.78</v>
      </c>
      <c r="K2557" t="n">
        <v>59.19</v>
      </c>
      <c r="L2557" t="n">
        <v>13.75</v>
      </c>
      <c r="M2557" t="n">
        <v>9</v>
      </c>
      <c r="N2557" t="n">
        <v>73.84</v>
      </c>
      <c r="O2557" t="n">
        <v>34370.54</v>
      </c>
      <c r="P2557" t="n">
        <v>174.3</v>
      </c>
      <c r="Q2557" t="n">
        <v>197.77</v>
      </c>
      <c r="R2557" t="n">
        <v>33.32</v>
      </c>
      <c r="S2557" t="n">
        <v>25.4</v>
      </c>
      <c r="T2557" t="n">
        <v>3100.12</v>
      </c>
      <c r="U2557" t="n">
        <v>0.76</v>
      </c>
      <c r="V2557" t="n">
        <v>0.88</v>
      </c>
      <c r="W2557" t="n">
        <v>2.96</v>
      </c>
      <c r="X2557" t="n">
        <v>0.19</v>
      </c>
      <c r="Y2557" t="n">
        <v>1</v>
      </c>
      <c r="Z2557" t="n">
        <v>10</v>
      </c>
    </row>
    <row r="2558">
      <c r="A2558" t="n">
        <v>52</v>
      </c>
      <c r="B2558" t="n">
        <v>130</v>
      </c>
      <c r="C2558" t="inlineStr">
        <is>
          <t xml:space="preserve">CONCLUIDO	</t>
        </is>
      </c>
      <c r="D2558" t="n">
        <v>7.2146</v>
      </c>
      <c r="E2558" t="n">
        <v>13.86</v>
      </c>
      <c r="F2558" t="n">
        <v>10.57</v>
      </c>
      <c r="G2558" t="n">
        <v>63.4</v>
      </c>
      <c r="H2558" t="n">
        <v>0.9</v>
      </c>
      <c r="I2558" t="n">
        <v>10</v>
      </c>
      <c r="J2558" t="n">
        <v>277.27</v>
      </c>
      <c r="K2558" t="n">
        <v>59.19</v>
      </c>
      <c r="L2558" t="n">
        <v>14</v>
      </c>
      <c r="M2558" t="n">
        <v>8</v>
      </c>
      <c r="N2558" t="n">
        <v>74.06999999999999</v>
      </c>
      <c r="O2558" t="n">
        <v>34430.66</v>
      </c>
      <c r="P2558" t="n">
        <v>174.13</v>
      </c>
      <c r="Q2558" t="n">
        <v>197.76</v>
      </c>
      <c r="R2558" t="n">
        <v>32.77</v>
      </c>
      <c r="S2558" t="n">
        <v>25.4</v>
      </c>
      <c r="T2558" t="n">
        <v>2831.32</v>
      </c>
      <c r="U2558" t="n">
        <v>0.78</v>
      </c>
      <c r="V2558" t="n">
        <v>0.88</v>
      </c>
      <c r="W2558" t="n">
        <v>2.96</v>
      </c>
      <c r="X2558" t="n">
        <v>0.18</v>
      </c>
      <c r="Y2558" t="n">
        <v>1</v>
      </c>
      <c r="Z2558" t="n">
        <v>10</v>
      </c>
    </row>
    <row r="2559">
      <c r="A2559" t="n">
        <v>53</v>
      </c>
      <c r="B2559" t="n">
        <v>130</v>
      </c>
      <c r="C2559" t="inlineStr">
        <is>
          <t xml:space="preserve">CONCLUIDO	</t>
        </is>
      </c>
      <c r="D2559" t="n">
        <v>7.2149</v>
      </c>
      <c r="E2559" t="n">
        <v>13.86</v>
      </c>
      <c r="F2559" t="n">
        <v>10.57</v>
      </c>
      <c r="G2559" t="n">
        <v>63.4</v>
      </c>
      <c r="H2559" t="n">
        <v>0.91</v>
      </c>
      <c r="I2559" t="n">
        <v>10</v>
      </c>
      <c r="J2559" t="n">
        <v>277.76</v>
      </c>
      <c r="K2559" t="n">
        <v>59.19</v>
      </c>
      <c r="L2559" t="n">
        <v>14.25</v>
      </c>
      <c r="M2559" t="n">
        <v>8</v>
      </c>
      <c r="N2559" t="n">
        <v>74.31</v>
      </c>
      <c r="O2559" t="n">
        <v>34490.87</v>
      </c>
      <c r="P2559" t="n">
        <v>174.24</v>
      </c>
      <c r="Q2559" t="n">
        <v>197.8</v>
      </c>
      <c r="R2559" t="n">
        <v>32.84</v>
      </c>
      <c r="S2559" t="n">
        <v>25.4</v>
      </c>
      <c r="T2559" t="n">
        <v>2865.5</v>
      </c>
      <c r="U2559" t="n">
        <v>0.77</v>
      </c>
      <c r="V2559" t="n">
        <v>0.88</v>
      </c>
      <c r="W2559" t="n">
        <v>2.96</v>
      </c>
      <c r="X2559" t="n">
        <v>0.18</v>
      </c>
      <c r="Y2559" t="n">
        <v>1</v>
      </c>
      <c r="Z2559" t="n">
        <v>10</v>
      </c>
    </row>
    <row r="2560">
      <c r="A2560" t="n">
        <v>54</v>
      </c>
      <c r="B2560" t="n">
        <v>130</v>
      </c>
      <c r="C2560" t="inlineStr">
        <is>
          <t xml:space="preserve">CONCLUIDO	</t>
        </is>
      </c>
      <c r="D2560" t="n">
        <v>7.218</v>
      </c>
      <c r="E2560" t="n">
        <v>13.85</v>
      </c>
      <c r="F2560" t="n">
        <v>10.56</v>
      </c>
      <c r="G2560" t="n">
        <v>63.36</v>
      </c>
      <c r="H2560" t="n">
        <v>0.93</v>
      </c>
      <c r="I2560" t="n">
        <v>10</v>
      </c>
      <c r="J2560" t="n">
        <v>278.25</v>
      </c>
      <c r="K2560" t="n">
        <v>59.19</v>
      </c>
      <c r="L2560" t="n">
        <v>14.5</v>
      </c>
      <c r="M2560" t="n">
        <v>8</v>
      </c>
      <c r="N2560" t="n">
        <v>74.55</v>
      </c>
      <c r="O2560" t="n">
        <v>34551.18</v>
      </c>
      <c r="P2560" t="n">
        <v>174.09</v>
      </c>
      <c r="Q2560" t="n">
        <v>197.79</v>
      </c>
      <c r="R2560" t="n">
        <v>32.63</v>
      </c>
      <c r="S2560" t="n">
        <v>25.4</v>
      </c>
      <c r="T2560" t="n">
        <v>2759.26</v>
      </c>
      <c r="U2560" t="n">
        <v>0.78</v>
      </c>
      <c r="V2560" t="n">
        <v>0.88</v>
      </c>
      <c r="W2560" t="n">
        <v>2.96</v>
      </c>
      <c r="X2560" t="n">
        <v>0.17</v>
      </c>
      <c r="Y2560" t="n">
        <v>1</v>
      </c>
      <c r="Z2560" t="n">
        <v>10</v>
      </c>
    </row>
    <row r="2561">
      <c r="A2561" t="n">
        <v>55</v>
      </c>
      <c r="B2561" t="n">
        <v>130</v>
      </c>
      <c r="C2561" t="inlineStr">
        <is>
          <t xml:space="preserve">CONCLUIDO	</t>
        </is>
      </c>
      <c r="D2561" t="n">
        <v>7.2173</v>
      </c>
      <c r="E2561" t="n">
        <v>13.86</v>
      </c>
      <c r="F2561" t="n">
        <v>10.56</v>
      </c>
      <c r="G2561" t="n">
        <v>63.37</v>
      </c>
      <c r="H2561" t="n">
        <v>0.9399999999999999</v>
      </c>
      <c r="I2561" t="n">
        <v>10</v>
      </c>
      <c r="J2561" t="n">
        <v>278.74</v>
      </c>
      <c r="K2561" t="n">
        <v>59.19</v>
      </c>
      <c r="L2561" t="n">
        <v>14.75</v>
      </c>
      <c r="M2561" t="n">
        <v>8</v>
      </c>
      <c r="N2561" t="n">
        <v>74.79000000000001</v>
      </c>
      <c r="O2561" t="n">
        <v>34611.59</v>
      </c>
      <c r="P2561" t="n">
        <v>174.08</v>
      </c>
      <c r="Q2561" t="n">
        <v>197.75</v>
      </c>
      <c r="R2561" t="n">
        <v>32.64</v>
      </c>
      <c r="S2561" t="n">
        <v>25.4</v>
      </c>
      <c r="T2561" t="n">
        <v>2768.24</v>
      </c>
      <c r="U2561" t="n">
        <v>0.78</v>
      </c>
      <c r="V2561" t="n">
        <v>0.88</v>
      </c>
      <c r="W2561" t="n">
        <v>2.96</v>
      </c>
      <c r="X2561" t="n">
        <v>0.17</v>
      </c>
      <c r="Y2561" t="n">
        <v>1</v>
      </c>
      <c r="Z2561" t="n">
        <v>10</v>
      </c>
    </row>
    <row r="2562">
      <c r="A2562" t="n">
        <v>56</v>
      </c>
      <c r="B2562" t="n">
        <v>130</v>
      </c>
      <c r="C2562" t="inlineStr">
        <is>
          <t xml:space="preserve">CONCLUIDO	</t>
        </is>
      </c>
      <c r="D2562" t="n">
        <v>7.2139</v>
      </c>
      <c r="E2562" t="n">
        <v>13.86</v>
      </c>
      <c r="F2562" t="n">
        <v>10.57</v>
      </c>
      <c r="G2562" t="n">
        <v>63.41</v>
      </c>
      <c r="H2562" t="n">
        <v>0.96</v>
      </c>
      <c r="I2562" t="n">
        <v>10</v>
      </c>
      <c r="J2562" t="n">
        <v>279.23</v>
      </c>
      <c r="K2562" t="n">
        <v>59.19</v>
      </c>
      <c r="L2562" t="n">
        <v>15</v>
      </c>
      <c r="M2562" t="n">
        <v>8</v>
      </c>
      <c r="N2562" t="n">
        <v>75.03</v>
      </c>
      <c r="O2562" t="n">
        <v>34672.08</v>
      </c>
      <c r="P2562" t="n">
        <v>174.15</v>
      </c>
      <c r="Q2562" t="n">
        <v>197.76</v>
      </c>
      <c r="R2562" t="n">
        <v>32.9</v>
      </c>
      <c r="S2562" t="n">
        <v>25.4</v>
      </c>
      <c r="T2562" t="n">
        <v>2895.49</v>
      </c>
      <c r="U2562" t="n">
        <v>0.77</v>
      </c>
      <c r="V2562" t="n">
        <v>0.88</v>
      </c>
      <c r="W2562" t="n">
        <v>2.96</v>
      </c>
      <c r="X2562" t="n">
        <v>0.18</v>
      </c>
      <c r="Y2562" t="n">
        <v>1</v>
      </c>
      <c r="Z2562" t="n">
        <v>10</v>
      </c>
    </row>
    <row r="2563">
      <c r="A2563" t="n">
        <v>57</v>
      </c>
      <c r="B2563" t="n">
        <v>130</v>
      </c>
      <c r="C2563" t="inlineStr">
        <is>
          <t xml:space="preserve">CONCLUIDO	</t>
        </is>
      </c>
      <c r="D2563" t="n">
        <v>7.2188</v>
      </c>
      <c r="E2563" t="n">
        <v>13.85</v>
      </c>
      <c r="F2563" t="n">
        <v>10.56</v>
      </c>
      <c r="G2563" t="n">
        <v>63.35</v>
      </c>
      <c r="H2563" t="n">
        <v>0.97</v>
      </c>
      <c r="I2563" t="n">
        <v>10</v>
      </c>
      <c r="J2563" t="n">
        <v>279.72</v>
      </c>
      <c r="K2563" t="n">
        <v>59.19</v>
      </c>
      <c r="L2563" t="n">
        <v>15.25</v>
      </c>
      <c r="M2563" t="n">
        <v>8</v>
      </c>
      <c r="N2563" t="n">
        <v>75.27</v>
      </c>
      <c r="O2563" t="n">
        <v>34732.68</v>
      </c>
      <c r="P2563" t="n">
        <v>173.82</v>
      </c>
      <c r="Q2563" t="n">
        <v>197.75</v>
      </c>
      <c r="R2563" t="n">
        <v>32.7</v>
      </c>
      <c r="S2563" t="n">
        <v>25.4</v>
      </c>
      <c r="T2563" t="n">
        <v>2794.79</v>
      </c>
      <c r="U2563" t="n">
        <v>0.78</v>
      </c>
      <c r="V2563" t="n">
        <v>0.88</v>
      </c>
      <c r="W2563" t="n">
        <v>2.95</v>
      </c>
      <c r="X2563" t="n">
        <v>0.17</v>
      </c>
      <c r="Y2563" t="n">
        <v>1</v>
      </c>
      <c r="Z2563" t="n">
        <v>10</v>
      </c>
    </row>
    <row r="2564">
      <c r="A2564" t="n">
        <v>58</v>
      </c>
      <c r="B2564" t="n">
        <v>130</v>
      </c>
      <c r="C2564" t="inlineStr">
        <is>
          <t xml:space="preserve">CONCLUIDO	</t>
        </is>
      </c>
      <c r="D2564" t="n">
        <v>7.2516</v>
      </c>
      <c r="E2564" t="n">
        <v>13.79</v>
      </c>
      <c r="F2564" t="n">
        <v>10.54</v>
      </c>
      <c r="G2564" t="n">
        <v>70.3</v>
      </c>
      <c r="H2564" t="n">
        <v>0.98</v>
      </c>
      <c r="I2564" t="n">
        <v>9</v>
      </c>
      <c r="J2564" t="n">
        <v>280.21</v>
      </c>
      <c r="K2564" t="n">
        <v>59.19</v>
      </c>
      <c r="L2564" t="n">
        <v>15.5</v>
      </c>
      <c r="M2564" t="n">
        <v>7</v>
      </c>
      <c r="N2564" t="n">
        <v>75.52</v>
      </c>
      <c r="O2564" t="n">
        <v>34793.36</v>
      </c>
      <c r="P2564" t="n">
        <v>173.19</v>
      </c>
      <c r="Q2564" t="n">
        <v>197.79</v>
      </c>
      <c r="R2564" t="n">
        <v>32.12</v>
      </c>
      <c r="S2564" t="n">
        <v>25.4</v>
      </c>
      <c r="T2564" t="n">
        <v>2511.8</v>
      </c>
      <c r="U2564" t="n">
        <v>0.79</v>
      </c>
      <c r="V2564" t="n">
        <v>0.88</v>
      </c>
      <c r="W2564" t="n">
        <v>2.95</v>
      </c>
      <c r="X2564" t="n">
        <v>0.15</v>
      </c>
      <c r="Y2564" t="n">
        <v>1</v>
      </c>
      <c r="Z2564" t="n">
        <v>10</v>
      </c>
    </row>
    <row r="2565">
      <c r="A2565" t="n">
        <v>59</v>
      </c>
      <c r="B2565" t="n">
        <v>130</v>
      </c>
      <c r="C2565" t="inlineStr">
        <is>
          <t xml:space="preserve">CONCLUIDO	</t>
        </is>
      </c>
      <c r="D2565" t="n">
        <v>7.2449</v>
      </c>
      <c r="E2565" t="n">
        <v>13.8</v>
      </c>
      <c r="F2565" t="n">
        <v>10.56</v>
      </c>
      <c r="G2565" t="n">
        <v>70.39</v>
      </c>
      <c r="H2565" t="n">
        <v>1</v>
      </c>
      <c r="I2565" t="n">
        <v>9</v>
      </c>
      <c r="J2565" t="n">
        <v>280.7</v>
      </c>
      <c r="K2565" t="n">
        <v>59.19</v>
      </c>
      <c r="L2565" t="n">
        <v>15.75</v>
      </c>
      <c r="M2565" t="n">
        <v>7</v>
      </c>
      <c r="N2565" t="n">
        <v>75.76000000000001</v>
      </c>
      <c r="O2565" t="n">
        <v>34854.15</v>
      </c>
      <c r="P2565" t="n">
        <v>173.66</v>
      </c>
      <c r="Q2565" t="n">
        <v>197.75</v>
      </c>
      <c r="R2565" t="n">
        <v>32.39</v>
      </c>
      <c r="S2565" t="n">
        <v>25.4</v>
      </c>
      <c r="T2565" t="n">
        <v>2646.64</v>
      </c>
      <c r="U2565" t="n">
        <v>0.78</v>
      </c>
      <c r="V2565" t="n">
        <v>0.88</v>
      </c>
      <c r="W2565" t="n">
        <v>2.96</v>
      </c>
      <c r="X2565" t="n">
        <v>0.17</v>
      </c>
      <c r="Y2565" t="n">
        <v>1</v>
      </c>
      <c r="Z2565" t="n">
        <v>10</v>
      </c>
    </row>
    <row r="2566">
      <c r="A2566" t="n">
        <v>60</v>
      </c>
      <c r="B2566" t="n">
        <v>130</v>
      </c>
      <c r="C2566" t="inlineStr">
        <is>
          <t xml:space="preserve">CONCLUIDO	</t>
        </is>
      </c>
      <c r="D2566" t="n">
        <v>7.2474</v>
      </c>
      <c r="E2566" t="n">
        <v>13.8</v>
      </c>
      <c r="F2566" t="n">
        <v>10.55</v>
      </c>
      <c r="G2566" t="n">
        <v>70.34999999999999</v>
      </c>
      <c r="H2566" t="n">
        <v>1.01</v>
      </c>
      <c r="I2566" t="n">
        <v>9</v>
      </c>
      <c r="J2566" t="n">
        <v>281.2</v>
      </c>
      <c r="K2566" t="n">
        <v>59.19</v>
      </c>
      <c r="L2566" t="n">
        <v>16</v>
      </c>
      <c r="M2566" t="n">
        <v>7</v>
      </c>
      <c r="N2566" t="n">
        <v>76</v>
      </c>
      <c r="O2566" t="n">
        <v>34915.03</v>
      </c>
      <c r="P2566" t="n">
        <v>173.7</v>
      </c>
      <c r="Q2566" t="n">
        <v>197.77</v>
      </c>
      <c r="R2566" t="n">
        <v>32.62</v>
      </c>
      <c r="S2566" t="n">
        <v>25.4</v>
      </c>
      <c r="T2566" t="n">
        <v>2762.45</v>
      </c>
      <c r="U2566" t="n">
        <v>0.78</v>
      </c>
      <c r="V2566" t="n">
        <v>0.88</v>
      </c>
      <c r="W2566" t="n">
        <v>2.95</v>
      </c>
      <c r="X2566" t="n">
        <v>0.16</v>
      </c>
      <c r="Y2566" t="n">
        <v>1</v>
      </c>
      <c r="Z2566" t="n">
        <v>10</v>
      </c>
    </row>
    <row r="2567">
      <c r="A2567" t="n">
        <v>61</v>
      </c>
      <c r="B2567" t="n">
        <v>130</v>
      </c>
      <c r="C2567" t="inlineStr">
        <is>
          <t xml:space="preserve">CONCLUIDO	</t>
        </is>
      </c>
      <c r="D2567" t="n">
        <v>7.2477</v>
      </c>
      <c r="E2567" t="n">
        <v>13.8</v>
      </c>
      <c r="F2567" t="n">
        <v>10.55</v>
      </c>
      <c r="G2567" t="n">
        <v>70.34999999999999</v>
      </c>
      <c r="H2567" t="n">
        <v>1.03</v>
      </c>
      <c r="I2567" t="n">
        <v>9</v>
      </c>
      <c r="J2567" t="n">
        <v>281.69</v>
      </c>
      <c r="K2567" t="n">
        <v>59.19</v>
      </c>
      <c r="L2567" t="n">
        <v>16.25</v>
      </c>
      <c r="M2567" t="n">
        <v>7</v>
      </c>
      <c r="N2567" t="n">
        <v>76.25</v>
      </c>
      <c r="O2567" t="n">
        <v>34976</v>
      </c>
      <c r="P2567" t="n">
        <v>173.71</v>
      </c>
      <c r="Q2567" t="n">
        <v>197.77</v>
      </c>
      <c r="R2567" t="n">
        <v>32.38</v>
      </c>
      <c r="S2567" t="n">
        <v>25.4</v>
      </c>
      <c r="T2567" t="n">
        <v>2640.35</v>
      </c>
      <c r="U2567" t="n">
        <v>0.78</v>
      </c>
      <c r="V2567" t="n">
        <v>0.88</v>
      </c>
      <c r="W2567" t="n">
        <v>2.96</v>
      </c>
      <c r="X2567" t="n">
        <v>0.16</v>
      </c>
      <c r="Y2567" t="n">
        <v>1</v>
      </c>
      <c r="Z2567" t="n">
        <v>10</v>
      </c>
    </row>
    <row r="2568">
      <c r="A2568" t="n">
        <v>62</v>
      </c>
      <c r="B2568" t="n">
        <v>130</v>
      </c>
      <c r="C2568" t="inlineStr">
        <is>
          <t xml:space="preserve">CONCLUIDO	</t>
        </is>
      </c>
      <c r="D2568" t="n">
        <v>7.2481</v>
      </c>
      <c r="E2568" t="n">
        <v>13.8</v>
      </c>
      <c r="F2568" t="n">
        <v>10.55</v>
      </c>
      <c r="G2568" t="n">
        <v>70.34</v>
      </c>
      <c r="H2568" t="n">
        <v>1.04</v>
      </c>
      <c r="I2568" t="n">
        <v>9</v>
      </c>
      <c r="J2568" t="n">
        <v>282.19</v>
      </c>
      <c r="K2568" t="n">
        <v>59.19</v>
      </c>
      <c r="L2568" t="n">
        <v>16.5</v>
      </c>
      <c r="M2568" t="n">
        <v>7</v>
      </c>
      <c r="N2568" t="n">
        <v>76.48999999999999</v>
      </c>
      <c r="O2568" t="n">
        <v>35037.08</v>
      </c>
      <c r="P2568" t="n">
        <v>173.82</v>
      </c>
      <c r="Q2568" t="n">
        <v>197.77</v>
      </c>
      <c r="R2568" t="n">
        <v>32.4</v>
      </c>
      <c r="S2568" t="n">
        <v>25.4</v>
      </c>
      <c r="T2568" t="n">
        <v>2652.71</v>
      </c>
      <c r="U2568" t="n">
        <v>0.78</v>
      </c>
      <c r="V2568" t="n">
        <v>0.88</v>
      </c>
      <c r="W2568" t="n">
        <v>2.95</v>
      </c>
      <c r="X2568" t="n">
        <v>0.16</v>
      </c>
      <c r="Y2568" t="n">
        <v>1</v>
      </c>
      <c r="Z2568" t="n">
        <v>10</v>
      </c>
    </row>
    <row r="2569">
      <c r="A2569" t="n">
        <v>63</v>
      </c>
      <c r="B2569" t="n">
        <v>130</v>
      </c>
      <c r="C2569" t="inlineStr">
        <is>
          <t xml:space="preserve">CONCLUIDO	</t>
        </is>
      </c>
      <c r="D2569" t="n">
        <v>7.2524</v>
      </c>
      <c r="E2569" t="n">
        <v>13.79</v>
      </c>
      <c r="F2569" t="n">
        <v>10.54</v>
      </c>
      <c r="G2569" t="n">
        <v>70.29000000000001</v>
      </c>
      <c r="H2569" t="n">
        <v>1.06</v>
      </c>
      <c r="I2569" t="n">
        <v>9</v>
      </c>
      <c r="J2569" t="n">
        <v>282.68</v>
      </c>
      <c r="K2569" t="n">
        <v>59.19</v>
      </c>
      <c r="L2569" t="n">
        <v>16.75</v>
      </c>
      <c r="M2569" t="n">
        <v>7</v>
      </c>
      <c r="N2569" t="n">
        <v>76.73999999999999</v>
      </c>
      <c r="O2569" t="n">
        <v>35098.25</v>
      </c>
      <c r="P2569" t="n">
        <v>173.59</v>
      </c>
      <c r="Q2569" t="n">
        <v>197.75</v>
      </c>
      <c r="R2569" t="n">
        <v>32.18</v>
      </c>
      <c r="S2569" t="n">
        <v>25.4</v>
      </c>
      <c r="T2569" t="n">
        <v>2540.23</v>
      </c>
      <c r="U2569" t="n">
        <v>0.79</v>
      </c>
      <c r="V2569" t="n">
        <v>0.88</v>
      </c>
      <c r="W2569" t="n">
        <v>2.95</v>
      </c>
      <c r="X2569" t="n">
        <v>0.15</v>
      </c>
      <c r="Y2569" t="n">
        <v>1</v>
      </c>
      <c r="Z2569" t="n">
        <v>10</v>
      </c>
    </row>
    <row r="2570">
      <c r="A2570" t="n">
        <v>64</v>
      </c>
      <c r="B2570" t="n">
        <v>130</v>
      </c>
      <c r="C2570" t="inlineStr">
        <is>
          <t xml:space="preserve">CONCLUIDO	</t>
        </is>
      </c>
      <c r="D2570" t="n">
        <v>7.2486</v>
      </c>
      <c r="E2570" t="n">
        <v>13.8</v>
      </c>
      <c r="F2570" t="n">
        <v>10.55</v>
      </c>
      <c r="G2570" t="n">
        <v>70.34</v>
      </c>
      <c r="H2570" t="n">
        <v>1.07</v>
      </c>
      <c r="I2570" t="n">
        <v>9</v>
      </c>
      <c r="J2570" t="n">
        <v>283.18</v>
      </c>
      <c r="K2570" t="n">
        <v>59.19</v>
      </c>
      <c r="L2570" t="n">
        <v>17</v>
      </c>
      <c r="M2570" t="n">
        <v>7</v>
      </c>
      <c r="N2570" t="n">
        <v>76.98</v>
      </c>
      <c r="O2570" t="n">
        <v>35159.52</v>
      </c>
      <c r="P2570" t="n">
        <v>173.65</v>
      </c>
      <c r="Q2570" t="n">
        <v>197.77</v>
      </c>
      <c r="R2570" t="n">
        <v>32.47</v>
      </c>
      <c r="S2570" t="n">
        <v>25.4</v>
      </c>
      <c r="T2570" t="n">
        <v>2684.88</v>
      </c>
      <c r="U2570" t="n">
        <v>0.78</v>
      </c>
      <c r="V2570" t="n">
        <v>0.88</v>
      </c>
      <c r="W2570" t="n">
        <v>2.95</v>
      </c>
      <c r="X2570" t="n">
        <v>0.16</v>
      </c>
      <c r="Y2570" t="n">
        <v>1</v>
      </c>
      <c r="Z2570" t="n">
        <v>10</v>
      </c>
    </row>
    <row r="2571">
      <c r="A2571" t="n">
        <v>65</v>
      </c>
      <c r="B2571" t="n">
        <v>130</v>
      </c>
      <c r="C2571" t="inlineStr">
        <is>
          <t xml:space="preserve">CONCLUIDO	</t>
        </is>
      </c>
      <c r="D2571" t="n">
        <v>7.2502</v>
      </c>
      <c r="E2571" t="n">
        <v>13.79</v>
      </c>
      <c r="F2571" t="n">
        <v>10.55</v>
      </c>
      <c r="G2571" t="n">
        <v>70.31999999999999</v>
      </c>
      <c r="H2571" t="n">
        <v>1.08</v>
      </c>
      <c r="I2571" t="n">
        <v>9</v>
      </c>
      <c r="J2571" t="n">
        <v>283.68</v>
      </c>
      <c r="K2571" t="n">
        <v>59.19</v>
      </c>
      <c r="L2571" t="n">
        <v>17.25</v>
      </c>
      <c r="M2571" t="n">
        <v>7</v>
      </c>
      <c r="N2571" t="n">
        <v>77.23</v>
      </c>
      <c r="O2571" t="n">
        <v>35220.89</v>
      </c>
      <c r="P2571" t="n">
        <v>173.54</v>
      </c>
      <c r="Q2571" t="n">
        <v>197.77</v>
      </c>
      <c r="R2571" t="n">
        <v>32.43</v>
      </c>
      <c r="S2571" t="n">
        <v>25.4</v>
      </c>
      <c r="T2571" t="n">
        <v>2664.97</v>
      </c>
      <c r="U2571" t="n">
        <v>0.78</v>
      </c>
      <c r="V2571" t="n">
        <v>0.88</v>
      </c>
      <c r="W2571" t="n">
        <v>2.95</v>
      </c>
      <c r="X2571" t="n">
        <v>0.16</v>
      </c>
      <c r="Y2571" t="n">
        <v>1</v>
      </c>
      <c r="Z2571" t="n">
        <v>10</v>
      </c>
    </row>
    <row r="2572">
      <c r="A2572" t="n">
        <v>66</v>
      </c>
      <c r="B2572" t="n">
        <v>130</v>
      </c>
      <c r="C2572" t="inlineStr">
        <is>
          <t xml:space="preserve">CONCLUIDO	</t>
        </is>
      </c>
      <c r="D2572" t="n">
        <v>7.2493</v>
      </c>
      <c r="E2572" t="n">
        <v>13.79</v>
      </c>
      <c r="F2572" t="n">
        <v>10.55</v>
      </c>
      <c r="G2572" t="n">
        <v>70.33</v>
      </c>
      <c r="H2572" t="n">
        <v>1.1</v>
      </c>
      <c r="I2572" t="n">
        <v>9</v>
      </c>
      <c r="J2572" t="n">
        <v>284.17</v>
      </c>
      <c r="K2572" t="n">
        <v>59.19</v>
      </c>
      <c r="L2572" t="n">
        <v>17.5</v>
      </c>
      <c r="M2572" t="n">
        <v>7</v>
      </c>
      <c r="N2572" t="n">
        <v>77.48</v>
      </c>
      <c r="O2572" t="n">
        <v>35282.36</v>
      </c>
      <c r="P2572" t="n">
        <v>173.51</v>
      </c>
      <c r="Q2572" t="n">
        <v>197.78</v>
      </c>
      <c r="R2572" t="n">
        <v>32.35</v>
      </c>
      <c r="S2572" t="n">
        <v>25.4</v>
      </c>
      <c r="T2572" t="n">
        <v>2626.82</v>
      </c>
      <c r="U2572" t="n">
        <v>0.79</v>
      </c>
      <c r="V2572" t="n">
        <v>0.88</v>
      </c>
      <c r="W2572" t="n">
        <v>2.95</v>
      </c>
      <c r="X2572" t="n">
        <v>0.16</v>
      </c>
      <c r="Y2572" t="n">
        <v>1</v>
      </c>
      <c r="Z2572" t="n">
        <v>10</v>
      </c>
    </row>
    <row r="2573">
      <c r="A2573" t="n">
        <v>67</v>
      </c>
      <c r="B2573" t="n">
        <v>130</v>
      </c>
      <c r="C2573" t="inlineStr">
        <is>
          <t xml:space="preserve">CONCLUIDO	</t>
        </is>
      </c>
      <c r="D2573" t="n">
        <v>7.286</v>
      </c>
      <c r="E2573" t="n">
        <v>13.72</v>
      </c>
      <c r="F2573" t="n">
        <v>10.53</v>
      </c>
      <c r="G2573" t="n">
        <v>78.97</v>
      </c>
      <c r="H2573" t="n">
        <v>1.11</v>
      </c>
      <c r="I2573" t="n">
        <v>8</v>
      </c>
      <c r="J2573" t="n">
        <v>284.67</v>
      </c>
      <c r="K2573" t="n">
        <v>59.19</v>
      </c>
      <c r="L2573" t="n">
        <v>17.75</v>
      </c>
      <c r="M2573" t="n">
        <v>6</v>
      </c>
      <c r="N2573" t="n">
        <v>77.73</v>
      </c>
      <c r="O2573" t="n">
        <v>35343.92</v>
      </c>
      <c r="P2573" t="n">
        <v>173.01</v>
      </c>
      <c r="Q2573" t="n">
        <v>197.75</v>
      </c>
      <c r="R2573" t="n">
        <v>31.7</v>
      </c>
      <c r="S2573" t="n">
        <v>25.4</v>
      </c>
      <c r="T2573" t="n">
        <v>2303.71</v>
      </c>
      <c r="U2573" t="n">
        <v>0.8</v>
      </c>
      <c r="V2573" t="n">
        <v>0.88</v>
      </c>
      <c r="W2573" t="n">
        <v>2.95</v>
      </c>
      <c r="X2573" t="n">
        <v>0.14</v>
      </c>
      <c r="Y2573" t="n">
        <v>1</v>
      </c>
      <c r="Z2573" t="n">
        <v>10</v>
      </c>
    </row>
    <row r="2574">
      <c r="A2574" t="n">
        <v>68</v>
      </c>
      <c r="B2574" t="n">
        <v>130</v>
      </c>
      <c r="C2574" t="inlineStr">
        <is>
          <t xml:space="preserve">CONCLUIDO	</t>
        </is>
      </c>
      <c r="D2574" t="n">
        <v>7.2914</v>
      </c>
      <c r="E2574" t="n">
        <v>13.71</v>
      </c>
      <c r="F2574" t="n">
        <v>10.52</v>
      </c>
      <c r="G2574" t="n">
        <v>78.89</v>
      </c>
      <c r="H2574" t="n">
        <v>1.12</v>
      </c>
      <c r="I2574" t="n">
        <v>8</v>
      </c>
      <c r="J2574" t="n">
        <v>285.17</v>
      </c>
      <c r="K2574" t="n">
        <v>59.19</v>
      </c>
      <c r="L2574" t="n">
        <v>18</v>
      </c>
      <c r="M2574" t="n">
        <v>6</v>
      </c>
      <c r="N2574" t="n">
        <v>77.98</v>
      </c>
      <c r="O2574" t="n">
        <v>35405.59</v>
      </c>
      <c r="P2574" t="n">
        <v>172.95</v>
      </c>
      <c r="Q2574" t="n">
        <v>197.78</v>
      </c>
      <c r="R2574" t="n">
        <v>31.4</v>
      </c>
      <c r="S2574" t="n">
        <v>25.4</v>
      </c>
      <c r="T2574" t="n">
        <v>2155.96</v>
      </c>
      <c r="U2574" t="n">
        <v>0.8100000000000001</v>
      </c>
      <c r="V2574" t="n">
        <v>0.88</v>
      </c>
      <c r="W2574" t="n">
        <v>2.95</v>
      </c>
      <c r="X2574" t="n">
        <v>0.13</v>
      </c>
      <c r="Y2574" t="n">
        <v>1</v>
      </c>
      <c r="Z2574" t="n">
        <v>10</v>
      </c>
    </row>
    <row r="2575">
      <c r="A2575" t="n">
        <v>69</v>
      </c>
      <c r="B2575" t="n">
        <v>130</v>
      </c>
      <c r="C2575" t="inlineStr">
        <is>
          <t xml:space="preserve">CONCLUIDO	</t>
        </is>
      </c>
      <c r="D2575" t="n">
        <v>7.2898</v>
      </c>
      <c r="E2575" t="n">
        <v>13.72</v>
      </c>
      <c r="F2575" t="n">
        <v>10.52</v>
      </c>
      <c r="G2575" t="n">
        <v>78.91</v>
      </c>
      <c r="H2575" t="n">
        <v>1.14</v>
      </c>
      <c r="I2575" t="n">
        <v>8</v>
      </c>
      <c r="J2575" t="n">
        <v>285.67</v>
      </c>
      <c r="K2575" t="n">
        <v>59.19</v>
      </c>
      <c r="L2575" t="n">
        <v>18.25</v>
      </c>
      <c r="M2575" t="n">
        <v>6</v>
      </c>
      <c r="N2575" t="n">
        <v>78.23</v>
      </c>
      <c r="O2575" t="n">
        <v>35467.36</v>
      </c>
      <c r="P2575" t="n">
        <v>173.07</v>
      </c>
      <c r="Q2575" t="n">
        <v>197.75</v>
      </c>
      <c r="R2575" t="n">
        <v>31.45</v>
      </c>
      <c r="S2575" t="n">
        <v>25.4</v>
      </c>
      <c r="T2575" t="n">
        <v>2178.63</v>
      </c>
      <c r="U2575" t="n">
        <v>0.8100000000000001</v>
      </c>
      <c r="V2575" t="n">
        <v>0.88</v>
      </c>
      <c r="W2575" t="n">
        <v>2.95</v>
      </c>
      <c r="X2575" t="n">
        <v>0.13</v>
      </c>
      <c r="Y2575" t="n">
        <v>1</v>
      </c>
      <c r="Z2575" t="n">
        <v>10</v>
      </c>
    </row>
    <row r="2576">
      <c r="A2576" t="n">
        <v>70</v>
      </c>
      <c r="B2576" t="n">
        <v>130</v>
      </c>
      <c r="C2576" t="inlineStr">
        <is>
          <t xml:space="preserve">CONCLUIDO	</t>
        </is>
      </c>
      <c r="D2576" t="n">
        <v>7.2883</v>
      </c>
      <c r="E2576" t="n">
        <v>13.72</v>
      </c>
      <c r="F2576" t="n">
        <v>10.52</v>
      </c>
      <c r="G2576" t="n">
        <v>78.93000000000001</v>
      </c>
      <c r="H2576" t="n">
        <v>1.15</v>
      </c>
      <c r="I2576" t="n">
        <v>8</v>
      </c>
      <c r="J2576" t="n">
        <v>286.18</v>
      </c>
      <c r="K2576" t="n">
        <v>59.19</v>
      </c>
      <c r="L2576" t="n">
        <v>18.5</v>
      </c>
      <c r="M2576" t="n">
        <v>6</v>
      </c>
      <c r="N2576" t="n">
        <v>78.48</v>
      </c>
      <c r="O2576" t="n">
        <v>35529.23</v>
      </c>
      <c r="P2576" t="n">
        <v>173.23</v>
      </c>
      <c r="Q2576" t="n">
        <v>197.76</v>
      </c>
      <c r="R2576" t="n">
        <v>31.45</v>
      </c>
      <c r="S2576" t="n">
        <v>25.4</v>
      </c>
      <c r="T2576" t="n">
        <v>2179.98</v>
      </c>
      <c r="U2576" t="n">
        <v>0.8100000000000001</v>
      </c>
      <c r="V2576" t="n">
        <v>0.88</v>
      </c>
      <c r="W2576" t="n">
        <v>2.95</v>
      </c>
      <c r="X2576" t="n">
        <v>0.13</v>
      </c>
      <c r="Y2576" t="n">
        <v>1</v>
      </c>
      <c r="Z2576" t="n">
        <v>10</v>
      </c>
    </row>
    <row r="2577">
      <c r="A2577" t="n">
        <v>71</v>
      </c>
      <c r="B2577" t="n">
        <v>130</v>
      </c>
      <c r="C2577" t="inlineStr">
        <is>
          <t xml:space="preserve">CONCLUIDO	</t>
        </is>
      </c>
      <c r="D2577" t="n">
        <v>7.2885</v>
      </c>
      <c r="E2577" t="n">
        <v>13.72</v>
      </c>
      <c r="F2577" t="n">
        <v>10.52</v>
      </c>
      <c r="G2577" t="n">
        <v>78.93000000000001</v>
      </c>
      <c r="H2577" t="n">
        <v>1.16</v>
      </c>
      <c r="I2577" t="n">
        <v>8</v>
      </c>
      <c r="J2577" t="n">
        <v>286.68</v>
      </c>
      <c r="K2577" t="n">
        <v>59.19</v>
      </c>
      <c r="L2577" t="n">
        <v>18.75</v>
      </c>
      <c r="M2577" t="n">
        <v>6</v>
      </c>
      <c r="N2577" t="n">
        <v>78.73999999999999</v>
      </c>
      <c r="O2577" t="n">
        <v>35591.33</v>
      </c>
      <c r="P2577" t="n">
        <v>173.34</v>
      </c>
      <c r="Q2577" t="n">
        <v>197.78</v>
      </c>
      <c r="R2577" t="n">
        <v>31.53</v>
      </c>
      <c r="S2577" t="n">
        <v>25.4</v>
      </c>
      <c r="T2577" t="n">
        <v>2223.34</v>
      </c>
      <c r="U2577" t="n">
        <v>0.8100000000000001</v>
      </c>
      <c r="V2577" t="n">
        <v>0.88</v>
      </c>
      <c r="W2577" t="n">
        <v>2.95</v>
      </c>
      <c r="X2577" t="n">
        <v>0.13</v>
      </c>
      <c r="Y2577" t="n">
        <v>1</v>
      </c>
      <c r="Z2577" t="n">
        <v>10</v>
      </c>
    </row>
    <row r="2578">
      <c r="A2578" t="n">
        <v>72</v>
      </c>
      <c r="B2578" t="n">
        <v>130</v>
      </c>
      <c r="C2578" t="inlineStr">
        <is>
          <t xml:space="preserve">CONCLUIDO	</t>
        </is>
      </c>
      <c r="D2578" t="n">
        <v>7.288</v>
      </c>
      <c r="E2578" t="n">
        <v>13.72</v>
      </c>
      <c r="F2578" t="n">
        <v>10.53</v>
      </c>
      <c r="G2578" t="n">
        <v>78.94</v>
      </c>
      <c r="H2578" t="n">
        <v>1.18</v>
      </c>
      <c r="I2578" t="n">
        <v>8</v>
      </c>
      <c r="J2578" t="n">
        <v>287.18</v>
      </c>
      <c r="K2578" t="n">
        <v>59.19</v>
      </c>
      <c r="L2578" t="n">
        <v>19</v>
      </c>
      <c r="M2578" t="n">
        <v>6</v>
      </c>
      <c r="N2578" t="n">
        <v>78.98999999999999</v>
      </c>
      <c r="O2578" t="n">
        <v>35653.4</v>
      </c>
      <c r="P2578" t="n">
        <v>173.38</v>
      </c>
      <c r="Q2578" t="n">
        <v>197.76</v>
      </c>
      <c r="R2578" t="n">
        <v>31.58</v>
      </c>
      <c r="S2578" t="n">
        <v>25.4</v>
      </c>
      <c r="T2578" t="n">
        <v>2243.81</v>
      </c>
      <c r="U2578" t="n">
        <v>0.8</v>
      </c>
      <c r="V2578" t="n">
        <v>0.88</v>
      </c>
      <c r="W2578" t="n">
        <v>2.95</v>
      </c>
      <c r="X2578" t="n">
        <v>0.13</v>
      </c>
      <c r="Y2578" t="n">
        <v>1</v>
      </c>
      <c r="Z2578" t="n">
        <v>10</v>
      </c>
    </row>
    <row r="2579">
      <c r="A2579" t="n">
        <v>73</v>
      </c>
      <c r="B2579" t="n">
        <v>130</v>
      </c>
      <c r="C2579" t="inlineStr">
        <is>
          <t xml:space="preserve">CONCLUIDO	</t>
        </is>
      </c>
      <c r="D2579" t="n">
        <v>7.2901</v>
      </c>
      <c r="E2579" t="n">
        <v>13.72</v>
      </c>
      <c r="F2579" t="n">
        <v>10.52</v>
      </c>
      <c r="G2579" t="n">
        <v>78.91</v>
      </c>
      <c r="H2579" t="n">
        <v>1.19</v>
      </c>
      <c r="I2579" t="n">
        <v>8</v>
      </c>
      <c r="J2579" t="n">
        <v>287.69</v>
      </c>
      <c r="K2579" t="n">
        <v>59.19</v>
      </c>
      <c r="L2579" t="n">
        <v>19.25</v>
      </c>
      <c r="M2579" t="n">
        <v>6</v>
      </c>
      <c r="N2579" t="n">
        <v>79.23999999999999</v>
      </c>
      <c r="O2579" t="n">
        <v>35715.58</v>
      </c>
      <c r="P2579" t="n">
        <v>173.22</v>
      </c>
      <c r="Q2579" t="n">
        <v>197.77</v>
      </c>
      <c r="R2579" t="n">
        <v>31.46</v>
      </c>
      <c r="S2579" t="n">
        <v>25.4</v>
      </c>
      <c r="T2579" t="n">
        <v>2183.74</v>
      </c>
      <c r="U2579" t="n">
        <v>0.8100000000000001</v>
      </c>
      <c r="V2579" t="n">
        <v>0.88</v>
      </c>
      <c r="W2579" t="n">
        <v>2.95</v>
      </c>
      <c r="X2579" t="n">
        <v>0.13</v>
      </c>
      <c r="Y2579" t="n">
        <v>1</v>
      </c>
      <c r="Z2579" t="n">
        <v>10</v>
      </c>
    </row>
    <row r="2580">
      <c r="A2580" t="n">
        <v>74</v>
      </c>
      <c r="B2580" t="n">
        <v>130</v>
      </c>
      <c r="C2580" t="inlineStr">
        <is>
          <t xml:space="preserve">CONCLUIDO	</t>
        </is>
      </c>
      <c r="D2580" t="n">
        <v>7.2894</v>
      </c>
      <c r="E2580" t="n">
        <v>13.72</v>
      </c>
      <c r="F2580" t="n">
        <v>10.52</v>
      </c>
      <c r="G2580" t="n">
        <v>78.92</v>
      </c>
      <c r="H2580" t="n">
        <v>1.2</v>
      </c>
      <c r="I2580" t="n">
        <v>8</v>
      </c>
      <c r="J2580" t="n">
        <v>288.19</v>
      </c>
      <c r="K2580" t="n">
        <v>59.19</v>
      </c>
      <c r="L2580" t="n">
        <v>19.5</v>
      </c>
      <c r="M2580" t="n">
        <v>6</v>
      </c>
      <c r="N2580" t="n">
        <v>79.5</v>
      </c>
      <c r="O2580" t="n">
        <v>35777.86</v>
      </c>
      <c r="P2580" t="n">
        <v>173.2</v>
      </c>
      <c r="Q2580" t="n">
        <v>197.79</v>
      </c>
      <c r="R2580" t="n">
        <v>31.41</v>
      </c>
      <c r="S2580" t="n">
        <v>25.4</v>
      </c>
      <c r="T2580" t="n">
        <v>2158.76</v>
      </c>
      <c r="U2580" t="n">
        <v>0.8100000000000001</v>
      </c>
      <c r="V2580" t="n">
        <v>0.88</v>
      </c>
      <c r="W2580" t="n">
        <v>2.95</v>
      </c>
      <c r="X2580" t="n">
        <v>0.13</v>
      </c>
      <c r="Y2580" t="n">
        <v>1</v>
      </c>
      <c r="Z2580" t="n">
        <v>10</v>
      </c>
    </row>
    <row r="2581">
      <c r="A2581" t="n">
        <v>75</v>
      </c>
      <c r="B2581" t="n">
        <v>130</v>
      </c>
      <c r="C2581" t="inlineStr">
        <is>
          <t xml:space="preserve">CONCLUIDO	</t>
        </is>
      </c>
      <c r="D2581" t="n">
        <v>7.2861</v>
      </c>
      <c r="E2581" t="n">
        <v>13.72</v>
      </c>
      <c r="F2581" t="n">
        <v>10.53</v>
      </c>
      <c r="G2581" t="n">
        <v>78.95999999999999</v>
      </c>
      <c r="H2581" t="n">
        <v>1.22</v>
      </c>
      <c r="I2581" t="n">
        <v>8</v>
      </c>
      <c r="J2581" t="n">
        <v>288.7</v>
      </c>
      <c r="K2581" t="n">
        <v>59.19</v>
      </c>
      <c r="L2581" t="n">
        <v>19.75</v>
      </c>
      <c r="M2581" t="n">
        <v>6</v>
      </c>
      <c r="N2581" t="n">
        <v>79.75</v>
      </c>
      <c r="O2581" t="n">
        <v>35840.25</v>
      </c>
      <c r="P2581" t="n">
        <v>173.27</v>
      </c>
      <c r="Q2581" t="n">
        <v>197.75</v>
      </c>
      <c r="R2581" t="n">
        <v>31.72</v>
      </c>
      <c r="S2581" t="n">
        <v>25.4</v>
      </c>
      <c r="T2581" t="n">
        <v>2317.33</v>
      </c>
      <c r="U2581" t="n">
        <v>0.8</v>
      </c>
      <c r="V2581" t="n">
        <v>0.88</v>
      </c>
      <c r="W2581" t="n">
        <v>2.95</v>
      </c>
      <c r="X2581" t="n">
        <v>0.14</v>
      </c>
      <c r="Y2581" t="n">
        <v>1</v>
      </c>
      <c r="Z2581" t="n">
        <v>10</v>
      </c>
    </row>
    <row r="2582">
      <c r="A2582" t="n">
        <v>76</v>
      </c>
      <c r="B2582" t="n">
        <v>130</v>
      </c>
      <c r="C2582" t="inlineStr">
        <is>
          <t xml:space="preserve">CONCLUIDO	</t>
        </is>
      </c>
      <c r="D2582" t="n">
        <v>7.2885</v>
      </c>
      <c r="E2582" t="n">
        <v>13.72</v>
      </c>
      <c r="F2582" t="n">
        <v>10.52</v>
      </c>
      <c r="G2582" t="n">
        <v>78.93000000000001</v>
      </c>
      <c r="H2582" t="n">
        <v>1.23</v>
      </c>
      <c r="I2582" t="n">
        <v>8</v>
      </c>
      <c r="J2582" t="n">
        <v>289.2</v>
      </c>
      <c r="K2582" t="n">
        <v>59.19</v>
      </c>
      <c r="L2582" t="n">
        <v>20</v>
      </c>
      <c r="M2582" t="n">
        <v>6</v>
      </c>
      <c r="N2582" t="n">
        <v>80.01000000000001</v>
      </c>
      <c r="O2582" t="n">
        <v>35902.74</v>
      </c>
      <c r="P2582" t="n">
        <v>173.03</v>
      </c>
      <c r="Q2582" t="n">
        <v>197.75</v>
      </c>
      <c r="R2582" t="n">
        <v>31.48</v>
      </c>
      <c r="S2582" t="n">
        <v>25.4</v>
      </c>
      <c r="T2582" t="n">
        <v>2194.24</v>
      </c>
      <c r="U2582" t="n">
        <v>0.8100000000000001</v>
      </c>
      <c r="V2582" t="n">
        <v>0.88</v>
      </c>
      <c r="W2582" t="n">
        <v>2.95</v>
      </c>
      <c r="X2582" t="n">
        <v>0.13</v>
      </c>
      <c r="Y2582" t="n">
        <v>1</v>
      </c>
      <c r="Z2582" t="n">
        <v>10</v>
      </c>
    </row>
    <row r="2583">
      <c r="A2583" t="n">
        <v>77</v>
      </c>
      <c r="B2583" t="n">
        <v>130</v>
      </c>
      <c r="C2583" t="inlineStr">
        <is>
          <t xml:space="preserve">CONCLUIDO	</t>
        </is>
      </c>
      <c r="D2583" t="n">
        <v>7.2895</v>
      </c>
      <c r="E2583" t="n">
        <v>13.72</v>
      </c>
      <c r="F2583" t="n">
        <v>10.52</v>
      </c>
      <c r="G2583" t="n">
        <v>78.92</v>
      </c>
      <c r="H2583" t="n">
        <v>1.24</v>
      </c>
      <c r="I2583" t="n">
        <v>8</v>
      </c>
      <c r="J2583" t="n">
        <v>289.71</v>
      </c>
      <c r="K2583" t="n">
        <v>59.19</v>
      </c>
      <c r="L2583" t="n">
        <v>20.25</v>
      </c>
      <c r="M2583" t="n">
        <v>6</v>
      </c>
      <c r="N2583" t="n">
        <v>80.27</v>
      </c>
      <c r="O2583" t="n">
        <v>35965.33</v>
      </c>
      <c r="P2583" t="n">
        <v>172.82</v>
      </c>
      <c r="Q2583" t="n">
        <v>197.75</v>
      </c>
      <c r="R2583" t="n">
        <v>31.54</v>
      </c>
      <c r="S2583" t="n">
        <v>25.4</v>
      </c>
      <c r="T2583" t="n">
        <v>2223.72</v>
      </c>
      <c r="U2583" t="n">
        <v>0.8100000000000001</v>
      </c>
      <c r="V2583" t="n">
        <v>0.88</v>
      </c>
      <c r="W2583" t="n">
        <v>2.95</v>
      </c>
      <c r="X2583" t="n">
        <v>0.13</v>
      </c>
      <c r="Y2583" t="n">
        <v>1</v>
      </c>
      <c r="Z2583" t="n">
        <v>10</v>
      </c>
    </row>
    <row r="2584">
      <c r="A2584" t="n">
        <v>78</v>
      </c>
      <c r="B2584" t="n">
        <v>130</v>
      </c>
      <c r="C2584" t="inlineStr">
        <is>
          <t xml:space="preserve">CONCLUIDO	</t>
        </is>
      </c>
      <c r="D2584" t="n">
        <v>7.2823</v>
      </c>
      <c r="E2584" t="n">
        <v>13.73</v>
      </c>
      <c r="F2584" t="n">
        <v>10.54</v>
      </c>
      <c r="G2584" t="n">
        <v>79.02</v>
      </c>
      <c r="H2584" t="n">
        <v>1.26</v>
      </c>
      <c r="I2584" t="n">
        <v>8</v>
      </c>
      <c r="J2584" t="n">
        <v>290.22</v>
      </c>
      <c r="K2584" t="n">
        <v>59.19</v>
      </c>
      <c r="L2584" t="n">
        <v>20.5</v>
      </c>
      <c r="M2584" t="n">
        <v>6</v>
      </c>
      <c r="N2584" t="n">
        <v>80.53</v>
      </c>
      <c r="O2584" t="n">
        <v>36028.03</v>
      </c>
      <c r="P2584" t="n">
        <v>172.84</v>
      </c>
      <c r="Q2584" t="n">
        <v>197.81</v>
      </c>
      <c r="R2584" t="n">
        <v>31.88</v>
      </c>
      <c r="S2584" t="n">
        <v>25.4</v>
      </c>
      <c r="T2584" t="n">
        <v>2397.79</v>
      </c>
      <c r="U2584" t="n">
        <v>0.8</v>
      </c>
      <c r="V2584" t="n">
        <v>0.88</v>
      </c>
      <c r="W2584" t="n">
        <v>2.95</v>
      </c>
      <c r="X2584" t="n">
        <v>0.15</v>
      </c>
      <c r="Y2584" t="n">
        <v>1</v>
      </c>
      <c r="Z2584" t="n">
        <v>10</v>
      </c>
    </row>
    <row r="2585">
      <c r="A2585" t="n">
        <v>79</v>
      </c>
      <c r="B2585" t="n">
        <v>130</v>
      </c>
      <c r="C2585" t="inlineStr">
        <is>
          <t xml:space="preserve">CONCLUIDO	</t>
        </is>
      </c>
      <c r="D2585" t="n">
        <v>7.3211</v>
      </c>
      <c r="E2585" t="n">
        <v>13.66</v>
      </c>
      <c r="F2585" t="n">
        <v>10.51</v>
      </c>
      <c r="G2585" t="n">
        <v>90.09999999999999</v>
      </c>
      <c r="H2585" t="n">
        <v>1.27</v>
      </c>
      <c r="I2585" t="n">
        <v>7</v>
      </c>
      <c r="J2585" t="n">
        <v>290.73</v>
      </c>
      <c r="K2585" t="n">
        <v>59.19</v>
      </c>
      <c r="L2585" t="n">
        <v>20.75</v>
      </c>
      <c r="M2585" t="n">
        <v>5</v>
      </c>
      <c r="N2585" t="n">
        <v>80.79000000000001</v>
      </c>
      <c r="O2585" t="n">
        <v>36090.84</v>
      </c>
      <c r="P2585" t="n">
        <v>172.62</v>
      </c>
      <c r="Q2585" t="n">
        <v>197.76</v>
      </c>
      <c r="R2585" t="n">
        <v>31.1</v>
      </c>
      <c r="S2585" t="n">
        <v>25.4</v>
      </c>
      <c r="T2585" t="n">
        <v>2013.44</v>
      </c>
      <c r="U2585" t="n">
        <v>0.82</v>
      </c>
      <c r="V2585" t="n">
        <v>0.89</v>
      </c>
      <c r="W2585" t="n">
        <v>2.95</v>
      </c>
      <c r="X2585" t="n">
        <v>0.12</v>
      </c>
      <c r="Y2585" t="n">
        <v>1</v>
      </c>
      <c r="Z2585" t="n">
        <v>10</v>
      </c>
    </row>
    <row r="2586">
      <c r="A2586" t="n">
        <v>80</v>
      </c>
      <c r="B2586" t="n">
        <v>130</v>
      </c>
      <c r="C2586" t="inlineStr">
        <is>
          <t xml:space="preserve">CONCLUIDO	</t>
        </is>
      </c>
      <c r="D2586" t="n">
        <v>7.3235</v>
      </c>
      <c r="E2586" t="n">
        <v>13.65</v>
      </c>
      <c r="F2586" t="n">
        <v>10.51</v>
      </c>
      <c r="G2586" t="n">
        <v>90.06</v>
      </c>
      <c r="H2586" t="n">
        <v>1.28</v>
      </c>
      <c r="I2586" t="n">
        <v>7</v>
      </c>
      <c r="J2586" t="n">
        <v>291.24</v>
      </c>
      <c r="K2586" t="n">
        <v>59.19</v>
      </c>
      <c r="L2586" t="n">
        <v>21</v>
      </c>
      <c r="M2586" t="n">
        <v>5</v>
      </c>
      <c r="N2586" t="n">
        <v>81.05</v>
      </c>
      <c r="O2586" t="n">
        <v>36153.75</v>
      </c>
      <c r="P2586" t="n">
        <v>172.86</v>
      </c>
      <c r="Q2586" t="n">
        <v>197.77</v>
      </c>
      <c r="R2586" t="n">
        <v>30.99</v>
      </c>
      <c r="S2586" t="n">
        <v>25.4</v>
      </c>
      <c r="T2586" t="n">
        <v>1956.42</v>
      </c>
      <c r="U2586" t="n">
        <v>0.82</v>
      </c>
      <c r="V2586" t="n">
        <v>0.89</v>
      </c>
      <c r="W2586" t="n">
        <v>2.95</v>
      </c>
      <c r="X2586" t="n">
        <v>0.12</v>
      </c>
      <c r="Y2586" t="n">
        <v>1</v>
      </c>
      <c r="Z2586" t="n">
        <v>10</v>
      </c>
    </row>
    <row r="2587">
      <c r="A2587" t="n">
        <v>81</v>
      </c>
      <c r="B2587" t="n">
        <v>130</v>
      </c>
      <c r="C2587" t="inlineStr">
        <is>
          <t xml:space="preserve">CONCLUIDO	</t>
        </is>
      </c>
      <c r="D2587" t="n">
        <v>7.3198</v>
      </c>
      <c r="E2587" t="n">
        <v>13.66</v>
      </c>
      <c r="F2587" t="n">
        <v>10.51</v>
      </c>
      <c r="G2587" t="n">
        <v>90.12</v>
      </c>
      <c r="H2587" t="n">
        <v>1.3</v>
      </c>
      <c r="I2587" t="n">
        <v>7</v>
      </c>
      <c r="J2587" t="n">
        <v>291.75</v>
      </c>
      <c r="K2587" t="n">
        <v>59.19</v>
      </c>
      <c r="L2587" t="n">
        <v>21.25</v>
      </c>
      <c r="M2587" t="n">
        <v>5</v>
      </c>
      <c r="N2587" t="n">
        <v>81.31</v>
      </c>
      <c r="O2587" t="n">
        <v>36216.77</v>
      </c>
      <c r="P2587" t="n">
        <v>173.17</v>
      </c>
      <c r="Q2587" t="n">
        <v>197.76</v>
      </c>
      <c r="R2587" t="n">
        <v>31.34</v>
      </c>
      <c r="S2587" t="n">
        <v>25.4</v>
      </c>
      <c r="T2587" t="n">
        <v>2131.28</v>
      </c>
      <c r="U2587" t="n">
        <v>0.8100000000000001</v>
      </c>
      <c r="V2587" t="n">
        <v>0.88</v>
      </c>
      <c r="W2587" t="n">
        <v>2.95</v>
      </c>
      <c r="X2587" t="n">
        <v>0.12</v>
      </c>
      <c r="Y2587" t="n">
        <v>1</v>
      </c>
      <c r="Z2587" t="n">
        <v>10</v>
      </c>
    </row>
    <row r="2588">
      <c r="A2588" t="n">
        <v>82</v>
      </c>
      <c r="B2588" t="n">
        <v>130</v>
      </c>
      <c r="C2588" t="inlineStr">
        <is>
          <t xml:space="preserve">CONCLUIDO	</t>
        </is>
      </c>
      <c r="D2588" t="n">
        <v>7.3226</v>
      </c>
      <c r="E2588" t="n">
        <v>13.66</v>
      </c>
      <c r="F2588" t="n">
        <v>10.51</v>
      </c>
      <c r="G2588" t="n">
        <v>90.08</v>
      </c>
      <c r="H2588" t="n">
        <v>1.31</v>
      </c>
      <c r="I2588" t="n">
        <v>7</v>
      </c>
      <c r="J2588" t="n">
        <v>292.26</v>
      </c>
      <c r="K2588" t="n">
        <v>59.19</v>
      </c>
      <c r="L2588" t="n">
        <v>21.5</v>
      </c>
      <c r="M2588" t="n">
        <v>5</v>
      </c>
      <c r="N2588" t="n">
        <v>81.56999999999999</v>
      </c>
      <c r="O2588" t="n">
        <v>36279.9</v>
      </c>
      <c r="P2588" t="n">
        <v>173.16</v>
      </c>
      <c r="Q2588" t="n">
        <v>197.75</v>
      </c>
      <c r="R2588" t="n">
        <v>31.06</v>
      </c>
      <c r="S2588" t="n">
        <v>25.4</v>
      </c>
      <c r="T2588" t="n">
        <v>1991.32</v>
      </c>
      <c r="U2588" t="n">
        <v>0.82</v>
      </c>
      <c r="V2588" t="n">
        <v>0.89</v>
      </c>
      <c r="W2588" t="n">
        <v>2.95</v>
      </c>
      <c r="X2588" t="n">
        <v>0.12</v>
      </c>
      <c r="Y2588" t="n">
        <v>1</v>
      </c>
      <c r="Z2588" t="n">
        <v>10</v>
      </c>
    </row>
    <row r="2589">
      <c r="A2589" t="n">
        <v>83</v>
      </c>
      <c r="B2589" t="n">
        <v>130</v>
      </c>
      <c r="C2589" t="inlineStr">
        <is>
          <t xml:space="preserve">CONCLUIDO	</t>
        </is>
      </c>
      <c r="D2589" t="n">
        <v>7.326</v>
      </c>
      <c r="E2589" t="n">
        <v>13.65</v>
      </c>
      <c r="F2589" t="n">
        <v>10.5</v>
      </c>
      <c r="G2589" t="n">
        <v>90.02</v>
      </c>
      <c r="H2589" t="n">
        <v>1.32</v>
      </c>
      <c r="I2589" t="n">
        <v>7</v>
      </c>
      <c r="J2589" t="n">
        <v>292.77</v>
      </c>
      <c r="K2589" t="n">
        <v>59.19</v>
      </c>
      <c r="L2589" t="n">
        <v>21.75</v>
      </c>
      <c r="M2589" t="n">
        <v>5</v>
      </c>
      <c r="N2589" t="n">
        <v>81.83</v>
      </c>
      <c r="O2589" t="n">
        <v>36343.13</v>
      </c>
      <c r="P2589" t="n">
        <v>173.05</v>
      </c>
      <c r="Q2589" t="n">
        <v>197.75</v>
      </c>
      <c r="R2589" t="n">
        <v>30.86</v>
      </c>
      <c r="S2589" t="n">
        <v>25.4</v>
      </c>
      <c r="T2589" t="n">
        <v>1893.31</v>
      </c>
      <c r="U2589" t="n">
        <v>0.82</v>
      </c>
      <c r="V2589" t="n">
        <v>0.89</v>
      </c>
      <c r="W2589" t="n">
        <v>2.95</v>
      </c>
      <c r="X2589" t="n">
        <v>0.11</v>
      </c>
      <c r="Y2589" t="n">
        <v>1</v>
      </c>
      <c r="Z2589" t="n">
        <v>10</v>
      </c>
    </row>
    <row r="2590">
      <c r="A2590" t="n">
        <v>84</v>
      </c>
      <c r="B2590" t="n">
        <v>130</v>
      </c>
      <c r="C2590" t="inlineStr">
        <is>
          <t xml:space="preserve">CONCLUIDO	</t>
        </is>
      </c>
      <c r="D2590" t="n">
        <v>7.3247</v>
      </c>
      <c r="E2590" t="n">
        <v>13.65</v>
      </c>
      <c r="F2590" t="n">
        <v>10.51</v>
      </c>
      <c r="G2590" t="n">
        <v>90.05</v>
      </c>
      <c r="H2590" t="n">
        <v>1.34</v>
      </c>
      <c r="I2590" t="n">
        <v>7</v>
      </c>
      <c r="J2590" t="n">
        <v>293.29</v>
      </c>
      <c r="K2590" t="n">
        <v>59.19</v>
      </c>
      <c r="L2590" t="n">
        <v>22</v>
      </c>
      <c r="M2590" t="n">
        <v>5</v>
      </c>
      <c r="N2590" t="n">
        <v>82.09</v>
      </c>
      <c r="O2590" t="n">
        <v>36406.47</v>
      </c>
      <c r="P2590" t="n">
        <v>173.13</v>
      </c>
      <c r="Q2590" t="n">
        <v>197.77</v>
      </c>
      <c r="R2590" t="n">
        <v>30.95</v>
      </c>
      <c r="S2590" t="n">
        <v>25.4</v>
      </c>
      <c r="T2590" t="n">
        <v>1937.71</v>
      </c>
      <c r="U2590" t="n">
        <v>0.82</v>
      </c>
      <c r="V2590" t="n">
        <v>0.89</v>
      </c>
      <c r="W2590" t="n">
        <v>2.95</v>
      </c>
      <c r="X2590" t="n">
        <v>0.12</v>
      </c>
      <c r="Y2590" t="n">
        <v>1</v>
      </c>
      <c r="Z2590" t="n">
        <v>10</v>
      </c>
    </row>
    <row r="2591">
      <c r="A2591" t="n">
        <v>85</v>
      </c>
      <c r="B2591" t="n">
        <v>130</v>
      </c>
      <c r="C2591" t="inlineStr">
        <is>
          <t xml:space="preserve">CONCLUIDO	</t>
        </is>
      </c>
      <c r="D2591" t="n">
        <v>7.3212</v>
      </c>
      <c r="E2591" t="n">
        <v>13.66</v>
      </c>
      <c r="F2591" t="n">
        <v>10.51</v>
      </c>
      <c r="G2591" t="n">
        <v>90.09999999999999</v>
      </c>
      <c r="H2591" t="n">
        <v>1.35</v>
      </c>
      <c r="I2591" t="n">
        <v>7</v>
      </c>
      <c r="J2591" t="n">
        <v>293.8</v>
      </c>
      <c r="K2591" t="n">
        <v>59.19</v>
      </c>
      <c r="L2591" t="n">
        <v>22.25</v>
      </c>
      <c r="M2591" t="n">
        <v>5</v>
      </c>
      <c r="N2591" t="n">
        <v>82.36</v>
      </c>
      <c r="O2591" t="n">
        <v>36469.92</v>
      </c>
      <c r="P2591" t="n">
        <v>173.34</v>
      </c>
      <c r="Q2591" t="n">
        <v>197.77</v>
      </c>
      <c r="R2591" t="n">
        <v>31.2</v>
      </c>
      <c r="S2591" t="n">
        <v>25.4</v>
      </c>
      <c r="T2591" t="n">
        <v>2062</v>
      </c>
      <c r="U2591" t="n">
        <v>0.8100000000000001</v>
      </c>
      <c r="V2591" t="n">
        <v>0.89</v>
      </c>
      <c r="W2591" t="n">
        <v>2.95</v>
      </c>
      <c r="X2591" t="n">
        <v>0.12</v>
      </c>
      <c r="Y2591" t="n">
        <v>1</v>
      </c>
      <c r="Z2591" t="n">
        <v>10</v>
      </c>
    </row>
    <row r="2592">
      <c r="A2592" t="n">
        <v>86</v>
      </c>
      <c r="B2592" t="n">
        <v>130</v>
      </c>
      <c r="C2592" t="inlineStr">
        <is>
          <t xml:space="preserve">CONCLUIDO	</t>
        </is>
      </c>
      <c r="D2592" t="n">
        <v>7.318</v>
      </c>
      <c r="E2592" t="n">
        <v>13.66</v>
      </c>
      <c r="F2592" t="n">
        <v>10.52</v>
      </c>
      <c r="G2592" t="n">
        <v>90.15000000000001</v>
      </c>
      <c r="H2592" t="n">
        <v>1.36</v>
      </c>
      <c r="I2592" t="n">
        <v>7</v>
      </c>
      <c r="J2592" t="n">
        <v>294.32</v>
      </c>
      <c r="K2592" t="n">
        <v>59.19</v>
      </c>
      <c r="L2592" t="n">
        <v>22.5</v>
      </c>
      <c r="M2592" t="n">
        <v>5</v>
      </c>
      <c r="N2592" t="n">
        <v>82.62</v>
      </c>
      <c r="O2592" t="n">
        <v>36533.49</v>
      </c>
      <c r="P2592" t="n">
        <v>173.45</v>
      </c>
      <c r="Q2592" t="n">
        <v>197.77</v>
      </c>
      <c r="R2592" t="n">
        <v>31.3</v>
      </c>
      <c r="S2592" t="n">
        <v>25.4</v>
      </c>
      <c r="T2592" t="n">
        <v>2111.09</v>
      </c>
      <c r="U2592" t="n">
        <v>0.8100000000000001</v>
      </c>
      <c r="V2592" t="n">
        <v>0.88</v>
      </c>
      <c r="W2592" t="n">
        <v>2.95</v>
      </c>
      <c r="X2592" t="n">
        <v>0.13</v>
      </c>
      <c r="Y2592" t="n">
        <v>1</v>
      </c>
      <c r="Z2592" t="n">
        <v>10</v>
      </c>
    </row>
    <row r="2593">
      <c r="A2593" t="n">
        <v>87</v>
      </c>
      <c r="B2593" t="n">
        <v>130</v>
      </c>
      <c r="C2593" t="inlineStr">
        <is>
          <t xml:space="preserve">CONCLUIDO	</t>
        </is>
      </c>
      <c r="D2593" t="n">
        <v>7.3241</v>
      </c>
      <c r="E2593" t="n">
        <v>13.65</v>
      </c>
      <c r="F2593" t="n">
        <v>10.51</v>
      </c>
      <c r="G2593" t="n">
        <v>90.05</v>
      </c>
      <c r="H2593" t="n">
        <v>1.37</v>
      </c>
      <c r="I2593" t="n">
        <v>7</v>
      </c>
      <c r="J2593" t="n">
        <v>294.83</v>
      </c>
      <c r="K2593" t="n">
        <v>59.19</v>
      </c>
      <c r="L2593" t="n">
        <v>22.75</v>
      </c>
      <c r="M2593" t="n">
        <v>5</v>
      </c>
      <c r="N2593" t="n">
        <v>82.89</v>
      </c>
      <c r="O2593" t="n">
        <v>36597.16</v>
      </c>
      <c r="P2593" t="n">
        <v>173.11</v>
      </c>
      <c r="Q2593" t="n">
        <v>197.85</v>
      </c>
      <c r="R2593" t="n">
        <v>30.99</v>
      </c>
      <c r="S2593" t="n">
        <v>25.4</v>
      </c>
      <c r="T2593" t="n">
        <v>1958.5</v>
      </c>
      <c r="U2593" t="n">
        <v>0.82</v>
      </c>
      <c r="V2593" t="n">
        <v>0.89</v>
      </c>
      <c r="W2593" t="n">
        <v>2.95</v>
      </c>
      <c r="X2593" t="n">
        <v>0.12</v>
      </c>
      <c r="Y2593" t="n">
        <v>1</v>
      </c>
      <c r="Z2593" t="n">
        <v>10</v>
      </c>
    </row>
    <row r="2594">
      <c r="A2594" t="n">
        <v>88</v>
      </c>
      <c r="B2594" t="n">
        <v>130</v>
      </c>
      <c r="C2594" t="inlineStr">
        <is>
          <t xml:space="preserve">CONCLUIDO	</t>
        </is>
      </c>
      <c r="D2594" t="n">
        <v>7.3233</v>
      </c>
      <c r="E2594" t="n">
        <v>13.66</v>
      </c>
      <c r="F2594" t="n">
        <v>10.51</v>
      </c>
      <c r="G2594" t="n">
        <v>90.06999999999999</v>
      </c>
      <c r="H2594" t="n">
        <v>1.39</v>
      </c>
      <c r="I2594" t="n">
        <v>7</v>
      </c>
      <c r="J2594" t="n">
        <v>295.35</v>
      </c>
      <c r="K2594" t="n">
        <v>59.19</v>
      </c>
      <c r="L2594" t="n">
        <v>23</v>
      </c>
      <c r="M2594" t="n">
        <v>5</v>
      </c>
      <c r="N2594" t="n">
        <v>83.16</v>
      </c>
      <c r="O2594" t="n">
        <v>36660.94</v>
      </c>
      <c r="P2594" t="n">
        <v>173.05</v>
      </c>
      <c r="Q2594" t="n">
        <v>197.75</v>
      </c>
      <c r="R2594" t="n">
        <v>31.06</v>
      </c>
      <c r="S2594" t="n">
        <v>25.4</v>
      </c>
      <c r="T2594" t="n">
        <v>1989.05</v>
      </c>
      <c r="U2594" t="n">
        <v>0.82</v>
      </c>
      <c r="V2594" t="n">
        <v>0.89</v>
      </c>
      <c r="W2594" t="n">
        <v>2.95</v>
      </c>
      <c r="X2594" t="n">
        <v>0.12</v>
      </c>
      <c r="Y2594" t="n">
        <v>1</v>
      </c>
      <c r="Z2594" t="n">
        <v>10</v>
      </c>
    </row>
    <row r="2595">
      <c r="A2595" t="n">
        <v>89</v>
      </c>
      <c r="B2595" t="n">
        <v>130</v>
      </c>
      <c r="C2595" t="inlineStr">
        <is>
          <t xml:space="preserve">CONCLUIDO	</t>
        </is>
      </c>
      <c r="D2595" t="n">
        <v>7.323</v>
      </c>
      <c r="E2595" t="n">
        <v>13.66</v>
      </c>
      <c r="F2595" t="n">
        <v>10.51</v>
      </c>
      <c r="G2595" t="n">
        <v>90.06999999999999</v>
      </c>
      <c r="H2595" t="n">
        <v>1.4</v>
      </c>
      <c r="I2595" t="n">
        <v>7</v>
      </c>
      <c r="J2595" t="n">
        <v>295.87</v>
      </c>
      <c r="K2595" t="n">
        <v>59.19</v>
      </c>
      <c r="L2595" t="n">
        <v>23.25</v>
      </c>
      <c r="M2595" t="n">
        <v>5</v>
      </c>
      <c r="N2595" t="n">
        <v>83.43000000000001</v>
      </c>
      <c r="O2595" t="n">
        <v>36724.83</v>
      </c>
      <c r="P2595" t="n">
        <v>172.91</v>
      </c>
      <c r="Q2595" t="n">
        <v>197.75</v>
      </c>
      <c r="R2595" t="n">
        <v>31.12</v>
      </c>
      <c r="S2595" t="n">
        <v>25.4</v>
      </c>
      <c r="T2595" t="n">
        <v>2022.11</v>
      </c>
      <c r="U2595" t="n">
        <v>0.82</v>
      </c>
      <c r="V2595" t="n">
        <v>0.89</v>
      </c>
      <c r="W2595" t="n">
        <v>2.95</v>
      </c>
      <c r="X2595" t="n">
        <v>0.12</v>
      </c>
      <c r="Y2595" t="n">
        <v>1</v>
      </c>
      <c r="Z2595" t="n">
        <v>10</v>
      </c>
    </row>
    <row r="2596">
      <c r="A2596" t="n">
        <v>90</v>
      </c>
      <c r="B2596" t="n">
        <v>130</v>
      </c>
      <c r="C2596" t="inlineStr">
        <is>
          <t xml:space="preserve">CONCLUIDO	</t>
        </is>
      </c>
      <c r="D2596" t="n">
        <v>7.3205</v>
      </c>
      <c r="E2596" t="n">
        <v>13.66</v>
      </c>
      <c r="F2596" t="n">
        <v>10.51</v>
      </c>
      <c r="G2596" t="n">
        <v>90.11</v>
      </c>
      <c r="H2596" t="n">
        <v>1.41</v>
      </c>
      <c r="I2596" t="n">
        <v>7</v>
      </c>
      <c r="J2596" t="n">
        <v>296.39</v>
      </c>
      <c r="K2596" t="n">
        <v>59.19</v>
      </c>
      <c r="L2596" t="n">
        <v>23.5</v>
      </c>
      <c r="M2596" t="n">
        <v>5</v>
      </c>
      <c r="N2596" t="n">
        <v>83.69</v>
      </c>
      <c r="O2596" t="n">
        <v>36788.84</v>
      </c>
      <c r="P2596" t="n">
        <v>172.89</v>
      </c>
      <c r="Q2596" t="n">
        <v>197.76</v>
      </c>
      <c r="R2596" t="n">
        <v>31.22</v>
      </c>
      <c r="S2596" t="n">
        <v>25.4</v>
      </c>
      <c r="T2596" t="n">
        <v>2069.78</v>
      </c>
      <c r="U2596" t="n">
        <v>0.8100000000000001</v>
      </c>
      <c r="V2596" t="n">
        <v>0.89</v>
      </c>
      <c r="W2596" t="n">
        <v>2.95</v>
      </c>
      <c r="X2596" t="n">
        <v>0.12</v>
      </c>
      <c r="Y2596" t="n">
        <v>1</v>
      </c>
      <c r="Z2596" t="n">
        <v>10</v>
      </c>
    </row>
    <row r="2597">
      <c r="A2597" t="n">
        <v>91</v>
      </c>
      <c r="B2597" t="n">
        <v>130</v>
      </c>
      <c r="C2597" t="inlineStr">
        <is>
          <t xml:space="preserve">CONCLUIDO	</t>
        </is>
      </c>
      <c r="D2597" t="n">
        <v>7.3203</v>
      </c>
      <c r="E2597" t="n">
        <v>13.66</v>
      </c>
      <c r="F2597" t="n">
        <v>10.51</v>
      </c>
      <c r="G2597" t="n">
        <v>90.11</v>
      </c>
      <c r="H2597" t="n">
        <v>1.42</v>
      </c>
      <c r="I2597" t="n">
        <v>7</v>
      </c>
      <c r="J2597" t="n">
        <v>296.91</v>
      </c>
      <c r="K2597" t="n">
        <v>59.19</v>
      </c>
      <c r="L2597" t="n">
        <v>23.75</v>
      </c>
      <c r="M2597" t="n">
        <v>5</v>
      </c>
      <c r="N2597" t="n">
        <v>83.95999999999999</v>
      </c>
      <c r="O2597" t="n">
        <v>36852.96</v>
      </c>
      <c r="P2597" t="n">
        <v>172.84</v>
      </c>
      <c r="Q2597" t="n">
        <v>197.75</v>
      </c>
      <c r="R2597" t="n">
        <v>31.35</v>
      </c>
      <c r="S2597" t="n">
        <v>25.4</v>
      </c>
      <c r="T2597" t="n">
        <v>2138.43</v>
      </c>
      <c r="U2597" t="n">
        <v>0.8100000000000001</v>
      </c>
      <c r="V2597" t="n">
        <v>0.89</v>
      </c>
      <c r="W2597" t="n">
        <v>2.95</v>
      </c>
      <c r="X2597" t="n">
        <v>0.12</v>
      </c>
      <c r="Y2597" t="n">
        <v>1</v>
      </c>
      <c r="Z2597" t="n">
        <v>10</v>
      </c>
    </row>
    <row r="2598">
      <c r="A2598" t="n">
        <v>92</v>
      </c>
      <c r="B2598" t="n">
        <v>130</v>
      </c>
      <c r="C2598" t="inlineStr">
        <is>
          <t xml:space="preserve">CONCLUIDO	</t>
        </is>
      </c>
      <c r="D2598" t="n">
        <v>7.3199</v>
      </c>
      <c r="E2598" t="n">
        <v>13.66</v>
      </c>
      <c r="F2598" t="n">
        <v>10.51</v>
      </c>
      <c r="G2598" t="n">
        <v>90.12</v>
      </c>
      <c r="H2598" t="n">
        <v>1.44</v>
      </c>
      <c r="I2598" t="n">
        <v>7</v>
      </c>
      <c r="J2598" t="n">
        <v>297.43</v>
      </c>
      <c r="K2598" t="n">
        <v>59.19</v>
      </c>
      <c r="L2598" t="n">
        <v>24</v>
      </c>
      <c r="M2598" t="n">
        <v>5</v>
      </c>
      <c r="N2598" t="n">
        <v>84.23999999999999</v>
      </c>
      <c r="O2598" t="n">
        <v>36917.19</v>
      </c>
      <c r="P2598" t="n">
        <v>172.71</v>
      </c>
      <c r="Q2598" t="n">
        <v>197.75</v>
      </c>
      <c r="R2598" t="n">
        <v>31.19</v>
      </c>
      <c r="S2598" t="n">
        <v>25.4</v>
      </c>
      <c r="T2598" t="n">
        <v>2053.95</v>
      </c>
      <c r="U2598" t="n">
        <v>0.8100000000000001</v>
      </c>
      <c r="V2598" t="n">
        <v>0.88</v>
      </c>
      <c r="W2598" t="n">
        <v>2.95</v>
      </c>
      <c r="X2598" t="n">
        <v>0.12</v>
      </c>
      <c r="Y2598" t="n">
        <v>1</v>
      </c>
      <c r="Z2598" t="n">
        <v>10</v>
      </c>
    </row>
    <row r="2599">
      <c r="A2599" t="n">
        <v>93</v>
      </c>
      <c r="B2599" t="n">
        <v>130</v>
      </c>
      <c r="C2599" t="inlineStr">
        <is>
          <t xml:space="preserve">CONCLUIDO	</t>
        </is>
      </c>
      <c r="D2599" t="n">
        <v>7.3212</v>
      </c>
      <c r="E2599" t="n">
        <v>13.66</v>
      </c>
      <c r="F2599" t="n">
        <v>10.51</v>
      </c>
      <c r="G2599" t="n">
        <v>90.09999999999999</v>
      </c>
      <c r="H2599" t="n">
        <v>1.45</v>
      </c>
      <c r="I2599" t="n">
        <v>7</v>
      </c>
      <c r="J2599" t="n">
        <v>297.95</v>
      </c>
      <c r="K2599" t="n">
        <v>59.19</v>
      </c>
      <c r="L2599" t="n">
        <v>24.25</v>
      </c>
      <c r="M2599" t="n">
        <v>5</v>
      </c>
      <c r="N2599" t="n">
        <v>84.51000000000001</v>
      </c>
      <c r="O2599" t="n">
        <v>36981.53</v>
      </c>
      <c r="P2599" t="n">
        <v>172.49</v>
      </c>
      <c r="Q2599" t="n">
        <v>197.77</v>
      </c>
      <c r="R2599" t="n">
        <v>31.23</v>
      </c>
      <c r="S2599" t="n">
        <v>25.4</v>
      </c>
      <c r="T2599" t="n">
        <v>2075.46</v>
      </c>
      <c r="U2599" t="n">
        <v>0.8100000000000001</v>
      </c>
      <c r="V2599" t="n">
        <v>0.89</v>
      </c>
      <c r="W2599" t="n">
        <v>2.95</v>
      </c>
      <c r="X2599" t="n">
        <v>0.12</v>
      </c>
      <c r="Y2599" t="n">
        <v>1</v>
      </c>
      <c r="Z2599" t="n">
        <v>10</v>
      </c>
    </row>
    <row r="2600">
      <c r="A2600" t="n">
        <v>94</v>
      </c>
      <c r="B2600" t="n">
        <v>130</v>
      </c>
      <c r="C2600" t="inlineStr">
        <is>
          <t xml:space="preserve">CONCLUIDO	</t>
        </is>
      </c>
      <c r="D2600" t="n">
        <v>7.3248</v>
      </c>
      <c r="E2600" t="n">
        <v>13.65</v>
      </c>
      <c r="F2600" t="n">
        <v>10.51</v>
      </c>
      <c r="G2600" t="n">
        <v>90.04000000000001</v>
      </c>
      <c r="H2600" t="n">
        <v>1.46</v>
      </c>
      <c r="I2600" t="n">
        <v>7</v>
      </c>
      <c r="J2600" t="n">
        <v>298.47</v>
      </c>
      <c r="K2600" t="n">
        <v>59.19</v>
      </c>
      <c r="L2600" t="n">
        <v>24.5</v>
      </c>
      <c r="M2600" t="n">
        <v>5</v>
      </c>
      <c r="N2600" t="n">
        <v>84.78</v>
      </c>
      <c r="O2600" t="n">
        <v>37045.99</v>
      </c>
      <c r="P2600" t="n">
        <v>172.17</v>
      </c>
      <c r="Q2600" t="n">
        <v>197.75</v>
      </c>
      <c r="R2600" t="n">
        <v>31.06</v>
      </c>
      <c r="S2600" t="n">
        <v>25.4</v>
      </c>
      <c r="T2600" t="n">
        <v>1991.67</v>
      </c>
      <c r="U2600" t="n">
        <v>0.82</v>
      </c>
      <c r="V2600" t="n">
        <v>0.89</v>
      </c>
      <c r="W2600" t="n">
        <v>2.95</v>
      </c>
      <c r="X2600" t="n">
        <v>0.12</v>
      </c>
      <c r="Y2600" t="n">
        <v>1</v>
      </c>
      <c r="Z2600" t="n">
        <v>10</v>
      </c>
    </row>
    <row r="2601">
      <c r="A2601" t="n">
        <v>95</v>
      </c>
      <c r="B2601" t="n">
        <v>130</v>
      </c>
      <c r="C2601" t="inlineStr">
        <is>
          <t xml:space="preserve">CONCLUIDO	</t>
        </is>
      </c>
      <c r="D2601" t="n">
        <v>7.36</v>
      </c>
      <c r="E2601" t="n">
        <v>13.59</v>
      </c>
      <c r="F2601" t="n">
        <v>10.49</v>
      </c>
      <c r="G2601" t="n">
        <v>104.89</v>
      </c>
      <c r="H2601" t="n">
        <v>1.47</v>
      </c>
      <c r="I2601" t="n">
        <v>6</v>
      </c>
      <c r="J2601" t="n">
        <v>299</v>
      </c>
      <c r="K2601" t="n">
        <v>59.19</v>
      </c>
      <c r="L2601" t="n">
        <v>24.75</v>
      </c>
      <c r="M2601" t="n">
        <v>4</v>
      </c>
      <c r="N2601" t="n">
        <v>85.05</v>
      </c>
      <c r="O2601" t="n">
        <v>37110.57</v>
      </c>
      <c r="P2601" t="n">
        <v>171.95</v>
      </c>
      <c r="Q2601" t="n">
        <v>197.75</v>
      </c>
      <c r="R2601" t="n">
        <v>30.48</v>
      </c>
      <c r="S2601" t="n">
        <v>25.4</v>
      </c>
      <c r="T2601" t="n">
        <v>1706.99</v>
      </c>
      <c r="U2601" t="n">
        <v>0.83</v>
      </c>
      <c r="V2601" t="n">
        <v>0.89</v>
      </c>
      <c r="W2601" t="n">
        <v>2.95</v>
      </c>
      <c r="X2601" t="n">
        <v>0.1</v>
      </c>
      <c r="Y2601" t="n">
        <v>1</v>
      </c>
      <c r="Z2601" t="n">
        <v>10</v>
      </c>
    </row>
    <row r="2602">
      <c r="A2602" t="n">
        <v>96</v>
      </c>
      <c r="B2602" t="n">
        <v>130</v>
      </c>
      <c r="C2602" t="inlineStr">
        <is>
          <t xml:space="preserve">CONCLUIDO	</t>
        </is>
      </c>
      <c r="D2602" t="n">
        <v>7.3615</v>
      </c>
      <c r="E2602" t="n">
        <v>13.58</v>
      </c>
      <c r="F2602" t="n">
        <v>10.49</v>
      </c>
      <c r="G2602" t="n">
        <v>104.86</v>
      </c>
      <c r="H2602" t="n">
        <v>1.49</v>
      </c>
      <c r="I2602" t="n">
        <v>6</v>
      </c>
      <c r="J2602" t="n">
        <v>299.52</v>
      </c>
      <c r="K2602" t="n">
        <v>59.19</v>
      </c>
      <c r="L2602" t="n">
        <v>25</v>
      </c>
      <c r="M2602" t="n">
        <v>4</v>
      </c>
      <c r="N2602" t="n">
        <v>85.33</v>
      </c>
      <c r="O2602" t="n">
        <v>37175.38</v>
      </c>
      <c r="P2602" t="n">
        <v>171.94</v>
      </c>
      <c r="Q2602" t="n">
        <v>197.77</v>
      </c>
      <c r="R2602" t="n">
        <v>30.23</v>
      </c>
      <c r="S2602" t="n">
        <v>25.4</v>
      </c>
      <c r="T2602" t="n">
        <v>1582.82</v>
      </c>
      <c r="U2602" t="n">
        <v>0.84</v>
      </c>
      <c r="V2602" t="n">
        <v>0.89</v>
      </c>
      <c r="W2602" t="n">
        <v>2.95</v>
      </c>
      <c r="X2602" t="n">
        <v>0.1</v>
      </c>
      <c r="Y2602" t="n">
        <v>1</v>
      </c>
      <c r="Z2602" t="n">
        <v>10</v>
      </c>
    </row>
    <row r="2603">
      <c r="A2603" t="n">
        <v>97</v>
      </c>
      <c r="B2603" t="n">
        <v>130</v>
      </c>
      <c r="C2603" t="inlineStr">
        <is>
          <t xml:space="preserve">CONCLUIDO	</t>
        </is>
      </c>
      <c r="D2603" t="n">
        <v>7.3644</v>
      </c>
      <c r="E2603" t="n">
        <v>13.58</v>
      </c>
      <c r="F2603" t="n">
        <v>10.48</v>
      </c>
      <c r="G2603" t="n">
        <v>104.81</v>
      </c>
      <c r="H2603" t="n">
        <v>1.5</v>
      </c>
      <c r="I2603" t="n">
        <v>6</v>
      </c>
      <c r="J2603" t="n">
        <v>300.05</v>
      </c>
      <c r="K2603" t="n">
        <v>59.19</v>
      </c>
      <c r="L2603" t="n">
        <v>25.25</v>
      </c>
      <c r="M2603" t="n">
        <v>4</v>
      </c>
      <c r="N2603" t="n">
        <v>85.59999999999999</v>
      </c>
      <c r="O2603" t="n">
        <v>37240.19</v>
      </c>
      <c r="P2603" t="n">
        <v>172.06</v>
      </c>
      <c r="Q2603" t="n">
        <v>197.75</v>
      </c>
      <c r="R2603" t="n">
        <v>30.21</v>
      </c>
      <c r="S2603" t="n">
        <v>25.4</v>
      </c>
      <c r="T2603" t="n">
        <v>1570.86</v>
      </c>
      <c r="U2603" t="n">
        <v>0.84</v>
      </c>
      <c r="V2603" t="n">
        <v>0.89</v>
      </c>
      <c r="W2603" t="n">
        <v>2.95</v>
      </c>
      <c r="X2603" t="n">
        <v>0.09</v>
      </c>
      <c r="Y2603" t="n">
        <v>1</v>
      </c>
      <c r="Z2603" t="n">
        <v>10</v>
      </c>
    </row>
    <row r="2604">
      <c r="A2604" t="n">
        <v>98</v>
      </c>
      <c r="B2604" t="n">
        <v>130</v>
      </c>
      <c r="C2604" t="inlineStr">
        <is>
          <t xml:space="preserve">CONCLUIDO	</t>
        </is>
      </c>
      <c r="D2604" t="n">
        <v>7.3596</v>
      </c>
      <c r="E2604" t="n">
        <v>13.59</v>
      </c>
      <c r="F2604" t="n">
        <v>10.49</v>
      </c>
      <c r="G2604" t="n">
        <v>104.89</v>
      </c>
      <c r="H2604" t="n">
        <v>1.51</v>
      </c>
      <c r="I2604" t="n">
        <v>6</v>
      </c>
      <c r="J2604" t="n">
        <v>300.57</v>
      </c>
      <c r="K2604" t="n">
        <v>59.19</v>
      </c>
      <c r="L2604" t="n">
        <v>25.5</v>
      </c>
      <c r="M2604" t="n">
        <v>4</v>
      </c>
      <c r="N2604" t="n">
        <v>85.88</v>
      </c>
      <c r="O2604" t="n">
        <v>37305.12</v>
      </c>
      <c r="P2604" t="n">
        <v>172.31</v>
      </c>
      <c r="Q2604" t="n">
        <v>197.75</v>
      </c>
      <c r="R2604" t="n">
        <v>30.38</v>
      </c>
      <c r="S2604" t="n">
        <v>25.4</v>
      </c>
      <c r="T2604" t="n">
        <v>1653.89</v>
      </c>
      <c r="U2604" t="n">
        <v>0.84</v>
      </c>
      <c r="V2604" t="n">
        <v>0.89</v>
      </c>
      <c r="W2604" t="n">
        <v>2.95</v>
      </c>
      <c r="X2604" t="n">
        <v>0.1</v>
      </c>
      <c r="Y2604" t="n">
        <v>1</v>
      </c>
      <c r="Z2604" t="n">
        <v>10</v>
      </c>
    </row>
    <row r="2605">
      <c r="A2605" t="n">
        <v>99</v>
      </c>
      <c r="B2605" t="n">
        <v>130</v>
      </c>
      <c r="C2605" t="inlineStr">
        <is>
          <t xml:space="preserve">CONCLUIDO	</t>
        </is>
      </c>
      <c r="D2605" t="n">
        <v>7.3617</v>
      </c>
      <c r="E2605" t="n">
        <v>13.58</v>
      </c>
      <c r="F2605" t="n">
        <v>10.49</v>
      </c>
      <c r="G2605" t="n">
        <v>104.86</v>
      </c>
      <c r="H2605" t="n">
        <v>1.52</v>
      </c>
      <c r="I2605" t="n">
        <v>6</v>
      </c>
      <c r="J2605" t="n">
        <v>301.1</v>
      </c>
      <c r="K2605" t="n">
        <v>59.19</v>
      </c>
      <c r="L2605" t="n">
        <v>25.75</v>
      </c>
      <c r="M2605" t="n">
        <v>4</v>
      </c>
      <c r="N2605" t="n">
        <v>86.16</v>
      </c>
      <c r="O2605" t="n">
        <v>37370.16</v>
      </c>
      <c r="P2605" t="n">
        <v>172.34</v>
      </c>
      <c r="Q2605" t="n">
        <v>197.75</v>
      </c>
      <c r="R2605" t="n">
        <v>30.35</v>
      </c>
      <c r="S2605" t="n">
        <v>25.4</v>
      </c>
      <c r="T2605" t="n">
        <v>1641.09</v>
      </c>
      <c r="U2605" t="n">
        <v>0.84</v>
      </c>
      <c r="V2605" t="n">
        <v>0.89</v>
      </c>
      <c r="W2605" t="n">
        <v>2.95</v>
      </c>
      <c r="X2605" t="n">
        <v>0.1</v>
      </c>
      <c r="Y2605" t="n">
        <v>1</v>
      </c>
      <c r="Z2605" t="n">
        <v>10</v>
      </c>
    </row>
    <row r="2606">
      <c r="A2606" t="n">
        <v>100</v>
      </c>
      <c r="B2606" t="n">
        <v>130</v>
      </c>
      <c r="C2606" t="inlineStr">
        <is>
          <t xml:space="preserve">CONCLUIDO	</t>
        </is>
      </c>
      <c r="D2606" t="n">
        <v>7.3644</v>
      </c>
      <c r="E2606" t="n">
        <v>13.58</v>
      </c>
      <c r="F2606" t="n">
        <v>10.48</v>
      </c>
      <c r="G2606" t="n">
        <v>104.81</v>
      </c>
      <c r="H2606" t="n">
        <v>1.54</v>
      </c>
      <c r="I2606" t="n">
        <v>6</v>
      </c>
      <c r="J2606" t="n">
        <v>301.63</v>
      </c>
      <c r="K2606" t="n">
        <v>59.19</v>
      </c>
      <c r="L2606" t="n">
        <v>26</v>
      </c>
      <c r="M2606" t="n">
        <v>4</v>
      </c>
      <c r="N2606" t="n">
        <v>86.44</v>
      </c>
      <c r="O2606" t="n">
        <v>37435.32</v>
      </c>
      <c r="P2606" t="n">
        <v>172.6</v>
      </c>
      <c r="Q2606" t="n">
        <v>197.75</v>
      </c>
      <c r="R2606" t="n">
        <v>30.28</v>
      </c>
      <c r="S2606" t="n">
        <v>25.4</v>
      </c>
      <c r="T2606" t="n">
        <v>1607.54</v>
      </c>
      <c r="U2606" t="n">
        <v>0.84</v>
      </c>
      <c r="V2606" t="n">
        <v>0.89</v>
      </c>
      <c r="W2606" t="n">
        <v>2.95</v>
      </c>
      <c r="X2606" t="n">
        <v>0.09</v>
      </c>
      <c r="Y2606" t="n">
        <v>1</v>
      </c>
      <c r="Z2606" t="n">
        <v>10</v>
      </c>
    </row>
    <row r="2607">
      <c r="A2607" t="n">
        <v>101</v>
      </c>
      <c r="B2607" t="n">
        <v>130</v>
      </c>
      <c r="C2607" t="inlineStr">
        <is>
          <t xml:space="preserve">CONCLUIDO	</t>
        </is>
      </c>
      <c r="D2607" t="n">
        <v>7.3574</v>
      </c>
      <c r="E2607" t="n">
        <v>13.59</v>
      </c>
      <c r="F2607" t="n">
        <v>10.49</v>
      </c>
      <c r="G2607" t="n">
        <v>104.93</v>
      </c>
      <c r="H2607" t="n">
        <v>1.55</v>
      </c>
      <c r="I2607" t="n">
        <v>6</v>
      </c>
      <c r="J2607" t="n">
        <v>302.16</v>
      </c>
      <c r="K2607" t="n">
        <v>59.19</v>
      </c>
      <c r="L2607" t="n">
        <v>26.25</v>
      </c>
      <c r="M2607" t="n">
        <v>4</v>
      </c>
      <c r="N2607" t="n">
        <v>86.72</v>
      </c>
      <c r="O2607" t="n">
        <v>37500.6</v>
      </c>
      <c r="P2607" t="n">
        <v>172.93</v>
      </c>
      <c r="Q2607" t="n">
        <v>197.83</v>
      </c>
      <c r="R2607" t="n">
        <v>30.51</v>
      </c>
      <c r="S2607" t="n">
        <v>25.4</v>
      </c>
      <c r="T2607" t="n">
        <v>1719.72</v>
      </c>
      <c r="U2607" t="n">
        <v>0.83</v>
      </c>
      <c r="V2607" t="n">
        <v>0.89</v>
      </c>
      <c r="W2607" t="n">
        <v>2.95</v>
      </c>
      <c r="X2607" t="n">
        <v>0.1</v>
      </c>
      <c r="Y2607" t="n">
        <v>1</v>
      </c>
      <c r="Z2607" t="n">
        <v>10</v>
      </c>
    </row>
    <row r="2608">
      <c r="A2608" t="n">
        <v>102</v>
      </c>
      <c r="B2608" t="n">
        <v>130</v>
      </c>
      <c r="C2608" t="inlineStr">
        <is>
          <t xml:space="preserve">CONCLUIDO	</t>
        </is>
      </c>
      <c r="D2608" t="n">
        <v>7.3612</v>
      </c>
      <c r="E2608" t="n">
        <v>13.58</v>
      </c>
      <c r="F2608" t="n">
        <v>10.49</v>
      </c>
      <c r="G2608" t="n">
        <v>104.86</v>
      </c>
      <c r="H2608" t="n">
        <v>1.56</v>
      </c>
      <c r="I2608" t="n">
        <v>6</v>
      </c>
      <c r="J2608" t="n">
        <v>302.69</v>
      </c>
      <c r="K2608" t="n">
        <v>59.19</v>
      </c>
      <c r="L2608" t="n">
        <v>26.5</v>
      </c>
      <c r="M2608" t="n">
        <v>4</v>
      </c>
      <c r="N2608" t="n">
        <v>87</v>
      </c>
      <c r="O2608" t="n">
        <v>37566</v>
      </c>
      <c r="P2608" t="n">
        <v>173.04</v>
      </c>
      <c r="Q2608" t="n">
        <v>197.75</v>
      </c>
      <c r="R2608" t="n">
        <v>30.43</v>
      </c>
      <c r="S2608" t="n">
        <v>25.4</v>
      </c>
      <c r="T2608" t="n">
        <v>1681.28</v>
      </c>
      <c r="U2608" t="n">
        <v>0.83</v>
      </c>
      <c r="V2608" t="n">
        <v>0.89</v>
      </c>
      <c r="W2608" t="n">
        <v>2.95</v>
      </c>
      <c r="X2608" t="n">
        <v>0.1</v>
      </c>
      <c r="Y2608" t="n">
        <v>1</v>
      </c>
      <c r="Z2608" t="n">
        <v>10</v>
      </c>
    </row>
    <row r="2609">
      <c r="A2609" t="n">
        <v>103</v>
      </c>
      <c r="B2609" t="n">
        <v>130</v>
      </c>
      <c r="C2609" t="inlineStr">
        <is>
          <t xml:space="preserve">CONCLUIDO	</t>
        </is>
      </c>
      <c r="D2609" t="n">
        <v>7.3617</v>
      </c>
      <c r="E2609" t="n">
        <v>13.58</v>
      </c>
      <c r="F2609" t="n">
        <v>10.49</v>
      </c>
      <c r="G2609" t="n">
        <v>104.86</v>
      </c>
      <c r="H2609" t="n">
        <v>1.57</v>
      </c>
      <c r="I2609" t="n">
        <v>6</v>
      </c>
      <c r="J2609" t="n">
        <v>303.22</v>
      </c>
      <c r="K2609" t="n">
        <v>59.19</v>
      </c>
      <c r="L2609" t="n">
        <v>26.75</v>
      </c>
      <c r="M2609" t="n">
        <v>4</v>
      </c>
      <c r="N2609" t="n">
        <v>87.28</v>
      </c>
      <c r="O2609" t="n">
        <v>37631.52</v>
      </c>
      <c r="P2609" t="n">
        <v>172.95</v>
      </c>
      <c r="Q2609" t="n">
        <v>197.76</v>
      </c>
      <c r="R2609" t="n">
        <v>30.3</v>
      </c>
      <c r="S2609" t="n">
        <v>25.4</v>
      </c>
      <c r="T2609" t="n">
        <v>1615.48</v>
      </c>
      <c r="U2609" t="n">
        <v>0.84</v>
      </c>
      <c r="V2609" t="n">
        <v>0.89</v>
      </c>
      <c r="W2609" t="n">
        <v>2.95</v>
      </c>
      <c r="X2609" t="n">
        <v>0.1</v>
      </c>
      <c r="Y2609" t="n">
        <v>1</v>
      </c>
      <c r="Z2609" t="n">
        <v>10</v>
      </c>
    </row>
    <row r="2610">
      <c r="A2610" t="n">
        <v>104</v>
      </c>
      <c r="B2610" t="n">
        <v>130</v>
      </c>
      <c r="C2610" t="inlineStr">
        <is>
          <t xml:space="preserve">CONCLUIDO	</t>
        </is>
      </c>
      <c r="D2610" t="n">
        <v>7.3639</v>
      </c>
      <c r="E2610" t="n">
        <v>13.58</v>
      </c>
      <c r="F2610" t="n">
        <v>10.48</v>
      </c>
      <c r="G2610" t="n">
        <v>104.81</v>
      </c>
      <c r="H2610" t="n">
        <v>1.58</v>
      </c>
      <c r="I2610" t="n">
        <v>6</v>
      </c>
      <c r="J2610" t="n">
        <v>303.75</v>
      </c>
      <c r="K2610" t="n">
        <v>59.19</v>
      </c>
      <c r="L2610" t="n">
        <v>27</v>
      </c>
      <c r="M2610" t="n">
        <v>4</v>
      </c>
      <c r="N2610" t="n">
        <v>87.56</v>
      </c>
      <c r="O2610" t="n">
        <v>37697.16</v>
      </c>
      <c r="P2610" t="n">
        <v>172.87</v>
      </c>
      <c r="Q2610" t="n">
        <v>197.77</v>
      </c>
      <c r="R2610" t="n">
        <v>30.15</v>
      </c>
      <c r="S2610" t="n">
        <v>25.4</v>
      </c>
      <c r="T2610" t="n">
        <v>1541.09</v>
      </c>
      <c r="U2610" t="n">
        <v>0.84</v>
      </c>
      <c r="V2610" t="n">
        <v>0.89</v>
      </c>
      <c r="W2610" t="n">
        <v>2.95</v>
      </c>
      <c r="X2610" t="n">
        <v>0.09</v>
      </c>
      <c r="Y2610" t="n">
        <v>1</v>
      </c>
      <c r="Z2610" t="n">
        <v>10</v>
      </c>
    </row>
    <row r="2611">
      <c r="A2611" t="n">
        <v>105</v>
      </c>
      <c r="B2611" t="n">
        <v>130</v>
      </c>
      <c r="C2611" t="inlineStr">
        <is>
          <t xml:space="preserve">CONCLUIDO	</t>
        </is>
      </c>
      <c r="D2611" t="n">
        <v>7.3623</v>
      </c>
      <c r="E2611" t="n">
        <v>13.58</v>
      </c>
      <c r="F2611" t="n">
        <v>10.48</v>
      </c>
      <c r="G2611" t="n">
        <v>104.84</v>
      </c>
      <c r="H2611" t="n">
        <v>1.6</v>
      </c>
      <c r="I2611" t="n">
        <v>6</v>
      </c>
      <c r="J2611" t="n">
        <v>304.29</v>
      </c>
      <c r="K2611" t="n">
        <v>59.19</v>
      </c>
      <c r="L2611" t="n">
        <v>27.25</v>
      </c>
      <c r="M2611" t="n">
        <v>4</v>
      </c>
      <c r="N2611" t="n">
        <v>87.84</v>
      </c>
      <c r="O2611" t="n">
        <v>37762.92</v>
      </c>
      <c r="P2611" t="n">
        <v>173.07</v>
      </c>
      <c r="Q2611" t="n">
        <v>197.76</v>
      </c>
      <c r="R2611" t="n">
        <v>30.32</v>
      </c>
      <c r="S2611" t="n">
        <v>25.4</v>
      </c>
      <c r="T2611" t="n">
        <v>1627.48</v>
      </c>
      <c r="U2611" t="n">
        <v>0.84</v>
      </c>
      <c r="V2611" t="n">
        <v>0.89</v>
      </c>
      <c r="W2611" t="n">
        <v>2.95</v>
      </c>
      <c r="X2611" t="n">
        <v>0.09</v>
      </c>
      <c r="Y2611" t="n">
        <v>1</v>
      </c>
      <c r="Z2611" t="n">
        <v>10</v>
      </c>
    </row>
    <row r="2612">
      <c r="A2612" t="n">
        <v>106</v>
      </c>
      <c r="B2612" t="n">
        <v>130</v>
      </c>
      <c r="C2612" t="inlineStr">
        <is>
          <t xml:space="preserve">CONCLUIDO	</t>
        </is>
      </c>
      <c r="D2612" t="n">
        <v>7.3615</v>
      </c>
      <c r="E2612" t="n">
        <v>13.58</v>
      </c>
      <c r="F2612" t="n">
        <v>10.49</v>
      </c>
      <c r="G2612" t="n">
        <v>104.86</v>
      </c>
      <c r="H2612" t="n">
        <v>1.61</v>
      </c>
      <c r="I2612" t="n">
        <v>6</v>
      </c>
      <c r="J2612" t="n">
        <v>304.82</v>
      </c>
      <c r="K2612" t="n">
        <v>59.19</v>
      </c>
      <c r="L2612" t="n">
        <v>27.5</v>
      </c>
      <c r="M2612" t="n">
        <v>4</v>
      </c>
      <c r="N2612" t="n">
        <v>88.13</v>
      </c>
      <c r="O2612" t="n">
        <v>37828.81</v>
      </c>
      <c r="P2612" t="n">
        <v>173.14</v>
      </c>
      <c r="Q2612" t="n">
        <v>197.75</v>
      </c>
      <c r="R2612" t="n">
        <v>30.37</v>
      </c>
      <c r="S2612" t="n">
        <v>25.4</v>
      </c>
      <c r="T2612" t="n">
        <v>1652.14</v>
      </c>
      <c r="U2612" t="n">
        <v>0.84</v>
      </c>
      <c r="V2612" t="n">
        <v>0.89</v>
      </c>
      <c r="W2612" t="n">
        <v>2.95</v>
      </c>
      <c r="X2612" t="n">
        <v>0.1</v>
      </c>
      <c r="Y2612" t="n">
        <v>1</v>
      </c>
      <c r="Z2612" t="n">
        <v>10</v>
      </c>
    </row>
    <row r="2613">
      <c r="A2613" t="n">
        <v>107</v>
      </c>
      <c r="B2613" t="n">
        <v>130</v>
      </c>
      <c r="C2613" t="inlineStr">
        <is>
          <t xml:space="preserve">CONCLUIDO	</t>
        </is>
      </c>
      <c r="D2613" t="n">
        <v>7.3627</v>
      </c>
      <c r="E2613" t="n">
        <v>13.58</v>
      </c>
      <c r="F2613" t="n">
        <v>10.48</v>
      </c>
      <c r="G2613" t="n">
        <v>104.84</v>
      </c>
      <c r="H2613" t="n">
        <v>1.62</v>
      </c>
      <c r="I2613" t="n">
        <v>6</v>
      </c>
      <c r="J2613" t="n">
        <v>305.36</v>
      </c>
      <c r="K2613" t="n">
        <v>59.19</v>
      </c>
      <c r="L2613" t="n">
        <v>27.75</v>
      </c>
      <c r="M2613" t="n">
        <v>4</v>
      </c>
      <c r="N2613" t="n">
        <v>88.41</v>
      </c>
      <c r="O2613" t="n">
        <v>37894.82</v>
      </c>
      <c r="P2613" t="n">
        <v>173.09</v>
      </c>
      <c r="Q2613" t="n">
        <v>197.78</v>
      </c>
      <c r="R2613" t="n">
        <v>30.27</v>
      </c>
      <c r="S2613" t="n">
        <v>25.4</v>
      </c>
      <c r="T2613" t="n">
        <v>1598.74</v>
      </c>
      <c r="U2613" t="n">
        <v>0.84</v>
      </c>
      <c r="V2613" t="n">
        <v>0.89</v>
      </c>
      <c r="W2613" t="n">
        <v>2.95</v>
      </c>
      <c r="X2613" t="n">
        <v>0.09</v>
      </c>
      <c r="Y2613" t="n">
        <v>1</v>
      </c>
      <c r="Z2613" t="n">
        <v>10</v>
      </c>
    </row>
    <row r="2614">
      <c r="A2614" t="n">
        <v>108</v>
      </c>
      <c r="B2614" t="n">
        <v>130</v>
      </c>
      <c r="C2614" t="inlineStr">
        <is>
          <t xml:space="preserve">CONCLUIDO	</t>
        </is>
      </c>
      <c r="D2614" t="n">
        <v>7.3596</v>
      </c>
      <c r="E2614" t="n">
        <v>13.59</v>
      </c>
      <c r="F2614" t="n">
        <v>10.49</v>
      </c>
      <c r="G2614" t="n">
        <v>104.89</v>
      </c>
      <c r="H2614" t="n">
        <v>1.63</v>
      </c>
      <c r="I2614" t="n">
        <v>6</v>
      </c>
      <c r="J2614" t="n">
        <v>305.89</v>
      </c>
      <c r="K2614" t="n">
        <v>59.19</v>
      </c>
      <c r="L2614" t="n">
        <v>28</v>
      </c>
      <c r="M2614" t="n">
        <v>4</v>
      </c>
      <c r="N2614" t="n">
        <v>88.7</v>
      </c>
      <c r="O2614" t="n">
        <v>37960.95</v>
      </c>
      <c r="P2614" t="n">
        <v>173.1</v>
      </c>
      <c r="Q2614" t="n">
        <v>197.8</v>
      </c>
      <c r="R2614" t="n">
        <v>30.41</v>
      </c>
      <c r="S2614" t="n">
        <v>25.4</v>
      </c>
      <c r="T2614" t="n">
        <v>1673.26</v>
      </c>
      <c r="U2614" t="n">
        <v>0.84</v>
      </c>
      <c r="V2614" t="n">
        <v>0.89</v>
      </c>
      <c r="W2614" t="n">
        <v>2.95</v>
      </c>
      <c r="X2614" t="n">
        <v>0.1</v>
      </c>
      <c r="Y2614" t="n">
        <v>1</v>
      </c>
      <c r="Z2614" t="n">
        <v>10</v>
      </c>
    </row>
    <row r="2615">
      <c r="A2615" t="n">
        <v>109</v>
      </c>
      <c r="B2615" t="n">
        <v>130</v>
      </c>
      <c r="C2615" t="inlineStr">
        <is>
          <t xml:space="preserve">CONCLUIDO	</t>
        </is>
      </c>
      <c r="D2615" t="n">
        <v>7.3617</v>
      </c>
      <c r="E2615" t="n">
        <v>13.58</v>
      </c>
      <c r="F2615" t="n">
        <v>10.49</v>
      </c>
      <c r="G2615" t="n">
        <v>104.86</v>
      </c>
      <c r="H2615" t="n">
        <v>1.64</v>
      </c>
      <c r="I2615" t="n">
        <v>6</v>
      </c>
      <c r="J2615" t="n">
        <v>306.43</v>
      </c>
      <c r="K2615" t="n">
        <v>59.19</v>
      </c>
      <c r="L2615" t="n">
        <v>28.25</v>
      </c>
      <c r="M2615" t="n">
        <v>4</v>
      </c>
      <c r="N2615" t="n">
        <v>88.98999999999999</v>
      </c>
      <c r="O2615" t="n">
        <v>38027.2</v>
      </c>
      <c r="P2615" t="n">
        <v>173.07</v>
      </c>
      <c r="Q2615" t="n">
        <v>197.77</v>
      </c>
      <c r="R2615" t="n">
        <v>30.43</v>
      </c>
      <c r="S2615" t="n">
        <v>25.4</v>
      </c>
      <c r="T2615" t="n">
        <v>1681.23</v>
      </c>
      <c r="U2615" t="n">
        <v>0.83</v>
      </c>
      <c r="V2615" t="n">
        <v>0.89</v>
      </c>
      <c r="W2615" t="n">
        <v>2.95</v>
      </c>
      <c r="X2615" t="n">
        <v>0.1</v>
      </c>
      <c r="Y2615" t="n">
        <v>1</v>
      </c>
      <c r="Z2615" t="n">
        <v>10</v>
      </c>
    </row>
    <row r="2616">
      <c r="A2616" t="n">
        <v>110</v>
      </c>
      <c r="B2616" t="n">
        <v>130</v>
      </c>
      <c r="C2616" t="inlineStr">
        <is>
          <t xml:space="preserve">CONCLUIDO	</t>
        </is>
      </c>
      <c r="D2616" t="n">
        <v>7.3621</v>
      </c>
      <c r="E2616" t="n">
        <v>13.58</v>
      </c>
      <c r="F2616" t="n">
        <v>10.48</v>
      </c>
      <c r="G2616" t="n">
        <v>104.85</v>
      </c>
      <c r="H2616" t="n">
        <v>1.65</v>
      </c>
      <c r="I2616" t="n">
        <v>6</v>
      </c>
      <c r="J2616" t="n">
        <v>306.97</v>
      </c>
      <c r="K2616" t="n">
        <v>59.19</v>
      </c>
      <c r="L2616" t="n">
        <v>28.5</v>
      </c>
      <c r="M2616" t="n">
        <v>4</v>
      </c>
      <c r="N2616" t="n">
        <v>89.27</v>
      </c>
      <c r="O2616" t="n">
        <v>38093.58</v>
      </c>
      <c r="P2616" t="n">
        <v>173.04</v>
      </c>
      <c r="Q2616" t="n">
        <v>197.75</v>
      </c>
      <c r="R2616" t="n">
        <v>30.35</v>
      </c>
      <c r="S2616" t="n">
        <v>25.4</v>
      </c>
      <c r="T2616" t="n">
        <v>1639.99</v>
      </c>
      <c r="U2616" t="n">
        <v>0.84</v>
      </c>
      <c r="V2616" t="n">
        <v>0.89</v>
      </c>
      <c r="W2616" t="n">
        <v>2.95</v>
      </c>
      <c r="X2616" t="n">
        <v>0.1</v>
      </c>
      <c r="Y2616" t="n">
        <v>1</v>
      </c>
      <c r="Z2616" t="n">
        <v>10</v>
      </c>
    </row>
    <row r="2617">
      <c r="A2617" t="n">
        <v>111</v>
      </c>
      <c r="B2617" t="n">
        <v>130</v>
      </c>
      <c r="C2617" t="inlineStr">
        <is>
          <t xml:space="preserve">CONCLUIDO	</t>
        </is>
      </c>
      <c r="D2617" t="n">
        <v>7.3615</v>
      </c>
      <c r="E2617" t="n">
        <v>13.58</v>
      </c>
      <c r="F2617" t="n">
        <v>10.49</v>
      </c>
      <c r="G2617" t="n">
        <v>104.86</v>
      </c>
      <c r="H2617" t="n">
        <v>1.67</v>
      </c>
      <c r="I2617" t="n">
        <v>6</v>
      </c>
      <c r="J2617" t="n">
        <v>307.51</v>
      </c>
      <c r="K2617" t="n">
        <v>59.19</v>
      </c>
      <c r="L2617" t="n">
        <v>28.75</v>
      </c>
      <c r="M2617" t="n">
        <v>4</v>
      </c>
      <c r="N2617" t="n">
        <v>89.56</v>
      </c>
      <c r="O2617" t="n">
        <v>38160.09</v>
      </c>
      <c r="P2617" t="n">
        <v>172.94</v>
      </c>
      <c r="Q2617" t="n">
        <v>197.75</v>
      </c>
      <c r="R2617" t="n">
        <v>30.4</v>
      </c>
      <c r="S2617" t="n">
        <v>25.4</v>
      </c>
      <c r="T2617" t="n">
        <v>1666.24</v>
      </c>
      <c r="U2617" t="n">
        <v>0.84</v>
      </c>
      <c r="V2617" t="n">
        <v>0.89</v>
      </c>
      <c r="W2617" t="n">
        <v>2.95</v>
      </c>
      <c r="X2617" t="n">
        <v>0.1</v>
      </c>
      <c r="Y2617" t="n">
        <v>1</v>
      </c>
      <c r="Z2617" t="n">
        <v>10</v>
      </c>
    </row>
    <row r="2618">
      <c r="A2618" t="n">
        <v>112</v>
      </c>
      <c r="B2618" t="n">
        <v>130</v>
      </c>
      <c r="C2618" t="inlineStr">
        <is>
          <t xml:space="preserve">CONCLUIDO	</t>
        </is>
      </c>
      <c r="D2618" t="n">
        <v>7.3623</v>
      </c>
      <c r="E2618" t="n">
        <v>13.58</v>
      </c>
      <c r="F2618" t="n">
        <v>10.48</v>
      </c>
      <c r="G2618" t="n">
        <v>104.84</v>
      </c>
      <c r="H2618" t="n">
        <v>1.68</v>
      </c>
      <c r="I2618" t="n">
        <v>6</v>
      </c>
      <c r="J2618" t="n">
        <v>308.05</v>
      </c>
      <c r="K2618" t="n">
        <v>59.19</v>
      </c>
      <c r="L2618" t="n">
        <v>29</v>
      </c>
      <c r="M2618" t="n">
        <v>4</v>
      </c>
      <c r="N2618" t="n">
        <v>89.84999999999999</v>
      </c>
      <c r="O2618" t="n">
        <v>38226.72</v>
      </c>
      <c r="P2618" t="n">
        <v>172.82</v>
      </c>
      <c r="Q2618" t="n">
        <v>197.77</v>
      </c>
      <c r="R2618" t="n">
        <v>30.31</v>
      </c>
      <c r="S2618" t="n">
        <v>25.4</v>
      </c>
      <c r="T2618" t="n">
        <v>1620.34</v>
      </c>
      <c r="U2618" t="n">
        <v>0.84</v>
      </c>
      <c r="V2618" t="n">
        <v>0.89</v>
      </c>
      <c r="W2618" t="n">
        <v>2.95</v>
      </c>
      <c r="X2618" t="n">
        <v>0.09</v>
      </c>
      <c r="Y2618" t="n">
        <v>1</v>
      </c>
      <c r="Z2618" t="n">
        <v>10</v>
      </c>
    </row>
    <row r="2619">
      <c r="A2619" t="n">
        <v>113</v>
      </c>
      <c r="B2619" t="n">
        <v>130</v>
      </c>
      <c r="C2619" t="inlineStr">
        <is>
          <t xml:space="preserve">CONCLUIDO	</t>
        </is>
      </c>
      <c r="D2619" t="n">
        <v>7.3632</v>
      </c>
      <c r="E2619" t="n">
        <v>13.58</v>
      </c>
      <c r="F2619" t="n">
        <v>10.48</v>
      </c>
      <c r="G2619" t="n">
        <v>104.83</v>
      </c>
      <c r="H2619" t="n">
        <v>1.69</v>
      </c>
      <c r="I2619" t="n">
        <v>6</v>
      </c>
      <c r="J2619" t="n">
        <v>308.59</v>
      </c>
      <c r="K2619" t="n">
        <v>59.19</v>
      </c>
      <c r="L2619" t="n">
        <v>29.25</v>
      </c>
      <c r="M2619" t="n">
        <v>4</v>
      </c>
      <c r="N2619" t="n">
        <v>90.14</v>
      </c>
      <c r="O2619" t="n">
        <v>38293.47</v>
      </c>
      <c r="P2619" t="n">
        <v>172.71</v>
      </c>
      <c r="Q2619" t="n">
        <v>197.78</v>
      </c>
      <c r="R2619" t="n">
        <v>30.28</v>
      </c>
      <c r="S2619" t="n">
        <v>25.4</v>
      </c>
      <c r="T2619" t="n">
        <v>1605.85</v>
      </c>
      <c r="U2619" t="n">
        <v>0.84</v>
      </c>
      <c r="V2619" t="n">
        <v>0.89</v>
      </c>
      <c r="W2619" t="n">
        <v>2.95</v>
      </c>
      <c r="X2619" t="n">
        <v>0.09</v>
      </c>
      <c r="Y2619" t="n">
        <v>1</v>
      </c>
      <c r="Z2619" t="n">
        <v>10</v>
      </c>
    </row>
    <row r="2620">
      <c r="A2620" t="n">
        <v>114</v>
      </c>
      <c r="B2620" t="n">
        <v>130</v>
      </c>
      <c r="C2620" t="inlineStr">
        <is>
          <t xml:space="preserve">CONCLUIDO	</t>
        </is>
      </c>
      <c r="D2620" t="n">
        <v>7.3627</v>
      </c>
      <c r="E2620" t="n">
        <v>13.58</v>
      </c>
      <c r="F2620" t="n">
        <v>10.48</v>
      </c>
      <c r="G2620" t="n">
        <v>104.84</v>
      </c>
      <c r="H2620" t="n">
        <v>1.7</v>
      </c>
      <c r="I2620" t="n">
        <v>6</v>
      </c>
      <c r="J2620" t="n">
        <v>309.13</v>
      </c>
      <c r="K2620" t="n">
        <v>59.19</v>
      </c>
      <c r="L2620" t="n">
        <v>29.5</v>
      </c>
      <c r="M2620" t="n">
        <v>4</v>
      </c>
      <c r="N2620" t="n">
        <v>90.44</v>
      </c>
      <c r="O2620" t="n">
        <v>38360.36</v>
      </c>
      <c r="P2620" t="n">
        <v>172.63</v>
      </c>
      <c r="Q2620" t="n">
        <v>197.8</v>
      </c>
      <c r="R2620" t="n">
        <v>30.3</v>
      </c>
      <c r="S2620" t="n">
        <v>25.4</v>
      </c>
      <c r="T2620" t="n">
        <v>1618.17</v>
      </c>
      <c r="U2620" t="n">
        <v>0.84</v>
      </c>
      <c r="V2620" t="n">
        <v>0.89</v>
      </c>
      <c r="W2620" t="n">
        <v>2.95</v>
      </c>
      <c r="X2620" t="n">
        <v>0.09</v>
      </c>
      <c r="Y2620" t="n">
        <v>1</v>
      </c>
      <c r="Z2620" t="n">
        <v>10</v>
      </c>
    </row>
    <row r="2621">
      <c r="A2621" t="n">
        <v>115</v>
      </c>
      <c r="B2621" t="n">
        <v>130</v>
      </c>
      <c r="C2621" t="inlineStr">
        <is>
          <t xml:space="preserve">CONCLUIDO	</t>
        </is>
      </c>
      <c r="D2621" t="n">
        <v>7.3611</v>
      </c>
      <c r="E2621" t="n">
        <v>13.58</v>
      </c>
      <c r="F2621" t="n">
        <v>10.49</v>
      </c>
      <c r="G2621" t="n">
        <v>104.87</v>
      </c>
      <c r="H2621" t="n">
        <v>1.71</v>
      </c>
      <c r="I2621" t="n">
        <v>6</v>
      </c>
      <c r="J2621" t="n">
        <v>309.67</v>
      </c>
      <c r="K2621" t="n">
        <v>59.19</v>
      </c>
      <c r="L2621" t="n">
        <v>29.75</v>
      </c>
      <c r="M2621" t="n">
        <v>4</v>
      </c>
      <c r="N2621" t="n">
        <v>90.73</v>
      </c>
      <c r="O2621" t="n">
        <v>38427.37</v>
      </c>
      <c r="P2621" t="n">
        <v>172.5</v>
      </c>
      <c r="Q2621" t="n">
        <v>197.75</v>
      </c>
      <c r="R2621" t="n">
        <v>30.39</v>
      </c>
      <c r="S2621" t="n">
        <v>25.4</v>
      </c>
      <c r="T2621" t="n">
        <v>1663.27</v>
      </c>
      <c r="U2621" t="n">
        <v>0.84</v>
      </c>
      <c r="V2621" t="n">
        <v>0.89</v>
      </c>
      <c r="W2621" t="n">
        <v>2.95</v>
      </c>
      <c r="X2621" t="n">
        <v>0.1</v>
      </c>
      <c r="Y2621" t="n">
        <v>1</v>
      </c>
      <c r="Z2621" t="n">
        <v>10</v>
      </c>
    </row>
    <row r="2622">
      <c r="A2622" t="n">
        <v>116</v>
      </c>
      <c r="B2622" t="n">
        <v>130</v>
      </c>
      <c r="C2622" t="inlineStr">
        <is>
          <t xml:space="preserve">CONCLUIDO	</t>
        </is>
      </c>
      <c r="D2622" t="n">
        <v>7.3636</v>
      </c>
      <c r="E2622" t="n">
        <v>13.58</v>
      </c>
      <c r="F2622" t="n">
        <v>10.48</v>
      </c>
      <c r="G2622" t="n">
        <v>104.82</v>
      </c>
      <c r="H2622" t="n">
        <v>1.72</v>
      </c>
      <c r="I2622" t="n">
        <v>6</v>
      </c>
      <c r="J2622" t="n">
        <v>310.22</v>
      </c>
      <c r="K2622" t="n">
        <v>59.19</v>
      </c>
      <c r="L2622" t="n">
        <v>30</v>
      </c>
      <c r="M2622" t="n">
        <v>4</v>
      </c>
      <c r="N2622" t="n">
        <v>91.02</v>
      </c>
      <c r="O2622" t="n">
        <v>38494.52</v>
      </c>
      <c r="P2622" t="n">
        <v>172.36</v>
      </c>
      <c r="Q2622" t="n">
        <v>197.75</v>
      </c>
      <c r="R2622" t="n">
        <v>30.29</v>
      </c>
      <c r="S2622" t="n">
        <v>25.4</v>
      </c>
      <c r="T2622" t="n">
        <v>1613.22</v>
      </c>
      <c r="U2622" t="n">
        <v>0.84</v>
      </c>
      <c r="V2622" t="n">
        <v>0.89</v>
      </c>
      <c r="W2622" t="n">
        <v>2.95</v>
      </c>
      <c r="X2622" t="n">
        <v>0.09</v>
      </c>
      <c r="Y2622" t="n">
        <v>1</v>
      </c>
      <c r="Z2622" t="n">
        <v>10</v>
      </c>
    </row>
    <row r="2623">
      <c r="A2623" t="n">
        <v>117</v>
      </c>
      <c r="B2623" t="n">
        <v>130</v>
      </c>
      <c r="C2623" t="inlineStr">
        <is>
          <t xml:space="preserve">CONCLUIDO	</t>
        </is>
      </c>
      <c r="D2623" t="n">
        <v>7.3627</v>
      </c>
      <c r="E2623" t="n">
        <v>13.58</v>
      </c>
      <c r="F2623" t="n">
        <v>10.48</v>
      </c>
      <c r="G2623" t="n">
        <v>104.84</v>
      </c>
      <c r="H2623" t="n">
        <v>1.73</v>
      </c>
      <c r="I2623" t="n">
        <v>6</v>
      </c>
      <c r="J2623" t="n">
        <v>310.76</v>
      </c>
      <c r="K2623" t="n">
        <v>59.19</v>
      </c>
      <c r="L2623" t="n">
        <v>30.25</v>
      </c>
      <c r="M2623" t="n">
        <v>4</v>
      </c>
      <c r="N2623" t="n">
        <v>91.31999999999999</v>
      </c>
      <c r="O2623" t="n">
        <v>38561.79</v>
      </c>
      <c r="P2623" t="n">
        <v>172.16</v>
      </c>
      <c r="Q2623" t="n">
        <v>197.77</v>
      </c>
      <c r="R2623" t="n">
        <v>30.31</v>
      </c>
      <c r="S2623" t="n">
        <v>25.4</v>
      </c>
      <c r="T2623" t="n">
        <v>1620.66</v>
      </c>
      <c r="U2623" t="n">
        <v>0.84</v>
      </c>
      <c r="V2623" t="n">
        <v>0.89</v>
      </c>
      <c r="W2623" t="n">
        <v>2.95</v>
      </c>
      <c r="X2623" t="n">
        <v>0.09</v>
      </c>
      <c r="Y2623" t="n">
        <v>1</v>
      </c>
      <c r="Z2623" t="n">
        <v>10</v>
      </c>
    </row>
    <row r="2624">
      <c r="A2624" t="n">
        <v>118</v>
      </c>
      <c r="B2624" t="n">
        <v>130</v>
      </c>
      <c r="C2624" t="inlineStr">
        <is>
          <t xml:space="preserve">CONCLUIDO	</t>
        </is>
      </c>
      <c r="D2624" t="n">
        <v>7.3587</v>
      </c>
      <c r="E2624" t="n">
        <v>13.59</v>
      </c>
      <c r="F2624" t="n">
        <v>10.49</v>
      </c>
      <c r="G2624" t="n">
        <v>104.91</v>
      </c>
      <c r="H2624" t="n">
        <v>1.75</v>
      </c>
      <c r="I2624" t="n">
        <v>6</v>
      </c>
      <c r="J2624" t="n">
        <v>311.31</v>
      </c>
      <c r="K2624" t="n">
        <v>59.19</v>
      </c>
      <c r="L2624" t="n">
        <v>30.5</v>
      </c>
      <c r="M2624" t="n">
        <v>4</v>
      </c>
      <c r="N2624" t="n">
        <v>91.62</v>
      </c>
      <c r="O2624" t="n">
        <v>38629.19</v>
      </c>
      <c r="P2624" t="n">
        <v>172.01</v>
      </c>
      <c r="Q2624" t="n">
        <v>197.75</v>
      </c>
      <c r="R2624" t="n">
        <v>30.66</v>
      </c>
      <c r="S2624" t="n">
        <v>25.4</v>
      </c>
      <c r="T2624" t="n">
        <v>1796.69</v>
      </c>
      <c r="U2624" t="n">
        <v>0.83</v>
      </c>
      <c r="V2624" t="n">
        <v>0.89</v>
      </c>
      <c r="W2624" t="n">
        <v>2.95</v>
      </c>
      <c r="X2624" t="n">
        <v>0.1</v>
      </c>
      <c r="Y2624" t="n">
        <v>1</v>
      </c>
      <c r="Z2624" t="n">
        <v>10</v>
      </c>
    </row>
    <row r="2625">
      <c r="A2625" t="n">
        <v>119</v>
      </c>
      <c r="B2625" t="n">
        <v>130</v>
      </c>
      <c r="C2625" t="inlineStr">
        <is>
          <t xml:space="preserve">CONCLUIDO	</t>
        </is>
      </c>
      <c r="D2625" t="n">
        <v>7.3955</v>
      </c>
      <c r="E2625" t="n">
        <v>13.52</v>
      </c>
      <c r="F2625" t="n">
        <v>10.47</v>
      </c>
      <c r="G2625" t="n">
        <v>125.67</v>
      </c>
      <c r="H2625" t="n">
        <v>1.76</v>
      </c>
      <c r="I2625" t="n">
        <v>5</v>
      </c>
      <c r="J2625" t="n">
        <v>311.86</v>
      </c>
      <c r="K2625" t="n">
        <v>59.19</v>
      </c>
      <c r="L2625" t="n">
        <v>30.75</v>
      </c>
      <c r="M2625" t="n">
        <v>3</v>
      </c>
      <c r="N2625" t="n">
        <v>91.91</v>
      </c>
      <c r="O2625" t="n">
        <v>38696.85</v>
      </c>
      <c r="P2625" t="n">
        <v>171.61</v>
      </c>
      <c r="Q2625" t="n">
        <v>197.75</v>
      </c>
      <c r="R2625" t="n">
        <v>30.03</v>
      </c>
      <c r="S2625" t="n">
        <v>25.4</v>
      </c>
      <c r="T2625" t="n">
        <v>1484.44</v>
      </c>
      <c r="U2625" t="n">
        <v>0.85</v>
      </c>
      <c r="V2625" t="n">
        <v>0.89</v>
      </c>
      <c r="W2625" t="n">
        <v>2.94</v>
      </c>
      <c r="X2625" t="n">
        <v>0.08</v>
      </c>
      <c r="Y2625" t="n">
        <v>1</v>
      </c>
      <c r="Z2625" t="n">
        <v>10</v>
      </c>
    </row>
    <row r="2626">
      <c r="A2626" t="n">
        <v>120</v>
      </c>
      <c r="B2626" t="n">
        <v>130</v>
      </c>
      <c r="C2626" t="inlineStr">
        <is>
          <t xml:space="preserve">CONCLUIDO	</t>
        </is>
      </c>
      <c r="D2626" t="n">
        <v>7.3964</v>
      </c>
      <c r="E2626" t="n">
        <v>13.52</v>
      </c>
      <c r="F2626" t="n">
        <v>10.47</v>
      </c>
      <c r="G2626" t="n">
        <v>125.65</v>
      </c>
      <c r="H2626" t="n">
        <v>1.77</v>
      </c>
      <c r="I2626" t="n">
        <v>5</v>
      </c>
      <c r="J2626" t="n">
        <v>312.41</v>
      </c>
      <c r="K2626" t="n">
        <v>59.19</v>
      </c>
      <c r="L2626" t="n">
        <v>31</v>
      </c>
      <c r="M2626" t="n">
        <v>3</v>
      </c>
      <c r="N2626" t="n">
        <v>92.20999999999999</v>
      </c>
      <c r="O2626" t="n">
        <v>38764.53</v>
      </c>
      <c r="P2626" t="n">
        <v>171.86</v>
      </c>
      <c r="Q2626" t="n">
        <v>197.76</v>
      </c>
      <c r="R2626" t="n">
        <v>29.98</v>
      </c>
      <c r="S2626" t="n">
        <v>25.4</v>
      </c>
      <c r="T2626" t="n">
        <v>1460.07</v>
      </c>
      <c r="U2626" t="n">
        <v>0.85</v>
      </c>
      <c r="V2626" t="n">
        <v>0.89</v>
      </c>
      <c r="W2626" t="n">
        <v>2.94</v>
      </c>
      <c r="X2626" t="n">
        <v>0.08</v>
      </c>
      <c r="Y2626" t="n">
        <v>1</v>
      </c>
      <c r="Z2626" t="n">
        <v>10</v>
      </c>
    </row>
    <row r="2627">
      <c r="A2627" t="n">
        <v>121</v>
      </c>
      <c r="B2627" t="n">
        <v>130</v>
      </c>
      <c r="C2627" t="inlineStr">
        <is>
          <t xml:space="preserve">CONCLUIDO	</t>
        </is>
      </c>
      <c r="D2627" t="n">
        <v>7.394</v>
      </c>
      <c r="E2627" t="n">
        <v>13.52</v>
      </c>
      <c r="F2627" t="n">
        <v>10.47</v>
      </c>
      <c r="G2627" t="n">
        <v>125.7</v>
      </c>
      <c r="H2627" t="n">
        <v>1.78</v>
      </c>
      <c r="I2627" t="n">
        <v>5</v>
      </c>
      <c r="J2627" t="n">
        <v>312.96</v>
      </c>
      <c r="K2627" t="n">
        <v>59.19</v>
      </c>
      <c r="L2627" t="n">
        <v>31.25</v>
      </c>
      <c r="M2627" t="n">
        <v>3</v>
      </c>
      <c r="N2627" t="n">
        <v>92.51000000000001</v>
      </c>
      <c r="O2627" t="n">
        <v>38832.33</v>
      </c>
      <c r="P2627" t="n">
        <v>172.19</v>
      </c>
      <c r="Q2627" t="n">
        <v>197.82</v>
      </c>
      <c r="R2627" t="n">
        <v>30.06</v>
      </c>
      <c r="S2627" t="n">
        <v>25.4</v>
      </c>
      <c r="T2627" t="n">
        <v>1500.52</v>
      </c>
      <c r="U2627" t="n">
        <v>0.84</v>
      </c>
      <c r="V2627" t="n">
        <v>0.89</v>
      </c>
      <c r="W2627" t="n">
        <v>2.95</v>
      </c>
      <c r="X2627" t="n">
        <v>0.08</v>
      </c>
      <c r="Y2627" t="n">
        <v>1</v>
      </c>
      <c r="Z2627" t="n">
        <v>10</v>
      </c>
    </row>
    <row r="2628">
      <c r="A2628" t="n">
        <v>122</v>
      </c>
      <c r="B2628" t="n">
        <v>130</v>
      </c>
      <c r="C2628" t="inlineStr">
        <is>
          <t xml:space="preserve">CONCLUIDO	</t>
        </is>
      </c>
      <c r="D2628" t="n">
        <v>7.393</v>
      </c>
      <c r="E2628" t="n">
        <v>13.53</v>
      </c>
      <c r="F2628" t="n">
        <v>10.48</v>
      </c>
      <c r="G2628" t="n">
        <v>125.72</v>
      </c>
      <c r="H2628" t="n">
        <v>1.79</v>
      </c>
      <c r="I2628" t="n">
        <v>5</v>
      </c>
      <c r="J2628" t="n">
        <v>313.51</v>
      </c>
      <c r="K2628" t="n">
        <v>59.19</v>
      </c>
      <c r="L2628" t="n">
        <v>31.5</v>
      </c>
      <c r="M2628" t="n">
        <v>3</v>
      </c>
      <c r="N2628" t="n">
        <v>92.81</v>
      </c>
      <c r="O2628" t="n">
        <v>38900.27</v>
      </c>
      <c r="P2628" t="n">
        <v>172.41</v>
      </c>
      <c r="Q2628" t="n">
        <v>197.75</v>
      </c>
      <c r="R2628" t="n">
        <v>30.16</v>
      </c>
      <c r="S2628" t="n">
        <v>25.4</v>
      </c>
      <c r="T2628" t="n">
        <v>1553.53</v>
      </c>
      <c r="U2628" t="n">
        <v>0.84</v>
      </c>
      <c r="V2628" t="n">
        <v>0.89</v>
      </c>
      <c r="W2628" t="n">
        <v>2.95</v>
      </c>
      <c r="X2628" t="n">
        <v>0.09</v>
      </c>
      <c r="Y2628" t="n">
        <v>1</v>
      </c>
      <c r="Z2628" t="n">
        <v>10</v>
      </c>
    </row>
    <row r="2629">
      <c r="A2629" t="n">
        <v>123</v>
      </c>
      <c r="B2629" t="n">
        <v>130</v>
      </c>
      <c r="C2629" t="inlineStr">
        <is>
          <t xml:space="preserve">CONCLUIDO	</t>
        </is>
      </c>
      <c r="D2629" t="n">
        <v>7.3927</v>
      </c>
      <c r="E2629" t="n">
        <v>13.53</v>
      </c>
      <c r="F2629" t="n">
        <v>10.48</v>
      </c>
      <c r="G2629" t="n">
        <v>125.73</v>
      </c>
      <c r="H2629" t="n">
        <v>1.8</v>
      </c>
      <c r="I2629" t="n">
        <v>5</v>
      </c>
      <c r="J2629" t="n">
        <v>314.06</v>
      </c>
      <c r="K2629" t="n">
        <v>59.19</v>
      </c>
      <c r="L2629" t="n">
        <v>31.75</v>
      </c>
      <c r="M2629" t="n">
        <v>3</v>
      </c>
      <c r="N2629" t="n">
        <v>93.12</v>
      </c>
      <c r="O2629" t="n">
        <v>38968.34</v>
      </c>
      <c r="P2629" t="n">
        <v>172.62</v>
      </c>
      <c r="Q2629" t="n">
        <v>197.75</v>
      </c>
      <c r="R2629" t="n">
        <v>30.15</v>
      </c>
      <c r="S2629" t="n">
        <v>25.4</v>
      </c>
      <c r="T2629" t="n">
        <v>1547.87</v>
      </c>
      <c r="U2629" t="n">
        <v>0.84</v>
      </c>
      <c r="V2629" t="n">
        <v>0.89</v>
      </c>
      <c r="W2629" t="n">
        <v>2.95</v>
      </c>
      <c r="X2629" t="n">
        <v>0.09</v>
      </c>
      <c r="Y2629" t="n">
        <v>1</v>
      </c>
      <c r="Z2629" t="n">
        <v>10</v>
      </c>
    </row>
    <row r="2630">
      <c r="A2630" t="n">
        <v>124</v>
      </c>
      <c r="B2630" t="n">
        <v>130</v>
      </c>
      <c r="C2630" t="inlineStr">
        <is>
          <t xml:space="preserve">CONCLUIDO	</t>
        </is>
      </c>
      <c r="D2630" t="n">
        <v>7.3937</v>
      </c>
      <c r="E2630" t="n">
        <v>13.52</v>
      </c>
      <c r="F2630" t="n">
        <v>10.48</v>
      </c>
      <c r="G2630" t="n">
        <v>125.71</v>
      </c>
      <c r="H2630" t="n">
        <v>1.81</v>
      </c>
      <c r="I2630" t="n">
        <v>5</v>
      </c>
      <c r="J2630" t="n">
        <v>314.61</v>
      </c>
      <c r="K2630" t="n">
        <v>59.19</v>
      </c>
      <c r="L2630" t="n">
        <v>32</v>
      </c>
      <c r="M2630" t="n">
        <v>3</v>
      </c>
      <c r="N2630" t="n">
        <v>93.42</v>
      </c>
      <c r="O2630" t="n">
        <v>39036.55</v>
      </c>
      <c r="P2630" t="n">
        <v>172.72</v>
      </c>
      <c r="Q2630" t="n">
        <v>197.75</v>
      </c>
      <c r="R2630" t="n">
        <v>30.05</v>
      </c>
      <c r="S2630" t="n">
        <v>25.4</v>
      </c>
      <c r="T2630" t="n">
        <v>1497.11</v>
      </c>
      <c r="U2630" t="n">
        <v>0.85</v>
      </c>
      <c r="V2630" t="n">
        <v>0.89</v>
      </c>
      <c r="W2630" t="n">
        <v>2.95</v>
      </c>
      <c r="X2630" t="n">
        <v>0.09</v>
      </c>
      <c r="Y2630" t="n">
        <v>1</v>
      </c>
      <c r="Z2630" t="n">
        <v>10</v>
      </c>
    </row>
    <row r="2631">
      <c r="A2631" t="n">
        <v>125</v>
      </c>
      <c r="B2631" t="n">
        <v>130</v>
      </c>
      <c r="C2631" t="inlineStr">
        <is>
          <t xml:space="preserve">CONCLUIDO	</t>
        </is>
      </c>
      <c r="D2631" t="n">
        <v>7.3937</v>
      </c>
      <c r="E2631" t="n">
        <v>13.52</v>
      </c>
      <c r="F2631" t="n">
        <v>10.48</v>
      </c>
      <c r="G2631" t="n">
        <v>125.71</v>
      </c>
      <c r="H2631" t="n">
        <v>1.82</v>
      </c>
      <c r="I2631" t="n">
        <v>5</v>
      </c>
      <c r="J2631" t="n">
        <v>315.17</v>
      </c>
      <c r="K2631" t="n">
        <v>59.19</v>
      </c>
      <c r="L2631" t="n">
        <v>32.25</v>
      </c>
      <c r="M2631" t="n">
        <v>3</v>
      </c>
      <c r="N2631" t="n">
        <v>93.72</v>
      </c>
      <c r="O2631" t="n">
        <v>39104.89</v>
      </c>
      <c r="P2631" t="n">
        <v>172.88</v>
      </c>
      <c r="Q2631" t="n">
        <v>197.75</v>
      </c>
      <c r="R2631" t="n">
        <v>30</v>
      </c>
      <c r="S2631" t="n">
        <v>25.4</v>
      </c>
      <c r="T2631" t="n">
        <v>1470.51</v>
      </c>
      <c r="U2631" t="n">
        <v>0.85</v>
      </c>
      <c r="V2631" t="n">
        <v>0.89</v>
      </c>
      <c r="W2631" t="n">
        <v>2.95</v>
      </c>
      <c r="X2631" t="n">
        <v>0.09</v>
      </c>
      <c r="Y2631" t="n">
        <v>1</v>
      </c>
      <c r="Z2631" t="n">
        <v>10</v>
      </c>
    </row>
    <row r="2632">
      <c r="A2632" t="n">
        <v>126</v>
      </c>
      <c r="B2632" t="n">
        <v>130</v>
      </c>
      <c r="C2632" t="inlineStr">
        <is>
          <t xml:space="preserve">CONCLUIDO	</t>
        </is>
      </c>
      <c r="D2632" t="n">
        <v>7.3972</v>
      </c>
      <c r="E2632" t="n">
        <v>13.52</v>
      </c>
      <c r="F2632" t="n">
        <v>10.47</v>
      </c>
      <c r="G2632" t="n">
        <v>125.63</v>
      </c>
      <c r="H2632" t="n">
        <v>1.83</v>
      </c>
      <c r="I2632" t="n">
        <v>5</v>
      </c>
      <c r="J2632" t="n">
        <v>315.72</v>
      </c>
      <c r="K2632" t="n">
        <v>59.19</v>
      </c>
      <c r="L2632" t="n">
        <v>32.5</v>
      </c>
      <c r="M2632" t="n">
        <v>3</v>
      </c>
      <c r="N2632" t="n">
        <v>94.03</v>
      </c>
      <c r="O2632" t="n">
        <v>39173.37</v>
      </c>
      <c r="P2632" t="n">
        <v>172.82</v>
      </c>
      <c r="Q2632" t="n">
        <v>197.75</v>
      </c>
      <c r="R2632" t="n">
        <v>29.89</v>
      </c>
      <c r="S2632" t="n">
        <v>25.4</v>
      </c>
      <c r="T2632" t="n">
        <v>1414.19</v>
      </c>
      <c r="U2632" t="n">
        <v>0.85</v>
      </c>
      <c r="V2632" t="n">
        <v>0.89</v>
      </c>
      <c r="W2632" t="n">
        <v>2.95</v>
      </c>
      <c r="X2632" t="n">
        <v>0.08</v>
      </c>
      <c r="Y2632" t="n">
        <v>1</v>
      </c>
      <c r="Z2632" t="n">
        <v>10</v>
      </c>
    </row>
    <row r="2633">
      <c r="A2633" t="n">
        <v>127</v>
      </c>
      <c r="B2633" t="n">
        <v>130</v>
      </c>
      <c r="C2633" t="inlineStr">
        <is>
          <t xml:space="preserve">CONCLUIDO	</t>
        </is>
      </c>
      <c r="D2633" t="n">
        <v>7.3961</v>
      </c>
      <c r="E2633" t="n">
        <v>13.52</v>
      </c>
      <c r="F2633" t="n">
        <v>10.47</v>
      </c>
      <c r="G2633" t="n">
        <v>125.65</v>
      </c>
      <c r="H2633" t="n">
        <v>1.84</v>
      </c>
      <c r="I2633" t="n">
        <v>5</v>
      </c>
      <c r="J2633" t="n">
        <v>316.28</v>
      </c>
      <c r="K2633" t="n">
        <v>59.19</v>
      </c>
      <c r="L2633" t="n">
        <v>32.75</v>
      </c>
      <c r="M2633" t="n">
        <v>3</v>
      </c>
      <c r="N2633" t="n">
        <v>94.33</v>
      </c>
      <c r="O2633" t="n">
        <v>39241.99</v>
      </c>
      <c r="P2633" t="n">
        <v>173.09</v>
      </c>
      <c r="Q2633" t="n">
        <v>197.75</v>
      </c>
      <c r="R2633" t="n">
        <v>29.99</v>
      </c>
      <c r="S2633" t="n">
        <v>25.4</v>
      </c>
      <c r="T2633" t="n">
        <v>1466.38</v>
      </c>
      <c r="U2633" t="n">
        <v>0.85</v>
      </c>
      <c r="V2633" t="n">
        <v>0.89</v>
      </c>
      <c r="W2633" t="n">
        <v>2.95</v>
      </c>
      <c r="X2633" t="n">
        <v>0.08</v>
      </c>
      <c r="Y2633" t="n">
        <v>1</v>
      </c>
      <c r="Z2633" t="n">
        <v>10</v>
      </c>
    </row>
    <row r="2634">
      <c r="A2634" t="n">
        <v>128</v>
      </c>
      <c r="B2634" t="n">
        <v>130</v>
      </c>
      <c r="C2634" t="inlineStr">
        <is>
          <t xml:space="preserve">CONCLUIDO	</t>
        </is>
      </c>
      <c r="D2634" t="n">
        <v>7.3951</v>
      </c>
      <c r="E2634" t="n">
        <v>13.52</v>
      </c>
      <c r="F2634" t="n">
        <v>10.47</v>
      </c>
      <c r="G2634" t="n">
        <v>125.68</v>
      </c>
      <c r="H2634" t="n">
        <v>1.86</v>
      </c>
      <c r="I2634" t="n">
        <v>5</v>
      </c>
      <c r="J2634" t="n">
        <v>316.84</v>
      </c>
      <c r="K2634" t="n">
        <v>59.19</v>
      </c>
      <c r="L2634" t="n">
        <v>33</v>
      </c>
      <c r="M2634" t="n">
        <v>3</v>
      </c>
      <c r="N2634" t="n">
        <v>94.64</v>
      </c>
      <c r="O2634" t="n">
        <v>39310.75</v>
      </c>
      <c r="P2634" t="n">
        <v>173.27</v>
      </c>
      <c r="Q2634" t="n">
        <v>197.75</v>
      </c>
      <c r="R2634" t="n">
        <v>29.96</v>
      </c>
      <c r="S2634" t="n">
        <v>25.4</v>
      </c>
      <c r="T2634" t="n">
        <v>1449.61</v>
      </c>
      <c r="U2634" t="n">
        <v>0.85</v>
      </c>
      <c r="V2634" t="n">
        <v>0.89</v>
      </c>
      <c r="W2634" t="n">
        <v>2.95</v>
      </c>
      <c r="X2634" t="n">
        <v>0.08</v>
      </c>
      <c r="Y2634" t="n">
        <v>1</v>
      </c>
      <c r="Z2634" t="n">
        <v>10</v>
      </c>
    </row>
    <row r="2635">
      <c r="A2635" t="n">
        <v>129</v>
      </c>
      <c r="B2635" t="n">
        <v>130</v>
      </c>
      <c r="C2635" t="inlineStr">
        <is>
          <t xml:space="preserve">CONCLUIDO	</t>
        </is>
      </c>
      <c r="D2635" t="n">
        <v>7.3995</v>
      </c>
      <c r="E2635" t="n">
        <v>13.51</v>
      </c>
      <c r="F2635" t="n">
        <v>10.46</v>
      </c>
      <c r="G2635" t="n">
        <v>125.58</v>
      </c>
      <c r="H2635" t="n">
        <v>1.87</v>
      </c>
      <c r="I2635" t="n">
        <v>5</v>
      </c>
      <c r="J2635" t="n">
        <v>317.39</v>
      </c>
      <c r="K2635" t="n">
        <v>59.19</v>
      </c>
      <c r="L2635" t="n">
        <v>33.25</v>
      </c>
      <c r="M2635" t="n">
        <v>3</v>
      </c>
      <c r="N2635" t="n">
        <v>94.95</v>
      </c>
      <c r="O2635" t="n">
        <v>39379.65</v>
      </c>
      <c r="P2635" t="n">
        <v>173.21</v>
      </c>
      <c r="Q2635" t="n">
        <v>197.75</v>
      </c>
      <c r="R2635" t="n">
        <v>29.69</v>
      </c>
      <c r="S2635" t="n">
        <v>25.4</v>
      </c>
      <c r="T2635" t="n">
        <v>1313.57</v>
      </c>
      <c r="U2635" t="n">
        <v>0.86</v>
      </c>
      <c r="V2635" t="n">
        <v>0.89</v>
      </c>
      <c r="W2635" t="n">
        <v>2.95</v>
      </c>
      <c r="X2635" t="n">
        <v>0.08</v>
      </c>
      <c r="Y2635" t="n">
        <v>1</v>
      </c>
      <c r="Z2635" t="n">
        <v>10</v>
      </c>
    </row>
    <row r="2636">
      <c r="A2636" t="n">
        <v>130</v>
      </c>
      <c r="B2636" t="n">
        <v>130</v>
      </c>
      <c r="C2636" t="inlineStr">
        <is>
          <t xml:space="preserve">CONCLUIDO	</t>
        </is>
      </c>
      <c r="D2636" t="n">
        <v>7.3987</v>
      </c>
      <c r="E2636" t="n">
        <v>13.52</v>
      </c>
      <c r="F2636" t="n">
        <v>10.47</v>
      </c>
      <c r="G2636" t="n">
        <v>125.6</v>
      </c>
      <c r="H2636" t="n">
        <v>1.88</v>
      </c>
      <c r="I2636" t="n">
        <v>5</v>
      </c>
      <c r="J2636" t="n">
        <v>317.95</v>
      </c>
      <c r="K2636" t="n">
        <v>59.19</v>
      </c>
      <c r="L2636" t="n">
        <v>33.5</v>
      </c>
      <c r="M2636" t="n">
        <v>3</v>
      </c>
      <c r="N2636" t="n">
        <v>95.26000000000001</v>
      </c>
      <c r="O2636" t="n">
        <v>39448.69</v>
      </c>
      <c r="P2636" t="n">
        <v>173.33</v>
      </c>
      <c r="Q2636" t="n">
        <v>197.75</v>
      </c>
      <c r="R2636" t="n">
        <v>29.76</v>
      </c>
      <c r="S2636" t="n">
        <v>25.4</v>
      </c>
      <c r="T2636" t="n">
        <v>1349.3</v>
      </c>
      <c r="U2636" t="n">
        <v>0.85</v>
      </c>
      <c r="V2636" t="n">
        <v>0.89</v>
      </c>
      <c r="W2636" t="n">
        <v>2.95</v>
      </c>
      <c r="X2636" t="n">
        <v>0.08</v>
      </c>
      <c r="Y2636" t="n">
        <v>1</v>
      </c>
      <c r="Z2636" t="n">
        <v>10</v>
      </c>
    </row>
    <row r="2637">
      <c r="A2637" t="n">
        <v>131</v>
      </c>
      <c r="B2637" t="n">
        <v>130</v>
      </c>
      <c r="C2637" t="inlineStr">
        <is>
          <t xml:space="preserve">CONCLUIDO	</t>
        </is>
      </c>
      <c r="D2637" t="n">
        <v>7.3981</v>
      </c>
      <c r="E2637" t="n">
        <v>13.52</v>
      </c>
      <c r="F2637" t="n">
        <v>10.47</v>
      </c>
      <c r="G2637" t="n">
        <v>125.61</v>
      </c>
      <c r="H2637" t="n">
        <v>1.89</v>
      </c>
      <c r="I2637" t="n">
        <v>5</v>
      </c>
      <c r="J2637" t="n">
        <v>318.52</v>
      </c>
      <c r="K2637" t="n">
        <v>59.19</v>
      </c>
      <c r="L2637" t="n">
        <v>33.75</v>
      </c>
      <c r="M2637" t="n">
        <v>3</v>
      </c>
      <c r="N2637" t="n">
        <v>95.56999999999999</v>
      </c>
      <c r="O2637" t="n">
        <v>39517.87</v>
      </c>
      <c r="P2637" t="n">
        <v>173.43</v>
      </c>
      <c r="Q2637" t="n">
        <v>197.78</v>
      </c>
      <c r="R2637" t="n">
        <v>29.79</v>
      </c>
      <c r="S2637" t="n">
        <v>25.4</v>
      </c>
      <c r="T2637" t="n">
        <v>1366.56</v>
      </c>
      <c r="U2637" t="n">
        <v>0.85</v>
      </c>
      <c r="V2637" t="n">
        <v>0.89</v>
      </c>
      <c r="W2637" t="n">
        <v>2.95</v>
      </c>
      <c r="X2637" t="n">
        <v>0.08</v>
      </c>
      <c r="Y2637" t="n">
        <v>1</v>
      </c>
      <c r="Z2637" t="n">
        <v>10</v>
      </c>
    </row>
    <row r="2638">
      <c r="A2638" t="n">
        <v>132</v>
      </c>
      <c r="B2638" t="n">
        <v>130</v>
      </c>
      <c r="C2638" t="inlineStr">
        <is>
          <t xml:space="preserve">CONCLUIDO	</t>
        </is>
      </c>
      <c r="D2638" t="n">
        <v>7.3964</v>
      </c>
      <c r="E2638" t="n">
        <v>13.52</v>
      </c>
      <c r="F2638" t="n">
        <v>10.47</v>
      </c>
      <c r="G2638" t="n">
        <v>125.65</v>
      </c>
      <c r="H2638" t="n">
        <v>1.9</v>
      </c>
      <c r="I2638" t="n">
        <v>5</v>
      </c>
      <c r="J2638" t="n">
        <v>319.08</v>
      </c>
      <c r="K2638" t="n">
        <v>59.19</v>
      </c>
      <c r="L2638" t="n">
        <v>34</v>
      </c>
      <c r="M2638" t="n">
        <v>3</v>
      </c>
      <c r="N2638" t="n">
        <v>95.88</v>
      </c>
      <c r="O2638" t="n">
        <v>39587.19</v>
      </c>
      <c r="P2638" t="n">
        <v>173.56</v>
      </c>
      <c r="Q2638" t="n">
        <v>197.75</v>
      </c>
      <c r="R2638" t="n">
        <v>29.87</v>
      </c>
      <c r="S2638" t="n">
        <v>25.4</v>
      </c>
      <c r="T2638" t="n">
        <v>1403.74</v>
      </c>
      <c r="U2638" t="n">
        <v>0.85</v>
      </c>
      <c r="V2638" t="n">
        <v>0.89</v>
      </c>
      <c r="W2638" t="n">
        <v>2.95</v>
      </c>
      <c r="X2638" t="n">
        <v>0.08</v>
      </c>
      <c r="Y2638" t="n">
        <v>1</v>
      </c>
      <c r="Z2638" t="n">
        <v>10</v>
      </c>
    </row>
    <row r="2639">
      <c r="A2639" t="n">
        <v>133</v>
      </c>
      <c r="B2639" t="n">
        <v>130</v>
      </c>
      <c r="C2639" t="inlineStr">
        <is>
          <t xml:space="preserve">CONCLUIDO	</t>
        </is>
      </c>
      <c r="D2639" t="n">
        <v>7.3952</v>
      </c>
      <c r="E2639" t="n">
        <v>13.52</v>
      </c>
      <c r="F2639" t="n">
        <v>10.47</v>
      </c>
      <c r="G2639" t="n">
        <v>125.67</v>
      </c>
      <c r="H2639" t="n">
        <v>1.91</v>
      </c>
      <c r="I2639" t="n">
        <v>5</v>
      </c>
      <c r="J2639" t="n">
        <v>319.64</v>
      </c>
      <c r="K2639" t="n">
        <v>59.19</v>
      </c>
      <c r="L2639" t="n">
        <v>34.25</v>
      </c>
      <c r="M2639" t="n">
        <v>3</v>
      </c>
      <c r="N2639" t="n">
        <v>96.2</v>
      </c>
      <c r="O2639" t="n">
        <v>39656.65</v>
      </c>
      <c r="P2639" t="n">
        <v>173.76</v>
      </c>
      <c r="Q2639" t="n">
        <v>197.77</v>
      </c>
      <c r="R2639" t="n">
        <v>29.91</v>
      </c>
      <c r="S2639" t="n">
        <v>25.4</v>
      </c>
      <c r="T2639" t="n">
        <v>1426.11</v>
      </c>
      <c r="U2639" t="n">
        <v>0.85</v>
      </c>
      <c r="V2639" t="n">
        <v>0.89</v>
      </c>
      <c r="W2639" t="n">
        <v>2.95</v>
      </c>
      <c r="X2639" t="n">
        <v>0.08</v>
      </c>
      <c r="Y2639" t="n">
        <v>1</v>
      </c>
      <c r="Z2639" t="n">
        <v>10</v>
      </c>
    </row>
    <row r="2640">
      <c r="A2640" t="n">
        <v>134</v>
      </c>
      <c r="B2640" t="n">
        <v>130</v>
      </c>
      <c r="C2640" t="inlineStr">
        <is>
          <t xml:space="preserve">CONCLUIDO	</t>
        </is>
      </c>
      <c r="D2640" t="n">
        <v>7.3974</v>
      </c>
      <c r="E2640" t="n">
        <v>13.52</v>
      </c>
      <c r="F2640" t="n">
        <v>10.47</v>
      </c>
      <c r="G2640" t="n">
        <v>125.63</v>
      </c>
      <c r="H2640" t="n">
        <v>1.92</v>
      </c>
      <c r="I2640" t="n">
        <v>5</v>
      </c>
      <c r="J2640" t="n">
        <v>320.21</v>
      </c>
      <c r="K2640" t="n">
        <v>59.19</v>
      </c>
      <c r="L2640" t="n">
        <v>34.5</v>
      </c>
      <c r="M2640" t="n">
        <v>3</v>
      </c>
      <c r="N2640" t="n">
        <v>96.51000000000001</v>
      </c>
      <c r="O2640" t="n">
        <v>39726.26</v>
      </c>
      <c r="P2640" t="n">
        <v>173.68</v>
      </c>
      <c r="Q2640" t="n">
        <v>197.77</v>
      </c>
      <c r="R2640" t="n">
        <v>29.92</v>
      </c>
      <c r="S2640" t="n">
        <v>25.4</v>
      </c>
      <c r="T2640" t="n">
        <v>1432.37</v>
      </c>
      <c r="U2640" t="n">
        <v>0.85</v>
      </c>
      <c r="V2640" t="n">
        <v>0.89</v>
      </c>
      <c r="W2640" t="n">
        <v>2.94</v>
      </c>
      <c r="X2640" t="n">
        <v>0.08</v>
      </c>
      <c r="Y2640" t="n">
        <v>1</v>
      </c>
      <c r="Z2640" t="n">
        <v>10</v>
      </c>
    </row>
    <row r="2641">
      <c r="A2641" t="n">
        <v>135</v>
      </c>
      <c r="B2641" t="n">
        <v>130</v>
      </c>
      <c r="C2641" t="inlineStr">
        <is>
          <t xml:space="preserve">CONCLUIDO	</t>
        </is>
      </c>
      <c r="D2641" t="n">
        <v>7.3963</v>
      </c>
      <c r="E2641" t="n">
        <v>13.52</v>
      </c>
      <c r="F2641" t="n">
        <v>10.47</v>
      </c>
      <c r="G2641" t="n">
        <v>125.65</v>
      </c>
      <c r="H2641" t="n">
        <v>1.93</v>
      </c>
      <c r="I2641" t="n">
        <v>5</v>
      </c>
      <c r="J2641" t="n">
        <v>320.77</v>
      </c>
      <c r="K2641" t="n">
        <v>59.19</v>
      </c>
      <c r="L2641" t="n">
        <v>34.75</v>
      </c>
      <c r="M2641" t="n">
        <v>3</v>
      </c>
      <c r="N2641" t="n">
        <v>96.83</v>
      </c>
      <c r="O2641" t="n">
        <v>39796.01</v>
      </c>
      <c r="P2641" t="n">
        <v>173.83</v>
      </c>
      <c r="Q2641" t="n">
        <v>197.76</v>
      </c>
      <c r="R2641" t="n">
        <v>29.91</v>
      </c>
      <c r="S2641" t="n">
        <v>25.4</v>
      </c>
      <c r="T2641" t="n">
        <v>1425.38</v>
      </c>
      <c r="U2641" t="n">
        <v>0.85</v>
      </c>
      <c r="V2641" t="n">
        <v>0.89</v>
      </c>
      <c r="W2641" t="n">
        <v>2.95</v>
      </c>
      <c r="X2641" t="n">
        <v>0.08</v>
      </c>
      <c r="Y2641" t="n">
        <v>1</v>
      </c>
      <c r="Z2641" t="n">
        <v>10</v>
      </c>
    </row>
    <row r="2642">
      <c r="A2642" t="n">
        <v>136</v>
      </c>
      <c r="B2642" t="n">
        <v>130</v>
      </c>
      <c r="C2642" t="inlineStr">
        <is>
          <t xml:space="preserve">CONCLUIDO	</t>
        </is>
      </c>
      <c r="D2642" t="n">
        <v>7.3963</v>
      </c>
      <c r="E2642" t="n">
        <v>13.52</v>
      </c>
      <c r="F2642" t="n">
        <v>10.47</v>
      </c>
      <c r="G2642" t="n">
        <v>125.65</v>
      </c>
      <c r="H2642" t="n">
        <v>1.94</v>
      </c>
      <c r="I2642" t="n">
        <v>5</v>
      </c>
      <c r="J2642" t="n">
        <v>321.34</v>
      </c>
      <c r="K2642" t="n">
        <v>59.19</v>
      </c>
      <c r="L2642" t="n">
        <v>35</v>
      </c>
      <c r="M2642" t="n">
        <v>3</v>
      </c>
      <c r="N2642" t="n">
        <v>97.14</v>
      </c>
      <c r="O2642" t="n">
        <v>39865.91</v>
      </c>
      <c r="P2642" t="n">
        <v>173.83</v>
      </c>
      <c r="Q2642" t="n">
        <v>197.75</v>
      </c>
      <c r="R2642" t="n">
        <v>29.88</v>
      </c>
      <c r="S2642" t="n">
        <v>25.4</v>
      </c>
      <c r="T2642" t="n">
        <v>1412.95</v>
      </c>
      <c r="U2642" t="n">
        <v>0.85</v>
      </c>
      <c r="V2642" t="n">
        <v>0.89</v>
      </c>
      <c r="W2642" t="n">
        <v>2.95</v>
      </c>
      <c r="X2642" t="n">
        <v>0.08</v>
      </c>
      <c r="Y2642" t="n">
        <v>1</v>
      </c>
      <c r="Z2642" t="n">
        <v>10</v>
      </c>
    </row>
    <row r="2643">
      <c r="A2643" t="n">
        <v>137</v>
      </c>
      <c r="B2643" t="n">
        <v>130</v>
      </c>
      <c r="C2643" t="inlineStr">
        <is>
          <t xml:space="preserve">CONCLUIDO	</t>
        </is>
      </c>
      <c r="D2643" t="n">
        <v>7.3969</v>
      </c>
      <c r="E2643" t="n">
        <v>13.52</v>
      </c>
      <c r="F2643" t="n">
        <v>10.47</v>
      </c>
      <c r="G2643" t="n">
        <v>125.64</v>
      </c>
      <c r="H2643" t="n">
        <v>1.95</v>
      </c>
      <c r="I2643" t="n">
        <v>5</v>
      </c>
      <c r="J2643" t="n">
        <v>321.91</v>
      </c>
      <c r="K2643" t="n">
        <v>59.19</v>
      </c>
      <c r="L2643" t="n">
        <v>35.25</v>
      </c>
      <c r="M2643" t="n">
        <v>3</v>
      </c>
      <c r="N2643" t="n">
        <v>97.45999999999999</v>
      </c>
      <c r="O2643" t="n">
        <v>39935.96</v>
      </c>
      <c r="P2643" t="n">
        <v>173.78</v>
      </c>
      <c r="Q2643" t="n">
        <v>197.78</v>
      </c>
      <c r="R2643" t="n">
        <v>29.84</v>
      </c>
      <c r="S2643" t="n">
        <v>25.4</v>
      </c>
      <c r="T2643" t="n">
        <v>1393.28</v>
      </c>
      <c r="U2643" t="n">
        <v>0.85</v>
      </c>
      <c r="V2643" t="n">
        <v>0.89</v>
      </c>
      <c r="W2643" t="n">
        <v>2.95</v>
      </c>
      <c r="X2643" t="n">
        <v>0.08</v>
      </c>
      <c r="Y2643" t="n">
        <v>1</v>
      </c>
      <c r="Z2643" t="n">
        <v>10</v>
      </c>
    </row>
    <row r="2644">
      <c r="A2644" t="n">
        <v>138</v>
      </c>
      <c r="B2644" t="n">
        <v>130</v>
      </c>
      <c r="C2644" t="inlineStr">
        <is>
          <t xml:space="preserve">CONCLUIDO	</t>
        </is>
      </c>
      <c r="D2644" t="n">
        <v>7.3978</v>
      </c>
      <c r="E2644" t="n">
        <v>13.52</v>
      </c>
      <c r="F2644" t="n">
        <v>10.47</v>
      </c>
      <c r="G2644" t="n">
        <v>125.62</v>
      </c>
      <c r="H2644" t="n">
        <v>1.96</v>
      </c>
      <c r="I2644" t="n">
        <v>5</v>
      </c>
      <c r="J2644" t="n">
        <v>322.47</v>
      </c>
      <c r="K2644" t="n">
        <v>59.19</v>
      </c>
      <c r="L2644" t="n">
        <v>35.5</v>
      </c>
      <c r="M2644" t="n">
        <v>3</v>
      </c>
      <c r="N2644" t="n">
        <v>97.78</v>
      </c>
      <c r="O2644" t="n">
        <v>40006.15</v>
      </c>
      <c r="P2644" t="n">
        <v>173.89</v>
      </c>
      <c r="Q2644" t="n">
        <v>197.75</v>
      </c>
      <c r="R2644" t="n">
        <v>29.8</v>
      </c>
      <c r="S2644" t="n">
        <v>25.4</v>
      </c>
      <c r="T2644" t="n">
        <v>1369.3</v>
      </c>
      <c r="U2644" t="n">
        <v>0.85</v>
      </c>
      <c r="V2644" t="n">
        <v>0.89</v>
      </c>
      <c r="W2644" t="n">
        <v>2.95</v>
      </c>
      <c r="X2644" t="n">
        <v>0.08</v>
      </c>
      <c r="Y2644" t="n">
        <v>1</v>
      </c>
      <c r="Z2644" t="n">
        <v>10</v>
      </c>
    </row>
    <row r="2645">
      <c r="A2645" t="n">
        <v>139</v>
      </c>
      <c r="B2645" t="n">
        <v>130</v>
      </c>
      <c r="C2645" t="inlineStr">
        <is>
          <t xml:space="preserve">CONCLUIDO	</t>
        </is>
      </c>
      <c r="D2645" t="n">
        <v>7.3995</v>
      </c>
      <c r="E2645" t="n">
        <v>13.51</v>
      </c>
      <c r="F2645" t="n">
        <v>10.46</v>
      </c>
      <c r="G2645" t="n">
        <v>125.58</v>
      </c>
      <c r="H2645" t="n">
        <v>1.97</v>
      </c>
      <c r="I2645" t="n">
        <v>5</v>
      </c>
      <c r="J2645" t="n">
        <v>323.04</v>
      </c>
      <c r="K2645" t="n">
        <v>59.19</v>
      </c>
      <c r="L2645" t="n">
        <v>35.75</v>
      </c>
      <c r="M2645" t="n">
        <v>3</v>
      </c>
      <c r="N2645" t="n">
        <v>98.09999999999999</v>
      </c>
      <c r="O2645" t="n">
        <v>40076.49</v>
      </c>
      <c r="P2645" t="n">
        <v>173.79</v>
      </c>
      <c r="Q2645" t="n">
        <v>197.75</v>
      </c>
      <c r="R2645" t="n">
        <v>29.75</v>
      </c>
      <c r="S2645" t="n">
        <v>25.4</v>
      </c>
      <c r="T2645" t="n">
        <v>1344.46</v>
      </c>
      <c r="U2645" t="n">
        <v>0.85</v>
      </c>
      <c r="V2645" t="n">
        <v>0.89</v>
      </c>
      <c r="W2645" t="n">
        <v>2.95</v>
      </c>
      <c r="X2645" t="n">
        <v>0.08</v>
      </c>
      <c r="Y2645" t="n">
        <v>1</v>
      </c>
      <c r="Z2645" t="n">
        <v>10</v>
      </c>
    </row>
    <row r="2646">
      <c r="A2646" t="n">
        <v>140</v>
      </c>
      <c r="B2646" t="n">
        <v>130</v>
      </c>
      <c r="C2646" t="inlineStr">
        <is>
          <t xml:space="preserve">CONCLUIDO	</t>
        </is>
      </c>
      <c r="D2646" t="n">
        <v>7.3981</v>
      </c>
      <c r="E2646" t="n">
        <v>13.52</v>
      </c>
      <c r="F2646" t="n">
        <v>10.47</v>
      </c>
      <c r="G2646" t="n">
        <v>125.61</v>
      </c>
      <c r="H2646" t="n">
        <v>1.98</v>
      </c>
      <c r="I2646" t="n">
        <v>5</v>
      </c>
      <c r="J2646" t="n">
        <v>323.62</v>
      </c>
      <c r="K2646" t="n">
        <v>59.19</v>
      </c>
      <c r="L2646" t="n">
        <v>36</v>
      </c>
      <c r="M2646" t="n">
        <v>3</v>
      </c>
      <c r="N2646" t="n">
        <v>98.42</v>
      </c>
      <c r="O2646" t="n">
        <v>40147.11</v>
      </c>
      <c r="P2646" t="n">
        <v>173.83</v>
      </c>
      <c r="Q2646" t="n">
        <v>197.75</v>
      </c>
      <c r="R2646" t="n">
        <v>29.8</v>
      </c>
      <c r="S2646" t="n">
        <v>25.4</v>
      </c>
      <c r="T2646" t="n">
        <v>1373.17</v>
      </c>
      <c r="U2646" t="n">
        <v>0.85</v>
      </c>
      <c r="V2646" t="n">
        <v>0.89</v>
      </c>
      <c r="W2646" t="n">
        <v>2.95</v>
      </c>
      <c r="X2646" t="n">
        <v>0.08</v>
      </c>
      <c r="Y2646" t="n">
        <v>1</v>
      </c>
      <c r="Z2646" t="n">
        <v>10</v>
      </c>
    </row>
    <row r="2647">
      <c r="A2647" t="n">
        <v>141</v>
      </c>
      <c r="B2647" t="n">
        <v>130</v>
      </c>
      <c r="C2647" t="inlineStr">
        <is>
          <t xml:space="preserve">CONCLUIDO	</t>
        </is>
      </c>
      <c r="D2647" t="n">
        <v>7.3983</v>
      </c>
      <c r="E2647" t="n">
        <v>13.52</v>
      </c>
      <c r="F2647" t="n">
        <v>10.47</v>
      </c>
      <c r="G2647" t="n">
        <v>125.61</v>
      </c>
      <c r="H2647" t="n">
        <v>1.99</v>
      </c>
      <c r="I2647" t="n">
        <v>5</v>
      </c>
      <c r="J2647" t="n">
        <v>324.19</v>
      </c>
      <c r="K2647" t="n">
        <v>59.19</v>
      </c>
      <c r="L2647" t="n">
        <v>36.25</v>
      </c>
      <c r="M2647" t="n">
        <v>3</v>
      </c>
      <c r="N2647" t="n">
        <v>98.75</v>
      </c>
      <c r="O2647" t="n">
        <v>40217.75</v>
      </c>
      <c r="P2647" t="n">
        <v>173.86</v>
      </c>
      <c r="Q2647" t="n">
        <v>197.75</v>
      </c>
      <c r="R2647" t="n">
        <v>29.82</v>
      </c>
      <c r="S2647" t="n">
        <v>25.4</v>
      </c>
      <c r="T2647" t="n">
        <v>1383.09</v>
      </c>
      <c r="U2647" t="n">
        <v>0.85</v>
      </c>
      <c r="V2647" t="n">
        <v>0.89</v>
      </c>
      <c r="W2647" t="n">
        <v>2.95</v>
      </c>
      <c r="X2647" t="n">
        <v>0.08</v>
      </c>
      <c r="Y2647" t="n">
        <v>1</v>
      </c>
      <c r="Z2647" t="n">
        <v>10</v>
      </c>
    </row>
    <row r="2648">
      <c r="A2648" t="n">
        <v>142</v>
      </c>
      <c r="B2648" t="n">
        <v>130</v>
      </c>
      <c r="C2648" t="inlineStr">
        <is>
          <t xml:space="preserve">CONCLUIDO	</t>
        </is>
      </c>
      <c r="D2648" t="n">
        <v>7.3995</v>
      </c>
      <c r="E2648" t="n">
        <v>13.51</v>
      </c>
      <c r="F2648" t="n">
        <v>10.46</v>
      </c>
      <c r="G2648" t="n">
        <v>125.58</v>
      </c>
      <c r="H2648" t="n">
        <v>2</v>
      </c>
      <c r="I2648" t="n">
        <v>5</v>
      </c>
      <c r="J2648" t="n">
        <v>324.76</v>
      </c>
      <c r="K2648" t="n">
        <v>59.19</v>
      </c>
      <c r="L2648" t="n">
        <v>36.5</v>
      </c>
      <c r="M2648" t="n">
        <v>3</v>
      </c>
      <c r="N2648" t="n">
        <v>99.06999999999999</v>
      </c>
      <c r="O2648" t="n">
        <v>40288.55</v>
      </c>
      <c r="P2648" t="n">
        <v>173.77</v>
      </c>
      <c r="Q2648" t="n">
        <v>197.75</v>
      </c>
      <c r="R2648" t="n">
        <v>29.71</v>
      </c>
      <c r="S2648" t="n">
        <v>25.4</v>
      </c>
      <c r="T2648" t="n">
        <v>1325.5</v>
      </c>
      <c r="U2648" t="n">
        <v>0.85</v>
      </c>
      <c r="V2648" t="n">
        <v>0.89</v>
      </c>
      <c r="W2648" t="n">
        <v>2.95</v>
      </c>
      <c r="X2648" t="n">
        <v>0.08</v>
      </c>
      <c r="Y2648" t="n">
        <v>1</v>
      </c>
      <c r="Z2648" t="n">
        <v>10</v>
      </c>
    </row>
    <row r="2649">
      <c r="A2649" t="n">
        <v>143</v>
      </c>
      <c r="B2649" t="n">
        <v>130</v>
      </c>
      <c r="C2649" t="inlineStr">
        <is>
          <t xml:space="preserve">CONCLUIDO	</t>
        </is>
      </c>
      <c r="D2649" t="n">
        <v>7.401</v>
      </c>
      <c r="E2649" t="n">
        <v>13.51</v>
      </c>
      <c r="F2649" t="n">
        <v>10.46</v>
      </c>
      <c r="G2649" t="n">
        <v>125.55</v>
      </c>
      <c r="H2649" t="n">
        <v>2.01</v>
      </c>
      <c r="I2649" t="n">
        <v>5</v>
      </c>
      <c r="J2649" t="n">
        <v>325.34</v>
      </c>
      <c r="K2649" t="n">
        <v>59.19</v>
      </c>
      <c r="L2649" t="n">
        <v>36.75</v>
      </c>
      <c r="M2649" t="n">
        <v>3</v>
      </c>
      <c r="N2649" t="n">
        <v>99.40000000000001</v>
      </c>
      <c r="O2649" t="n">
        <v>40359.5</v>
      </c>
      <c r="P2649" t="n">
        <v>173.63</v>
      </c>
      <c r="Q2649" t="n">
        <v>197.75</v>
      </c>
      <c r="R2649" t="n">
        <v>29.6</v>
      </c>
      <c r="S2649" t="n">
        <v>25.4</v>
      </c>
      <c r="T2649" t="n">
        <v>1270.09</v>
      </c>
      <c r="U2649" t="n">
        <v>0.86</v>
      </c>
      <c r="V2649" t="n">
        <v>0.89</v>
      </c>
      <c r="W2649" t="n">
        <v>2.95</v>
      </c>
      <c r="X2649" t="n">
        <v>0.07000000000000001</v>
      </c>
      <c r="Y2649" t="n">
        <v>1</v>
      </c>
      <c r="Z2649" t="n">
        <v>10</v>
      </c>
    </row>
    <row r="2650">
      <c r="A2650" t="n">
        <v>144</v>
      </c>
      <c r="B2650" t="n">
        <v>130</v>
      </c>
      <c r="C2650" t="inlineStr">
        <is>
          <t xml:space="preserve">CONCLUIDO	</t>
        </is>
      </c>
      <c r="D2650" t="n">
        <v>7.3998</v>
      </c>
      <c r="E2650" t="n">
        <v>13.51</v>
      </c>
      <c r="F2650" t="n">
        <v>10.46</v>
      </c>
      <c r="G2650" t="n">
        <v>125.57</v>
      </c>
      <c r="H2650" t="n">
        <v>2.02</v>
      </c>
      <c r="I2650" t="n">
        <v>5</v>
      </c>
      <c r="J2650" t="n">
        <v>325.92</v>
      </c>
      <c r="K2650" t="n">
        <v>59.19</v>
      </c>
      <c r="L2650" t="n">
        <v>37</v>
      </c>
      <c r="M2650" t="n">
        <v>3</v>
      </c>
      <c r="N2650" t="n">
        <v>99.72</v>
      </c>
      <c r="O2650" t="n">
        <v>40430.6</v>
      </c>
      <c r="P2650" t="n">
        <v>173.71</v>
      </c>
      <c r="Q2650" t="n">
        <v>197.77</v>
      </c>
      <c r="R2650" t="n">
        <v>29.7</v>
      </c>
      <c r="S2650" t="n">
        <v>25.4</v>
      </c>
      <c r="T2650" t="n">
        <v>1323.31</v>
      </c>
      <c r="U2650" t="n">
        <v>0.86</v>
      </c>
      <c r="V2650" t="n">
        <v>0.89</v>
      </c>
      <c r="W2650" t="n">
        <v>2.95</v>
      </c>
      <c r="X2650" t="n">
        <v>0.07000000000000001</v>
      </c>
      <c r="Y2650" t="n">
        <v>1</v>
      </c>
      <c r="Z2650" t="n">
        <v>10</v>
      </c>
    </row>
    <row r="2651">
      <c r="A2651" t="n">
        <v>145</v>
      </c>
      <c r="B2651" t="n">
        <v>130</v>
      </c>
      <c r="C2651" t="inlineStr">
        <is>
          <t xml:space="preserve">CONCLUIDO	</t>
        </is>
      </c>
      <c r="D2651" t="n">
        <v>7.4013</v>
      </c>
      <c r="E2651" t="n">
        <v>13.51</v>
      </c>
      <c r="F2651" t="n">
        <v>10.46</v>
      </c>
      <c r="G2651" t="n">
        <v>125.54</v>
      </c>
      <c r="H2651" t="n">
        <v>2.03</v>
      </c>
      <c r="I2651" t="n">
        <v>5</v>
      </c>
      <c r="J2651" t="n">
        <v>326.49</v>
      </c>
      <c r="K2651" t="n">
        <v>59.19</v>
      </c>
      <c r="L2651" t="n">
        <v>37.25</v>
      </c>
      <c r="M2651" t="n">
        <v>3</v>
      </c>
      <c r="N2651" t="n">
        <v>100.05</v>
      </c>
      <c r="O2651" t="n">
        <v>40501.85</v>
      </c>
      <c r="P2651" t="n">
        <v>173.64</v>
      </c>
      <c r="Q2651" t="n">
        <v>197.75</v>
      </c>
      <c r="R2651" t="n">
        <v>29.59</v>
      </c>
      <c r="S2651" t="n">
        <v>25.4</v>
      </c>
      <c r="T2651" t="n">
        <v>1265.24</v>
      </c>
      <c r="U2651" t="n">
        <v>0.86</v>
      </c>
      <c r="V2651" t="n">
        <v>0.89</v>
      </c>
      <c r="W2651" t="n">
        <v>2.95</v>
      </c>
      <c r="X2651" t="n">
        <v>0.07000000000000001</v>
      </c>
      <c r="Y2651" t="n">
        <v>1</v>
      </c>
      <c r="Z2651" t="n">
        <v>10</v>
      </c>
    </row>
    <row r="2652">
      <c r="A2652" t="n">
        <v>146</v>
      </c>
      <c r="B2652" t="n">
        <v>130</v>
      </c>
      <c r="C2652" t="inlineStr">
        <is>
          <t xml:space="preserve">CONCLUIDO	</t>
        </is>
      </c>
      <c r="D2652" t="n">
        <v>7.4047</v>
      </c>
      <c r="E2652" t="n">
        <v>13.5</v>
      </c>
      <c r="F2652" t="n">
        <v>10.46</v>
      </c>
      <c r="G2652" t="n">
        <v>125.47</v>
      </c>
      <c r="H2652" t="n">
        <v>2.04</v>
      </c>
      <c r="I2652" t="n">
        <v>5</v>
      </c>
      <c r="J2652" t="n">
        <v>327.07</v>
      </c>
      <c r="K2652" t="n">
        <v>59.19</v>
      </c>
      <c r="L2652" t="n">
        <v>37.5</v>
      </c>
      <c r="M2652" t="n">
        <v>3</v>
      </c>
      <c r="N2652" t="n">
        <v>100.38</v>
      </c>
      <c r="O2652" t="n">
        <v>40573.27</v>
      </c>
      <c r="P2652" t="n">
        <v>173.45</v>
      </c>
      <c r="Q2652" t="n">
        <v>197.75</v>
      </c>
      <c r="R2652" t="n">
        <v>29.44</v>
      </c>
      <c r="S2652" t="n">
        <v>25.4</v>
      </c>
      <c r="T2652" t="n">
        <v>1192.65</v>
      </c>
      <c r="U2652" t="n">
        <v>0.86</v>
      </c>
      <c r="V2652" t="n">
        <v>0.89</v>
      </c>
      <c r="W2652" t="n">
        <v>2.94</v>
      </c>
      <c r="X2652" t="n">
        <v>0.07000000000000001</v>
      </c>
      <c r="Y2652" t="n">
        <v>1</v>
      </c>
      <c r="Z2652" t="n">
        <v>10</v>
      </c>
    </row>
    <row r="2653">
      <c r="A2653" t="n">
        <v>147</v>
      </c>
      <c r="B2653" t="n">
        <v>130</v>
      </c>
      <c r="C2653" t="inlineStr">
        <is>
          <t xml:space="preserve">CONCLUIDO	</t>
        </is>
      </c>
      <c r="D2653" t="n">
        <v>7.4015</v>
      </c>
      <c r="E2653" t="n">
        <v>13.51</v>
      </c>
      <c r="F2653" t="n">
        <v>10.46</v>
      </c>
      <c r="G2653" t="n">
        <v>125.54</v>
      </c>
      <c r="H2653" t="n">
        <v>2.05</v>
      </c>
      <c r="I2653" t="n">
        <v>5</v>
      </c>
      <c r="J2653" t="n">
        <v>327.65</v>
      </c>
      <c r="K2653" t="n">
        <v>59.19</v>
      </c>
      <c r="L2653" t="n">
        <v>37.75</v>
      </c>
      <c r="M2653" t="n">
        <v>3</v>
      </c>
      <c r="N2653" t="n">
        <v>100.71</v>
      </c>
      <c r="O2653" t="n">
        <v>40644.83</v>
      </c>
      <c r="P2653" t="n">
        <v>173.55</v>
      </c>
      <c r="Q2653" t="n">
        <v>197.75</v>
      </c>
      <c r="R2653" t="n">
        <v>29.58</v>
      </c>
      <c r="S2653" t="n">
        <v>25.4</v>
      </c>
      <c r="T2653" t="n">
        <v>1258.83</v>
      </c>
      <c r="U2653" t="n">
        <v>0.86</v>
      </c>
      <c r="V2653" t="n">
        <v>0.89</v>
      </c>
      <c r="W2653" t="n">
        <v>2.95</v>
      </c>
      <c r="X2653" t="n">
        <v>0.07000000000000001</v>
      </c>
      <c r="Y2653" t="n">
        <v>1</v>
      </c>
      <c r="Z2653" t="n">
        <v>10</v>
      </c>
    </row>
    <row r="2654">
      <c r="A2654" t="n">
        <v>148</v>
      </c>
      <c r="B2654" t="n">
        <v>130</v>
      </c>
      <c r="C2654" t="inlineStr">
        <is>
          <t xml:space="preserve">CONCLUIDO	</t>
        </is>
      </c>
      <c r="D2654" t="n">
        <v>7.4022</v>
      </c>
      <c r="E2654" t="n">
        <v>13.51</v>
      </c>
      <c r="F2654" t="n">
        <v>10.46</v>
      </c>
      <c r="G2654" t="n">
        <v>125.52</v>
      </c>
      <c r="H2654" t="n">
        <v>2.06</v>
      </c>
      <c r="I2654" t="n">
        <v>5</v>
      </c>
      <c r="J2654" t="n">
        <v>328.23</v>
      </c>
      <c r="K2654" t="n">
        <v>59.19</v>
      </c>
      <c r="L2654" t="n">
        <v>38</v>
      </c>
      <c r="M2654" t="n">
        <v>3</v>
      </c>
      <c r="N2654" t="n">
        <v>101.04</v>
      </c>
      <c r="O2654" t="n">
        <v>40716.56</v>
      </c>
      <c r="P2654" t="n">
        <v>173.43</v>
      </c>
      <c r="Q2654" t="n">
        <v>197.76</v>
      </c>
      <c r="R2654" t="n">
        <v>29.51</v>
      </c>
      <c r="S2654" t="n">
        <v>25.4</v>
      </c>
      <c r="T2654" t="n">
        <v>1225.14</v>
      </c>
      <c r="U2654" t="n">
        <v>0.86</v>
      </c>
      <c r="V2654" t="n">
        <v>0.89</v>
      </c>
      <c r="W2654" t="n">
        <v>2.95</v>
      </c>
      <c r="X2654" t="n">
        <v>0.07000000000000001</v>
      </c>
      <c r="Y2654" t="n">
        <v>1</v>
      </c>
      <c r="Z2654" t="n">
        <v>10</v>
      </c>
    </row>
    <row r="2655">
      <c r="A2655" t="n">
        <v>149</v>
      </c>
      <c r="B2655" t="n">
        <v>130</v>
      </c>
      <c r="C2655" t="inlineStr">
        <is>
          <t xml:space="preserve">CONCLUIDO	</t>
        </is>
      </c>
      <c r="D2655" t="n">
        <v>7.4001</v>
      </c>
      <c r="E2655" t="n">
        <v>13.51</v>
      </c>
      <c r="F2655" t="n">
        <v>10.46</v>
      </c>
      <c r="G2655" t="n">
        <v>125.57</v>
      </c>
      <c r="H2655" t="n">
        <v>2.07</v>
      </c>
      <c r="I2655" t="n">
        <v>5</v>
      </c>
      <c r="J2655" t="n">
        <v>328.82</v>
      </c>
      <c r="K2655" t="n">
        <v>59.19</v>
      </c>
      <c r="L2655" t="n">
        <v>38.25</v>
      </c>
      <c r="M2655" t="n">
        <v>3</v>
      </c>
      <c r="N2655" t="n">
        <v>101.37</v>
      </c>
      <c r="O2655" t="n">
        <v>40788.44</v>
      </c>
      <c r="P2655" t="n">
        <v>173.28</v>
      </c>
      <c r="Q2655" t="n">
        <v>197.75</v>
      </c>
      <c r="R2655" t="n">
        <v>29.68</v>
      </c>
      <c r="S2655" t="n">
        <v>25.4</v>
      </c>
      <c r="T2655" t="n">
        <v>1308.88</v>
      </c>
      <c r="U2655" t="n">
        <v>0.86</v>
      </c>
      <c r="V2655" t="n">
        <v>0.89</v>
      </c>
      <c r="W2655" t="n">
        <v>2.95</v>
      </c>
      <c r="X2655" t="n">
        <v>0.07000000000000001</v>
      </c>
      <c r="Y2655" t="n">
        <v>1</v>
      </c>
      <c r="Z2655" t="n">
        <v>10</v>
      </c>
    </row>
    <row r="2656">
      <c r="A2656" t="n">
        <v>150</v>
      </c>
      <c r="B2656" t="n">
        <v>130</v>
      </c>
      <c r="C2656" t="inlineStr">
        <is>
          <t xml:space="preserve">CONCLUIDO	</t>
        </is>
      </c>
      <c r="D2656" t="n">
        <v>7.4012</v>
      </c>
      <c r="E2656" t="n">
        <v>13.51</v>
      </c>
      <c r="F2656" t="n">
        <v>10.46</v>
      </c>
      <c r="G2656" t="n">
        <v>125.54</v>
      </c>
      <c r="H2656" t="n">
        <v>2.08</v>
      </c>
      <c r="I2656" t="n">
        <v>5</v>
      </c>
      <c r="J2656" t="n">
        <v>329.4</v>
      </c>
      <c r="K2656" t="n">
        <v>59.19</v>
      </c>
      <c r="L2656" t="n">
        <v>38.5</v>
      </c>
      <c r="M2656" t="n">
        <v>3</v>
      </c>
      <c r="N2656" t="n">
        <v>101.71</v>
      </c>
      <c r="O2656" t="n">
        <v>40860.49</v>
      </c>
      <c r="P2656" t="n">
        <v>173.11</v>
      </c>
      <c r="Q2656" t="n">
        <v>197.77</v>
      </c>
      <c r="R2656" t="n">
        <v>29.55</v>
      </c>
      <c r="S2656" t="n">
        <v>25.4</v>
      </c>
      <c r="T2656" t="n">
        <v>1248.16</v>
      </c>
      <c r="U2656" t="n">
        <v>0.86</v>
      </c>
      <c r="V2656" t="n">
        <v>0.89</v>
      </c>
      <c r="W2656" t="n">
        <v>2.95</v>
      </c>
      <c r="X2656" t="n">
        <v>0.07000000000000001</v>
      </c>
      <c r="Y2656" t="n">
        <v>1</v>
      </c>
      <c r="Z2656" t="n">
        <v>10</v>
      </c>
    </row>
    <row r="2657">
      <c r="A2657" t="n">
        <v>151</v>
      </c>
      <c r="B2657" t="n">
        <v>130</v>
      </c>
      <c r="C2657" t="inlineStr">
        <is>
          <t xml:space="preserve">CONCLUIDO	</t>
        </is>
      </c>
      <c r="D2657" t="n">
        <v>7.4016</v>
      </c>
      <c r="E2657" t="n">
        <v>13.51</v>
      </c>
      <c r="F2657" t="n">
        <v>10.46</v>
      </c>
      <c r="G2657" t="n">
        <v>125.53</v>
      </c>
      <c r="H2657" t="n">
        <v>2.09</v>
      </c>
      <c r="I2657" t="n">
        <v>5</v>
      </c>
      <c r="J2657" t="n">
        <v>329.99</v>
      </c>
      <c r="K2657" t="n">
        <v>59.19</v>
      </c>
      <c r="L2657" t="n">
        <v>38.75</v>
      </c>
      <c r="M2657" t="n">
        <v>3</v>
      </c>
      <c r="N2657" t="n">
        <v>102.04</v>
      </c>
      <c r="O2657" t="n">
        <v>40932.69</v>
      </c>
      <c r="P2657" t="n">
        <v>173</v>
      </c>
      <c r="Q2657" t="n">
        <v>197.75</v>
      </c>
      <c r="R2657" t="n">
        <v>29.58</v>
      </c>
      <c r="S2657" t="n">
        <v>25.4</v>
      </c>
      <c r="T2657" t="n">
        <v>1261.96</v>
      </c>
      <c r="U2657" t="n">
        <v>0.86</v>
      </c>
      <c r="V2657" t="n">
        <v>0.89</v>
      </c>
      <c r="W2657" t="n">
        <v>2.95</v>
      </c>
      <c r="X2657" t="n">
        <v>0.07000000000000001</v>
      </c>
      <c r="Y2657" t="n">
        <v>1</v>
      </c>
      <c r="Z2657" t="n">
        <v>10</v>
      </c>
    </row>
    <row r="2658">
      <c r="A2658" t="n">
        <v>152</v>
      </c>
      <c r="B2658" t="n">
        <v>130</v>
      </c>
      <c r="C2658" t="inlineStr">
        <is>
          <t xml:space="preserve">CONCLUIDO	</t>
        </is>
      </c>
      <c r="D2658" t="n">
        <v>7.3984</v>
      </c>
      <c r="E2658" t="n">
        <v>13.52</v>
      </c>
      <c r="F2658" t="n">
        <v>10.47</v>
      </c>
      <c r="G2658" t="n">
        <v>125.6</v>
      </c>
      <c r="H2658" t="n">
        <v>2.1</v>
      </c>
      <c r="I2658" t="n">
        <v>5</v>
      </c>
      <c r="J2658" t="n">
        <v>330.57</v>
      </c>
      <c r="K2658" t="n">
        <v>59.19</v>
      </c>
      <c r="L2658" t="n">
        <v>39</v>
      </c>
      <c r="M2658" t="n">
        <v>3</v>
      </c>
      <c r="N2658" t="n">
        <v>102.38</v>
      </c>
      <c r="O2658" t="n">
        <v>41005.06</v>
      </c>
      <c r="P2658" t="n">
        <v>173.02</v>
      </c>
      <c r="Q2658" t="n">
        <v>197.76</v>
      </c>
      <c r="R2658" t="n">
        <v>29.74</v>
      </c>
      <c r="S2658" t="n">
        <v>25.4</v>
      </c>
      <c r="T2658" t="n">
        <v>1343.18</v>
      </c>
      <c r="U2658" t="n">
        <v>0.85</v>
      </c>
      <c r="V2658" t="n">
        <v>0.89</v>
      </c>
      <c r="W2658" t="n">
        <v>2.95</v>
      </c>
      <c r="X2658" t="n">
        <v>0.08</v>
      </c>
      <c r="Y2658" t="n">
        <v>1</v>
      </c>
      <c r="Z2658" t="n">
        <v>10</v>
      </c>
    </row>
    <row r="2659">
      <c r="A2659" t="n">
        <v>153</v>
      </c>
      <c r="B2659" t="n">
        <v>130</v>
      </c>
      <c r="C2659" t="inlineStr">
        <is>
          <t xml:space="preserve">CONCLUIDO	</t>
        </is>
      </c>
      <c r="D2659" t="n">
        <v>7.3975</v>
      </c>
      <c r="E2659" t="n">
        <v>13.52</v>
      </c>
      <c r="F2659" t="n">
        <v>10.47</v>
      </c>
      <c r="G2659" t="n">
        <v>125.62</v>
      </c>
      <c r="H2659" t="n">
        <v>2.11</v>
      </c>
      <c r="I2659" t="n">
        <v>5</v>
      </c>
      <c r="J2659" t="n">
        <v>331.16</v>
      </c>
      <c r="K2659" t="n">
        <v>59.19</v>
      </c>
      <c r="L2659" t="n">
        <v>39.25</v>
      </c>
      <c r="M2659" t="n">
        <v>3</v>
      </c>
      <c r="N2659" t="n">
        <v>102.72</v>
      </c>
      <c r="O2659" t="n">
        <v>41077.58</v>
      </c>
      <c r="P2659" t="n">
        <v>173.03</v>
      </c>
      <c r="Q2659" t="n">
        <v>197.75</v>
      </c>
      <c r="R2659" t="n">
        <v>29.81</v>
      </c>
      <c r="S2659" t="n">
        <v>25.4</v>
      </c>
      <c r="T2659" t="n">
        <v>1375.45</v>
      </c>
      <c r="U2659" t="n">
        <v>0.85</v>
      </c>
      <c r="V2659" t="n">
        <v>0.89</v>
      </c>
      <c r="W2659" t="n">
        <v>2.95</v>
      </c>
      <c r="X2659" t="n">
        <v>0.08</v>
      </c>
      <c r="Y2659" t="n">
        <v>1</v>
      </c>
      <c r="Z2659" t="n">
        <v>10</v>
      </c>
    </row>
    <row r="2660">
      <c r="A2660" t="n">
        <v>154</v>
      </c>
      <c r="B2660" t="n">
        <v>130</v>
      </c>
      <c r="C2660" t="inlineStr">
        <is>
          <t xml:space="preserve">CONCLUIDO	</t>
        </is>
      </c>
      <c r="D2660" t="n">
        <v>7.3975</v>
      </c>
      <c r="E2660" t="n">
        <v>13.52</v>
      </c>
      <c r="F2660" t="n">
        <v>10.47</v>
      </c>
      <c r="G2660" t="n">
        <v>125.62</v>
      </c>
      <c r="H2660" t="n">
        <v>2.12</v>
      </c>
      <c r="I2660" t="n">
        <v>5</v>
      </c>
      <c r="J2660" t="n">
        <v>331.75</v>
      </c>
      <c r="K2660" t="n">
        <v>59.19</v>
      </c>
      <c r="L2660" t="n">
        <v>39.5</v>
      </c>
      <c r="M2660" t="n">
        <v>3</v>
      </c>
      <c r="N2660" t="n">
        <v>103.06</v>
      </c>
      <c r="O2660" t="n">
        <v>41150.28</v>
      </c>
      <c r="P2660" t="n">
        <v>173.05</v>
      </c>
      <c r="Q2660" t="n">
        <v>197.75</v>
      </c>
      <c r="R2660" t="n">
        <v>29.86</v>
      </c>
      <c r="S2660" t="n">
        <v>25.4</v>
      </c>
      <c r="T2660" t="n">
        <v>1400.27</v>
      </c>
      <c r="U2660" t="n">
        <v>0.85</v>
      </c>
      <c r="V2660" t="n">
        <v>0.89</v>
      </c>
      <c r="W2660" t="n">
        <v>2.95</v>
      </c>
      <c r="X2660" t="n">
        <v>0.08</v>
      </c>
      <c r="Y2660" t="n">
        <v>1</v>
      </c>
      <c r="Z2660" t="n">
        <v>10</v>
      </c>
    </row>
    <row r="2661">
      <c r="A2661" t="n">
        <v>155</v>
      </c>
      <c r="B2661" t="n">
        <v>130</v>
      </c>
      <c r="C2661" t="inlineStr">
        <is>
          <t xml:space="preserve">CONCLUIDO	</t>
        </is>
      </c>
      <c r="D2661" t="n">
        <v>7.3961</v>
      </c>
      <c r="E2661" t="n">
        <v>13.52</v>
      </c>
      <c r="F2661" t="n">
        <v>10.47</v>
      </c>
      <c r="G2661" t="n">
        <v>125.65</v>
      </c>
      <c r="H2661" t="n">
        <v>2.13</v>
      </c>
      <c r="I2661" t="n">
        <v>5</v>
      </c>
      <c r="J2661" t="n">
        <v>332.34</v>
      </c>
      <c r="K2661" t="n">
        <v>59.19</v>
      </c>
      <c r="L2661" t="n">
        <v>39.75</v>
      </c>
      <c r="M2661" t="n">
        <v>3</v>
      </c>
      <c r="N2661" t="n">
        <v>103.4</v>
      </c>
      <c r="O2661" t="n">
        <v>41223.13</v>
      </c>
      <c r="P2661" t="n">
        <v>173.08</v>
      </c>
      <c r="Q2661" t="n">
        <v>197.75</v>
      </c>
      <c r="R2661" t="n">
        <v>29.87</v>
      </c>
      <c r="S2661" t="n">
        <v>25.4</v>
      </c>
      <c r="T2661" t="n">
        <v>1408.42</v>
      </c>
      <c r="U2661" t="n">
        <v>0.85</v>
      </c>
      <c r="V2661" t="n">
        <v>0.89</v>
      </c>
      <c r="W2661" t="n">
        <v>2.95</v>
      </c>
      <c r="X2661" t="n">
        <v>0.08</v>
      </c>
      <c r="Y2661" t="n">
        <v>1</v>
      </c>
      <c r="Z2661" t="n">
        <v>10</v>
      </c>
    </row>
    <row r="2662">
      <c r="A2662" t="n">
        <v>156</v>
      </c>
      <c r="B2662" t="n">
        <v>130</v>
      </c>
      <c r="C2662" t="inlineStr">
        <is>
          <t xml:space="preserve">CONCLUIDO	</t>
        </is>
      </c>
      <c r="D2662" t="n">
        <v>7.3978</v>
      </c>
      <c r="E2662" t="n">
        <v>13.52</v>
      </c>
      <c r="F2662" t="n">
        <v>10.47</v>
      </c>
      <c r="G2662" t="n">
        <v>125.62</v>
      </c>
      <c r="H2662" t="n">
        <v>2.14</v>
      </c>
      <c r="I2662" t="n">
        <v>5</v>
      </c>
      <c r="J2662" t="n">
        <v>332.93</v>
      </c>
      <c r="K2662" t="n">
        <v>59.19</v>
      </c>
      <c r="L2662" t="n">
        <v>40</v>
      </c>
      <c r="M2662" t="n">
        <v>3</v>
      </c>
      <c r="N2662" t="n">
        <v>103.74</v>
      </c>
      <c r="O2662" t="n">
        <v>41296.16</v>
      </c>
      <c r="P2662" t="n">
        <v>172.88</v>
      </c>
      <c r="Q2662" t="n">
        <v>197.77</v>
      </c>
      <c r="R2662" t="n">
        <v>29.8</v>
      </c>
      <c r="S2662" t="n">
        <v>25.4</v>
      </c>
      <c r="T2662" t="n">
        <v>1370.66</v>
      </c>
      <c r="U2662" t="n">
        <v>0.85</v>
      </c>
      <c r="V2662" t="n">
        <v>0.89</v>
      </c>
      <c r="W2662" t="n">
        <v>2.95</v>
      </c>
      <c r="X2662" t="n">
        <v>0.08</v>
      </c>
      <c r="Y2662" t="n">
        <v>1</v>
      </c>
      <c r="Z2662" t="n">
        <v>10</v>
      </c>
    </row>
    <row r="2663">
      <c r="A2663" t="n">
        <v>0</v>
      </c>
      <c r="B2663" t="n">
        <v>75</v>
      </c>
      <c r="C2663" t="inlineStr">
        <is>
          <t xml:space="preserve">CONCLUIDO	</t>
        </is>
      </c>
      <c r="D2663" t="n">
        <v>5.4913</v>
      </c>
      <c r="E2663" t="n">
        <v>18.21</v>
      </c>
      <c r="F2663" t="n">
        <v>12.6</v>
      </c>
      <c r="G2663" t="n">
        <v>6.94</v>
      </c>
      <c r="H2663" t="n">
        <v>0.12</v>
      </c>
      <c r="I2663" t="n">
        <v>109</v>
      </c>
      <c r="J2663" t="n">
        <v>150.44</v>
      </c>
      <c r="K2663" t="n">
        <v>49.1</v>
      </c>
      <c r="L2663" t="n">
        <v>1</v>
      </c>
      <c r="M2663" t="n">
        <v>107</v>
      </c>
      <c r="N2663" t="n">
        <v>25.34</v>
      </c>
      <c r="O2663" t="n">
        <v>18787.76</v>
      </c>
      <c r="P2663" t="n">
        <v>150.54</v>
      </c>
      <c r="Q2663" t="n">
        <v>197.95</v>
      </c>
      <c r="R2663" t="n">
        <v>96.2</v>
      </c>
      <c r="S2663" t="n">
        <v>25.4</v>
      </c>
      <c r="T2663" t="n">
        <v>34051.63</v>
      </c>
      <c r="U2663" t="n">
        <v>0.26</v>
      </c>
      <c r="V2663" t="n">
        <v>0.74</v>
      </c>
      <c r="W2663" t="n">
        <v>3.11</v>
      </c>
      <c r="X2663" t="n">
        <v>2.21</v>
      </c>
      <c r="Y2663" t="n">
        <v>1</v>
      </c>
      <c r="Z2663" t="n">
        <v>10</v>
      </c>
    </row>
    <row r="2664">
      <c r="A2664" t="n">
        <v>1</v>
      </c>
      <c r="B2664" t="n">
        <v>75</v>
      </c>
      <c r="C2664" t="inlineStr">
        <is>
          <t xml:space="preserve">CONCLUIDO	</t>
        </is>
      </c>
      <c r="D2664" t="n">
        <v>5.9039</v>
      </c>
      <c r="E2664" t="n">
        <v>16.94</v>
      </c>
      <c r="F2664" t="n">
        <v>12.1</v>
      </c>
      <c r="G2664" t="n">
        <v>8.640000000000001</v>
      </c>
      <c r="H2664" t="n">
        <v>0.15</v>
      </c>
      <c r="I2664" t="n">
        <v>84</v>
      </c>
      <c r="J2664" t="n">
        <v>150.78</v>
      </c>
      <c r="K2664" t="n">
        <v>49.1</v>
      </c>
      <c r="L2664" t="n">
        <v>1.25</v>
      </c>
      <c r="M2664" t="n">
        <v>82</v>
      </c>
      <c r="N2664" t="n">
        <v>25.44</v>
      </c>
      <c r="O2664" t="n">
        <v>18830.65</v>
      </c>
      <c r="P2664" t="n">
        <v>144.3</v>
      </c>
      <c r="Q2664" t="n">
        <v>197.99</v>
      </c>
      <c r="R2664" t="n">
        <v>80.18000000000001</v>
      </c>
      <c r="S2664" t="n">
        <v>25.4</v>
      </c>
      <c r="T2664" t="n">
        <v>26165.72</v>
      </c>
      <c r="U2664" t="n">
        <v>0.32</v>
      </c>
      <c r="V2664" t="n">
        <v>0.77</v>
      </c>
      <c r="W2664" t="n">
        <v>3.08</v>
      </c>
      <c r="X2664" t="n">
        <v>1.7</v>
      </c>
      <c r="Y2664" t="n">
        <v>1</v>
      </c>
      <c r="Z2664" t="n">
        <v>10</v>
      </c>
    </row>
    <row r="2665">
      <c r="A2665" t="n">
        <v>2</v>
      </c>
      <c r="B2665" t="n">
        <v>75</v>
      </c>
      <c r="C2665" t="inlineStr">
        <is>
          <t xml:space="preserve">CONCLUIDO	</t>
        </is>
      </c>
      <c r="D2665" t="n">
        <v>6.2079</v>
      </c>
      <c r="E2665" t="n">
        <v>16.11</v>
      </c>
      <c r="F2665" t="n">
        <v>11.75</v>
      </c>
      <c r="G2665" t="n">
        <v>10.37</v>
      </c>
      <c r="H2665" t="n">
        <v>0.18</v>
      </c>
      <c r="I2665" t="n">
        <v>68</v>
      </c>
      <c r="J2665" t="n">
        <v>151.13</v>
      </c>
      <c r="K2665" t="n">
        <v>49.1</v>
      </c>
      <c r="L2665" t="n">
        <v>1.5</v>
      </c>
      <c r="M2665" t="n">
        <v>66</v>
      </c>
      <c r="N2665" t="n">
        <v>25.54</v>
      </c>
      <c r="O2665" t="n">
        <v>18873.58</v>
      </c>
      <c r="P2665" t="n">
        <v>140.1</v>
      </c>
      <c r="Q2665" t="n">
        <v>197.93</v>
      </c>
      <c r="R2665" t="n">
        <v>69.48</v>
      </c>
      <c r="S2665" t="n">
        <v>25.4</v>
      </c>
      <c r="T2665" t="n">
        <v>20897.28</v>
      </c>
      <c r="U2665" t="n">
        <v>0.37</v>
      </c>
      <c r="V2665" t="n">
        <v>0.79</v>
      </c>
      <c r="W2665" t="n">
        <v>3.06</v>
      </c>
      <c r="X2665" t="n">
        <v>1.36</v>
      </c>
      <c r="Y2665" t="n">
        <v>1</v>
      </c>
      <c r="Z2665" t="n">
        <v>10</v>
      </c>
    </row>
    <row r="2666">
      <c r="A2666" t="n">
        <v>3</v>
      </c>
      <c r="B2666" t="n">
        <v>75</v>
      </c>
      <c r="C2666" t="inlineStr">
        <is>
          <t xml:space="preserve">CONCLUIDO	</t>
        </is>
      </c>
      <c r="D2666" t="n">
        <v>6.412</v>
      </c>
      <c r="E2666" t="n">
        <v>15.6</v>
      </c>
      <c r="F2666" t="n">
        <v>11.55</v>
      </c>
      <c r="G2666" t="n">
        <v>11.95</v>
      </c>
      <c r="H2666" t="n">
        <v>0.2</v>
      </c>
      <c r="I2666" t="n">
        <v>58</v>
      </c>
      <c r="J2666" t="n">
        <v>151.48</v>
      </c>
      <c r="K2666" t="n">
        <v>49.1</v>
      </c>
      <c r="L2666" t="n">
        <v>1.75</v>
      </c>
      <c r="M2666" t="n">
        <v>56</v>
      </c>
      <c r="N2666" t="n">
        <v>25.64</v>
      </c>
      <c r="O2666" t="n">
        <v>18916.54</v>
      </c>
      <c r="P2666" t="n">
        <v>137.46</v>
      </c>
      <c r="Q2666" t="n">
        <v>197.93</v>
      </c>
      <c r="R2666" t="n">
        <v>63.39</v>
      </c>
      <c r="S2666" t="n">
        <v>25.4</v>
      </c>
      <c r="T2666" t="n">
        <v>17900.81</v>
      </c>
      <c r="U2666" t="n">
        <v>0.4</v>
      </c>
      <c r="V2666" t="n">
        <v>0.8100000000000001</v>
      </c>
      <c r="W2666" t="n">
        <v>3.03</v>
      </c>
      <c r="X2666" t="n">
        <v>1.15</v>
      </c>
      <c r="Y2666" t="n">
        <v>1</v>
      </c>
      <c r="Z2666" t="n">
        <v>10</v>
      </c>
    </row>
    <row r="2667">
      <c r="A2667" t="n">
        <v>4</v>
      </c>
      <c r="B2667" t="n">
        <v>75</v>
      </c>
      <c r="C2667" t="inlineStr">
        <is>
          <t xml:space="preserve">CONCLUIDO	</t>
        </is>
      </c>
      <c r="D2667" t="n">
        <v>6.5905</v>
      </c>
      <c r="E2667" t="n">
        <v>15.17</v>
      </c>
      <c r="F2667" t="n">
        <v>11.37</v>
      </c>
      <c r="G2667" t="n">
        <v>13.64</v>
      </c>
      <c r="H2667" t="n">
        <v>0.23</v>
      </c>
      <c r="I2667" t="n">
        <v>50</v>
      </c>
      <c r="J2667" t="n">
        <v>151.83</v>
      </c>
      <c r="K2667" t="n">
        <v>49.1</v>
      </c>
      <c r="L2667" t="n">
        <v>2</v>
      </c>
      <c r="M2667" t="n">
        <v>48</v>
      </c>
      <c r="N2667" t="n">
        <v>25.73</v>
      </c>
      <c r="O2667" t="n">
        <v>18959.54</v>
      </c>
      <c r="P2667" t="n">
        <v>135.16</v>
      </c>
      <c r="Q2667" t="n">
        <v>197.87</v>
      </c>
      <c r="R2667" t="n">
        <v>57.79</v>
      </c>
      <c r="S2667" t="n">
        <v>25.4</v>
      </c>
      <c r="T2667" t="n">
        <v>15140.81</v>
      </c>
      <c r="U2667" t="n">
        <v>0.44</v>
      </c>
      <c r="V2667" t="n">
        <v>0.82</v>
      </c>
      <c r="W2667" t="n">
        <v>3.02</v>
      </c>
      <c r="X2667" t="n">
        <v>0.98</v>
      </c>
      <c r="Y2667" t="n">
        <v>1</v>
      </c>
      <c r="Z2667" t="n">
        <v>10</v>
      </c>
    </row>
    <row r="2668">
      <c r="A2668" t="n">
        <v>5</v>
      </c>
      <c r="B2668" t="n">
        <v>75</v>
      </c>
      <c r="C2668" t="inlineStr">
        <is>
          <t xml:space="preserve">CONCLUIDO	</t>
        </is>
      </c>
      <c r="D2668" t="n">
        <v>6.7231</v>
      </c>
      <c r="E2668" t="n">
        <v>14.87</v>
      </c>
      <c r="F2668" t="n">
        <v>11.25</v>
      </c>
      <c r="G2668" t="n">
        <v>15.35</v>
      </c>
      <c r="H2668" t="n">
        <v>0.26</v>
      </c>
      <c r="I2668" t="n">
        <v>44</v>
      </c>
      <c r="J2668" t="n">
        <v>152.18</v>
      </c>
      <c r="K2668" t="n">
        <v>49.1</v>
      </c>
      <c r="L2668" t="n">
        <v>2.25</v>
      </c>
      <c r="M2668" t="n">
        <v>42</v>
      </c>
      <c r="N2668" t="n">
        <v>25.83</v>
      </c>
      <c r="O2668" t="n">
        <v>19002.56</v>
      </c>
      <c r="P2668" t="n">
        <v>133.62</v>
      </c>
      <c r="Q2668" t="n">
        <v>197.81</v>
      </c>
      <c r="R2668" t="n">
        <v>53.97</v>
      </c>
      <c r="S2668" t="n">
        <v>25.4</v>
      </c>
      <c r="T2668" t="n">
        <v>13262.16</v>
      </c>
      <c r="U2668" t="n">
        <v>0.47</v>
      </c>
      <c r="V2668" t="n">
        <v>0.83</v>
      </c>
      <c r="W2668" t="n">
        <v>3.01</v>
      </c>
      <c r="X2668" t="n">
        <v>0.86</v>
      </c>
      <c r="Y2668" t="n">
        <v>1</v>
      </c>
      <c r="Z2668" t="n">
        <v>10</v>
      </c>
    </row>
    <row r="2669">
      <c r="A2669" t="n">
        <v>6</v>
      </c>
      <c r="B2669" t="n">
        <v>75</v>
      </c>
      <c r="C2669" t="inlineStr">
        <is>
          <t xml:space="preserve">CONCLUIDO	</t>
        </is>
      </c>
      <c r="D2669" t="n">
        <v>6.8388</v>
      </c>
      <c r="E2669" t="n">
        <v>14.62</v>
      </c>
      <c r="F2669" t="n">
        <v>11.15</v>
      </c>
      <c r="G2669" t="n">
        <v>17.16</v>
      </c>
      <c r="H2669" t="n">
        <v>0.29</v>
      </c>
      <c r="I2669" t="n">
        <v>39</v>
      </c>
      <c r="J2669" t="n">
        <v>152.53</v>
      </c>
      <c r="K2669" t="n">
        <v>49.1</v>
      </c>
      <c r="L2669" t="n">
        <v>2.5</v>
      </c>
      <c r="M2669" t="n">
        <v>37</v>
      </c>
      <c r="N2669" t="n">
        <v>25.93</v>
      </c>
      <c r="O2669" t="n">
        <v>19045.63</v>
      </c>
      <c r="P2669" t="n">
        <v>132.31</v>
      </c>
      <c r="Q2669" t="n">
        <v>197.83</v>
      </c>
      <c r="R2669" t="n">
        <v>51.25</v>
      </c>
      <c r="S2669" t="n">
        <v>25.4</v>
      </c>
      <c r="T2669" t="n">
        <v>11924.19</v>
      </c>
      <c r="U2669" t="n">
        <v>0.5</v>
      </c>
      <c r="V2669" t="n">
        <v>0.83</v>
      </c>
      <c r="W2669" t="n">
        <v>3</v>
      </c>
      <c r="X2669" t="n">
        <v>0.76</v>
      </c>
      <c r="Y2669" t="n">
        <v>1</v>
      </c>
      <c r="Z2669" t="n">
        <v>10</v>
      </c>
    </row>
    <row r="2670">
      <c r="A2670" t="n">
        <v>7</v>
      </c>
      <c r="B2670" t="n">
        <v>75</v>
      </c>
      <c r="C2670" t="inlineStr">
        <is>
          <t xml:space="preserve">CONCLUIDO	</t>
        </is>
      </c>
      <c r="D2670" t="n">
        <v>6.9065</v>
      </c>
      <c r="E2670" t="n">
        <v>14.48</v>
      </c>
      <c r="F2670" t="n">
        <v>11.1</v>
      </c>
      <c r="G2670" t="n">
        <v>18.5</v>
      </c>
      <c r="H2670" t="n">
        <v>0.32</v>
      </c>
      <c r="I2670" t="n">
        <v>36</v>
      </c>
      <c r="J2670" t="n">
        <v>152.88</v>
      </c>
      <c r="K2670" t="n">
        <v>49.1</v>
      </c>
      <c r="L2670" t="n">
        <v>2.75</v>
      </c>
      <c r="M2670" t="n">
        <v>34</v>
      </c>
      <c r="N2670" t="n">
        <v>26.03</v>
      </c>
      <c r="O2670" t="n">
        <v>19088.72</v>
      </c>
      <c r="P2670" t="n">
        <v>131.45</v>
      </c>
      <c r="Q2670" t="n">
        <v>197.8</v>
      </c>
      <c r="R2670" t="n">
        <v>49.27</v>
      </c>
      <c r="S2670" t="n">
        <v>25.4</v>
      </c>
      <c r="T2670" t="n">
        <v>10953.29</v>
      </c>
      <c r="U2670" t="n">
        <v>0.52</v>
      </c>
      <c r="V2670" t="n">
        <v>0.84</v>
      </c>
      <c r="W2670" t="n">
        <v>3</v>
      </c>
      <c r="X2670" t="n">
        <v>0.71</v>
      </c>
      <c r="Y2670" t="n">
        <v>1</v>
      </c>
      <c r="Z2670" t="n">
        <v>10</v>
      </c>
    </row>
    <row r="2671">
      <c r="A2671" t="n">
        <v>8</v>
      </c>
      <c r="B2671" t="n">
        <v>75</v>
      </c>
      <c r="C2671" t="inlineStr">
        <is>
          <t xml:space="preserve">CONCLUIDO	</t>
        </is>
      </c>
      <c r="D2671" t="n">
        <v>6.9828</v>
      </c>
      <c r="E2671" t="n">
        <v>14.32</v>
      </c>
      <c r="F2671" t="n">
        <v>11.04</v>
      </c>
      <c r="G2671" t="n">
        <v>20.07</v>
      </c>
      <c r="H2671" t="n">
        <v>0.35</v>
      </c>
      <c r="I2671" t="n">
        <v>33</v>
      </c>
      <c r="J2671" t="n">
        <v>153.23</v>
      </c>
      <c r="K2671" t="n">
        <v>49.1</v>
      </c>
      <c r="L2671" t="n">
        <v>3</v>
      </c>
      <c r="M2671" t="n">
        <v>31</v>
      </c>
      <c r="N2671" t="n">
        <v>26.13</v>
      </c>
      <c r="O2671" t="n">
        <v>19131.85</v>
      </c>
      <c r="P2671" t="n">
        <v>130.58</v>
      </c>
      <c r="Q2671" t="n">
        <v>197.82</v>
      </c>
      <c r="R2671" t="n">
        <v>47.47</v>
      </c>
      <c r="S2671" t="n">
        <v>25.4</v>
      </c>
      <c r="T2671" t="n">
        <v>10066.54</v>
      </c>
      <c r="U2671" t="n">
        <v>0.54</v>
      </c>
      <c r="V2671" t="n">
        <v>0.84</v>
      </c>
      <c r="W2671" t="n">
        <v>2.99</v>
      </c>
      <c r="X2671" t="n">
        <v>0.64</v>
      </c>
      <c r="Y2671" t="n">
        <v>1</v>
      </c>
      <c r="Z2671" t="n">
        <v>10</v>
      </c>
    </row>
    <row r="2672">
      <c r="A2672" t="n">
        <v>9</v>
      </c>
      <c r="B2672" t="n">
        <v>75</v>
      </c>
      <c r="C2672" t="inlineStr">
        <is>
          <t xml:space="preserve">CONCLUIDO	</t>
        </is>
      </c>
      <c r="D2672" t="n">
        <v>7.0613</v>
      </c>
      <c r="E2672" t="n">
        <v>14.16</v>
      </c>
      <c r="F2672" t="n">
        <v>10.97</v>
      </c>
      <c r="G2672" t="n">
        <v>21.94</v>
      </c>
      <c r="H2672" t="n">
        <v>0.37</v>
      </c>
      <c r="I2672" t="n">
        <v>30</v>
      </c>
      <c r="J2672" t="n">
        <v>153.58</v>
      </c>
      <c r="K2672" t="n">
        <v>49.1</v>
      </c>
      <c r="L2672" t="n">
        <v>3.25</v>
      </c>
      <c r="M2672" t="n">
        <v>28</v>
      </c>
      <c r="N2672" t="n">
        <v>26.23</v>
      </c>
      <c r="O2672" t="n">
        <v>19175.02</v>
      </c>
      <c r="P2672" t="n">
        <v>129.58</v>
      </c>
      <c r="Q2672" t="n">
        <v>197.86</v>
      </c>
      <c r="R2672" t="n">
        <v>45.29</v>
      </c>
      <c r="S2672" t="n">
        <v>25.4</v>
      </c>
      <c r="T2672" t="n">
        <v>8992.290000000001</v>
      </c>
      <c r="U2672" t="n">
        <v>0.5600000000000001</v>
      </c>
      <c r="V2672" t="n">
        <v>0.85</v>
      </c>
      <c r="W2672" t="n">
        <v>2.99</v>
      </c>
      <c r="X2672" t="n">
        <v>0.58</v>
      </c>
      <c r="Y2672" t="n">
        <v>1</v>
      </c>
      <c r="Z2672" t="n">
        <v>10</v>
      </c>
    </row>
    <row r="2673">
      <c r="A2673" t="n">
        <v>10</v>
      </c>
      <c r="B2673" t="n">
        <v>75</v>
      </c>
      <c r="C2673" t="inlineStr">
        <is>
          <t xml:space="preserve">CONCLUIDO	</t>
        </is>
      </c>
      <c r="D2673" t="n">
        <v>7.1118</v>
      </c>
      <c r="E2673" t="n">
        <v>14.06</v>
      </c>
      <c r="F2673" t="n">
        <v>10.93</v>
      </c>
      <c r="G2673" t="n">
        <v>23.42</v>
      </c>
      <c r="H2673" t="n">
        <v>0.4</v>
      </c>
      <c r="I2673" t="n">
        <v>28</v>
      </c>
      <c r="J2673" t="n">
        <v>153.93</v>
      </c>
      <c r="K2673" t="n">
        <v>49.1</v>
      </c>
      <c r="L2673" t="n">
        <v>3.5</v>
      </c>
      <c r="M2673" t="n">
        <v>26</v>
      </c>
      <c r="N2673" t="n">
        <v>26.33</v>
      </c>
      <c r="O2673" t="n">
        <v>19218.22</v>
      </c>
      <c r="P2673" t="n">
        <v>128.96</v>
      </c>
      <c r="Q2673" t="n">
        <v>197.84</v>
      </c>
      <c r="R2673" t="n">
        <v>44.17</v>
      </c>
      <c r="S2673" t="n">
        <v>25.4</v>
      </c>
      <c r="T2673" t="n">
        <v>8440.700000000001</v>
      </c>
      <c r="U2673" t="n">
        <v>0.58</v>
      </c>
      <c r="V2673" t="n">
        <v>0.85</v>
      </c>
      <c r="W2673" t="n">
        <v>2.98</v>
      </c>
      <c r="X2673" t="n">
        <v>0.54</v>
      </c>
      <c r="Y2673" t="n">
        <v>1</v>
      </c>
      <c r="Z2673" t="n">
        <v>10</v>
      </c>
    </row>
    <row r="2674">
      <c r="A2674" t="n">
        <v>11</v>
      </c>
      <c r="B2674" t="n">
        <v>75</v>
      </c>
      <c r="C2674" t="inlineStr">
        <is>
          <t xml:space="preserve">CONCLUIDO	</t>
        </is>
      </c>
      <c r="D2674" t="n">
        <v>7.1642</v>
      </c>
      <c r="E2674" t="n">
        <v>13.96</v>
      </c>
      <c r="F2674" t="n">
        <v>10.89</v>
      </c>
      <c r="G2674" t="n">
        <v>25.12</v>
      </c>
      <c r="H2674" t="n">
        <v>0.43</v>
      </c>
      <c r="I2674" t="n">
        <v>26</v>
      </c>
      <c r="J2674" t="n">
        <v>154.28</v>
      </c>
      <c r="K2674" t="n">
        <v>49.1</v>
      </c>
      <c r="L2674" t="n">
        <v>3.75</v>
      </c>
      <c r="M2674" t="n">
        <v>24</v>
      </c>
      <c r="N2674" t="n">
        <v>26.43</v>
      </c>
      <c r="O2674" t="n">
        <v>19261.45</v>
      </c>
      <c r="P2674" t="n">
        <v>128.23</v>
      </c>
      <c r="Q2674" t="n">
        <v>197.86</v>
      </c>
      <c r="R2674" t="n">
        <v>42.95</v>
      </c>
      <c r="S2674" t="n">
        <v>25.4</v>
      </c>
      <c r="T2674" t="n">
        <v>7839.22</v>
      </c>
      <c r="U2674" t="n">
        <v>0.59</v>
      </c>
      <c r="V2674" t="n">
        <v>0.85</v>
      </c>
      <c r="W2674" t="n">
        <v>2.98</v>
      </c>
      <c r="X2674" t="n">
        <v>0.5</v>
      </c>
      <c r="Y2674" t="n">
        <v>1</v>
      </c>
      <c r="Z2674" t="n">
        <v>10</v>
      </c>
    </row>
    <row r="2675">
      <c r="A2675" t="n">
        <v>12</v>
      </c>
      <c r="B2675" t="n">
        <v>75</v>
      </c>
      <c r="C2675" t="inlineStr">
        <is>
          <t xml:space="preserve">CONCLUIDO	</t>
        </is>
      </c>
      <c r="D2675" t="n">
        <v>7.2202</v>
      </c>
      <c r="E2675" t="n">
        <v>13.85</v>
      </c>
      <c r="F2675" t="n">
        <v>10.84</v>
      </c>
      <c r="G2675" t="n">
        <v>27.1</v>
      </c>
      <c r="H2675" t="n">
        <v>0.46</v>
      </c>
      <c r="I2675" t="n">
        <v>24</v>
      </c>
      <c r="J2675" t="n">
        <v>154.63</v>
      </c>
      <c r="K2675" t="n">
        <v>49.1</v>
      </c>
      <c r="L2675" t="n">
        <v>4</v>
      </c>
      <c r="M2675" t="n">
        <v>22</v>
      </c>
      <c r="N2675" t="n">
        <v>26.53</v>
      </c>
      <c r="O2675" t="n">
        <v>19304.72</v>
      </c>
      <c r="P2675" t="n">
        <v>127.56</v>
      </c>
      <c r="Q2675" t="n">
        <v>197.77</v>
      </c>
      <c r="R2675" t="n">
        <v>41.28</v>
      </c>
      <c r="S2675" t="n">
        <v>25.4</v>
      </c>
      <c r="T2675" t="n">
        <v>7017.76</v>
      </c>
      <c r="U2675" t="n">
        <v>0.62</v>
      </c>
      <c r="V2675" t="n">
        <v>0.86</v>
      </c>
      <c r="W2675" t="n">
        <v>2.98</v>
      </c>
      <c r="X2675" t="n">
        <v>0.45</v>
      </c>
      <c r="Y2675" t="n">
        <v>1</v>
      </c>
      <c r="Z2675" t="n">
        <v>10</v>
      </c>
    </row>
    <row r="2676">
      <c r="A2676" t="n">
        <v>13</v>
      </c>
      <c r="B2676" t="n">
        <v>75</v>
      </c>
      <c r="C2676" t="inlineStr">
        <is>
          <t xml:space="preserve">CONCLUIDO	</t>
        </is>
      </c>
      <c r="D2676" t="n">
        <v>7.2381</v>
      </c>
      <c r="E2676" t="n">
        <v>13.82</v>
      </c>
      <c r="F2676" t="n">
        <v>10.84</v>
      </c>
      <c r="G2676" t="n">
        <v>28.27</v>
      </c>
      <c r="H2676" t="n">
        <v>0.49</v>
      </c>
      <c r="I2676" t="n">
        <v>23</v>
      </c>
      <c r="J2676" t="n">
        <v>154.98</v>
      </c>
      <c r="K2676" t="n">
        <v>49.1</v>
      </c>
      <c r="L2676" t="n">
        <v>4.25</v>
      </c>
      <c r="M2676" t="n">
        <v>21</v>
      </c>
      <c r="N2676" t="n">
        <v>26.63</v>
      </c>
      <c r="O2676" t="n">
        <v>19348.03</v>
      </c>
      <c r="P2676" t="n">
        <v>127.36</v>
      </c>
      <c r="Q2676" t="n">
        <v>197.78</v>
      </c>
      <c r="R2676" t="n">
        <v>41.28</v>
      </c>
      <c r="S2676" t="n">
        <v>25.4</v>
      </c>
      <c r="T2676" t="n">
        <v>7019.99</v>
      </c>
      <c r="U2676" t="n">
        <v>0.62</v>
      </c>
      <c r="V2676" t="n">
        <v>0.86</v>
      </c>
      <c r="W2676" t="n">
        <v>2.98</v>
      </c>
      <c r="X2676" t="n">
        <v>0.45</v>
      </c>
      <c r="Y2676" t="n">
        <v>1</v>
      </c>
      <c r="Z2676" t="n">
        <v>10</v>
      </c>
    </row>
    <row r="2677">
      <c r="A2677" t="n">
        <v>14</v>
      </c>
      <c r="B2677" t="n">
        <v>75</v>
      </c>
      <c r="C2677" t="inlineStr">
        <is>
          <t xml:space="preserve">CONCLUIDO	</t>
        </is>
      </c>
      <c r="D2677" t="n">
        <v>7.2701</v>
      </c>
      <c r="E2677" t="n">
        <v>13.76</v>
      </c>
      <c r="F2677" t="n">
        <v>10.81</v>
      </c>
      <c r="G2677" t="n">
        <v>29.47</v>
      </c>
      <c r="H2677" t="n">
        <v>0.51</v>
      </c>
      <c r="I2677" t="n">
        <v>22</v>
      </c>
      <c r="J2677" t="n">
        <v>155.33</v>
      </c>
      <c r="K2677" t="n">
        <v>49.1</v>
      </c>
      <c r="L2677" t="n">
        <v>4.5</v>
      </c>
      <c r="M2677" t="n">
        <v>20</v>
      </c>
      <c r="N2677" t="n">
        <v>26.74</v>
      </c>
      <c r="O2677" t="n">
        <v>19391.36</v>
      </c>
      <c r="P2677" t="n">
        <v>126.83</v>
      </c>
      <c r="Q2677" t="n">
        <v>197.77</v>
      </c>
      <c r="R2677" t="n">
        <v>40.33</v>
      </c>
      <c r="S2677" t="n">
        <v>25.4</v>
      </c>
      <c r="T2677" t="n">
        <v>6553.42</v>
      </c>
      <c r="U2677" t="n">
        <v>0.63</v>
      </c>
      <c r="V2677" t="n">
        <v>0.86</v>
      </c>
      <c r="W2677" t="n">
        <v>2.97</v>
      </c>
      <c r="X2677" t="n">
        <v>0.42</v>
      </c>
      <c r="Y2677" t="n">
        <v>1</v>
      </c>
      <c r="Z2677" t="n">
        <v>10</v>
      </c>
    </row>
    <row r="2678">
      <c r="A2678" t="n">
        <v>15</v>
      </c>
      <c r="B2678" t="n">
        <v>75</v>
      </c>
      <c r="C2678" t="inlineStr">
        <is>
          <t xml:space="preserve">CONCLUIDO	</t>
        </is>
      </c>
      <c r="D2678" t="n">
        <v>7.3281</v>
      </c>
      <c r="E2678" t="n">
        <v>13.65</v>
      </c>
      <c r="F2678" t="n">
        <v>10.76</v>
      </c>
      <c r="G2678" t="n">
        <v>32.28</v>
      </c>
      <c r="H2678" t="n">
        <v>0.54</v>
      </c>
      <c r="I2678" t="n">
        <v>20</v>
      </c>
      <c r="J2678" t="n">
        <v>155.68</v>
      </c>
      <c r="K2678" t="n">
        <v>49.1</v>
      </c>
      <c r="L2678" t="n">
        <v>4.75</v>
      </c>
      <c r="M2678" t="n">
        <v>18</v>
      </c>
      <c r="N2678" t="n">
        <v>26.84</v>
      </c>
      <c r="O2678" t="n">
        <v>19434.74</v>
      </c>
      <c r="P2678" t="n">
        <v>126.01</v>
      </c>
      <c r="Q2678" t="n">
        <v>197.77</v>
      </c>
      <c r="R2678" t="n">
        <v>38.82</v>
      </c>
      <c r="S2678" t="n">
        <v>25.4</v>
      </c>
      <c r="T2678" t="n">
        <v>5806.14</v>
      </c>
      <c r="U2678" t="n">
        <v>0.65</v>
      </c>
      <c r="V2678" t="n">
        <v>0.86</v>
      </c>
      <c r="W2678" t="n">
        <v>2.97</v>
      </c>
      <c r="X2678" t="n">
        <v>0.37</v>
      </c>
      <c r="Y2678" t="n">
        <v>1</v>
      </c>
      <c r="Z2678" t="n">
        <v>10</v>
      </c>
    </row>
    <row r="2679">
      <c r="A2679" t="n">
        <v>16</v>
      </c>
      <c r="B2679" t="n">
        <v>75</v>
      </c>
      <c r="C2679" t="inlineStr">
        <is>
          <t xml:space="preserve">CONCLUIDO	</t>
        </is>
      </c>
      <c r="D2679" t="n">
        <v>7.3523</v>
      </c>
      <c r="E2679" t="n">
        <v>13.6</v>
      </c>
      <c r="F2679" t="n">
        <v>10.74</v>
      </c>
      <c r="G2679" t="n">
        <v>33.93</v>
      </c>
      <c r="H2679" t="n">
        <v>0.57</v>
      </c>
      <c r="I2679" t="n">
        <v>19</v>
      </c>
      <c r="J2679" t="n">
        <v>156.03</v>
      </c>
      <c r="K2679" t="n">
        <v>49.1</v>
      </c>
      <c r="L2679" t="n">
        <v>5</v>
      </c>
      <c r="M2679" t="n">
        <v>17</v>
      </c>
      <c r="N2679" t="n">
        <v>26.94</v>
      </c>
      <c r="O2679" t="n">
        <v>19478.15</v>
      </c>
      <c r="P2679" t="n">
        <v>125.67</v>
      </c>
      <c r="Q2679" t="n">
        <v>197.77</v>
      </c>
      <c r="R2679" t="n">
        <v>38.44</v>
      </c>
      <c r="S2679" t="n">
        <v>25.4</v>
      </c>
      <c r="T2679" t="n">
        <v>5621.89</v>
      </c>
      <c r="U2679" t="n">
        <v>0.66</v>
      </c>
      <c r="V2679" t="n">
        <v>0.87</v>
      </c>
      <c r="W2679" t="n">
        <v>2.97</v>
      </c>
      <c r="X2679" t="n">
        <v>0.35</v>
      </c>
      <c r="Y2679" t="n">
        <v>1</v>
      </c>
      <c r="Z2679" t="n">
        <v>10</v>
      </c>
    </row>
    <row r="2680">
      <c r="A2680" t="n">
        <v>17</v>
      </c>
      <c r="B2680" t="n">
        <v>75</v>
      </c>
      <c r="C2680" t="inlineStr">
        <is>
          <t xml:space="preserve">CONCLUIDO	</t>
        </is>
      </c>
      <c r="D2680" t="n">
        <v>7.3528</v>
      </c>
      <c r="E2680" t="n">
        <v>13.6</v>
      </c>
      <c r="F2680" t="n">
        <v>10.74</v>
      </c>
      <c r="G2680" t="n">
        <v>33.93</v>
      </c>
      <c r="H2680" t="n">
        <v>0.59</v>
      </c>
      <c r="I2680" t="n">
        <v>19</v>
      </c>
      <c r="J2680" t="n">
        <v>156.39</v>
      </c>
      <c r="K2680" t="n">
        <v>49.1</v>
      </c>
      <c r="L2680" t="n">
        <v>5.25</v>
      </c>
      <c r="M2680" t="n">
        <v>17</v>
      </c>
      <c r="N2680" t="n">
        <v>27.04</v>
      </c>
      <c r="O2680" t="n">
        <v>19521.59</v>
      </c>
      <c r="P2680" t="n">
        <v>125.56</v>
      </c>
      <c r="Q2680" t="n">
        <v>197.79</v>
      </c>
      <c r="R2680" t="n">
        <v>38.27</v>
      </c>
      <c r="S2680" t="n">
        <v>25.4</v>
      </c>
      <c r="T2680" t="n">
        <v>5533.7</v>
      </c>
      <c r="U2680" t="n">
        <v>0.66</v>
      </c>
      <c r="V2680" t="n">
        <v>0.87</v>
      </c>
      <c r="W2680" t="n">
        <v>2.97</v>
      </c>
      <c r="X2680" t="n">
        <v>0.35</v>
      </c>
      <c r="Y2680" t="n">
        <v>1</v>
      </c>
      <c r="Z2680" t="n">
        <v>10</v>
      </c>
    </row>
    <row r="2681">
      <c r="A2681" t="n">
        <v>18</v>
      </c>
      <c r="B2681" t="n">
        <v>75</v>
      </c>
      <c r="C2681" t="inlineStr">
        <is>
          <t xml:space="preserve">CONCLUIDO	</t>
        </is>
      </c>
      <c r="D2681" t="n">
        <v>7.3745</v>
      </c>
      <c r="E2681" t="n">
        <v>13.56</v>
      </c>
      <c r="F2681" t="n">
        <v>10.73</v>
      </c>
      <c r="G2681" t="n">
        <v>35.78</v>
      </c>
      <c r="H2681" t="n">
        <v>0.62</v>
      </c>
      <c r="I2681" t="n">
        <v>18</v>
      </c>
      <c r="J2681" t="n">
        <v>156.74</v>
      </c>
      <c r="K2681" t="n">
        <v>49.1</v>
      </c>
      <c r="L2681" t="n">
        <v>5.5</v>
      </c>
      <c r="M2681" t="n">
        <v>16</v>
      </c>
      <c r="N2681" t="n">
        <v>27.14</v>
      </c>
      <c r="O2681" t="n">
        <v>19565.07</v>
      </c>
      <c r="P2681" t="n">
        <v>125.38</v>
      </c>
      <c r="Q2681" t="n">
        <v>197.79</v>
      </c>
      <c r="R2681" t="n">
        <v>37.89</v>
      </c>
      <c r="S2681" t="n">
        <v>25.4</v>
      </c>
      <c r="T2681" t="n">
        <v>5349.64</v>
      </c>
      <c r="U2681" t="n">
        <v>0.67</v>
      </c>
      <c r="V2681" t="n">
        <v>0.87</v>
      </c>
      <c r="W2681" t="n">
        <v>2.97</v>
      </c>
      <c r="X2681" t="n">
        <v>0.34</v>
      </c>
      <c r="Y2681" t="n">
        <v>1</v>
      </c>
      <c r="Z2681" t="n">
        <v>10</v>
      </c>
    </row>
    <row r="2682">
      <c r="A2682" t="n">
        <v>19</v>
      </c>
      <c r="B2682" t="n">
        <v>75</v>
      </c>
      <c r="C2682" t="inlineStr">
        <is>
          <t xml:space="preserve">CONCLUIDO	</t>
        </is>
      </c>
      <c r="D2682" t="n">
        <v>7.3974</v>
      </c>
      <c r="E2682" t="n">
        <v>13.52</v>
      </c>
      <c r="F2682" t="n">
        <v>10.72</v>
      </c>
      <c r="G2682" t="n">
        <v>37.84</v>
      </c>
      <c r="H2682" t="n">
        <v>0.65</v>
      </c>
      <c r="I2682" t="n">
        <v>17</v>
      </c>
      <c r="J2682" t="n">
        <v>157.09</v>
      </c>
      <c r="K2682" t="n">
        <v>49.1</v>
      </c>
      <c r="L2682" t="n">
        <v>5.75</v>
      </c>
      <c r="M2682" t="n">
        <v>15</v>
      </c>
      <c r="N2682" t="n">
        <v>27.25</v>
      </c>
      <c r="O2682" t="n">
        <v>19608.58</v>
      </c>
      <c r="P2682" t="n">
        <v>124.97</v>
      </c>
      <c r="Q2682" t="n">
        <v>197.78</v>
      </c>
      <c r="R2682" t="n">
        <v>37.79</v>
      </c>
      <c r="S2682" t="n">
        <v>25.4</v>
      </c>
      <c r="T2682" t="n">
        <v>5308.23</v>
      </c>
      <c r="U2682" t="n">
        <v>0.67</v>
      </c>
      <c r="V2682" t="n">
        <v>0.87</v>
      </c>
      <c r="W2682" t="n">
        <v>2.97</v>
      </c>
      <c r="X2682" t="n">
        <v>0.33</v>
      </c>
      <c r="Y2682" t="n">
        <v>1</v>
      </c>
      <c r="Z2682" t="n">
        <v>10</v>
      </c>
    </row>
    <row r="2683">
      <c r="A2683" t="n">
        <v>20</v>
      </c>
      <c r="B2683" t="n">
        <v>75</v>
      </c>
      <c r="C2683" t="inlineStr">
        <is>
          <t xml:space="preserve">CONCLUIDO	</t>
        </is>
      </c>
      <c r="D2683" t="n">
        <v>7.4379</v>
      </c>
      <c r="E2683" t="n">
        <v>13.44</v>
      </c>
      <c r="F2683" t="n">
        <v>10.68</v>
      </c>
      <c r="G2683" t="n">
        <v>40.05</v>
      </c>
      <c r="H2683" t="n">
        <v>0.67</v>
      </c>
      <c r="I2683" t="n">
        <v>16</v>
      </c>
      <c r="J2683" t="n">
        <v>157.44</v>
      </c>
      <c r="K2683" t="n">
        <v>49.1</v>
      </c>
      <c r="L2683" t="n">
        <v>6</v>
      </c>
      <c r="M2683" t="n">
        <v>14</v>
      </c>
      <c r="N2683" t="n">
        <v>27.35</v>
      </c>
      <c r="O2683" t="n">
        <v>19652.13</v>
      </c>
      <c r="P2683" t="n">
        <v>124.33</v>
      </c>
      <c r="Q2683" t="n">
        <v>197.8</v>
      </c>
      <c r="R2683" t="n">
        <v>36.32</v>
      </c>
      <c r="S2683" t="n">
        <v>25.4</v>
      </c>
      <c r="T2683" t="n">
        <v>4576.36</v>
      </c>
      <c r="U2683" t="n">
        <v>0.7</v>
      </c>
      <c r="V2683" t="n">
        <v>0.87</v>
      </c>
      <c r="W2683" t="n">
        <v>2.97</v>
      </c>
      <c r="X2683" t="n">
        <v>0.29</v>
      </c>
      <c r="Y2683" t="n">
        <v>1</v>
      </c>
      <c r="Z2683" t="n">
        <v>10</v>
      </c>
    </row>
    <row r="2684">
      <c r="A2684" t="n">
        <v>21</v>
      </c>
      <c r="B2684" t="n">
        <v>75</v>
      </c>
      <c r="C2684" t="inlineStr">
        <is>
          <t xml:space="preserve">CONCLUIDO	</t>
        </is>
      </c>
      <c r="D2684" t="n">
        <v>7.4294</v>
      </c>
      <c r="E2684" t="n">
        <v>13.46</v>
      </c>
      <c r="F2684" t="n">
        <v>10.69</v>
      </c>
      <c r="G2684" t="n">
        <v>40.11</v>
      </c>
      <c r="H2684" t="n">
        <v>0.7</v>
      </c>
      <c r="I2684" t="n">
        <v>16</v>
      </c>
      <c r="J2684" t="n">
        <v>157.8</v>
      </c>
      <c r="K2684" t="n">
        <v>49.1</v>
      </c>
      <c r="L2684" t="n">
        <v>6.25</v>
      </c>
      <c r="M2684" t="n">
        <v>14</v>
      </c>
      <c r="N2684" t="n">
        <v>27.45</v>
      </c>
      <c r="O2684" t="n">
        <v>19695.71</v>
      </c>
      <c r="P2684" t="n">
        <v>124.48</v>
      </c>
      <c r="Q2684" t="n">
        <v>197.83</v>
      </c>
      <c r="R2684" t="n">
        <v>36.81</v>
      </c>
      <c r="S2684" t="n">
        <v>25.4</v>
      </c>
      <c r="T2684" t="n">
        <v>4821.8</v>
      </c>
      <c r="U2684" t="n">
        <v>0.6899999999999999</v>
      </c>
      <c r="V2684" t="n">
        <v>0.87</v>
      </c>
      <c r="W2684" t="n">
        <v>2.96</v>
      </c>
      <c r="X2684" t="n">
        <v>0.3</v>
      </c>
      <c r="Y2684" t="n">
        <v>1</v>
      </c>
      <c r="Z2684" t="n">
        <v>10</v>
      </c>
    </row>
    <row r="2685">
      <c r="A2685" t="n">
        <v>22</v>
      </c>
      <c r="B2685" t="n">
        <v>75</v>
      </c>
      <c r="C2685" t="inlineStr">
        <is>
          <t xml:space="preserve">CONCLUIDO	</t>
        </is>
      </c>
      <c r="D2685" t="n">
        <v>7.4577</v>
      </c>
      <c r="E2685" t="n">
        <v>13.41</v>
      </c>
      <c r="F2685" t="n">
        <v>10.67</v>
      </c>
      <c r="G2685" t="n">
        <v>42.7</v>
      </c>
      <c r="H2685" t="n">
        <v>0.73</v>
      </c>
      <c r="I2685" t="n">
        <v>15</v>
      </c>
      <c r="J2685" t="n">
        <v>158.15</v>
      </c>
      <c r="K2685" t="n">
        <v>49.1</v>
      </c>
      <c r="L2685" t="n">
        <v>6.5</v>
      </c>
      <c r="M2685" t="n">
        <v>13</v>
      </c>
      <c r="N2685" t="n">
        <v>27.56</v>
      </c>
      <c r="O2685" t="n">
        <v>19739.33</v>
      </c>
      <c r="P2685" t="n">
        <v>124.05</v>
      </c>
      <c r="Q2685" t="n">
        <v>197.76</v>
      </c>
      <c r="R2685" t="n">
        <v>36.24</v>
      </c>
      <c r="S2685" t="n">
        <v>25.4</v>
      </c>
      <c r="T2685" t="n">
        <v>4539.17</v>
      </c>
      <c r="U2685" t="n">
        <v>0.7</v>
      </c>
      <c r="V2685" t="n">
        <v>0.87</v>
      </c>
      <c r="W2685" t="n">
        <v>2.96</v>
      </c>
      <c r="X2685" t="n">
        <v>0.28</v>
      </c>
      <c r="Y2685" t="n">
        <v>1</v>
      </c>
      <c r="Z2685" t="n">
        <v>10</v>
      </c>
    </row>
    <row r="2686">
      <c r="A2686" t="n">
        <v>23</v>
      </c>
      <c r="B2686" t="n">
        <v>75</v>
      </c>
      <c r="C2686" t="inlineStr">
        <is>
          <t xml:space="preserve">CONCLUIDO	</t>
        </is>
      </c>
      <c r="D2686" t="n">
        <v>7.4636</v>
      </c>
      <c r="E2686" t="n">
        <v>13.4</v>
      </c>
      <c r="F2686" t="n">
        <v>10.66</v>
      </c>
      <c r="G2686" t="n">
        <v>42.65</v>
      </c>
      <c r="H2686" t="n">
        <v>0.75</v>
      </c>
      <c r="I2686" t="n">
        <v>15</v>
      </c>
      <c r="J2686" t="n">
        <v>158.51</v>
      </c>
      <c r="K2686" t="n">
        <v>49.1</v>
      </c>
      <c r="L2686" t="n">
        <v>6.75</v>
      </c>
      <c r="M2686" t="n">
        <v>13</v>
      </c>
      <c r="N2686" t="n">
        <v>27.66</v>
      </c>
      <c r="O2686" t="n">
        <v>19782.99</v>
      </c>
      <c r="P2686" t="n">
        <v>123.64</v>
      </c>
      <c r="Q2686" t="n">
        <v>197.77</v>
      </c>
      <c r="R2686" t="n">
        <v>35.88</v>
      </c>
      <c r="S2686" t="n">
        <v>25.4</v>
      </c>
      <c r="T2686" t="n">
        <v>4360.49</v>
      </c>
      <c r="U2686" t="n">
        <v>0.71</v>
      </c>
      <c r="V2686" t="n">
        <v>0.87</v>
      </c>
      <c r="W2686" t="n">
        <v>2.96</v>
      </c>
      <c r="X2686" t="n">
        <v>0.27</v>
      </c>
      <c r="Y2686" t="n">
        <v>1</v>
      </c>
      <c r="Z2686" t="n">
        <v>10</v>
      </c>
    </row>
    <row r="2687">
      <c r="A2687" t="n">
        <v>24</v>
      </c>
      <c r="B2687" t="n">
        <v>75</v>
      </c>
      <c r="C2687" t="inlineStr">
        <is>
          <t xml:space="preserve">CONCLUIDO	</t>
        </is>
      </c>
      <c r="D2687" t="n">
        <v>7.4913</v>
      </c>
      <c r="E2687" t="n">
        <v>13.35</v>
      </c>
      <c r="F2687" t="n">
        <v>10.64</v>
      </c>
      <c r="G2687" t="n">
        <v>45.62</v>
      </c>
      <c r="H2687" t="n">
        <v>0.78</v>
      </c>
      <c r="I2687" t="n">
        <v>14</v>
      </c>
      <c r="J2687" t="n">
        <v>158.86</v>
      </c>
      <c r="K2687" t="n">
        <v>49.1</v>
      </c>
      <c r="L2687" t="n">
        <v>7</v>
      </c>
      <c r="M2687" t="n">
        <v>12</v>
      </c>
      <c r="N2687" t="n">
        <v>27.77</v>
      </c>
      <c r="O2687" t="n">
        <v>19826.68</v>
      </c>
      <c r="P2687" t="n">
        <v>123.36</v>
      </c>
      <c r="Q2687" t="n">
        <v>197.81</v>
      </c>
      <c r="R2687" t="n">
        <v>35.32</v>
      </c>
      <c r="S2687" t="n">
        <v>25.4</v>
      </c>
      <c r="T2687" t="n">
        <v>4087.15</v>
      </c>
      <c r="U2687" t="n">
        <v>0.72</v>
      </c>
      <c r="V2687" t="n">
        <v>0.87</v>
      </c>
      <c r="W2687" t="n">
        <v>2.96</v>
      </c>
      <c r="X2687" t="n">
        <v>0.25</v>
      </c>
      <c r="Y2687" t="n">
        <v>1</v>
      </c>
      <c r="Z2687" t="n">
        <v>10</v>
      </c>
    </row>
    <row r="2688">
      <c r="A2688" t="n">
        <v>25</v>
      </c>
      <c r="B2688" t="n">
        <v>75</v>
      </c>
      <c r="C2688" t="inlineStr">
        <is>
          <t xml:space="preserve">CONCLUIDO	</t>
        </is>
      </c>
      <c r="D2688" t="n">
        <v>7.4849</v>
      </c>
      <c r="E2688" t="n">
        <v>13.36</v>
      </c>
      <c r="F2688" t="n">
        <v>10.66</v>
      </c>
      <c r="G2688" t="n">
        <v>45.67</v>
      </c>
      <c r="H2688" t="n">
        <v>0.8100000000000001</v>
      </c>
      <c r="I2688" t="n">
        <v>14</v>
      </c>
      <c r="J2688" t="n">
        <v>159.22</v>
      </c>
      <c r="K2688" t="n">
        <v>49.1</v>
      </c>
      <c r="L2688" t="n">
        <v>7.25</v>
      </c>
      <c r="M2688" t="n">
        <v>12</v>
      </c>
      <c r="N2688" t="n">
        <v>27.87</v>
      </c>
      <c r="O2688" t="n">
        <v>19870.53</v>
      </c>
      <c r="P2688" t="n">
        <v>123.11</v>
      </c>
      <c r="Q2688" t="n">
        <v>197.77</v>
      </c>
      <c r="R2688" t="n">
        <v>35.73</v>
      </c>
      <c r="S2688" t="n">
        <v>25.4</v>
      </c>
      <c r="T2688" t="n">
        <v>4290.35</v>
      </c>
      <c r="U2688" t="n">
        <v>0.71</v>
      </c>
      <c r="V2688" t="n">
        <v>0.87</v>
      </c>
      <c r="W2688" t="n">
        <v>2.96</v>
      </c>
      <c r="X2688" t="n">
        <v>0.27</v>
      </c>
      <c r="Y2688" t="n">
        <v>1</v>
      </c>
      <c r="Z2688" t="n">
        <v>10</v>
      </c>
    </row>
    <row r="2689">
      <c r="A2689" t="n">
        <v>26</v>
      </c>
      <c r="B2689" t="n">
        <v>75</v>
      </c>
      <c r="C2689" t="inlineStr">
        <is>
          <t xml:space="preserve">CONCLUIDO	</t>
        </is>
      </c>
      <c r="D2689" t="n">
        <v>7.5121</v>
      </c>
      <c r="E2689" t="n">
        <v>13.31</v>
      </c>
      <c r="F2689" t="n">
        <v>10.64</v>
      </c>
      <c r="G2689" t="n">
        <v>49.1</v>
      </c>
      <c r="H2689" t="n">
        <v>0.83</v>
      </c>
      <c r="I2689" t="n">
        <v>13</v>
      </c>
      <c r="J2689" t="n">
        <v>159.57</v>
      </c>
      <c r="K2689" t="n">
        <v>49.1</v>
      </c>
      <c r="L2689" t="n">
        <v>7.5</v>
      </c>
      <c r="M2689" t="n">
        <v>11</v>
      </c>
      <c r="N2689" t="n">
        <v>27.98</v>
      </c>
      <c r="O2689" t="n">
        <v>19914.3</v>
      </c>
      <c r="P2689" t="n">
        <v>123.08</v>
      </c>
      <c r="Q2689" t="n">
        <v>197.78</v>
      </c>
      <c r="R2689" t="n">
        <v>35.16</v>
      </c>
      <c r="S2689" t="n">
        <v>25.4</v>
      </c>
      <c r="T2689" t="n">
        <v>4009.82</v>
      </c>
      <c r="U2689" t="n">
        <v>0.72</v>
      </c>
      <c r="V2689" t="n">
        <v>0.87</v>
      </c>
      <c r="W2689" t="n">
        <v>2.96</v>
      </c>
      <c r="X2689" t="n">
        <v>0.25</v>
      </c>
      <c r="Y2689" t="n">
        <v>1</v>
      </c>
      <c r="Z2689" t="n">
        <v>10</v>
      </c>
    </row>
    <row r="2690">
      <c r="A2690" t="n">
        <v>27</v>
      </c>
      <c r="B2690" t="n">
        <v>75</v>
      </c>
      <c r="C2690" t="inlineStr">
        <is>
          <t xml:space="preserve">CONCLUIDO	</t>
        </is>
      </c>
      <c r="D2690" t="n">
        <v>7.5221</v>
      </c>
      <c r="E2690" t="n">
        <v>13.29</v>
      </c>
      <c r="F2690" t="n">
        <v>10.62</v>
      </c>
      <c r="G2690" t="n">
        <v>49.02</v>
      </c>
      <c r="H2690" t="n">
        <v>0.86</v>
      </c>
      <c r="I2690" t="n">
        <v>13</v>
      </c>
      <c r="J2690" t="n">
        <v>159.92</v>
      </c>
      <c r="K2690" t="n">
        <v>49.1</v>
      </c>
      <c r="L2690" t="n">
        <v>7.75</v>
      </c>
      <c r="M2690" t="n">
        <v>11</v>
      </c>
      <c r="N2690" t="n">
        <v>28.08</v>
      </c>
      <c r="O2690" t="n">
        <v>19958.1</v>
      </c>
      <c r="P2690" t="n">
        <v>122.6</v>
      </c>
      <c r="Q2690" t="n">
        <v>197.75</v>
      </c>
      <c r="R2690" t="n">
        <v>34.64</v>
      </c>
      <c r="S2690" t="n">
        <v>25.4</v>
      </c>
      <c r="T2690" t="n">
        <v>3749.33</v>
      </c>
      <c r="U2690" t="n">
        <v>0.73</v>
      </c>
      <c r="V2690" t="n">
        <v>0.88</v>
      </c>
      <c r="W2690" t="n">
        <v>2.96</v>
      </c>
      <c r="X2690" t="n">
        <v>0.23</v>
      </c>
      <c r="Y2690" t="n">
        <v>1</v>
      </c>
      <c r="Z2690" t="n">
        <v>10</v>
      </c>
    </row>
    <row r="2691">
      <c r="A2691" t="n">
        <v>28</v>
      </c>
      <c r="B2691" t="n">
        <v>75</v>
      </c>
      <c r="C2691" t="inlineStr">
        <is>
          <t xml:space="preserve">CONCLUIDO	</t>
        </is>
      </c>
      <c r="D2691" t="n">
        <v>7.5415</v>
      </c>
      <c r="E2691" t="n">
        <v>13.26</v>
      </c>
      <c r="F2691" t="n">
        <v>10.62</v>
      </c>
      <c r="G2691" t="n">
        <v>53.08</v>
      </c>
      <c r="H2691" t="n">
        <v>0.88</v>
      </c>
      <c r="I2691" t="n">
        <v>12</v>
      </c>
      <c r="J2691" t="n">
        <v>160.28</v>
      </c>
      <c r="K2691" t="n">
        <v>49.1</v>
      </c>
      <c r="L2691" t="n">
        <v>8</v>
      </c>
      <c r="M2691" t="n">
        <v>10</v>
      </c>
      <c r="N2691" t="n">
        <v>28.19</v>
      </c>
      <c r="O2691" t="n">
        <v>20001.93</v>
      </c>
      <c r="P2691" t="n">
        <v>122.23</v>
      </c>
      <c r="Q2691" t="n">
        <v>197.78</v>
      </c>
      <c r="R2691" t="n">
        <v>34.44</v>
      </c>
      <c r="S2691" t="n">
        <v>25.4</v>
      </c>
      <c r="T2691" t="n">
        <v>3658.22</v>
      </c>
      <c r="U2691" t="n">
        <v>0.74</v>
      </c>
      <c r="V2691" t="n">
        <v>0.88</v>
      </c>
      <c r="W2691" t="n">
        <v>2.96</v>
      </c>
      <c r="X2691" t="n">
        <v>0.23</v>
      </c>
      <c r="Y2691" t="n">
        <v>1</v>
      </c>
      <c r="Z2691" t="n">
        <v>10</v>
      </c>
    </row>
    <row r="2692">
      <c r="A2692" t="n">
        <v>29</v>
      </c>
      <c r="B2692" t="n">
        <v>75</v>
      </c>
      <c r="C2692" t="inlineStr">
        <is>
          <t xml:space="preserve">CONCLUIDO	</t>
        </is>
      </c>
      <c r="D2692" t="n">
        <v>7.5457</v>
      </c>
      <c r="E2692" t="n">
        <v>13.25</v>
      </c>
      <c r="F2692" t="n">
        <v>10.61</v>
      </c>
      <c r="G2692" t="n">
        <v>53.05</v>
      </c>
      <c r="H2692" t="n">
        <v>0.91</v>
      </c>
      <c r="I2692" t="n">
        <v>12</v>
      </c>
      <c r="J2692" t="n">
        <v>160.64</v>
      </c>
      <c r="K2692" t="n">
        <v>49.1</v>
      </c>
      <c r="L2692" t="n">
        <v>8.25</v>
      </c>
      <c r="M2692" t="n">
        <v>10</v>
      </c>
      <c r="N2692" t="n">
        <v>28.29</v>
      </c>
      <c r="O2692" t="n">
        <v>20045.81</v>
      </c>
      <c r="P2692" t="n">
        <v>122.13</v>
      </c>
      <c r="Q2692" t="n">
        <v>197.76</v>
      </c>
      <c r="R2692" t="n">
        <v>34.22</v>
      </c>
      <c r="S2692" t="n">
        <v>25.4</v>
      </c>
      <c r="T2692" t="n">
        <v>3545.01</v>
      </c>
      <c r="U2692" t="n">
        <v>0.74</v>
      </c>
      <c r="V2692" t="n">
        <v>0.88</v>
      </c>
      <c r="W2692" t="n">
        <v>2.96</v>
      </c>
      <c r="X2692" t="n">
        <v>0.22</v>
      </c>
      <c r="Y2692" t="n">
        <v>1</v>
      </c>
      <c r="Z2692" t="n">
        <v>10</v>
      </c>
    </row>
    <row r="2693">
      <c r="A2693" t="n">
        <v>30</v>
      </c>
      <c r="B2693" t="n">
        <v>75</v>
      </c>
      <c r="C2693" t="inlineStr">
        <is>
          <t xml:space="preserve">CONCLUIDO	</t>
        </is>
      </c>
      <c r="D2693" t="n">
        <v>7.5437</v>
      </c>
      <c r="E2693" t="n">
        <v>13.26</v>
      </c>
      <c r="F2693" t="n">
        <v>10.61</v>
      </c>
      <c r="G2693" t="n">
        <v>53.07</v>
      </c>
      <c r="H2693" t="n">
        <v>0.9399999999999999</v>
      </c>
      <c r="I2693" t="n">
        <v>12</v>
      </c>
      <c r="J2693" t="n">
        <v>160.99</v>
      </c>
      <c r="K2693" t="n">
        <v>49.1</v>
      </c>
      <c r="L2693" t="n">
        <v>8.5</v>
      </c>
      <c r="M2693" t="n">
        <v>10</v>
      </c>
      <c r="N2693" t="n">
        <v>28.4</v>
      </c>
      <c r="O2693" t="n">
        <v>20089.72</v>
      </c>
      <c r="P2693" t="n">
        <v>121.79</v>
      </c>
      <c r="Q2693" t="n">
        <v>197.77</v>
      </c>
      <c r="R2693" t="n">
        <v>34.26</v>
      </c>
      <c r="S2693" t="n">
        <v>25.4</v>
      </c>
      <c r="T2693" t="n">
        <v>3564.23</v>
      </c>
      <c r="U2693" t="n">
        <v>0.74</v>
      </c>
      <c r="V2693" t="n">
        <v>0.88</v>
      </c>
      <c r="W2693" t="n">
        <v>2.96</v>
      </c>
      <c r="X2693" t="n">
        <v>0.22</v>
      </c>
      <c r="Y2693" t="n">
        <v>1</v>
      </c>
      <c r="Z2693" t="n">
        <v>10</v>
      </c>
    </row>
    <row r="2694">
      <c r="A2694" t="n">
        <v>31</v>
      </c>
      <c r="B2694" t="n">
        <v>75</v>
      </c>
      <c r="C2694" t="inlineStr">
        <is>
          <t xml:space="preserve">CONCLUIDO	</t>
        </is>
      </c>
      <c r="D2694" t="n">
        <v>7.5745</v>
      </c>
      <c r="E2694" t="n">
        <v>13.2</v>
      </c>
      <c r="F2694" t="n">
        <v>10.59</v>
      </c>
      <c r="G2694" t="n">
        <v>57.76</v>
      </c>
      <c r="H2694" t="n">
        <v>0.96</v>
      </c>
      <c r="I2694" t="n">
        <v>11</v>
      </c>
      <c r="J2694" t="n">
        <v>161.35</v>
      </c>
      <c r="K2694" t="n">
        <v>49.1</v>
      </c>
      <c r="L2694" t="n">
        <v>8.75</v>
      </c>
      <c r="M2694" t="n">
        <v>9</v>
      </c>
      <c r="N2694" t="n">
        <v>28.5</v>
      </c>
      <c r="O2694" t="n">
        <v>20133.66</v>
      </c>
      <c r="P2694" t="n">
        <v>121.28</v>
      </c>
      <c r="Q2694" t="n">
        <v>197.78</v>
      </c>
      <c r="R2694" t="n">
        <v>33.62</v>
      </c>
      <c r="S2694" t="n">
        <v>25.4</v>
      </c>
      <c r="T2694" t="n">
        <v>3251.12</v>
      </c>
      <c r="U2694" t="n">
        <v>0.76</v>
      </c>
      <c r="V2694" t="n">
        <v>0.88</v>
      </c>
      <c r="W2694" t="n">
        <v>2.96</v>
      </c>
      <c r="X2694" t="n">
        <v>0.2</v>
      </c>
      <c r="Y2694" t="n">
        <v>1</v>
      </c>
      <c r="Z2694" t="n">
        <v>10</v>
      </c>
    </row>
    <row r="2695">
      <c r="A2695" t="n">
        <v>32</v>
      </c>
      <c r="B2695" t="n">
        <v>75</v>
      </c>
      <c r="C2695" t="inlineStr">
        <is>
          <t xml:space="preserve">CONCLUIDO	</t>
        </is>
      </c>
      <c r="D2695" t="n">
        <v>7.575</v>
      </c>
      <c r="E2695" t="n">
        <v>13.2</v>
      </c>
      <c r="F2695" t="n">
        <v>10.59</v>
      </c>
      <c r="G2695" t="n">
        <v>57.76</v>
      </c>
      <c r="H2695" t="n">
        <v>0.99</v>
      </c>
      <c r="I2695" t="n">
        <v>11</v>
      </c>
      <c r="J2695" t="n">
        <v>161.71</v>
      </c>
      <c r="K2695" t="n">
        <v>49.1</v>
      </c>
      <c r="L2695" t="n">
        <v>9</v>
      </c>
      <c r="M2695" t="n">
        <v>9</v>
      </c>
      <c r="N2695" t="n">
        <v>28.61</v>
      </c>
      <c r="O2695" t="n">
        <v>20177.64</v>
      </c>
      <c r="P2695" t="n">
        <v>121.15</v>
      </c>
      <c r="Q2695" t="n">
        <v>197.75</v>
      </c>
      <c r="R2695" t="n">
        <v>33.49</v>
      </c>
      <c r="S2695" t="n">
        <v>25.4</v>
      </c>
      <c r="T2695" t="n">
        <v>3186.9</v>
      </c>
      <c r="U2695" t="n">
        <v>0.76</v>
      </c>
      <c r="V2695" t="n">
        <v>0.88</v>
      </c>
      <c r="W2695" t="n">
        <v>2.96</v>
      </c>
      <c r="X2695" t="n">
        <v>0.2</v>
      </c>
      <c r="Y2695" t="n">
        <v>1</v>
      </c>
      <c r="Z2695" t="n">
        <v>10</v>
      </c>
    </row>
    <row r="2696">
      <c r="A2696" t="n">
        <v>33</v>
      </c>
      <c r="B2696" t="n">
        <v>75</v>
      </c>
      <c r="C2696" t="inlineStr">
        <is>
          <t xml:space="preserve">CONCLUIDO	</t>
        </is>
      </c>
      <c r="D2696" t="n">
        <v>7.5745</v>
      </c>
      <c r="E2696" t="n">
        <v>13.2</v>
      </c>
      <c r="F2696" t="n">
        <v>10.59</v>
      </c>
      <c r="G2696" t="n">
        <v>57.76</v>
      </c>
      <c r="H2696" t="n">
        <v>1.01</v>
      </c>
      <c r="I2696" t="n">
        <v>11</v>
      </c>
      <c r="J2696" t="n">
        <v>162.06</v>
      </c>
      <c r="K2696" t="n">
        <v>49.1</v>
      </c>
      <c r="L2696" t="n">
        <v>9.25</v>
      </c>
      <c r="M2696" t="n">
        <v>9</v>
      </c>
      <c r="N2696" t="n">
        <v>28.72</v>
      </c>
      <c r="O2696" t="n">
        <v>20221.66</v>
      </c>
      <c r="P2696" t="n">
        <v>121.25</v>
      </c>
      <c r="Q2696" t="n">
        <v>197.81</v>
      </c>
      <c r="R2696" t="n">
        <v>33.65</v>
      </c>
      <c r="S2696" t="n">
        <v>25.4</v>
      </c>
      <c r="T2696" t="n">
        <v>3264.69</v>
      </c>
      <c r="U2696" t="n">
        <v>0.75</v>
      </c>
      <c r="V2696" t="n">
        <v>0.88</v>
      </c>
      <c r="W2696" t="n">
        <v>2.96</v>
      </c>
      <c r="X2696" t="n">
        <v>0.2</v>
      </c>
      <c r="Y2696" t="n">
        <v>1</v>
      </c>
      <c r="Z2696" t="n">
        <v>10</v>
      </c>
    </row>
    <row r="2697">
      <c r="A2697" t="n">
        <v>34</v>
      </c>
      <c r="B2697" t="n">
        <v>75</v>
      </c>
      <c r="C2697" t="inlineStr">
        <is>
          <t xml:space="preserve">CONCLUIDO	</t>
        </is>
      </c>
      <c r="D2697" t="n">
        <v>7.5804</v>
      </c>
      <c r="E2697" t="n">
        <v>13.19</v>
      </c>
      <c r="F2697" t="n">
        <v>10.58</v>
      </c>
      <c r="G2697" t="n">
        <v>57.71</v>
      </c>
      <c r="H2697" t="n">
        <v>1.04</v>
      </c>
      <c r="I2697" t="n">
        <v>11</v>
      </c>
      <c r="J2697" t="n">
        <v>162.42</v>
      </c>
      <c r="K2697" t="n">
        <v>49.1</v>
      </c>
      <c r="L2697" t="n">
        <v>9.5</v>
      </c>
      <c r="M2697" t="n">
        <v>9</v>
      </c>
      <c r="N2697" t="n">
        <v>28.82</v>
      </c>
      <c r="O2697" t="n">
        <v>20265.72</v>
      </c>
      <c r="P2697" t="n">
        <v>120.74</v>
      </c>
      <c r="Q2697" t="n">
        <v>197.81</v>
      </c>
      <c r="R2697" t="n">
        <v>33.33</v>
      </c>
      <c r="S2697" t="n">
        <v>25.4</v>
      </c>
      <c r="T2697" t="n">
        <v>3105.4</v>
      </c>
      <c r="U2697" t="n">
        <v>0.76</v>
      </c>
      <c r="V2697" t="n">
        <v>0.88</v>
      </c>
      <c r="W2697" t="n">
        <v>2.95</v>
      </c>
      <c r="X2697" t="n">
        <v>0.19</v>
      </c>
      <c r="Y2697" t="n">
        <v>1</v>
      </c>
      <c r="Z2697" t="n">
        <v>10</v>
      </c>
    </row>
    <row r="2698">
      <c r="A2698" t="n">
        <v>35</v>
      </c>
      <c r="B2698" t="n">
        <v>75</v>
      </c>
      <c r="C2698" t="inlineStr">
        <is>
          <t xml:space="preserve">CONCLUIDO	</t>
        </is>
      </c>
      <c r="D2698" t="n">
        <v>7.6047</v>
      </c>
      <c r="E2698" t="n">
        <v>13.15</v>
      </c>
      <c r="F2698" t="n">
        <v>10.57</v>
      </c>
      <c r="G2698" t="n">
        <v>63.41</v>
      </c>
      <c r="H2698" t="n">
        <v>1.06</v>
      </c>
      <c r="I2698" t="n">
        <v>10</v>
      </c>
      <c r="J2698" t="n">
        <v>162.78</v>
      </c>
      <c r="K2698" t="n">
        <v>49.1</v>
      </c>
      <c r="L2698" t="n">
        <v>9.75</v>
      </c>
      <c r="M2698" t="n">
        <v>8</v>
      </c>
      <c r="N2698" t="n">
        <v>28.93</v>
      </c>
      <c r="O2698" t="n">
        <v>20309.81</v>
      </c>
      <c r="P2698" t="n">
        <v>120.57</v>
      </c>
      <c r="Q2698" t="n">
        <v>197.8</v>
      </c>
      <c r="R2698" t="n">
        <v>32.83</v>
      </c>
      <c r="S2698" t="n">
        <v>25.4</v>
      </c>
      <c r="T2698" t="n">
        <v>2859.55</v>
      </c>
      <c r="U2698" t="n">
        <v>0.77</v>
      </c>
      <c r="V2698" t="n">
        <v>0.88</v>
      </c>
      <c r="W2698" t="n">
        <v>2.96</v>
      </c>
      <c r="X2698" t="n">
        <v>0.18</v>
      </c>
      <c r="Y2698" t="n">
        <v>1</v>
      </c>
      <c r="Z2698" t="n">
        <v>10</v>
      </c>
    </row>
    <row r="2699">
      <c r="A2699" t="n">
        <v>36</v>
      </c>
      <c r="B2699" t="n">
        <v>75</v>
      </c>
      <c r="C2699" t="inlineStr">
        <is>
          <t xml:space="preserve">CONCLUIDO	</t>
        </is>
      </c>
      <c r="D2699" t="n">
        <v>7.6105</v>
      </c>
      <c r="E2699" t="n">
        <v>13.14</v>
      </c>
      <c r="F2699" t="n">
        <v>10.56</v>
      </c>
      <c r="G2699" t="n">
        <v>63.35</v>
      </c>
      <c r="H2699" t="n">
        <v>1.09</v>
      </c>
      <c r="I2699" t="n">
        <v>10</v>
      </c>
      <c r="J2699" t="n">
        <v>163.13</v>
      </c>
      <c r="K2699" t="n">
        <v>49.1</v>
      </c>
      <c r="L2699" t="n">
        <v>10</v>
      </c>
      <c r="M2699" t="n">
        <v>8</v>
      </c>
      <c r="N2699" t="n">
        <v>29.04</v>
      </c>
      <c r="O2699" t="n">
        <v>20353.94</v>
      </c>
      <c r="P2699" t="n">
        <v>120.43</v>
      </c>
      <c r="Q2699" t="n">
        <v>197.75</v>
      </c>
      <c r="R2699" t="n">
        <v>32.52</v>
      </c>
      <c r="S2699" t="n">
        <v>25.4</v>
      </c>
      <c r="T2699" t="n">
        <v>2707.82</v>
      </c>
      <c r="U2699" t="n">
        <v>0.78</v>
      </c>
      <c r="V2699" t="n">
        <v>0.88</v>
      </c>
      <c r="W2699" t="n">
        <v>2.96</v>
      </c>
      <c r="X2699" t="n">
        <v>0.17</v>
      </c>
      <c r="Y2699" t="n">
        <v>1</v>
      </c>
      <c r="Z2699" t="n">
        <v>10</v>
      </c>
    </row>
    <row r="2700">
      <c r="A2700" t="n">
        <v>37</v>
      </c>
      <c r="B2700" t="n">
        <v>75</v>
      </c>
      <c r="C2700" t="inlineStr">
        <is>
          <t xml:space="preserve">CONCLUIDO	</t>
        </is>
      </c>
      <c r="D2700" t="n">
        <v>7.6068</v>
      </c>
      <c r="E2700" t="n">
        <v>13.15</v>
      </c>
      <c r="F2700" t="n">
        <v>10.56</v>
      </c>
      <c r="G2700" t="n">
        <v>63.38</v>
      </c>
      <c r="H2700" t="n">
        <v>1.11</v>
      </c>
      <c r="I2700" t="n">
        <v>10</v>
      </c>
      <c r="J2700" t="n">
        <v>163.49</v>
      </c>
      <c r="K2700" t="n">
        <v>49.1</v>
      </c>
      <c r="L2700" t="n">
        <v>10.25</v>
      </c>
      <c r="M2700" t="n">
        <v>8</v>
      </c>
      <c r="N2700" t="n">
        <v>29.15</v>
      </c>
      <c r="O2700" t="n">
        <v>20398.1</v>
      </c>
      <c r="P2700" t="n">
        <v>120.2</v>
      </c>
      <c r="Q2700" t="n">
        <v>197.79</v>
      </c>
      <c r="R2700" t="n">
        <v>32.85</v>
      </c>
      <c r="S2700" t="n">
        <v>25.4</v>
      </c>
      <c r="T2700" t="n">
        <v>2869.55</v>
      </c>
      <c r="U2700" t="n">
        <v>0.77</v>
      </c>
      <c r="V2700" t="n">
        <v>0.88</v>
      </c>
      <c r="W2700" t="n">
        <v>2.95</v>
      </c>
      <c r="X2700" t="n">
        <v>0.17</v>
      </c>
      <c r="Y2700" t="n">
        <v>1</v>
      </c>
      <c r="Z2700" t="n">
        <v>10</v>
      </c>
    </row>
    <row r="2701">
      <c r="A2701" t="n">
        <v>38</v>
      </c>
      <c r="B2701" t="n">
        <v>75</v>
      </c>
      <c r="C2701" t="inlineStr">
        <is>
          <t xml:space="preserve">CONCLUIDO	</t>
        </is>
      </c>
      <c r="D2701" t="n">
        <v>7.6071</v>
      </c>
      <c r="E2701" t="n">
        <v>13.15</v>
      </c>
      <c r="F2701" t="n">
        <v>10.56</v>
      </c>
      <c r="G2701" t="n">
        <v>63.38</v>
      </c>
      <c r="H2701" t="n">
        <v>1.14</v>
      </c>
      <c r="I2701" t="n">
        <v>10</v>
      </c>
      <c r="J2701" t="n">
        <v>163.85</v>
      </c>
      <c r="K2701" t="n">
        <v>49.1</v>
      </c>
      <c r="L2701" t="n">
        <v>10.5</v>
      </c>
      <c r="M2701" t="n">
        <v>8</v>
      </c>
      <c r="N2701" t="n">
        <v>29.26</v>
      </c>
      <c r="O2701" t="n">
        <v>20442.3</v>
      </c>
      <c r="P2701" t="n">
        <v>119.93</v>
      </c>
      <c r="Q2701" t="n">
        <v>197.79</v>
      </c>
      <c r="R2701" t="n">
        <v>32.74</v>
      </c>
      <c r="S2701" t="n">
        <v>25.4</v>
      </c>
      <c r="T2701" t="n">
        <v>2814.32</v>
      </c>
      <c r="U2701" t="n">
        <v>0.78</v>
      </c>
      <c r="V2701" t="n">
        <v>0.88</v>
      </c>
      <c r="W2701" t="n">
        <v>2.96</v>
      </c>
      <c r="X2701" t="n">
        <v>0.17</v>
      </c>
      <c r="Y2701" t="n">
        <v>1</v>
      </c>
      <c r="Z2701" t="n">
        <v>10</v>
      </c>
    </row>
    <row r="2702">
      <c r="A2702" t="n">
        <v>39</v>
      </c>
      <c r="B2702" t="n">
        <v>75</v>
      </c>
      <c r="C2702" t="inlineStr">
        <is>
          <t xml:space="preserve">CONCLUIDO	</t>
        </is>
      </c>
      <c r="D2702" t="n">
        <v>7.6333</v>
      </c>
      <c r="E2702" t="n">
        <v>13.1</v>
      </c>
      <c r="F2702" t="n">
        <v>10.55</v>
      </c>
      <c r="G2702" t="n">
        <v>70.33</v>
      </c>
      <c r="H2702" t="n">
        <v>1.16</v>
      </c>
      <c r="I2702" t="n">
        <v>9</v>
      </c>
      <c r="J2702" t="n">
        <v>164.21</v>
      </c>
      <c r="K2702" t="n">
        <v>49.1</v>
      </c>
      <c r="L2702" t="n">
        <v>10.75</v>
      </c>
      <c r="M2702" t="n">
        <v>7</v>
      </c>
      <c r="N2702" t="n">
        <v>29.36</v>
      </c>
      <c r="O2702" t="n">
        <v>20486.54</v>
      </c>
      <c r="P2702" t="n">
        <v>119.3</v>
      </c>
      <c r="Q2702" t="n">
        <v>197.76</v>
      </c>
      <c r="R2702" t="n">
        <v>32.21</v>
      </c>
      <c r="S2702" t="n">
        <v>25.4</v>
      </c>
      <c r="T2702" t="n">
        <v>2557.78</v>
      </c>
      <c r="U2702" t="n">
        <v>0.79</v>
      </c>
      <c r="V2702" t="n">
        <v>0.88</v>
      </c>
      <c r="W2702" t="n">
        <v>2.96</v>
      </c>
      <c r="X2702" t="n">
        <v>0.16</v>
      </c>
      <c r="Y2702" t="n">
        <v>1</v>
      </c>
      <c r="Z2702" t="n">
        <v>10</v>
      </c>
    </row>
    <row r="2703">
      <c r="A2703" t="n">
        <v>40</v>
      </c>
      <c r="B2703" t="n">
        <v>75</v>
      </c>
      <c r="C2703" t="inlineStr">
        <is>
          <t xml:space="preserve">CONCLUIDO	</t>
        </is>
      </c>
      <c r="D2703" t="n">
        <v>7.6304</v>
      </c>
      <c r="E2703" t="n">
        <v>13.11</v>
      </c>
      <c r="F2703" t="n">
        <v>10.55</v>
      </c>
      <c r="G2703" t="n">
        <v>70.36</v>
      </c>
      <c r="H2703" t="n">
        <v>1.18</v>
      </c>
      <c r="I2703" t="n">
        <v>9</v>
      </c>
      <c r="J2703" t="n">
        <v>164.57</v>
      </c>
      <c r="K2703" t="n">
        <v>49.1</v>
      </c>
      <c r="L2703" t="n">
        <v>11</v>
      </c>
      <c r="M2703" t="n">
        <v>7</v>
      </c>
      <c r="N2703" t="n">
        <v>29.47</v>
      </c>
      <c r="O2703" t="n">
        <v>20530.82</v>
      </c>
      <c r="P2703" t="n">
        <v>119.48</v>
      </c>
      <c r="Q2703" t="n">
        <v>197.75</v>
      </c>
      <c r="R2703" t="n">
        <v>32.59</v>
      </c>
      <c r="S2703" t="n">
        <v>25.4</v>
      </c>
      <c r="T2703" t="n">
        <v>2747.42</v>
      </c>
      <c r="U2703" t="n">
        <v>0.78</v>
      </c>
      <c r="V2703" t="n">
        <v>0.88</v>
      </c>
      <c r="W2703" t="n">
        <v>2.95</v>
      </c>
      <c r="X2703" t="n">
        <v>0.16</v>
      </c>
      <c r="Y2703" t="n">
        <v>1</v>
      </c>
      <c r="Z2703" t="n">
        <v>10</v>
      </c>
    </row>
    <row r="2704">
      <c r="A2704" t="n">
        <v>41</v>
      </c>
      <c r="B2704" t="n">
        <v>75</v>
      </c>
      <c r="C2704" t="inlineStr">
        <is>
          <t xml:space="preserve">CONCLUIDO	</t>
        </is>
      </c>
      <c r="D2704" t="n">
        <v>7.6333</v>
      </c>
      <c r="E2704" t="n">
        <v>13.1</v>
      </c>
      <c r="F2704" t="n">
        <v>10.55</v>
      </c>
      <c r="G2704" t="n">
        <v>70.33</v>
      </c>
      <c r="H2704" t="n">
        <v>1.21</v>
      </c>
      <c r="I2704" t="n">
        <v>9</v>
      </c>
      <c r="J2704" t="n">
        <v>164.93</v>
      </c>
      <c r="K2704" t="n">
        <v>49.1</v>
      </c>
      <c r="L2704" t="n">
        <v>11.25</v>
      </c>
      <c r="M2704" t="n">
        <v>7</v>
      </c>
      <c r="N2704" t="n">
        <v>29.58</v>
      </c>
      <c r="O2704" t="n">
        <v>20575.13</v>
      </c>
      <c r="P2704" t="n">
        <v>119.41</v>
      </c>
      <c r="Q2704" t="n">
        <v>197.8</v>
      </c>
      <c r="R2704" t="n">
        <v>32.38</v>
      </c>
      <c r="S2704" t="n">
        <v>25.4</v>
      </c>
      <c r="T2704" t="n">
        <v>2641.21</v>
      </c>
      <c r="U2704" t="n">
        <v>0.78</v>
      </c>
      <c r="V2704" t="n">
        <v>0.88</v>
      </c>
      <c r="W2704" t="n">
        <v>2.95</v>
      </c>
      <c r="X2704" t="n">
        <v>0.16</v>
      </c>
      <c r="Y2704" t="n">
        <v>1</v>
      </c>
      <c r="Z2704" t="n">
        <v>10</v>
      </c>
    </row>
    <row r="2705">
      <c r="A2705" t="n">
        <v>42</v>
      </c>
      <c r="B2705" t="n">
        <v>75</v>
      </c>
      <c r="C2705" t="inlineStr">
        <is>
          <t xml:space="preserve">CONCLUIDO	</t>
        </is>
      </c>
      <c r="D2705" t="n">
        <v>7.6368</v>
      </c>
      <c r="E2705" t="n">
        <v>13.09</v>
      </c>
      <c r="F2705" t="n">
        <v>10.54</v>
      </c>
      <c r="G2705" t="n">
        <v>70.29000000000001</v>
      </c>
      <c r="H2705" t="n">
        <v>1.23</v>
      </c>
      <c r="I2705" t="n">
        <v>9</v>
      </c>
      <c r="J2705" t="n">
        <v>165.29</v>
      </c>
      <c r="K2705" t="n">
        <v>49.1</v>
      </c>
      <c r="L2705" t="n">
        <v>11.5</v>
      </c>
      <c r="M2705" t="n">
        <v>7</v>
      </c>
      <c r="N2705" t="n">
        <v>29.69</v>
      </c>
      <c r="O2705" t="n">
        <v>20619.48</v>
      </c>
      <c r="P2705" t="n">
        <v>119.04</v>
      </c>
      <c r="Q2705" t="n">
        <v>197.8</v>
      </c>
      <c r="R2705" t="n">
        <v>32.12</v>
      </c>
      <c r="S2705" t="n">
        <v>25.4</v>
      </c>
      <c r="T2705" t="n">
        <v>2511.46</v>
      </c>
      <c r="U2705" t="n">
        <v>0.79</v>
      </c>
      <c r="V2705" t="n">
        <v>0.88</v>
      </c>
      <c r="W2705" t="n">
        <v>2.95</v>
      </c>
      <c r="X2705" t="n">
        <v>0.15</v>
      </c>
      <c r="Y2705" t="n">
        <v>1</v>
      </c>
      <c r="Z2705" t="n">
        <v>10</v>
      </c>
    </row>
    <row r="2706">
      <c r="A2706" t="n">
        <v>43</v>
      </c>
      <c r="B2706" t="n">
        <v>75</v>
      </c>
      <c r="C2706" t="inlineStr">
        <is>
          <t xml:space="preserve">CONCLUIDO	</t>
        </is>
      </c>
      <c r="D2706" t="n">
        <v>7.6313</v>
      </c>
      <c r="E2706" t="n">
        <v>13.1</v>
      </c>
      <c r="F2706" t="n">
        <v>10.55</v>
      </c>
      <c r="G2706" t="n">
        <v>70.34999999999999</v>
      </c>
      <c r="H2706" t="n">
        <v>1.26</v>
      </c>
      <c r="I2706" t="n">
        <v>9</v>
      </c>
      <c r="J2706" t="n">
        <v>165.65</v>
      </c>
      <c r="K2706" t="n">
        <v>49.1</v>
      </c>
      <c r="L2706" t="n">
        <v>11.75</v>
      </c>
      <c r="M2706" t="n">
        <v>7</v>
      </c>
      <c r="N2706" t="n">
        <v>29.8</v>
      </c>
      <c r="O2706" t="n">
        <v>20663.87</v>
      </c>
      <c r="P2706" t="n">
        <v>119</v>
      </c>
      <c r="Q2706" t="n">
        <v>197.75</v>
      </c>
      <c r="R2706" t="n">
        <v>32.48</v>
      </c>
      <c r="S2706" t="n">
        <v>25.4</v>
      </c>
      <c r="T2706" t="n">
        <v>2692.76</v>
      </c>
      <c r="U2706" t="n">
        <v>0.78</v>
      </c>
      <c r="V2706" t="n">
        <v>0.88</v>
      </c>
      <c r="W2706" t="n">
        <v>2.95</v>
      </c>
      <c r="X2706" t="n">
        <v>0.16</v>
      </c>
      <c r="Y2706" t="n">
        <v>1</v>
      </c>
      <c r="Z2706" t="n">
        <v>10</v>
      </c>
    </row>
    <row r="2707">
      <c r="A2707" t="n">
        <v>44</v>
      </c>
      <c r="B2707" t="n">
        <v>75</v>
      </c>
      <c r="C2707" t="inlineStr">
        <is>
          <t xml:space="preserve">CONCLUIDO	</t>
        </is>
      </c>
      <c r="D2707" t="n">
        <v>7.6344</v>
      </c>
      <c r="E2707" t="n">
        <v>13.1</v>
      </c>
      <c r="F2707" t="n">
        <v>10.55</v>
      </c>
      <c r="G2707" t="n">
        <v>70.31</v>
      </c>
      <c r="H2707" t="n">
        <v>1.28</v>
      </c>
      <c r="I2707" t="n">
        <v>9</v>
      </c>
      <c r="J2707" t="n">
        <v>166.01</v>
      </c>
      <c r="K2707" t="n">
        <v>49.1</v>
      </c>
      <c r="L2707" t="n">
        <v>12</v>
      </c>
      <c r="M2707" t="n">
        <v>7</v>
      </c>
      <c r="N2707" t="n">
        <v>29.91</v>
      </c>
      <c r="O2707" t="n">
        <v>20708.3</v>
      </c>
      <c r="P2707" t="n">
        <v>118.67</v>
      </c>
      <c r="Q2707" t="n">
        <v>197.75</v>
      </c>
      <c r="R2707" t="n">
        <v>32.2</v>
      </c>
      <c r="S2707" t="n">
        <v>25.4</v>
      </c>
      <c r="T2707" t="n">
        <v>2548.76</v>
      </c>
      <c r="U2707" t="n">
        <v>0.79</v>
      </c>
      <c r="V2707" t="n">
        <v>0.88</v>
      </c>
      <c r="W2707" t="n">
        <v>2.96</v>
      </c>
      <c r="X2707" t="n">
        <v>0.16</v>
      </c>
      <c r="Y2707" t="n">
        <v>1</v>
      </c>
      <c r="Z2707" t="n">
        <v>10</v>
      </c>
    </row>
    <row r="2708">
      <c r="A2708" t="n">
        <v>45</v>
      </c>
      <c r="B2708" t="n">
        <v>75</v>
      </c>
      <c r="C2708" t="inlineStr">
        <is>
          <t xml:space="preserve">CONCLUIDO	</t>
        </is>
      </c>
      <c r="D2708" t="n">
        <v>7.6656</v>
      </c>
      <c r="E2708" t="n">
        <v>13.05</v>
      </c>
      <c r="F2708" t="n">
        <v>10.52</v>
      </c>
      <c r="G2708" t="n">
        <v>78.93000000000001</v>
      </c>
      <c r="H2708" t="n">
        <v>1.3</v>
      </c>
      <c r="I2708" t="n">
        <v>8</v>
      </c>
      <c r="J2708" t="n">
        <v>166.37</v>
      </c>
      <c r="K2708" t="n">
        <v>49.1</v>
      </c>
      <c r="L2708" t="n">
        <v>12.25</v>
      </c>
      <c r="M2708" t="n">
        <v>6</v>
      </c>
      <c r="N2708" t="n">
        <v>30.02</v>
      </c>
      <c r="O2708" t="n">
        <v>20752.76</v>
      </c>
      <c r="P2708" t="n">
        <v>118.24</v>
      </c>
      <c r="Q2708" t="n">
        <v>197.77</v>
      </c>
      <c r="R2708" t="n">
        <v>31.53</v>
      </c>
      <c r="S2708" t="n">
        <v>25.4</v>
      </c>
      <c r="T2708" t="n">
        <v>2223.18</v>
      </c>
      <c r="U2708" t="n">
        <v>0.8100000000000001</v>
      </c>
      <c r="V2708" t="n">
        <v>0.88</v>
      </c>
      <c r="W2708" t="n">
        <v>2.95</v>
      </c>
      <c r="X2708" t="n">
        <v>0.13</v>
      </c>
      <c r="Y2708" t="n">
        <v>1</v>
      </c>
      <c r="Z2708" t="n">
        <v>10</v>
      </c>
    </row>
    <row r="2709">
      <c r="A2709" t="n">
        <v>46</v>
      </c>
      <c r="B2709" t="n">
        <v>75</v>
      </c>
      <c r="C2709" t="inlineStr">
        <is>
          <t xml:space="preserve">CONCLUIDO	</t>
        </is>
      </c>
      <c r="D2709" t="n">
        <v>7.6681</v>
      </c>
      <c r="E2709" t="n">
        <v>13.04</v>
      </c>
      <c r="F2709" t="n">
        <v>10.52</v>
      </c>
      <c r="G2709" t="n">
        <v>78.90000000000001</v>
      </c>
      <c r="H2709" t="n">
        <v>1.33</v>
      </c>
      <c r="I2709" t="n">
        <v>8</v>
      </c>
      <c r="J2709" t="n">
        <v>166.73</v>
      </c>
      <c r="K2709" t="n">
        <v>49.1</v>
      </c>
      <c r="L2709" t="n">
        <v>12.5</v>
      </c>
      <c r="M2709" t="n">
        <v>6</v>
      </c>
      <c r="N2709" t="n">
        <v>30.13</v>
      </c>
      <c r="O2709" t="n">
        <v>20797.26</v>
      </c>
      <c r="P2709" t="n">
        <v>118.23</v>
      </c>
      <c r="Q2709" t="n">
        <v>197.77</v>
      </c>
      <c r="R2709" t="n">
        <v>31.46</v>
      </c>
      <c r="S2709" t="n">
        <v>25.4</v>
      </c>
      <c r="T2709" t="n">
        <v>2186.18</v>
      </c>
      <c r="U2709" t="n">
        <v>0.8100000000000001</v>
      </c>
      <c r="V2709" t="n">
        <v>0.88</v>
      </c>
      <c r="W2709" t="n">
        <v>2.95</v>
      </c>
      <c r="X2709" t="n">
        <v>0.13</v>
      </c>
      <c r="Y2709" t="n">
        <v>1</v>
      </c>
      <c r="Z2709" t="n">
        <v>10</v>
      </c>
    </row>
    <row r="2710">
      <c r="A2710" t="n">
        <v>47</v>
      </c>
      <c r="B2710" t="n">
        <v>75</v>
      </c>
      <c r="C2710" t="inlineStr">
        <is>
          <t xml:space="preserve">CONCLUIDO	</t>
        </is>
      </c>
      <c r="D2710" t="n">
        <v>7.6643</v>
      </c>
      <c r="E2710" t="n">
        <v>13.05</v>
      </c>
      <c r="F2710" t="n">
        <v>10.53</v>
      </c>
      <c r="G2710" t="n">
        <v>78.95</v>
      </c>
      <c r="H2710" t="n">
        <v>1.35</v>
      </c>
      <c r="I2710" t="n">
        <v>8</v>
      </c>
      <c r="J2710" t="n">
        <v>167.09</v>
      </c>
      <c r="K2710" t="n">
        <v>49.1</v>
      </c>
      <c r="L2710" t="n">
        <v>12.75</v>
      </c>
      <c r="M2710" t="n">
        <v>6</v>
      </c>
      <c r="N2710" t="n">
        <v>30.25</v>
      </c>
      <c r="O2710" t="n">
        <v>20841.8</v>
      </c>
      <c r="P2710" t="n">
        <v>118.28</v>
      </c>
      <c r="Q2710" t="n">
        <v>197.76</v>
      </c>
      <c r="R2710" t="n">
        <v>31.53</v>
      </c>
      <c r="S2710" t="n">
        <v>25.4</v>
      </c>
      <c r="T2710" t="n">
        <v>2219.74</v>
      </c>
      <c r="U2710" t="n">
        <v>0.8100000000000001</v>
      </c>
      <c r="V2710" t="n">
        <v>0.88</v>
      </c>
      <c r="W2710" t="n">
        <v>2.95</v>
      </c>
      <c r="X2710" t="n">
        <v>0.14</v>
      </c>
      <c r="Y2710" t="n">
        <v>1</v>
      </c>
      <c r="Z2710" t="n">
        <v>10</v>
      </c>
    </row>
    <row r="2711">
      <c r="A2711" t="n">
        <v>48</v>
      </c>
      <c r="B2711" t="n">
        <v>75</v>
      </c>
      <c r="C2711" t="inlineStr">
        <is>
          <t xml:space="preserve">CONCLUIDO	</t>
        </is>
      </c>
      <c r="D2711" t="n">
        <v>7.6666</v>
      </c>
      <c r="E2711" t="n">
        <v>13.04</v>
      </c>
      <c r="F2711" t="n">
        <v>10.52</v>
      </c>
      <c r="G2711" t="n">
        <v>78.92</v>
      </c>
      <c r="H2711" t="n">
        <v>1.38</v>
      </c>
      <c r="I2711" t="n">
        <v>8</v>
      </c>
      <c r="J2711" t="n">
        <v>167.45</v>
      </c>
      <c r="K2711" t="n">
        <v>49.1</v>
      </c>
      <c r="L2711" t="n">
        <v>13</v>
      </c>
      <c r="M2711" t="n">
        <v>6</v>
      </c>
      <c r="N2711" t="n">
        <v>30.36</v>
      </c>
      <c r="O2711" t="n">
        <v>20886.38</v>
      </c>
      <c r="P2711" t="n">
        <v>118.03</v>
      </c>
      <c r="Q2711" t="n">
        <v>197.75</v>
      </c>
      <c r="R2711" t="n">
        <v>31.51</v>
      </c>
      <c r="S2711" t="n">
        <v>25.4</v>
      </c>
      <c r="T2711" t="n">
        <v>2211.65</v>
      </c>
      <c r="U2711" t="n">
        <v>0.8100000000000001</v>
      </c>
      <c r="V2711" t="n">
        <v>0.88</v>
      </c>
      <c r="W2711" t="n">
        <v>2.95</v>
      </c>
      <c r="X2711" t="n">
        <v>0.13</v>
      </c>
      <c r="Y2711" t="n">
        <v>1</v>
      </c>
      <c r="Z2711" t="n">
        <v>10</v>
      </c>
    </row>
    <row r="2712">
      <c r="A2712" t="n">
        <v>49</v>
      </c>
      <c r="B2712" t="n">
        <v>75</v>
      </c>
      <c r="C2712" t="inlineStr">
        <is>
          <t xml:space="preserve">CONCLUIDO	</t>
        </is>
      </c>
      <c r="D2712" t="n">
        <v>7.6681</v>
      </c>
      <c r="E2712" t="n">
        <v>13.04</v>
      </c>
      <c r="F2712" t="n">
        <v>10.52</v>
      </c>
      <c r="G2712" t="n">
        <v>78.90000000000001</v>
      </c>
      <c r="H2712" t="n">
        <v>1.4</v>
      </c>
      <c r="I2712" t="n">
        <v>8</v>
      </c>
      <c r="J2712" t="n">
        <v>167.81</v>
      </c>
      <c r="K2712" t="n">
        <v>49.1</v>
      </c>
      <c r="L2712" t="n">
        <v>13.25</v>
      </c>
      <c r="M2712" t="n">
        <v>6</v>
      </c>
      <c r="N2712" t="n">
        <v>30.47</v>
      </c>
      <c r="O2712" t="n">
        <v>20930.99</v>
      </c>
      <c r="P2712" t="n">
        <v>117.76</v>
      </c>
      <c r="Q2712" t="n">
        <v>197.79</v>
      </c>
      <c r="R2712" t="n">
        <v>31.38</v>
      </c>
      <c r="S2712" t="n">
        <v>25.4</v>
      </c>
      <c r="T2712" t="n">
        <v>2147.52</v>
      </c>
      <c r="U2712" t="n">
        <v>0.8100000000000001</v>
      </c>
      <c r="V2712" t="n">
        <v>0.88</v>
      </c>
      <c r="W2712" t="n">
        <v>2.95</v>
      </c>
      <c r="X2712" t="n">
        <v>0.13</v>
      </c>
      <c r="Y2712" t="n">
        <v>1</v>
      </c>
      <c r="Z2712" t="n">
        <v>10</v>
      </c>
    </row>
    <row r="2713">
      <c r="A2713" t="n">
        <v>50</v>
      </c>
      <c r="B2713" t="n">
        <v>75</v>
      </c>
      <c r="C2713" t="inlineStr">
        <is>
          <t xml:space="preserve">CONCLUIDO	</t>
        </is>
      </c>
      <c r="D2713" t="n">
        <v>7.6648</v>
      </c>
      <c r="E2713" t="n">
        <v>13.05</v>
      </c>
      <c r="F2713" t="n">
        <v>10.53</v>
      </c>
      <c r="G2713" t="n">
        <v>78.94</v>
      </c>
      <c r="H2713" t="n">
        <v>1.42</v>
      </c>
      <c r="I2713" t="n">
        <v>8</v>
      </c>
      <c r="J2713" t="n">
        <v>168.18</v>
      </c>
      <c r="K2713" t="n">
        <v>49.1</v>
      </c>
      <c r="L2713" t="n">
        <v>13.5</v>
      </c>
      <c r="M2713" t="n">
        <v>6</v>
      </c>
      <c r="N2713" t="n">
        <v>30.58</v>
      </c>
      <c r="O2713" t="n">
        <v>20975.64</v>
      </c>
      <c r="P2713" t="n">
        <v>117.72</v>
      </c>
      <c r="Q2713" t="n">
        <v>197.78</v>
      </c>
      <c r="R2713" t="n">
        <v>31.64</v>
      </c>
      <c r="S2713" t="n">
        <v>25.4</v>
      </c>
      <c r="T2713" t="n">
        <v>2274.57</v>
      </c>
      <c r="U2713" t="n">
        <v>0.8</v>
      </c>
      <c r="V2713" t="n">
        <v>0.88</v>
      </c>
      <c r="W2713" t="n">
        <v>2.95</v>
      </c>
      <c r="X2713" t="n">
        <v>0.14</v>
      </c>
      <c r="Y2713" t="n">
        <v>1</v>
      </c>
      <c r="Z2713" t="n">
        <v>10</v>
      </c>
    </row>
    <row r="2714">
      <c r="A2714" t="n">
        <v>51</v>
      </c>
      <c r="B2714" t="n">
        <v>75</v>
      </c>
      <c r="C2714" t="inlineStr">
        <is>
          <t xml:space="preserve">CONCLUIDO	</t>
        </is>
      </c>
      <c r="D2714" t="n">
        <v>7.6633</v>
      </c>
      <c r="E2714" t="n">
        <v>13.05</v>
      </c>
      <c r="F2714" t="n">
        <v>10.53</v>
      </c>
      <c r="G2714" t="n">
        <v>78.95999999999999</v>
      </c>
      <c r="H2714" t="n">
        <v>1.45</v>
      </c>
      <c r="I2714" t="n">
        <v>8</v>
      </c>
      <c r="J2714" t="n">
        <v>168.54</v>
      </c>
      <c r="K2714" t="n">
        <v>49.1</v>
      </c>
      <c r="L2714" t="n">
        <v>13.75</v>
      </c>
      <c r="M2714" t="n">
        <v>6</v>
      </c>
      <c r="N2714" t="n">
        <v>30.69</v>
      </c>
      <c r="O2714" t="n">
        <v>21020.34</v>
      </c>
      <c r="P2714" t="n">
        <v>117.04</v>
      </c>
      <c r="Q2714" t="n">
        <v>197.77</v>
      </c>
      <c r="R2714" t="n">
        <v>31.65</v>
      </c>
      <c r="S2714" t="n">
        <v>25.4</v>
      </c>
      <c r="T2714" t="n">
        <v>2281.27</v>
      </c>
      <c r="U2714" t="n">
        <v>0.8</v>
      </c>
      <c r="V2714" t="n">
        <v>0.88</v>
      </c>
      <c r="W2714" t="n">
        <v>2.95</v>
      </c>
      <c r="X2714" t="n">
        <v>0.14</v>
      </c>
      <c r="Y2714" t="n">
        <v>1</v>
      </c>
      <c r="Z2714" t="n">
        <v>10</v>
      </c>
    </row>
    <row r="2715">
      <c r="A2715" t="n">
        <v>52</v>
      </c>
      <c r="B2715" t="n">
        <v>75</v>
      </c>
      <c r="C2715" t="inlineStr">
        <is>
          <t xml:space="preserve">CONCLUIDO	</t>
        </is>
      </c>
      <c r="D2715" t="n">
        <v>7.6931</v>
      </c>
      <c r="E2715" t="n">
        <v>13</v>
      </c>
      <c r="F2715" t="n">
        <v>10.51</v>
      </c>
      <c r="G2715" t="n">
        <v>90.06999999999999</v>
      </c>
      <c r="H2715" t="n">
        <v>1.47</v>
      </c>
      <c r="I2715" t="n">
        <v>7</v>
      </c>
      <c r="J2715" t="n">
        <v>168.9</v>
      </c>
      <c r="K2715" t="n">
        <v>49.1</v>
      </c>
      <c r="L2715" t="n">
        <v>14</v>
      </c>
      <c r="M2715" t="n">
        <v>5</v>
      </c>
      <c r="N2715" t="n">
        <v>30.81</v>
      </c>
      <c r="O2715" t="n">
        <v>21065.06</v>
      </c>
      <c r="P2715" t="n">
        <v>116.68</v>
      </c>
      <c r="Q2715" t="n">
        <v>197.79</v>
      </c>
      <c r="R2715" t="n">
        <v>31.09</v>
      </c>
      <c r="S2715" t="n">
        <v>25.4</v>
      </c>
      <c r="T2715" t="n">
        <v>2004.84</v>
      </c>
      <c r="U2715" t="n">
        <v>0.82</v>
      </c>
      <c r="V2715" t="n">
        <v>0.89</v>
      </c>
      <c r="W2715" t="n">
        <v>2.95</v>
      </c>
      <c r="X2715" t="n">
        <v>0.12</v>
      </c>
      <c r="Y2715" t="n">
        <v>1</v>
      </c>
      <c r="Z2715" t="n">
        <v>10</v>
      </c>
    </row>
    <row r="2716">
      <c r="A2716" t="n">
        <v>53</v>
      </c>
      <c r="B2716" t="n">
        <v>75</v>
      </c>
      <c r="C2716" t="inlineStr">
        <is>
          <t xml:space="preserve">CONCLUIDO	</t>
        </is>
      </c>
      <c r="D2716" t="n">
        <v>7.6917</v>
      </c>
      <c r="E2716" t="n">
        <v>13</v>
      </c>
      <c r="F2716" t="n">
        <v>10.51</v>
      </c>
      <c r="G2716" t="n">
        <v>90.09</v>
      </c>
      <c r="H2716" t="n">
        <v>1.49</v>
      </c>
      <c r="I2716" t="n">
        <v>7</v>
      </c>
      <c r="J2716" t="n">
        <v>169.26</v>
      </c>
      <c r="K2716" t="n">
        <v>49.1</v>
      </c>
      <c r="L2716" t="n">
        <v>14.25</v>
      </c>
      <c r="M2716" t="n">
        <v>5</v>
      </c>
      <c r="N2716" t="n">
        <v>30.92</v>
      </c>
      <c r="O2716" t="n">
        <v>21109.83</v>
      </c>
      <c r="P2716" t="n">
        <v>117.09</v>
      </c>
      <c r="Q2716" t="n">
        <v>197.77</v>
      </c>
      <c r="R2716" t="n">
        <v>31.12</v>
      </c>
      <c r="S2716" t="n">
        <v>25.4</v>
      </c>
      <c r="T2716" t="n">
        <v>2021.27</v>
      </c>
      <c r="U2716" t="n">
        <v>0.82</v>
      </c>
      <c r="V2716" t="n">
        <v>0.89</v>
      </c>
      <c r="W2716" t="n">
        <v>2.95</v>
      </c>
      <c r="X2716" t="n">
        <v>0.12</v>
      </c>
      <c r="Y2716" t="n">
        <v>1</v>
      </c>
      <c r="Z2716" t="n">
        <v>10</v>
      </c>
    </row>
    <row r="2717">
      <c r="A2717" t="n">
        <v>54</v>
      </c>
      <c r="B2717" t="n">
        <v>75</v>
      </c>
      <c r="C2717" t="inlineStr">
        <is>
          <t xml:space="preserve">CONCLUIDO	</t>
        </is>
      </c>
      <c r="D2717" t="n">
        <v>7.6933</v>
      </c>
      <c r="E2717" t="n">
        <v>13</v>
      </c>
      <c r="F2717" t="n">
        <v>10.51</v>
      </c>
      <c r="G2717" t="n">
        <v>90.06999999999999</v>
      </c>
      <c r="H2717" t="n">
        <v>1.52</v>
      </c>
      <c r="I2717" t="n">
        <v>7</v>
      </c>
      <c r="J2717" t="n">
        <v>169.63</v>
      </c>
      <c r="K2717" t="n">
        <v>49.1</v>
      </c>
      <c r="L2717" t="n">
        <v>14.5</v>
      </c>
      <c r="M2717" t="n">
        <v>5</v>
      </c>
      <c r="N2717" t="n">
        <v>31.03</v>
      </c>
      <c r="O2717" t="n">
        <v>21154.64</v>
      </c>
      <c r="P2717" t="n">
        <v>117.09</v>
      </c>
      <c r="Q2717" t="n">
        <v>197.77</v>
      </c>
      <c r="R2717" t="n">
        <v>31.09</v>
      </c>
      <c r="S2717" t="n">
        <v>25.4</v>
      </c>
      <c r="T2717" t="n">
        <v>2007.36</v>
      </c>
      <c r="U2717" t="n">
        <v>0.82</v>
      </c>
      <c r="V2717" t="n">
        <v>0.89</v>
      </c>
      <c r="W2717" t="n">
        <v>2.95</v>
      </c>
      <c r="X2717" t="n">
        <v>0.12</v>
      </c>
      <c r="Y2717" t="n">
        <v>1</v>
      </c>
      <c r="Z2717" t="n">
        <v>10</v>
      </c>
    </row>
    <row r="2718">
      <c r="A2718" t="n">
        <v>55</v>
      </c>
      <c r="B2718" t="n">
        <v>75</v>
      </c>
      <c r="C2718" t="inlineStr">
        <is>
          <t xml:space="preserve">CONCLUIDO	</t>
        </is>
      </c>
      <c r="D2718" t="n">
        <v>7.6967</v>
      </c>
      <c r="E2718" t="n">
        <v>12.99</v>
      </c>
      <c r="F2718" t="n">
        <v>10.5</v>
      </c>
      <c r="G2718" t="n">
        <v>90.02</v>
      </c>
      <c r="H2718" t="n">
        <v>1.54</v>
      </c>
      <c r="I2718" t="n">
        <v>7</v>
      </c>
      <c r="J2718" t="n">
        <v>169.99</v>
      </c>
      <c r="K2718" t="n">
        <v>49.1</v>
      </c>
      <c r="L2718" t="n">
        <v>14.75</v>
      </c>
      <c r="M2718" t="n">
        <v>5</v>
      </c>
      <c r="N2718" t="n">
        <v>31.15</v>
      </c>
      <c r="O2718" t="n">
        <v>21199.48</v>
      </c>
      <c r="P2718" t="n">
        <v>116.84</v>
      </c>
      <c r="Q2718" t="n">
        <v>197.76</v>
      </c>
      <c r="R2718" t="n">
        <v>30.89</v>
      </c>
      <c r="S2718" t="n">
        <v>25.4</v>
      </c>
      <c r="T2718" t="n">
        <v>1904.05</v>
      </c>
      <c r="U2718" t="n">
        <v>0.82</v>
      </c>
      <c r="V2718" t="n">
        <v>0.89</v>
      </c>
      <c r="W2718" t="n">
        <v>2.95</v>
      </c>
      <c r="X2718" t="n">
        <v>0.11</v>
      </c>
      <c r="Y2718" t="n">
        <v>1</v>
      </c>
      <c r="Z2718" t="n">
        <v>10</v>
      </c>
    </row>
    <row r="2719">
      <c r="A2719" t="n">
        <v>56</v>
      </c>
      <c r="B2719" t="n">
        <v>75</v>
      </c>
      <c r="C2719" t="inlineStr">
        <is>
          <t xml:space="preserve">CONCLUIDO	</t>
        </is>
      </c>
      <c r="D2719" t="n">
        <v>7.6918</v>
      </c>
      <c r="E2719" t="n">
        <v>13</v>
      </c>
      <c r="F2719" t="n">
        <v>10.51</v>
      </c>
      <c r="G2719" t="n">
        <v>90.09</v>
      </c>
      <c r="H2719" t="n">
        <v>1.56</v>
      </c>
      <c r="I2719" t="n">
        <v>7</v>
      </c>
      <c r="J2719" t="n">
        <v>170.35</v>
      </c>
      <c r="K2719" t="n">
        <v>49.1</v>
      </c>
      <c r="L2719" t="n">
        <v>15</v>
      </c>
      <c r="M2719" t="n">
        <v>5</v>
      </c>
      <c r="N2719" t="n">
        <v>31.26</v>
      </c>
      <c r="O2719" t="n">
        <v>21244.37</v>
      </c>
      <c r="P2719" t="n">
        <v>116.87</v>
      </c>
      <c r="Q2719" t="n">
        <v>197.75</v>
      </c>
      <c r="R2719" t="n">
        <v>31.16</v>
      </c>
      <c r="S2719" t="n">
        <v>25.4</v>
      </c>
      <c r="T2719" t="n">
        <v>2041.15</v>
      </c>
      <c r="U2719" t="n">
        <v>0.82</v>
      </c>
      <c r="V2719" t="n">
        <v>0.89</v>
      </c>
      <c r="W2719" t="n">
        <v>2.95</v>
      </c>
      <c r="X2719" t="n">
        <v>0.12</v>
      </c>
      <c r="Y2719" t="n">
        <v>1</v>
      </c>
      <c r="Z2719" t="n">
        <v>10</v>
      </c>
    </row>
    <row r="2720">
      <c r="A2720" t="n">
        <v>57</v>
      </c>
      <c r="B2720" t="n">
        <v>75</v>
      </c>
      <c r="C2720" t="inlineStr">
        <is>
          <t xml:space="preserve">CONCLUIDO	</t>
        </is>
      </c>
      <c r="D2720" t="n">
        <v>7.6958</v>
      </c>
      <c r="E2720" t="n">
        <v>12.99</v>
      </c>
      <c r="F2720" t="n">
        <v>10.5</v>
      </c>
      <c r="G2720" t="n">
        <v>90.03</v>
      </c>
      <c r="H2720" t="n">
        <v>1.58</v>
      </c>
      <c r="I2720" t="n">
        <v>7</v>
      </c>
      <c r="J2720" t="n">
        <v>170.72</v>
      </c>
      <c r="K2720" t="n">
        <v>49.1</v>
      </c>
      <c r="L2720" t="n">
        <v>15.25</v>
      </c>
      <c r="M2720" t="n">
        <v>5</v>
      </c>
      <c r="N2720" t="n">
        <v>31.37</v>
      </c>
      <c r="O2720" t="n">
        <v>21289.29</v>
      </c>
      <c r="P2720" t="n">
        <v>116.51</v>
      </c>
      <c r="Q2720" t="n">
        <v>197.76</v>
      </c>
      <c r="R2720" t="n">
        <v>30.96</v>
      </c>
      <c r="S2720" t="n">
        <v>25.4</v>
      </c>
      <c r="T2720" t="n">
        <v>1941.34</v>
      </c>
      <c r="U2720" t="n">
        <v>0.82</v>
      </c>
      <c r="V2720" t="n">
        <v>0.89</v>
      </c>
      <c r="W2720" t="n">
        <v>2.95</v>
      </c>
      <c r="X2720" t="n">
        <v>0.11</v>
      </c>
      <c r="Y2720" t="n">
        <v>1</v>
      </c>
      <c r="Z2720" t="n">
        <v>10</v>
      </c>
    </row>
    <row r="2721">
      <c r="A2721" t="n">
        <v>58</v>
      </c>
      <c r="B2721" t="n">
        <v>75</v>
      </c>
      <c r="C2721" t="inlineStr">
        <is>
          <t xml:space="preserve">CONCLUIDO	</t>
        </is>
      </c>
      <c r="D2721" t="n">
        <v>7.6889</v>
      </c>
      <c r="E2721" t="n">
        <v>13.01</v>
      </c>
      <c r="F2721" t="n">
        <v>10.52</v>
      </c>
      <c r="G2721" t="n">
        <v>90.13</v>
      </c>
      <c r="H2721" t="n">
        <v>1.61</v>
      </c>
      <c r="I2721" t="n">
        <v>7</v>
      </c>
      <c r="J2721" t="n">
        <v>171.08</v>
      </c>
      <c r="K2721" t="n">
        <v>49.1</v>
      </c>
      <c r="L2721" t="n">
        <v>15.5</v>
      </c>
      <c r="M2721" t="n">
        <v>5</v>
      </c>
      <c r="N2721" t="n">
        <v>31.49</v>
      </c>
      <c r="O2721" t="n">
        <v>21334.25</v>
      </c>
      <c r="P2721" t="n">
        <v>116.29</v>
      </c>
      <c r="Q2721" t="n">
        <v>197.76</v>
      </c>
      <c r="R2721" t="n">
        <v>31.2</v>
      </c>
      <c r="S2721" t="n">
        <v>25.4</v>
      </c>
      <c r="T2721" t="n">
        <v>2061.73</v>
      </c>
      <c r="U2721" t="n">
        <v>0.8100000000000001</v>
      </c>
      <c r="V2721" t="n">
        <v>0.88</v>
      </c>
      <c r="W2721" t="n">
        <v>2.95</v>
      </c>
      <c r="X2721" t="n">
        <v>0.13</v>
      </c>
      <c r="Y2721" t="n">
        <v>1</v>
      </c>
      <c r="Z2721" t="n">
        <v>10</v>
      </c>
    </row>
    <row r="2722">
      <c r="A2722" t="n">
        <v>59</v>
      </c>
      <c r="B2722" t="n">
        <v>75</v>
      </c>
      <c r="C2722" t="inlineStr">
        <is>
          <t xml:space="preserve">CONCLUIDO	</t>
        </is>
      </c>
      <c r="D2722" t="n">
        <v>7.688</v>
      </c>
      <c r="E2722" t="n">
        <v>13.01</v>
      </c>
      <c r="F2722" t="n">
        <v>10.52</v>
      </c>
      <c r="G2722" t="n">
        <v>90.15000000000001</v>
      </c>
      <c r="H2722" t="n">
        <v>1.63</v>
      </c>
      <c r="I2722" t="n">
        <v>7</v>
      </c>
      <c r="J2722" t="n">
        <v>171.45</v>
      </c>
      <c r="K2722" t="n">
        <v>49.1</v>
      </c>
      <c r="L2722" t="n">
        <v>15.75</v>
      </c>
      <c r="M2722" t="n">
        <v>5</v>
      </c>
      <c r="N2722" t="n">
        <v>31.6</v>
      </c>
      <c r="O2722" t="n">
        <v>21379.25</v>
      </c>
      <c r="P2722" t="n">
        <v>115.86</v>
      </c>
      <c r="Q2722" t="n">
        <v>197.82</v>
      </c>
      <c r="R2722" t="n">
        <v>31.36</v>
      </c>
      <c r="S2722" t="n">
        <v>25.4</v>
      </c>
      <c r="T2722" t="n">
        <v>2141.97</v>
      </c>
      <c r="U2722" t="n">
        <v>0.8100000000000001</v>
      </c>
      <c r="V2722" t="n">
        <v>0.88</v>
      </c>
      <c r="W2722" t="n">
        <v>2.95</v>
      </c>
      <c r="X2722" t="n">
        <v>0.13</v>
      </c>
      <c r="Y2722" t="n">
        <v>1</v>
      </c>
      <c r="Z2722" t="n">
        <v>10</v>
      </c>
    </row>
    <row r="2723">
      <c r="A2723" t="n">
        <v>60</v>
      </c>
      <c r="B2723" t="n">
        <v>75</v>
      </c>
      <c r="C2723" t="inlineStr">
        <is>
          <t xml:space="preserve">CONCLUIDO	</t>
        </is>
      </c>
      <c r="D2723" t="n">
        <v>7.6905</v>
      </c>
      <c r="E2723" t="n">
        <v>13</v>
      </c>
      <c r="F2723" t="n">
        <v>10.51</v>
      </c>
      <c r="G2723" t="n">
        <v>90.11</v>
      </c>
      <c r="H2723" t="n">
        <v>1.65</v>
      </c>
      <c r="I2723" t="n">
        <v>7</v>
      </c>
      <c r="J2723" t="n">
        <v>171.81</v>
      </c>
      <c r="K2723" t="n">
        <v>49.1</v>
      </c>
      <c r="L2723" t="n">
        <v>16</v>
      </c>
      <c r="M2723" t="n">
        <v>5</v>
      </c>
      <c r="N2723" t="n">
        <v>31.72</v>
      </c>
      <c r="O2723" t="n">
        <v>21424.29</v>
      </c>
      <c r="P2723" t="n">
        <v>115.53</v>
      </c>
      <c r="Q2723" t="n">
        <v>197.8</v>
      </c>
      <c r="R2723" t="n">
        <v>31.23</v>
      </c>
      <c r="S2723" t="n">
        <v>25.4</v>
      </c>
      <c r="T2723" t="n">
        <v>2074.09</v>
      </c>
      <c r="U2723" t="n">
        <v>0.8100000000000001</v>
      </c>
      <c r="V2723" t="n">
        <v>0.89</v>
      </c>
      <c r="W2723" t="n">
        <v>2.95</v>
      </c>
      <c r="X2723" t="n">
        <v>0.12</v>
      </c>
      <c r="Y2723" t="n">
        <v>1</v>
      </c>
      <c r="Z2723" t="n">
        <v>10</v>
      </c>
    </row>
    <row r="2724">
      <c r="A2724" t="n">
        <v>61</v>
      </c>
      <c r="B2724" t="n">
        <v>75</v>
      </c>
      <c r="C2724" t="inlineStr">
        <is>
          <t xml:space="preserve">CONCLUIDO	</t>
        </is>
      </c>
      <c r="D2724" t="n">
        <v>7.6936</v>
      </c>
      <c r="E2724" t="n">
        <v>13</v>
      </c>
      <c r="F2724" t="n">
        <v>10.51</v>
      </c>
      <c r="G2724" t="n">
        <v>90.06</v>
      </c>
      <c r="H2724" t="n">
        <v>1.67</v>
      </c>
      <c r="I2724" t="n">
        <v>7</v>
      </c>
      <c r="J2724" t="n">
        <v>172.18</v>
      </c>
      <c r="K2724" t="n">
        <v>49.1</v>
      </c>
      <c r="L2724" t="n">
        <v>16.25</v>
      </c>
      <c r="M2724" t="n">
        <v>5</v>
      </c>
      <c r="N2724" t="n">
        <v>31.83</v>
      </c>
      <c r="O2724" t="n">
        <v>21469.36</v>
      </c>
      <c r="P2724" t="n">
        <v>115.02</v>
      </c>
      <c r="Q2724" t="n">
        <v>197.75</v>
      </c>
      <c r="R2724" t="n">
        <v>31.05</v>
      </c>
      <c r="S2724" t="n">
        <v>25.4</v>
      </c>
      <c r="T2724" t="n">
        <v>1984.93</v>
      </c>
      <c r="U2724" t="n">
        <v>0.82</v>
      </c>
      <c r="V2724" t="n">
        <v>0.89</v>
      </c>
      <c r="W2724" t="n">
        <v>2.95</v>
      </c>
      <c r="X2724" t="n">
        <v>0.12</v>
      </c>
      <c r="Y2724" t="n">
        <v>1</v>
      </c>
      <c r="Z2724" t="n">
        <v>10</v>
      </c>
    </row>
    <row r="2725">
      <c r="A2725" t="n">
        <v>62</v>
      </c>
      <c r="B2725" t="n">
        <v>75</v>
      </c>
      <c r="C2725" t="inlineStr">
        <is>
          <t xml:space="preserve">CONCLUIDO	</t>
        </is>
      </c>
      <c r="D2725" t="n">
        <v>7.7225</v>
      </c>
      <c r="E2725" t="n">
        <v>12.95</v>
      </c>
      <c r="F2725" t="n">
        <v>10.49</v>
      </c>
      <c r="G2725" t="n">
        <v>104.89</v>
      </c>
      <c r="H2725" t="n">
        <v>1.7</v>
      </c>
      <c r="I2725" t="n">
        <v>6</v>
      </c>
      <c r="J2725" t="n">
        <v>172.54</v>
      </c>
      <c r="K2725" t="n">
        <v>49.1</v>
      </c>
      <c r="L2725" t="n">
        <v>16.5</v>
      </c>
      <c r="M2725" t="n">
        <v>4</v>
      </c>
      <c r="N2725" t="n">
        <v>31.95</v>
      </c>
      <c r="O2725" t="n">
        <v>21514.48</v>
      </c>
      <c r="P2725" t="n">
        <v>114.56</v>
      </c>
      <c r="Q2725" t="n">
        <v>197.75</v>
      </c>
      <c r="R2725" t="n">
        <v>30.45</v>
      </c>
      <c r="S2725" t="n">
        <v>25.4</v>
      </c>
      <c r="T2725" t="n">
        <v>1691.87</v>
      </c>
      <c r="U2725" t="n">
        <v>0.83</v>
      </c>
      <c r="V2725" t="n">
        <v>0.89</v>
      </c>
      <c r="W2725" t="n">
        <v>2.95</v>
      </c>
      <c r="X2725" t="n">
        <v>0.1</v>
      </c>
      <c r="Y2725" t="n">
        <v>1</v>
      </c>
      <c r="Z2725" t="n">
        <v>10</v>
      </c>
    </row>
    <row r="2726">
      <c r="A2726" t="n">
        <v>63</v>
      </c>
      <c r="B2726" t="n">
        <v>75</v>
      </c>
      <c r="C2726" t="inlineStr">
        <is>
          <t xml:space="preserve">CONCLUIDO	</t>
        </is>
      </c>
      <c r="D2726" t="n">
        <v>7.728</v>
      </c>
      <c r="E2726" t="n">
        <v>12.94</v>
      </c>
      <c r="F2726" t="n">
        <v>10.48</v>
      </c>
      <c r="G2726" t="n">
        <v>104.8</v>
      </c>
      <c r="H2726" t="n">
        <v>1.72</v>
      </c>
      <c r="I2726" t="n">
        <v>6</v>
      </c>
      <c r="J2726" t="n">
        <v>172.91</v>
      </c>
      <c r="K2726" t="n">
        <v>49.1</v>
      </c>
      <c r="L2726" t="n">
        <v>16.75</v>
      </c>
      <c r="M2726" t="n">
        <v>4</v>
      </c>
      <c r="N2726" t="n">
        <v>32.07</v>
      </c>
      <c r="O2726" t="n">
        <v>21559.64</v>
      </c>
      <c r="P2726" t="n">
        <v>114.47</v>
      </c>
      <c r="Q2726" t="n">
        <v>197.75</v>
      </c>
      <c r="R2726" t="n">
        <v>30.19</v>
      </c>
      <c r="S2726" t="n">
        <v>25.4</v>
      </c>
      <c r="T2726" t="n">
        <v>1558.61</v>
      </c>
      <c r="U2726" t="n">
        <v>0.84</v>
      </c>
      <c r="V2726" t="n">
        <v>0.89</v>
      </c>
      <c r="W2726" t="n">
        <v>2.95</v>
      </c>
      <c r="X2726" t="n">
        <v>0.09</v>
      </c>
      <c r="Y2726" t="n">
        <v>1</v>
      </c>
      <c r="Z2726" t="n">
        <v>10</v>
      </c>
    </row>
    <row r="2727">
      <c r="A2727" t="n">
        <v>64</v>
      </c>
      <c r="B2727" t="n">
        <v>75</v>
      </c>
      <c r="C2727" t="inlineStr">
        <is>
          <t xml:space="preserve">CONCLUIDO	</t>
        </is>
      </c>
      <c r="D2727" t="n">
        <v>7.724</v>
      </c>
      <c r="E2727" t="n">
        <v>12.95</v>
      </c>
      <c r="F2727" t="n">
        <v>10.49</v>
      </c>
      <c r="G2727" t="n">
        <v>104.87</v>
      </c>
      <c r="H2727" t="n">
        <v>1.74</v>
      </c>
      <c r="I2727" t="n">
        <v>6</v>
      </c>
      <c r="J2727" t="n">
        <v>173.28</v>
      </c>
      <c r="K2727" t="n">
        <v>49.1</v>
      </c>
      <c r="L2727" t="n">
        <v>17</v>
      </c>
      <c r="M2727" t="n">
        <v>4</v>
      </c>
      <c r="N2727" t="n">
        <v>32.18</v>
      </c>
      <c r="O2727" t="n">
        <v>21604.83</v>
      </c>
      <c r="P2727" t="n">
        <v>114.53</v>
      </c>
      <c r="Q2727" t="n">
        <v>197.76</v>
      </c>
      <c r="R2727" t="n">
        <v>30.31</v>
      </c>
      <c r="S2727" t="n">
        <v>25.4</v>
      </c>
      <c r="T2727" t="n">
        <v>1622.83</v>
      </c>
      <c r="U2727" t="n">
        <v>0.84</v>
      </c>
      <c r="V2727" t="n">
        <v>0.89</v>
      </c>
      <c r="W2727" t="n">
        <v>2.95</v>
      </c>
      <c r="X2727" t="n">
        <v>0.1</v>
      </c>
      <c r="Y2727" t="n">
        <v>1</v>
      </c>
      <c r="Z2727" t="n">
        <v>10</v>
      </c>
    </row>
    <row r="2728">
      <c r="A2728" t="n">
        <v>65</v>
      </c>
      <c r="B2728" t="n">
        <v>75</v>
      </c>
      <c r="C2728" t="inlineStr">
        <is>
          <t xml:space="preserve">CONCLUIDO	</t>
        </is>
      </c>
      <c r="D2728" t="n">
        <v>7.7242</v>
      </c>
      <c r="E2728" t="n">
        <v>12.95</v>
      </c>
      <c r="F2728" t="n">
        <v>10.49</v>
      </c>
      <c r="G2728" t="n">
        <v>104.87</v>
      </c>
      <c r="H2728" t="n">
        <v>1.76</v>
      </c>
      <c r="I2728" t="n">
        <v>6</v>
      </c>
      <c r="J2728" t="n">
        <v>173.64</v>
      </c>
      <c r="K2728" t="n">
        <v>49.1</v>
      </c>
      <c r="L2728" t="n">
        <v>17.25</v>
      </c>
      <c r="M2728" t="n">
        <v>4</v>
      </c>
      <c r="N2728" t="n">
        <v>32.3</v>
      </c>
      <c r="O2728" t="n">
        <v>21650.07</v>
      </c>
      <c r="P2728" t="n">
        <v>114.82</v>
      </c>
      <c r="Q2728" t="n">
        <v>197.75</v>
      </c>
      <c r="R2728" t="n">
        <v>30.34</v>
      </c>
      <c r="S2728" t="n">
        <v>25.4</v>
      </c>
      <c r="T2728" t="n">
        <v>1636.25</v>
      </c>
      <c r="U2728" t="n">
        <v>0.84</v>
      </c>
      <c r="V2728" t="n">
        <v>0.89</v>
      </c>
      <c r="W2728" t="n">
        <v>2.95</v>
      </c>
      <c r="X2728" t="n">
        <v>0.1</v>
      </c>
      <c r="Y2728" t="n">
        <v>1</v>
      </c>
      <c r="Z2728" t="n">
        <v>10</v>
      </c>
    </row>
    <row r="2729">
      <c r="A2729" t="n">
        <v>66</v>
      </c>
      <c r="B2729" t="n">
        <v>75</v>
      </c>
      <c r="C2729" t="inlineStr">
        <is>
          <t xml:space="preserve">CONCLUIDO	</t>
        </is>
      </c>
      <c r="D2729" t="n">
        <v>7.7225</v>
      </c>
      <c r="E2729" t="n">
        <v>12.95</v>
      </c>
      <c r="F2729" t="n">
        <v>10.49</v>
      </c>
      <c r="G2729" t="n">
        <v>104.89</v>
      </c>
      <c r="H2729" t="n">
        <v>1.78</v>
      </c>
      <c r="I2729" t="n">
        <v>6</v>
      </c>
      <c r="J2729" t="n">
        <v>174.01</v>
      </c>
      <c r="K2729" t="n">
        <v>49.1</v>
      </c>
      <c r="L2729" t="n">
        <v>17.5</v>
      </c>
      <c r="M2729" t="n">
        <v>4</v>
      </c>
      <c r="N2729" t="n">
        <v>32.42</v>
      </c>
      <c r="O2729" t="n">
        <v>21695.35</v>
      </c>
      <c r="P2729" t="n">
        <v>115.05</v>
      </c>
      <c r="Q2729" t="n">
        <v>197.78</v>
      </c>
      <c r="R2729" t="n">
        <v>30.43</v>
      </c>
      <c r="S2729" t="n">
        <v>25.4</v>
      </c>
      <c r="T2729" t="n">
        <v>1678.62</v>
      </c>
      <c r="U2729" t="n">
        <v>0.83</v>
      </c>
      <c r="V2729" t="n">
        <v>0.89</v>
      </c>
      <c r="W2729" t="n">
        <v>2.95</v>
      </c>
      <c r="X2729" t="n">
        <v>0.1</v>
      </c>
      <c r="Y2729" t="n">
        <v>1</v>
      </c>
      <c r="Z2729" t="n">
        <v>10</v>
      </c>
    </row>
    <row r="2730">
      <c r="A2730" t="n">
        <v>67</v>
      </c>
      <c r="B2730" t="n">
        <v>75</v>
      </c>
      <c r="C2730" t="inlineStr">
        <is>
          <t xml:space="preserve">CONCLUIDO	</t>
        </is>
      </c>
      <c r="D2730" t="n">
        <v>7.7293</v>
      </c>
      <c r="E2730" t="n">
        <v>12.94</v>
      </c>
      <c r="F2730" t="n">
        <v>10.48</v>
      </c>
      <c r="G2730" t="n">
        <v>104.78</v>
      </c>
      <c r="H2730" t="n">
        <v>1.8</v>
      </c>
      <c r="I2730" t="n">
        <v>6</v>
      </c>
      <c r="J2730" t="n">
        <v>174.38</v>
      </c>
      <c r="K2730" t="n">
        <v>49.1</v>
      </c>
      <c r="L2730" t="n">
        <v>17.75</v>
      </c>
      <c r="M2730" t="n">
        <v>4</v>
      </c>
      <c r="N2730" t="n">
        <v>32.53</v>
      </c>
      <c r="O2730" t="n">
        <v>21740.66</v>
      </c>
      <c r="P2730" t="n">
        <v>114.53</v>
      </c>
      <c r="Q2730" t="n">
        <v>197.75</v>
      </c>
      <c r="R2730" t="n">
        <v>30.07</v>
      </c>
      <c r="S2730" t="n">
        <v>25.4</v>
      </c>
      <c r="T2730" t="n">
        <v>1500.8</v>
      </c>
      <c r="U2730" t="n">
        <v>0.84</v>
      </c>
      <c r="V2730" t="n">
        <v>0.89</v>
      </c>
      <c r="W2730" t="n">
        <v>2.95</v>
      </c>
      <c r="X2730" t="n">
        <v>0.09</v>
      </c>
      <c r="Y2730" t="n">
        <v>1</v>
      </c>
      <c r="Z2730" t="n">
        <v>10</v>
      </c>
    </row>
    <row r="2731">
      <c r="A2731" t="n">
        <v>68</v>
      </c>
      <c r="B2731" t="n">
        <v>75</v>
      </c>
      <c r="C2731" t="inlineStr">
        <is>
          <t xml:space="preserve">CONCLUIDO	</t>
        </is>
      </c>
      <c r="D2731" t="n">
        <v>7.7247</v>
      </c>
      <c r="E2731" t="n">
        <v>12.95</v>
      </c>
      <c r="F2731" t="n">
        <v>10.49</v>
      </c>
      <c r="G2731" t="n">
        <v>104.86</v>
      </c>
      <c r="H2731" t="n">
        <v>1.83</v>
      </c>
      <c r="I2731" t="n">
        <v>6</v>
      </c>
      <c r="J2731" t="n">
        <v>174.75</v>
      </c>
      <c r="K2731" t="n">
        <v>49.1</v>
      </c>
      <c r="L2731" t="n">
        <v>18</v>
      </c>
      <c r="M2731" t="n">
        <v>4</v>
      </c>
      <c r="N2731" t="n">
        <v>32.65</v>
      </c>
      <c r="O2731" t="n">
        <v>21786.02</v>
      </c>
      <c r="P2731" t="n">
        <v>114.66</v>
      </c>
      <c r="Q2731" t="n">
        <v>197.77</v>
      </c>
      <c r="R2731" t="n">
        <v>30.37</v>
      </c>
      <c r="S2731" t="n">
        <v>25.4</v>
      </c>
      <c r="T2731" t="n">
        <v>1649.26</v>
      </c>
      <c r="U2731" t="n">
        <v>0.84</v>
      </c>
      <c r="V2731" t="n">
        <v>0.89</v>
      </c>
      <c r="W2731" t="n">
        <v>2.95</v>
      </c>
      <c r="X2731" t="n">
        <v>0.1</v>
      </c>
      <c r="Y2731" t="n">
        <v>1</v>
      </c>
      <c r="Z2731" t="n">
        <v>10</v>
      </c>
    </row>
    <row r="2732">
      <c r="A2732" t="n">
        <v>69</v>
      </c>
      <c r="B2732" t="n">
        <v>75</v>
      </c>
      <c r="C2732" t="inlineStr">
        <is>
          <t xml:space="preserve">CONCLUIDO	</t>
        </is>
      </c>
      <c r="D2732" t="n">
        <v>7.725</v>
      </c>
      <c r="E2732" t="n">
        <v>12.94</v>
      </c>
      <c r="F2732" t="n">
        <v>10.49</v>
      </c>
      <c r="G2732" t="n">
        <v>104.85</v>
      </c>
      <c r="H2732" t="n">
        <v>1.85</v>
      </c>
      <c r="I2732" t="n">
        <v>6</v>
      </c>
      <c r="J2732" t="n">
        <v>175.11</v>
      </c>
      <c r="K2732" t="n">
        <v>49.1</v>
      </c>
      <c r="L2732" t="n">
        <v>18.25</v>
      </c>
      <c r="M2732" t="n">
        <v>4</v>
      </c>
      <c r="N2732" t="n">
        <v>32.77</v>
      </c>
      <c r="O2732" t="n">
        <v>21831.41</v>
      </c>
      <c r="P2732" t="n">
        <v>114.52</v>
      </c>
      <c r="Q2732" t="n">
        <v>197.77</v>
      </c>
      <c r="R2732" t="n">
        <v>30.23</v>
      </c>
      <c r="S2732" t="n">
        <v>25.4</v>
      </c>
      <c r="T2732" t="n">
        <v>1581.33</v>
      </c>
      <c r="U2732" t="n">
        <v>0.84</v>
      </c>
      <c r="V2732" t="n">
        <v>0.89</v>
      </c>
      <c r="W2732" t="n">
        <v>2.95</v>
      </c>
      <c r="X2732" t="n">
        <v>0.1</v>
      </c>
      <c r="Y2732" t="n">
        <v>1</v>
      </c>
      <c r="Z2732" t="n">
        <v>10</v>
      </c>
    </row>
    <row r="2733">
      <c r="A2733" t="n">
        <v>70</v>
      </c>
      <c r="B2733" t="n">
        <v>75</v>
      </c>
      <c r="C2733" t="inlineStr">
        <is>
          <t xml:space="preserve">CONCLUIDO	</t>
        </is>
      </c>
      <c r="D2733" t="n">
        <v>7.7242</v>
      </c>
      <c r="E2733" t="n">
        <v>12.95</v>
      </c>
      <c r="F2733" t="n">
        <v>10.49</v>
      </c>
      <c r="G2733" t="n">
        <v>104.87</v>
      </c>
      <c r="H2733" t="n">
        <v>1.87</v>
      </c>
      <c r="I2733" t="n">
        <v>6</v>
      </c>
      <c r="J2733" t="n">
        <v>175.48</v>
      </c>
      <c r="K2733" t="n">
        <v>49.1</v>
      </c>
      <c r="L2733" t="n">
        <v>18.5</v>
      </c>
      <c r="M2733" t="n">
        <v>4</v>
      </c>
      <c r="N2733" t="n">
        <v>32.89</v>
      </c>
      <c r="O2733" t="n">
        <v>21876.85</v>
      </c>
      <c r="P2733" t="n">
        <v>114.31</v>
      </c>
      <c r="Q2733" t="n">
        <v>197.75</v>
      </c>
      <c r="R2733" t="n">
        <v>30.43</v>
      </c>
      <c r="S2733" t="n">
        <v>25.4</v>
      </c>
      <c r="T2733" t="n">
        <v>1679.25</v>
      </c>
      <c r="U2733" t="n">
        <v>0.83</v>
      </c>
      <c r="V2733" t="n">
        <v>0.89</v>
      </c>
      <c r="W2733" t="n">
        <v>2.95</v>
      </c>
      <c r="X2733" t="n">
        <v>0.1</v>
      </c>
      <c r="Y2733" t="n">
        <v>1</v>
      </c>
      <c r="Z2733" t="n">
        <v>10</v>
      </c>
    </row>
    <row r="2734">
      <c r="A2734" t="n">
        <v>71</v>
      </c>
      <c r="B2734" t="n">
        <v>75</v>
      </c>
      <c r="C2734" t="inlineStr">
        <is>
          <t xml:space="preserve">CONCLUIDO	</t>
        </is>
      </c>
      <c r="D2734" t="n">
        <v>7.7248</v>
      </c>
      <c r="E2734" t="n">
        <v>12.95</v>
      </c>
      <c r="F2734" t="n">
        <v>10.49</v>
      </c>
      <c r="G2734" t="n">
        <v>104.86</v>
      </c>
      <c r="H2734" t="n">
        <v>1.89</v>
      </c>
      <c r="I2734" t="n">
        <v>6</v>
      </c>
      <c r="J2734" t="n">
        <v>175.85</v>
      </c>
      <c r="K2734" t="n">
        <v>49.1</v>
      </c>
      <c r="L2734" t="n">
        <v>18.75</v>
      </c>
      <c r="M2734" t="n">
        <v>4</v>
      </c>
      <c r="N2734" t="n">
        <v>33.01</v>
      </c>
      <c r="O2734" t="n">
        <v>21922.32</v>
      </c>
      <c r="P2734" t="n">
        <v>114.07</v>
      </c>
      <c r="Q2734" t="n">
        <v>197.76</v>
      </c>
      <c r="R2734" t="n">
        <v>30.36</v>
      </c>
      <c r="S2734" t="n">
        <v>25.4</v>
      </c>
      <c r="T2734" t="n">
        <v>1646.89</v>
      </c>
      <c r="U2734" t="n">
        <v>0.84</v>
      </c>
      <c r="V2734" t="n">
        <v>0.89</v>
      </c>
      <c r="W2734" t="n">
        <v>2.95</v>
      </c>
      <c r="X2734" t="n">
        <v>0.1</v>
      </c>
      <c r="Y2734" t="n">
        <v>1</v>
      </c>
      <c r="Z2734" t="n">
        <v>10</v>
      </c>
    </row>
    <row r="2735">
      <c r="A2735" t="n">
        <v>72</v>
      </c>
      <c r="B2735" t="n">
        <v>75</v>
      </c>
      <c r="C2735" t="inlineStr">
        <is>
          <t xml:space="preserve">CONCLUIDO	</t>
        </is>
      </c>
      <c r="D2735" t="n">
        <v>7.7248</v>
      </c>
      <c r="E2735" t="n">
        <v>12.95</v>
      </c>
      <c r="F2735" t="n">
        <v>10.49</v>
      </c>
      <c r="G2735" t="n">
        <v>104.86</v>
      </c>
      <c r="H2735" t="n">
        <v>1.91</v>
      </c>
      <c r="I2735" t="n">
        <v>6</v>
      </c>
      <c r="J2735" t="n">
        <v>176.22</v>
      </c>
      <c r="K2735" t="n">
        <v>49.1</v>
      </c>
      <c r="L2735" t="n">
        <v>19</v>
      </c>
      <c r="M2735" t="n">
        <v>4</v>
      </c>
      <c r="N2735" t="n">
        <v>33.13</v>
      </c>
      <c r="O2735" t="n">
        <v>21967.84</v>
      </c>
      <c r="P2735" t="n">
        <v>113.68</v>
      </c>
      <c r="Q2735" t="n">
        <v>197.83</v>
      </c>
      <c r="R2735" t="n">
        <v>30.29</v>
      </c>
      <c r="S2735" t="n">
        <v>25.4</v>
      </c>
      <c r="T2735" t="n">
        <v>1611.78</v>
      </c>
      <c r="U2735" t="n">
        <v>0.84</v>
      </c>
      <c r="V2735" t="n">
        <v>0.89</v>
      </c>
      <c r="W2735" t="n">
        <v>2.95</v>
      </c>
      <c r="X2735" t="n">
        <v>0.1</v>
      </c>
      <c r="Y2735" t="n">
        <v>1</v>
      </c>
      <c r="Z2735" t="n">
        <v>10</v>
      </c>
    </row>
    <row r="2736">
      <c r="A2736" t="n">
        <v>73</v>
      </c>
      <c r="B2736" t="n">
        <v>75</v>
      </c>
      <c r="C2736" t="inlineStr">
        <is>
          <t xml:space="preserve">CONCLUIDO	</t>
        </is>
      </c>
      <c r="D2736" t="n">
        <v>7.723</v>
      </c>
      <c r="E2736" t="n">
        <v>12.95</v>
      </c>
      <c r="F2736" t="n">
        <v>10.49</v>
      </c>
      <c r="G2736" t="n">
        <v>104.89</v>
      </c>
      <c r="H2736" t="n">
        <v>1.93</v>
      </c>
      <c r="I2736" t="n">
        <v>6</v>
      </c>
      <c r="J2736" t="n">
        <v>176.59</v>
      </c>
      <c r="K2736" t="n">
        <v>49.1</v>
      </c>
      <c r="L2736" t="n">
        <v>19.25</v>
      </c>
      <c r="M2736" t="n">
        <v>4</v>
      </c>
      <c r="N2736" t="n">
        <v>33.24</v>
      </c>
      <c r="O2736" t="n">
        <v>22013.39</v>
      </c>
      <c r="P2736" t="n">
        <v>113.3</v>
      </c>
      <c r="Q2736" t="n">
        <v>197.78</v>
      </c>
      <c r="R2736" t="n">
        <v>30.37</v>
      </c>
      <c r="S2736" t="n">
        <v>25.4</v>
      </c>
      <c r="T2736" t="n">
        <v>1650.04</v>
      </c>
      <c r="U2736" t="n">
        <v>0.84</v>
      </c>
      <c r="V2736" t="n">
        <v>0.89</v>
      </c>
      <c r="W2736" t="n">
        <v>2.95</v>
      </c>
      <c r="X2736" t="n">
        <v>0.1</v>
      </c>
      <c r="Y2736" t="n">
        <v>1</v>
      </c>
      <c r="Z2736" t="n">
        <v>10</v>
      </c>
    </row>
    <row r="2737">
      <c r="A2737" t="n">
        <v>74</v>
      </c>
      <c r="B2737" t="n">
        <v>75</v>
      </c>
      <c r="C2737" t="inlineStr">
        <is>
          <t xml:space="preserve">CONCLUIDO	</t>
        </is>
      </c>
      <c r="D2737" t="n">
        <v>7.7247</v>
      </c>
      <c r="E2737" t="n">
        <v>12.95</v>
      </c>
      <c r="F2737" t="n">
        <v>10.49</v>
      </c>
      <c r="G2737" t="n">
        <v>104.86</v>
      </c>
      <c r="H2737" t="n">
        <v>1.95</v>
      </c>
      <c r="I2737" t="n">
        <v>6</v>
      </c>
      <c r="J2737" t="n">
        <v>176.96</v>
      </c>
      <c r="K2737" t="n">
        <v>49.1</v>
      </c>
      <c r="L2737" t="n">
        <v>19.5</v>
      </c>
      <c r="M2737" t="n">
        <v>4</v>
      </c>
      <c r="N2737" t="n">
        <v>33.36</v>
      </c>
      <c r="O2737" t="n">
        <v>22058.99</v>
      </c>
      <c r="P2737" t="n">
        <v>112.91</v>
      </c>
      <c r="Q2737" t="n">
        <v>197.75</v>
      </c>
      <c r="R2737" t="n">
        <v>30.41</v>
      </c>
      <c r="S2737" t="n">
        <v>25.4</v>
      </c>
      <c r="T2737" t="n">
        <v>1670.82</v>
      </c>
      <c r="U2737" t="n">
        <v>0.84</v>
      </c>
      <c r="V2737" t="n">
        <v>0.89</v>
      </c>
      <c r="W2737" t="n">
        <v>2.95</v>
      </c>
      <c r="X2737" t="n">
        <v>0.1</v>
      </c>
      <c r="Y2737" t="n">
        <v>1</v>
      </c>
      <c r="Z2737" t="n">
        <v>10</v>
      </c>
    </row>
    <row r="2738">
      <c r="A2738" t="n">
        <v>75</v>
      </c>
      <c r="B2738" t="n">
        <v>75</v>
      </c>
      <c r="C2738" t="inlineStr">
        <is>
          <t xml:space="preserve">CONCLUIDO	</t>
        </is>
      </c>
      <c r="D2738" t="n">
        <v>7.7248</v>
      </c>
      <c r="E2738" t="n">
        <v>12.95</v>
      </c>
      <c r="F2738" t="n">
        <v>10.49</v>
      </c>
      <c r="G2738" t="n">
        <v>104.86</v>
      </c>
      <c r="H2738" t="n">
        <v>1.98</v>
      </c>
      <c r="I2738" t="n">
        <v>6</v>
      </c>
      <c r="J2738" t="n">
        <v>177.33</v>
      </c>
      <c r="K2738" t="n">
        <v>49.1</v>
      </c>
      <c r="L2738" t="n">
        <v>19.75</v>
      </c>
      <c r="M2738" t="n">
        <v>4</v>
      </c>
      <c r="N2738" t="n">
        <v>33.48</v>
      </c>
      <c r="O2738" t="n">
        <v>22104.63</v>
      </c>
      <c r="P2738" t="n">
        <v>112.33</v>
      </c>
      <c r="Q2738" t="n">
        <v>197.77</v>
      </c>
      <c r="R2738" t="n">
        <v>30.47</v>
      </c>
      <c r="S2738" t="n">
        <v>25.4</v>
      </c>
      <c r="T2738" t="n">
        <v>1702.46</v>
      </c>
      <c r="U2738" t="n">
        <v>0.83</v>
      </c>
      <c r="V2738" t="n">
        <v>0.89</v>
      </c>
      <c r="W2738" t="n">
        <v>2.94</v>
      </c>
      <c r="X2738" t="n">
        <v>0.1</v>
      </c>
      <c r="Y2738" t="n">
        <v>1</v>
      </c>
      <c r="Z2738" t="n">
        <v>10</v>
      </c>
    </row>
    <row r="2739">
      <c r="A2739" t="n">
        <v>76</v>
      </c>
      <c r="B2739" t="n">
        <v>75</v>
      </c>
      <c r="C2739" t="inlineStr">
        <is>
          <t xml:space="preserve">CONCLUIDO	</t>
        </is>
      </c>
      <c r="D2739" t="n">
        <v>7.7498</v>
      </c>
      <c r="E2739" t="n">
        <v>12.9</v>
      </c>
      <c r="F2739" t="n">
        <v>10.47</v>
      </c>
      <c r="G2739" t="n">
        <v>125.69</v>
      </c>
      <c r="H2739" t="n">
        <v>2</v>
      </c>
      <c r="I2739" t="n">
        <v>5</v>
      </c>
      <c r="J2739" t="n">
        <v>177.7</v>
      </c>
      <c r="K2739" t="n">
        <v>49.1</v>
      </c>
      <c r="L2739" t="n">
        <v>20</v>
      </c>
      <c r="M2739" t="n">
        <v>3</v>
      </c>
      <c r="N2739" t="n">
        <v>33.61</v>
      </c>
      <c r="O2739" t="n">
        <v>22150.3</v>
      </c>
      <c r="P2739" t="n">
        <v>111.7</v>
      </c>
      <c r="Q2739" t="n">
        <v>197.76</v>
      </c>
      <c r="R2739" t="n">
        <v>30</v>
      </c>
      <c r="S2739" t="n">
        <v>25.4</v>
      </c>
      <c r="T2739" t="n">
        <v>1473.37</v>
      </c>
      <c r="U2739" t="n">
        <v>0.85</v>
      </c>
      <c r="V2739" t="n">
        <v>0.89</v>
      </c>
      <c r="W2739" t="n">
        <v>2.95</v>
      </c>
      <c r="X2739" t="n">
        <v>0.08</v>
      </c>
      <c r="Y2739" t="n">
        <v>1</v>
      </c>
      <c r="Z2739" t="n">
        <v>10</v>
      </c>
    </row>
    <row r="2740">
      <c r="A2740" t="n">
        <v>77</v>
      </c>
      <c r="B2740" t="n">
        <v>75</v>
      </c>
      <c r="C2740" t="inlineStr">
        <is>
          <t xml:space="preserve">CONCLUIDO	</t>
        </is>
      </c>
      <c r="D2740" t="n">
        <v>7.7498</v>
      </c>
      <c r="E2740" t="n">
        <v>12.9</v>
      </c>
      <c r="F2740" t="n">
        <v>10.47</v>
      </c>
      <c r="G2740" t="n">
        <v>125.69</v>
      </c>
      <c r="H2740" t="n">
        <v>2.02</v>
      </c>
      <c r="I2740" t="n">
        <v>5</v>
      </c>
      <c r="J2740" t="n">
        <v>178.07</v>
      </c>
      <c r="K2740" t="n">
        <v>49.1</v>
      </c>
      <c r="L2740" t="n">
        <v>20.25</v>
      </c>
      <c r="M2740" t="n">
        <v>3</v>
      </c>
      <c r="N2740" t="n">
        <v>33.73</v>
      </c>
      <c r="O2740" t="n">
        <v>22196.02</v>
      </c>
      <c r="P2740" t="n">
        <v>111.98</v>
      </c>
      <c r="Q2740" t="n">
        <v>197.75</v>
      </c>
      <c r="R2740" t="n">
        <v>30.07</v>
      </c>
      <c r="S2740" t="n">
        <v>25.4</v>
      </c>
      <c r="T2740" t="n">
        <v>1506.02</v>
      </c>
      <c r="U2740" t="n">
        <v>0.84</v>
      </c>
      <c r="V2740" t="n">
        <v>0.89</v>
      </c>
      <c r="W2740" t="n">
        <v>2.95</v>
      </c>
      <c r="X2740" t="n">
        <v>0.08</v>
      </c>
      <c r="Y2740" t="n">
        <v>1</v>
      </c>
      <c r="Z2740" t="n">
        <v>10</v>
      </c>
    </row>
    <row r="2741">
      <c r="A2741" t="n">
        <v>78</v>
      </c>
      <c r="B2741" t="n">
        <v>75</v>
      </c>
      <c r="C2741" t="inlineStr">
        <is>
          <t xml:space="preserve">CONCLUIDO	</t>
        </is>
      </c>
      <c r="D2741" t="n">
        <v>7.7468</v>
      </c>
      <c r="E2741" t="n">
        <v>12.91</v>
      </c>
      <c r="F2741" t="n">
        <v>10.48</v>
      </c>
      <c r="G2741" t="n">
        <v>125.75</v>
      </c>
      <c r="H2741" t="n">
        <v>2.04</v>
      </c>
      <c r="I2741" t="n">
        <v>5</v>
      </c>
      <c r="J2741" t="n">
        <v>178.44</v>
      </c>
      <c r="K2741" t="n">
        <v>49.1</v>
      </c>
      <c r="L2741" t="n">
        <v>20.5</v>
      </c>
      <c r="M2741" t="n">
        <v>3</v>
      </c>
      <c r="N2741" t="n">
        <v>33.85</v>
      </c>
      <c r="O2741" t="n">
        <v>22241.78</v>
      </c>
      <c r="P2741" t="n">
        <v>112.21</v>
      </c>
      <c r="Q2741" t="n">
        <v>197.75</v>
      </c>
      <c r="R2741" t="n">
        <v>30.18</v>
      </c>
      <c r="S2741" t="n">
        <v>25.4</v>
      </c>
      <c r="T2741" t="n">
        <v>1563.51</v>
      </c>
      <c r="U2741" t="n">
        <v>0.84</v>
      </c>
      <c r="V2741" t="n">
        <v>0.89</v>
      </c>
      <c r="W2741" t="n">
        <v>2.95</v>
      </c>
      <c r="X2741" t="n">
        <v>0.09</v>
      </c>
      <c r="Y2741" t="n">
        <v>1</v>
      </c>
      <c r="Z2741" t="n">
        <v>10</v>
      </c>
    </row>
    <row r="2742">
      <c r="A2742" t="n">
        <v>79</v>
      </c>
      <c r="B2742" t="n">
        <v>75</v>
      </c>
      <c r="C2742" t="inlineStr">
        <is>
          <t xml:space="preserve">CONCLUIDO	</t>
        </is>
      </c>
      <c r="D2742" t="n">
        <v>7.7521</v>
      </c>
      <c r="E2742" t="n">
        <v>12.9</v>
      </c>
      <c r="F2742" t="n">
        <v>10.47</v>
      </c>
      <c r="G2742" t="n">
        <v>125.65</v>
      </c>
      <c r="H2742" t="n">
        <v>2.06</v>
      </c>
      <c r="I2742" t="n">
        <v>5</v>
      </c>
      <c r="J2742" t="n">
        <v>178.81</v>
      </c>
      <c r="K2742" t="n">
        <v>49.1</v>
      </c>
      <c r="L2742" t="n">
        <v>20.75</v>
      </c>
      <c r="M2742" t="n">
        <v>3</v>
      </c>
      <c r="N2742" t="n">
        <v>33.97</v>
      </c>
      <c r="O2742" t="n">
        <v>22287.58</v>
      </c>
      <c r="P2742" t="n">
        <v>112.13</v>
      </c>
      <c r="Q2742" t="n">
        <v>197.77</v>
      </c>
      <c r="R2742" t="n">
        <v>29.96</v>
      </c>
      <c r="S2742" t="n">
        <v>25.4</v>
      </c>
      <c r="T2742" t="n">
        <v>1450.39</v>
      </c>
      <c r="U2742" t="n">
        <v>0.85</v>
      </c>
      <c r="V2742" t="n">
        <v>0.89</v>
      </c>
      <c r="W2742" t="n">
        <v>2.94</v>
      </c>
      <c r="X2742" t="n">
        <v>0.08</v>
      </c>
      <c r="Y2742" t="n">
        <v>1</v>
      </c>
      <c r="Z2742" t="n">
        <v>10</v>
      </c>
    </row>
    <row r="2743">
      <c r="A2743" t="n">
        <v>80</v>
      </c>
      <c r="B2743" t="n">
        <v>75</v>
      </c>
      <c r="C2743" t="inlineStr">
        <is>
          <t xml:space="preserve">CONCLUIDO	</t>
        </is>
      </c>
      <c r="D2743" t="n">
        <v>7.7518</v>
      </c>
      <c r="E2743" t="n">
        <v>12.9</v>
      </c>
      <c r="F2743" t="n">
        <v>10.47</v>
      </c>
      <c r="G2743" t="n">
        <v>125.65</v>
      </c>
      <c r="H2743" t="n">
        <v>2.08</v>
      </c>
      <c r="I2743" t="n">
        <v>5</v>
      </c>
      <c r="J2743" t="n">
        <v>179.18</v>
      </c>
      <c r="K2743" t="n">
        <v>49.1</v>
      </c>
      <c r="L2743" t="n">
        <v>21</v>
      </c>
      <c r="M2743" t="n">
        <v>3</v>
      </c>
      <c r="N2743" t="n">
        <v>34.09</v>
      </c>
      <c r="O2743" t="n">
        <v>22333.43</v>
      </c>
      <c r="P2743" t="n">
        <v>112.1</v>
      </c>
      <c r="Q2743" t="n">
        <v>197.77</v>
      </c>
      <c r="R2743" t="n">
        <v>29.91</v>
      </c>
      <c r="S2743" t="n">
        <v>25.4</v>
      </c>
      <c r="T2743" t="n">
        <v>1426.97</v>
      </c>
      <c r="U2743" t="n">
        <v>0.85</v>
      </c>
      <c r="V2743" t="n">
        <v>0.89</v>
      </c>
      <c r="W2743" t="n">
        <v>2.95</v>
      </c>
      <c r="X2743" t="n">
        <v>0.08</v>
      </c>
      <c r="Y2743" t="n">
        <v>1</v>
      </c>
      <c r="Z2743" t="n">
        <v>10</v>
      </c>
    </row>
    <row r="2744">
      <c r="A2744" t="n">
        <v>81</v>
      </c>
      <c r="B2744" t="n">
        <v>75</v>
      </c>
      <c r="C2744" t="inlineStr">
        <is>
          <t xml:space="preserve">CONCLUIDO	</t>
        </is>
      </c>
      <c r="D2744" t="n">
        <v>7.7511</v>
      </c>
      <c r="E2744" t="n">
        <v>12.9</v>
      </c>
      <c r="F2744" t="n">
        <v>10.47</v>
      </c>
      <c r="G2744" t="n">
        <v>125.67</v>
      </c>
      <c r="H2744" t="n">
        <v>2.1</v>
      </c>
      <c r="I2744" t="n">
        <v>5</v>
      </c>
      <c r="J2744" t="n">
        <v>179.56</v>
      </c>
      <c r="K2744" t="n">
        <v>49.1</v>
      </c>
      <c r="L2744" t="n">
        <v>21.25</v>
      </c>
      <c r="M2744" t="n">
        <v>3</v>
      </c>
      <c r="N2744" t="n">
        <v>34.21</v>
      </c>
      <c r="O2744" t="n">
        <v>22379.31</v>
      </c>
      <c r="P2744" t="n">
        <v>112.26</v>
      </c>
      <c r="Q2744" t="n">
        <v>197.77</v>
      </c>
      <c r="R2744" t="n">
        <v>29.95</v>
      </c>
      <c r="S2744" t="n">
        <v>25.4</v>
      </c>
      <c r="T2744" t="n">
        <v>1444.37</v>
      </c>
      <c r="U2744" t="n">
        <v>0.85</v>
      </c>
      <c r="V2744" t="n">
        <v>0.89</v>
      </c>
      <c r="W2744" t="n">
        <v>2.95</v>
      </c>
      <c r="X2744" t="n">
        <v>0.08</v>
      </c>
      <c r="Y2744" t="n">
        <v>1</v>
      </c>
      <c r="Z2744" t="n">
        <v>10</v>
      </c>
    </row>
    <row r="2745">
      <c r="A2745" t="n">
        <v>82</v>
      </c>
      <c r="B2745" t="n">
        <v>75</v>
      </c>
      <c r="C2745" t="inlineStr">
        <is>
          <t xml:space="preserve">CONCLUIDO	</t>
        </is>
      </c>
      <c r="D2745" t="n">
        <v>7.7548</v>
      </c>
      <c r="E2745" t="n">
        <v>12.9</v>
      </c>
      <c r="F2745" t="n">
        <v>10.47</v>
      </c>
      <c r="G2745" t="n">
        <v>125.59</v>
      </c>
      <c r="H2745" t="n">
        <v>2.12</v>
      </c>
      <c r="I2745" t="n">
        <v>5</v>
      </c>
      <c r="J2745" t="n">
        <v>179.93</v>
      </c>
      <c r="K2745" t="n">
        <v>49.1</v>
      </c>
      <c r="L2745" t="n">
        <v>21.5</v>
      </c>
      <c r="M2745" t="n">
        <v>3</v>
      </c>
      <c r="N2745" t="n">
        <v>34.33</v>
      </c>
      <c r="O2745" t="n">
        <v>22425.23</v>
      </c>
      <c r="P2745" t="n">
        <v>112.1</v>
      </c>
      <c r="Q2745" t="n">
        <v>197.75</v>
      </c>
      <c r="R2745" t="n">
        <v>29.75</v>
      </c>
      <c r="S2745" t="n">
        <v>25.4</v>
      </c>
      <c r="T2745" t="n">
        <v>1344.13</v>
      </c>
      <c r="U2745" t="n">
        <v>0.85</v>
      </c>
      <c r="V2745" t="n">
        <v>0.89</v>
      </c>
      <c r="W2745" t="n">
        <v>2.95</v>
      </c>
      <c r="X2745" t="n">
        <v>0.08</v>
      </c>
      <c r="Y2745" t="n">
        <v>1</v>
      </c>
      <c r="Z2745" t="n">
        <v>10</v>
      </c>
    </row>
    <row r="2746">
      <c r="A2746" t="n">
        <v>83</v>
      </c>
      <c r="B2746" t="n">
        <v>75</v>
      </c>
      <c r="C2746" t="inlineStr">
        <is>
          <t xml:space="preserve">CONCLUIDO	</t>
        </is>
      </c>
      <c r="D2746" t="n">
        <v>7.7524</v>
      </c>
      <c r="E2746" t="n">
        <v>12.9</v>
      </c>
      <c r="F2746" t="n">
        <v>10.47</v>
      </c>
      <c r="G2746" t="n">
        <v>125.64</v>
      </c>
      <c r="H2746" t="n">
        <v>2.14</v>
      </c>
      <c r="I2746" t="n">
        <v>5</v>
      </c>
      <c r="J2746" t="n">
        <v>180.3</v>
      </c>
      <c r="K2746" t="n">
        <v>49.1</v>
      </c>
      <c r="L2746" t="n">
        <v>21.75</v>
      </c>
      <c r="M2746" t="n">
        <v>3</v>
      </c>
      <c r="N2746" t="n">
        <v>34.46</v>
      </c>
      <c r="O2746" t="n">
        <v>22471.2</v>
      </c>
      <c r="P2746" t="n">
        <v>112.09</v>
      </c>
      <c r="Q2746" t="n">
        <v>197.75</v>
      </c>
      <c r="R2746" t="n">
        <v>29.87</v>
      </c>
      <c r="S2746" t="n">
        <v>25.4</v>
      </c>
      <c r="T2746" t="n">
        <v>1406.36</v>
      </c>
      <c r="U2746" t="n">
        <v>0.85</v>
      </c>
      <c r="V2746" t="n">
        <v>0.89</v>
      </c>
      <c r="W2746" t="n">
        <v>2.95</v>
      </c>
      <c r="X2746" t="n">
        <v>0.08</v>
      </c>
      <c r="Y2746" t="n">
        <v>1</v>
      </c>
      <c r="Z2746" t="n">
        <v>10</v>
      </c>
    </row>
    <row r="2747">
      <c r="A2747" t="n">
        <v>84</v>
      </c>
      <c r="B2747" t="n">
        <v>75</v>
      </c>
      <c r="C2747" t="inlineStr">
        <is>
          <t xml:space="preserve">CONCLUIDO	</t>
        </is>
      </c>
      <c r="D2747" t="n">
        <v>7.7533</v>
      </c>
      <c r="E2747" t="n">
        <v>12.9</v>
      </c>
      <c r="F2747" t="n">
        <v>10.47</v>
      </c>
      <c r="G2747" t="n">
        <v>125.62</v>
      </c>
      <c r="H2747" t="n">
        <v>2.16</v>
      </c>
      <c r="I2747" t="n">
        <v>5</v>
      </c>
      <c r="J2747" t="n">
        <v>180.67</v>
      </c>
      <c r="K2747" t="n">
        <v>49.1</v>
      </c>
      <c r="L2747" t="n">
        <v>22</v>
      </c>
      <c r="M2747" t="n">
        <v>3</v>
      </c>
      <c r="N2747" t="n">
        <v>34.58</v>
      </c>
      <c r="O2747" t="n">
        <v>22517.21</v>
      </c>
      <c r="P2747" t="n">
        <v>112.04</v>
      </c>
      <c r="Q2747" t="n">
        <v>197.75</v>
      </c>
      <c r="R2747" t="n">
        <v>29.88</v>
      </c>
      <c r="S2747" t="n">
        <v>25.4</v>
      </c>
      <c r="T2747" t="n">
        <v>1413.55</v>
      </c>
      <c r="U2747" t="n">
        <v>0.85</v>
      </c>
      <c r="V2747" t="n">
        <v>0.89</v>
      </c>
      <c r="W2747" t="n">
        <v>2.95</v>
      </c>
      <c r="X2747" t="n">
        <v>0.08</v>
      </c>
      <c r="Y2747" t="n">
        <v>1</v>
      </c>
      <c r="Z2747" t="n">
        <v>10</v>
      </c>
    </row>
    <row r="2748">
      <c r="A2748" t="n">
        <v>85</v>
      </c>
      <c r="B2748" t="n">
        <v>75</v>
      </c>
      <c r="C2748" t="inlineStr">
        <is>
          <t xml:space="preserve">CONCLUIDO	</t>
        </is>
      </c>
      <c r="D2748" t="n">
        <v>7.7541</v>
      </c>
      <c r="E2748" t="n">
        <v>12.9</v>
      </c>
      <c r="F2748" t="n">
        <v>10.47</v>
      </c>
      <c r="G2748" t="n">
        <v>125.61</v>
      </c>
      <c r="H2748" t="n">
        <v>2.18</v>
      </c>
      <c r="I2748" t="n">
        <v>5</v>
      </c>
      <c r="J2748" t="n">
        <v>181.05</v>
      </c>
      <c r="K2748" t="n">
        <v>49.1</v>
      </c>
      <c r="L2748" t="n">
        <v>22.25</v>
      </c>
      <c r="M2748" t="n">
        <v>3</v>
      </c>
      <c r="N2748" t="n">
        <v>34.7</v>
      </c>
      <c r="O2748" t="n">
        <v>22563.26</v>
      </c>
      <c r="P2748" t="n">
        <v>111.79</v>
      </c>
      <c r="Q2748" t="n">
        <v>197.75</v>
      </c>
      <c r="R2748" t="n">
        <v>29.87</v>
      </c>
      <c r="S2748" t="n">
        <v>25.4</v>
      </c>
      <c r="T2748" t="n">
        <v>1406.02</v>
      </c>
      <c r="U2748" t="n">
        <v>0.85</v>
      </c>
      <c r="V2748" t="n">
        <v>0.89</v>
      </c>
      <c r="W2748" t="n">
        <v>2.94</v>
      </c>
      <c r="X2748" t="n">
        <v>0.08</v>
      </c>
      <c r="Y2748" t="n">
        <v>1</v>
      </c>
      <c r="Z2748" t="n">
        <v>10</v>
      </c>
    </row>
    <row r="2749">
      <c r="A2749" t="n">
        <v>86</v>
      </c>
      <c r="B2749" t="n">
        <v>75</v>
      </c>
      <c r="C2749" t="inlineStr">
        <is>
          <t xml:space="preserve">CONCLUIDO	</t>
        </is>
      </c>
      <c r="D2749" t="n">
        <v>7.7523</v>
      </c>
      <c r="E2749" t="n">
        <v>12.9</v>
      </c>
      <c r="F2749" t="n">
        <v>10.47</v>
      </c>
      <c r="G2749" t="n">
        <v>125.64</v>
      </c>
      <c r="H2749" t="n">
        <v>2.2</v>
      </c>
      <c r="I2749" t="n">
        <v>5</v>
      </c>
      <c r="J2749" t="n">
        <v>181.42</v>
      </c>
      <c r="K2749" t="n">
        <v>49.1</v>
      </c>
      <c r="L2749" t="n">
        <v>22.5</v>
      </c>
      <c r="M2749" t="n">
        <v>3</v>
      </c>
      <c r="N2749" t="n">
        <v>34.83</v>
      </c>
      <c r="O2749" t="n">
        <v>22609.35</v>
      </c>
      <c r="P2749" t="n">
        <v>111.74</v>
      </c>
      <c r="Q2749" t="n">
        <v>197.75</v>
      </c>
      <c r="R2749" t="n">
        <v>29.88</v>
      </c>
      <c r="S2749" t="n">
        <v>25.4</v>
      </c>
      <c r="T2749" t="n">
        <v>1411.58</v>
      </c>
      <c r="U2749" t="n">
        <v>0.85</v>
      </c>
      <c r="V2749" t="n">
        <v>0.89</v>
      </c>
      <c r="W2749" t="n">
        <v>2.95</v>
      </c>
      <c r="X2749" t="n">
        <v>0.08</v>
      </c>
      <c r="Y2749" t="n">
        <v>1</v>
      </c>
      <c r="Z2749" t="n">
        <v>10</v>
      </c>
    </row>
    <row r="2750">
      <c r="A2750" t="n">
        <v>87</v>
      </c>
      <c r="B2750" t="n">
        <v>75</v>
      </c>
      <c r="C2750" t="inlineStr">
        <is>
          <t xml:space="preserve">CONCLUIDO	</t>
        </is>
      </c>
      <c r="D2750" t="n">
        <v>7.7539</v>
      </c>
      <c r="E2750" t="n">
        <v>12.9</v>
      </c>
      <c r="F2750" t="n">
        <v>10.47</v>
      </c>
      <c r="G2750" t="n">
        <v>125.61</v>
      </c>
      <c r="H2750" t="n">
        <v>2.22</v>
      </c>
      <c r="I2750" t="n">
        <v>5</v>
      </c>
      <c r="J2750" t="n">
        <v>181.8</v>
      </c>
      <c r="K2750" t="n">
        <v>49.1</v>
      </c>
      <c r="L2750" t="n">
        <v>22.75</v>
      </c>
      <c r="M2750" t="n">
        <v>3</v>
      </c>
      <c r="N2750" t="n">
        <v>34.95</v>
      </c>
      <c r="O2750" t="n">
        <v>22655.61</v>
      </c>
      <c r="P2750" t="n">
        <v>111.5</v>
      </c>
      <c r="Q2750" t="n">
        <v>197.75</v>
      </c>
      <c r="R2750" t="n">
        <v>29.76</v>
      </c>
      <c r="S2750" t="n">
        <v>25.4</v>
      </c>
      <c r="T2750" t="n">
        <v>1349.94</v>
      </c>
      <c r="U2750" t="n">
        <v>0.85</v>
      </c>
      <c r="V2750" t="n">
        <v>0.89</v>
      </c>
      <c r="W2750" t="n">
        <v>2.95</v>
      </c>
      <c r="X2750" t="n">
        <v>0.08</v>
      </c>
      <c r="Y2750" t="n">
        <v>1</v>
      </c>
      <c r="Z2750" t="n">
        <v>10</v>
      </c>
    </row>
    <row r="2751">
      <c r="A2751" t="n">
        <v>88</v>
      </c>
      <c r="B2751" t="n">
        <v>75</v>
      </c>
      <c r="C2751" t="inlineStr">
        <is>
          <t xml:space="preserve">CONCLUIDO	</t>
        </is>
      </c>
      <c r="D2751" t="n">
        <v>7.7546</v>
      </c>
      <c r="E2751" t="n">
        <v>12.9</v>
      </c>
      <c r="F2751" t="n">
        <v>10.47</v>
      </c>
      <c r="G2751" t="n">
        <v>125.6</v>
      </c>
      <c r="H2751" t="n">
        <v>2.24</v>
      </c>
      <c r="I2751" t="n">
        <v>5</v>
      </c>
      <c r="J2751" t="n">
        <v>182.17</v>
      </c>
      <c r="K2751" t="n">
        <v>49.1</v>
      </c>
      <c r="L2751" t="n">
        <v>23</v>
      </c>
      <c r="M2751" t="n">
        <v>3</v>
      </c>
      <c r="N2751" t="n">
        <v>35.08</v>
      </c>
      <c r="O2751" t="n">
        <v>22701.78</v>
      </c>
      <c r="P2751" t="n">
        <v>111.23</v>
      </c>
      <c r="Q2751" t="n">
        <v>197.75</v>
      </c>
      <c r="R2751" t="n">
        <v>29.69</v>
      </c>
      <c r="S2751" t="n">
        <v>25.4</v>
      </c>
      <c r="T2751" t="n">
        <v>1317.46</v>
      </c>
      <c r="U2751" t="n">
        <v>0.86</v>
      </c>
      <c r="V2751" t="n">
        <v>0.89</v>
      </c>
      <c r="W2751" t="n">
        <v>2.95</v>
      </c>
      <c r="X2751" t="n">
        <v>0.08</v>
      </c>
      <c r="Y2751" t="n">
        <v>1</v>
      </c>
      <c r="Z2751" t="n">
        <v>10</v>
      </c>
    </row>
    <row r="2752">
      <c r="A2752" t="n">
        <v>89</v>
      </c>
      <c r="B2752" t="n">
        <v>75</v>
      </c>
      <c r="C2752" t="inlineStr">
        <is>
          <t xml:space="preserve">CONCLUIDO	</t>
        </is>
      </c>
      <c r="D2752" t="n">
        <v>7.7568</v>
      </c>
      <c r="E2752" t="n">
        <v>12.89</v>
      </c>
      <c r="F2752" t="n">
        <v>10.46</v>
      </c>
      <c r="G2752" t="n">
        <v>125.55</v>
      </c>
      <c r="H2752" t="n">
        <v>2.26</v>
      </c>
      <c r="I2752" t="n">
        <v>5</v>
      </c>
      <c r="J2752" t="n">
        <v>182.55</v>
      </c>
      <c r="K2752" t="n">
        <v>49.1</v>
      </c>
      <c r="L2752" t="n">
        <v>23.25</v>
      </c>
      <c r="M2752" t="n">
        <v>3</v>
      </c>
      <c r="N2752" t="n">
        <v>35.2</v>
      </c>
      <c r="O2752" t="n">
        <v>22748</v>
      </c>
      <c r="P2752" t="n">
        <v>110.83</v>
      </c>
      <c r="Q2752" t="n">
        <v>197.77</v>
      </c>
      <c r="R2752" t="n">
        <v>29.6</v>
      </c>
      <c r="S2752" t="n">
        <v>25.4</v>
      </c>
      <c r="T2752" t="n">
        <v>1272.85</v>
      </c>
      <c r="U2752" t="n">
        <v>0.86</v>
      </c>
      <c r="V2752" t="n">
        <v>0.89</v>
      </c>
      <c r="W2752" t="n">
        <v>2.95</v>
      </c>
      <c r="X2752" t="n">
        <v>0.07000000000000001</v>
      </c>
      <c r="Y2752" t="n">
        <v>1</v>
      </c>
      <c r="Z2752" t="n">
        <v>10</v>
      </c>
    </row>
    <row r="2753">
      <c r="A2753" t="n">
        <v>90</v>
      </c>
      <c r="B2753" t="n">
        <v>75</v>
      </c>
      <c r="C2753" t="inlineStr">
        <is>
          <t xml:space="preserve">CONCLUIDO	</t>
        </is>
      </c>
      <c r="D2753" t="n">
        <v>7.7541</v>
      </c>
      <c r="E2753" t="n">
        <v>12.9</v>
      </c>
      <c r="F2753" t="n">
        <v>10.47</v>
      </c>
      <c r="G2753" t="n">
        <v>125.61</v>
      </c>
      <c r="H2753" t="n">
        <v>2.28</v>
      </c>
      <c r="I2753" t="n">
        <v>5</v>
      </c>
      <c r="J2753" t="n">
        <v>182.92</v>
      </c>
      <c r="K2753" t="n">
        <v>49.1</v>
      </c>
      <c r="L2753" t="n">
        <v>23.5</v>
      </c>
      <c r="M2753" t="n">
        <v>3</v>
      </c>
      <c r="N2753" t="n">
        <v>35.33</v>
      </c>
      <c r="O2753" t="n">
        <v>22794.27</v>
      </c>
      <c r="P2753" t="n">
        <v>110.7</v>
      </c>
      <c r="Q2753" t="n">
        <v>197.75</v>
      </c>
      <c r="R2753" t="n">
        <v>29.72</v>
      </c>
      <c r="S2753" t="n">
        <v>25.4</v>
      </c>
      <c r="T2753" t="n">
        <v>1328.56</v>
      </c>
      <c r="U2753" t="n">
        <v>0.85</v>
      </c>
      <c r="V2753" t="n">
        <v>0.89</v>
      </c>
      <c r="W2753" t="n">
        <v>2.95</v>
      </c>
      <c r="X2753" t="n">
        <v>0.08</v>
      </c>
      <c r="Y2753" t="n">
        <v>1</v>
      </c>
      <c r="Z2753" t="n">
        <v>10</v>
      </c>
    </row>
    <row r="2754">
      <c r="A2754" t="n">
        <v>91</v>
      </c>
      <c r="B2754" t="n">
        <v>75</v>
      </c>
      <c r="C2754" t="inlineStr">
        <is>
          <t xml:space="preserve">CONCLUIDO	</t>
        </is>
      </c>
      <c r="D2754" t="n">
        <v>7.7576</v>
      </c>
      <c r="E2754" t="n">
        <v>12.89</v>
      </c>
      <c r="F2754" t="n">
        <v>10.46</v>
      </c>
      <c r="G2754" t="n">
        <v>125.54</v>
      </c>
      <c r="H2754" t="n">
        <v>2.3</v>
      </c>
      <c r="I2754" t="n">
        <v>5</v>
      </c>
      <c r="J2754" t="n">
        <v>183.3</v>
      </c>
      <c r="K2754" t="n">
        <v>49.1</v>
      </c>
      <c r="L2754" t="n">
        <v>23.75</v>
      </c>
      <c r="M2754" t="n">
        <v>3</v>
      </c>
      <c r="N2754" t="n">
        <v>35.45</v>
      </c>
      <c r="O2754" t="n">
        <v>22840.57</v>
      </c>
      <c r="P2754" t="n">
        <v>110.23</v>
      </c>
      <c r="Q2754" t="n">
        <v>197.76</v>
      </c>
      <c r="R2754" t="n">
        <v>29.59</v>
      </c>
      <c r="S2754" t="n">
        <v>25.4</v>
      </c>
      <c r="T2754" t="n">
        <v>1266.7</v>
      </c>
      <c r="U2754" t="n">
        <v>0.86</v>
      </c>
      <c r="V2754" t="n">
        <v>0.89</v>
      </c>
      <c r="W2754" t="n">
        <v>2.95</v>
      </c>
      <c r="X2754" t="n">
        <v>0.07000000000000001</v>
      </c>
      <c r="Y2754" t="n">
        <v>1</v>
      </c>
      <c r="Z2754" t="n">
        <v>10</v>
      </c>
    </row>
    <row r="2755">
      <c r="A2755" t="n">
        <v>92</v>
      </c>
      <c r="B2755" t="n">
        <v>75</v>
      </c>
      <c r="C2755" t="inlineStr">
        <is>
          <t xml:space="preserve">CONCLUIDO	</t>
        </is>
      </c>
      <c r="D2755" t="n">
        <v>7.7576</v>
      </c>
      <c r="E2755" t="n">
        <v>12.89</v>
      </c>
      <c r="F2755" t="n">
        <v>10.46</v>
      </c>
      <c r="G2755" t="n">
        <v>125.54</v>
      </c>
      <c r="H2755" t="n">
        <v>2.32</v>
      </c>
      <c r="I2755" t="n">
        <v>5</v>
      </c>
      <c r="J2755" t="n">
        <v>183.67</v>
      </c>
      <c r="K2755" t="n">
        <v>49.1</v>
      </c>
      <c r="L2755" t="n">
        <v>24</v>
      </c>
      <c r="M2755" t="n">
        <v>3</v>
      </c>
      <c r="N2755" t="n">
        <v>35.58</v>
      </c>
      <c r="O2755" t="n">
        <v>22886.92</v>
      </c>
      <c r="P2755" t="n">
        <v>109.59</v>
      </c>
      <c r="Q2755" t="n">
        <v>197.76</v>
      </c>
      <c r="R2755" t="n">
        <v>29.61</v>
      </c>
      <c r="S2755" t="n">
        <v>25.4</v>
      </c>
      <c r="T2755" t="n">
        <v>1276.95</v>
      </c>
      <c r="U2755" t="n">
        <v>0.86</v>
      </c>
      <c r="V2755" t="n">
        <v>0.89</v>
      </c>
      <c r="W2755" t="n">
        <v>2.95</v>
      </c>
      <c r="X2755" t="n">
        <v>0.07000000000000001</v>
      </c>
      <c r="Y2755" t="n">
        <v>1</v>
      </c>
      <c r="Z2755" t="n">
        <v>10</v>
      </c>
    </row>
    <row r="2756">
      <c r="A2756" t="n">
        <v>93</v>
      </c>
      <c r="B2756" t="n">
        <v>75</v>
      </c>
      <c r="C2756" t="inlineStr">
        <is>
          <t xml:space="preserve">CONCLUIDO	</t>
        </is>
      </c>
      <c r="D2756" t="n">
        <v>7.7554</v>
      </c>
      <c r="E2756" t="n">
        <v>12.89</v>
      </c>
      <c r="F2756" t="n">
        <v>10.46</v>
      </c>
      <c r="G2756" t="n">
        <v>125.58</v>
      </c>
      <c r="H2756" t="n">
        <v>2.34</v>
      </c>
      <c r="I2756" t="n">
        <v>5</v>
      </c>
      <c r="J2756" t="n">
        <v>184.05</v>
      </c>
      <c r="K2756" t="n">
        <v>49.1</v>
      </c>
      <c r="L2756" t="n">
        <v>24.25</v>
      </c>
      <c r="M2756" t="n">
        <v>3</v>
      </c>
      <c r="N2756" t="n">
        <v>35.7</v>
      </c>
      <c r="O2756" t="n">
        <v>22933.31</v>
      </c>
      <c r="P2756" t="n">
        <v>109.11</v>
      </c>
      <c r="Q2756" t="n">
        <v>197.78</v>
      </c>
      <c r="R2756" t="n">
        <v>29.68</v>
      </c>
      <c r="S2756" t="n">
        <v>25.4</v>
      </c>
      <c r="T2756" t="n">
        <v>1309.23</v>
      </c>
      <c r="U2756" t="n">
        <v>0.86</v>
      </c>
      <c r="V2756" t="n">
        <v>0.89</v>
      </c>
      <c r="W2756" t="n">
        <v>2.95</v>
      </c>
      <c r="X2756" t="n">
        <v>0.07000000000000001</v>
      </c>
      <c r="Y2756" t="n">
        <v>1</v>
      </c>
      <c r="Z2756" t="n">
        <v>10</v>
      </c>
    </row>
    <row r="2757">
      <c r="A2757" t="n">
        <v>94</v>
      </c>
      <c r="B2757" t="n">
        <v>75</v>
      </c>
      <c r="C2757" t="inlineStr">
        <is>
          <t xml:space="preserve">CONCLUIDO	</t>
        </is>
      </c>
      <c r="D2757" t="n">
        <v>7.7533</v>
      </c>
      <c r="E2757" t="n">
        <v>12.9</v>
      </c>
      <c r="F2757" t="n">
        <v>10.47</v>
      </c>
      <c r="G2757" t="n">
        <v>125.62</v>
      </c>
      <c r="H2757" t="n">
        <v>2.36</v>
      </c>
      <c r="I2757" t="n">
        <v>5</v>
      </c>
      <c r="J2757" t="n">
        <v>184.42</v>
      </c>
      <c r="K2757" t="n">
        <v>49.1</v>
      </c>
      <c r="L2757" t="n">
        <v>24.5</v>
      </c>
      <c r="M2757" t="n">
        <v>3</v>
      </c>
      <c r="N2757" t="n">
        <v>35.83</v>
      </c>
      <c r="O2757" t="n">
        <v>22979.74</v>
      </c>
      <c r="P2757" t="n">
        <v>109.02</v>
      </c>
      <c r="Q2757" t="n">
        <v>197.78</v>
      </c>
      <c r="R2757" t="n">
        <v>29.86</v>
      </c>
      <c r="S2757" t="n">
        <v>25.4</v>
      </c>
      <c r="T2757" t="n">
        <v>1402.56</v>
      </c>
      <c r="U2757" t="n">
        <v>0.85</v>
      </c>
      <c r="V2757" t="n">
        <v>0.89</v>
      </c>
      <c r="W2757" t="n">
        <v>2.95</v>
      </c>
      <c r="X2757" t="n">
        <v>0.08</v>
      </c>
      <c r="Y2757" t="n">
        <v>1</v>
      </c>
      <c r="Z2757" t="n">
        <v>10</v>
      </c>
    </row>
    <row r="2758">
      <c r="A2758" t="n">
        <v>95</v>
      </c>
      <c r="B2758" t="n">
        <v>75</v>
      </c>
      <c r="C2758" t="inlineStr">
        <is>
          <t xml:space="preserve">CONCLUIDO	</t>
        </is>
      </c>
      <c r="D2758" t="n">
        <v>7.7539</v>
      </c>
      <c r="E2758" t="n">
        <v>12.9</v>
      </c>
      <c r="F2758" t="n">
        <v>10.47</v>
      </c>
      <c r="G2758" t="n">
        <v>125.61</v>
      </c>
      <c r="H2758" t="n">
        <v>2.38</v>
      </c>
      <c r="I2758" t="n">
        <v>5</v>
      </c>
      <c r="J2758" t="n">
        <v>184.8</v>
      </c>
      <c r="K2758" t="n">
        <v>49.1</v>
      </c>
      <c r="L2758" t="n">
        <v>24.75</v>
      </c>
      <c r="M2758" t="n">
        <v>3</v>
      </c>
      <c r="N2758" t="n">
        <v>35.96</v>
      </c>
      <c r="O2758" t="n">
        <v>23026.22</v>
      </c>
      <c r="P2758" t="n">
        <v>108.72</v>
      </c>
      <c r="Q2758" t="n">
        <v>197.75</v>
      </c>
      <c r="R2758" t="n">
        <v>29.81</v>
      </c>
      <c r="S2758" t="n">
        <v>25.4</v>
      </c>
      <c r="T2758" t="n">
        <v>1375.79</v>
      </c>
      <c r="U2758" t="n">
        <v>0.85</v>
      </c>
      <c r="V2758" t="n">
        <v>0.89</v>
      </c>
      <c r="W2758" t="n">
        <v>2.95</v>
      </c>
      <c r="X2758" t="n">
        <v>0.08</v>
      </c>
      <c r="Y2758" t="n">
        <v>1</v>
      </c>
      <c r="Z2758" t="n">
        <v>10</v>
      </c>
    </row>
    <row r="2759">
      <c r="A2759" t="n">
        <v>96</v>
      </c>
      <c r="B2759" t="n">
        <v>75</v>
      </c>
      <c r="C2759" t="inlineStr">
        <is>
          <t xml:space="preserve">CONCLUIDO	</t>
        </is>
      </c>
      <c r="D2759" t="n">
        <v>7.7524</v>
      </c>
      <c r="E2759" t="n">
        <v>12.9</v>
      </c>
      <c r="F2759" t="n">
        <v>10.47</v>
      </c>
      <c r="G2759" t="n">
        <v>125.64</v>
      </c>
      <c r="H2759" t="n">
        <v>2.4</v>
      </c>
      <c r="I2759" t="n">
        <v>5</v>
      </c>
      <c r="J2759" t="n">
        <v>185.18</v>
      </c>
      <c r="K2759" t="n">
        <v>49.1</v>
      </c>
      <c r="L2759" t="n">
        <v>25</v>
      </c>
      <c r="M2759" t="n">
        <v>3</v>
      </c>
      <c r="N2759" t="n">
        <v>36.08</v>
      </c>
      <c r="O2759" t="n">
        <v>23072.73</v>
      </c>
      <c r="P2759" t="n">
        <v>108.15</v>
      </c>
      <c r="Q2759" t="n">
        <v>197.76</v>
      </c>
      <c r="R2759" t="n">
        <v>29.83</v>
      </c>
      <c r="S2759" t="n">
        <v>25.4</v>
      </c>
      <c r="T2759" t="n">
        <v>1384.21</v>
      </c>
      <c r="U2759" t="n">
        <v>0.85</v>
      </c>
      <c r="V2759" t="n">
        <v>0.89</v>
      </c>
      <c r="W2759" t="n">
        <v>2.95</v>
      </c>
      <c r="X2759" t="n">
        <v>0.08</v>
      </c>
      <c r="Y2759" t="n">
        <v>1</v>
      </c>
      <c r="Z2759" t="n">
        <v>10</v>
      </c>
    </row>
    <row r="2760">
      <c r="A2760" t="n">
        <v>97</v>
      </c>
      <c r="B2760" t="n">
        <v>75</v>
      </c>
      <c r="C2760" t="inlineStr">
        <is>
          <t xml:space="preserve">CONCLUIDO	</t>
        </is>
      </c>
      <c r="D2760" t="n">
        <v>7.7563</v>
      </c>
      <c r="E2760" t="n">
        <v>12.89</v>
      </c>
      <c r="F2760" t="n">
        <v>10.46</v>
      </c>
      <c r="G2760" t="n">
        <v>125.56</v>
      </c>
      <c r="H2760" t="n">
        <v>2.41</v>
      </c>
      <c r="I2760" t="n">
        <v>5</v>
      </c>
      <c r="J2760" t="n">
        <v>185.56</v>
      </c>
      <c r="K2760" t="n">
        <v>49.1</v>
      </c>
      <c r="L2760" t="n">
        <v>25.25</v>
      </c>
      <c r="M2760" t="n">
        <v>3</v>
      </c>
      <c r="N2760" t="n">
        <v>36.21</v>
      </c>
      <c r="O2760" t="n">
        <v>23119.3</v>
      </c>
      <c r="P2760" t="n">
        <v>107.73</v>
      </c>
      <c r="Q2760" t="n">
        <v>197.79</v>
      </c>
      <c r="R2760" t="n">
        <v>29.73</v>
      </c>
      <c r="S2760" t="n">
        <v>25.4</v>
      </c>
      <c r="T2760" t="n">
        <v>1336.96</v>
      </c>
      <c r="U2760" t="n">
        <v>0.85</v>
      </c>
      <c r="V2760" t="n">
        <v>0.89</v>
      </c>
      <c r="W2760" t="n">
        <v>2.94</v>
      </c>
      <c r="X2760" t="n">
        <v>0.07000000000000001</v>
      </c>
      <c r="Y2760" t="n">
        <v>1</v>
      </c>
      <c r="Z2760" t="n">
        <v>10</v>
      </c>
    </row>
    <row r="2761">
      <c r="A2761" t="n">
        <v>98</v>
      </c>
      <c r="B2761" t="n">
        <v>75</v>
      </c>
      <c r="C2761" t="inlineStr">
        <is>
          <t xml:space="preserve">CONCLUIDO	</t>
        </is>
      </c>
      <c r="D2761" t="n">
        <v>7.7526</v>
      </c>
      <c r="E2761" t="n">
        <v>12.9</v>
      </c>
      <c r="F2761" t="n">
        <v>10.47</v>
      </c>
      <c r="G2761" t="n">
        <v>125.64</v>
      </c>
      <c r="H2761" t="n">
        <v>2.43</v>
      </c>
      <c r="I2761" t="n">
        <v>5</v>
      </c>
      <c r="J2761" t="n">
        <v>185.93</v>
      </c>
      <c r="K2761" t="n">
        <v>49.1</v>
      </c>
      <c r="L2761" t="n">
        <v>25.5</v>
      </c>
      <c r="M2761" t="n">
        <v>3</v>
      </c>
      <c r="N2761" t="n">
        <v>36.34</v>
      </c>
      <c r="O2761" t="n">
        <v>23165.9</v>
      </c>
      <c r="P2761" t="n">
        <v>107.45</v>
      </c>
      <c r="Q2761" t="n">
        <v>197.76</v>
      </c>
      <c r="R2761" t="n">
        <v>29.82</v>
      </c>
      <c r="S2761" t="n">
        <v>25.4</v>
      </c>
      <c r="T2761" t="n">
        <v>1379.53</v>
      </c>
      <c r="U2761" t="n">
        <v>0.85</v>
      </c>
      <c r="V2761" t="n">
        <v>0.89</v>
      </c>
      <c r="W2761" t="n">
        <v>2.95</v>
      </c>
      <c r="X2761" t="n">
        <v>0.08</v>
      </c>
      <c r="Y2761" t="n">
        <v>1</v>
      </c>
      <c r="Z2761" t="n">
        <v>10</v>
      </c>
    </row>
    <row r="2762">
      <c r="A2762" t="n">
        <v>99</v>
      </c>
      <c r="B2762" t="n">
        <v>75</v>
      </c>
      <c r="C2762" t="inlineStr">
        <is>
          <t xml:space="preserve">CONCLUIDO	</t>
        </is>
      </c>
      <c r="D2762" t="n">
        <v>7.789</v>
      </c>
      <c r="E2762" t="n">
        <v>12.84</v>
      </c>
      <c r="F2762" t="n">
        <v>10.44</v>
      </c>
      <c r="G2762" t="n">
        <v>156.6</v>
      </c>
      <c r="H2762" t="n">
        <v>2.45</v>
      </c>
      <c r="I2762" t="n">
        <v>4</v>
      </c>
      <c r="J2762" t="n">
        <v>186.31</v>
      </c>
      <c r="K2762" t="n">
        <v>49.1</v>
      </c>
      <c r="L2762" t="n">
        <v>25.75</v>
      </c>
      <c r="M2762" t="n">
        <v>2</v>
      </c>
      <c r="N2762" t="n">
        <v>36.47</v>
      </c>
      <c r="O2762" t="n">
        <v>23212.55</v>
      </c>
      <c r="P2762" t="n">
        <v>107.26</v>
      </c>
      <c r="Q2762" t="n">
        <v>197.75</v>
      </c>
      <c r="R2762" t="n">
        <v>28.97</v>
      </c>
      <c r="S2762" t="n">
        <v>25.4</v>
      </c>
      <c r="T2762" t="n">
        <v>961.09</v>
      </c>
      <c r="U2762" t="n">
        <v>0.88</v>
      </c>
      <c r="V2762" t="n">
        <v>0.89</v>
      </c>
      <c r="W2762" t="n">
        <v>2.94</v>
      </c>
      <c r="X2762" t="n">
        <v>0.05</v>
      </c>
      <c r="Y2762" t="n">
        <v>1</v>
      </c>
      <c r="Z2762" t="n">
        <v>10</v>
      </c>
    </row>
    <row r="2763">
      <c r="A2763" t="n">
        <v>100</v>
      </c>
      <c r="B2763" t="n">
        <v>75</v>
      </c>
      <c r="C2763" t="inlineStr">
        <is>
          <t xml:space="preserve">CONCLUIDO	</t>
        </is>
      </c>
      <c r="D2763" t="n">
        <v>7.788</v>
      </c>
      <c r="E2763" t="n">
        <v>12.84</v>
      </c>
      <c r="F2763" t="n">
        <v>10.44</v>
      </c>
      <c r="G2763" t="n">
        <v>156.62</v>
      </c>
      <c r="H2763" t="n">
        <v>2.47</v>
      </c>
      <c r="I2763" t="n">
        <v>4</v>
      </c>
      <c r="J2763" t="n">
        <v>186.69</v>
      </c>
      <c r="K2763" t="n">
        <v>49.1</v>
      </c>
      <c r="L2763" t="n">
        <v>26</v>
      </c>
      <c r="M2763" t="n">
        <v>2</v>
      </c>
      <c r="N2763" t="n">
        <v>36.6</v>
      </c>
      <c r="O2763" t="n">
        <v>23259.24</v>
      </c>
      <c r="P2763" t="n">
        <v>107.35</v>
      </c>
      <c r="Q2763" t="n">
        <v>197.75</v>
      </c>
      <c r="R2763" t="n">
        <v>29.02</v>
      </c>
      <c r="S2763" t="n">
        <v>25.4</v>
      </c>
      <c r="T2763" t="n">
        <v>986.6900000000001</v>
      </c>
      <c r="U2763" t="n">
        <v>0.88</v>
      </c>
      <c r="V2763" t="n">
        <v>0.89</v>
      </c>
      <c r="W2763" t="n">
        <v>2.94</v>
      </c>
      <c r="X2763" t="n">
        <v>0.05</v>
      </c>
      <c r="Y2763" t="n">
        <v>1</v>
      </c>
      <c r="Z2763" t="n">
        <v>10</v>
      </c>
    </row>
    <row r="2764">
      <c r="A2764" t="n">
        <v>101</v>
      </c>
      <c r="B2764" t="n">
        <v>75</v>
      </c>
      <c r="C2764" t="inlineStr">
        <is>
          <t xml:space="preserve">CONCLUIDO	</t>
        </is>
      </c>
      <c r="D2764" t="n">
        <v>7.7865</v>
      </c>
      <c r="E2764" t="n">
        <v>12.84</v>
      </c>
      <c r="F2764" t="n">
        <v>10.44</v>
      </c>
      <c r="G2764" t="n">
        <v>156.66</v>
      </c>
      <c r="H2764" t="n">
        <v>2.49</v>
      </c>
      <c r="I2764" t="n">
        <v>4</v>
      </c>
      <c r="J2764" t="n">
        <v>187.07</v>
      </c>
      <c r="K2764" t="n">
        <v>49.1</v>
      </c>
      <c r="L2764" t="n">
        <v>26.25</v>
      </c>
      <c r="M2764" t="n">
        <v>2</v>
      </c>
      <c r="N2764" t="n">
        <v>36.72</v>
      </c>
      <c r="O2764" t="n">
        <v>23305.98</v>
      </c>
      <c r="P2764" t="n">
        <v>107.54</v>
      </c>
      <c r="Q2764" t="n">
        <v>197.75</v>
      </c>
      <c r="R2764" t="n">
        <v>29.08</v>
      </c>
      <c r="S2764" t="n">
        <v>25.4</v>
      </c>
      <c r="T2764" t="n">
        <v>1013.71</v>
      </c>
      <c r="U2764" t="n">
        <v>0.87</v>
      </c>
      <c r="V2764" t="n">
        <v>0.89</v>
      </c>
      <c r="W2764" t="n">
        <v>2.94</v>
      </c>
      <c r="X2764" t="n">
        <v>0.05</v>
      </c>
      <c r="Y2764" t="n">
        <v>1</v>
      </c>
      <c r="Z2764" t="n">
        <v>10</v>
      </c>
    </row>
    <row r="2765">
      <c r="A2765" t="n">
        <v>102</v>
      </c>
      <c r="B2765" t="n">
        <v>75</v>
      </c>
      <c r="C2765" t="inlineStr">
        <is>
          <t xml:space="preserve">CONCLUIDO	</t>
        </is>
      </c>
      <c r="D2765" t="n">
        <v>7.7872</v>
      </c>
      <c r="E2765" t="n">
        <v>12.84</v>
      </c>
      <c r="F2765" t="n">
        <v>10.44</v>
      </c>
      <c r="G2765" t="n">
        <v>156.65</v>
      </c>
      <c r="H2765" t="n">
        <v>2.51</v>
      </c>
      <c r="I2765" t="n">
        <v>4</v>
      </c>
      <c r="J2765" t="n">
        <v>187.45</v>
      </c>
      <c r="K2765" t="n">
        <v>49.1</v>
      </c>
      <c r="L2765" t="n">
        <v>26.5</v>
      </c>
      <c r="M2765" t="n">
        <v>2</v>
      </c>
      <c r="N2765" t="n">
        <v>36.85</v>
      </c>
      <c r="O2765" t="n">
        <v>23352.76</v>
      </c>
      <c r="P2765" t="n">
        <v>107.7</v>
      </c>
      <c r="Q2765" t="n">
        <v>197.75</v>
      </c>
      <c r="R2765" t="n">
        <v>29.05</v>
      </c>
      <c r="S2765" t="n">
        <v>25.4</v>
      </c>
      <c r="T2765" t="n">
        <v>1001.47</v>
      </c>
      <c r="U2765" t="n">
        <v>0.87</v>
      </c>
      <c r="V2765" t="n">
        <v>0.89</v>
      </c>
      <c r="W2765" t="n">
        <v>2.94</v>
      </c>
      <c r="X2765" t="n">
        <v>0.05</v>
      </c>
      <c r="Y2765" t="n">
        <v>1</v>
      </c>
      <c r="Z2765" t="n">
        <v>10</v>
      </c>
    </row>
    <row r="2766">
      <c r="A2766" t="n">
        <v>103</v>
      </c>
      <c r="B2766" t="n">
        <v>75</v>
      </c>
      <c r="C2766" t="inlineStr">
        <is>
          <t xml:space="preserve">CONCLUIDO	</t>
        </is>
      </c>
      <c r="D2766" t="n">
        <v>7.7843</v>
      </c>
      <c r="E2766" t="n">
        <v>12.85</v>
      </c>
      <c r="F2766" t="n">
        <v>10.45</v>
      </c>
      <c r="G2766" t="n">
        <v>156.72</v>
      </c>
      <c r="H2766" t="n">
        <v>2.53</v>
      </c>
      <c r="I2766" t="n">
        <v>4</v>
      </c>
      <c r="J2766" t="n">
        <v>187.83</v>
      </c>
      <c r="K2766" t="n">
        <v>49.1</v>
      </c>
      <c r="L2766" t="n">
        <v>26.75</v>
      </c>
      <c r="M2766" t="n">
        <v>2</v>
      </c>
      <c r="N2766" t="n">
        <v>36.98</v>
      </c>
      <c r="O2766" t="n">
        <v>23399.58</v>
      </c>
      <c r="P2766" t="n">
        <v>107.78</v>
      </c>
      <c r="Q2766" t="n">
        <v>197.75</v>
      </c>
      <c r="R2766" t="n">
        <v>29.14</v>
      </c>
      <c r="S2766" t="n">
        <v>25.4</v>
      </c>
      <c r="T2766" t="n">
        <v>1045.17</v>
      </c>
      <c r="U2766" t="n">
        <v>0.87</v>
      </c>
      <c r="V2766" t="n">
        <v>0.89</v>
      </c>
      <c r="W2766" t="n">
        <v>2.95</v>
      </c>
      <c r="X2766" t="n">
        <v>0.06</v>
      </c>
      <c r="Y2766" t="n">
        <v>1</v>
      </c>
      <c r="Z2766" t="n">
        <v>10</v>
      </c>
    </row>
    <row r="2767">
      <c r="A2767" t="n">
        <v>104</v>
      </c>
      <c r="B2767" t="n">
        <v>75</v>
      </c>
      <c r="C2767" t="inlineStr">
        <is>
          <t xml:space="preserve">CONCLUIDO	</t>
        </is>
      </c>
      <c r="D2767" t="n">
        <v>7.7841</v>
      </c>
      <c r="E2767" t="n">
        <v>12.85</v>
      </c>
      <c r="F2767" t="n">
        <v>10.45</v>
      </c>
      <c r="G2767" t="n">
        <v>156.72</v>
      </c>
      <c r="H2767" t="n">
        <v>2.55</v>
      </c>
      <c r="I2767" t="n">
        <v>4</v>
      </c>
      <c r="J2767" t="n">
        <v>188.21</v>
      </c>
      <c r="K2767" t="n">
        <v>49.1</v>
      </c>
      <c r="L2767" t="n">
        <v>27</v>
      </c>
      <c r="M2767" t="n">
        <v>1</v>
      </c>
      <c r="N2767" t="n">
        <v>37.11</v>
      </c>
      <c r="O2767" t="n">
        <v>23446.45</v>
      </c>
      <c r="P2767" t="n">
        <v>107.79</v>
      </c>
      <c r="Q2767" t="n">
        <v>197.75</v>
      </c>
      <c r="R2767" t="n">
        <v>29.17</v>
      </c>
      <c r="S2767" t="n">
        <v>25.4</v>
      </c>
      <c r="T2767" t="n">
        <v>1062.04</v>
      </c>
      <c r="U2767" t="n">
        <v>0.87</v>
      </c>
      <c r="V2767" t="n">
        <v>0.89</v>
      </c>
      <c r="W2767" t="n">
        <v>2.95</v>
      </c>
      <c r="X2767" t="n">
        <v>0.06</v>
      </c>
      <c r="Y2767" t="n">
        <v>1</v>
      </c>
      <c r="Z2767" t="n">
        <v>10</v>
      </c>
    </row>
    <row r="2768">
      <c r="A2768" t="n">
        <v>105</v>
      </c>
      <c r="B2768" t="n">
        <v>75</v>
      </c>
      <c r="C2768" t="inlineStr">
        <is>
          <t xml:space="preserve">CONCLUIDO	</t>
        </is>
      </c>
      <c r="D2768" t="n">
        <v>7.7831</v>
      </c>
      <c r="E2768" t="n">
        <v>12.85</v>
      </c>
      <c r="F2768" t="n">
        <v>10.45</v>
      </c>
      <c r="G2768" t="n">
        <v>156.75</v>
      </c>
      <c r="H2768" t="n">
        <v>2.56</v>
      </c>
      <c r="I2768" t="n">
        <v>4</v>
      </c>
      <c r="J2768" t="n">
        <v>188.59</v>
      </c>
      <c r="K2768" t="n">
        <v>49.1</v>
      </c>
      <c r="L2768" t="n">
        <v>27.25</v>
      </c>
      <c r="M2768" t="n">
        <v>1</v>
      </c>
      <c r="N2768" t="n">
        <v>37.24</v>
      </c>
      <c r="O2768" t="n">
        <v>23493.36</v>
      </c>
      <c r="P2768" t="n">
        <v>107.96</v>
      </c>
      <c r="Q2768" t="n">
        <v>197.77</v>
      </c>
      <c r="R2768" t="n">
        <v>29.26</v>
      </c>
      <c r="S2768" t="n">
        <v>25.4</v>
      </c>
      <c r="T2768" t="n">
        <v>1107.16</v>
      </c>
      <c r="U2768" t="n">
        <v>0.87</v>
      </c>
      <c r="V2768" t="n">
        <v>0.89</v>
      </c>
      <c r="W2768" t="n">
        <v>2.94</v>
      </c>
      <c r="X2768" t="n">
        <v>0.06</v>
      </c>
      <c r="Y2768" t="n">
        <v>1</v>
      </c>
      <c r="Z2768" t="n">
        <v>10</v>
      </c>
    </row>
    <row r="2769">
      <c r="A2769" t="n">
        <v>106</v>
      </c>
      <c r="B2769" t="n">
        <v>75</v>
      </c>
      <c r="C2769" t="inlineStr">
        <is>
          <t xml:space="preserve">CONCLUIDO	</t>
        </is>
      </c>
      <c r="D2769" t="n">
        <v>7.7838</v>
      </c>
      <c r="E2769" t="n">
        <v>12.85</v>
      </c>
      <c r="F2769" t="n">
        <v>10.45</v>
      </c>
      <c r="G2769" t="n">
        <v>156.73</v>
      </c>
      <c r="H2769" t="n">
        <v>2.58</v>
      </c>
      <c r="I2769" t="n">
        <v>4</v>
      </c>
      <c r="J2769" t="n">
        <v>188.97</v>
      </c>
      <c r="K2769" t="n">
        <v>49.1</v>
      </c>
      <c r="L2769" t="n">
        <v>27.5</v>
      </c>
      <c r="M2769" t="n">
        <v>1</v>
      </c>
      <c r="N2769" t="n">
        <v>37.37</v>
      </c>
      <c r="O2769" t="n">
        <v>23540.32</v>
      </c>
      <c r="P2769" t="n">
        <v>108.08</v>
      </c>
      <c r="Q2769" t="n">
        <v>197.75</v>
      </c>
      <c r="R2769" t="n">
        <v>29.19</v>
      </c>
      <c r="S2769" t="n">
        <v>25.4</v>
      </c>
      <c r="T2769" t="n">
        <v>1069.39</v>
      </c>
      <c r="U2769" t="n">
        <v>0.87</v>
      </c>
      <c r="V2769" t="n">
        <v>0.89</v>
      </c>
      <c r="W2769" t="n">
        <v>2.95</v>
      </c>
      <c r="X2769" t="n">
        <v>0.06</v>
      </c>
      <c r="Y2769" t="n">
        <v>1</v>
      </c>
      <c r="Z2769" t="n">
        <v>10</v>
      </c>
    </row>
    <row r="2770">
      <c r="A2770" t="n">
        <v>107</v>
      </c>
      <c r="B2770" t="n">
        <v>75</v>
      </c>
      <c r="C2770" t="inlineStr">
        <is>
          <t xml:space="preserve">CONCLUIDO	</t>
        </is>
      </c>
      <c r="D2770" t="n">
        <v>7.7826</v>
      </c>
      <c r="E2770" t="n">
        <v>12.85</v>
      </c>
      <c r="F2770" t="n">
        <v>10.45</v>
      </c>
      <c r="G2770" t="n">
        <v>156.76</v>
      </c>
      <c r="H2770" t="n">
        <v>2.6</v>
      </c>
      <c r="I2770" t="n">
        <v>4</v>
      </c>
      <c r="J2770" t="n">
        <v>189.35</v>
      </c>
      <c r="K2770" t="n">
        <v>49.1</v>
      </c>
      <c r="L2770" t="n">
        <v>27.75</v>
      </c>
      <c r="M2770" t="n">
        <v>1</v>
      </c>
      <c r="N2770" t="n">
        <v>37.51</v>
      </c>
      <c r="O2770" t="n">
        <v>23587.32</v>
      </c>
      <c r="P2770" t="n">
        <v>108.21</v>
      </c>
      <c r="Q2770" t="n">
        <v>197.75</v>
      </c>
      <c r="R2770" t="n">
        <v>29.29</v>
      </c>
      <c r="S2770" t="n">
        <v>25.4</v>
      </c>
      <c r="T2770" t="n">
        <v>1118.74</v>
      </c>
      <c r="U2770" t="n">
        <v>0.87</v>
      </c>
      <c r="V2770" t="n">
        <v>0.89</v>
      </c>
      <c r="W2770" t="n">
        <v>2.94</v>
      </c>
      <c r="X2770" t="n">
        <v>0.06</v>
      </c>
      <c r="Y2770" t="n">
        <v>1</v>
      </c>
      <c r="Z2770" t="n">
        <v>10</v>
      </c>
    </row>
    <row r="2771">
      <c r="A2771" t="n">
        <v>108</v>
      </c>
      <c r="B2771" t="n">
        <v>75</v>
      </c>
      <c r="C2771" t="inlineStr">
        <is>
          <t xml:space="preserve">CONCLUIDO	</t>
        </is>
      </c>
      <c r="D2771" t="n">
        <v>7.7828</v>
      </c>
      <c r="E2771" t="n">
        <v>12.85</v>
      </c>
      <c r="F2771" t="n">
        <v>10.45</v>
      </c>
      <c r="G2771" t="n">
        <v>156.75</v>
      </c>
      <c r="H2771" t="n">
        <v>2.62</v>
      </c>
      <c r="I2771" t="n">
        <v>4</v>
      </c>
      <c r="J2771" t="n">
        <v>189.73</v>
      </c>
      <c r="K2771" t="n">
        <v>49.1</v>
      </c>
      <c r="L2771" t="n">
        <v>28</v>
      </c>
      <c r="M2771" t="n">
        <v>1</v>
      </c>
      <c r="N2771" t="n">
        <v>37.64</v>
      </c>
      <c r="O2771" t="n">
        <v>23634.36</v>
      </c>
      <c r="P2771" t="n">
        <v>108.36</v>
      </c>
      <c r="Q2771" t="n">
        <v>197.75</v>
      </c>
      <c r="R2771" t="n">
        <v>29.31</v>
      </c>
      <c r="S2771" t="n">
        <v>25.4</v>
      </c>
      <c r="T2771" t="n">
        <v>1130.63</v>
      </c>
      <c r="U2771" t="n">
        <v>0.87</v>
      </c>
      <c r="V2771" t="n">
        <v>0.89</v>
      </c>
      <c r="W2771" t="n">
        <v>2.94</v>
      </c>
      <c r="X2771" t="n">
        <v>0.06</v>
      </c>
      <c r="Y2771" t="n">
        <v>1</v>
      </c>
      <c r="Z2771" t="n">
        <v>10</v>
      </c>
    </row>
    <row r="2772">
      <c r="A2772" t="n">
        <v>109</v>
      </c>
      <c r="B2772" t="n">
        <v>75</v>
      </c>
      <c r="C2772" t="inlineStr">
        <is>
          <t xml:space="preserve">CONCLUIDO	</t>
        </is>
      </c>
      <c r="D2772" t="n">
        <v>7.7841</v>
      </c>
      <c r="E2772" t="n">
        <v>12.85</v>
      </c>
      <c r="F2772" t="n">
        <v>10.45</v>
      </c>
      <c r="G2772" t="n">
        <v>156.72</v>
      </c>
      <c r="H2772" t="n">
        <v>2.64</v>
      </c>
      <c r="I2772" t="n">
        <v>4</v>
      </c>
      <c r="J2772" t="n">
        <v>190.11</v>
      </c>
      <c r="K2772" t="n">
        <v>49.1</v>
      </c>
      <c r="L2772" t="n">
        <v>28.25</v>
      </c>
      <c r="M2772" t="n">
        <v>1</v>
      </c>
      <c r="N2772" t="n">
        <v>37.77</v>
      </c>
      <c r="O2772" t="n">
        <v>23681.45</v>
      </c>
      <c r="P2772" t="n">
        <v>108.42</v>
      </c>
      <c r="Q2772" t="n">
        <v>197.75</v>
      </c>
      <c r="R2772" t="n">
        <v>29.23</v>
      </c>
      <c r="S2772" t="n">
        <v>25.4</v>
      </c>
      <c r="T2772" t="n">
        <v>1093.18</v>
      </c>
      <c r="U2772" t="n">
        <v>0.87</v>
      </c>
      <c r="V2772" t="n">
        <v>0.89</v>
      </c>
      <c r="W2772" t="n">
        <v>2.94</v>
      </c>
      <c r="X2772" t="n">
        <v>0.06</v>
      </c>
      <c r="Y2772" t="n">
        <v>1</v>
      </c>
      <c r="Z2772" t="n">
        <v>10</v>
      </c>
    </row>
    <row r="2773">
      <c r="A2773" t="n">
        <v>110</v>
      </c>
      <c r="B2773" t="n">
        <v>75</v>
      </c>
      <c r="C2773" t="inlineStr">
        <is>
          <t xml:space="preserve">CONCLUIDO	</t>
        </is>
      </c>
      <c r="D2773" t="n">
        <v>7.7831</v>
      </c>
      <c r="E2773" t="n">
        <v>12.85</v>
      </c>
      <c r="F2773" t="n">
        <v>10.45</v>
      </c>
      <c r="G2773" t="n">
        <v>156.75</v>
      </c>
      <c r="H2773" t="n">
        <v>2.66</v>
      </c>
      <c r="I2773" t="n">
        <v>4</v>
      </c>
      <c r="J2773" t="n">
        <v>190.5</v>
      </c>
      <c r="K2773" t="n">
        <v>49.1</v>
      </c>
      <c r="L2773" t="n">
        <v>28.5</v>
      </c>
      <c r="M2773" t="n">
        <v>1</v>
      </c>
      <c r="N2773" t="n">
        <v>37.9</v>
      </c>
      <c r="O2773" t="n">
        <v>23728.59</v>
      </c>
      <c r="P2773" t="n">
        <v>108.54</v>
      </c>
      <c r="Q2773" t="n">
        <v>197.75</v>
      </c>
      <c r="R2773" t="n">
        <v>29.19</v>
      </c>
      <c r="S2773" t="n">
        <v>25.4</v>
      </c>
      <c r="T2773" t="n">
        <v>1071.02</v>
      </c>
      <c r="U2773" t="n">
        <v>0.87</v>
      </c>
      <c r="V2773" t="n">
        <v>0.89</v>
      </c>
      <c r="W2773" t="n">
        <v>2.95</v>
      </c>
      <c r="X2773" t="n">
        <v>0.06</v>
      </c>
      <c r="Y2773" t="n">
        <v>1</v>
      </c>
      <c r="Z2773" t="n">
        <v>10</v>
      </c>
    </row>
    <row r="2774">
      <c r="A2774" t="n">
        <v>111</v>
      </c>
      <c r="B2774" t="n">
        <v>75</v>
      </c>
      <c r="C2774" t="inlineStr">
        <is>
          <t xml:space="preserve">CONCLUIDO	</t>
        </is>
      </c>
      <c r="D2774" t="n">
        <v>7.7828</v>
      </c>
      <c r="E2774" t="n">
        <v>12.85</v>
      </c>
      <c r="F2774" t="n">
        <v>10.45</v>
      </c>
      <c r="G2774" t="n">
        <v>156.75</v>
      </c>
      <c r="H2774" t="n">
        <v>2.67</v>
      </c>
      <c r="I2774" t="n">
        <v>4</v>
      </c>
      <c r="J2774" t="n">
        <v>190.88</v>
      </c>
      <c r="K2774" t="n">
        <v>49.1</v>
      </c>
      <c r="L2774" t="n">
        <v>28.75</v>
      </c>
      <c r="M2774" t="n">
        <v>0</v>
      </c>
      <c r="N2774" t="n">
        <v>38.03</v>
      </c>
      <c r="O2774" t="n">
        <v>23775.77</v>
      </c>
      <c r="P2774" t="n">
        <v>108.71</v>
      </c>
      <c r="Q2774" t="n">
        <v>197.78</v>
      </c>
      <c r="R2774" t="n">
        <v>29.23</v>
      </c>
      <c r="S2774" t="n">
        <v>25.4</v>
      </c>
      <c r="T2774" t="n">
        <v>1093.11</v>
      </c>
      <c r="U2774" t="n">
        <v>0.87</v>
      </c>
      <c r="V2774" t="n">
        <v>0.89</v>
      </c>
      <c r="W2774" t="n">
        <v>2.95</v>
      </c>
      <c r="X2774" t="n">
        <v>0.06</v>
      </c>
      <c r="Y2774" t="n">
        <v>1</v>
      </c>
      <c r="Z2774" t="n">
        <v>10</v>
      </c>
    </row>
    <row r="2775">
      <c r="A2775" t="n">
        <v>0</v>
      </c>
      <c r="B2775" t="n">
        <v>95</v>
      </c>
      <c r="C2775" t="inlineStr">
        <is>
          <t xml:space="preserve">CONCLUIDO	</t>
        </is>
      </c>
      <c r="D2775" t="n">
        <v>4.9256</v>
      </c>
      <c r="E2775" t="n">
        <v>20.3</v>
      </c>
      <c r="F2775" t="n">
        <v>13.03</v>
      </c>
      <c r="G2775" t="n">
        <v>6.06</v>
      </c>
      <c r="H2775" t="n">
        <v>0.1</v>
      </c>
      <c r="I2775" t="n">
        <v>129</v>
      </c>
      <c r="J2775" t="n">
        <v>185.69</v>
      </c>
      <c r="K2775" t="n">
        <v>53.44</v>
      </c>
      <c r="L2775" t="n">
        <v>1</v>
      </c>
      <c r="M2775" t="n">
        <v>127</v>
      </c>
      <c r="N2775" t="n">
        <v>36.26</v>
      </c>
      <c r="O2775" t="n">
        <v>23136.14</v>
      </c>
      <c r="P2775" t="n">
        <v>178.18</v>
      </c>
      <c r="Q2775" t="n">
        <v>198</v>
      </c>
      <c r="R2775" t="n">
        <v>109.37</v>
      </c>
      <c r="S2775" t="n">
        <v>25.4</v>
      </c>
      <c r="T2775" t="n">
        <v>40537.91</v>
      </c>
      <c r="U2775" t="n">
        <v>0.23</v>
      </c>
      <c r="V2775" t="n">
        <v>0.71</v>
      </c>
      <c r="W2775" t="n">
        <v>3.15</v>
      </c>
      <c r="X2775" t="n">
        <v>2.63</v>
      </c>
      <c r="Y2775" t="n">
        <v>1</v>
      </c>
      <c r="Z2775" t="n">
        <v>10</v>
      </c>
    </row>
    <row r="2776">
      <c r="A2776" t="n">
        <v>1</v>
      </c>
      <c r="B2776" t="n">
        <v>95</v>
      </c>
      <c r="C2776" t="inlineStr">
        <is>
          <t xml:space="preserve">CONCLUIDO	</t>
        </is>
      </c>
      <c r="D2776" t="n">
        <v>5.4097</v>
      </c>
      <c r="E2776" t="n">
        <v>18.49</v>
      </c>
      <c r="F2776" t="n">
        <v>12.37</v>
      </c>
      <c r="G2776" t="n">
        <v>7.57</v>
      </c>
      <c r="H2776" t="n">
        <v>0.12</v>
      </c>
      <c r="I2776" t="n">
        <v>98</v>
      </c>
      <c r="J2776" t="n">
        <v>186.07</v>
      </c>
      <c r="K2776" t="n">
        <v>53.44</v>
      </c>
      <c r="L2776" t="n">
        <v>1.25</v>
      </c>
      <c r="M2776" t="n">
        <v>96</v>
      </c>
      <c r="N2776" t="n">
        <v>36.39</v>
      </c>
      <c r="O2776" t="n">
        <v>23182.76</v>
      </c>
      <c r="P2776" t="n">
        <v>169.03</v>
      </c>
      <c r="Q2776" t="n">
        <v>197.93</v>
      </c>
      <c r="R2776" t="n">
        <v>88.90000000000001</v>
      </c>
      <c r="S2776" t="n">
        <v>25.4</v>
      </c>
      <c r="T2776" t="n">
        <v>30455.19</v>
      </c>
      <c r="U2776" t="n">
        <v>0.29</v>
      </c>
      <c r="V2776" t="n">
        <v>0.75</v>
      </c>
      <c r="W2776" t="n">
        <v>3.1</v>
      </c>
      <c r="X2776" t="n">
        <v>1.97</v>
      </c>
      <c r="Y2776" t="n">
        <v>1</v>
      </c>
      <c r="Z2776" t="n">
        <v>10</v>
      </c>
    </row>
    <row r="2777">
      <c r="A2777" t="n">
        <v>2</v>
      </c>
      <c r="B2777" t="n">
        <v>95</v>
      </c>
      <c r="C2777" t="inlineStr">
        <is>
          <t xml:space="preserve">CONCLUIDO	</t>
        </is>
      </c>
      <c r="D2777" t="n">
        <v>5.7296</v>
      </c>
      <c r="E2777" t="n">
        <v>17.45</v>
      </c>
      <c r="F2777" t="n">
        <v>12.01</v>
      </c>
      <c r="G2777" t="n">
        <v>9.01</v>
      </c>
      <c r="H2777" t="n">
        <v>0.14</v>
      </c>
      <c r="I2777" t="n">
        <v>80</v>
      </c>
      <c r="J2777" t="n">
        <v>186.45</v>
      </c>
      <c r="K2777" t="n">
        <v>53.44</v>
      </c>
      <c r="L2777" t="n">
        <v>1.5</v>
      </c>
      <c r="M2777" t="n">
        <v>78</v>
      </c>
      <c r="N2777" t="n">
        <v>36.51</v>
      </c>
      <c r="O2777" t="n">
        <v>23229.42</v>
      </c>
      <c r="P2777" t="n">
        <v>163.99</v>
      </c>
      <c r="Q2777" t="n">
        <v>197.87</v>
      </c>
      <c r="R2777" t="n">
        <v>77.83</v>
      </c>
      <c r="S2777" t="n">
        <v>25.4</v>
      </c>
      <c r="T2777" t="n">
        <v>25012.1</v>
      </c>
      <c r="U2777" t="n">
        <v>0.33</v>
      </c>
      <c r="V2777" t="n">
        <v>0.78</v>
      </c>
      <c r="W2777" t="n">
        <v>3.07</v>
      </c>
      <c r="X2777" t="n">
        <v>1.61</v>
      </c>
      <c r="Y2777" t="n">
        <v>1</v>
      </c>
      <c r="Z2777" t="n">
        <v>10</v>
      </c>
    </row>
    <row r="2778">
      <c r="A2778" t="n">
        <v>3</v>
      </c>
      <c r="B2778" t="n">
        <v>95</v>
      </c>
      <c r="C2778" t="inlineStr">
        <is>
          <t xml:space="preserve">CONCLUIDO	</t>
        </is>
      </c>
      <c r="D2778" t="n">
        <v>5.9842</v>
      </c>
      <c r="E2778" t="n">
        <v>16.71</v>
      </c>
      <c r="F2778" t="n">
        <v>11.75</v>
      </c>
      <c r="G2778" t="n">
        <v>10.52</v>
      </c>
      <c r="H2778" t="n">
        <v>0.17</v>
      </c>
      <c r="I2778" t="n">
        <v>67</v>
      </c>
      <c r="J2778" t="n">
        <v>186.83</v>
      </c>
      <c r="K2778" t="n">
        <v>53.44</v>
      </c>
      <c r="L2778" t="n">
        <v>1.75</v>
      </c>
      <c r="M2778" t="n">
        <v>65</v>
      </c>
      <c r="N2778" t="n">
        <v>36.64</v>
      </c>
      <c r="O2778" t="n">
        <v>23276.13</v>
      </c>
      <c r="P2778" t="n">
        <v>160.35</v>
      </c>
      <c r="Q2778" t="n">
        <v>198.01</v>
      </c>
      <c r="R2778" t="n">
        <v>69.31999999999999</v>
      </c>
      <c r="S2778" t="n">
        <v>25.4</v>
      </c>
      <c r="T2778" t="n">
        <v>20822.43</v>
      </c>
      <c r="U2778" t="n">
        <v>0.37</v>
      </c>
      <c r="V2778" t="n">
        <v>0.79</v>
      </c>
      <c r="W2778" t="n">
        <v>3.06</v>
      </c>
      <c r="X2778" t="n">
        <v>1.35</v>
      </c>
      <c r="Y2778" t="n">
        <v>1</v>
      </c>
      <c r="Z2778" t="n">
        <v>10</v>
      </c>
    </row>
    <row r="2779">
      <c r="A2779" t="n">
        <v>4</v>
      </c>
      <c r="B2779" t="n">
        <v>95</v>
      </c>
      <c r="C2779" t="inlineStr">
        <is>
          <t xml:space="preserve">CONCLUIDO	</t>
        </is>
      </c>
      <c r="D2779" t="n">
        <v>6.1771</v>
      </c>
      <c r="E2779" t="n">
        <v>16.19</v>
      </c>
      <c r="F2779" t="n">
        <v>11.56</v>
      </c>
      <c r="G2779" t="n">
        <v>11.96</v>
      </c>
      <c r="H2779" t="n">
        <v>0.19</v>
      </c>
      <c r="I2779" t="n">
        <v>58</v>
      </c>
      <c r="J2779" t="n">
        <v>187.21</v>
      </c>
      <c r="K2779" t="n">
        <v>53.44</v>
      </c>
      <c r="L2779" t="n">
        <v>2</v>
      </c>
      <c r="M2779" t="n">
        <v>56</v>
      </c>
      <c r="N2779" t="n">
        <v>36.77</v>
      </c>
      <c r="O2779" t="n">
        <v>23322.88</v>
      </c>
      <c r="P2779" t="n">
        <v>157.71</v>
      </c>
      <c r="Q2779" t="n">
        <v>197.91</v>
      </c>
      <c r="R2779" t="n">
        <v>63.59</v>
      </c>
      <c r="S2779" t="n">
        <v>25.4</v>
      </c>
      <c r="T2779" t="n">
        <v>18002.43</v>
      </c>
      <c r="U2779" t="n">
        <v>0.4</v>
      </c>
      <c r="V2779" t="n">
        <v>0.8100000000000001</v>
      </c>
      <c r="W2779" t="n">
        <v>3.04</v>
      </c>
      <c r="X2779" t="n">
        <v>1.17</v>
      </c>
      <c r="Y2779" t="n">
        <v>1</v>
      </c>
      <c r="Z2779" t="n">
        <v>10</v>
      </c>
    </row>
    <row r="2780">
      <c r="A2780" t="n">
        <v>5</v>
      </c>
      <c r="B2780" t="n">
        <v>95</v>
      </c>
      <c r="C2780" t="inlineStr">
        <is>
          <t xml:space="preserve">CONCLUIDO	</t>
        </is>
      </c>
      <c r="D2780" t="n">
        <v>6.3406</v>
      </c>
      <c r="E2780" t="n">
        <v>15.77</v>
      </c>
      <c r="F2780" t="n">
        <v>11.4</v>
      </c>
      <c r="G2780" t="n">
        <v>13.42</v>
      </c>
      <c r="H2780" t="n">
        <v>0.21</v>
      </c>
      <c r="I2780" t="n">
        <v>51</v>
      </c>
      <c r="J2780" t="n">
        <v>187.59</v>
      </c>
      <c r="K2780" t="n">
        <v>53.44</v>
      </c>
      <c r="L2780" t="n">
        <v>2.25</v>
      </c>
      <c r="M2780" t="n">
        <v>49</v>
      </c>
      <c r="N2780" t="n">
        <v>36.9</v>
      </c>
      <c r="O2780" t="n">
        <v>23369.68</v>
      </c>
      <c r="P2780" t="n">
        <v>155.43</v>
      </c>
      <c r="Q2780" t="n">
        <v>197.94</v>
      </c>
      <c r="R2780" t="n">
        <v>58.7</v>
      </c>
      <c r="S2780" t="n">
        <v>25.4</v>
      </c>
      <c r="T2780" t="n">
        <v>15591.69</v>
      </c>
      <c r="U2780" t="n">
        <v>0.43</v>
      </c>
      <c r="V2780" t="n">
        <v>0.82</v>
      </c>
      <c r="W2780" t="n">
        <v>3.02</v>
      </c>
      <c r="X2780" t="n">
        <v>1.01</v>
      </c>
      <c r="Y2780" t="n">
        <v>1</v>
      </c>
      <c r="Z2780" t="n">
        <v>10</v>
      </c>
    </row>
    <row r="2781">
      <c r="A2781" t="n">
        <v>6</v>
      </c>
      <c r="B2781" t="n">
        <v>95</v>
      </c>
      <c r="C2781" t="inlineStr">
        <is>
          <t xml:space="preserve">CONCLUIDO	</t>
        </is>
      </c>
      <c r="D2781" t="n">
        <v>6.487</v>
      </c>
      <c r="E2781" t="n">
        <v>15.42</v>
      </c>
      <c r="F2781" t="n">
        <v>11.27</v>
      </c>
      <c r="G2781" t="n">
        <v>15.03</v>
      </c>
      <c r="H2781" t="n">
        <v>0.24</v>
      </c>
      <c r="I2781" t="n">
        <v>45</v>
      </c>
      <c r="J2781" t="n">
        <v>187.97</v>
      </c>
      <c r="K2781" t="n">
        <v>53.44</v>
      </c>
      <c r="L2781" t="n">
        <v>2.5</v>
      </c>
      <c r="M2781" t="n">
        <v>43</v>
      </c>
      <c r="N2781" t="n">
        <v>37.03</v>
      </c>
      <c r="O2781" t="n">
        <v>23416.52</v>
      </c>
      <c r="P2781" t="n">
        <v>153.55</v>
      </c>
      <c r="Q2781" t="n">
        <v>197.8</v>
      </c>
      <c r="R2781" t="n">
        <v>54.56</v>
      </c>
      <c r="S2781" t="n">
        <v>25.4</v>
      </c>
      <c r="T2781" t="n">
        <v>13550.13</v>
      </c>
      <c r="U2781" t="n">
        <v>0.47</v>
      </c>
      <c r="V2781" t="n">
        <v>0.83</v>
      </c>
      <c r="W2781" t="n">
        <v>3.02</v>
      </c>
      <c r="X2781" t="n">
        <v>0.88</v>
      </c>
      <c r="Y2781" t="n">
        <v>1</v>
      </c>
      <c r="Z2781" t="n">
        <v>10</v>
      </c>
    </row>
    <row r="2782">
      <c r="A2782" t="n">
        <v>7</v>
      </c>
      <c r="B2782" t="n">
        <v>95</v>
      </c>
      <c r="C2782" t="inlineStr">
        <is>
          <t xml:space="preserve">CONCLUIDO	</t>
        </is>
      </c>
      <c r="D2782" t="n">
        <v>6.5829</v>
      </c>
      <c r="E2782" t="n">
        <v>15.19</v>
      </c>
      <c r="F2782" t="n">
        <v>11.2</v>
      </c>
      <c r="G2782" t="n">
        <v>16.38</v>
      </c>
      <c r="H2782" t="n">
        <v>0.26</v>
      </c>
      <c r="I2782" t="n">
        <v>41</v>
      </c>
      <c r="J2782" t="n">
        <v>188.35</v>
      </c>
      <c r="K2782" t="n">
        <v>53.44</v>
      </c>
      <c r="L2782" t="n">
        <v>2.75</v>
      </c>
      <c r="M2782" t="n">
        <v>39</v>
      </c>
      <c r="N2782" t="n">
        <v>37.16</v>
      </c>
      <c r="O2782" t="n">
        <v>23463.4</v>
      </c>
      <c r="P2782" t="n">
        <v>152.38</v>
      </c>
      <c r="Q2782" t="n">
        <v>197.84</v>
      </c>
      <c r="R2782" t="n">
        <v>52.44</v>
      </c>
      <c r="S2782" t="n">
        <v>25.4</v>
      </c>
      <c r="T2782" t="n">
        <v>12513.4</v>
      </c>
      <c r="U2782" t="n">
        <v>0.48</v>
      </c>
      <c r="V2782" t="n">
        <v>0.83</v>
      </c>
      <c r="W2782" t="n">
        <v>3</v>
      </c>
      <c r="X2782" t="n">
        <v>0.8</v>
      </c>
      <c r="Y2782" t="n">
        <v>1</v>
      </c>
      <c r="Z2782" t="n">
        <v>10</v>
      </c>
    </row>
    <row r="2783">
      <c r="A2783" t="n">
        <v>8</v>
      </c>
      <c r="B2783" t="n">
        <v>95</v>
      </c>
      <c r="C2783" t="inlineStr">
        <is>
          <t xml:space="preserve">CONCLUIDO	</t>
        </is>
      </c>
      <c r="D2783" t="n">
        <v>6.6543</v>
      </c>
      <c r="E2783" t="n">
        <v>15.03</v>
      </c>
      <c r="F2783" t="n">
        <v>11.14</v>
      </c>
      <c r="G2783" t="n">
        <v>17.6</v>
      </c>
      <c r="H2783" t="n">
        <v>0.28</v>
      </c>
      <c r="I2783" t="n">
        <v>38</v>
      </c>
      <c r="J2783" t="n">
        <v>188.73</v>
      </c>
      <c r="K2783" t="n">
        <v>53.44</v>
      </c>
      <c r="L2783" t="n">
        <v>3</v>
      </c>
      <c r="M2783" t="n">
        <v>36</v>
      </c>
      <c r="N2783" t="n">
        <v>37.29</v>
      </c>
      <c r="O2783" t="n">
        <v>23510.33</v>
      </c>
      <c r="P2783" t="n">
        <v>151.63</v>
      </c>
      <c r="Q2783" t="n">
        <v>197.89</v>
      </c>
      <c r="R2783" t="n">
        <v>50.77</v>
      </c>
      <c r="S2783" t="n">
        <v>25.4</v>
      </c>
      <c r="T2783" t="n">
        <v>11689.83</v>
      </c>
      <c r="U2783" t="n">
        <v>0.5</v>
      </c>
      <c r="V2783" t="n">
        <v>0.84</v>
      </c>
      <c r="W2783" t="n">
        <v>3</v>
      </c>
      <c r="X2783" t="n">
        <v>0.75</v>
      </c>
      <c r="Y2783" t="n">
        <v>1</v>
      </c>
      <c r="Z2783" t="n">
        <v>10</v>
      </c>
    </row>
    <row r="2784">
      <c r="A2784" t="n">
        <v>9</v>
      </c>
      <c r="B2784" t="n">
        <v>95</v>
      </c>
      <c r="C2784" t="inlineStr">
        <is>
          <t xml:space="preserve">CONCLUIDO	</t>
        </is>
      </c>
      <c r="D2784" t="n">
        <v>6.7374</v>
      </c>
      <c r="E2784" t="n">
        <v>14.84</v>
      </c>
      <c r="F2784" t="n">
        <v>11.07</v>
      </c>
      <c r="G2784" t="n">
        <v>18.98</v>
      </c>
      <c r="H2784" t="n">
        <v>0.3</v>
      </c>
      <c r="I2784" t="n">
        <v>35</v>
      </c>
      <c r="J2784" t="n">
        <v>189.11</v>
      </c>
      <c r="K2784" t="n">
        <v>53.44</v>
      </c>
      <c r="L2784" t="n">
        <v>3.25</v>
      </c>
      <c r="M2784" t="n">
        <v>33</v>
      </c>
      <c r="N2784" t="n">
        <v>37.42</v>
      </c>
      <c r="O2784" t="n">
        <v>23557.3</v>
      </c>
      <c r="P2784" t="n">
        <v>150.46</v>
      </c>
      <c r="Q2784" t="n">
        <v>197.87</v>
      </c>
      <c r="R2784" t="n">
        <v>48.62</v>
      </c>
      <c r="S2784" t="n">
        <v>25.4</v>
      </c>
      <c r="T2784" t="n">
        <v>10633.23</v>
      </c>
      <c r="U2784" t="n">
        <v>0.52</v>
      </c>
      <c r="V2784" t="n">
        <v>0.84</v>
      </c>
      <c r="W2784" t="n">
        <v>2.99</v>
      </c>
      <c r="X2784" t="n">
        <v>0.68</v>
      </c>
      <c r="Y2784" t="n">
        <v>1</v>
      </c>
      <c r="Z2784" t="n">
        <v>10</v>
      </c>
    </row>
    <row r="2785">
      <c r="A2785" t="n">
        <v>10</v>
      </c>
      <c r="B2785" t="n">
        <v>95</v>
      </c>
      <c r="C2785" t="inlineStr">
        <is>
          <t xml:space="preserve">CONCLUIDO	</t>
        </is>
      </c>
      <c r="D2785" t="n">
        <v>6.8106</v>
      </c>
      <c r="E2785" t="n">
        <v>14.68</v>
      </c>
      <c r="F2785" t="n">
        <v>11.02</v>
      </c>
      <c r="G2785" t="n">
        <v>20.67</v>
      </c>
      <c r="H2785" t="n">
        <v>0.33</v>
      </c>
      <c r="I2785" t="n">
        <v>32</v>
      </c>
      <c r="J2785" t="n">
        <v>189.49</v>
      </c>
      <c r="K2785" t="n">
        <v>53.44</v>
      </c>
      <c r="L2785" t="n">
        <v>3.5</v>
      </c>
      <c r="M2785" t="n">
        <v>30</v>
      </c>
      <c r="N2785" t="n">
        <v>37.55</v>
      </c>
      <c r="O2785" t="n">
        <v>23604.32</v>
      </c>
      <c r="P2785" t="n">
        <v>149.71</v>
      </c>
      <c r="Q2785" t="n">
        <v>197.82</v>
      </c>
      <c r="R2785" t="n">
        <v>47.11</v>
      </c>
      <c r="S2785" t="n">
        <v>25.4</v>
      </c>
      <c r="T2785" t="n">
        <v>9892.280000000001</v>
      </c>
      <c r="U2785" t="n">
        <v>0.54</v>
      </c>
      <c r="V2785" t="n">
        <v>0.84</v>
      </c>
      <c r="W2785" t="n">
        <v>2.99</v>
      </c>
      <c r="X2785" t="n">
        <v>0.63</v>
      </c>
      <c r="Y2785" t="n">
        <v>1</v>
      </c>
      <c r="Z2785" t="n">
        <v>10</v>
      </c>
    </row>
    <row r="2786">
      <c r="A2786" t="n">
        <v>11</v>
      </c>
      <c r="B2786" t="n">
        <v>95</v>
      </c>
      <c r="C2786" t="inlineStr">
        <is>
          <t xml:space="preserve">CONCLUIDO	</t>
        </is>
      </c>
      <c r="D2786" t="n">
        <v>6.8785</v>
      </c>
      <c r="E2786" t="n">
        <v>14.54</v>
      </c>
      <c r="F2786" t="n">
        <v>10.95</v>
      </c>
      <c r="G2786" t="n">
        <v>21.91</v>
      </c>
      <c r="H2786" t="n">
        <v>0.35</v>
      </c>
      <c r="I2786" t="n">
        <v>30</v>
      </c>
      <c r="J2786" t="n">
        <v>189.87</v>
      </c>
      <c r="K2786" t="n">
        <v>53.44</v>
      </c>
      <c r="L2786" t="n">
        <v>3.75</v>
      </c>
      <c r="M2786" t="n">
        <v>28</v>
      </c>
      <c r="N2786" t="n">
        <v>37.69</v>
      </c>
      <c r="O2786" t="n">
        <v>23651.38</v>
      </c>
      <c r="P2786" t="n">
        <v>148.61</v>
      </c>
      <c r="Q2786" t="n">
        <v>197.81</v>
      </c>
      <c r="R2786" t="n">
        <v>44.92</v>
      </c>
      <c r="S2786" t="n">
        <v>25.4</v>
      </c>
      <c r="T2786" t="n">
        <v>8807.08</v>
      </c>
      <c r="U2786" t="n">
        <v>0.57</v>
      </c>
      <c r="V2786" t="n">
        <v>0.85</v>
      </c>
      <c r="W2786" t="n">
        <v>2.98</v>
      </c>
      <c r="X2786" t="n">
        <v>0.5600000000000001</v>
      </c>
      <c r="Y2786" t="n">
        <v>1</v>
      </c>
      <c r="Z2786" t="n">
        <v>10</v>
      </c>
    </row>
    <row r="2787">
      <c r="A2787" t="n">
        <v>12</v>
      </c>
      <c r="B2787" t="n">
        <v>95</v>
      </c>
      <c r="C2787" t="inlineStr">
        <is>
          <t xml:space="preserve">CONCLUIDO	</t>
        </is>
      </c>
      <c r="D2787" t="n">
        <v>6.922</v>
      </c>
      <c r="E2787" t="n">
        <v>14.45</v>
      </c>
      <c r="F2787" t="n">
        <v>10.94</v>
      </c>
      <c r="G2787" t="n">
        <v>23.43</v>
      </c>
      <c r="H2787" t="n">
        <v>0.37</v>
      </c>
      <c r="I2787" t="n">
        <v>28</v>
      </c>
      <c r="J2787" t="n">
        <v>190.25</v>
      </c>
      <c r="K2787" t="n">
        <v>53.44</v>
      </c>
      <c r="L2787" t="n">
        <v>4</v>
      </c>
      <c r="M2787" t="n">
        <v>26</v>
      </c>
      <c r="N2787" t="n">
        <v>37.82</v>
      </c>
      <c r="O2787" t="n">
        <v>23698.48</v>
      </c>
      <c r="P2787" t="n">
        <v>148.32</v>
      </c>
      <c r="Q2787" t="n">
        <v>197.8</v>
      </c>
      <c r="R2787" t="n">
        <v>44.29</v>
      </c>
      <c r="S2787" t="n">
        <v>25.4</v>
      </c>
      <c r="T2787" t="n">
        <v>8503.450000000001</v>
      </c>
      <c r="U2787" t="n">
        <v>0.57</v>
      </c>
      <c r="V2787" t="n">
        <v>0.85</v>
      </c>
      <c r="W2787" t="n">
        <v>2.98</v>
      </c>
      <c r="X2787" t="n">
        <v>0.54</v>
      </c>
      <c r="Y2787" t="n">
        <v>1</v>
      </c>
      <c r="Z2787" t="n">
        <v>10</v>
      </c>
    </row>
    <row r="2788">
      <c r="A2788" t="n">
        <v>13</v>
      </c>
      <c r="B2788" t="n">
        <v>95</v>
      </c>
      <c r="C2788" t="inlineStr">
        <is>
          <t xml:space="preserve">CONCLUIDO	</t>
        </is>
      </c>
      <c r="D2788" t="n">
        <v>6.9708</v>
      </c>
      <c r="E2788" t="n">
        <v>14.35</v>
      </c>
      <c r="F2788" t="n">
        <v>10.91</v>
      </c>
      <c r="G2788" t="n">
        <v>25.18</v>
      </c>
      <c r="H2788" t="n">
        <v>0.4</v>
      </c>
      <c r="I2788" t="n">
        <v>26</v>
      </c>
      <c r="J2788" t="n">
        <v>190.63</v>
      </c>
      <c r="K2788" t="n">
        <v>53.44</v>
      </c>
      <c r="L2788" t="n">
        <v>4.25</v>
      </c>
      <c r="M2788" t="n">
        <v>24</v>
      </c>
      <c r="N2788" t="n">
        <v>37.95</v>
      </c>
      <c r="O2788" t="n">
        <v>23745.63</v>
      </c>
      <c r="P2788" t="n">
        <v>147.81</v>
      </c>
      <c r="Q2788" t="n">
        <v>197.8</v>
      </c>
      <c r="R2788" t="n">
        <v>43.42</v>
      </c>
      <c r="S2788" t="n">
        <v>25.4</v>
      </c>
      <c r="T2788" t="n">
        <v>8074.27</v>
      </c>
      <c r="U2788" t="n">
        <v>0.58</v>
      </c>
      <c r="V2788" t="n">
        <v>0.85</v>
      </c>
      <c r="W2788" t="n">
        <v>2.98</v>
      </c>
      <c r="X2788" t="n">
        <v>0.52</v>
      </c>
      <c r="Y2788" t="n">
        <v>1</v>
      </c>
      <c r="Z2788" t="n">
        <v>10</v>
      </c>
    </row>
    <row r="2789">
      <c r="A2789" t="n">
        <v>14</v>
      </c>
      <c r="B2789" t="n">
        <v>95</v>
      </c>
      <c r="C2789" t="inlineStr">
        <is>
          <t xml:space="preserve">CONCLUIDO	</t>
        </is>
      </c>
      <c r="D2789" t="n">
        <v>7.0053</v>
      </c>
      <c r="E2789" t="n">
        <v>14.28</v>
      </c>
      <c r="F2789" t="n">
        <v>10.88</v>
      </c>
      <c r="G2789" t="n">
        <v>26.1</v>
      </c>
      <c r="H2789" t="n">
        <v>0.42</v>
      </c>
      <c r="I2789" t="n">
        <v>25</v>
      </c>
      <c r="J2789" t="n">
        <v>191.02</v>
      </c>
      <c r="K2789" t="n">
        <v>53.44</v>
      </c>
      <c r="L2789" t="n">
        <v>4.5</v>
      </c>
      <c r="M2789" t="n">
        <v>23</v>
      </c>
      <c r="N2789" t="n">
        <v>38.08</v>
      </c>
      <c r="O2789" t="n">
        <v>23792.83</v>
      </c>
      <c r="P2789" t="n">
        <v>147.31</v>
      </c>
      <c r="Q2789" t="n">
        <v>197.8</v>
      </c>
      <c r="R2789" t="n">
        <v>42.46</v>
      </c>
      <c r="S2789" t="n">
        <v>25.4</v>
      </c>
      <c r="T2789" t="n">
        <v>7602.35</v>
      </c>
      <c r="U2789" t="n">
        <v>0.6</v>
      </c>
      <c r="V2789" t="n">
        <v>0.86</v>
      </c>
      <c r="W2789" t="n">
        <v>2.98</v>
      </c>
      <c r="X2789" t="n">
        <v>0.48</v>
      </c>
      <c r="Y2789" t="n">
        <v>1</v>
      </c>
      <c r="Z2789" t="n">
        <v>10</v>
      </c>
    </row>
    <row r="2790">
      <c r="A2790" t="n">
        <v>15</v>
      </c>
      <c r="B2790" t="n">
        <v>95</v>
      </c>
      <c r="C2790" t="inlineStr">
        <is>
          <t xml:space="preserve">CONCLUIDO	</t>
        </is>
      </c>
      <c r="D2790" t="n">
        <v>7.0249</v>
      </c>
      <c r="E2790" t="n">
        <v>14.24</v>
      </c>
      <c r="F2790" t="n">
        <v>10.87</v>
      </c>
      <c r="G2790" t="n">
        <v>27.18</v>
      </c>
      <c r="H2790" t="n">
        <v>0.44</v>
      </c>
      <c r="I2790" t="n">
        <v>24</v>
      </c>
      <c r="J2790" t="n">
        <v>191.4</v>
      </c>
      <c r="K2790" t="n">
        <v>53.44</v>
      </c>
      <c r="L2790" t="n">
        <v>4.75</v>
      </c>
      <c r="M2790" t="n">
        <v>22</v>
      </c>
      <c r="N2790" t="n">
        <v>38.22</v>
      </c>
      <c r="O2790" t="n">
        <v>23840.07</v>
      </c>
      <c r="P2790" t="n">
        <v>147.01</v>
      </c>
      <c r="Q2790" t="n">
        <v>197.79</v>
      </c>
      <c r="R2790" t="n">
        <v>42.32</v>
      </c>
      <c r="S2790" t="n">
        <v>25.4</v>
      </c>
      <c r="T2790" t="n">
        <v>7538.26</v>
      </c>
      <c r="U2790" t="n">
        <v>0.6</v>
      </c>
      <c r="V2790" t="n">
        <v>0.86</v>
      </c>
      <c r="W2790" t="n">
        <v>2.98</v>
      </c>
      <c r="X2790" t="n">
        <v>0.48</v>
      </c>
      <c r="Y2790" t="n">
        <v>1</v>
      </c>
      <c r="Z2790" t="n">
        <v>10</v>
      </c>
    </row>
    <row r="2791">
      <c r="A2791" t="n">
        <v>16</v>
      </c>
      <c r="B2791" t="n">
        <v>95</v>
      </c>
      <c r="C2791" t="inlineStr">
        <is>
          <t xml:space="preserve">CONCLUIDO	</t>
        </is>
      </c>
      <c r="D2791" t="n">
        <v>7.0943</v>
      </c>
      <c r="E2791" t="n">
        <v>14.1</v>
      </c>
      <c r="F2791" t="n">
        <v>10.81</v>
      </c>
      <c r="G2791" t="n">
        <v>29.48</v>
      </c>
      <c r="H2791" t="n">
        <v>0.46</v>
      </c>
      <c r="I2791" t="n">
        <v>22</v>
      </c>
      <c r="J2791" t="n">
        <v>191.78</v>
      </c>
      <c r="K2791" t="n">
        <v>53.44</v>
      </c>
      <c r="L2791" t="n">
        <v>5</v>
      </c>
      <c r="M2791" t="n">
        <v>20</v>
      </c>
      <c r="N2791" t="n">
        <v>38.35</v>
      </c>
      <c r="O2791" t="n">
        <v>23887.36</v>
      </c>
      <c r="P2791" t="n">
        <v>146.04</v>
      </c>
      <c r="Q2791" t="n">
        <v>197.79</v>
      </c>
      <c r="R2791" t="n">
        <v>40.37</v>
      </c>
      <c r="S2791" t="n">
        <v>25.4</v>
      </c>
      <c r="T2791" t="n">
        <v>6570.61</v>
      </c>
      <c r="U2791" t="n">
        <v>0.63</v>
      </c>
      <c r="V2791" t="n">
        <v>0.86</v>
      </c>
      <c r="W2791" t="n">
        <v>2.97</v>
      </c>
      <c r="X2791" t="n">
        <v>0.42</v>
      </c>
      <c r="Y2791" t="n">
        <v>1</v>
      </c>
      <c r="Z2791" t="n">
        <v>10</v>
      </c>
    </row>
    <row r="2792">
      <c r="A2792" t="n">
        <v>17</v>
      </c>
      <c r="B2792" t="n">
        <v>95</v>
      </c>
      <c r="C2792" t="inlineStr">
        <is>
          <t xml:space="preserve">CONCLUIDO	</t>
        </is>
      </c>
      <c r="D2792" t="n">
        <v>7.1181</v>
      </c>
      <c r="E2792" t="n">
        <v>14.05</v>
      </c>
      <c r="F2792" t="n">
        <v>10.8</v>
      </c>
      <c r="G2792" t="n">
        <v>30.85</v>
      </c>
      <c r="H2792" t="n">
        <v>0.48</v>
      </c>
      <c r="I2792" t="n">
        <v>21</v>
      </c>
      <c r="J2792" t="n">
        <v>192.17</v>
      </c>
      <c r="K2792" t="n">
        <v>53.44</v>
      </c>
      <c r="L2792" t="n">
        <v>5.25</v>
      </c>
      <c r="M2792" t="n">
        <v>19</v>
      </c>
      <c r="N2792" t="n">
        <v>38.48</v>
      </c>
      <c r="O2792" t="n">
        <v>23934.69</v>
      </c>
      <c r="P2792" t="n">
        <v>145.89</v>
      </c>
      <c r="Q2792" t="n">
        <v>197.79</v>
      </c>
      <c r="R2792" t="n">
        <v>40.15</v>
      </c>
      <c r="S2792" t="n">
        <v>25.4</v>
      </c>
      <c r="T2792" t="n">
        <v>6464.57</v>
      </c>
      <c r="U2792" t="n">
        <v>0.63</v>
      </c>
      <c r="V2792" t="n">
        <v>0.86</v>
      </c>
      <c r="W2792" t="n">
        <v>2.97</v>
      </c>
      <c r="X2792" t="n">
        <v>0.41</v>
      </c>
      <c r="Y2792" t="n">
        <v>1</v>
      </c>
      <c r="Z2792" t="n">
        <v>10</v>
      </c>
    </row>
    <row r="2793">
      <c r="A2793" t="n">
        <v>18</v>
      </c>
      <c r="B2793" t="n">
        <v>95</v>
      </c>
      <c r="C2793" t="inlineStr">
        <is>
          <t xml:space="preserve">CONCLUIDO	</t>
        </is>
      </c>
      <c r="D2793" t="n">
        <v>7.1548</v>
      </c>
      <c r="E2793" t="n">
        <v>13.98</v>
      </c>
      <c r="F2793" t="n">
        <v>10.76</v>
      </c>
      <c r="G2793" t="n">
        <v>32.29</v>
      </c>
      <c r="H2793" t="n">
        <v>0.51</v>
      </c>
      <c r="I2793" t="n">
        <v>20</v>
      </c>
      <c r="J2793" t="n">
        <v>192.55</v>
      </c>
      <c r="K2793" t="n">
        <v>53.44</v>
      </c>
      <c r="L2793" t="n">
        <v>5.5</v>
      </c>
      <c r="M2793" t="n">
        <v>18</v>
      </c>
      <c r="N2793" t="n">
        <v>38.62</v>
      </c>
      <c r="O2793" t="n">
        <v>23982.06</v>
      </c>
      <c r="P2793" t="n">
        <v>145.26</v>
      </c>
      <c r="Q2793" t="n">
        <v>197.83</v>
      </c>
      <c r="R2793" t="n">
        <v>38.98</v>
      </c>
      <c r="S2793" t="n">
        <v>25.4</v>
      </c>
      <c r="T2793" t="n">
        <v>5888.48</v>
      </c>
      <c r="U2793" t="n">
        <v>0.65</v>
      </c>
      <c r="V2793" t="n">
        <v>0.86</v>
      </c>
      <c r="W2793" t="n">
        <v>2.97</v>
      </c>
      <c r="X2793" t="n">
        <v>0.37</v>
      </c>
      <c r="Y2793" t="n">
        <v>1</v>
      </c>
      <c r="Z2793" t="n">
        <v>10</v>
      </c>
    </row>
    <row r="2794">
      <c r="A2794" t="n">
        <v>19</v>
      </c>
      <c r="B2794" t="n">
        <v>95</v>
      </c>
      <c r="C2794" t="inlineStr">
        <is>
          <t xml:space="preserve">CONCLUIDO	</t>
        </is>
      </c>
      <c r="D2794" t="n">
        <v>7.1515</v>
      </c>
      <c r="E2794" t="n">
        <v>13.98</v>
      </c>
      <c r="F2794" t="n">
        <v>10.77</v>
      </c>
      <c r="G2794" t="n">
        <v>32.31</v>
      </c>
      <c r="H2794" t="n">
        <v>0.53</v>
      </c>
      <c r="I2794" t="n">
        <v>20</v>
      </c>
      <c r="J2794" t="n">
        <v>192.94</v>
      </c>
      <c r="K2794" t="n">
        <v>53.44</v>
      </c>
      <c r="L2794" t="n">
        <v>5.75</v>
      </c>
      <c r="M2794" t="n">
        <v>18</v>
      </c>
      <c r="N2794" t="n">
        <v>38.75</v>
      </c>
      <c r="O2794" t="n">
        <v>24029.48</v>
      </c>
      <c r="P2794" t="n">
        <v>145.2</v>
      </c>
      <c r="Q2794" t="n">
        <v>197.84</v>
      </c>
      <c r="R2794" t="n">
        <v>39.11</v>
      </c>
      <c r="S2794" t="n">
        <v>25.4</v>
      </c>
      <c r="T2794" t="n">
        <v>5951.51</v>
      </c>
      <c r="U2794" t="n">
        <v>0.65</v>
      </c>
      <c r="V2794" t="n">
        <v>0.86</v>
      </c>
      <c r="W2794" t="n">
        <v>2.97</v>
      </c>
      <c r="X2794" t="n">
        <v>0.38</v>
      </c>
      <c r="Y2794" t="n">
        <v>1</v>
      </c>
      <c r="Z2794" t="n">
        <v>10</v>
      </c>
    </row>
    <row r="2795">
      <c r="A2795" t="n">
        <v>20</v>
      </c>
      <c r="B2795" t="n">
        <v>95</v>
      </c>
      <c r="C2795" t="inlineStr">
        <is>
          <t xml:space="preserve">CONCLUIDO	</t>
        </is>
      </c>
      <c r="D2795" t="n">
        <v>7.1815</v>
      </c>
      <c r="E2795" t="n">
        <v>13.92</v>
      </c>
      <c r="F2795" t="n">
        <v>10.75</v>
      </c>
      <c r="G2795" t="n">
        <v>33.94</v>
      </c>
      <c r="H2795" t="n">
        <v>0.55</v>
      </c>
      <c r="I2795" t="n">
        <v>19</v>
      </c>
      <c r="J2795" t="n">
        <v>193.32</v>
      </c>
      <c r="K2795" t="n">
        <v>53.44</v>
      </c>
      <c r="L2795" t="n">
        <v>6</v>
      </c>
      <c r="M2795" t="n">
        <v>17</v>
      </c>
      <c r="N2795" t="n">
        <v>38.89</v>
      </c>
      <c r="O2795" t="n">
        <v>24076.95</v>
      </c>
      <c r="P2795" t="n">
        <v>144.94</v>
      </c>
      <c r="Q2795" t="n">
        <v>197.79</v>
      </c>
      <c r="R2795" t="n">
        <v>38.56</v>
      </c>
      <c r="S2795" t="n">
        <v>25.4</v>
      </c>
      <c r="T2795" t="n">
        <v>5681.69</v>
      </c>
      <c r="U2795" t="n">
        <v>0.66</v>
      </c>
      <c r="V2795" t="n">
        <v>0.87</v>
      </c>
      <c r="W2795" t="n">
        <v>2.97</v>
      </c>
      <c r="X2795" t="n">
        <v>0.36</v>
      </c>
      <c r="Y2795" t="n">
        <v>1</v>
      </c>
      <c r="Z2795" t="n">
        <v>10</v>
      </c>
    </row>
    <row r="2796">
      <c r="A2796" t="n">
        <v>21</v>
      </c>
      <c r="B2796" t="n">
        <v>95</v>
      </c>
      <c r="C2796" t="inlineStr">
        <is>
          <t xml:space="preserve">CONCLUIDO	</t>
        </is>
      </c>
      <c r="D2796" t="n">
        <v>7.2118</v>
      </c>
      <c r="E2796" t="n">
        <v>13.87</v>
      </c>
      <c r="F2796" t="n">
        <v>10.73</v>
      </c>
      <c r="G2796" t="n">
        <v>35.76</v>
      </c>
      <c r="H2796" t="n">
        <v>0.57</v>
      </c>
      <c r="I2796" t="n">
        <v>18</v>
      </c>
      <c r="J2796" t="n">
        <v>193.71</v>
      </c>
      <c r="K2796" t="n">
        <v>53.44</v>
      </c>
      <c r="L2796" t="n">
        <v>6.25</v>
      </c>
      <c r="M2796" t="n">
        <v>16</v>
      </c>
      <c r="N2796" t="n">
        <v>39.02</v>
      </c>
      <c r="O2796" t="n">
        <v>24124.47</v>
      </c>
      <c r="P2796" t="n">
        <v>144.55</v>
      </c>
      <c r="Q2796" t="n">
        <v>197.8</v>
      </c>
      <c r="R2796" t="n">
        <v>37.87</v>
      </c>
      <c r="S2796" t="n">
        <v>25.4</v>
      </c>
      <c r="T2796" t="n">
        <v>5341.63</v>
      </c>
      <c r="U2796" t="n">
        <v>0.67</v>
      </c>
      <c r="V2796" t="n">
        <v>0.87</v>
      </c>
      <c r="W2796" t="n">
        <v>2.97</v>
      </c>
      <c r="X2796" t="n">
        <v>0.34</v>
      </c>
      <c r="Y2796" t="n">
        <v>1</v>
      </c>
      <c r="Z2796" t="n">
        <v>10</v>
      </c>
    </row>
    <row r="2797">
      <c r="A2797" t="n">
        <v>22</v>
      </c>
      <c r="B2797" t="n">
        <v>95</v>
      </c>
      <c r="C2797" t="inlineStr">
        <is>
          <t xml:space="preserve">CONCLUIDO	</t>
        </is>
      </c>
      <c r="D2797" t="n">
        <v>7.2416</v>
      </c>
      <c r="E2797" t="n">
        <v>13.81</v>
      </c>
      <c r="F2797" t="n">
        <v>10.71</v>
      </c>
      <c r="G2797" t="n">
        <v>37.79</v>
      </c>
      <c r="H2797" t="n">
        <v>0.59</v>
      </c>
      <c r="I2797" t="n">
        <v>17</v>
      </c>
      <c r="J2797" t="n">
        <v>194.09</v>
      </c>
      <c r="K2797" t="n">
        <v>53.44</v>
      </c>
      <c r="L2797" t="n">
        <v>6.5</v>
      </c>
      <c r="M2797" t="n">
        <v>15</v>
      </c>
      <c r="N2797" t="n">
        <v>39.16</v>
      </c>
      <c r="O2797" t="n">
        <v>24172.03</v>
      </c>
      <c r="P2797" t="n">
        <v>143.95</v>
      </c>
      <c r="Q2797" t="n">
        <v>197.82</v>
      </c>
      <c r="R2797" t="n">
        <v>37.11</v>
      </c>
      <c r="S2797" t="n">
        <v>25.4</v>
      </c>
      <c r="T2797" t="n">
        <v>4966.74</v>
      </c>
      <c r="U2797" t="n">
        <v>0.68</v>
      </c>
      <c r="V2797" t="n">
        <v>0.87</v>
      </c>
      <c r="W2797" t="n">
        <v>2.97</v>
      </c>
      <c r="X2797" t="n">
        <v>0.32</v>
      </c>
      <c r="Y2797" t="n">
        <v>1</v>
      </c>
      <c r="Z2797" t="n">
        <v>10</v>
      </c>
    </row>
    <row r="2798">
      <c r="A2798" t="n">
        <v>23</v>
      </c>
      <c r="B2798" t="n">
        <v>95</v>
      </c>
      <c r="C2798" t="inlineStr">
        <is>
          <t xml:space="preserve">CONCLUIDO	</t>
        </is>
      </c>
      <c r="D2798" t="n">
        <v>7.2353</v>
      </c>
      <c r="E2798" t="n">
        <v>13.82</v>
      </c>
      <c r="F2798" t="n">
        <v>10.72</v>
      </c>
      <c r="G2798" t="n">
        <v>37.83</v>
      </c>
      <c r="H2798" t="n">
        <v>0.62</v>
      </c>
      <c r="I2798" t="n">
        <v>17</v>
      </c>
      <c r="J2798" t="n">
        <v>194.48</v>
      </c>
      <c r="K2798" t="n">
        <v>53.44</v>
      </c>
      <c r="L2798" t="n">
        <v>6.75</v>
      </c>
      <c r="M2798" t="n">
        <v>15</v>
      </c>
      <c r="N2798" t="n">
        <v>39.29</v>
      </c>
      <c r="O2798" t="n">
        <v>24219.63</v>
      </c>
      <c r="P2798" t="n">
        <v>144.16</v>
      </c>
      <c r="Q2798" t="n">
        <v>197.76</v>
      </c>
      <c r="R2798" t="n">
        <v>37.67</v>
      </c>
      <c r="S2798" t="n">
        <v>25.4</v>
      </c>
      <c r="T2798" t="n">
        <v>5246.79</v>
      </c>
      <c r="U2798" t="n">
        <v>0.67</v>
      </c>
      <c r="V2798" t="n">
        <v>0.87</v>
      </c>
      <c r="W2798" t="n">
        <v>2.97</v>
      </c>
      <c r="X2798" t="n">
        <v>0.33</v>
      </c>
      <c r="Y2798" t="n">
        <v>1</v>
      </c>
      <c r="Z2798" t="n">
        <v>10</v>
      </c>
    </row>
    <row r="2799">
      <c r="A2799" t="n">
        <v>24</v>
      </c>
      <c r="B2799" t="n">
        <v>95</v>
      </c>
      <c r="C2799" t="inlineStr">
        <is>
          <t xml:space="preserve">CONCLUIDO	</t>
        </is>
      </c>
      <c r="D2799" t="n">
        <v>7.2717</v>
      </c>
      <c r="E2799" t="n">
        <v>13.75</v>
      </c>
      <c r="F2799" t="n">
        <v>10.69</v>
      </c>
      <c r="G2799" t="n">
        <v>40.08</v>
      </c>
      <c r="H2799" t="n">
        <v>0.64</v>
      </c>
      <c r="I2799" t="n">
        <v>16</v>
      </c>
      <c r="J2799" t="n">
        <v>194.86</v>
      </c>
      <c r="K2799" t="n">
        <v>53.44</v>
      </c>
      <c r="L2799" t="n">
        <v>7</v>
      </c>
      <c r="M2799" t="n">
        <v>14</v>
      </c>
      <c r="N2799" t="n">
        <v>39.43</v>
      </c>
      <c r="O2799" t="n">
        <v>24267.28</v>
      </c>
      <c r="P2799" t="n">
        <v>143.63</v>
      </c>
      <c r="Q2799" t="n">
        <v>197.77</v>
      </c>
      <c r="R2799" t="n">
        <v>36.65</v>
      </c>
      <c r="S2799" t="n">
        <v>25.4</v>
      </c>
      <c r="T2799" t="n">
        <v>4742.61</v>
      </c>
      <c r="U2799" t="n">
        <v>0.6899999999999999</v>
      </c>
      <c r="V2799" t="n">
        <v>0.87</v>
      </c>
      <c r="W2799" t="n">
        <v>2.96</v>
      </c>
      <c r="X2799" t="n">
        <v>0.3</v>
      </c>
      <c r="Y2799" t="n">
        <v>1</v>
      </c>
      <c r="Z2799" t="n">
        <v>10</v>
      </c>
    </row>
    <row r="2800">
      <c r="A2800" t="n">
        <v>25</v>
      </c>
      <c r="B2800" t="n">
        <v>95</v>
      </c>
      <c r="C2800" t="inlineStr">
        <is>
          <t xml:space="preserve">CONCLUIDO	</t>
        </is>
      </c>
      <c r="D2800" t="n">
        <v>7.2669</v>
      </c>
      <c r="E2800" t="n">
        <v>13.76</v>
      </c>
      <c r="F2800" t="n">
        <v>10.7</v>
      </c>
      <c r="G2800" t="n">
        <v>40.11</v>
      </c>
      <c r="H2800" t="n">
        <v>0.66</v>
      </c>
      <c r="I2800" t="n">
        <v>16</v>
      </c>
      <c r="J2800" t="n">
        <v>195.25</v>
      </c>
      <c r="K2800" t="n">
        <v>53.44</v>
      </c>
      <c r="L2800" t="n">
        <v>7.25</v>
      </c>
      <c r="M2800" t="n">
        <v>14</v>
      </c>
      <c r="N2800" t="n">
        <v>39.57</v>
      </c>
      <c r="O2800" t="n">
        <v>24314.98</v>
      </c>
      <c r="P2800" t="n">
        <v>143.7</v>
      </c>
      <c r="Q2800" t="n">
        <v>197.77</v>
      </c>
      <c r="R2800" t="n">
        <v>36.82</v>
      </c>
      <c r="S2800" t="n">
        <v>25.4</v>
      </c>
      <c r="T2800" t="n">
        <v>4826.24</v>
      </c>
      <c r="U2800" t="n">
        <v>0.6899999999999999</v>
      </c>
      <c r="V2800" t="n">
        <v>0.87</v>
      </c>
      <c r="W2800" t="n">
        <v>2.97</v>
      </c>
      <c r="X2800" t="n">
        <v>0.31</v>
      </c>
      <c r="Y2800" t="n">
        <v>1</v>
      </c>
      <c r="Z2800" t="n">
        <v>10</v>
      </c>
    </row>
    <row r="2801">
      <c r="A2801" t="n">
        <v>26</v>
      </c>
      <c r="B2801" t="n">
        <v>95</v>
      </c>
      <c r="C2801" t="inlineStr">
        <is>
          <t xml:space="preserve">CONCLUIDO	</t>
        </is>
      </c>
      <c r="D2801" t="n">
        <v>7.2984</v>
      </c>
      <c r="E2801" t="n">
        <v>13.7</v>
      </c>
      <c r="F2801" t="n">
        <v>10.67</v>
      </c>
      <c r="G2801" t="n">
        <v>42.7</v>
      </c>
      <c r="H2801" t="n">
        <v>0.68</v>
      </c>
      <c r="I2801" t="n">
        <v>15</v>
      </c>
      <c r="J2801" t="n">
        <v>195.64</v>
      </c>
      <c r="K2801" t="n">
        <v>53.44</v>
      </c>
      <c r="L2801" t="n">
        <v>7.5</v>
      </c>
      <c r="M2801" t="n">
        <v>13</v>
      </c>
      <c r="N2801" t="n">
        <v>39.7</v>
      </c>
      <c r="O2801" t="n">
        <v>24362.73</v>
      </c>
      <c r="P2801" t="n">
        <v>143.31</v>
      </c>
      <c r="Q2801" t="n">
        <v>197.76</v>
      </c>
      <c r="R2801" t="n">
        <v>36.22</v>
      </c>
      <c r="S2801" t="n">
        <v>25.4</v>
      </c>
      <c r="T2801" t="n">
        <v>4529.78</v>
      </c>
      <c r="U2801" t="n">
        <v>0.7</v>
      </c>
      <c r="V2801" t="n">
        <v>0.87</v>
      </c>
      <c r="W2801" t="n">
        <v>2.96</v>
      </c>
      <c r="X2801" t="n">
        <v>0.28</v>
      </c>
      <c r="Y2801" t="n">
        <v>1</v>
      </c>
      <c r="Z2801" t="n">
        <v>10</v>
      </c>
    </row>
    <row r="2802">
      <c r="A2802" t="n">
        <v>27</v>
      </c>
      <c r="B2802" t="n">
        <v>95</v>
      </c>
      <c r="C2802" t="inlineStr">
        <is>
          <t xml:space="preserve">CONCLUIDO	</t>
        </is>
      </c>
      <c r="D2802" t="n">
        <v>7.3046</v>
      </c>
      <c r="E2802" t="n">
        <v>13.69</v>
      </c>
      <c r="F2802" t="n">
        <v>10.66</v>
      </c>
      <c r="G2802" t="n">
        <v>42.65</v>
      </c>
      <c r="H2802" t="n">
        <v>0.7</v>
      </c>
      <c r="I2802" t="n">
        <v>15</v>
      </c>
      <c r="J2802" t="n">
        <v>196.03</v>
      </c>
      <c r="K2802" t="n">
        <v>53.44</v>
      </c>
      <c r="L2802" t="n">
        <v>7.75</v>
      </c>
      <c r="M2802" t="n">
        <v>13</v>
      </c>
      <c r="N2802" t="n">
        <v>39.84</v>
      </c>
      <c r="O2802" t="n">
        <v>24410.52</v>
      </c>
      <c r="P2802" t="n">
        <v>142.94</v>
      </c>
      <c r="Q2802" t="n">
        <v>197.82</v>
      </c>
      <c r="R2802" t="n">
        <v>35.84</v>
      </c>
      <c r="S2802" t="n">
        <v>25.4</v>
      </c>
      <c r="T2802" t="n">
        <v>4339.06</v>
      </c>
      <c r="U2802" t="n">
        <v>0.71</v>
      </c>
      <c r="V2802" t="n">
        <v>0.87</v>
      </c>
      <c r="W2802" t="n">
        <v>2.96</v>
      </c>
      <c r="X2802" t="n">
        <v>0.27</v>
      </c>
      <c r="Y2802" t="n">
        <v>1</v>
      </c>
      <c r="Z2802" t="n">
        <v>10</v>
      </c>
    </row>
    <row r="2803">
      <c r="A2803" t="n">
        <v>28</v>
      </c>
      <c r="B2803" t="n">
        <v>95</v>
      </c>
      <c r="C2803" t="inlineStr">
        <is>
          <t xml:space="preserve">CONCLUIDO	</t>
        </is>
      </c>
      <c r="D2803" t="n">
        <v>7.3354</v>
      </c>
      <c r="E2803" t="n">
        <v>13.63</v>
      </c>
      <c r="F2803" t="n">
        <v>10.64</v>
      </c>
      <c r="G2803" t="n">
        <v>45.61</v>
      </c>
      <c r="H2803" t="n">
        <v>0.72</v>
      </c>
      <c r="I2803" t="n">
        <v>14</v>
      </c>
      <c r="J2803" t="n">
        <v>196.41</v>
      </c>
      <c r="K2803" t="n">
        <v>53.44</v>
      </c>
      <c r="L2803" t="n">
        <v>8</v>
      </c>
      <c r="M2803" t="n">
        <v>12</v>
      </c>
      <c r="N2803" t="n">
        <v>39.98</v>
      </c>
      <c r="O2803" t="n">
        <v>24458.36</v>
      </c>
      <c r="P2803" t="n">
        <v>142.65</v>
      </c>
      <c r="Q2803" t="n">
        <v>197.75</v>
      </c>
      <c r="R2803" t="n">
        <v>35.23</v>
      </c>
      <c r="S2803" t="n">
        <v>25.4</v>
      </c>
      <c r="T2803" t="n">
        <v>4038.57</v>
      </c>
      <c r="U2803" t="n">
        <v>0.72</v>
      </c>
      <c r="V2803" t="n">
        <v>0.87</v>
      </c>
      <c r="W2803" t="n">
        <v>2.96</v>
      </c>
      <c r="X2803" t="n">
        <v>0.25</v>
      </c>
      <c r="Y2803" t="n">
        <v>1</v>
      </c>
      <c r="Z2803" t="n">
        <v>10</v>
      </c>
    </row>
    <row r="2804">
      <c r="A2804" t="n">
        <v>29</v>
      </c>
      <c r="B2804" t="n">
        <v>95</v>
      </c>
      <c r="C2804" t="inlineStr">
        <is>
          <t xml:space="preserve">CONCLUIDO	</t>
        </is>
      </c>
      <c r="D2804" t="n">
        <v>7.3279</v>
      </c>
      <c r="E2804" t="n">
        <v>13.65</v>
      </c>
      <c r="F2804" t="n">
        <v>10.66</v>
      </c>
      <c r="G2804" t="n">
        <v>45.67</v>
      </c>
      <c r="H2804" t="n">
        <v>0.74</v>
      </c>
      <c r="I2804" t="n">
        <v>14</v>
      </c>
      <c r="J2804" t="n">
        <v>196.8</v>
      </c>
      <c r="K2804" t="n">
        <v>53.44</v>
      </c>
      <c r="L2804" t="n">
        <v>8.25</v>
      </c>
      <c r="M2804" t="n">
        <v>12</v>
      </c>
      <c r="N2804" t="n">
        <v>40.12</v>
      </c>
      <c r="O2804" t="n">
        <v>24506.24</v>
      </c>
      <c r="P2804" t="n">
        <v>142.66</v>
      </c>
      <c r="Q2804" t="n">
        <v>197.82</v>
      </c>
      <c r="R2804" t="n">
        <v>35.61</v>
      </c>
      <c r="S2804" t="n">
        <v>25.4</v>
      </c>
      <c r="T2804" t="n">
        <v>4230.95</v>
      </c>
      <c r="U2804" t="n">
        <v>0.71</v>
      </c>
      <c r="V2804" t="n">
        <v>0.87</v>
      </c>
      <c r="W2804" t="n">
        <v>2.96</v>
      </c>
      <c r="X2804" t="n">
        <v>0.27</v>
      </c>
      <c r="Y2804" t="n">
        <v>1</v>
      </c>
      <c r="Z2804" t="n">
        <v>10</v>
      </c>
    </row>
    <row r="2805">
      <c r="A2805" t="n">
        <v>30</v>
      </c>
      <c r="B2805" t="n">
        <v>95</v>
      </c>
      <c r="C2805" t="inlineStr">
        <is>
          <t xml:space="preserve">CONCLUIDO	</t>
        </is>
      </c>
      <c r="D2805" t="n">
        <v>7.3581</v>
      </c>
      <c r="E2805" t="n">
        <v>13.59</v>
      </c>
      <c r="F2805" t="n">
        <v>10.64</v>
      </c>
      <c r="G2805" t="n">
        <v>49.1</v>
      </c>
      <c r="H2805" t="n">
        <v>0.77</v>
      </c>
      <c r="I2805" t="n">
        <v>13</v>
      </c>
      <c r="J2805" t="n">
        <v>197.19</v>
      </c>
      <c r="K2805" t="n">
        <v>53.44</v>
      </c>
      <c r="L2805" t="n">
        <v>8.5</v>
      </c>
      <c r="M2805" t="n">
        <v>11</v>
      </c>
      <c r="N2805" t="n">
        <v>40.26</v>
      </c>
      <c r="O2805" t="n">
        <v>24554.18</v>
      </c>
      <c r="P2805" t="n">
        <v>142.18</v>
      </c>
      <c r="Q2805" t="n">
        <v>197.77</v>
      </c>
      <c r="R2805" t="n">
        <v>35.18</v>
      </c>
      <c r="S2805" t="n">
        <v>25.4</v>
      </c>
      <c r="T2805" t="n">
        <v>4019.36</v>
      </c>
      <c r="U2805" t="n">
        <v>0.72</v>
      </c>
      <c r="V2805" t="n">
        <v>0.87</v>
      </c>
      <c r="W2805" t="n">
        <v>2.96</v>
      </c>
      <c r="X2805" t="n">
        <v>0.25</v>
      </c>
      <c r="Y2805" t="n">
        <v>1</v>
      </c>
      <c r="Z2805" t="n">
        <v>10</v>
      </c>
    </row>
    <row r="2806">
      <c r="A2806" t="n">
        <v>31</v>
      </c>
      <c r="B2806" t="n">
        <v>95</v>
      </c>
      <c r="C2806" t="inlineStr">
        <is>
          <t xml:space="preserve">CONCLUIDO	</t>
        </is>
      </c>
      <c r="D2806" t="n">
        <v>7.3556</v>
      </c>
      <c r="E2806" t="n">
        <v>13.6</v>
      </c>
      <c r="F2806" t="n">
        <v>10.64</v>
      </c>
      <c r="G2806" t="n">
        <v>49.12</v>
      </c>
      <c r="H2806" t="n">
        <v>0.79</v>
      </c>
      <c r="I2806" t="n">
        <v>13</v>
      </c>
      <c r="J2806" t="n">
        <v>197.58</v>
      </c>
      <c r="K2806" t="n">
        <v>53.44</v>
      </c>
      <c r="L2806" t="n">
        <v>8.75</v>
      </c>
      <c r="M2806" t="n">
        <v>11</v>
      </c>
      <c r="N2806" t="n">
        <v>40.39</v>
      </c>
      <c r="O2806" t="n">
        <v>24602.15</v>
      </c>
      <c r="P2806" t="n">
        <v>142.47</v>
      </c>
      <c r="Q2806" t="n">
        <v>197.82</v>
      </c>
      <c r="R2806" t="n">
        <v>35.36</v>
      </c>
      <c r="S2806" t="n">
        <v>25.4</v>
      </c>
      <c r="T2806" t="n">
        <v>4108.92</v>
      </c>
      <c r="U2806" t="n">
        <v>0.72</v>
      </c>
      <c r="V2806" t="n">
        <v>0.87</v>
      </c>
      <c r="W2806" t="n">
        <v>2.96</v>
      </c>
      <c r="X2806" t="n">
        <v>0.25</v>
      </c>
      <c r="Y2806" t="n">
        <v>1</v>
      </c>
      <c r="Z2806" t="n">
        <v>10</v>
      </c>
    </row>
    <row r="2807">
      <c r="A2807" t="n">
        <v>32</v>
      </c>
      <c r="B2807" t="n">
        <v>95</v>
      </c>
      <c r="C2807" t="inlineStr">
        <is>
          <t xml:space="preserve">CONCLUIDO	</t>
        </is>
      </c>
      <c r="D2807" t="n">
        <v>7.3641</v>
      </c>
      <c r="E2807" t="n">
        <v>13.58</v>
      </c>
      <c r="F2807" t="n">
        <v>10.63</v>
      </c>
      <c r="G2807" t="n">
        <v>49.05</v>
      </c>
      <c r="H2807" t="n">
        <v>0.8100000000000001</v>
      </c>
      <c r="I2807" t="n">
        <v>13</v>
      </c>
      <c r="J2807" t="n">
        <v>197.97</v>
      </c>
      <c r="K2807" t="n">
        <v>53.44</v>
      </c>
      <c r="L2807" t="n">
        <v>9</v>
      </c>
      <c r="M2807" t="n">
        <v>11</v>
      </c>
      <c r="N2807" t="n">
        <v>40.53</v>
      </c>
      <c r="O2807" t="n">
        <v>24650.18</v>
      </c>
      <c r="P2807" t="n">
        <v>142.01</v>
      </c>
      <c r="Q2807" t="n">
        <v>197.77</v>
      </c>
      <c r="R2807" t="n">
        <v>34.73</v>
      </c>
      <c r="S2807" t="n">
        <v>25.4</v>
      </c>
      <c r="T2807" t="n">
        <v>3797.37</v>
      </c>
      <c r="U2807" t="n">
        <v>0.73</v>
      </c>
      <c r="V2807" t="n">
        <v>0.88</v>
      </c>
      <c r="W2807" t="n">
        <v>2.96</v>
      </c>
      <c r="X2807" t="n">
        <v>0.24</v>
      </c>
      <c r="Y2807" t="n">
        <v>1</v>
      </c>
      <c r="Z2807" t="n">
        <v>10</v>
      </c>
    </row>
    <row r="2808">
      <c r="A2808" t="n">
        <v>33</v>
      </c>
      <c r="B2808" t="n">
        <v>95</v>
      </c>
      <c r="C2808" t="inlineStr">
        <is>
          <t xml:space="preserve">CONCLUIDO	</t>
        </is>
      </c>
      <c r="D2808" t="n">
        <v>7.3883</v>
      </c>
      <c r="E2808" t="n">
        <v>13.54</v>
      </c>
      <c r="F2808" t="n">
        <v>10.62</v>
      </c>
      <c r="G2808" t="n">
        <v>53.1</v>
      </c>
      <c r="H2808" t="n">
        <v>0.83</v>
      </c>
      <c r="I2808" t="n">
        <v>12</v>
      </c>
      <c r="J2808" t="n">
        <v>198.36</v>
      </c>
      <c r="K2808" t="n">
        <v>53.44</v>
      </c>
      <c r="L2808" t="n">
        <v>9.25</v>
      </c>
      <c r="M2808" t="n">
        <v>10</v>
      </c>
      <c r="N2808" t="n">
        <v>40.67</v>
      </c>
      <c r="O2808" t="n">
        <v>24698.26</v>
      </c>
      <c r="P2808" t="n">
        <v>141.65</v>
      </c>
      <c r="Q2808" t="n">
        <v>197.77</v>
      </c>
      <c r="R2808" t="n">
        <v>34.46</v>
      </c>
      <c r="S2808" t="n">
        <v>25.4</v>
      </c>
      <c r="T2808" t="n">
        <v>3663.9</v>
      </c>
      <c r="U2808" t="n">
        <v>0.74</v>
      </c>
      <c r="V2808" t="n">
        <v>0.88</v>
      </c>
      <c r="W2808" t="n">
        <v>2.96</v>
      </c>
      <c r="X2808" t="n">
        <v>0.23</v>
      </c>
      <c r="Y2808" t="n">
        <v>1</v>
      </c>
      <c r="Z2808" t="n">
        <v>10</v>
      </c>
    </row>
    <row r="2809">
      <c r="A2809" t="n">
        <v>34</v>
      </c>
      <c r="B2809" t="n">
        <v>95</v>
      </c>
      <c r="C2809" t="inlineStr">
        <is>
          <t xml:space="preserve">CONCLUIDO	</t>
        </is>
      </c>
      <c r="D2809" t="n">
        <v>7.3952</v>
      </c>
      <c r="E2809" t="n">
        <v>13.52</v>
      </c>
      <c r="F2809" t="n">
        <v>10.61</v>
      </c>
      <c r="G2809" t="n">
        <v>53.03</v>
      </c>
      <c r="H2809" t="n">
        <v>0.85</v>
      </c>
      <c r="I2809" t="n">
        <v>12</v>
      </c>
      <c r="J2809" t="n">
        <v>198.75</v>
      </c>
      <c r="K2809" t="n">
        <v>53.44</v>
      </c>
      <c r="L2809" t="n">
        <v>9.5</v>
      </c>
      <c r="M2809" t="n">
        <v>10</v>
      </c>
      <c r="N2809" t="n">
        <v>40.81</v>
      </c>
      <c r="O2809" t="n">
        <v>24746.38</v>
      </c>
      <c r="P2809" t="n">
        <v>141.48</v>
      </c>
      <c r="Q2809" t="n">
        <v>197.8</v>
      </c>
      <c r="R2809" t="n">
        <v>34.27</v>
      </c>
      <c r="S2809" t="n">
        <v>25.4</v>
      </c>
      <c r="T2809" t="n">
        <v>3573.33</v>
      </c>
      <c r="U2809" t="n">
        <v>0.74</v>
      </c>
      <c r="V2809" t="n">
        <v>0.88</v>
      </c>
      <c r="W2809" t="n">
        <v>2.95</v>
      </c>
      <c r="X2809" t="n">
        <v>0.22</v>
      </c>
      <c r="Y2809" t="n">
        <v>1</v>
      </c>
      <c r="Z2809" t="n">
        <v>10</v>
      </c>
    </row>
    <row r="2810">
      <c r="A2810" t="n">
        <v>35</v>
      </c>
      <c r="B2810" t="n">
        <v>95</v>
      </c>
      <c r="C2810" t="inlineStr">
        <is>
          <t xml:space="preserve">CONCLUIDO	</t>
        </is>
      </c>
      <c r="D2810" t="n">
        <v>7.392</v>
      </c>
      <c r="E2810" t="n">
        <v>13.53</v>
      </c>
      <c r="F2810" t="n">
        <v>10.61</v>
      </c>
      <c r="G2810" t="n">
        <v>53.06</v>
      </c>
      <c r="H2810" t="n">
        <v>0.87</v>
      </c>
      <c r="I2810" t="n">
        <v>12</v>
      </c>
      <c r="J2810" t="n">
        <v>199.14</v>
      </c>
      <c r="K2810" t="n">
        <v>53.44</v>
      </c>
      <c r="L2810" t="n">
        <v>9.75</v>
      </c>
      <c r="M2810" t="n">
        <v>10</v>
      </c>
      <c r="N2810" t="n">
        <v>40.95</v>
      </c>
      <c r="O2810" t="n">
        <v>24794.55</v>
      </c>
      <c r="P2810" t="n">
        <v>141.48</v>
      </c>
      <c r="Q2810" t="n">
        <v>197.75</v>
      </c>
      <c r="R2810" t="n">
        <v>34.25</v>
      </c>
      <c r="S2810" t="n">
        <v>25.4</v>
      </c>
      <c r="T2810" t="n">
        <v>3562.05</v>
      </c>
      <c r="U2810" t="n">
        <v>0.74</v>
      </c>
      <c r="V2810" t="n">
        <v>0.88</v>
      </c>
      <c r="W2810" t="n">
        <v>2.96</v>
      </c>
      <c r="X2810" t="n">
        <v>0.22</v>
      </c>
      <c r="Y2810" t="n">
        <v>1</v>
      </c>
      <c r="Z2810" t="n">
        <v>10</v>
      </c>
    </row>
    <row r="2811">
      <c r="A2811" t="n">
        <v>36</v>
      </c>
      <c r="B2811" t="n">
        <v>95</v>
      </c>
      <c r="C2811" t="inlineStr">
        <is>
          <t xml:space="preserve">CONCLUIDO	</t>
        </is>
      </c>
      <c r="D2811" t="n">
        <v>7.3928</v>
      </c>
      <c r="E2811" t="n">
        <v>13.53</v>
      </c>
      <c r="F2811" t="n">
        <v>10.61</v>
      </c>
      <c r="G2811" t="n">
        <v>53.06</v>
      </c>
      <c r="H2811" t="n">
        <v>0.89</v>
      </c>
      <c r="I2811" t="n">
        <v>12</v>
      </c>
      <c r="J2811" t="n">
        <v>199.53</v>
      </c>
      <c r="K2811" t="n">
        <v>53.44</v>
      </c>
      <c r="L2811" t="n">
        <v>10</v>
      </c>
      <c r="M2811" t="n">
        <v>10</v>
      </c>
      <c r="N2811" t="n">
        <v>41.1</v>
      </c>
      <c r="O2811" t="n">
        <v>24842.77</v>
      </c>
      <c r="P2811" t="n">
        <v>141.06</v>
      </c>
      <c r="Q2811" t="n">
        <v>197.76</v>
      </c>
      <c r="R2811" t="n">
        <v>34.31</v>
      </c>
      <c r="S2811" t="n">
        <v>25.4</v>
      </c>
      <c r="T2811" t="n">
        <v>3593.24</v>
      </c>
      <c r="U2811" t="n">
        <v>0.74</v>
      </c>
      <c r="V2811" t="n">
        <v>0.88</v>
      </c>
      <c r="W2811" t="n">
        <v>2.96</v>
      </c>
      <c r="X2811" t="n">
        <v>0.22</v>
      </c>
      <c r="Y2811" t="n">
        <v>1</v>
      </c>
      <c r="Z2811" t="n">
        <v>10</v>
      </c>
    </row>
    <row r="2812">
      <c r="A2812" t="n">
        <v>37</v>
      </c>
      <c r="B2812" t="n">
        <v>95</v>
      </c>
      <c r="C2812" t="inlineStr">
        <is>
          <t xml:space="preserve">CONCLUIDO	</t>
        </is>
      </c>
      <c r="D2812" t="n">
        <v>7.4305</v>
      </c>
      <c r="E2812" t="n">
        <v>13.46</v>
      </c>
      <c r="F2812" t="n">
        <v>10.58</v>
      </c>
      <c r="G2812" t="n">
        <v>57.71</v>
      </c>
      <c r="H2812" t="n">
        <v>0.91</v>
      </c>
      <c r="I2812" t="n">
        <v>11</v>
      </c>
      <c r="J2812" t="n">
        <v>199.92</v>
      </c>
      <c r="K2812" t="n">
        <v>53.44</v>
      </c>
      <c r="L2812" t="n">
        <v>10.25</v>
      </c>
      <c r="M2812" t="n">
        <v>9</v>
      </c>
      <c r="N2812" t="n">
        <v>41.24</v>
      </c>
      <c r="O2812" t="n">
        <v>24891.03</v>
      </c>
      <c r="P2812" t="n">
        <v>140.59</v>
      </c>
      <c r="Q2812" t="n">
        <v>197.79</v>
      </c>
      <c r="R2812" t="n">
        <v>33.26</v>
      </c>
      <c r="S2812" t="n">
        <v>25.4</v>
      </c>
      <c r="T2812" t="n">
        <v>3071.59</v>
      </c>
      <c r="U2812" t="n">
        <v>0.76</v>
      </c>
      <c r="V2812" t="n">
        <v>0.88</v>
      </c>
      <c r="W2812" t="n">
        <v>2.96</v>
      </c>
      <c r="X2812" t="n">
        <v>0.19</v>
      </c>
      <c r="Y2812" t="n">
        <v>1</v>
      </c>
      <c r="Z2812" t="n">
        <v>10</v>
      </c>
    </row>
    <row r="2813">
      <c r="A2813" t="n">
        <v>38</v>
      </c>
      <c r="B2813" t="n">
        <v>95</v>
      </c>
      <c r="C2813" t="inlineStr">
        <is>
          <t xml:space="preserve">CONCLUIDO	</t>
        </is>
      </c>
      <c r="D2813" t="n">
        <v>7.4262</v>
      </c>
      <c r="E2813" t="n">
        <v>13.47</v>
      </c>
      <c r="F2813" t="n">
        <v>10.59</v>
      </c>
      <c r="G2813" t="n">
        <v>57.75</v>
      </c>
      <c r="H2813" t="n">
        <v>0.93</v>
      </c>
      <c r="I2813" t="n">
        <v>11</v>
      </c>
      <c r="J2813" t="n">
        <v>200.31</v>
      </c>
      <c r="K2813" t="n">
        <v>53.44</v>
      </c>
      <c r="L2813" t="n">
        <v>10.5</v>
      </c>
      <c r="M2813" t="n">
        <v>9</v>
      </c>
      <c r="N2813" t="n">
        <v>41.38</v>
      </c>
      <c r="O2813" t="n">
        <v>24939.35</v>
      </c>
      <c r="P2813" t="n">
        <v>140.64</v>
      </c>
      <c r="Q2813" t="n">
        <v>197.76</v>
      </c>
      <c r="R2813" t="n">
        <v>33.43</v>
      </c>
      <c r="S2813" t="n">
        <v>25.4</v>
      </c>
      <c r="T2813" t="n">
        <v>3155.16</v>
      </c>
      <c r="U2813" t="n">
        <v>0.76</v>
      </c>
      <c r="V2813" t="n">
        <v>0.88</v>
      </c>
      <c r="W2813" t="n">
        <v>2.96</v>
      </c>
      <c r="X2813" t="n">
        <v>0.2</v>
      </c>
      <c r="Y2813" t="n">
        <v>1</v>
      </c>
      <c r="Z2813" t="n">
        <v>10</v>
      </c>
    </row>
    <row r="2814">
      <c r="A2814" t="n">
        <v>39</v>
      </c>
      <c r="B2814" t="n">
        <v>95</v>
      </c>
      <c r="C2814" t="inlineStr">
        <is>
          <t xml:space="preserve">CONCLUIDO	</t>
        </is>
      </c>
      <c r="D2814" t="n">
        <v>7.4242</v>
      </c>
      <c r="E2814" t="n">
        <v>13.47</v>
      </c>
      <c r="F2814" t="n">
        <v>10.59</v>
      </c>
      <c r="G2814" t="n">
        <v>57.77</v>
      </c>
      <c r="H2814" t="n">
        <v>0.95</v>
      </c>
      <c r="I2814" t="n">
        <v>11</v>
      </c>
      <c r="J2814" t="n">
        <v>200.71</v>
      </c>
      <c r="K2814" t="n">
        <v>53.44</v>
      </c>
      <c r="L2814" t="n">
        <v>10.75</v>
      </c>
      <c r="M2814" t="n">
        <v>9</v>
      </c>
      <c r="N2814" t="n">
        <v>41.52</v>
      </c>
      <c r="O2814" t="n">
        <v>24987.71</v>
      </c>
      <c r="P2814" t="n">
        <v>140.83</v>
      </c>
      <c r="Q2814" t="n">
        <v>197.76</v>
      </c>
      <c r="R2814" t="n">
        <v>33.65</v>
      </c>
      <c r="S2814" t="n">
        <v>25.4</v>
      </c>
      <c r="T2814" t="n">
        <v>3265.57</v>
      </c>
      <c r="U2814" t="n">
        <v>0.75</v>
      </c>
      <c r="V2814" t="n">
        <v>0.88</v>
      </c>
      <c r="W2814" t="n">
        <v>2.96</v>
      </c>
      <c r="X2814" t="n">
        <v>0.2</v>
      </c>
      <c r="Y2814" t="n">
        <v>1</v>
      </c>
      <c r="Z2814" t="n">
        <v>10</v>
      </c>
    </row>
    <row r="2815">
      <c r="A2815" t="n">
        <v>40</v>
      </c>
      <c r="B2815" t="n">
        <v>95</v>
      </c>
      <c r="C2815" t="inlineStr">
        <is>
          <t xml:space="preserve">CONCLUIDO	</t>
        </is>
      </c>
      <c r="D2815" t="n">
        <v>7.4293</v>
      </c>
      <c r="E2815" t="n">
        <v>13.46</v>
      </c>
      <c r="F2815" t="n">
        <v>10.58</v>
      </c>
      <c r="G2815" t="n">
        <v>57.72</v>
      </c>
      <c r="H2815" t="n">
        <v>0.97</v>
      </c>
      <c r="I2815" t="n">
        <v>11</v>
      </c>
      <c r="J2815" t="n">
        <v>201.1</v>
      </c>
      <c r="K2815" t="n">
        <v>53.44</v>
      </c>
      <c r="L2815" t="n">
        <v>11</v>
      </c>
      <c r="M2815" t="n">
        <v>9</v>
      </c>
      <c r="N2815" t="n">
        <v>41.66</v>
      </c>
      <c r="O2815" t="n">
        <v>25036.12</v>
      </c>
      <c r="P2815" t="n">
        <v>140.37</v>
      </c>
      <c r="Q2815" t="n">
        <v>197.79</v>
      </c>
      <c r="R2815" t="n">
        <v>33.25</v>
      </c>
      <c r="S2815" t="n">
        <v>25.4</v>
      </c>
      <c r="T2815" t="n">
        <v>3064.47</v>
      </c>
      <c r="U2815" t="n">
        <v>0.76</v>
      </c>
      <c r="V2815" t="n">
        <v>0.88</v>
      </c>
      <c r="W2815" t="n">
        <v>2.96</v>
      </c>
      <c r="X2815" t="n">
        <v>0.19</v>
      </c>
      <c r="Y2815" t="n">
        <v>1</v>
      </c>
      <c r="Z2815" t="n">
        <v>10</v>
      </c>
    </row>
    <row r="2816">
      <c r="A2816" t="n">
        <v>41</v>
      </c>
      <c r="B2816" t="n">
        <v>95</v>
      </c>
      <c r="C2816" t="inlineStr">
        <is>
          <t xml:space="preserve">CONCLUIDO	</t>
        </is>
      </c>
      <c r="D2816" t="n">
        <v>7.4597</v>
      </c>
      <c r="E2816" t="n">
        <v>13.41</v>
      </c>
      <c r="F2816" t="n">
        <v>10.56</v>
      </c>
      <c r="G2816" t="n">
        <v>63.39</v>
      </c>
      <c r="H2816" t="n">
        <v>0.99</v>
      </c>
      <c r="I2816" t="n">
        <v>10</v>
      </c>
      <c r="J2816" t="n">
        <v>201.49</v>
      </c>
      <c r="K2816" t="n">
        <v>53.44</v>
      </c>
      <c r="L2816" t="n">
        <v>11.25</v>
      </c>
      <c r="M2816" t="n">
        <v>8</v>
      </c>
      <c r="N2816" t="n">
        <v>41.81</v>
      </c>
      <c r="O2816" t="n">
        <v>25084.58</v>
      </c>
      <c r="P2816" t="n">
        <v>140.15</v>
      </c>
      <c r="Q2816" t="n">
        <v>197.79</v>
      </c>
      <c r="R2816" t="n">
        <v>32.78</v>
      </c>
      <c r="S2816" t="n">
        <v>25.4</v>
      </c>
      <c r="T2816" t="n">
        <v>2837.45</v>
      </c>
      <c r="U2816" t="n">
        <v>0.77</v>
      </c>
      <c r="V2816" t="n">
        <v>0.88</v>
      </c>
      <c r="W2816" t="n">
        <v>2.95</v>
      </c>
      <c r="X2816" t="n">
        <v>0.17</v>
      </c>
      <c r="Y2816" t="n">
        <v>1</v>
      </c>
      <c r="Z2816" t="n">
        <v>10</v>
      </c>
    </row>
    <row r="2817">
      <c r="A2817" t="n">
        <v>42</v>
      </c>
      <c r="B2817" t="n">
        <v>95</v>
      </c>
      <c r="C2817" t="inlineStr">
        <is>
          <t xml:space="preserve">CONCLUIDO	</t>
        </is>
      </c>
      <c r="D2817" t="n">
        <v>7.4607</v>
      </c>
      <c r="E2817" t="n">
        <v>13.4</v>
      </c>
      <c r="F2817" t="n">
        <v>10.56</v>
      </c>
      <c r="G2817" t="n">
        <v>63.38</v>
      </c>
      <c r="H2817" t="n">
        <v>1.01</v>
      </c>
      <c r="I2817" t="n">
        <v>10</v>
      </c>
      <c r="J2817" t="n">
        <v>201.88</v>
      </c>
      <c r="K2817" t="n">
        <v>53.44</v>
      </c>
      <c r="L2817" t="n">
        <v>11.5</v>
      </c>
      <c r="M2817" t="n">
        <v>8</v>
      </c>
      <c r="N2817" t="n">
        <v>41.95</v>
      </c>
      <c r="O2817" t="n">
        <v>25133.09</v>
      </c>
      <c r="P2817" t="n">
        <v>140.23</v>
      </c>
      <c r="Q2817" t="n">
        <v>197.75</v>
      </c>
      <c r="R2817" t="n">
        <v>32.69</v>
      </c>
      <c r="S2817" t="n">
        <v>25.4</v>
      </c>
      <c r="T2817" t="n">
        <v>2793.44</v>
      </c>
      <c r="U2817" t="n">
        <v>0.78</v>
      </c>
      <c r="V2817" t="n">
        <v>0.88</v>
      </c>
      <c r="W2817" t="n">
        <v>2.96</v>
      </c>
      <c r="X2817" t="n">
        <v>0.17</v>
      </c>
      <c r="Y2817" t="n">
        <v>1</v>
      </c>
      <c r="Z2817" t="n">
        <v>10</v>
      </c>
    </row>
    <row r="2818">
      <c r="A2818" t="n">
        <v>43</v>
      </c>
      <c r="B2818" t="n">
        <v>95</v>
      </c>
      <c r="C2818" t="inlineStr">
        <is>
          <t xml:space="preserve">CONCLUIDO	</t>
        </is>
      </c>
      <c r="D2818" t="n">
        <v>7.4613</v>
      </c>
      <c r="E2818" t="n">
        <v>13.4</v>
      </c>
      <c r="F2818" t="n">
        <v>10.56</v>
      </c>
      <c r="G2818" t="n">
        <v>63.37</v>
      </c>
      <c r="H2818" t="n">
        <v>1.03</v>
      </c>
      <c r="I2818" t="n">
        <v>10</v>
      </c>
      <c r="J2818" t="n">
        <v>202.28</v>
      </c>
      <c r="K2818" t="n">
        <v>53.44</v>
      </c>
      <c r="L2818" t="n">
        <v>11.75</v>
      </c>
      <c r="M2818" t="n">
        <v>8</v>
      </c>
      <c r="N2818" t="n">
        <v>42.09</v>
      </c>
      <c r="O2818" t="n">
        <v>25181.64</v>
      </c>
      <c r="P2818" t="n">
        <v>140.07</v>
      </c>
      <c r="Q2818" t="n">
        <v>197.79</v>
      </c>
      <c r="R2818" t="n">
        <v>32.67</v>
      </c>
      <c r="S2818" t="n">
        <v>25.4</v>
      </c>
      <c r="T2818" t="n">
        <v>2782.92</v>
      </c>
      <c r="U2818" t="n">
        <v>0.78</v>
      </c>
      <c r="V2818" t="n">
        <v>0.88</v>
      </c>
      <c r="W2818" t="n">
        <v>2.95</v>
      </c>
      <c r="X2818" t="n">
        <v>0.17</v>
      </c>
      <c r="Y2818" t="n">
        <v>1</v>
      </c>
      <c r="Z2818" t="n">
        <v>10</v>
      </c>
    </row>
    <row r="2819">
      <c r="A2819" t="n">
        <v>44</v>
      </c>
      <c r="B2819" t="n">
        <v>95</v>
      </c>
      <c r="C2819" t="inlineStr">
        <is>
          <t xml:space="preserve">CONCLUIDO	</t>
        </is>
      </c>
      <c r="D2819" t="n">
        <v>7.4624</v>
      </c>
      <c r="E2819" t="n">
        <v>13.4</v>
      </c>
      <c r="F2819" t="n">
        <v>10.56</v>
      </c>
      <c r="G2819" t="n">
        <v>63.36</v>
      </c>
      <c r="H2819" t="n">
        <v>1.05</v>
      </c>
      <c r="I2819" t="n">
        <v>10</v>
      </c>
      <c r="J2819" t="n">
        <v>202.67</v>
      </c>
      <c r="K2819" t="n">
        <v>53.44</v>
      </c>
      <c r="L2819" t="n">
        <v>12</v>
      </c>
      <c r="M2819" t="n">
        <v>8</v>
      </c>
      <c r="N2819" t="n">
        <v>42.24</v>
      </c>
      <c r="O2819" t="n">
        <v>25230.25</v>
      </c>
      <c r="P2819" t="n">
        <v>139.87</v>
      </c>
      <c r="Q2819" t="n">
        <v>197.79</v>
      </c>
      <c r="R2819" t="n">
        <v>32.75</v>
      </c>
      <c r="S2819" t="n">
        <v>25.4</v>
      </c>
      <c r="T2819" t="n">
        <v>2823.34</v>
      </c>
      <c r="U2819" t="n">
        <v>0.78</v>
      </c>
      <c r="V2819" t="n">
        <v>0.88</v>
      </c>
      <c r="W2819" t="n">
        <v>2.95</v>
      </c>
      <c r="X2819" t="n">
        <v>0.17</v>
      </c>
      <c r="Y2819" t="n">
        <v>1</v>
      </c>
      <c r="Z2819" t="n">
        <v>10</v>
      </c>
    </row>
    <row r="2820">
      <c r="A2820" t="n">
        <v>45</v>
      </c>
      <c r="B2820" t="n">
        <v>95</v>
      </c>
      <c r="C2820" t="inlineStr">
        <is>
          <t xml:space="preserve">CONCLUIDO	</t>
        </is>
      </c>
      <c r="D2820" t="n">
        <v>7.4608</v>
      </c>
      <c r="E2820" t="n">
        <v>13.4</v>
      </c>
      <c r="F2820" t="n">
        <v>10.56</v>
      </c>
      <c r="G2820" t="n">
        <v>63.38</v>
      </c>
      <c r="H2820" t="n">
        <v>1.07</v>
      </c>
      <c r="I2820" t="n">
        <v>10</v>
      </c>
      <c r="J2820" t="n">
        <v>203.07</v>
      </c>
      <c r="K2820" t="n">
        <v>53.44</v>
      </c>
      <c r="L2820" t="n">
        <v>12.25</v>
      </c>
      <c r="M2820" t="n">
        <v>8</v>
      </c>
      <c r="N2820" t="n">
        <v>42.38</v>
      </c>
      <c r="O2820" t="n">
        <v>25279.03</v>
      </c>
      <c r="P2820" t="n">
        <v>139.64</v>
      </c>
      <c r="Q2820" t="n">
        <v>197.77</v>
      </c>
      <c r="R2820" t="n">
        <v>32.74</v>
      </c>
      <c r="S2820" t="n">
        <v>25.4</v>
      </c>
      <c r="T2820" t="n">
        <v>2817.36</v>
      </c>
      <c r="U2820" t="n">
        <v>0.78</v>
      </c>
      <c r="V2820" t="n">
        <v>0.88</v>
      </c>
      <c r="W2820" t="n">
        <v>2.95</v>
      </c>
      <c r="X2820" t="n">
        <v>0.17</v>
      </c>
      <c r="Y2820" t="n">
        <v>1</v>
      </c>
      <c r="Z2820" t="n">
        <v>10</v>
      </c>
    </row>
    <row r="2821">
      <c r="A2821" t="n">
        <v>46</v>
      </c>
      <c r="B2821" t="n">
        <v>95</v>
      </c>
      <c r="C2821" t="inlineStr">
        <is>
          <t xml:space="preserve">CONCLUIDO	</t>
        </is>
      </c>
      <c r="D2821" t="n">
        <v>7.4916</v>
      </c>
      <c r="E2821" t="n">
        <v>13.35</v>
      </c>
      <c r="F2821" t="n">
        <v>10.54</v>
      </c>
      <c r="G2821" t="n">
        <v>70.3</v>
      </c>
      <c r="H2821" t="n">
        <v>1.09</v>
      </c>
      <c r="I2821" t="n">
        <v>9</v>
      </c>
      <c r="J2821" t="n">
        <v>203.46</v>
      </c>
      <c r="K2821" t="n">
        <v>53.44</v>
      </c>
      <c r="L2821" t="n">
        <v>12.5</v>
      </c>
      <c r="M2821" t="n">
        <v>7</v>
      </c>
      <c r="N2821" t="n">
        <v>42.53</v>
      </c>
      <c r="O2821" t="n">
        <v>25327.74</v>
      </c>
      <c r="P2821" t="n">
        <v>138.95</v>
      </c>
      <c r="Q2821" t="n">
        <v>197.85</v>
      </c>
      <c r="R2821" t="n">
        <v>32.17</v>
      </c>
      <c r="S2821" t="n">
        <v>25.4</v>
      </c>
      <c r="T2821" t="n">
        <v>2535.54</v>
      </c>
      <c r="U2821" t="n">
        <v>0.79</v>
      </c>
      <c r="V2821" t="n">
        <v>0.88</v>
      </c>
      <c r="W2821" t="n">
        <v>2.95</v>
      </c>
      <c r="X2821" t="n">
        <v>0.15</v>
      </c>
      <c r="Y2821" t="n">
        <v>1</v>
      </c>
      <c r="Z2821" t="n">
        <v>10</v>
      </c>
    </row>
    <row r="2822">
      <c r="A2822" t="n">
        <v>47</v>
      </c>
      <c r="B2822" t="n">
        <v>95</v>
      </c>
      <c r="C2822" t="inlineStr">
        <is>
          <t xml:space="preserve">CONCLUIDO	</t>
        </is>
      </c>
      <c r="D2822" t="n">
        <v>7.4836</v>
      </c>
      <c r="E2822" t="n">
        <v>13.36</v>
      </c>
      <c r="F2822" t="n">
        <v>10.56</v>
      </c>
      <c r="G2822" t="n">
        <v>70.39</v>
      </c>
      <c r="H2822" t="n">
        <v>1.11</v>
      </c>
      <c r="I2822" t="n">
        <v>9</v>
      </c>
      <c r="J2822" t="n">
        <v>203.86</v>
      </c>
      <c r="K2822" t="n">
        <v>53.44</v>
      </c>
      <c r="L2822" t="n">
        <v>12.75</v>
      </c>
      <c r="M2822" t="n">
        <v>7</v>
      </c>
      <c r="N2822" t="n">
        <v>42.67</v>
      </c>
      <c r="O2822" t="n">
        <v>25376.49</v>
      </c>
      <c r="P2822" t="n">
        <v>139.34</v>
      </c>
      <c r="Q2822" t="n">
        <v>197.75</v>
      </c>
      <c r="R2822" t="n">
        <v>32.68</v>
      </c>
      <c r="S2822" t="n">
        <v>25.4</v>
      </c>
      <c r="T2822" t="n">
        <v>2788.76</v>
      </c>
      <c r="U2822" t="n">
        <v>0.78</v>
      </c>
      <c r="V2822" t="n">
        <v>0.88</v>
      </c>
      <c r="W2822" t="n">
        <v>2.95</v>
      </c>
      <c r="X2822" t="n">
        <v>0.17</v>
      </c>
      <c r="Y2822" t="n">
        <v>1</v>
      </c>
      <c r="Z2822" t="n">
        <v>10</v>
      </c>
    </row>
    <row r="2823">
      <c r="A2823" t="n">
        <v>48</v>
      </c>
      <c r="B2823" t="n">
        <v>95</v>
      </c>
      <c r="C2823" t="inlineStr">
        <is>
          <t xml:space="preserve">CONCLUIDO	</t>
        </is>
      </c>
      <c r="D2823" t="n">
        <v>7.488</v>
      </c>
      <c r="E2823" t="n">
        <v>13.35</v>
      </c>
      <c r="F2823" t="n">
        <v>10.55</v>
      </c>
      <c r="G2823" t="n">
        <v>70.34</v>
      </c>
      <c r="H2823" t="n">
        <v>1.13</v>
      </c>
      <c r="I2823" t="n">
        <v>9</v>
      </c>
      <c r="J2823" t="n">
        <v>204.25</v>
      </c>
      <c r="K2823" t="n">
        <v>53.44</v>
      </c>
      <c r="L2823" t="n">
        <v>13</v>
      </c>
      <c r="M2823" t="n">
        <v>7</v>
      </c>
      <c r="N2823" t="n">
        <v>42.82</v>
      </c>
      <c r="O2823" t="n">
        <v>25425.3</v>
      </c>
      <c r="P2823" t="n">
        <v>139.2</v>
      </c>
      <c r="Q2823" t="n">
        <v>197.76</v>
      </c>
      <c r="R2823" t="n">
        <v>32.35</v>
      </c>
      <c r="S2823" t="n">
        <v>25.4</v>
      </c>
      <c r="T2823" t="n">
        <v>2626</v>
      </c>
      <c r="U2823" t="n">
        <v>0.79</v>
      </c>
      <c r="V2823" t="n">
        <v>0.88</v>
      </c>
      <c r="W2823" t="n">
        <v>2.95</v>
      </c>
      <c r="X2823" t="n">
        <v>0.16</v>
      </c>
      <c r="Y2823" t="n">
        <v>1</v>
      </c>
      <c r="Z2823" t="n">
        <v>10</v>
      </c>
    </row>
    <row r="2824">
      <c r="A2824" t="n">
        <v>49</v>
      </c>
      <c r="B2824" t="n">
        <v>95</v>
      </c>
      <c r="C2824" t="inlineStr">
        <is>
          <t xml:space="preserve">CONCLUIDO	</t>
        </is>
      </c>
      <c r="D2824" t="n">
        <v>7.4877</v>
      </c>
      <c r="E2824" t="n">
        <v>13.36</v>
      </c>
      <c r="F2824" t="n">
        <v>10.55</v>
      </c>
      <c r="G2824" t="n">
        <v>70.34</v>
      </c>
      <c r="H2824" t="n">
        <v>1.15</v>
      </c>
      <c r="I2824" t="n">
        <v>9</v>
      </c>
      <c r="J2824" t="n">
        <v>204.65</v>
      </c>
      <c r="K2824" t="n">
        <v>53.44</v>
      </c>
      <c r="L2824" t="n">
        <v>13.25</v>
      </c>
      <c r="M2824" t="n">
        <v>7</v>
      </c>
      <c r="N2824" t="n">
        <v>42.96</v>
      </c>
      <c r="O2824" t="n">
        <v>25474.16</v>
      </c>
      <c r="P2824" t="n">
        <v>139.22</v>
      </c>
      <c r="Q2824" t="n">
        <v>197.77</v>
      </c>
      <c r="R2824" t="n">
        <v>32.47</v>
      </c>
      <c r="S2824" t="n">
        <v>25.4</v>
      </c>
      <c r="T2824" t="n">
        <v>2685.19</v>
      </c>
      <c r="U2824" t="n">
        <v>0.78</v>
      </c>
      <c r="V2824" t="n">
        <v>0.88</v>
      </c>
      <c r="W2824" t="n">
        <v>2.95</v>
      </c>
      <c r="X2824" t="n">
        <v>0.16</v>
      </c>
      <c r="Y2824" t="n">
        <v>1</v>
      </c>
      <c r="Z2824" t="n">
        <v>10</v>
      </c>
    </row>
    <row r="2825">
      <c r="A2825" t="n">
        <v>50</v>
      </c>
      <c r="B2825" t="n">
        <v>95</v>
      </c>
      <c r="C2825" t="inlineStr">
        <is>
          <t xml:space="preserve">CONCLUIDO	</t>
        </is>
      </c>
      <c r="D2825" t="n">
        <v>7.4866</v>
      </c>
      <c r="E2825" t="n">
        <v>13.36</v>
      </c>
      <c r="F2825" t="n">
        <v>10.55</v>
      </c>
      <c r="G2825" t="n">
        <v>70.36</v>
      </c>
      <c r="H2825" t="n">
        <v>1.17</v>
      </c>
      <c r="I2825" t="n">
        <v>9</v>
      </c>
      <c r="J2825" t="n">
        <v>205.05</v>
      </c>
      <c r="K2825" t="n">
        <v>53.44</v>
      </c>
      <c r="L2825" t="n">
        <v>13.5</v>
      </c>
      <c r="M2825" t="n">
        <v>7</v>
      </c>
      <c r="N2825" t="n">
        <v>43.11</v>
      </c>
      <c r="O2825" t="n">
        <v>25523.06</v>
      </c>
      <c r="P2825" t="n">
        <v>139.02</v>
      </c>
      <c r="Q2825" t="n">
        <v>197.75</v>
      </c>
      <c r="R2825" t="n">
        <v>32.38</v>
      </c>
      <c r="S2825" t="n">
        <v>25.4</v>
      </c>
      <c r="T2825" t="n">
        <v>2642.59</v>
      </c>
      <c r="U2825" t="n">
        <v>0.78</v>
      </c>
      <c r="V2825" t="n">
        <v>0.88</v>
      </c>
      <c r="W2825" t="n">
        <v>2.96</v>
      </c>
      <c r="X2825" t="n">
        <v>0.16</v>
      </c>
      <c r="Y2825" t="n">
        <v>1</v>
      </c>
      <c r="Z2825" t="n">
        <v>10</v>
      </c>
    </row>
    <row r="2826">
      <c r="A2826" t="n">
        <v>51</v>
      </c>
      <c r="B2826" t="n">
        <v>95</v>
      </c>
      <c r="C2826" t="inlineStr">
        <is>
          <t xml:space="preserve">CONCLUIDO	</t>
        </is>
      </c>
      <c r="D2826" t="n">
        <v>7.4874</v>
      </c>
      <c r="E2826" t="n">
        <v>13.36</v>
      </c>
      <c r="F2826" t="n">
        <v>10.55</v>
      </c>
      <c r="G2826" t="n">
        <v>70.34999999999999</v>
      </c>
      <c r="H2826" t="n">
        <v>1.19</v>
      </c>
      <c r="I2826" t="n">
        <v>9</v>
      </c>
      <c r="J2826" t="n">
        <v>205.44</v>
      </c>
      <c r="K2826" t="n">
        <v>53.44</v>
      </c>
      <c r="L2826" t="n">
        <v>13.75</v>
      </c>
      <c r="M2826" t="n">
        <v>7</v>
      </c>
      <c r="N2826" t="n">
        <v>43.26</v>
      </c>
      <c r="O2826" t="n">
        <v>25572.02</v>
      </c>
      <c r="P2826" t="n">
        <v>138.95</v>
      </c>
      <c r="Q2826" t="n">
        <v>197.75</v>
      </c>
      <c r="R2826" t="n">
        <v>32.51</v>
      </c>
      <c r="S2826" t="n">
        <v>25.4</v>
      </c>
      <c r="T2826" t="n">
        <v>2708.38</v>
      </c>
      <c r="U2826" t="n">
        <v>0.78</v>
      </c>
      <c r="V2826" t="n">
        <v>0.88</v>
      </c>
      <c r="W2826" t="n">
        <v>2.95</v>
      </c>
      <c r="X2826" t="n">
        <v>0.16</v>
      </c>
      <c r="Y2826" t="n">
        <v>1</v>
      </c>
      <c r="Z2826" t="n">
        <v>10</v>
      </c>
    </row>
    <row r="2827">
      <c r="A2827" t="n">
        <v>52</v>
      </c>
      <c r="B2827" t="n">
        <v>95</v>
      </c>
      <c r="C2827" t="inlineStr">
        <is>
          <t xml:space="preserve">CONCLUIDO	</t>
        </is>
      </c>
      <c r="D2827" t="n">
        <v>7.4903</v>
      </c>
      <c r="E2827" t="n">
        <v>13.35</v>
      </c>
      <c r="F2827" t="n">
        <v>10.55</v>
      </c>
      <c r="G2827" t="n">
        <v>70.31</v>
      </c>
      <c r="H2827" t="n">
        <v>1.21</v>
      </c>
      <c r="I2827" t="n">
        <v>9</v>
      </c>
      <c r="J2827" t="n">
        <v>205.84</v>
      </c>
      <c r="K2827" t="n">
        <v>53.44</v>
      </c>
      <c r="L2827" t="n">
        <v>14</v>
      </c>
      <c r="M2827" t="n">
        <v>7</v>
      </c>
      <c r="N2827" t="n">
        <v>43.4</v>
      </c>
      <c r="O2827" t="n">
        <v>25621.03</v>
      </c>
      <c r="P2827" t="n">
        <v>138.66</v>
      </c>
      <c r="Q2827" t="n">
        <v>197.75</v>
      </c>
      <c r="R2827" t="n">
        <v>32.28</v>
      </c>
      <c r="S2827" t="n">
        <v>25.4</v>
      </c>
      <c r="T2827" t="n">
        <v>2590.68</v>
      </c>
      <c r="U2827" t="n">
        <v>0.79</v>
      </c>
      <c r="V2827" t="n">
        <v>0.88</v>
      </c>
      <c r="W2827" t="n">
        <v>2.95</v>
      </c>
      <c r="X2827" t="n">
        <v>0.16</v>
      </c>
      <c r="Y2827" t="n">
        <v>1</v>
      </c>
      <c r="Z2827" t="n">
        <v>10</v>
      </c>
    </row>
    <row r="2828">
      <c r="A2828" t="n">
        <v>53</v>
      </c>
      <c r="B2828" t="n">
        <v>95</v>
      </c>
      <c r="C2828" t="inlineStr">
        <is>
          <t xml:space="preserve">CONCLUIDO	</t>
        </is>
      </c>
      <c r="D2828" t="n">
        <v>7.5251</v>
      </c>
      <c r="E2828" t="n">
        <v>13.29</v>
      </c>
      <c r="F2828" t="n">
        <v>10.52</v>
      </c>
      <c r="G2828" t="n">
        <v>78.92</v>
      </c>
      <c r="H2828" t="n">
        <v>1.23</v>
      </c>
      <c r="I2828" t="n">
        <v>8</v>
      </c>
      <c r="J2828" t="n">
        <v>206.24</v>
      </c>
      <c r="K2828" t="n">
        <v>53.44</v>
      </c>
      <c r="L2828" t="n">
        <v>14.25</v>
      </c>
      <c r="M2828" t="n">
        <v>6</v>
      </c>
      <c r="N2828" t="n">
        <v>43.55</v>
      </c>
      <c r="O2828" t="n">
        <v>25670.09</v>
      </c>
      <c r="P2828" t="n">
        <v>138.21</v>
      </c>
      <c r="Q2828" t="n">
        <v>197.79</v>
      </c>
      <c r="R2828" t="n">
        <v>31.49</v>
      </c>
      <c r="S2828" t="n">
        <v>25.4</v>
      </c>
      <c r="T2828" t="n">
        <v>2201.55</v>
      </c>
      <c r="U2828" t="n">
        <v>0.8100000000000001</v>
      </c>
      <c r="V2828" t="n">
        <v>0.88</v>
      </c>
      <c r="W2828" t="n">
        <v>2.95</v>
      </c>
      <c r="X2828" t="n">
        <v>0.13</v>
      </c>
      <c r="Y2828" t="n">
        <v>1</v>
      </c>
      <c r="Z2828" t="n">
        <v>10</v>
      </c>
    </row>
    <row r="2829">
      <c r="A2829" t="n">
        <v>54</v>
      </c>
      <c r="B2829" t="n">
        <v>95</v>
      </c>
      <c r="C2829" t="inlineStr">
        <is>
          <t xml:space="preserve">CONCLUIDO	</t>
        </is>
      </c>
      <c r="D2829" t="n">
        <v>7.5254</v>
      </c>
      <c r="E2829" t="n">
        <v>13.29</v>
      </c>
      <c r="F2829" t="n">
        <v>10.52</v>
      </c>
      <c r="G2829" t="n">
        <v>78.91</v>
      </c>
      <c r="H2829" t="n">
        <v>1.25</v>
      </c>
      <c r="I2829" t="n">
        <v>8</v>
      </c>
      <c r="J2829" t="n">
        <v>206.64</v>
      </c>
      <c r="K2829" t="n">
        <v>53.44</v>
      </c>
      <c r="L2829" t="n">
        <v>14.5</v>
      </c>
      <c r="M2829" t="n">
        <v>6</v>
      </c>
      <c r="N2829" t="n">
        <v>43.7</v>
      </c>
      <c r="O2829" t="n">
        <v>25719.19</v>
      </c>
      <c r="P2829" t="n">
        <v>138.17</v>
      </c>
      <c r="Q2829" t="n">
        <v>197.76</v>
      </c>
      <c r="R2829" t="n">
        <v>31.51</v>
      </c>
      <c r="S2829" t="n">
        <v>25.4</v>
      </c>
      <c r="T2829" t="n">
        <v>2212.05</v>
      </c>
      <c r="U2829" t="n">
        <v>0.8100000000000001</v>
      </c>
      <c r="V2829" t="n">
        <v>0.88</v>
      </c>
      <c r="W2829" t="n">
        <v>2.95</v>
      </c>
      <c r="X2829" t="n">
        <v>0.13</v>
      </c>
      <c r="Y2829" t="n">
        <v>1</v>
      </c>
      <c r="Z2829" t="n">
        <v>10</v>
      </c>
    </row>
    <row r="2830">
      <c r="A2830" t="n">
        <v>55</v>
      </c>
      <c r="B2830" t="n">
        <v>95</v>
      </c>
      <c r="C2830" t="inlineStr">
        <is>
          <t xml:space="preserve">CONCLUIDO	</t>
        </is>
      </c>
      <c r="D2830" t="n">
        <v>7.5229</v>
      </c>
      <c r="E2830" t="n">
        <v>13.29</v>
      </c>
      <c r="F2830" t="n">
        <v>10.53</v>
      </c>
      <c r="G2830" t="n">
        <v>78.95</v>
      </c>
      <c r="H2830" t="n">
        <v>1.27</v>
      </c>
      <c r="I2830" t="n">
        <v>8</v>
      </c>
      <c r="J2830" t="n">
        <v>207.03</v>
      </c>
      <c r="K2830" t="n">
        <v>53.44</v>
      </c>
      <c r="L2830" t="n">
        <v>14.75</v>
      </c>
      <c r="M2830" t="n">
        <v>6</v>
      </c>
      <c r="N2830" t="n">
        <v>43.85</v>
      </c>
      <c r="O2830" t="n">
        <v>25768.35</v>
      </c>
      <c r="P2830" t="n">
        <v>138.27</v>
      </c>
      <c r="Q2830" t="n">
        <v>197.75</v>
      </c>
      <c r="R2830" t="n">
        <v>31.46</v>
      </c>
      <c r="S2830" t="n">
        <v>25.4</v>
      </c>
      <c r="T2830" t="n">
        <v>2186.73</v>
      </c>
      <c r="U2830" t="n">
        <v>0.8100000000000001</v>
      </c>
      <c r="V2830" t="n">
        <v>0.88</v>
      </c>
      <c r="W2830" t="n">
        <v>2.96</v>
      </c>
      <c r="X2830" t="n">
        <v>0.14</v>
      </c>
      <c r="Y2830" t="n">
        <v>1</v>
      </c>
      <c r="Z2830" t="n">
        <v>10</v>
      </c>
    </row>
    <row r="2831">
      <c r="A2831" t="n">
        <v>56</v>
      </c>
      <c r="B2831" t="n">
        <v>95</v>
      </c>
      <c r="C2831" t="inlineStr">
        <is>
          <t xml:space="preserve">CONCLUIDO	</t>
        </is>
      </c>
      <c r="D2831" t="n">
        <v>7.5227</v>
      </c>
      <c r="E2831" t="n">
        <v>13.29</v>
      </c>
      <c r="F2831" t="n">
        <v>10.53</v>
      </c>
      <c r="G2831" t="n">
        <v>78.95</v>
      </c>
      <c r="H2831" t="n">
        <v>1.28</v>
      </c>
      <c r="I2831" t="n">
        <v>8</v>
      </c>
      <c r="J2831" t="n">
        <v>207.43</v>
      </c>
      <c r="K2831" t="n">
        <v>53.44</v>
      </c>
      <c r="L2831" t="n">
        <v>15</v>
      </c>
      <c r="M2831" t="n">
        <v>6</v>
      </c>
      <c r="N2831" t="n">
        <v>44</v>
      </c>
      <c r="O2831" t="n">
        <v>25817.56</v>
      </c>
      <c r="P2831" t="n">
        <v>138.31</v>
      </c>
      <c r="Q2831" t="n">
        <v>197.77</v>
      </c>
      <c r="R2831" t="n">
        <v>31.49</v>
      </c>
      <c r="S2831" t="n">
        <v>25.4</v>
      </c>
      <c r="T2831" t="n">
        <v>2202.26</v>
      </c>
      <c r="U2831" t="n">
        <v>0.8100000000000001</v>
      </c>
      <c r="V2831" t="n">
        <v>0.88</v>
      </c>
      <c r="W2831" t="n">
        <v>2.95</v>
      </c>
      <c r="X2831" t="n">
        <v>0.14</v>
      </c>
      <c r="Y2831" t="n">
        <v>1</v>
      </c>
      <c r="Z2831" t="n">
        <v>10</v>
      </c>
    </row>
    <row r="2832">
      <c r="A2832" t="n">
        <v>57</v>
      </c>
      <c r="B2832" t="n">
        <v>95</v>
      </c>
      <c r="C2832" t="inlineStr">
        <is>
          <t xml:space="preserve">CONCLUIDO	</t>
        </is>
      </c>
      <c r="D2832" t="n">
        <v>7.5248</v>
      </c>
      <c r="E2832" t="n">
        <v>13.29</v>
      </c>
      <c r="F2832" t="n">
        <v>10.52</v>
      </c>
      <c r="G2832" t="n">
        <v>78.92</v>
      </c>
      <c r="H2832" t="n">
        <v>1.3</v>
      </c>
      <c r="I2832" t="n">
        <v>8</v>
      </c>
      <c r="J2832" t="n">
        <v>207.83</v>
      </c>
      <c r="K2832" t="n">
        <v>53.44</v>
      </c>
      <c r="L2832" t="n">
        <v>15.25</v>
      </c>
      <c r="M2832" t="n">
        <v>6</v>
      </c>
      <c r="N2832" t="n">
        <v>44.15</v>
      </c>
      <c r="O2832" t="n">
        <v>25866.82</v>
      </c>
      <c r="P2832" t="n">
        <v>138.1</v>
      </c>
      <c r="Q2832" t="n">
        <v>197.75</v>
      </c>
      <c r="R2832" t="n">
        <v>31.51</v>
      </c>
      <c r="S2832" t="n">
        <v>25.4</v>
      </c>
      <c r="T2832" t="n">
        <v>2209.42</v>
      </c>
      <c r="U2832" t="n">
        <v>0.8100000000000001</v>
      </c>
      <c r="V2832" t="n">
        <v>0.88</v>
      </c>
      <c r="W2832" t="n">
        <v>2.95</v>
      </c>
      <c r="X2832" t="n">
        <v>0.13</v>
      </c>
      <c r="Y2832" t="n">
        <v>1</v>
      </c>
      <c r="Z2832" t="n">
        <v>10</v>
      </c>
    </row>
    <row r="2833">
      <c r="A2833" t="n">
        <v>58</v>
      </c>
      <c r="B2833" t="n">
        <v>95</v>
      </c>
      <c r="C2833" t="inlineStr">
        <is>
          <t xml:space="preserve">CONCLUIDO	</t>
        </is>
      </c>
      <c r="D2833" t="n">
        <v>7.5257</v>
      </c>
      <c r="E2833" t="n">
        <v>13.29</v>
      </c>
      <c r="F2833" t="n">
        <v>10.52</v>
      </c>
      <c r="G2833" t="n">
        <v>78.91</v>
      </c>
      <c r="H2833" t="n">
        <v>1.32</v>
      </c>
      <c r="I2833" t="n">
        <v>8</v>
      </c>
      <c r="J2833" t="n">
        <v>208.23</v>
      </c>
      <c r="K2833" t="n">
        <v>53.44</v>
      </c>
      <c r="L2833" t="n">
        <v>15.5</v>
      </c>
      <c r="M2833" t="n">
        <v>6</v>
      </c>
      <c r="N2833" t="n">
        <v>44.3</v>
      </c>
      <c r="O2833" t="n">
        <v>25916.13</v>
      </c>
      <c r="P2833" t="n">
        <v>137.95</v>
      </c>
      <c r="Q2833" t="n">
        <v>197.77</v>
      </c>
      <c r="R2833" t="n">
        <v>31.44</v>
      </c>
      <c r="S2833" t="n">
        <v>25.4</v>
      </c>
      <c r="T2833" t="n">
        <v>2178.1</v>
      </c>
      <c r="U2833" t="n">
        <v>0.8100000000000001</v>
      </c>
      <c r="V2833" t="n">
        <v>0.88</v>
      </c>
      <c r="W2833" t="n">
        <v>2.95</v>
      </c>
      <c r="X2833" t="n">
        <v>0.13</v>
      </c>
      <c r="Y2833" t="n">
        <v>1</v>
      </c>
      <c r="Z2833" t="n">
        <v>10</v>
      </c>
    </row>
    <row r="2834">
      <c r="A2834" t="n">
        <v>59</v>
      </c>
      <c r="B2834" t="n">
        <v>95</v>
      </c>
      <c r="C2834" t="inlineStr">
        <is>
          <t xml:space="preserve">CONCLUIDO	</t>
        </is>
      </c>
      <c r="D2834" t="n">
        <v>7.5219</v>
      </c>
      <c r="E2834" t="n">
        <v>13.29</v>
      </c>
      <c r="F2834" t="n">
        <v>10.53</v>
      </c>
      <c r="G2834" t="n">
        <v>78.95999999999999</v>
      </c>
      <c r="H2834" t="n">
        <v>1.34</v>
      </c>
      <c r="I2834" t="n">
        <v>8</v>
      </c>
      <c r="J2834" t="n">
        <v>208.63</v>
      </c>
      <c r="K2834" t="n">
        <v>53.44</v>
      </c>
      <c r="L2834" t="n">
        <v>15.75</v>
      </c>
      <c r="M2834" t="n">
        <v>6</v>
      </c>
      <c r="N2834" t="n">
        <v>44.45</v>
      </c>
      <c r="O2834" t="n">
        <v>25965.5</v>
      </c>
      <c r="P2834" t="n">
        <v>137.98</v>
      </c>
      <c r="Q2834" t="n">
        <v>197.78</v>
      </c>
      <c r="R2834" t="n">
        <v>31.68</v>
      </c>
      <c r="S2834" t="n">
        <v>25.4</v>
      </c>
      <c r="T2834" t="n">
        <v>2297.31</v>
      </c>
      <c r="U2834" t="n">
        <v>0.8</v>
      </c>
      <c r="V2834" t="n">
        <v>0.88</v>
      </c>
      <c r="W2834" t="n">
        <v>2.95</v>
      </c>
      <c r="X2834" t="n">
        <v>0.14</v>
      </c>
      <c r="Y2834" t="n">
        <v>1</v>
      </c>
      <c r="Z2834" t="n">
        <v>10</v>
      </c>
    </row>
    <row r="2835">
      <c r="A2835" t="n">
        <v>60</v>
      </c>
      <c r="B2835" t="n">
        <v>95</v>
      </c>
      <c r="C2835" t="inlineStr">
        <is>
          <t xml:space="preserve">CONCLUIDO	</t>
        </is>
      </c>
      <c r="D2835" t="n">
        <v>7.5241</v>
      </c>
      <c r="E2835" t="n">
        <v>13.29</v>
      </c>
      <c r="F2835" t="n">
        <v>10.52</v>
      </c>
      <c r="G2835" t="n">
        <v>78.93000000000001</v>
      </c>
      <c r="H2835" t="n">
        <v>1.36</v>
      </c>
      <c r="I2835" t="n">
        <v>8</v>
      </c>
      <c r="J2835" t="n">
        <v>209.03</v>
      </c>
      <c r="K2835" t="n">
        <v>53.44</v>
      </c>
      <c r="L2835" t="n">
        <v>16</v>
      </c>
      <c r="M2835" t="n">
        <v>6</v>
      </c>
      <c r="N2835" t="n">
        <v>44.6</v>
      </c>
      <c r="O2835" t="n">
        <v>26014.91</v>
      </c>
      <c r="P2835" t="n">
        <v>137.49</v>
      </c>
      <c r="Q2835" t="n">
        <v>197.78</v>
      </c>
      <c r="R2835" t="n">
        <v>31.41</v>
      </c>
      <c r="S2835" t="n">
        <v>25.4</v>
      </c>
      <c r="T2835" t="n">
        <v>2163.3</v>
      </c>
      <c r="U2835" t="n">
        <v>0.8100000000000001</v>
      </c>
      <c r="V2835" t="n">
        <v>0.88</v>
      </c>
      <c r="W2835" t="n">
        <v>2.95</v>
      </c>
      <c r="X2835" t="n">
        <v>0.13</v>
      </c>
      <c r="Y2835" t="n">
        <v>1</v>
      </c>
      <c r="Z2835" t="n">
        <v>10</v>
      </c>
    </row>
    <row r="2836">
      <c r="A2836" t="n">
        <v>61</v>
      </c>
      <c r="B2836" t="n">
        <v>95</v>
      </c>
      <c r="C2836" t="inlineStr">
        <is>
          <t xml:space="preserve">CONCLUIDO	</t>
        </is>
      </c>
      <c r="D2836" t="n">
        <v>7.5193</v>
      </c>
      <c r="E2836" t="n">
        <v>13.3</v>
      </c>
      <c r="F2836" t="n">
        <v>10.53</v>
      </c>
      <c r="G2836" t="n">
        <v>79</v>
      </c>
      <c r="H2836" t="n">
        <v>1.38</v>
      </c>
      <c r="I2836" t="n">
        <v>8</v>
      </c>
      <c r="J2836" t="n">
        <v>209.43</v>
      </c>
      <c r="K2836" t="n">
        <v>53.44</v>
      </c>
      <c r="L2836" t="n">
        <v>16.25</v>
      </c>
      <c r="M2836" t="n">
        <v>6</v>
      </c>
      <c r="N2836" t="n">
        <v>44.75</v>
      </c>
      <c r="O2836" t="n">
        <v>26064.38</v>
      </c>
      <c r="P2836" t="n">
        <v>137.29</v>
      </c>
      <c r="Q2836" t="n">
        <v>197.77</v>
      </c>
      <c r="R2836" t="n">
        <v>31.83</v>
      </c>
      <c r="S2836" t="n">
        <v>25.4</v>
      </c>
      <c r="T2836" t="n">
        <v>2372.15</v>
      </c>
      <c r="U2836" t="n">
        <v>0.8</v>
      </c>
      <c r="V2836" t="n">
        <v>0.88</v>
      </c>
      <c r="W2836" t="n">
        <v>2.95</v>
      </c>
      <c r="X2836" t="n">
        <v>0.14</v>
      </c>
      <c r="Y2836" t="n">
        <v>1</v>
      </c>
      <c r="Z2836" t="n">
        <v>10</v>
      </c>
    </row>
    <row r="2837">
      <c r="A2837" t="n">
        <v>62</v>
      </c>
      <c r="B2837" t="n">
        <v>95</v>
      </c>
      <c r="C2837" t="inlineStr">
        <is>
          <t xml:space="preserve">CONCLUIDO	</t>
        </is>
      </c>
      <c r="D2837" t="n">
        <v>7.5554</v>
      </c>
      <c r="E2837" t="n">
        <v>13.24</v>
      </c>
      <c r="F2837" t="n">
        <v>10.51</v>
      </c>
      <c r="G2837" t="n">
        <v>90.05</v>
      </c>
      <c r="H2837" t="n">
        <v>1.4</v>
      </c>
      <c r="I2837" t="n">
        <v>7</v>
      </c>
      <c r="J2837" t="n">
        <v>209.84</v>
      </c>
      <c r="K2837" t="n">
        <v>53.44</v>
      </c>
      <c r="L2837" t="n">
        <v>16.5</v>
      </c>
      <c r="M2837" t="n">
        <v>5</v>
      </c>
      <c r="N2837" t="n">
        <v>44.9</v>
      </c>
      <c r="O2837" t="n">
        <v>26113.9</v>
      </c>
      <c r="P2837" t="n">
        <v>137.07</v>
      </c>
      <c r="Q2837" t="n">
        <v>197.75</v>
      </c>
      <c r="R2837" t="n">
        <v>31.03</v>
      </c>
      <c r="S2837" t="n">
        <v>25.4</v>
      </c>
      <c r="T2837" t="n">
        <v>1975.94</v>
      </c>
      <c r="U2837" t="n">
        <v>0.82</v>
      </c>
      <c r="V2837" t="n">
        <v>0.89</v>
      </c>
      <c r="W2837" t="n">
        <v>2.95</v>
      </c>
      <c r="X2837" t="n">
        <v>0.12</v>
      </c>
      <c r="Y2837" t="n">
        <v>1</v>
      </c>
      <c r="Z2837" t="n">
        <v>10</v>
      </c>
    </row>
    <row r="2838">
      <c r="A2838" t="n">
        <v>63</v>
      </c>
      <c r="B2838" t="n">
        <v>95</v>
      </c>
      <c r="C2838" t="inlineStr">
        <is>
          <t xml:space="preserve">CONCLUIDO	</t>
        </is>
      </c>
      <c r="D2838" t="n">
        <v>7.5524</v>
      </c>
      <c r="E2838" t="n">
        <v>13.24</v>
      </c>
      <c r="F2838" t="n">
        <v>10.51</v>
      </c>
      <c r="G2838" t="n">
        <v>90.09999999999999</v>
      </c>
      <c r="H2838" t="n">
        <v>1.42</v>
      </c>
      <c r="I2838" t="n">
        <v>7</v>
      </c>
      <c r="J2838" t="n">
        <v>210.24</v>
      </c>
      <c r="K2838" t="n">
        <v>53.44</v>
      </c>
      <c r="L2838" t="n">
        <v>16.75</v>
      </c>
      <c r="M2838" t="n">
        <v>5</v>
      </c>
      <c r="N2838" t="n">
        <v>45.05</v>
      </c>
      <c r="O2838" t="n">
        <v>26163.47</v>
      </c>
      <c r="P2838" t="n">
        <v>137.41</v>
      </c>
      <c r="Q2838" t="n">
        <v>197.77</v>
      </c>
      <c r="R2838" t="n">
        <v>31.11</v>
      </c>
      <c r="S2838" t="n">
        <v>25.4</v>
      </c>
      <c r="T2838" t="n">
        <v>2014.42</v>
      </c>
      <c r="U2838" t="n">
        <v>0.82</v>
      </c>
      <c r="V2838" t="n">
        <v>0.89</v>
      </c>
      <c r="W2838" t="n">
        <v>2.95</v>
      </c>
      <c r="X2838" t="n">
        <v>0.12</v>
      </c>
      <c r="Y2838" t="n">
        <v>1</v>
      </c>
      <c r="Z2838" t="n">
        <v>10</v>
      </c>
    </row>
    <row r="2839">
      <c r="A2839" t="n">
        <v>64</v>
      </c>
      <c r="B2839" t="n">
        <v>95</v>
      </c>
      <c r="C2839" t="inlineStr">
        <is>
          <t xml:space="preserve">CONCLUIDO	</t>
        </is>
      </c>
      <c r="D2839" t="n">
        <v>7.553</v>
      </c>
      <c r="E2839" t="n">
        <v>13.24</v>
      </c>
      <c r="F2839" t="n">
        <v>10.51</v>
      </c>
      <c r="G2839" t="n">
        <v>90.09</v>
      </c>
      <c r="H2839" t="n">
        <v>1.43</v>
      </c>
      <c r="I2839" t="n">
        <v>7</v>
      </c>
      <c r="J2839" t="n">
        <v>210.64</v>
      </c>
      <c r="K2839" t="n">
        <v>53.44</v>
      </c>
      <c r="L2839" t="n">
        <v>17</v>
      </c>
      <c r="M2839" t="n">
        <v>5</v>
      </c>
      <c r="N2839" t="n">
        <v>45.21</v>
      </c>
      <c r="O2839" t="n">
        <v>26213.09</v>
      </c>
      <c r="P2839" t="n">
        <v>137.44</v>
      </c>
      <c r="Q2839" t="n">
        <v>197.75</v>
      </c>
      <c r="R2839" t="n">
        <v>31.09</v>
      </c>
      <c r="S2839" t="n">
        <v>25.4</v>
      </c>
      <c r="T2839" t="n">
        <v>2005.13</v>
      </c>
      <c r="U2839" t="n">
        <v>0.82</v>
      </c>
      <c r="V2839" t="n">
        <v>0.89</v>
      </c>
      <c r="W2839" t="n">
        <v>2.95</v>
      </c>
      <c r="X2839" t="n">
        <v>0.12</v>
      </c>
      <c r="Y2839" t="n">
        <v>1</v>
      </c>
      <c r="Z2839" t="n">
        <v>10</v>
      </c>
    </row>
    <row r="2840">
      <c r="A2840" t="n">
        <v>65</v>
      </c>
      <c r="B2840" t="n">
        <v>95</v>
      </c>
      <c r="C2840" t="inlineStr">
        <is>
          <t xml:space="preserve">CONCLUIDO	</t>
        </is>
      </c>
      <c r="D2840" t="n">
        <v>7.5586</v>
      </c>
      <c r="E2840" t="n">
        <v>13.23</v>
      </c>
      <c r="F2840" t="n">
        <v>10.5</v>
      </c>
      <c r="G2840" t="n">
        <v>90.01000000000001</v>
      </c>
      <c r="H2840" t="n">
        <v>1.45</v>
      </c>
      <c r="I2840" t="n">
        <v>7</v>
      </c>
      <c r="J2840" t="n">
        <v>211.04</v>
      </c>
      <c r="K2840" t="n">
        <v>53.44</v>
      </c>
      <c r="L2840" t="n">
        <v>17.25</v>
      </c>
      <c r="M2840" t="n">
        <v>5</v>
      </c>
      <c r="N2840" t="n">
        <v>45.36</v>
      </c>
      <c r="O2840" t="n">
        <v>26262.77</v>
      </c>
      <c r="P2840" t="n">
        <v>137.24</v>
      </c>
      <c r="Q2840" t="n">
        <v>197.76</v>
      </c>
      <c r="R2840" t="n">
        <v>30.84</v>
      </c>
      <c r="S2840" t="n">
        <v>25.4</v>
      </c>
      <c r="T2840" t="n">
        <v>1883.54</v>
      </c>
      <c r="U2840" t="n">
        <v>0.82</v>
      </c>
      <c r="V2840" t="n">
        <v>0.89</v>
      </c>
      <c r="W2840" t="n">
        <v>2.95</v>
      </c>
      <c r="X2840" t="n">
        <v>0.11</v>
      </c>
      <c r="Y2840" t="n">
        <v>1</v>
      </c>
      <c r="Z2840" t="n">
        <v>10</v>
      </c>
    </row>
    <row r="2841">
      <c r="A2841" t="n">
        <v>66</v>
      </c>
      <c r="B2841" t="n">
        <v>95</v>
      </c>
      <c r="C2841" t="inlineStr">
        <is>
          <t xml:space="preserve">CONCLUIDO	</t>
        </is>
      </c>
      <c r="D2841" t="n">
        <v>7.553</v>
      </c>
      <c r="E2841" t="n">
        <v>13.24</v>
      </c>
      <c r="F2841" t="n">
        <v>10.51</v>
      </c>
      <c r="G2841" t="n">
        <v>90.09</v>
      </c>
      <c r="H2841" t="n">
        <v>1.47</v>
      </c>
      <c r="I2841" t="n">
        <v>7</v>
      </c>
      <c r="J2841" t="n">
        <v>211.45</v>
      </c>
      <c r="K2841" t="n">
        <v>53.44</v>
      </c>
      <c r="L2841" t="n">
        <v>17.5</v>
      </c>
      <c r="M2841" t="n">
        <v>5</v>
      </c>
      <c r="N2841" t="n">
        <v>45.51</v>
      </c>
      <c r="O2841" t="n">
        <v>26312.5</v>
      </c>
      <c r="P2841" t="n">
        <v>137.33</v>
      </c>
      <c r="Q2841" t="n">
        <v>197.75</v>
      </c>
      <c r="R2841" t="n">
        <v>31.11</v>
      </c>
      <c r="S2841" t="n">
        <v>25.4</v>
      </c>
      <c r="T2841" t="n">
        <v>2016.93</v>
      </c>
      <c r="U2841" t="n">
        <v>0.82</v>
      </c>
      <c r="V2841" t="n">
        <v>0.89</v>
      </c>
      <c r="W2841" t="n">
        <v>2.95</v>
      </c>
      <c r="X2841" t="n">
        <v>0.12</v>
      </c>
      <c r="Y2841" t="n">
        <v>1</v>
      </c>
      <c r="Z2841" t="n">
        <v>10</v>
      </c>
    </row>
    <row r="2842">
      <c r="A2842" t="n">
        <v>67</v>
      </c>
      <c r="B2842" t="n">
        <v>95</v>
      </c>
      <c r="C2842" t="inlineStr">
        <is>
          <t xml:space="preserve">CONCLUIDO	</t>
        </is>
      </c>
      <c r="D2842" t="n">
        <v>7.5516</v>
      </c>
      <c r="E2842" t="n">
        <v>13.24</v>
      </c>
      <c r="F2842" t="n">
        <v>10.51</v>
      </c>
      <c r="G2842" t="n">
        <v>90.11</v>
      </c>
      <c r="H2842" t="n">
        <v>1.49</v>
      </c>
      <c r="I2842" t="n">
        <v>7</v>
      </c>
      <c r="J2842" t="n">
        <v>211.85</v>
      </c>
      <c r="K2842" t="n">
        <v>53.44</v>
      </c>
      <c r="L2842" t="n">
        <v>17.75</v>
      </c>
      <c r="M2842" t="n">
        <v>5</v>
      </c>
      <c r="N2842" t="n">
        <v>45.67</v>
      </c>
      <c r="O2842" t="n">
        <v>26362.28</v>
      </c>
      <c r="P2842" t="n">
        <v>137.33</v>
      </c>
      <c r="Q2842" t="n">
        <v>197.76</v>
      </c>
      <c r="R2842" t="n">
        <v>31.29</v>
      </c>
      <c r="S2842" t="n">
        <v>25.4</v>
      </c>
      <c r="T2842" t="n">
        <v>2107.04</v>
      </c>
      <c r="U2842" t="n">
        <v>0.8100000000000001</v>
      </c>
      <c r="V2842" t="n">
        <v>0.89</v>
      </c>
      <c r="W2842" t="n">
        <v>2.95</v>
      </c>
      <c r="X2842" t="n">
        <v>0.12</v>
      </c>
      <c r="Y2842" t="n">
        <v>1</v>
      </c>
      <c r="Z2842" t="n">
        <v>10</v>
      </c>
    </row>
    <row r="2843">
      <c r="A2843" t="n">
        <v>68</v>
      </c>
      <c r="B2843" t="n">
        <v>95</v>
      </c>
      <c r="C2843" t="inlineStr">
        <is>
          <t xml:space="preserve">CONCLUIDO	</t>
        </is>
      </c>
      <c r="D2843" t="n">
        <v>7.5556</v>
      </c>
      <c r="E2843" t="n">
        <v>13.24</v>
      </c>
      <c r="F2843" t="n">
        <v>10.51</v>
      </c>
      <c r="G2843" t="n">
        <v>90.05</v>
      </c>
      <c r="H2843" t="n">
        <v>1.51</v>
      </c>
      <c r="I2843" t="n">
        <v>7</v>
      </c>
      <c r="J2843" t="n">
        <v>212.25</v>
      </c>
      <c r="K2843" t="n">
        <v>53.44</v>
      </c>
      <c r="L2843" t="n">
        <v>18</v>
      </c>
      <c r="M2843" t="n">
        <v>5</v>
      </c>
      <c r="N2843" t="n">
        <v>45.82</v>
      </c>
      <c r="O2843" t="n">
        <v>26412.11</v>
      </c>
      <c r="P2843" t="n">
        <v>137.05</v>
      </c>
      <c r="Q2843" t="n">
        <v>197.75</v>
      </c>
      <c r="R2843" t="n">
        <v>31.02</v>
      </c>
      <c r="S2843" t="n">
        <v>25.4</v>
      </c>
      <c r="T2843" t="n">
        <v>1971.84</v>
      </c>
      <c r="U2843" t="n">
        <v>0.82</v>
      </c>
      <c r="V2843" t="n">
        <v>0.89</v>
      </c>
      <c r="W2843" t="n">
        <v>2.95</v>
      </c>
      <c r="X2843" t="n">
        <v>0.12</v>
      </c>
      <c r="Y2843" t="n">
        <v>1</v>
      </c>
      <c r="Z2843" t="n">
        <v>10</v>
      </c>
    </row>
    <row r="2844">
      <c r="A2844" t="n">
        <v>69</v>
      </c>
      <c r="B2844" t="n">
        <v>95</v>
      </c>
      <c r="C2844" t="inlineStr">
        <is>
          <t xml:space="preserve">CONCLUIDO	</t>
        </is>
      </c>
      <c r="D2844" t="n">
        <v>7.5519</v>
      </c>
      <c r="E2844" t="n">
        <v>13.24</v>
      </c>
      <c r="F2844" t="n">
        <v>10.51</v>
      </c>
      <c r="G2844" t="n">
        <v>90.11</v>
      </c>
      <c r="H2844" t="n">
        <v>1.52</v>
      </c>
      <c r="I2844" t="n">
        <v>7</v>
      </c>
      <c r="J2844" t="n">
        <v>212.66</v>
      </c>
      <c r="K2844" t="n">
        <v>53.44</v>
      </c>
      <c r="L2844" t="n">
        <v>18.25</v>
      </c>
      <c r="M2844" t="n">
        <v>5</v>
      </c>
      <c r="N2844" t="n">
        <v>45.97</v>
      </c>
      <c r="O2844" t="n">
        <v>26462</v>
      </c>
      <c r="P2844" t="n">
        <v>136.81</v>
      </c>
      <c r="Q2844" t="n">
        <v>197.75</v>
      </c>
      <c r="R2844" t="n">
        <v>31.23</v>
      </c>
      <c r="S2844" t="n">
        <v>25.4</v>
      </c>
      <c r="T2844" t="n">
        <v>2074.51</v>
      </c>
      <c r="U2844" t="n">
        <v>0.8100000000000001</v>
      </c>
      <c r="V2844" t="n">
        <v>0.89</v>
      </c>
      <c r="W2844" t="n">
        <v>2.95</v>
      </c>
      <c r="X2844" t="n">
        <v>0.12</v>
      </c>
      <c r="Y2844" t="n">
        <v>1</v>
      </c>
      <c r="Z2844" t="n">
        <v>10</v>
      </c>
    </row>
    <row r="2845">
      <c r="A2845" t="n">
        <v>70</v>
      </c>
      <c r="B2845" t="n">
        <v>95</v>
      </c>
      <c r="C2845" t="inlineStr">
        <is>
          <t xml:space="preserve">CONCLUIDO	</t>
        </is>
      </c>
      <c r="D2845" t="n">
        <v>7.5526</v>
      </c>
      <c r="E2845" t="n">
        <v>13.24</v>
      </c>
      <c r="F2845" t="n">
        <v>10.51</v>
      </c>
      <c r="G2845" t="n">
        <v>90.09999999999999</v>
      </c>
      <c r="H2845" t="n">
        <v>1.54</v>
      </c>
      <c r="I2845" t="n">
        <v>7</v>
      </c>
      <c r="J2845" t="n">
        <v>213.06</v>
      </c>
      <c r="K2845" t="n">
        <v>53.44</v>
      </c>
      <c r="L2845" t="n">
        <v>18.5</v>
      </c>
      <c r="M2845" t="n">
        <v>5</v>
      </c>
      <c r="N2845" t="n">
        <v>46.13</v>
      </c>
      <c r="O2845" t="n">
        <v>26511.94</v>
      </c>
      <c r="P2845" t="n">
        <v>136.56</v>
      </c>
      <c r="Q2845" t="n">
        <v>197.77</v>
      </c>
      <c r="R2845" t="n">
        <v>31.16</v>
      </c>
      <c r="S2845" t="n">
        <v>25.4</v>
      </c>
      <c r="T2845" t="n">
        <v>2042.51</v>
      </c>
      <c r="U2845" t="n">
        <v>0.8100000000000001</v>
      </c>
      <c r="V2845" t="n">
        <v>0.89</v>
      </c>
      <c r="W2845" t="n">
        <v>2.95</v>
      </c>
      <c r="X2845" t="n">
        <v>0.12</v>
      </c>
      <c r="Y2845" t="n">
        <v>1</v>
      </c>
      <c r="Z2845" t="n">
        <v>10</v>
      </c>
    </row>
    <row r="2846">
      <c r="A2846" t="n">
        <v>71</v>
      </c>
      <c r="B2846" t="n">
        <v>95</v>
      </c>
      <c r="C2846" t="inlineStr">
        <is>
          <t xml:space="preserve">CONCLUIDO	</t>
        </is>
      </c>
      <c r="D2846" t="n">
        <v>7.5507</v>
      </c>
      <c r="E2846" t="n">
        <v>13.24</v>
      </c>
      <c r="F2846" t="n">
        <v>10.51</v>
      </c>
      <c r="G2846" t="n">
        <v>90.13</v>
      </c>
      <c r="H2846" t="n">
        <v>1.56</v>
      </c>
      <c r="I2846" t="n">
        <v>7</v>
      </c>
      <c r="J2846" t="n">
        <v>213.47</v>
      </c>
      <c r="K2846" t="n">
        <v>53.44</v>
      </c>
      <c r="L2846" t="n">
        <v>18.75</v>
      </c>
      <c r="M2846" t="n">
        <v>5</v>
      </c>
      <c r="N2846" t="n">
        <v>46.28</v>
      </c>
      <c r="O2846" t="n">
        <v>26561.93</v>
      </c>
      <c r="P2846" t="n">
        <v>136.38</v>
      </c>
      <c r="Q2846" t="n">
        <v>197.77</v>
      </c>
      <c r="R2846" t="n">
        <v>31.33</v>
      </c>
      <c r="S2846" t="n">
        <v>25.4</v>
      </c>
      <c r="T2846" t="n">
        <v>2126.02</v>
      </c>
      <c r="U2846" t="n">
        <v>0.8100000000000001</v>
      </c>
      <c r="V2846" t="n">
        <v>0.88</v>
      </c>
      <c r="W2846" t="n">
        <v>2.95</v>
      </c>
      <c r="X2846" t="n">
        <v>0.12</v>
      </c>
      <c r="Y2846" t="n">
        <v>1</v>
      </c>
      <c r="Z2846" t="n">
        <v>10</v>
      </c>
    </row>
    <row r="2847">
      <c r="A2847" t="n">
        <v>72</v>
      </c>
      <c r="B2847" t="n">
        <v>95</v>
      </c>
      <c r="C2847" t="inlineStr">
        <is>
          <t xml:space="preserve">CONCLUIDO	</t>
        </is>
      </c>
      <c r="D2847" t="n">
        <v>7.5526</v>
      </c>
      <c r="E2847" t="n">
        <v>13.24</v>
      </c>
      <c r="F2847" t="n">
        <v>10.51</v>
      </c>
      <c r="G2847" t="n">
        <v>90.09999999999999</v>
      </c>
      <c r="H2847" t="n">
        <v>1.58</v>
      </c>
      <c r="I2847" t="n">
        <v>7</v>
      </c>
      <c r="J2847" t="n">
        <v>213.87</v>
      </c>
      <c r="K2847" t="n">
        <v>53.44</v>
      </c>
      <c r="L2847" t="n">
        <v>19</v>
      </c>
      <c r="M2847" t="n">
        <v>5</v>
      </c>
      <c r="N2847" t="n">
        <v>46.44</v>
      </c>
      <c r="O2847" t="n">
        <v>26611.98</v>
      </c>
      <c r="P2847" t="n">
        <v>135.98</v>
      </c>
      <c r="Q2847" t="n">
        <v>197.77</v>
      </c>
      <c r="R2847" t="n">
        <v>31.19</v>
      </c>
      <c r="S2847" t="n">
        <v>25.4</v>
      </c>
      <c r="T2847" t="n">
        <v>2056.14</v>
      </c>
      <c r="U2847" t="n">
        <v>0.8100000000000001</v>
      </c>
      <c r="V2847" t="n">
        <v>0.89</v>
      </c>
      <c r="W2847" t="n">
        <v>2.95</v>
      </c>
      <c r="X2847" t="n">
        <v>0.12</v>
      </c>
      <c r="Y2847" t="n">
        <v>1</v>
      </c>
      <c r="Z2847" t="n">
        <v>10</v>
      </c>
    </row>
    <row r="2848">
      <c r="A2848" t="n">
        <v>73</v>
      </c>
      <c r="B2848" t="n">
        <v>95</v>
      </c>
      <c r="C2848" t="inlineStr">
        <is>
          <t xml:space="preserve">CONCLUIDO	</t>
        </is>
      </c>
      <c r="D2848" t="n">
        <v>7.5557</v>
      </c>
      <c r="E2848" t="n">
        <v>13.24</v>
      </c>
      <c r="F2848" t="n">
        <v>10.51</v>
      </c>
      <c r="G2848" t="n">
        <v>90.05</v>
      </c>
      <c r="H2848" t="n">
        <v>1.6</v>
      </c>
      <c r="I2848" t="n">
        <v>7</v>
      </c>
      <c r="J2848" t="n">
        <v>214.28</v>
      </c>
      <c r="K2848" t="n">
        <v>53.44</v>
      </c>
      <c r="L2848" t="n">
        <v>19.25</v>
      </c>
      <c r="M2848" t="n">
        <v>5</v>
      </c>
      <c r="N2848" t="n">
        <v>46.6</v>
      </c>
      <c r="O2848" t="n">
        <v>26662.08</v>
      </c>
      <c r="P2848" t="n">
        <v>135.61</v>
      </c>
      <c r="Q2848" t="n">
        <v>197.75</v>
      </c>
      <c r="R2848" t="n">
        <v>31.04</v>
      </c>
      <c r="S2848" t="n">
        <v>25.4</v>
      </c>
      <c r="T2848" t="n">
        <v>1981.52</v>
      </c>
      <c r="U2848" t="n">
        <v>0.82</v>
      </c>
      <c r="V2848" t="n">
        <v>0.89</v>
      </c>
      <c r="W2848" t="n">
        <v>2.95</v>
      </c>
      <c r="X2848" t="n">
        <v>0.12</v>
      </c>
      <c r="Y2848" t="n">
        <v>1</v>
      </c>
      <c r="Z2848" t="n">
        <v>10</v>
      </c>
    </row>
    <row r="2849">
      <c r="A2849" t="n">
        <v>74</v>
      </c>
      <c r="B2849" t="n">
        <v>95</v>
      </c>
      <c r="C2849" t="inlineStr">
        <is>
          <t xml:space="preserve">CONCLUIDO	</t>
        </is>
      </c>
      <c r="D2849" t="n">
        <v>7.5869</v>
      </c>
      <c r="E2849" t="n">
        <v>13.18</v>
      </c>
      <c r="F2849" t="n">
        <v>10.49</v>
      </c>
      <c r="G2849" t="n">
        <v>104.89</v>
      </c>
      <c r="H2849" t="n">
        <v>1.61</v>
      </c>
      <c r="I2849" t="n">
        <v>6</v>
      </c>
      <c r="J2849" t="n">
        <v>214.69</v>
      </c>
      <c r="K2849" t="n">
        <v>53.44</v>
      </c>
      <c r="L2849" t="n">
        <v>19.5</v>
      </c>
      <c r="M2849" t="n">
        <v>4</v>
      </c>
      <c r="N2849" t="n">
        <v>46.75</v>
      </c>
      <c r="O2849" t="n">
        <v>26712.23</v>
      </c>
      <c r="P2849" t="n">
        <v>135.3</v>
      </c>
      <c r="Q2849" t="n">
        <v>197.77</v>
      </c>
      <c r="R2849" t="n">
        <v>30.47</v>
      </c>
      <c r="S2849" t="n">
        <v>25.4</v>
      </c>
      <c r="T2849" t="n">
        <v>1702.61</v>
      </c>
      <c r="U2849" t="n">
        <v>0.83</v>
      </c>
      <c r="V2849" t="n">
        <v>0.89</v>
      </c>
      <c r="W2849" t="n">
        <v>2.95</v>
      </c>
      <c r="X2849" t="n">
        <v>0.1</v>
      </c>
      <c r="Y2849" t="n">
        <v>1</v>
      </c>
      <c r="Z2849" t="n">
        <v>10</v>
      </c>
    </row>
    <row r="2850">
      <c r="A2850" t="n">
        <v>75</v>
      </c>
      <c r="B2850" t="n">
        <v>95</v>
      </c>
      <c r="C2850" t="inlineStr">
        <is>
          <t xml:space="preserve">CONCLUIDO	</t>
        </is>
      </c>
      <c r="D2850" t="n">
        <v>7.5901</v>
      </c>
      <c r="E2850" t="n">
        <v>13.18</v>
      </c>
      <c r="F2850" t="n">
        <v>10.48</v>
      </c>
      <c r="G2850" t="n">
        <v>104.83</v>
      </c>
      <c r="H2850" t="n">
        <v>1.63</v>
      </c>
      <c r="I2850" t="n">
        <v>6</v>
      </c>
      <c r="J2850" t="n">
        <v>215.09</v>
      </c>
      <c r="K2850" t="n">
        <v>53.44</v>
      </c>
      <c r="L2850" t="n">
        <v>19.75</v>
      </c>
      <c r="M2850" t="n">
        <v>4</v>
      </c>
      <c r="N2850" t="n">
        <v>46.91</v>
      </c>
      <c r="O2850" t="n">
        <v>26762.44</v>
      </c>
      <c r="P2850" t="n">
        <v>135.24</v>
      </c>
      <c r="Q2850" t="n">
        <v>197.75</v>
      </c>
      <c r="R2850" t="n">
        <v>30.22</v>
      </c>
      <c r="S2850" t="n">
        <v>25.4</v>
      </c>
      <c r="T2850" t="n">
        <v>1573.84</v>
      </c>
      <c r="U2850" t="n">
        <v>0.84</v>
      </c>
      <c r="V2850" t="n">
        <v>0.89</v>
      </c>
      <c r="W2850" t="n">
        <v>2.95</v>
      </c>
      <c r="X2850" t="n">
        <v>0.09</v>
      </c>
      <c r="Y2850" t="n">
        <v>1</v>
      </c>
      <c r="Z2850" t="n">
        <v>10</v>
      </c>
    </row>
    <row r="2851">
      <c r="A2851" t="n">
        <v>76</v>
      </c>
      <c r="B2851" t="n">
        <v>95</v>
      </c>
      <c r="C2851" t="inlineStr">
        <is>
          <t xml:space="preserve">CONCLUIDO	</t>
        </is>
      </c>
      <c r="D2851" t="n">
        <v>7.5869</v>
      </c>
      <c r="E2851" t="n">
        <v>13.18</v>
      </c>
      <c r="F2851" t="n">
        <v>10.49</v>
      </c>
      <c r="G2851" t="n">
        <v>104.89</v>
      </c>
      <c r="H2851" t="n">
        <v>1.65</v>
      </c>
      <c r="I2851" t="n">
        <v>6</v>
      </c>
      <c r="J2851" t="n">
        <v>215.5</v>
      </c>
      <c r="K2851" t="n">
        <v>53.44</v>
      </c>
      <c r="L2851" t="n">
        <v>20</v>
      </c>
      <c r="M2851" t="n">
        <v>4</v>
      </c>
      <c r="N2851" t="n">
        <v>47.07</v>
      </c>
      <c r="O2851" t="n">
        <v>26812.71</v>
      </c>
      <c r="P2851" t="n">
        <v>135.38</v>
      </c>
      <c r="Q2851" t="n">
        <v>197.77</v>
      </c>
      <c r="R2851" t="n">
        <v>30.38</v>
      </c>
      <c r="S2851" t="n">
        <v>25.4</v>
      </c>
      <c r="T2851" t="n">
        <v>1656.92</v>
      </c>
      <c r="U2851" t="n">
        <v>0.84</v>
      </c>
      <c r="V2851" t="n">
        <v>0.89</v>
      </c>
      <c r="W2851" t="n">
        <v>2.95</v>
      </c>
      <c r="X2851" t="n">
        <v>0.1</v>
      </c>
      <c r="Y2851" t="n">
        <v>1</v>
      </c>
      <c r="Z2851" t="n">
        <v>10</v>
      </c>
    </row>
    <row r="2852">
      <c r="A2852" t="n">
        <v>77</v>
      </c>
      <c r="B2852" t="n">
        <v>95</v>
      </c>
      <c r="C2852" t="inlineStr">
        <is>
          <t xml:space="preserve">CONCLUIDO	</t>
        </is>
      </c>
      <c r="D2852" t="n">
        <v>7.5884</v>
      </c>
      <c r="E2852" t="n">
        <v>13.18</v>
      </c>
      <c r="F2852" t="n">
        <v>10.49</v>
      </c>
      <c r="G2852" t="n">
        <v>104.86</v>
      </c>
      <c r="H2852" t="n">
        <v>1.67</v>
      </c>
      <c r="I2852" t="n">
        <v>6</v>
      </c>
      <c r="J2852" t="n">
        <v>215.91</v>
      </c>
      <c r="K2852" t="n">
        <v>53.44</v>
      </c>
      <c r="L2852" t="n">
        <v>20.25</v>
      </c>
      <c r="M2852" t="n">
        <v>4</v>
      </c>
      <c r="N2852" t="n">
        <v>47.23</v>
      </c>
      <c r="O2852" t="n">
        <v>26863.02</v>
      </c>
      <c r="P2852" t="n">
        <v>135.53</v>
      </c>
      <c r="Q2852" t="n">
        <v>197.81</v>
      </c>
      <c r="R2852" t="n">
        <v>30.35</v>
      </c>
      <c r="S2852" t="n">
        <v>25.4</v>
      </c>
      <c r="T2852" t="n">
        <v>1641.72</v>
      </c>
      <c r="U2852" t="n">
        <v>0.84</v>
      </c>
      <c r="V2852" t="n">
        <v>0.89</v>
      </c>
      <c r="W2852" t="n">
        <v>2.95</v>
      </c>
      <c r="X2852" t="n">
        <v>0.1</v>
      </c>
      <c r="Y2852" t="n">
        <v>1</v>
      </c>
      <c r="Z2852" t="n">
        <v>10</v>
      </c>
    </row>
    <row r="2853">
      <c r="A2853" t="n">
        <v>78</v>
      </c>
      <c r="B2853" t="n">
        <v>95</v>
      </c>
      <c r="C2853" t="inlineStr">
        <is>
          <t xml:space="preserve">CONCLUIDO	</t>
        </is>
      </c>
      <c r="D2853" t="n">
        <v>7.5889</v>
      </c>
      <c r="E2853" t="n">
        <v>13.18</v>
      </c>
      <c r="F2853" t="n">
        <v>10.49</v>
      </c>
      <c r="G2853" t="n">
        <v>104.85</v>
      </c>
      <c r="H2853" t="n">
        <v>1.68</v>
      </c>
      <c r="I2853" t="n">
        <v>6</v>
      </c>
      <c r="J2853" t="n">
        <v>216.32</v>
      </c>
      <c r="K2853" t="n">
        <v>53.44</v>
      </c>
      <c r="L2853" t="n">
        <v>20.5</v>
      </c>
      <c r="M2853" t="n">
        <v>4</v>
      </c>
      <c r="N2853" t="n">
        <v>47.38</v>
      </c>
      <c r="O2853" t="n">
        <v>26913.4</v>
      </c>
      <c r="P2853" t="n">
        <v>135.69</v>
      </c>
      <c r="Q2853" t="n">
        <v>197.75</v>
      </c>
      <c r="R2853" t="n">
        <v>30.4</v>
      </c>
      <c r="S2853" t="n">
        <v>25.4</v>
      </c>
      <c r="T2853" t="n">
        <v>1664.23</v>
      </c>
      <c r="U2853" t="n">
        <v>0.84</v>
      </c>
      <c r="V2853" t="n">
        <v>0.89</v>
      </c>
      <c r="W2853" t="n">
        <v>2.95</v>
      </c>
      <c r="X2853" t="n">
        <v>0.1</v>
      </c>
      <c r="Y2853" t="n">
        <v>1</v>
      </c>
      <c r="Z2853" t="n">
        <v>10</v>
      </c>
    </row>
    <row r="2854">
      <c r="A2854" t="n">
        <v>79</v>
      </c>
      <c r="B2854" t="n">
        <v>95</v>
      </c>
      <c r="C2854" t="inlineStr">
        <is>
          <t xml:space="preserve">CONCLUIDO	</t>
        </is>
      </c>
      <c r="D2854" t="n">
        <v>7.5869</v>
      </c>
      <c r="E2854" t="n">
        <v>13.18</v>
      </c>
      <c r="F2854" t="n">
        <v>10.49</v>
      </c>
      <c r="G2854" t="n">
        <v>104.89</v>
      </c>
      <c r="H2854" t="n">
        <v>1.7</v>
      </c>
      <c r="I2854" t="n">
        <v>6</v>
      </c>
      <c r="J2854" t="n">
        <v>216.73</v>
      </c>
      <c r="K2854" t="n">
        <v>53.44</v>
      </c>
      <c r="L2854" t="n">
        <v>20.75</v>
      </c>
      <c r="M2854" t="n">
        <v>4</v>
      </c>
      <c r="N2854" t="n">
        <v>47.54</v>
      </c>
      <c r="O2854" t="n">
        <v>26963.82</v>
      </c>
      <c r="P2854" t="n">
        <v>135.94</v>
      </c>
      <c r="Q2854" t="n">
        <v>197.75</v>
      </c>
      <c r="R2854" t="n">
        <v>30.43</v>
      </c>
      <c r="S2854" t="n">
        <v>25.4</v>
      </c>
      <c r="T2854" t="n">
        <v>1679.04</v>
      </c>
      <c r="U2854" t="n">
        <v>0.83</v>
      </c>
      <c r="V2854" t="n">
        <v>0.89</v>
      </c>
      <c r="W2854" t="n">
        <v>2.95</v>
      </c>
      <c r="X2854" t="n">
        <v>0.1</v>
      </c>
      <c r="Y2854" t="n">
        <v>1</v>
      </c>
      <c r="Z2854" t="n">
        <v>10</v>
      </c>
    </row>
    <row r="2855">
      <c r="A2855" t="n">
        <v>80</v>
      </c>
      <c r="B2855" t="n">
        <v>95</v>
      </c>
      <c r="C2855" t="inlineStr">
        <is>
          <t xml:space="preserve">CONCLUIDO	</t>
        </is>
      </c>
      <c r="D2855" t="n">
        <v>7.5953</v>
      </c>
      <c r="E2855" t="n">
        <v>13.17</v>
      </c>
      <c r="F2855" t="n">
        <v>10.47</v>
      </c>
      <c r="G2855" t="n">
        <v>104.74</v>
      </c>
      <c r="H2855" t="n">
        <v>1.72</v>
      </c>
      <c r="I2855" t="n">
        <v>6</v>
      </c>
      <c r="J2855" t="n">
        <v>217.14</v>
      </c>
      <c r="K2855" t="n">
        <v>53.44</v>
      </c>
      <c r="L2855" t="n">
        <v>21</v>
      </c>
      <c r="M2855" t="n">
        <v>4</v>
      </c>
      <c r="N2855" t="n">
        <v>47.7</v>
      </c>
      <c r="O2855" t="n">
        <v>27014.3</v>
      </c>
      <c r="P2855" t="n">
        <v>135.43</v>
      </c>
      <c r="Q2855" t="n">
        <v>197.75</v>
      </c>
      <c r="R2855" t="n">
        <v>30.03</v>
      </c>
      <c r="S2855" t="n">
        <v>25.4</v>
      </c>
      <c r="T2855" t="n">
        <v>1481.13</v>
      </c>
      <c r="U2855" t="n">
        <v>0.85</v>
      </c>
      <c r="V2855" t="n">
        <v>0.89</v>
      </c>
      <c r="W2855" t="n">
        <v>2.95</v>
      </c>
      <c r="X2855" t="n">
        <v>0.08</v>
      </c>
      <c r="Y2855" t="n">
        <v>1</v>
      </c>
      <c r="Z2855" t="n">
        <v>10</v>
      </c>
    </row>
    <row r="2856">
      <c r="A2856" t="n">
        <v>81</v>
      </c>
      <c r="B2856" t="n">
        <v>95</v>
      </c>
      <c r="C2856" t="inlineStr">
        <is>
          <t xml:space="preserve">CONCLUIDO	</t>
        </is>
      </c>
      <c r="D2856" t="n">
        <v>7.5922</v>
      </c>
      <c r="E2856" t="n">
        <v>13.17</v>
      </c>
      <c r="F2856" t="n">
        <v>10.48</v>
      </c>
      <c r="G2856" t="n">
        <v>104.79</v>
      </c>
      <c r="H2856" t="n">
        <v>1.74</v>
      </c>
      <c r="I2856" t="n">
        <v>6</v>
      </c>
      <c r="J2856" t="n">
        <v>217.55</v>
      </c>
      <c r="K2856" t="n">
        <v>53.44</v>
      </c>
      <c r="L2856" t="n">
        <v>21.25</v>
      </c>
      <c r="M2856" t="n">
        <v>4</v>
      </c>
      <c r="N2856" t="n">
        <v>47.86</v>
      </c>
      <c r="O2856" t="n">
        <v>27064.84</v>
      </c>
      <c r="P2856" t="n">
        <v>135.66</v>
      </c>
      <c r="Q2856" t="n">
        <v>197.75</v>
      </c>
      <c r="R2856" t="n">
        <v>30.23</v>
      </c>
      <c r="S2856" t="n">
        <v>25.4</v>
      </c>
      <c r="T2856" t="n">
        <v>1581.49</v>
      </c>
      <c r="U2856" t="n">
        <v>0.84</v>
      </c>
      <c r="V2856" t="n">
        <v>0.89</v>
      </c>
      <c r="W2856" t="n">
        <v>2.95</v>
      </c>
      <c r="X2856" t="n">
        <v>0.09</v>
      </c>
      <c r="Y2856" t="n">
        <v>1</v>
      </c>
      <c r="Z2856" t="n">
        <v>10</v>
      </c>
    </row>
    <row r="2857">
      <c r="A2857" t="n">
        <v>82</v>
      </c>
      <c r="B2857" t="n">
        <v>95</v>
      </c>
      <c r="C2857" t="inlineStr">
        <is>
          <t xml:space="preserve">CONCLUIDO	</t>
        </is>
      </c>
      <c r="D2857" t="n">
        <v>7.5897</v>
      </c>
      <c r="E2857" t="n">
        <v>13.18</v>
      </c>
      <c r="F2857" t="n">
        <v>10.48</v>
      </c>
      <c r="G2857" t="n">
        <v>104.84</v>
      </c>
      <c r="H2857" t="n">
        <v>1.75</v>
      </c>
      <c r="I2857" t="n">
        <v>6</v>
      </c>
      <c r="J2857" t="n">
        <v>217.96</v>
      </c>
      <c r="K2857" t="n">
        <v>53.44</v>
      </c>
      <c r="L2857" t="n">
        <v>21.5</v>
      </c>
      <c r="M2857" t="n">
        <v>4</v>
      </c>
      <c r="N2857" t="n">
        <v>48.02</v>
      </c>
      <c r="O2857" t="n">
        <v>27115.43</v>
      </c>
      <c r="P2857" t="n">
        <v>135.62</v>
      </c>
      <c r="Q2857" t="n">
        <v>197.75</v>
      </c>
      <c r="R2857" t="n">
        <v>30.35</v>
      </c>
      <c r="S2857" t="n">
        <v>25.4</v>
      </c>
      <c r="T2857" t="n">
        <v>1640.56</v>
      </c>
      <c r="U2857" t="n">
        <v>0.84</v>
      </c>
      <c r="V2857" t="n">
        <v>0.89</v>
      </c>
      <c r="W2857" t="n">
        <v>2.95</v>
      </c>
      <c r="X2857" t="n">
        <v>0.09</v>
      </c>
      <c r="Y2857" t="n">
        <v>1</v>
      </c>
      <c r="Z2857" t="n">
        <v>10</v>
      </c>
    </row>
    <row r="2858">
      <c r="A2858" t="n">
        <v>83</v>
      </c>
      <c r="B2858" t="n">
        <v>95</v>
      </c>
      <c r="C2858" t="inlineStr">
        <is>
          <t xml:space="preserve">CONCLUIDO	</t>
        </is>
      </c>
      <c r="D2858" t="n">
        <v>7.5871</v>
      </c>
      <c r="E2858" t="n">
        <v>13.18</v>
      </c>
      <c r="F2858" t="n">
        <v>10.49</v>
      </c>
      <c r="G2858" t="n">
        <v>104.88</v>
      </c>
      <c r="H2858" t="n">
        <v>1.77</v>
      </c>
      <c r="I2858" t="n">
        <v>6</v>
      </c>
      <c r="J2858" t="n">
        <v>218.37</v>
      </c>
      <c r="K2858" t="n">
        <v>53.44</v>
      </c>
      <c r="L2858" t="n">
        <v>21.75</v>
      </c>
      <c r="M2858" t="n">
        <v>4</v>
      </c>
      <c r="N2858" t="n">
        <v>48.18</v>
      </c>
      <c r="O2858" t="n">
        <v>27166.08</v>
      </c>
      <c r="P2858" t="n">
        <v>135.5</v>
      </c>
      <c r="Q2858" t="n">
        <v>197.77</v>
      </c>
      <c r="R2858" t="n">
        <v>30.41</v>
      </c>
      <c r="S2858" t="n">
        <v>25.4</v>
      </c>
      <c r="T2858" t="n">
        <v>1669.29</v>
      </c>
      <c r="U2858" t="n">
        <v>0.84</v>
      </c>
      <c r="V2858" t="n">
        <v>0.89</v>
      </c>
      <c r="W2858" t="n">
        <v>2.95</v>
      </c>
      <c r="X2858" t="n">
        <v>0.1</v>
      </c>
      <c r="Y2858" t="n">
        <v>1</v>
      </c>
      <c r="Z2858" t="n">
        <v>10</v>
      </c>
    </row>
    <row r="2859">
      <c r="A2859" t="n">
        <v>84</v>
      </c>
      <c r="B2859" t="n">
        <v>95</v>
      </c>
      <c r="C2859" t="inlineStr">
        <is>
          <t xml:space="preserve">CONCLUIDO	</t>
        </is>
      </c>
      <c r="D2859" t="n">
        <v>7.5877</v>
      </c>
      <c r="E2859" t="n">
        <v>13.18</v>
      </c>
      <c r="F2859" t="n">
        <v>10.49</v>
      </c>
      <c r="G2859" t="n">
        <v>104.87</v>
      </c>
      <c r="H2859" t="n">
        <v>1.79</v>
      </c>
      <c r="I2859" t="n">
        <v>6</v>
      </c>
      <c r="J2859" t="n">
        <v>218.78</v>
      </c>
      <c r="K2859" t="n">
        <v>53.44</v>
      </c>
      <c r="L2859" t="n">
        <v>22</v>
      </c>
      <c r="M2859" t="n">
        <v>4</v>
      </c>
      <c r="N2859" t="n">
        <v>48.34</v>
      </c>
      <c r="O2859" t="n">
        <v>27216.79</v>
      </c>
      <c r="P2859" t="n">
        <v>135.39</v>
      </c>
      <c r="Q2859" t="n">
        <v>197.76</v>
      </c>
      <c r="R2859" t="n">
        <v>30.41</v>
      </c>
      <c r="S2859" t="n">
        <v>25.4</v>
      </c>
      <c r="T2859" t="n">
        <v>1669.18</v>
      </c>
      <c r="U2859" t="n">
        <v>0.84</v>
      </c>
      <c r="V2859" t="n">
        <v>0.89</v>
      </c>
      <c r="W2859" t="n">
        <v>2.95</v>
      </c>
      <c r="X2859" t="n">
        <v>0.1</v>
      </c>
      <c r="Y2859" t="n">
        <v>1</v>
      </c>
      <c r="Z2859" t="n">
        <v>10</v>
      </c>
    </row>
    <row r="2860">
      <c r="A2860" t="n">
        <v>85</v>
      </c>
      <c r="B2860" t="n">
        <v>95</v>
      </c>
      <c r="C2860" t="inlineStr">
        <is>
          <t xml:space="preserve">CONCLUIDO	</t>
        </is>
      </c>
      <c r="D2860" t="n">
        <v>7.5873</v>
      </c>
      <c r="E2860" t="n">
        <v>13.18</v>
      </c>
      <c r="F2860" t="n">
        <v>10.49</v>
      </c>
      <c r="G2860" t="n">
        <v>104.88</v>
      </c>
      <c r="H2860" t="n">
        <v>1.8</v>
      </c>
      <c r="I2860" t="n">
        <v>6</v>
      </c>
      <c r="J2860" t="n">
        <v>219.19</v>
      </c>
      <c r="K2860" t="n">
        <v>53.44</v>
      </c>
      <c r="L2860" t="n">
        <v>22.25</v>
      </c>
      <c r="M2860" t="n">
        <v>4</v>
      </c>
      <c r="N2860" t="n">
        <v>48.51</v>
      </c>
      <c r="O2860" t="n">
        <v>27267.55</v>
      </c>
      <c r="P2860" t="n">
        <v>135.27</v>
      </c>
      <c r="Q2860" t="n">
        <v>197.78</v>
      </c>
      <c r="R2860" t="n">
        <v>30.38</v>
      </c>
      <c r="S2860" t="n">
        <v>25.4</v>
      </c>
      <c r="T2860" t="n">
        <v>1657.28</v>
      </c>
      <c r="U2860" t="n">
        <v>0.84</v>
      </c>
      <c r="V2860" t="n">
        <v>0.89</v>
      </c>
      <c r="W2860" t="n">
        <v>2.95</v>
      </c>
      <c r="X2860" t="n">
        <v>0.1</v>
      </c>
      <c r="Y2860" t="n">
        <v>1</v>
      </c>
      <c r="Z2860" t="n">
        <v>10</v>
      </c>
    </row>
    <row r="2861">
      <c r="A2861" t="n">
        <v>86</v>
      </c>
      <c r="B2861" t="n">
        <v>95</v>
      </c>
      <c r="C2861" t="inlineStr">
        <is>
          <t xml:space="preserve">CONCLUIDO	</t>
        </is>
      </c>
      <c r="D2861" t="n">
        <v>7.5852</v>
      </c>
      <c r="E2861" t="n">
        <v>13.18</v>
      </c>
      <c r="F2861" t="n">
        <v>10.49</v>
      </c>
      <c r="G2861" t="n">
        <v>104.92</v>
      </c>
      <c r="H2861" t="n">
        <v>1.82</v>
      </c>
      <c r="I2861" t="n">
        <v>6</v>
      </c>
      <c r="J2861" t="n">
        <v>219.6</v>
      </c>
      <c r="K2861" t="n">
        <v>53.44</v>
      </c>
      <c r="L2861" t="n">
        <v>22.5</v>
      </c>
      <c r="M2861" t="n">
        <v>4</v>
      </c>
      <c r="N2861" t="n">
        <v>48.67</v>
      </c>
      <c r="O2861" t="n">
        <v>27318.36</v>
      </c>
      <c r="P2861" t="n">
        <v>135.07</v>
      </c>
      <c r="Q2861" t="n">
        <v>197.76</v>
      </c>
      <c r="R2861" t="n">
        <v>30.46</v>
      </c>
      <c r="S2861" t="n">
        <v>25.4</v>
      </c>
      <c r="T2861" t="n">
        <v>1695.39</v>
      </c>
      <c r="U2861" t="n">
        <v>0.83</v>
      </c>
      <c r="V2861" t="n">
        <v>0.89</v>
      </c>
      <c r="W2861" t="n">
        <v>2.95</v>
      </c>
      <c r="X2861" t="n">
        <v>0.1</v>
      </c>
      <c r="Y2861" t="n">
        <v>1</v>
      </c>
      <c r="Z2861" t="n">
        <v>10</v>
      </c>
    </row>
    <row r="2862">
      <c r="A2862" t="n">
        <v>87</v>
      </c>
      <c r="B2862" t="n">
        <v>95</v>
      </c>
      <c r="C2862" t="inlineStr">
        <is>
          <t xml:space="preserve">CONCLUIDO	</t>
        </is>
      </c>
      <c r="D2862" t="n">
        <v>7.5911</v>
      </c>
      <c r="E2862" t="n">
        <v>13.17</v>
      </c>
      <c r="F2862" t="n">
        <v>10.48</v>
      </c>
      <c r="G2862" t="n">
        <v>104.81</v>
      </c>
      <c r="H2862" t="n">
        <v>1.84</v>
      </c>
      <c r="I2862" t="n">
        <v>6</v>
      </c>
      <c r="J2862" t="n">
        <v>220.01</v>
      </c>
      <c r="K2862" t="n">
        <v>53.44</v>
      </c>
      <c r="L2862" t="n">
        <v>22.75</v>
      </c>
      <c r="M2862" t="n">
        <v>4</v>
      </c>
      <c r="N2862" t="n">
        <v>48.83</v>
      </c>
      <c r="O2862" t="n">
        <v>27369.23</v>
      </c>
      <c r="P2862" t="n">
        <v>134.66</v>
      </c>
      <c r="Q2862" t="n">
        <v>197.75</v>
      </c>
      <c r="R2862" t="n">
        <v>30.25</v>
      </c>
      <c r="S2862" t="n">
        <v>25.4</v>
      </c>
      <c r="T2862" t="n">
        <v>1591.63</v>
      </c>
      <c r="U2862" t="n">
        <v>0.84</v>
      </c>
      <c r="V2862" t="n">
        <v>0.89</v>
      </c>
      <c r="W2862" t="n">
        <v>2.95</v>
      </c>
      <c r="X2862" t="n">
        <v>0.09</v>
      </c>
      <c r="Y2862" t="n">
        <v>1</v>
      </c>
      <c r="Z2862" t="n">
        <v>10</v>
      </c>
    </row>
    <row r="2863">
      <c r="A2863" t="n">
        <v>88</v>
      </c>
      <c r="B2863" t="n">
        <v>95</v>
      </c>
      <c r="C2863" t="inlineStr">
        <is>
          <t xml:space="preserve">CONCLUIDO	</t>
        </is>
      </c>
      <c r="D2863" t="n">
        <v>7.5911</v>
      </c>
      <c r="E2863" t="n">
        <v>13.17</v>
      </c>
      <c r="F2863" t="n">
        <v>10.48</v>
      </c>
      <c r="G2863" t="n">
        <v>104.81</v>
      </c>
      <c r="H2863" t="n">
        <v>1.85</v>
      </c>
      <c r="I2863" t="n">
        <v>6</v>
      </c>
      <c r="J2863" t="n">
        <v>220.43</v>
      </c>
      <c r="K2863" t="n">
        <v>53.44</v>
      </c>
      <c r="L2863" t="n">
        <v>23</v>
      </c>
      <c r="M2863" t="n">
        <v>4</v>
      </c>
      <c r="N2863" t="n">
        <v>48.99</v>
      </c>
      <c r="O2863" t="n">
        <v>27420.16</v>
      </c>
      <c r="P2863" t="n">
        <v>134.4</v>
      </c>
      <c r="Q2863" t="n">
        <v>197.75</v>
      </c>
      <c r="R2863" t="n">
        <v>30.23</v>
      </c>
      <c r="S2863" t="n">
        <v>25.4</v>
      </c>
      <c r="T2863" t="n">
        <v>1578.66</v>
      </c>
      <c r="U2863" t="n">
        <v>0.84</v>
      </c>
      <c r="V2863" t="n">
        <v>0.89</v>
      </c>
      <c r="W2863" t="n">
        <v>2.95</v>
      </c>
      <c r="X2863" t="n">
        <v>0.09</v>
      </c>
      <c r="Y2863" t="n">
        <v>1</v>
      </c>
      <c r="Z2863" t="n">
        <v>10</v>
      </c>
    </row>
    <row r="2864">
      <c r="A2864" t="n">
        <v>89</v>
      </c>
      <c r="B2864" t="n">
        <v>95</v>
      </c>
      <c r="C2864" t="inlineStr">
        <is>
          <t xml:space="preserve">CONCLUIDO	</t>
        </is>
      </c>
      <c r="D2864" t="n">
        <v>7.589</v>
      </c>
      <c r="E2864" t="n">
        <v>13.18</v>
      </c>
      <c r="F2864" t="n">
        <v>10.48</v>
      </c>
      <c r="G2864" t="n">
        <v>104.85</v>
      </c>
      <c r="H2864" t="n">
        <v>1.87</v>
      </c>
      <c r="I2864" t="n">
        <v>6</v>
      </c>
      <c r="J2864" t="n">
        <v>220.84</v>
      </c>
      <c r="K2864" t="n">
        <v>53.44</v>
      </c>
      <c r="L2864" t="n">
        <v>23.25</v>
      </c>
      <c r="M2864" t="n">
        <v>4</v>
      </c>
      <c r="N2864" t="n">
        <v>49.16</v>
      </c>
      <c r="O2864" t="n">
        <v>27471.15</v>
      </c>
      <c r="P2864" t="n">
        <v>134.19</v>
      </c>
      <c r="Q2864" t="n">
        <v>197.76</v>
      </c>
      <c r="R2864" t="n">
        <v>30.38</v>
      </c>
      <c r="S2864" t="n">
        <v>25.4</v>
      </c>
      <c r="T2864" t="n">
        <v>1655.15</v>
      </c>
      <c r="U2864" t="n">
        <v>0.84</v>
      </c>
      <c r="V2864" t="n">
        <v>0.89</v>
      </c>
      <c r="W2864" t="n">
        <v>2.95</v>
      </c>
      <c r="X2864" t="n">
        <v>0.09</v>
      </c>
      <c r="Y2864" t="n">
        <v>1</v>
      </c>
      <c r="Z2864" t="n">
        <v>10</v>
      </c>
    </row>
    <row r="2865">
      <c r="A2865" t="n">
        <v>90</v>
      </c>
      <c r="B2865" t="n">
        <v>95</v>
      </c>
      <c r="C2865" t="inlineStr">
        <is>
          <t xml:space="preserve">CONCLUIDO	</t>
        </is>
      </c>
      <c r="D2865" t="n">
        <v>7.5884</v>
      </c>
      <c r="E2865" t="n">
        <v>13.18</v>
      </c>
      <c r="F2865" t="n">
        <v>10.49</v>
      </c>
      <c r="G2865" t="n">
        <v>104.86</v>
      </c>
      <c r="H2865" t="n">
        <v>1.89</v>
      </c>
      <c r="I2865" t="n">
        <v>6</v>
      </c>
      <c r="J2865" t="n">
        <v>221.25</v>
      </c>
      <c r="K2865" t="n">
        <v>53.44</v>
      </c>
      <c r="L2865" t="n">
        <v>23.5</v>
      </c>
      <c r="M2865" t="n">
        <v>4</v>
      </c>
      <c r="N2865" t="n">
        <v>49.32</v>
      </c>
      <c r="O2865" t="n">
        <v>27522.19</v>
      </c>
      <c r="P2865" t="n">
        <v>133.77</v>
      </c>
      <c r="Q2865" t="n">
        <v>197.75</v>
      </c>
      <c r="R2865" t="n">
        <v>30.41</v>
      </c>
      <c r="S2865" t="n">
        <v>25.4</v>
      </c>
      <c r="T2865" t="n">
        <v>1671.46</v>
      </c>
      <c r="U2865" t="n">
        <v>0.84</v>
      </c>
      <c r="V2865" t="n">
        <v>0.89</v>
      </c>
      <c r="W2865" t="n">
        <v>2.95</v>
      </c>
      <c r="X2865" t="n">
        <v>0.1</v>
      </c>
      <c r="Y2865" t="n">
        <v>1</v>
      </c>
      <c r="Z2865" t="n">
        <v>10</v>
      </c>
    </row>
    <row r="2866">
      <c r="A2866" t="n">
        <v>91</v>
      </c>
      <c r="B2866" t="n">
        <v>95</v>
      </c>
      <c r="C2866" t="inlineStr">
        <is>
          <t xml:space="preserve">CONCLUIDO	</t>
        </is>
      </c>
      <c r="D2866" t="n">
        <v>7.582</v>
      </c>
      <c r="E2866" t="n">
        <v>13.19</v>
      </c>
      <c r="F2866" t="n">
        <v>10.5</v>
      </c>
      <c r="G2866" t="n">
        <v>104.97</v>
      </c>
      <c r="H2866" t="n">
        <v>1.9</v>
      </c>
      <c r="I2866" t="n">
        <v>6</v>
      </c>
      <c r="J2866" t="n">
        <v>221.67</v>
      </c>
      <c r="K2866" t="n">
        <v>53.44</v>
      </c>
      <c r="L2866" t="n">
        <v>23.75</v>
      </c>
      <c r="M2866" t="n">
        <v>4</v>
      </c>
      <c r="N2866" t="n">
        <v>49.48</v>
      </c>
      <c r="O2866" t="n">
        <v>27573.29</v>
      </c>
      <c r="P2866" t="n">
        <v>133.39</v>
      </c>
      <c r="Q2866" t="n">
        <v>197.75</v>
      </c>
      <c r="R2866" t="n">
        <v>30.69</v>
      </c>
      <c r="S2866" t="n">
        <v>25.4</v>
      </c>
      <c r="T2866" t="n">
        <v>1811.59</v>
      </c>
      <c r="U2866" t="n">
        <v>0.83</v>
      </c>
      <c r="V2866" t="n">
        <v>0.89</v>
      </c>
      <c r="W2866" t="n">
        <v>2.95</v>
      </c>
      <c r="X2866" t="n">
        <v>0.11</v>
      </c>
      <c r="Y2866" t="n">
        <v>1</v>
      </c>
      <c r="Z2866" t="n">
        <v>10</v>
      </c>
    </row>
    <row r="2867">
      <c r="A2867" t="n">
        <v>92</v>
      </c>
      <c r="B2867" t="n">
        <v>95</v>
      </c>
      <c r="C2867" t="inlineStr">
        <is>
          <t xml:space="preserve">CONCLUIDO	</t>
        </is>
      </c>
      <c r="D2867" t="n">
        <v>7.6181</v>
      </c>
      <c r="E2867" t="n">
        <v>13.13</v>
      </c>
      <c r="F2867" t="n">
        <v>10.47</v>
      </c>
      <c r="G2867" t="n">
        <v>125.66</v>
      </c>
      <c r="H2867" t="n">
        <v>1.92</v>
      </c>
      <c r="I2867" t="n">
        <v>5</v>
      </c>
      <c r="J2867" t="n">
        <v>222.08</v>
      </c>
      <c r="K2867" t="n">
        <v>53.44</v>
      </c>
      <c r="L2867" t="n">
        <v>24</v>
      </c>
      <c r="M2867" t="n">
        <v>3</v>
      </c>
      <c r="N2867" t="n">
        <v>49.65</v>
      </c>
      <c r="O2867" t="n">
        <v>27624.44</v>
      </c>
      <c r="P2867" t="n">
        <v>133.25</v>
      </c>
      <c r="Q2867" t="n">
        <v>197.76</v>
      </c>
      <c r="R2867" t="n">
        <v>29.99</v>
      </c>
      <c r="S2867" t="n">
        <v>25.4</v>
      </c>
      <c r="T2867" t="n">
        <v>1464.23</v>
      </c>
      <c r="U2867" t="n">
        <v>0.85</v>
      </c>
      <c r="V2867" t="n">
        <v>0.89</v>
      </c>
      <c r="W2867" t="n">
        <v>2.95</v>
      </c>
      <c r="X2867" t="n">
        <v>0.08</v>
      </c>
      <c r="Y2867" t="n">
        <v>1</v>
      </c>
      <c r="Z2867" t="n">
        <v>10</v>
      </c>
    </row>
    <row r="2868">
      <c r="A2868" t="n">
        <v>93</v>
      </c>
      <c r="B2868" t="n">
        <v>95</v>
      </c>
      <c r="C2868" t="inlineStr">
        <is>
          <t xml:space="preserve">CONCLUIDO	</t>
        </is>
      </c>
      <c r="D2868" t="n">
        <v>7.6152</v>
      </c>
      <c r="E2868" t="n">
        <v>13.13</v>
      </c>
      <c r="F2868" t="n">
        <v>10.48</v>
      </c>
      <c r="G2868" t="n">
        <v>125.72</v>
      </c>
      <c r="H2868" t="n">
        <v>1.94</v>
      </c>
      <c r="I2868" t="n">
        <v>5</v>
      </c>
      <c r="J2868" t="n">
        <v>222.5</v>
      </c>
      <c r="K2868" t="n">
        <v>53.44</v>
      </c>
      <c r="L2868" t="n">
        <v>24.25</v>
      </c>
      <c r="M2868" t="n">
        <v>3</v>
      </c>
      <c r="N2868" t="n">
        <v>49.81</v>
      </c>
      <c r="O2868" t="n">
        <v>27675.78</v>
      </c>
      <c r="P2868" t="n">
        <v>133.56</v>
      </c>
      <c r="Q2868" t="n">
        <v>197.75</v>
      </c>
      <c r="R2868" t="n">
        <v>30.18</v>
      </c>
      <c r="S2868" t="n">
        <v>25.4</v>
      </c>
      <c r="T2868" t="n">
        <v>1560.44</v>
      </c>
      <c r="U2868" t="n">
        <v>0.84</v>
      </c>
      <c r="V2868" t="n">
        <v>0.89</v>
      </c>
      <c r="W2868" t="n">
        <v>2.94</v>
      </c>
      <c r="X2868" t="n">
        <v>0.09</v>
      </c>
      <c r="Y2868" t="n">
        <v>1</v>
      </c>
      <c r="Z2868" t="n">
        <v>10</v>
      </c>
    </row>
    <row r="2869">
      <c r="A2869" t="n">
        <v>94</v>
      </c>
      <c r="B2869" t="n">
        <v>95</v>
      </c>
      <c r="C2869" t="inlineStr">
        <is>
          <t xml:space="preserve">CONCLUIDO	</t>
        </is>
      </c>
      <c r="D2869" t="n">
        <v>7.6134</v>
      </c>
      <c r="E2869" t="n">
        <v>13.13</v>
      </c>
      <c r="F2869" t="n">
        <v>10.48</v>
      </c>
      <c r="G2869" t="n">
        <v>125.76</v>
      </c>
      <c r="H2869" t="n">
        <v>1.95</v>
      </c>
      <c r="I2869" t="n">
        <v>5</v>
      </c>
      <c r="J2869" t="n">
        <v>222.92</v>
      </c>
      <c r="K2869" t="n">
        <v>53.44</v>
      </c>
      <c r="L2869" t="n">
        <v>24.5</v>
      </c>
      <c r="M2869" t="n">
        <v>3</v>
      </c>
      <c r="N2869" t="n">
        <v>49.98</v>
      </c>
      <c r="O2869" t="n">
        <v>27727.05</v>
      </c>
      <c r="P2869" t="n">
        <v>133.81</v>
      </c>
      <c r="Q2869" t="n">
        <v>197.76</v>
      </c>
      <c r="R2869" t="n">
        <v>30.18</v>
      </c>
      <c r="S2869" t="n">
        <v>25.4</v>
      </c>
      <c r="T2869" t="n">
        <v>1562.65</v>
      </c>
      <c r="U2869" t="n">
        <v>0.84</v>
      </c>
      <c r="V2869" t="n">
        <v>0.89</v>
      </c>
      <c r="W2869" t="n">
        <v>2.95</v>
      </c>
      <c r="X2869" t="n">
        <v>0.09</v>
      </c>
      <c r="Y2869" t="n">
        <v>1</v>
      </c>
      <c r="Z2869" t="n">
        <v>10</v>
      </c>
    </row>
    <row r="2870">
      <c r="A2870" t="n">
        <v>95</v>
      </c>
      <c r="B2870" t="n">
        <v>95</v>
      </c>
      <c r="C2870" t="inlineStr">
        <is>
          <t xml:space="preserve">CONCLUIDO	</t>
        </is>
      </c>
      <c r="D2870" t="n">
        <v>7.6137</v>
      </c>
      <c r="E2870" t="n">
        <v>13.13</v>
      </c>
      <c r="F2870" t="n">
        <v>10.48</v>
      </c>
      <c r="G2870" t="n">
        <v>125.75</v>
      </c>
      <c r="H2870" t="n">
        <v>1.97</v>
      </c>
      <c r="I2870" t="n">
        <v>5</v>
      </c>
      <c r="J2870" t="n">
        <v>223.33</v>
      </c>
      <c r="K2870" t="n">
        <v>53.44</v>
      </c>
      <c r="L2870" t="n">
        <v>24.75</v>
      </c>
      <c r="M2870" t="n">
        <v>3</v>
      </c>
      <c r="N2870" t="n">
        <v>50.15</v>
      </c>
      <c r="O2870" t="n">
        <v>27778.39</v>
      </c>
      <c r="P2870" t="n">
        <v>133.79</v>
      </c>
      <c r="Q2870" t="n">
        <v>197.76</v>
      </c>
      <c r="R2870" t="n">
        <v>30.1</v>
      </c>
      <c r="S2870" t="n">
        <v>25.4</v>
      </c>
      <c r="T2870" t="n">
        <v>1520.72</v>
      </c>
      <c r="U2870" t="n">
        <v>0.84</v>
      </c>
      <c r="V2870" t="n">
        <v>0.89</v>
      </c>
      <c r="W2870" t="n">
        <v>2.95</v>
      </c>
      <c r="X2870" t="n">
        <v>0.09</v>
      </c>
      <c r="Y2870" t="n">
        <v>1</v>
      </c>
      <c r="Z2870" t="n">
        <v>10</v>
      </c>
    </row>
    <row r="2871">
      <c r="A2871" t="n">
        <v>96</v>
      </c>
      <c r="B2871" t="n">
        <v>95</v>
      </c>
      <c r="C2871" t="inlineStr">
        <is>
          <t xml:space="preserve">CONCLUIDO	</t>
        </is>
      </c>
      <c r="D2871" t="n">
        <v>7.6205</v>
      </c>
      <c r="E2871" t="n">
        <v>13.12</v>
      </c>
      <c r="F2871" t="n">
        <v>10.47</v>
      </c>
      <c r="G2871" t="n">
        <v>125.61</v>
      </c>
      <c r="H2871" t="n">
        <v>1.99</v>
      </c>
      <c r="I2871" t="n">
        <v>5</v>
      </c>
      <c r="J2871" t="n">
        <v>223.75</v>
      </c>
      <c r="K2871" t="n">
        <v>53.44</v>
      </c>
      <c r="L2871" t="n">
        <v>25</v>
      </c>
      <c r="M2871" t="n">
        <v>3</v>
      </c>
      <c r="N2871" t="n">
        <v>50.31</v>
      </c>
      <c r="O2871" t="n">
        <v>27829.77</v>
      </c>
      <c r="P2871" t="n">
        <v>133.71</v>
      </c>
      <c r="Q2871" t="n">
        <v>197.76</v>
      </c>
      <c r="R2871" t="n">
        <v>29.84</v>
      </c>
      <c r="S2871" t="n">
        <v>25.4</v>
      </c>
      <c r="T2871" t="n">
        <v>1391.47</v>
      </c>
      <c r="U2871" t="n">
        <v>0.85</v>
      </c>
      <c r="V2871" t="n">
        <v>0.89</v>
      </c>
      <c r="W2871" t="n">
        <v>2.94</v>
      </c>
      <c r="X2871" t="n">
        <v>0.08</v>
      </c>
      <c r="Y2871" t="n">
        <v>1</v>
      </c>
      <c r="Z2871" t="n">
        <v>10</v>
      </c>
    </row>
    <row r="2872">
      <c r="A2872" t="n">
        <v>97</v>
      </c>
      <c r="B2872" t="n">
        <v>95</v>
      </c>
      <c r="C2872" t="inlineStr">
        <is>
          <t xml:space="preserve">CONCLUIDO	</t>
        </is>
      </c>
      <c r="D2872" t="n">
        <v>7.6174</v>
      </c>
      <c r="E2872" t="n">
        <v>13.13</v>
      </c>
      <c r="F2872" t="n">
        <v>10.47</v>
      </c>
      <c r="G2872" t="n">
        <v>125.68</v>
      </c>
      <c r="H2872" t="n">
        <v>2</v>
      </c>
      <c r="I2872" t="n">
        <v>5</v>
      </c>
      <c r="J2872" t="n">
        <v>224.17</v>
      </c>
      <c r="K2872" t="n">
        <v>53.44</v>
      </c>
      <c r="L2872" t="n">
        <v>25.25</v>
      </c>
      <c r="M2872" t="n">
        <v>3</v>
      </c>
      <c r="N2872" t="n">
        <v>50.48</v>
      </c>
      <c r="O2872" t="n">
        <v>27881.22</v>
      </c>
      <c r="P2872" t="n">
        <v>133.93</v>
      </c>
      <c r="Q2872" t="n">
        <v>197.76</v>
      </c>
      <c r="R2872" t="n">
        <v>30.02</v>
      </c>
      <c r="S2872" t="n">
        <v>25.4</v>
      </c>
      <c r="T2872" t="n">
        <v>1480.14</v>
      </c>
      <c r="U2872" t="n">
        <v>0.85</v>
      </c>
      <c r="V2872" t="n">
        <v>0.89</v>
      </c>
      <c r="W2872" t="n">
        <v>2.95</v>
      </c>
      <c r="X2872" t="n">
        <v>0.08</v>
      </c>
      <c r="Y2872" t="n">
        <v>1</v>
      </c>
      <c r="Z2872" t="n">
        <v>10</v>
      </c>
    </row>
    <row r="2873">
      <c r="A2873" t="n">
        <v>98</v>
      </c>
      <c r="B2873" t="n">
        <v>95</v>
      </c>
      <c r="C2873" t="inlineStr">
        <is>
          <t xml:space="preserve">CONCLUIDO	</t>
        </is>
      </c>
      <c r="D2873" t="n">
        <v>7.6192</v>
      </c>
      <c r="E2873" t="n">
        <v>13.12</v>
      </c>
      <c r="F2873" t="n">
        <v>10.47</v>
      </c>
      <c r="G2873" t="n">
        <v>125.64</v>
      </c>
      <c r="H2873" t="n">
        <v>2.02</v>
      </c>
      <c r="I2873" t="n">
        <v>5</v>
      </c>
      <c r="J2873" t="n">
        <v>224.58</v>
      </c>
      <c r="K2873" t="n">
        <v>53.44</v>
      </c>
      <c r="L2873" t="n">
        <v>25.5</v>
      </c>
      <c r="M2873" t="n">
        <v>3</v>
      </c>
      <c r="N2873" t="n">
        <v>50.65</v>
      </c>
      <c r="O2873" t="n">
        <v>27932.73</v>
      </c>
      <c r="P2873" t="n">
        <v>133.94</v>
      </c>
      <c r="Q2873" t="n">
        <v>197.75</v>
      </c>
      <c r="R2873" t="n">
        <v>29.88</v>
      </c>
      <c r="S2873" t="n">
        <v>25.4</v>
      </c>
      <c r="T2873" t="n">
        <v>1411.33</v>
      </c>
      <c r="U2873" t="n">
        <v>0.85</v>
      </c>
      <c r="V2873" t="n">
        <v>0.89</v>
      </c>
      <c r="W2873" t="n">
        <v>2.95</v>
      </c>
      <c r="X2873" t="n">
        <v>0.08</v>
      </c>
      <c r="Y2873" t="n">
        <v>1</v>
      </c>
      <c r="Z2873" t="n">
        <v>10</v>
      </c>
    </row>
    <row r="2874">
      <c r="A2874" t="n">
        <v>99</v>
      </c>
      <c r="B2874" t="n">
        <v>95</v>
      </c>
      <c r="C2874" t="inlineStr">
        <is>
          <t xml:space="preserve">CONCLUIDO	</t>
        </is>
      </c>
      <c r="D2874" t="n">
        <v>7.6211</v>
      </c>
      <c r="E2874" t="n">
        <v>13.12</v>
      </c>
      <c r="F2874" t="n">
        <v>10.47</v>
      </c>
      <c r="G2874" t="n">
        <v>125.6</v>
      </c>
      <c r="H2874" t="n">
        <v>2.03</v>
      </c>
      <c r="I2874" t="n">
        <v>5</v>
      </c>
      <c r="J2874" t="n">
        <v>225</v>
      </c>
      <c r="K2874" t="n">
        <v>53.44</v>
      </c>
      <c r="L2874" t="n">
        <v>25.75</v>
      </c>
      <c r="M2874" t="n">
        <v>3</v>
      </c>
      <c r="N2874" t="n">
        <v>50.82</v>
      </c>
      <c r="O2874" t="n">
        <v>27984.29</v>
      </c>
      <c r="P2874" t="n">
        <v>133.85</v>
      </c>
      <c r="Q2874" t="n">
        <v>197.75</v>
      </c>
      <c r="R2874" t="n">
        <v>29.77</v>
      </c>
      <c r="S2874" t="n">
        <v>25.4</v>
      </c>
      <c r="T2874" t="n">
        <v>1356.44</v>
      </c>
      <c r="U2874" t="n">
        <v>0.85</v>
      </c>
      <c r="V2874" t="n">
        <v>0.89</v>
      </c>
      <c r="W2874" t="n">
        <v>2.95</v>
      </c>
      <c r="X2874" t="n">
        <v>0.08</v>
      </c>
      <c r="Y2874" t="n">
        <v>1</v>
      </c>
      <c r="Z2874" t="n">
        <v>10</v>
      </c>
    </row>
    <row r="2875">
      <c r="A2875" t="n">
        <v>100</v>
      </c>
      <c r="B2875" t="n">
        <v>95</v>
      </c>
      <c r="C2875" t="inlineStr">
        <is>
          <t xml:space="preserve">CONCLUIDO	</t>
        </is>
      </c>
      <c r="D2875" t="n">
        <v>7.6197</v>
      </c>
      <c r="E2875" t="n">
        <v>13.12</v>
      </c>
      <c r="F2875" t="n">
        <v>10.47</v>
      </c>
      <c r="G2875" t="n">
        <v>125.63</v>
      </c>
      <c r="H2875" t="n">
        <v>2.05</v>
      </c>
      <c r="I2875" t="n">
        <v>5</v>
      </c>
      <c r="J2875" t="n">
        <v>225.42</v>
      </c>
      <c r="K2875" t="n">
        <v>53.44</v>
      </c>
      <c r="L2875" t="n">
        <v>26</v>
      </c>
      <c r="M2875" t="n">
        <v>3</v>
      </c>
      <c r="N2875" t="n">
        <v>50.98</v>
      </c>
      <c r="O2875" t="n">
        <v>28035.92</v>
      </c>
      <c r="P2875" t="n">
        <v>133.95</v>
      </c>
      <c r="Q2875" t="n">
        <v>197.76</v>
      </c>
      <c r="R2875" t="n">
        <v>29.82</v>
      </c>
      <c r="S2875" t="n">
        <v>25.4</v>
      </c>
      <c r="T2875" t="n">
        <v>1383.37</v>
      </c>
      <c r="U2875" t="n">
        <v>0.85</v>
      </c>
      <c r="V2875" t="n">
        <v>0.89</v>
      </c>
      <c r="W2875" t="n">
        <v>2.95</v>
      </c>
      <c r="X2875" t="n">
        <v>0.08</v>
      </c>
      <c r="Y2875" t="n">
        <v>1</v>
      </c>
      <c r="Z2875" t="n">
        <v>10</v>
      </c>
    </row>
    <row r="2876">
      <c r="A2876" t="n">
        <v>101</v>
      </c>
      <c r="B2876" t="n">
        <v>95</v>
      </c>
      <c r="C2876" t="inlineStr">
        <is>
          <t xml:space="preserve">CONCLUIDO	</t>
        </is>
      </c>
      <c r="D2876" t="n">
        <v>7.6179</v>
      </c>
      <c r="E2876" t="n">
        <v>13.13</v>
      </c>
      <c r="F2876" t="n">
        <v>10.47</v>
      </c>
      <c r="G2876" t="n">
        <v>125.67</v>
      </c>
      <c r="H2876" t="n">
        <v>2.07</v>
      </c>
      <c r="I2876" t="n">
        <v>5</v>
      </c>
      <c r="J2876" t="n">
        <v>225.84</v>
      </c>
      <c r="K2876" t="n">
        <v>53.44</v>
      </c>
      <c r="L2876" t="n">
        <v>26.25</v>
      </c>
      <c r="M2876" t="n">
        <v>3</v>
      </c>
      <c r="N2876" t="n">
        <v>51.15</v>
      </c>
      <c r="O2876" t="n">
        <v>28087.6</v>
      </c>
      <c r="P2876" t="n">
        <v>134.03</v>
      </c>
      <c r="Q2876" t="n">
        <v>197.75</v>
      </c>
      <c r="R2876" t="n">
        <v>29.91</v>
      </c>
      <c r="S2876" t="n">
        <v>25.4</v>
      </c>
      <c r="T2876" t="n">
        <v>1424.38</v>
      </c>
      <c r="U2876" t="n">
        <v>0.85</v>
      </c>
      <c r="V2876" t="n">
        <v>0.89</v>
      </c>
      <c r="W2876" t="n">
        <v>2.95</v>
      </c>
      <c r="X2876" t="n">
        <v>0.08</v>
      </c>
      <c r="Y2876" t="n">
        <v>1</v>
      </c>
      <c r="Z2876" t="n">
        <v>10</v>
      </c>
    </row>
    <row r="2877">
      <c r="A2877" t="n">
        <v>102</v>
      </c>
      <c r="B2877" t="n">
        <v>95</v>
      </c>
      <c r="C2877" t="inlineStr">
        <is>
          <t xml:space="preserve">CONCLUIDO	</t>
        </is>
      </c>
      <c r="D2877" t="n">
        <v>7.6189</v>
      </c>
      <c r="E2877" t="n">
        <v>13.13</v>
      </c>
      <c r="F2877" t="n">
        <v>10.47</v>
      </c>
      <c r="G2877" t="n">
        <v>125.65</v>
      </c>
      <c r="H2877" t="n">
        <v>2.08</v>
      </c>
      <c r="I2877" t="n">
        <v>5</v>
      </c>
      <c r="J2877" t="n">
        <v>226.26</v>
      </c>
      <c r="K2877" t="n">
        <v>53.44</v>
      </c>
      <c r="L2877" t="n">
        <v>26.5</v>
      </c>
      <c r="M2877" t="n">
        <v>3</v>
      </c>
      <c r="N2877" t="n">
        <v>51.32</v>
      </c>
      <c r="O2877" t="n">
        <v>28139.34</v>
      </c>
      <c r="P2877" t="n">
        <v>133.91</v>
      </c>
      <c r="Q2877" t="n">
        <v>197.75</v>
      </c>
      <c r="R2877" t="n">
        <v>29.94</v>
      </c>
      <c r="S2877" t="n">
        <v>25.4</v>
      </c>
      <c r="T2877" t="n">
        <v>1439.1</v>
      </c>
      <c r="U2877" t="n">
        <v>0.85</v>
      </c>
      <c r="V2877" t="n">
        <v>0.89</v>
      </c>
      <c r="W2877" t="n">
        <v>2.95</v>
      </c>
      <c r="X2877" t="n">
        <v>0.08</v>
      </c>
      <c r="Y2877" t="n">
        <v>1</v>
      </c>
      <c r="Z2877" t="n">
        <v>10</v>
      </c>
    </row>
    <row r="2878">
      <c r="A2878" t="n">
        <v>103</v>
      </c>
      <c r="B2878" t="n">
        <v>95</v>
      </c>
      <c r="C2878" t="inlineStr">
        <is>
          <t xml:space="preserve">CONCLUIDO	</t>
        </is>
      </c>
      <c r="D2878" t="n">
        <v>7.6199</v>
      </c>
      <c r="E2878" t="n">
        <v>13.12</v>
      </c>
      <c r="F2878" t="n">
        <v>10.47</v>
      </c>
      <c r="G2878" t="n">
        <v>125.63</v>
      </c>
      <c r="H2878" t="n">
        <v>2.1</v>
      </c>
      <c r="I2878" t="n">
        <v>5</v>
      </c>
      <c r="J2878" t="n">
        <v>226.68</v>
      </c>
      <c r="K2878" t="n">
        <v>53.44</v>
      </c>
      <c r="L2878" t="n">
        <v>26.75</v>
      </c>
      <c r="M2878" t="n">
        <v>3</v>
      </c>
      <c r="N2878" t="n">
        <v>51.49</v>
      </c>
      <c r="O2878" t="n">
        <v>28191.14</v>
      </c>
      <c r="P2878" t="n">
        <v>133.81</v>
      </c>
      <c r="Q2878" t="n">
        <v>197.75</v>
      </c>
      <c r="R2878" t="n">
        <v>29.87</v>
      </c>
      <c r="S2878" t="n">
        <v>25.4</v>
      </c>
      <c r="T2878" t="n">
        <v>1407.98</v>
      </c>
      <c r="U2878" t="n">
        <v>0.85</v>
      </c>
      <c r="V2878" t="n">
        <v>0.89</v>
      </c>
      <c r="W2878" t="n">
        <v>2.95</v>
      </c>
      <c r="X2878" t="n">
        <v>0.08</v>
      </c>
      <c r="Y2878" t="n">
        <v>1</v>
      </c>
      <c r="Z2878" t="n">
        <v>10</v>
      </c>
    </row>
    <row r="2879">
      <c r="A2879" t="n">
        <v>104</v>
      </c>
      <c r="B2879" t="n">
        <v>95</v>
      </c>
      <c r="C2879" t="inlineStr">
        <is>
          <t xml:space="preserve">CONCLUIDO	</t>
        </is>
      </c>
      <c r="D2879" t="n">
        <v>7.6216</v>
      </c>
      <c r="E2879" t="n">
        <v>13.12</v>
      </c>
      <c r="F2879" t="n">
        <v>10.47</v>
      </c>
      <c r="G2879" t="n">
        <v>125.59</v>
      </c>
      <c r="H2879" t="n">
        <v>2.11</v>
      </c>
      <c r="I2879" t="n">
        <v>5</v>
      </c>
      <c r="J2879" t="n">
        <v>227.1</v>
      </c>
      <c r="K2879" t="n">
        <v>53.44</v>
      </c>
      <c r="L2879" t="n">
        <v>27</v>
      </c>
      <c r="M2879" t="n">
        <v>3</v>
      </c>
      <c r="N2879" t="n">
        <v>51.66</v>
      </c>
      <c r="O2879" t="n">
        <v>28243</v>
      </c>
      <c r="P2879" t="n">
        <v>133.72</v>
      </c>
      <c r="Q2879" t="n">
        <v>197.75</v>
      </c>
      <c r="R2879" t="n">
        <v>29.84</v>
      </c>
      <c r="S2879" t="n">
        <v>25.4</v>
      </c>
      <c r="T2879" t="n">
        <v>1392.63</v>
      </c>
      <c r="U2879" t="n">
        <v>0.85</v>
      </c>
      <c r="V2879" t="n">
        <v>0.89</v>
      </c>
      <c r="W2879" t="n">
        <v>2.94</v>
      </c>
      <c r="X2879" t="n">
        <v>0.08</v>
      </c>
      <c r="Y2879" t="n">
        <v>1</v>
      </c>
      <c r="Z2879" t="n">
        <v>10</v>
      </c>
    </row>
    <row r="2880">
      <c r="A2880" t="n">
        <v>105</v>
      </c>
      <c r="B2880" t="n">
        <v>95</v>
      </c>
      <c r="C2880" t="inlineStr">
        <is>
          <t xml:space="preserve">CONCLUIDO	</t>
        </is>
      </c>
      <c r="D2880" t="n">
        <v>7.619</v>
      </c>
      <c r="E2880" t="n">
        <v>13.12</v>
      </c>
      <c r="F2880" t="n">
        <v>10.47</v>
      </c>
      <c r="G2880" t="n">
        <v>125.64</v>
      </c>
      <c r="H2880" t="n">
        <v>2.13</v>
      </c>
      <c r="I2880" t="n">
        <v>5</v>
      </c>
      <c r="J2880" t="n">
        <v>227.52</v>
      </c>
      <c r="K2880" t="n">
        <v>53.44</v>
      </c>
      <c r="L2880" t="n">
        <v>27.25</v>
      </c>
      <c r="M2880" t="n">
        <v>3</v>
      </c>
      <c r="N2880" t="n">
        <v>51.83</v>
      </c>
      <c r="O2880" t="n">
        <v>28294.92</v>
      </c>
      <c r="P2880" t="n">
        <v>133.68</v>
      </c>
      <c r="Q2880" t="n">
        <v>197.75</v>
      </c>
      <c r="R2880" t="n">
        <v>29.93</v>
      </c>
      <c r="S2880" t="n">
        <v>25.4</v>
      </c>
      <c r="T2880" t="n">
        <v>1435.29</v>
      </c>
      <c r="U2880" t="n">
        <v>0.85</v>
      </c>
      <c r="V2880" t="n">
        <v>0.89</v>
      </c>
      <c r="W2880" t="n">
        <v>2.95</v>
      </c>
      <c r="X2880" t="n">
        <v>0.08</v>
      </c>
      <c r="Y2880" t="n">
        <v>1</v>
      </c>
      <c r="Z2880" t="n">
        <v>10</v>
      </c>
    </row>
    <row r="2881">
      <c r="A2881" t="n">
        <v>106</v>
      </c>
      <c r="B2881" t="n">
        <v>95</v>
      </c>
      <c r="C2881" t="inlineStr">
        <is>
          <t xml:space="preserve">CONCLUIDO	</t>
        </is>
      </c>
      <c r="D2881" t="n">
        <v>7.621</v>
      </c>
      <c r="E2881" t="n">
        <v>13.12</v>
      </c>
      <c r="F2881" t="n">
        <v>10.47</v>
      </c>
      <c r="G2881" t="n">
        <v>125.6</v>
      </c>
      <c r="H2881" t="n">
        <v>2.14</v>
      </c>
      <c r="I2881" t="n">
        <v>5</v>
      </c>
      <c r="J2881" t="n">
        <v>227.94</v>
      </c>
      <c r="K2881" t="n">
        <v>53.44</v>
      </c>
      <c r="L2881" t="n">
        <v>27.5</v>
      </c>
      <c r="M2881" t="n">
        <v>3</v>
      </c>
      <c r="N2881" t="n">
        <v>52.01</v>
      </c>
      <c r="O2881" t="n">
        <v>28346.9</v>
      </c>
      <c r="P2881" t="n">
        <v>133.46</v>
      </c>
      <c r="Q2881" t="n">
        <v>197.75</v>
      </c>
      <c r="R2881" t="n">
        <v>29.79</v>
      </c>
      <c r="S2881" t="n">
        <v>25.4</v>
      </c>
      <c r="T2881" t="n">
        <v>1366.91</v>
      </c>
      <c r="U2881" t="n">
        <v>0.85</v>
      </c>
      <c r="V2881" t="n">
        <v>0.89</v>
      </c>
      <c r="W2881" t="n">
        <v>2.95</v>
      </c>
      <c r="X2881" t="n">
        <v>0.08</v>
      </c>
      <c r="Y2881" t="n">
        <v>1</v>
      </c>
      <c r="Z2881" t="n">
        <v>10</v>
      </c>
    </row>
    <row r="2882">
      <c r="A2882" t="n">
        <v>107</v>
      </c>
      <c r="B2882" t="n">
        <v>95</v>
      </c>
      <c r="C2882" t="inlineStr">
        <is>
          <t xml:space="preserve">CONCLUIDO	</t>
        </is>
      </c>
      <c r="D2882" t="n">
        <v>7.622</v>
      </c>
      <c r="E2882" t="n">
        <v>13.12</v>
      </c>
      <c r="F2882" t="n">
        <v>10.47</v>
      </c>
      <c r="G2882" t="n">
        <v>125.58</v>
      </c>
      <c r="H2882" t="n">
        <v>2.16</v>
      </c>
      <c r="I2882" t="n">
        <v>5</v>
      </c>
      <c r="J2882" t="n">
        <v>228.36</v>
      </c>
      <c r="K2882" t="n">
        <v>53.44</v>
      </c>
      <c r="L2882" t="n">
        <v>27.75</v>
      </c>
      <c r="M2882" t="n">
        <v>3</v>
      </c>
      <c r="N2882" t="n">
        <v>52.18</v>
      </c>
      <c r="O2882" t="n">
        <v>28398.94</v>
      </c>
      <c r="P2882" t="n">
        <v>133.32</v>
      </c>
      <c r="Q2882" t="n">
        <v>197.75</v>
      </c>
      <c r="R2882" t="n">
        <v>29.72</v>
      </c>
      <c r="S2882" t="n">
        <v>25.4</v>
      </c>
      <c r="T2882" t="n">
        <v>1330.81</v>
      </c>
      <c r="U2882" t="n">
        <v>0.85</v>
      </c>
      <c r="V2882" t="n">
        <v>0.89</v>
      </c>
      <c r="W2882" t="n">
        <v>2.95</v>
      </c>
      <c r="X2882" t="n">
        <v>0.08</v>
      </c>
      <c r="Y2882" t="n">
        <v>1</v>
      </c>
      <c r="Z2882" t="n">
        <v>10</v>
      </c>
    </row>
    <row r="2883">
      <c r="A2883" t="n">
        <v>108</v>
      </c>
      <c r="B2883" t="n">
        <v>95</v>
      </c>
      <c r="C2883" t="inlineStr">
        <is>
          <t xml:space="preserve">CONCLUIDO	</t>
        </is>
      </c>
      <c r="D2883" t="n">
        <v>7.6232</v>
      </c>
      <c r="E2883" t="n">
        <v>13.12</v>
      </c>
      <c r="F2883" t="n">
        <v>10.46</v>
      </c>
      <c r="G2883" t="n">
        <v>125.56</v>
      </c>
      <c r="H2883" t="n">
        <v>2.18</v>
      </c>
      <c r="I2883" t="n">
        <v>5</v>
      </c>
      <c r="J2883" t="n">
        <v>228.79</v>
      </c>
      <c r="K2883" t="n">
        <v>53.44</v>
      </c>
      <c r="L2883" t="n">
        <v>28</v>
      </c>
      <c r="M2883" t="n">
        <v>3</v>
      </c>
      <c r="N2883" t="n">
        <v>52.35</v>
      </c>
      <c r="O2883" t="n">
        <v>28451.04</v>
      </c>
      <c r="P2883" t="n">
        <v>133.02</v>
      </c>
      <c r="Q2883" t="n">
        <v>197.76</v>
      </c>
      <c r="R2883" t="n">
        <v>29.62</v>
      </c>
      <c r="S2883" t="n">
        <v>25.4</v>
      </c>
      <c r="T2883" t="n">
        <v>1280.76</v>
      </c>
      <c r="U2883" t="n">
        <v>0.86</v>
      </c>
      <c r="V2883" t="n">
        <v>0.89</v>
      </c>
      <c r="W2883" t="n">
        <v>2.95</v>
      </c>
      <c r="X2883" t="n">
        <v>0.07000000000000001</v>
      </c>
      <c r="Y2883" t="n">
        <v>1</v>
      </c>
      <c r="Z2883" t="n">
        <v>10</v>
      </c>
    </row>
    <row r="2884">
      <c r="A2884" t="n">
        <v>109</v>
      </c>
      <c r="B2884" t="n">
        <v>95</v>
      </c>
      <c r="C2884" t="inlineStr">
        <is>
          <t xml:space="preserve">CONCLUIDO	</t>
        </is>
      </c>
      <c r="D2884" t="n">
        <v>7.6223</v>
      </c>
      <c r="E2884" t="n">
        <v>13.12</v>
      </c>
      <c r="F2884" t="n">
        <v>10.46</v>
      </c>
      <c r="G2884" t="n">
        <v>125.58</v>
      </c>
      <c r="H2884" t="n">
        <v>2.19</v>
      </c>
      <c r="I2884" t="n">
        <v>5</v>
      </c>
      <c r="J2884" t="n">
        <v>229.21</v>
      </c>
      <c r="K2884" t="n">
        <v>53.44</v>
      </c>
      <c r="L2884" t="n">
        <v>28.25</v>
      </c>
      <c r="M2884" t="n">
        <v>3</v>
      </c>
      <c r="N2884" t="n">
        <v>52.52</v>
      </c>
      <c r="O2884" t="n">
        <v>28503.21</v>
      </c>
      <c r="P2884" t="n">
        <v>132.97</v>
      </c>
      <c r="Q2884" t="n">
        <v>197.75</v>
      </c>
      <c r="R2884" t="n">
        <v>29.72</v>
      </c>
      <c r="S2884" t="n">
        <v>25.4</v>
      </c>
      <c r="T2884" t="n">
        <v>1328.83</v>
      </c>
      <c r="U2884" t="n">
        <v>0.85</v>
      </c>
      <c r="V2884" t="n">
        <v>0.89</v>
      </c>
      <c r="W2884" t="n">
        <v>2.95</v>
      </c>
      <c r="X2884" t="n">
        <v>0.07000000000000001</v>
      </c>
      <c r="Y2884" t="n">
        <v>1</v>
      </c>
      <c r="Z2884" t="n">
        <v>10</v>
      </c>
    </row>
    <row r="2885">
      <c r="A2885" t="n">
        <v>110</v>
      </c>
      <c r="B2885" t="n">
        <v>95</v>
      </c>
      <c r="C2885" t="inlineStr">
        <is>
          <t xml:space="preserve">CONCLUIDO	</t>
        </is>
      </c>
      <c r="D2885" t="n">
        <v>7.6244</v>
      </c>
      <c r="E2885" t="n">
        <v>13.12</v>
      </c>
      <c r="F2885" t="n">
        <v>10.46</v>
      </c>
      <c r="G2885" t="n">
        <v>125.53</v>
      </c>
      <c r="H2885" t="n">
        <v>2.21</v>
      </c>
      <c r="I2885" t="n">
        <v>5</v>
      </c>
      <c r="J2885" t="n">
        <v>229.63</v>
      </c>
      <c r="K2885" t="n">
        <v>53.44</v>
      </c>
      <c r="L2885" t="n">
        <v>28.5</v>
      </c>
      <c r="M2885" t="n">
        <v>3</v>
      </c>
      <c r="N2885" t="n">
        <v>52.7</v>
      </c>
      <c r="O2885" t="n">
        <v>28555.43</v>
      </c>
      <c r="P2885" t="n">
        <v>132.63</v>
      </c>
      <c r="Q2885" t="n">
        <v>197.75</v>
      </c>
      <c r="R2885" t="n">
        <v>29.5</v>
      </c>
      <c r="S2885" t="n">
        <v>25.4</v>
      </c>
      <c r="T2885" t="n">
        <v>1220.84</v>
      </c>
      <c r="U2885" t="n">
        <v>0.86</v>
      </c>
      <c r="V2885" t="n">
        <v>0.89</v>
      </c>
      <c r="W2885" t="n">
        <v>2.95</v>
      </c>
      <c r="X2885" t="n">
        <v>0.07000000000000001</v>
      </c>
      <c r="Y2885" t="n">
        <v>1</v>
      </c>
      <c r="Z2885" t="n">
        <v>10</v>
      </c>
    </row>
    <row r="2886">
      <c r="A2886" t="n">
        <v>111</v>
      </c>
      <c r="B2886" t="n">
        <v>95</v>
      </c>
      <c r="C2886" t="inlineStr">
        <is>
          <t xml:space="preserve">CONCLUIDO	</t>
        </is>
      </c>
      <c r="D2886" t="n">
        <v>7.624</v>
      </c>
      <c r="E2886" t="n">
        <v>13.12</v>
      </c>
      <c r="F2886" t="n">
        <v>10.46</v>
      </c>
      <c r="G2886" t="n">
        <v>125.54</v>
      </c>
      <c r="H2886" t="n">
        <v>2.22</v>
      </c>
      <c r="I2886" t="n">
        <v>5</v>
      </c>
      <c r="J2886" t="n">
        <v>230.06</v>
      </c>
      <c r="K2886" t="n">
        <v>53.44</v>
      </c>
      <c r="L2886" t="n">
        <v>28.75</v>
      </c>
      <c r="M2886" t="n">
        <v>3</v>
      </c>
      <c r="N2886" t="n">
        <v>52.87</v>
      </c>
      <c r="O2886" t="n">
        <v>28607.71</v>
      </c>
      <c r="P2886" t="n">
        <v>132.53</v>
      </c>
      <c r="Q2886" t="n">
        <v>197.78</v>
      </c>
      <c r="R2886" t="n">
        <v>29.57</v>
      </c>
      <c r="S2886" t="n">
        <v>25.4</v>
      </c>
      <c r="T2886" t="n">
        <v>1255.88</v>
      </c>
      <c r="U2886" t="n">
        <v>0.86</v>
      </c>
      <c r="V2886" t="n">
        <v>0.89</v>
      </c>
      <c r="W2886" t="n">
        <v>2.95</v>
      </c>
      <c r="X2886" t="n">
        <v>0.07000000000000001</v>
      </c>
      <c r="Y2886" t="n">
        <v>1</v>
      </c>
      <c r="Z2886" t="n">
        <v>10</v>
      </c>
    </row>
    <row r="2887">
      <c r="A2887" t="n">
        <v>112</v>
      </c>
      <c r="B2887" t="n">
        <v>95</v>
      </c>
      <c r="C2887" t="inlineStr">
        <is>
          <t xml:space="preserve">CONCLUIDO	</t>
        </is>
      </c>
      <c r="D2887" t="n">
        <v>7.6237</v>
      </c>
      <c r="E2887" t="n">
        <v>13.12</v>
      </c>
      <c r="F2887" t="n">
        <v>10.46</v>
      </c>
      <c r="G2887" t="n">
        <v>125.55</v>
      </c>
      <c r="H2887" t="n">
        <v>2.24</v>
      </c>
      <c r="I2887" t="n">
        <v>5</v>
      </c>
      <c r="J2887" t="n">
        <v>230.48</v>
      </c>
      <c r="K2887" t="n">
        <v>53.44</v>
      </c>
      <c r="L2887" t="n">
        <v>29</v>
      </c>
      <c r="M2887" t="n">
        <v>3</v>
      </c>
      <c r="N2887" t="n">
        <v>53.05</v>
      </c>
      <c r="O2887" t="n">
        <v>28660.06</v>
      </c>
      <c r="P2887" t="n">
        <v>132.02</v>
      </c>
      <c r="Q2887" t="n">
        <v>197.76</v>
      </c>
      <c r="R2887" t="n">
        <v>29.62</v>
      </c>
      <c r="S2887" t="n">
        <v>25.4</v>
      </c>
      <c r="T2887" t="n">
        <v>1278.68</v>
      </c>
      <c r="U2887" t="n">
        <v>0.86</v>
      </c>
      <c r="V2887" t="n">
        <v>0.89</v>
      </c>
      <c r="W2887" t="n">
        <v>2.95</v>
      </c>
      <c r="X2887" t="n">
        <v>0.07000000000000001</v>
      </c>
      <c r="Y2887" t="n">
        <v>1</v>
      </c>
      <c r="Z2887" t="n">
        <v>10</v>
      </c>
    </row>
    <row r="2888">
      <c r="A2888" t="n">
        <v>113</v>
      </c>
      <c r="B2888" t="n">
        <v>95</v>
      </c>
      <c r="C2888" t="inlineStr">
        <is>
          <t xml:space="preserve">CONCLUIDO	</t>
        </is>
      </c>
      <c r="D2888" t="n">
        <v>7.6253</v>
      </c>
      <c r="E2888" t="n">
        <v>13.11</v>
      </c>
      <c r="F2888" t="n">
        <v>10.46</v>
      </c>
      <c r="G2888" t="n">
        <v>125.51</v>
      </c>
      <c r="H2888" t="n">
        <v>2.25</v>
      </c>
      <c r="I2888" t="n">
        <v>5</v>
      </c>
      <c r="J2888" t="n">
        <v>230.91</v>
      </c>
      <c r="K2888" t="n">
        <v>53.44</v>
      </c>
      <c r="L2888" t="n">
        <v>29.25</v>
      </c>
      <c r="M2888" t="n">
        <v>3</v>
      </c>
      <c r="N2888" t="n">
        <v>53.22</v>
      </c>
      <c r="O2888" t="n">
        <v>28712.46</v>
      </c>
      <c r="P2888" t="n">
        <v>131.59</v>
      </c>
      <c r="Q2888" t="n">
        <v>197.75</v>
      </c>
      <c r="R2888" t="n">
        <v>29.55</v>
      </c>
      <c r="S2888" t="n">
        <v>25.4</v>
      </c>
      <c r="T2888" t="n">
        <v>1243.72</v>
      </c>
      <c r="U2888" t="n">
        <v>0.86</v>
      </c>
      <c r="V2888" t="n">
        <v>0.89</v>
      </c>
      <c r="W2888" t="n">
        <v>2.95</v>
      </c>
      <c r="X2888" t="n">
        <v>0.07000000000000001</v>
      </c>
      <c r="Y2888" t="n">
        <v>1</v>
      </c>
      <c r="Z2888" t="n">
        <v>10</v>
      </c>
    </row>
    <row r="2889">
      <c r="A2889" t="n">
        <v>114</v>
      </c>
      <c r="B2889" t="n">
        <v>95</v>
      </c>
      <c r="C2889" t="inlineStr">
        <is>
          <t xml:space="preserve">CONCLUIDO	</t>
        </is>
      </c>
      <c r="D2889" t="n">
        <v>7.6216</v>
      </c>
      <c r="E2889" t="n">
        <v>13.12</v>
      </c>
      <c r="F2889" t="n">
        <v>10.47</v>
      </c>
      <c r="G2889" t="n">
        <v>125.59</v>
      </c>
      <c r="H2889" t="n">
        <v>2.27</v>
      </c>
      <c r="I2889" t="n">
        <v>5</v>
      </c>
      <c r="J2889" t="n">
        <v>231.33</v>
      </c>
      <c r="K2889" t="n">
        <v>53.44</v>
      </c>
      <c r="L2889" t="n">
        <v>29.5</v>
      </c>
      <c r="M2889" t="n">
        <v>3</v>
      </c>
      <c r="N2889" t="n">
        <v>53.4</v>
      </c>
      <c r="O2889" t="n">
        <v>28764.93</v>
      </c>
      <c r="P2889" t="n">
        <v>131.5</v>
      </c>
      <c r="Q2889" t="n">
        <v>197.75</v>
      </c>
      <c r="R2889" t="n">
        <v>29.73</v>
      </c>
      <c r="S2889" t="n">
        <v>25.4</v>
      </c>
      <c r="T2889" t="n">
        <v>1334.88</v>
      </c>
      <c r="U2889" t="n">
        <v>0.85</v>
      </c>
      <c r="V2889" t="n">
        <v>0.89</v>
      </c>
      <c r="W2889" t="n">
        <v>2.95</v>
      </c>
      <c r="X2889" t="n">
        <v>0.08</v>
      </c>
      <c r="Y2889" t="n">
        <v>1</v>
      </c>
      <c r="Z2889" t="n">
        <v>10</v>
      </c>
    </row>
    <row r="2890">
      <c r="A2890" t="n">
        <v>115</v>
      </c>
      <c r="B2890" t="n">
        <v>95</v>
      </c>
      <c r="C2890" t="inlineStr">
        <is>
          <t xml:space="preserve">CONCLUIDO	</t>
        </is>
      </c>
      <c r="D2890" t="n">
        <v>7.6202</v>
      </c>
      <c r="E2890" t="n">
        <v>13.12</v>
      </c>
      <c r="F2890" t="n">
        <v>10.47</v>
      </c>
      <c r="G2890" t="n">
        <v>125.62</v>
      </c>
      <c r="H2890" t="n">
        <v>2.28</v>
      </c>
      <c r="I2890" t="n">
        <v>5</v>
      </c>
      <c r="J2890" t="n">
        <v>231.76</v>
      </c>
      <c r="K2890" t="n">
        <v>53.44</v>
      </c>
      <c r="L2890" t="n">
        <v>29.75</v>
      </c>
      <c r="M2890" t="n">
        <v>3</v>
      </c>
      <c r="N2890" t="n">
        <v>53.57</v>
      </c>
      <c r="O2890" t="n">
        <v>28817.46</v>
      </c>
      <c r="P2890" t="n">
        <v>131.41</v>
      </c>
      <c r="Q2890" t="n">
        <v>197.75</v>
      </c>
      <c r="R2890" t="n">
        <v>29.85</v>
      </c>
      <c r="S2890" t="n">
        <v>25.4</v>
      </c>
      <c r="T2890" t="n">
        <v>1398.43</v>
      </c>
      <c r="U2890" t="n">
        <v>0.85</v>
      </c>
      <c r="V2890" t="n">
        <v>0.89</v>
      </c>
      <c r="W2890" t="n">
        <v>2.95</v>
      </c>
      <c r="X2890" t="n">
        <v>0.08</v>
      </c>
      <c r="Y2890" t="n">
        <v>1</v>
      </c>
      <c r="Z2890" t="n">
        <v>10</v>
      </c>
    </row>
    <row r="2891">
      <c r="A2891" t="n">
        <v>116</v>
      </c>
      <c r="B2891" t="n">
        <v>95</v>
      </c>
      <c r="C2891" t="inlineStr">
        <is>
          <t xml:space="preserve">CONCLUIDO	</t>
        </is>
      </c>
      <c r="D2891" t="n">
        <v>7.6199</v>
      </c>
      <c r="E2891" t="n">
        <v>13.12</v>
      </c>
      <c r="F2891" t="n">
        <v>10.47</v>
      </c>
      <c r="G2891" t="n">
        <v>125.63</v>
      </c>
      <c r="H2891" t="n">
        <v>2.3</v>
      </c>
      <c r="I2891" t="n">
        <v>5</v>
      </c>
      <c r="J2891" t="n">
        <v>232.18</v>
      </c>
      <c r="K2891" t="n">
        <v>53.44</v>
      </c>
      <c r="L2891" t="n">
        <v>30</v>
      </c>
      <c r="M2891" t="n">
        <v>3</v>
      </c>
      <c r="N2891" t="n">
        <v>53.75</v>
      </c>
      <c r="O2891" t="n">
        <v>28870.05</v>
      </c>
      <c r="P2891" t="n">
        <v>131.31</v>
      </c>
      <c r="Q2891" t="n">
        <v>197.75</v>
      </c>
      <c r="R2891" t="n">
        <v>29.86</v>
      </c>
      <c r="S2891" t="n">
        <v>25.4</v>
      </c>
      <c r="T2891" t="n">
        <v>1401.96</v>
      </c>
      <c r="U2891" t="n">
        <v>0.85</v>
      </c>
      <c r="V2891" t="n">
        <v>0.89</v>
      </c>
      <c r="W2891" t="n">
        <v>2.95</v>
      </c>
      <c r="X2891" t="n">
        <v>0.08</v>
      </c>
      <c r="Y2891" t="n">
        <v>1</v>
      </c>
      <c r="Z2891" t="n">
        <v>10</v>
      </c>
    </row>
    <row r="2892">
      <c r="A2892" t="n">
        <v>117</v>
      </c>
      <c r="B2892" t="n">
        <v>95</v>
      </c>
      <c r="C2892" t="inlineStr">
        <is>
          <t xml:space="preserve">CONCLUIDO	</t>
        </is>
      </c>
      <c r="D2892" t="n">
        <v>7.6202</v>
      </c>
      <c r="E2892" t="n">
        <v>13.12</v>
      </c>
      <c r="F2892" t="n">
        <v>10.47</v>
      </c>
      <c r="G2892" t="n">
        <v>125.62</v>
      </c>
      <c r="H2892" t="n">
        <v>2.31</v>
      </c>
      <c r="I2892" t="n">
        <v>5</v>
      </c>
      <c r="J2892" t="n">
        <v>232.61</v>
      </c>
      <c r="K2892" t="n">
        <v>53.44</v>
      </c>
      <c r="L2892" t="n">
        <v>30.25</v>
      </c>
      <c r="M2892" t="n">
        <v>3</v>
      </c>
      <c r="N2892" t="n">
        <v>53.93</v>
      </c>
      <c r="O2892" t="n">
        <v>28922.71</v>
      </c>
      <c r="P2892" t="n">
        <v>130.88</v>
      </c>
      <c r="Q2892" t="n">
        <v>197.75</v>
      </c>
      <c r="R2892" t="n">
        <v>29.81</v>
      </c>
      <c r="S2892" t="n">
        <v>25.4</v>
      </c>
      <c r="T2892" t="n">
        <v>1376.38</v>
      </c>
      <c r="U2892" t="n">
        <v>0.85</v>
      </c>
      <c r="V2892" t="n">
        <v>0.89</v>
      </c>
      <c r="W2892" t="n">
        <v>2.95</v>
      </c>
      <c r="X2892" t="n">
        <v>0.08</v>
      </c>
      <c r="Y2892" t="n">
        <v>1</v>
      </c>
      <c r="Z2892" t="n">
        <v>10</v>
      </c>
    </row>
    <row r="2893">
      <c r="A2893" t="n">
        <v>118</v>
      </c>
      <c r="B2893" t="n">
        <v>95</v>
      </c>
      <c r="C2893" t="inlineStr">
        <is>
          <t xml:space="preserve">CONCLUIDO	</t>
        </is>
      </c>
      <c r="D2893" t="n">
        <v>7.6207</v>
      </c>
      <c r="E2893" t="n">
        <v>13.12</v>
      </c>
      <c r="F2893" t="n">
        <v>10.47</v>
      </c>
      <c r="G2893" t="n">
        <v>125.61</v>
      </c>
      <c r="H2893" t="n">
        <v>2.33</v>
      </c>
      <c r="I2893" t="n">
        <v>5</v>
      </c>
      <c r="J2893" t="n">
        <v>233.04</v>
      </c>
      <c r="K2893" t="n">
        <v>53.44</v>
      </c>
      <c r="L2893" t="n">
        <v>30.5</v>
      </c>
      <c r="M2893" t="n">
        <v>3</v>
      </c>
      <c r="N2893" t="n">
        <v>54.1</v>
      </c>
      <c r="O2893" t="n">
        <v>28975.43</v>
      </c>
      <c r="P2893" t="n">
        <v>130.51</v>
      </c>
      <c r="Q2893" t="n">
        <v>197.75</v>
      </c>
      <c r="R2893" t="n">
        <v>29.78</v>
      </c>
      <c r="S2893" t="n">
        <v>25.4</v>
      </c>
      <c r="T2893" t="n">
        <v>1361</v>
      </c>
      <c r="U2893" t="n">
        <v>0.85</v>
      </c>
      <c r="V2893" t="n">
        <v>0.89</v>
      </c>
      <c r="W2893" t="n">
        <v>2.95</v>
      </c>
      <c r="X2893" t="n">
        <v>0.08</v>
      </c>
      <c r="Y2893" t="n">
        <v>1</v>
      </c>
      <c r="Z2893" t="n">
        <v>10</v>
      </c>
    </row>
    <row r="2894">
      <c r="A2894" t="n">
        <v>119</v>
      </c>
      <c r="B2894" t="n">
        <v>95</v>
      </c>
      <c r="C2894" t="inlineStr">
        <is>
          <t xml:space="preserve">CONCLUIDO	</t>
        </is>
      </c>
      <c r="D2894" t="n">
        <v>7.6211</v>
      </c>
      <c r="E2894" t="n">
        <v>13.12</v>
      </c>
      <c r="F2894" t="n">
        <v>10.47</v>
      </c>
      <c r="G2894" t="n">
        <v>125.6</v>
      </c>
      <c r="H2894" t="n">
        <v>2.34</v>
      </c>
      <c r="I2894" t="n">
        <v>5</v>
      </c>
      <c r="J2894" t="n">
        <v>233.47</v>
      </c>
      <c r="K2894" t="n">
        <v>53.44</v>
      </c>
      <c r="L2894" t="n">
        <v>30.75</v>
      </c>
      <c r="M2894" t="n">
        <v>3</v>
      </c>
      <c r="N2894" t="n">
        <v>54.28</v>
      </c>
      <c r="O2894" t="n">
        <v>29028.21</v>
      </c>
      <c r="P2894" t="n">
        <v>130.37</v>
      </c>
      <c r="Q2894" t="n">
        <v>197.78</v>
      </c>
      <c r="R2894" t="n">
        <v>29.77</v>
      </c>
      <c r="S2894" t="n">
        <v>25.4</v>
      </c>
      <c r="T2894" t="n">
        <v>1354.01</v>
      </c>
      <c r="U2894" t="n">
        <v>0.85</v>
      </c>
      <c r="V2894" t="n">
        <v>0.89</v>
      </c>
      <c r="W2894" t="n">
        <v>2.95</v>
      </c>
      <c r="X2894" t="n">
        <v>0.08</v>
      </c>
      <c r="Y2894" t="n">
        <v>1</v>
      </c>
      <c r="Z2894" t="n">
        <v>10</v>
      </c>
    </row>
    <row r="2895">
      <c r="A2895" t="n">
        <v>120</v>
      </c>
      <c r="B2895" t="n">
        <v>95</v>
      </c>
      <c r="C2895" t="inlineStr">
        <is>
          <t xml:space="preserve">CONCLUIDO	</t>
        </is>
      </c>
      <c r="D2895" t="n">
        <v>7.6555</v>
      </c>
      <c r="E2895" t="n">
        <v>13.06</v>
      </c>
      <c r="F2895" t="n">
        <v>10.45</v>
      </c>
      <c r="G2895" t="n">
        <v>156.68</v>
      </c>
      <c r="H2895" t="n">
        <v>2.36</v>
      </c>
      <c r="I2895" t="n">
        <v>4</v>
      </c>
      <c r="J2895" t="n">
        <v>233.89</v>
      </c>
      <c r="K2895" t="n">
        <v>53.44</v>
      </c>
      <c r="L2895" t="n">
        <v>31</v>
      </c>
      <c r="M2895" t="n">
        <v>2</v>
      </c>
      <c r="N2895" t="n">
        <v>54.46</v>
      </c>
      <c r="O2895" t="n">
        <v>29081.05</v>
      </c>
      <c r="P2895" t="n">
        <v>129.82</v>
      </c>
      <c r="Q2895" t="n">
        <v>197.77</v>
      </c>
      <c r="R2895" t="n">
        <v>29.08</v>
      </c>
      <c r="S2895" t="n">
        <v>25.4</v>
      </c>
      <c r="T2895" t="n">
        <v>1014.28</v>
      </c>
      <c r="U2895" t="n">
        <v>0.87</v>
      </c>
      <c r="V2895" t="n">
        <v>0.89</v>
      </c>
      <c r="W2895" t="n">
        <v>2.95</v>
      </c>
      <c r="X2895" t="n">
        <v>0.06</v>
      </c>
      <c r="Y2895" t="n">
        <v>1</v>
      </c>
      <c r="Z2895" t="n">
        <v>10</v>
      </c>
    </row>
    <row r="2896">
      <c r="A2896" t="n">
        <v>121</v>
      </c>
      <c r="B2896" t="n">
        <v>95</v>
      </c>
      <c r="C2896" t="inlineStr">
        <is>
          <t xml:space="preserve">CONCLUIDO	</t>
        </is>
      </c>
      <c r="D2896" t="n">
        <v>7.6583</v>
      </c>
      <c r="E2896" t="n">
        <v>13.06</v>
      </c>
      <c r="F2896" t="n">
        <v>10.44</v>
      </c>
      <c r="G2896" t="n">
        <v>156.6</v>
      </c>
      <c r="H2896" t="n">
        <v>2.37</v>
      </c>
      <c r="I2896" t="n">
        <v>4</v>
      </c>
      <c r="J2896" t="n">
        <v>234.32</v>
      </c>
      <c r="K2896" t="n">
        <v>53.44</v>
      </c>
      <c r="L2896" t="n">
        <v>31.25</v>
      </c>
      <c r="M2896" t="n">
        <v>2</v>
      </c>
      <c r="N2896" t="n">
        <v>54.64</v>
      </c>
      <c r="O2896" t="n">
        <v>29133.96</v>
      </c>
      <c r="P2896" t="n">
        <v>129.97</v>
      </c>
      <c r="Q2896" t="n">
        <v>197.75</v>
      </c>
      <c r="R2896" t="n">
        <v>28.99</v>
      </c>
      <c r="S2896" t="n">
        <v>25.4</v>
      </c>
      <c r="T2896" t="n">
        <v>969.0700000000001</v>
      </c>
      <c r="U2896" t="n">
        <v>0.88</v>
      </c>
      <c r="V2896" t="n">
        <v>0.89</v>
      </c>
      <c r="W2896" t="n">
        <v>2.94</v>
      </c>
      <c r="X2896" t="n">
        <v>0.05</v>
      </c>
      <c r="Y2896" t="n">
        <v>1</v>
      </c>
      <c r="Z2896" t="n">
        <v>10</v>
      </c>
    </row>
    <row r="2897">
      <c r="A2897" t="n">
        <v>122</v>
      </c>
      <c r="B2897" t="n">
        <v>95</v>
      </c>
      <c r="C2897" t="inlineStr">
        <is>
          <t xml:space="preserve">CONCLUIDO	</t>
        </is>
      </c>
      <c r="D2897" t="n">
        <v>7.6568</v>
      </c>
      <c r="E2897" t="n">
        <v>13.06</v>
      </c>
      <c r="F2897" t="n">
        <v>10.44</v>
      </c>
      <c r="G2897" t="n">
        <v>156.64</v>
      </c>
      <c r="H2897" t="n">
        <v>2.39</v>
      </c>
      <c r="I2897" t="n">
        <v>4</v>
      </c>
      <c r="J2897" t="n">
        <v>234.75</v>
      </c>
      <c r="K2897" t="n">
        <v>53.44</v>
      </c>
      <c r="L2897" t="n">
        <v>31.5</v>
      </c>
      <c r="M2897" t="n">
        <v>2</v>
      </c>
      <c r="N2897" t="n">
        <v>54.82</v>
      </c>
      <c r="O2897" t="n">
        <v>29186.93</v>
      </c>
      <c r="P2897" t="n">
        <v>130.11</v>
      </c>
      <c r="Q2897" t="n">
        <v>197.75</v>
      </c>
      <c r="R2897" t="n">
        <v>28.99</v>
      </c>
      <c r="S2897" t="n">
        <v>25.4</v>
      </c>
      <c r="T2897" t="n">
        <v>969.9400000000001</v>
      </c>
      <c r="U2897" t="n">
        <v>0.88</v>
      </c>
      <c r="V2897" t="n">
        <v>0.89</v>
      </c>
      <c r="W2897" t="n">
        <v>2.95</v>
      </c>
      <c r="X2897" t="n">
        <v>0.05</v>
      </c>
      <c r="Y2897" t="n">
        <v>1</v>
      </c>
      <c r="Z2897" t="n">
        <v>10</v>
      </c>
    </row>
    <row r="2898">
      <c r="A2898" t="n">
        <v>123</v>
      </c>
      <c r="B2898" t="n">
        <v>95</v>
      </c>
      <c r="C2898" t="inlineStr">
        <is>
          <t xml:space="preserve">CONCLUIDO	</t>
        </is>
      </c>
      <c r="D2898" t="n">
        <v>7.6565</v>
      </c>
      <c r="E2898" t="n">
        <v>13.06</v>
      </c>
      <c r="F2898" t="n">
        <v>10.44</v>
      </c>
      <c r="G2898" t="n">
        <v>156.65</v>
      </c>
      <c r="H2898" t="n">
        <v>2.4</v>
      </c>
      <c r="I2898" t="n">
        <v>4</v>
      </c>
      <c r="J2898" t="n">
        <v>235.18</v>
      </c>
      <c r="K2898" t="n">
        <v>53.44</v>
      </c>
      <c r="L2898" t="n">
        <v>31.75</v>
      </c>
      <c r="M2898" t="n">
        <v>2</v>
      </c>
      <c r="N2898" t="n">
        <v>55</v>
      </c>
      <c r="O2898" t="n">
        <v>29239.96</v>
      </c>
      <c r="P2898" t="n">
        <v>130.38</v>
      </c>
      <c r="Q2898" t="n">
        <v>197.76</v>
      </c>
      <c r="R2898" t="n">
        <v>29.07</v>
      </c>
      <c r="S2898" t="n">
        <v>25.4</v>
      </c>
      <c r="T2898" t="n">
        <v>1010.49</v>
      </c>
      <c r="U2898" t="n">
        <v>0.87</v>
      </c>
      <c r="V2898" t="n">
        <v>0.89</v>
      </c>
      <c r="W2898" t="n">
        <v>2.94</v>
      </c>
      <c r="X2898" t="n">
        <v>0.05</v>
      </c>
      <c r="Y2898" t="n">
        <v>1</v>
      </c>
      <c r="Z2898" t="n">
        <v>10</v>
      </c>
    </row>
    <row r="2899">
      <c r="A2899" t="n">
        <v>124</v>
      </c>
      <c r="B2899" t="n">
        <v>95</v>
      </c>
      <c r="C2899" t="inlineStr">
        <is>
          <t xml:space="preserve">CONCLUIDO	</t>
        </is>
      </c>
      <c r="D2899" t="n">
        <v>7.6562</v>
      </c>
      <c r="E2899" t="n">
        <v>13.06</v>
      </c>
      <c r="F2899" t="n">
        <v>10.44</v>
      </c>
      <c r="G2899" t="n">
        <v>156.66</v>
      </c>
      <c r="H2899" t="n">
        <v>2.41</v>
      </c>
      <c r="I2899" t="n">
        <v>4</v>
      </c>
      <c r="J2899" t="n">
        <v>235.61</v>
      </c>
      <c r="K2899" t="n">
        <v>53.44</v>
      </c>
      <c r="L2899" t="n">
        <v>32</v>
      </c>
      <c r="M2899" t="n">
        <v>2</v>
      </c>
      <c r="N2899" t="n">
        <v>55.18</v>
      </c>
      <c r="O2899" t="n">
        <v>29293.06</v>
      </c>
      <c r="P2899" t="n">
        <v>130.52</v>
      </c>
      <c r="Q2899" t="n">
        <v>197.77</v>
      </c>
      <c r="R2899" t="n">
        <v>29.03</v>
      </c>
      <c r="S2899" t="n">
        <v>25.4</v>
      </c>
      <c r="T2899" t="n">
        <v>990.29</v>
      </c>
      <c r="U2899" t="n">
        <v>0.87</v>
      </c>
      <c r="V2899" t="n">
        <v>0.89</v>
      </c>
      <c r="W2899" t="n">
        <v>2.94</v>
      </c>
      <c r="X2899" t="n">
        <v>0.05</v>
      </c>
      <c r="Y2899" t="n">
        <v>1</v>
      </c>
      <c r="Z2899" t="n">
        <v>10</v>
      </c>
    </row>
    <row r="2900">
      <c r="A2900" t="n">
        <v>125</v>
      </c>
      <c r="B2900" t="n">
        <v>95</v>
      </c>
      <c r="C2900" t="inlineStr">
        <is>
          <t xml:space="preserve">CONCLUIDO	</t>
        </is>
      </c>
      <c r="D2900" t="n">
        <v>7.656</v>
      </c>
      <c r="E2900" t="n">
        <v>13.06</v>
      </c>
      <c r="F2900" t="n">
        <v>10.44</v>
      </c>
      <c r="G2900" t="n">
        <v>156.66</v>
      </c>
      <c r="H2900" t="n">
        <v>2.43</v>
      </c>
      <c r="I2900" t="n">
        <v>4</v>
      </c>
      <c r="J2900" t="n">
        <v>236.04</v>
      </c>
      <c r="K2900" t="n">
        <v>53.44</v>
      </c>
      <c r="L2900" t="n">
        <v>32.25</v>
      </c>
      <c r="M2900" t="n">
        <v>2</v>
      </c>
      <c r="N2900" t="n">
        <v>55.36</v>
      </c>
      <c r="O2900" t="n">
        <v>29346.22</v>
      </c>
      <c r="P2900" t="n">
        <v>130.73</v>
      </c>
      <c r="Q2900" t="n">
        <v>197.76</v>
      </c>
      <c r="R2900" t="n">
        <v>29.04</v>
      </c>
      <c r="S2900" t="n">
        <v>25.4</v>
      </c>
      <c r="T2900" t="n">
        <v>993.75</v>
      </c>
      <c r="U2900" t="n">
        <v>0.87</v>
      </c>
      <c r="V2900" t="n">
        <v>0.89</v>
      </c>
      <c r="W2900" t="n">
        <v>2.95</v>
      </c>
      <c r="X2900" t="n">
        <v>0.05</v>
      </c>
      <c r="Y2900" t="n">
        <v>1</v>
      </c>
      <c r="Z2900" t="n">
        <v>10</v>
      </c>
    </row>
    <row r="2901">
      <c r="A2901" t="n">
        <v>126</v>
      </c>
      <c r="B2901" t="n">
        <v>95</v>
      </c>
      <c r="C2901" t="inlineStr">
        <is>
          <t xml:space="preserve">CONCLUIDO	</t>
        </is>
      </c>
      <c r="D2901" t="n">
        <v>7.6576</v>
      </c>
      <c r="E2901" t="n">
        <v>13.06</v>
      </c>
      <c r="F2901" t="n">
        <v>10.44</v>
      </c>
      <c r="G2901" t="n">
        <v>156.62</v>
      </c>
      <c r="H2901" t="n">
        <v>2.44</v>
      </c>
      <c r="I2901" t="n">
        <v>4</v>
      </c>
      <c r="J2901" t="n">
        <v>236.48</v>
      </c>
      <c r="K2901" t="n">
        <v>53.44</v>
      </c>
      <c r="L2901" t="n">
        <v>32.5</v>
      </c>
      <c r="M2901" t="n">
        <v>2</v>
      </c>
      <c r="N2901" t="n">
        <v>55.54</v>
      </c>
      <c r="O2901" t="n">
        <v>29399.45</v>
      </c>
      <c r="P2901" t="n">
        <v>130.82</v>
      </c>
      <c r="Q2901" t="n">
        <v>197.75</v>
      </c>
      <c r="R2901" t="n">
        <v>29.01</v>
      </c>
      <c r="S2901" t="n">
        <v>25.4</v>
      </c>
      <c r="T2901" t="n">
        <v>981.9</v>
      </c>
      <c r="U2901" t="n">
        <v>0.88</v>
      </c>
      <c r="V2901" t="n">
        <v>0.89</v>
      </c>
      <c r="W2901" t="n">
        <v>2.94</v>
      </c>
      <c r="X2901" t="n">
        <v>0.05</v>
      </c>
      <c r="Y2901" t="n">
        <v>1</v>
      </c>
      <c r="Z2901" t="n">
        <v>10</v>
      </c>
    </row>
    <row r="2902">
      <c r="A2902" t="n">
        <v>127</v>
      </c>
      <c r="B2902" t="n">
        <v>95</v>
      </c>
      <c r="C2902" t="inlineStr">
        <is>
          <t xml:space="preserve">CONCLUIDO	</t>
        </is>
      </c>
      <c r="D2902" t="n">
        <v>7.6553</v>
      </c>
      <c r="E2902" t="n">
        <v>13.06</v>
      </c>
      <c r="F2902" t="n">
        <v>10.45</v>
      </c>
      <c r="G2902" t="n">
        <v>156.68</v>
      </c>
      <c r="H2902" t="n">
        <v>2.46</v>
      </c>
      <c r="I2902" t="n">
        <v>4</v>
      </c>
      <c r="J2902" t="n">
        <v>236.91</v>
      </c>
      <c r="K2902" t="n">
        <v>53.44</v>
      </c>
      <c r="L2902" t="n">
        <v>32.75</v>
      </c>
      <c r="M2902" t="n">
        <v>2</v>
      </c>
      <c r="N2902" t="n">
        <v>55.72</v>
      </c>
      <c r="O2902" t="n">
        <v>29452.74</v>
      </c>
      <c r="P2902" t="n">
        <v>130.88</v>
      </c>
      <c r="Q2902" t="n">
        <v>197.75</v>
      </c>
      <c r="R2902" t="n">
        <v>29.05</v>
      </c>
      <c r="S2902" t="n">
        <v>25.4</v>
      </c>
      <c r="T2902" t="n">
        <v>1000.1</v>
      </c>
      <c r="U2902" t="n">
        <v>0.87</v>
      </c>
      <c r="V2902" t="n">
        <v>0.89</v>
      </c>
      <c r="W2902" t="n">
        <v>2.95</v>
      </c>
      <c r="X2902" t="n">
        <v>0.06</v>
      </c>
      <c r="Y2902" t="n">
        <v>1</v>
      </c>
      <c r="Z2902" t="n">
        <v>10</v>
      </c>
    </row>
    <row r="2903">
      <c r="A2903" t="n">
        <v>128</v>
      </c>
      <c r="B2903" t="n">
        <v>95</v>
      </c>
      <c r="C2903" t="inlineStr">
        <is>
          <t xml:space="preserve">CONCLUIDO	</t>
        </is>
      </c>
      <c r="D2903" t="n">
        <v>7.6526</v>
      </c>
      <c r="E2903" t="n">
        <v>13.07</v>
      </c>
      <c r="F2903" t="n">
        <v>10.45</v>
      </c>
      <c r="G2903" t="n">
        <v>156.75</v>
      </c>
      <c r="H2903" t="n">
        <v>2.47</v>
      </c>
      <c r="I2903" t="n">
        <v>4</v>
      </c>
      <c r="J2903" t="n">
        <v>237.34</v>
      </c>
      <c r="K2903" t="n">
        <v>53.44</v>
      </c>
      <c r="L2903" t="n">
        <v>33</v>
      </c>
      <c r="M2903" t="n">
        <v>2</v>
      </c>
      <c r="N2903" t="n">
        <v>55.91</v>
      </c>
      <c r="O2903" t="n">
        <v>29506.09</v>
      </c>
      <c r="P2903" t="n">
        <v>131.03</v>
      </c>
      <c r="Q2903" t="n">
        <v>197.75</v>
      </c>
      <c r="R2903" t="n">
        <v>29.22</v>
      </c>
      <c r="S2903" t="n">
        <v>25.4</v>
      </c>
      <c r="T2903" t="n">
        <v>1085.9</v>
      </c>
      <c r="U2903" t="n">
        <v>0.87</v>
      </c>
      <c r="V2903" t="n">
        <v>0.89</v>
      </c>
      <c r="W2903" t="n">
        <v>2.95</v>
      </c>
      <c r="X2903" t="n">
        <v>0.06</v>
      </c>
      <c r="Y2903" t="n">
        <v>1</v>
      </c>
      <c r="Z2903" t="n">
        <v>10</v>
      </c>
    </row>
    <row r="2904">
      <c r="A2904" t="n">
        <v>129</v>
      </c>
      <c r="B2904" t="n">
        <v>95</v>
      </c>
      <c r="C2904" t="inlineStr">
        <is>
          <t xml:space="preserve">CONCLUIDO	</t>
        </is>
      </c>
      <c r="D2904" t="n">
        <v>7.6534</v>
      </c>
      <c r="E2904" t="n">
        <v>13.07</v>
      </c>
      <c r="F2904" t="n">
        <v>10.45</v>
      </c>
      <c r="G2904" t="n">
        <v>156.73</v>
      </c>
      <c r="H2904" t="n">
        <v>2.49</v>
      </c>
      <c r="I2904" t="n">
        <v>4</v>
      </c>
      <c r="J2904" t="n">
        <v>237.77</v>
      </c>
      <c r="K2904" t="n">
        <v>53.44</v>
      </c>
      <c r="L2904" t="n">
        <v>33.25</v>
      </c>
      <c r="M2904" t="n">
        <v>2</v>
      </c>
      <c r="N2904" t="n">
        <v>56.09</v>
      </c>
      <c r="O2904" t="n">
        <v>29559.51</v>
      </c>
      <c r="P2904" t="n">
        <v>131.06</v>
      </c>
      <c r="Q2904" t="n">
        <v>197.75</v>
      </c>
      <c r="R2904" t="n">
        <v>29.19</v>
      </c>
      <c r="S2904" t="n">
        <v>25.4</v>
      </c>
      <c r="T2904" t="n">
        <v>1071.2</v>
      </c>
      <c r="U2904" t="n">
        <v>0.87</v>
      </c>
      <c r="V2904" t="n">
        <v>0.89</v>
      </c>
      <c r="W2904" t="n">
        <v>2.95</v>
      </c>
      <c r="X2904" t="n">
        <v>0.06</v>
      </c>
      <c r="Y2904" t="n">
        <v>1</v>
      </c>
      <c r="Z2904" t="n">
        <v>10</v>
      </c>
    </row>
    <row r="2905">
      <c r="A2905" t="n">
        <v>130</v>
      </c>
      <c r="B2905" t="n">
        <v>95</v>
      </c>
      <c r="C2905" t="inlineStr">
        <is>
          <t xml:space="preserve">CONCLUIDO	</t>
        </is>
      </c>
      <c r="D2905" t="n">
        <v>7.6527</v>
      </c>
      <c r="E2905" t="n">
        <v>13.07</v>
      </c>
      <c r="F2905" t="n">
        <v>10.45</v>
      </c>
      <c r="G2905" t="n">
        <v>156.75</v>
      </c>
      <c r="H2905" t="n">
        <v>2.5</v>
      </c>
      <c r="I2905" t="n">
        <v>4</v>
      </c>
      <c r="J2905" t="n">
        <v>238.21</v>
      </c>
      <c r="K2905" t="n">
        <v>53.44</v>
      </c>
      <c r="L2905" t="n">
        <v>33.5</v>
      </c>
      <c r="M2905" t="n">
        <v>2</v>
      </c>
      <c r="N2905" t="n">
        <v>56.27</v>
      </c>
      <c r="O2905" t="n">
        <v>29613</v>
      </c>
      <c r="P2905" t="n">
        <v>131.05</v>
      </c>
      <c r="Q2905" t="n">
        <v>197.75</v>
      </c>
      <c r="R2905" t="n">
        <v>29.22</v>
      </c>
      <c r="S2905" t="n">
        <v>25.4</v>
      </c>
      <c r="T2905" t="n">
        <v>1085.07</v>
      </c>
      <c r="U2905" t="n">
        <v>0.87</v>
      </c>
      <c r="V2905" t="n">
        <v>0.89</v>
      </c>
      <c r="W2905" t="n">
        <v>2.95</v>
      </c>
      <c r="X2905" t="n">
        <v>0.06</v>
      </c>
      <c r="Y2905" t="n">
        <v>1</v>
      </c>
      <c r="Z2905" t="n">
        <v>10</v>
      </c>
    </row>
    <row r="2906">
      <c r="A2906" t="n">
        <v>131</v>
      </c>
      <c r="B2906" t="n">
        <v>95</v>
      </c>
      <c r="C2906" t="inlineStr">
        <is>
          <t xml:space="preserve">CONCLUIDO	</t>
        </is>
      </c>
      <c r="D2906" t="n">
        <v>7.6584</v>
      </c>
      <c r="E2906" t="n">
        <v>13.06</v>
      </c>
      <c r="F2906" t="n">
        <v>10.44</v>
      </c>
      <c r="G2906" t="n">
        <v>156.6</v>
      </c>
      <c r="H2906" t="n">
        <v>2.51</v>
      </c>
      <c r="I2906" t="n">
        <v>4</v>
      </c>
      <c r="J2906" t="n">
        <v>238.64</v>
      </c>
      <c r="K2906" t="n">
        <v>53.44</v>
      </c>
      <c r="L2906" t="n">
        <v>33.75</v>
      </c>
      <c r="M2906" t="n">
        <v>2</v>
      </c>
      <c r="N2906" t="n">
        <v>56.46</v>
      </c>
      <c r="O2906" t="n">
        <v>29666.55</v>
      </c>
      <c r="P2906" t="n">
        <v>130.88</v>
      </c>
      <c r="Q2906" t="n">
        <v>197.75</v>
      </c>
      <c r="R2906" t="n">
        <v>28.92</v>
      </c>
      <c r="S2906" t="n">
        <v>25.4</v>
      </c>
      <c r="T2906" t="n">
        <v>934.47</v>
      </c>
      <c r="U2906" t="n">
        <v>0.88</v>
      </c>
      <c r="V2906" t="n">
        <v>0.89</v>
      </c>
      <c r="W2906" t="n">
        <v>2.94</v>
      </c>
      <c r="X2906" t="n">
        <v>0.05</v>
      </c>
      <c r="Y2906" t="n">
        <v>1</v>
      </c>
      <c r="Z2906" t="n">
        <v>10</v>
      </c>
    </row>
    <row r="2907">
      <c r="A2907" t="n">
        <v>132</v>
      </c>
      <c r="B2907" t="n">
        <v>95</v>
      </c>
      <c r="C2907" t="inlineStr">
        <is>
          <t xml:space="preserve">CONCLUIDO	</t>
        </is>
      </c>
      <c r="D2907" t="n">
        <v>7.6579</v>
      </c>
      <c r="E2907" t="n">
        <v>13.06</v>
      </c>
      <c r="F2907" t="n">
        <v>10.44</v>
      </c>
      <c r="G2907" t="n">
        <v>156.61</v>
      </c>
      <c r="H2907" t="n">
        <v>2.53</v>
      </c>
      <c r="I2907" t="n">
        <v>4</v>
      </c>
      <c r="J2907" t="n">
        <v>239.08</v>
      </c>
      <c r="K2907" t="n">
        <v>53.44</v>
      </c>
      <c r="L2907" t="n">
        <v>34</v>
      </c>
      <c r="M2907" t="n">
        <v>2</v>
      </c>
      <c r="N2907" t="n">
        <v>56.64</v>
      </c>
      <c r="O2907" t="n">
        <v>29720.17</v>
      </c>
      <c r="P2907" t="n">
        <v>130.82</v>
      </c>
      <c r="Q2907" t="n">
        <v>197.75</v>
      </c>
      <c r="R2907" t="n">
        <v>28.98</v>
      </c>
      <c r="S2907" t="n">
        <v>25.4</v>
      </c>
      <c r="T2907" t="n">
        <v>964.65</v>
      </c>
      <c r="U2907" t="n">
        <v>0.88</v>
      </c>
      <c r="V2907" t="n">
        <v>0.89</v>
      </c>
      <c r="W2907" t="n">
        <v>2.94</v>
      </c>
      <c r="X2907" t="n">
        <v>0.05</v>
      </c>
      <c r="Y2907" t="n">
        <v>1</v>
      </c>
      <c r="Z2907" t="n">
        <v>10</v>
      </c>
    </row>
    <row r="2908">
      <c r="A2908" t="n">
        <v>133</v>
      </c>
      <c r="B2908" t="n">
        <v>95</v>
      </c>
      <c r="C2908" t="inlineStr">
        <is>
          <t xml:space="preserve">CONCLUIDO	</t>
        </is>
      </c>
      <c r="D2908" t="n">
        <v>7.6568</v>
      </c>
      <c r="E2908" t="n">
        <v>13.06</v>
      </c>
      <c r="F2908" t="n">
        <v>10.44</v>
      </c>
      <c r="G2908" t="n">
        <v>156.64</v>
      </c>
      <c r="H2908" t="n">
        <v>2.54</v>
      </c>
      <c r="I2908" t="n">
        <v>4</v>
      </c>
      <c r="J2908" t="n">
        <v>239.51</v>
      </c>
      <c r="K2908" t="n">
        <v>53.44</v>
      </c>
      <c r="L2908" t="n">
        <v>34.25</v>
      </c>
      <c r="M2908" t="n">
        <v>2</v>
      </c>
      <c r="N2908" t="n">
        <v>56.83</v>
      </c>
      <c r="O2908" t="n">
        <v>29773.85</v>
      </c>
      <c r="P2908" t="n">
        <v>130.87</v>
      </c>
      <c r="Q2908" t="n">
        <v>197.75</v>
      </c>
      <c r="R2908" t="n">
        <v>29.01</v>
      </c>
      <c r="S2908" t="n">
        <v>25.4</v>
      </c>
      <c r="T2908" t="n">
        <v>982.95</v>
      </c>
      <c r="U2908" t="n">
        <v>0.88</v>
      </c>
      <c r="V2908" t="n">
        <v>0.89</v>
      </c>
      <c r="W2908" t="n">
        <v>2.94</v>
      </c>
      <c r="X2908" t="n">
        <v>0.05</v>
      </c>
      <c r="Y2908" t="n">
        <v>1</v>
      </c>
      <c r="Z2908" t="n">
        <v>10</v>
      </c>
    </row>
    <row r="2909">
      <c r="A2909" t="n">
        <v>134</v>
      </c>
      <c r="B2909" t="n">
        <v>95</v>
      </c>
      <c r="C2909" t="inlineStr">
        <is>
          <t xml:space="preserve">CONCLUIDO	</t>
        </is>
      </c>
      <c r="D2909" t="n">
        <v>7.6558</v>
      </c>
      <c r="E2909" t="n">
        <v>13.06</v>
      </c>
      <c r="F2909" t="n">
        <v>10.44</v>
      </c>
      <c r="G2909" t="n">
        <v>156.67</v>
      </c>
      <c r="H2909" t="n">
        <v>2.56</v>
      </c>
      <c r="I2909" t="n">
        <v>4</v>
      </c>
      <c r="J2909" t="n">
        <v>239.95</v>
      </c>
      <c r="K2909" t="n">
        <v>53.44</v>
      </c>
      <c r="L2909" t="n">
        <v>34.5</v>
      </c>
      <c r="M2909" t="n">
        <v>2</v>
      </c>
      <c r="N2909" t="n">
        <v>57.01</v>
      </c>
      <c r="O2909" t="n">
        <v>29827.61</v>
      </c>
      <c r="P2909" t="n">
        <v>130.93</v>
      </c>
      <c r="Q2909" t="n">
        <v>197.75</v>
      </c>
      <c r="R2909" t="n">
        <v>29.05</v>
      </c>
      <c r="S2909" t="n">
        <v>25.4</v>
      </c>
      <c r="T2909" t="n">
        <v>998.66</v>
      </c>
      <c r="U2909" t="n">
        <v>0.87</v>
      </c>
      <c r="V2909" t="n">
        <v>0.89</v>
      </c>
      <c r="W2909" t="n">
        <v>2.95</v>
      </c>
      <c r="X2909" t="n">
        <v>0.05</v>
      </c>
      <c r="Y2909" t="n">
        <v>1</v>
      </c>
      <c r="Z2909" t="n">
        <v>10</v>
      </c>
    </row>
    <row r="2910">
      <c r="A2910" t="n">
        <v>135</v>
      </c>
      <c r="B2910" t="n">
        <v>95</v>
      </c>
      <c r="C2910" t="inlineStr">
        <is>
          <t xml:space="preserve">CONCLUIDO	</t>
        </is>
      </c>
      <c r="D2910" t="n">
        <v>7.6545</v>
      </c>
      <c r="E2910" t="n">
        <v>13.06</v>
      </c>
      <c r="F2910" t="n">
        <v>10.45</v>
      </c>
      <c r="G2910" t="n">
        <v>156.7</v>
      </c>
      <c r="H2910" t="n">
        <v>2.57</v>
      </c>
      <c r="I2910" t="n">
        <v>4</v>
      </c>
      <c r="J2910" t="n">
        <v>240.38</v>
      </c>
      <c r="K2910" t="n">
        <v>53.44</v>
      </c>
      <c r="L2910" t="n">
        <v>34.75</v>
      </c>
      <c r="M2910" t="n">
        <v>2</v>
      </c>
      <c r="N2910" t="n">
        <v>57.2</v>
      </c>
      <c r="O2910" t="n">
        <v>29881.55</v>
      </c>
      <c r="P2910" t="n">
        <v>130.89</v>
      </c>
      <c r="Q2910" t="n">
        <v>197.76</v>
      </c>
      <c r="R2910" t="n">
        <v>29.18</v>
      </c>
      <c r="S2910" t="n">
        <v>25.4</v>
      </c>
      <c r="T2910" t="n">
        <v>1067.53</v>
      </c>
      <c r="U2910" t="n">
        <v>0.87</v>
      </c>
      <c r="V2910" t="n">
        <v>0.89</v>
      </c>
      <c r="W2910" t="n">
        <v>2.94</v>
      </c>
      <c r="X2910" t="n">
        <v>0.06</v>
      </c>
      <c r="Y2910" t="n">
        <v>1</v>
      </c>
      <c r="Z2910" t="n">
        <v>10</v>
      </c>
    </row>
    <row r="2911">
      <c r="A2911" t="n">
        <v>136</v>
      </c>
      <c r="B2911" t="n">
        <v>95</v>
      </c>
      <c r="C2911" t="inlineStr">
        <is>
          <t xml:space="preserve">CONCLUIDO	</t>
        </is>
      </c>
      <c r="D2911" t="n">
        <v>7.6544</v>
      </c>
      <c r="E2911" t="n">
        <v>13.06</v>
      </c>
      <c r="F2911" t="n">
        <v>10.45</v>
      </c>
      <c r="G2911" t="n">
        <v>156.7</v>
      </c>
      <c r="H2911" t="n">
        <v>2.58</v>
      </c>
      <c r="I2911" t="n">
        <v>4</v>
      </c>
      <c r="J2911" t="n">
        <v>240.82</v>
      </c>
      <c r="K2911" t="n">
        <v>53.44</v>
      </c>
      <c r="L2911" t="n">
        <v>35</v>
      </c>
      <c r="M2911" t="n">
        <v>2</v>
      </c>
      <c r="N2911" t="n">
        <v>57.39</v>
      </c>
      <c r="O2911" t="n">
        <v>29935.43</v>
      </c>
      <c r="P2911" t="n">
        <v>130.92</v>
      </c>
      <c r="Q2911" t="n">
        <v>197.77</v>
      </c>
      <c r="R2911" t="n">
        <v>29.16</v>
      </c>
      <c r="S2911" t="n">
        <v>25.4</v>
      </c>
      <c r="T2911" t="n">
        <v>1057.28</v>
      </c>
      <c r="U2911" t="n">
        <v>0.87</v>
      </c>
      <c r="V2911" t="n">
        <v>0.89</v>
      </c>
      <c r="W2911" t="n">
        <v>2.94</v>
      </c>
      <c r="X2911" t="n">
        <v>0.06</v>
      </c>
      <c r="Y2911" t="n">
        <v>1</v>
      </c>
      <c r="Z2911" t="n">
        <v>10</v>
      </c>
    </row>
    <row r="2912">
      <c r="A2912" t="n">
        <v>137</v>
      </c>
      <c r="B2912" t="n">
        <v>95</v>
      </c>
      <c r="C2912" t="inlineStr">
        <is>
          <t xml:space="preserve">CONCLUIDO	</t>
        </is>
      </c>
      <c r="D2912" t="n">
        <v>7.6545</v>
      </c>
      <c r="E2912" t="n">
        <v>13.06</v>
      </c>
      <c r="F2912" t="n">
        <v>10.45</v>
      </c>
      <c r="G2912" t="n">
        <v>156.7</v>
      </c>
      <c r="H2912" t="n">
        <v>2.6</v>
      </c>
      <c r="I2912" t="n">
        <v>4</v>
      </c>
      <c r="J2912" t="n">
        <v>241.26</v>
      </c>
      <c r="K2912" t="n">
        <v>53.44</v>
      </c>
      <c r="L2912" t="n">
        <v>35.25</v>
      </c>
      <c r="M2912" t="n">
        <v>2</v>
      </c>
      <c r="N2912" t="n">
        <v>57.57</v>
      </c>
      <c r="O2912" t="n">
        <v>29989.39</v>
      </c>
      <c r="P2912" t="n">
        <v>130.87</v>
      </c>
      <c r="Q2912" t="n">
        <v>197.75</v>
      </c>
      <c r="R2912" t="n">
        <v>29.1</v>
      </c>
      <c r="S2912" t="n">
        <v>25.4</v>
      </c>
      <c r="T2912" t="n">
        <v>1026.24</v>
      </c>
      <c r="U2912" t="n">
        <v>0.87</v>
      </c>
      <c r="V2912" t="n">
        <v>0.89</v>
      </c>
      <c r="W2912" t="n">
        <v>2.95</v>
      </c>
      <c r="X2912" t="n">
        <v>0.06</v>
      </c>
      <c r="Y2912" t="n">
        <v>1</v>
      </c>
      <c r="Z2912" t="n">
        <v>10</v>
      </c>
    </row>
    <row r="2913">
      <c r="A2913" t="n">
        <v>138</v>
      </c>
      <c r="B2913" t="n">
        <v>95</v>
      </c>
      <c r="C2913" t="inlineStr">
        <is>
          <t xml:space="preserve">CONCLUIDO	</t>
        </is>
      </c>
      <c r="D2913" t="n">
        <v>7.6565</v>
      </c>
      <c r="E2913" t="n">
        <v>13.06</v>
      </c>
      <c r="F2913" t="n">
        <v>10.44</v>
      </c>
      <c r="G2913" t="n">
        <v>156.65</v>
      </c>
      <c r="H2913" t="n">
        <v>2.61</v>
      </c>
      <c r="I2913" t="n">
        <v>4</v>
      </c>
      <c r="J2913" t="n">
        <v>241.7</v>
      </c>
      <c r="K2913" t="n">
        <v>53.44</v>
      </c>
      <c r="L2913" t="n">
        <v>35.5</v>
      </c>
      <c r="M2913" t="n">
        <v>2</v>
      </c>
      <c r="N2913" t="n">
        <v>57.76</v>
      </c>
      <c r="O2913" t="n">
        <v>30043.41</v>
      </c>
      <c r="P2913" t="n">
        <v>130.77</v>
      </c>
      <c r="Q2913" t="n">
        <v>197.76</v>
      </c>
      <c r="R2913" t="n">
        <v>29.03</v>
      </c>
      <c r="S2913" t="n">
        <v>25.4</v>
      </c>
      <c r="T2913" t="n">
        <v>990.48</v>
      </c>
      <c r="U2913" t="n">
        <v>0.87</v>
      </c>
      <c r="V2913" t="n">
        <v>0.89</v>
      </c>
      <c r="W2913" t="n">
        <v>2.94</v>
      </c>
      <c r="X2913" t="n">
        <v>0.05</v>
      </c>
      <c r="Y2913" t="n">
        <v>1</v>
      </c>
      <c r="Z2913" t="n">
        <v>10</v>
      </c>
    </row>
    <row r="2914">
      <c r="A2914" t="n">
        <v>139</v>
      </c>
      <c r="B2914" t="n">
        <v>95</v>
      </c>
      <c r="C2914" t="inlineStr">
        <is>
          <t xml:space="preserve">CONCLUIDO	</t>
        </is>
      </c>
      <c r="D2914" t="n">
        <v>7.6568</v>
      </c>
      <c r="E2914" t="n">
        <v>13.06</v>
      </c>
      <c r="F2914" t="n">
        <v>10.44</v>
      </c>
      <c r="G2914" t="n">
        <v>156.64</v>
      </c>
      <c r="H2914" t="n">
        <v>2.63</v>
      </c>
      <c r="I2914" t="n">
        <v>4</v>
      </c>
      <c r="J2914" t="n">
        <v>242.14</v>
      </c>
      <c r="K2914" t="n">
        <v>53.44</v>
      </c>
      <c r="L2914" t="n">
        <v>35.75</v>
      </c>
      <c r="M2914" t="n">
        <v>2</v>
      </c>
      <c r="N2914" t="n">
        <v>57.95</v>
      </c>
      <c r="O2914" t="n">
        <v>30097.5</v>
      </c>
      <c r="P2914" t="n">
        <v>130.77</v>
      </c>
      <c r="Q2914" t="n">
        <v>197.75</v>
      </c>
      <c r="R2914" t="n">
        <v>29.07</v>
      </c>
      <c r="S2914" t="n">
        <v>25.4</v>
      </c>
      <c r="T2914" t="n">
        <v>1010</v>
      </c>
      <c r="U2914" t="n">
        <v>0.87</v>
      </c>
      <c r="V2914" t="n">
        <v>0.89</v>
      </c>
      <c r="W2914" t="n">
        <v>2.94</v>
      </c>
      <c r="X2914" t="n">
        <v>0.05</v>
      </c>
      <c r="Y2914" t="n">
        <v>1</v>
      </c>
      <c r="Z2914" t="n">
        <v>10</v>
      </c>
    </row>
    <row r="2915">
      <c r="A2915" t="n">
        <v>140</v>
      </c>
      <c r="B2915" t="n">
        <v>95</v>
      </c>
      <c r="C2915" t="inlineStr">
        <is>
          <t xml:space="preserve">CONCLUIDO	</t>
        </is>
      </c>
      <c r="D2915" t="n">
        <v>7.6558</v>
      </c>
      <c r="E2915" t="n">
        <v>13.06</v>
      </c>
      <c r="F2915" t="n">
        <v>10.44</v>
      </c>
      <c r="G2915" t="n">
        <v>156.67</v>
      </c>
      <c r="H2915" t="n">
        <v>2.64</v>
      </c>
      <c r="I2915" t="n">
        <v>4</v>
      </c>
      <c r="J2915" t="n">
        <v>242.57</v>
      </c>
      <c r="K2915" t="n">
        <v>53.44</v>
      </c>
      <c r="L2915" t="n">
        <v>36</v>
      </c>
      <c r="M2915" t="n">
        <v>2</v>
      </c>
      <c r="N2915" t="n">
        <v>58.14</v>
      </c>
      <c r="O2915" t="n">
        <v>30151.65</v>
      </c>
      <c r="P2915" t="n">
        <v>130.79</v>
      </c>
      <c r="Q2915" t="n">
        <v>197.75</v>
      </c>
      <c r="R2915" t="n">
        <v>29.06</v>
      </c>
      <c r="S2915" t="n">
        <v>25.4</v>
      </c>
      <c r="T2915" t="n">
        <v>1003.65</v>
      </c>
      <c r="U2915" t="n">
        <v>0.87</v>
      </c>
      <c r="V2915" t="n">
        <v>0.89</v>
      </c>
      <c r="W2915" t="n">
        <v>2.95</v>
      </c>
      <c r="X2915" t="n">
        <v>0.05</v>
      </c>
      <c r="Y2915" t="n">
        <v>1</v>
      </c>
      <c r="Z2915" t="n">
        <v>10</v>
      </c>
    </row>
    <row r="2916">
      <c r="A2916" t="n">
        <v>141</v>
      </c>
      <c r="B2916" t="n">
        <v>95</v>
      </c>
      <c r="C2916" t="inlineStr">
        <is>
          <t xml:space="preserve">CONCLUIDO	</t>
        </is>
      </c>
      <c r="D2916" t="n">
        <v>7.654</v>
      </c>
      <c r="E2916" t="n">
        <v>13.06</v>
      </c>
      <c r="F2916" t="n">
        <v>10.45</v>
      </c>
      <c r="G2916" t="n">
        <v>156.71</v>
      </c>
      <c r="H2916" t="n">
        <v>2.65</v>
      </c>
      <c r="I2916" t="n">
        <v>4</v>
      </c>
      <c r="J2916" t="n">
        <v>243.01</v>
      </c>
      <c r="K2916" t="n">
        <v>53.44</v>
      </c>
      <c r="L2916" t="n">
        <v>36.25</v>
      </c>
      <c r="M2916" t="n">
        <v>2</v>
      </c>
      <c r="N2916" t="n">
        <v>58.33</v>
      </c>
      <c r="O2916" t="n">
        <v>30205.88</v>
      </c>
      <c r="P2916" t="n">
        <v>130.7</v>
      </c>
      <c r="Q2916" t="n">
        <v>197.75</v>
      </c>
      <c r="R2916" t="n">
        <v>29.14</v>
      </c>
      <c r="S2916" t="n">
        <v>25.4</v>
      </c>
      <c r="T2916" t="n">
        <v>1048.37</v>
      </c>
      <c r="U2916" t="n">
        <v>0.87</v>
      </c>
      <c r="V2916" t="n">
        <v>0.89</v>
      </c>
      <c r="W2916" t="n">
        <v>2.95</v>
      </c>
      <c r="X2916" t="n">
        <v>0.06</v>
      </c>
      <c r="Y2916" t="n">
        <v>1</v>
      </c>
      <c r="Z2916" t="n">
        <v>10</v>
      </c>
    </row>
    <row r="2917">
      <c r="A2917" t="n">
        <v>142</v>
      </c>
      <c r="B2917" t="n">
        <v>95</v>
      </c>
      <c r="C2917" t="inlineStr">
        <is>
          <t xml:space="preserve">CONCLUIDO	</t>
        </is>
      </c>
      <c r="D2917" t="n">
        <v>7.6571</v>
      </c>
      <c r="E2917" t="n">
        <v>13.06</v>
      </c>
      <c r="F2917" t="n">
        <v>10.44</v>
      </c>
      <c r="G2917" t="n">
        <v>156.63</v>
      </c>
      <c r="H2917" t="n">
        <v>2.67</v>
      </c>
      <c r="I2917" t="n">
        <v>4</v>
      </c>
      <c r="J2917" t="n">
        <v>243.45</v>
      </c>
      <c r="K2917" t="n">
        <v>53.44</v>
      </c>
      <c r="L2917" t="n">
        <v>36.5</v>
      </c>
      <c r="M2917" t="n">
        <v>2</v>
      </c>
      <c r="N2917" t="n">
        <v>58.52</v>
      </c>
      <c r="O2917" t="n">
        <v>30260.17</v>
      </c>
      <c r="P2917" t="n">
        <v>130.46</v>
      </c>
      <c r="Q2917" t="n">
        <v>197.75</v>
      </c>
      <c r="R2917" t="n">
        <v>29.05</v>
      </c>
      <c r="S2917" t="n">
        <v>25.4</v>
      </c>
      <c r="T2917" t="n">
        <v>1003.26</v>
      </c>
      <c r="U2917" t="n">
        <v>0.87</v>
      </c>
      <c r="V2917" t="n">
        <v>0.89</v>
      </c>
      <c r="W2917" t="n">
        <v>2.94</v>
      </c>
      <c r="X2917" t="n">
        <v>0.05</v>
      </c>
      <c r="Y2917" t="n">
        <v>1</v>
      </c>
      <c r="Z2917" t="n">
        <v>10</v>
      </c>
    </row>
    <row r="2918">
      <c r="A2918" t="n">
        <v>143</v>
      </c>
      <c r="B2918" t="n">
        <v>95</v>
      </c>
      <c r="C2918" t="inlineStr">
        <is>
          <t xml:space="preserve">CONCLUIDO	</t>
        </is>
      </c>
      <c r="D2918" t="n">
        <v>7.6565</v>
      </c>
      <c r="E2918" t="n">
        <v>13.06</v>
      </c>
      <c r="F2918" t="n">
        <v>10.44</v>
      </c>
      <c r="G2918" t="n">
        <v>156.65</v>
      </c>
      <c r="H2918" t="n">
        <v>2.68</v>
      </c>
      <c r="I2918" t="n">
        <v>4</v>
      </c>
      <c r="J2918" t="n">
        <v>243.89</v>
      </c>
      <c r="K2918" t="n">
        <v>53.44</v>
      </c>
      <c r="L2918" t="n">
        <v>36.75</v>
      </c>
      <c r="M2918" t="n">
        <v>2</v>
      </c>
      <c r="N2918" t="n">
        <v>58.71</v>
      </c>
      <c r="O2918" t="n">
        <v>30314.53</v>
      </c>
      <c r="P2918" t="n">
        <v>130.28</v>
      </c>
      <c r="Q2918" t="n">
        <v>197.75</v>
      </c>
      <c r="R2918" t="n">
        <v>29</v>
      </c>
      <c r="S2918" t="n">
        <v>25.4</v>
      </c>
      <c r="T2918" t="n">
        <v>975.28</v>
      </c>
      <c r="U2918" t="n">
        <v>0.88</v>
      </c>
      <c r="V2918" t="n">
        <v>0.89</v>
      </c>
      <c r="W2918" t="n">
        <v>2.95</v>
      </c>
      <c r="X2918" t="n">
        <v>0.05</v>
      </c>
      <c r="Y2918" t="n">
        <v>1</v>
      </c>
      <c r="Z2918" t="n">
        <v>10</v>
      </c>
    </row>
    <row r="2919">
      <c r="A2919" t="n">
        <v>144</v>
      </c>
      <c r="B2919" t="n">
        <v>95</v>
      </c>
      <c r="C2919" t="inlineStr">
        <is>
          <t xml:space="preserve">CONCLUIDO	</t>
        </is>
      </c>
      <c r="D2919" t="n">
        <v>7.6573</v>
      </c>
      <c r="E2919" t="n">
        <v>13.06</v>
      </c>
      <c r="F2919" t="n">
        <v>10.44</v>
      </c>
      <c r="G2919" t="n">
        <v>156.63</v>
      </c>
      <c r="H2919" t="n">
        <v>2.69</v>
      </c>
      <c r="I2919" t="n">
        <v>4</v>
      </c>
      <c r="J2919" t="n">
        <v>244.34</v>
      </c>
      <c r="K2919" t="n">
        <v>53.44</v>
      </c>
      <c r="L2919" t="n">
        <v>37</v>
      </c>
      <c r="M2919" t="n">
        <v>2</v>
      </c>
      <c r="N2919" t="n">
        <v>58.9</v>
      </c>
      <c r="O2919" t="n">
        <v>30368.96</v>
      </c>
      <c r="P2919" t="n">
        <v>130.14</v>
      </c>
      <c r="Q2919" t="n">
        <v>197.75</v>
      </c>
      <c r="R2919" t="n">
        <v>29.01</v>
      </c>
      <c r="S2919" t="n">
        <v>25.4</v>
      </c>
      <c r="T2919" t="n">
        <v>982.08</v>
      </c>
      <c r="U2919" t="n">
        <v>0.88</v>
      </c>
      <c r="V2919" t="n">
        <v>0.89</v>
      </c>
      <c r="W2919" t="n">
        <v>2.94</v>
      </c>
      <c r="X2919" t="n">
        <v>0.05</v>
      </c>
      <c r="Y2919" t="n">
        <v>1</v>
      </c>
      <c r="Z2919" t="n">
        <v>10</v>
      </c>
    </row>
    <row r="2920">
      <c r="A2920" t="n">
        <v>145</v>
      </c>
      <c r="B2920" t="n">
        <v>95</v>
      </c>
      <c r="C2920" t="inlineStr">
        <is>
          <t xml:space="preserve">CONCLUIDO	</t>
        </is>
      </c>
      <c r="D2920" t="n">
        <v>7.656</v>
      </c>
      <c r="E2920" t="n">
        <v>13.06</v>
      </c>
      <c r="F2920" t="n">
        <v>10.44</v>
      </c>
      <c r="G2920" t="n">
        <v>156.66</v>
      </c>
      <c r="H2920" t="n">
        <v>2.71</v>
      </c>
      <c r="I2920" t="n">
        <v>4</v>
      </c>
      <c r="J2920" t="n">
        <v>244.78</v>
      </c>
      <c r="K2920" t="n">
        <v>53.44</v>
      </c>
      <c r="L2920" t="n">
        <v>37.25</v>
      </c>
      <c r="M2920" t="n">
        <v>2</v>
      </c>
      <c r="N2920" t="n">
        <v>59.09</v>
      </c>
      <c r="O2920" t="n">
        <v>30423.46</v>
      </c>
      <c r="P2920" t="n">
        <v>130.22</v>
      </c>
      <c r="Q2920" t="n">
        <v>197.77</v>
      </c>
      <c r="R2920" t="n">
        <v>29.05</v>
      </c>
      <c r="S2920" t="n">
        <v>25.4</v>
      </c>
      <c r="T2920" t="n">
        <v>1002.13</v>
      </c>
      <c r="U2920" t="n">
        <v>0.87</v>
      </c>
      <c r="V2920" t="n">
        <v>0.89</v>
      </c>
      <c r="W2920" t="n">
        <v>2.94</v>
      </c>
      <c r="X2920" t="n">
        <v>0.05</v>
      </c>
      <c r="Y2920" t="n">
        <v>1</v>
      </c>
      <c r="Z2920" t="n">
        <v>10</v>
      </c>
    </row>
    <row r="2921">
      <c r="A2921" t="n">
        <v>146</v>
      </c>
      <c r="B2921" t="n">
        <v>95</v>
      </c>
      <c r="C2921" t="inlineStr">
        <is>
          <t xml:space="preserve">CONCLUIDO	</t>
        </is>
      </c>
      <c r="D2921" t="n">
        <v>7.655</v>
      </c>
      <c r="E2921" t="n">
        <v>13.06</v>
      </c>
      <c r="F2921" t="n">
        <v>10.45</v>
      </c>
      <c r="G2921" t="n">
        <v>156.69</v>
      </c>
      <c r="H2921" t="n">
        <v>2.72</v>
      </c>
      <c r="I2921" t="n">
        <v>4</v>
      </c>
      <c r="J2921" t="n">
        <v>245.22</v>
      </c>
      <c r="K2921" t="n">
        <v>53.44</v>
      </c>
      <c r="L2921" t="n">
        <v>37.5</v>
      </c>
      <c r="M2921" t="n">
        <v>2</v>
      </c>
      <c r="N2921" t="n">
        <v>59.29</v>
      </c>
      <c r="O2921" t="n">
        <v>30478.03</v>
      </c>
      <c r="P2921" t="n">
        <v>130.19</v>
      </c>
      <c r="Q2921" t="n">
        <v>197.75</v>
      </c>
      <c r="R2921" t="n">
        <v>29.09</v>
      </c>
      <c r="S2921" t="n">
        <v>25.4</v>
      </c>
      <c r="T2921" t="n">
        <v>1021.53</v>
      </c>
      <c r="U2921" t="n">
        <v>0.87</v>
      </c>
      <c r="V2921" t="n">
        <v>0.89</v>
      </c>
      <c r="W2921" t="n">
        <v>2.95</v>
      </c>
      <c r="X2921" t="n">
        <v>0.06</v>
      </c>
      <c r="Y2921" t="n">
        <v>1</v>
      </c>
      <c r="Z2921" t="n">
        <v>10</v>
      </c>
    </row>
    <row r="2922">
      <c r="A2922" t="n">
        <v>147</v>
      </c>
      <c r="B2922" t="n">
        <v>95</v>
      </c>
      <c r="C2922" t="inlineStr">
        <is>
          <t xml:space="preserve">CONCLUIDO	</t>
        </is>
      </c>
      <c r="D2922" t="n">
        <v>7.6568</v>
      </c>
      <c r="E2922" t="n">
        <v>13.06</v>
      </c>
      <c r="F2922" t="n">
        <v>10.44</v>
      </c>
      <c r="G2922" t="n">
        <v>156.64</v>
      </c>
      <c r="H2922" t="n">
        <v>2.73</v>
      </c>
      <c r="I2922" t="n">
        <v>4</v>
      </c>
      <c r="J2922" t="n">
        <v>245.66</v>
      </c>
      <c r="K2922" t="n">
        <v>53.44</v>
      </c>
      <c r="L2922" t="n">
        <v>37.75</v>
      </c>
      <c r="M2922" t="n">
        <v>2</v>
      </c>
      <c r="N2922" t="n">
        <v>59.48</v>
      </c>
      <c r="O2922" t="n">
        <v>30532.67</v>
      </c>
      <c r="P2922" t="n">
        <v>130.2</v>
      </c>
      <c r="Q2922" t="n">
        <v>197.76</v>
      </c>
      <c r="R2922" t="n">
        <v>29.02</v>
      </c>
      <c r="S2922" t="n">
        <v>25.4</v>
      </c>
      <c r="T2922" t="n">
        <v>987.5</v>
      </c>
      <c r="U2922" t="n">
        <v>0.88</v>
      </c>
      <c r="V2922" t="n">
        <v>0.89</v>
      </c>
      <c r="W2922" t="n">
        <v>2.94</v>
      </c>
      <c r="X2922" t="n">
        <v>0.05</v>
      </c>
      <c r="Y2922" t="n">
        <v>1</v>
      </c>
      <c r="Z2922" t="n">
        <v>10</v>
      </c>
    </row>
    <row r="2923">
      <c r="A2923" t="n">
        <v>148</v>
      </c>
      <c r="B2923" t="n">
        <v>95</v>
      </c>
      <c r="C2923" t="inlineStr">
        <is>
          <t xml:space="preserve">CONCLUIDO	</t>
        </is>
      </c>
      <c r="D2923" t="n">
        <v>7.6583</v>
      </c>
      <c r="E2923" t="n">
        <v>13.06</v>
      </c>
      <c r="F2923" t="n">
        <v>10.44</v>
      </c>
      <c r="G2923" t="n">
        <v>156.6</v>
      </c>
      <c r="H2923" t="n">
        <v>2.75</v>
      </c>
      <c r="I2923" t="n">
        <v>4</v>
      </c>
      <c r="J2923" t="n">
        <v>246.11</v>
      </c>
      <c r="K2923" t="n">
        <v>53.44</v>
      </c>
      <c r="L2923" t="n">
        <v>38</v>
      </c>
      <c r="M2923" t="n">
        <v>2</v>
      </c>
      <c r="N2923" t="n">
        <v>59.67</v>
      </c>
      <c r="O2923" t="n">
        <v>30587.38</v>
      </c>
      <c r="P2923" t="n">
        <v>130.02</v>
      </c>
      <c r="Q2923" t="n">
        <v>197.75</v>
      </c>
      <c r="R2923" t="n">
        <v>28.94</v>
      </c>
      <c r="S2923" t="n">
        <v>25.4</v>
      </c>
      <c r="T2923" t="n">
        <v>946.23</v>
      </c>
      <c r="U2923" t="n">
        <v>0.88</v>
      </c>
      <c r="V2923" t="n">
        <v>0.89</v>
      </c>
      <c r="W2923" t="n">
        <v>2.94</v>
      </c>
      <c r="X2923" t="n">
        <v>0.05</v>
      </c>
      <c r="Y2923" t="n">
        <v>1</v>
      </c>
      <c r="Z2923" t="n">
        <v>10</v>
      </c>
    </row>
    <row r="2924">
      <c r="A2924" t="n">
        <v>149</v>
      </c>
      <c r="B2924" t="n">
        <v>95</v>
      </c>
      <c r="C2924" t="inlineStr">
        <is>
          <t xml:space="preserve">CONCLUIDO	</t>
        </is>
      </c>
      <c r="D2924" t="n">
        <v>7.6563</v>
      </c>
      <c r="E2924" t="n">
        <v>13.06</v>
      </c>
      <c r="F2924" t="n">
        <v>10.44</v>
      </c>
      <c r="G2924" t="n">
        <v>156.65</v>
      </c>
      <c r="H2924" t="n">
        <v>2.76</v>
      </c>
      <c r="I2924" t="n">
        <v>4</v>
      </c>
      <c r="J2924" t="n">
        <v>246.55</v>
      </c>
      <c r="K2924" t="n">
        <v>53.44</v>
      </c>
      <c r="L2924" t="n">
        <v>38.25</v>
      </c>
      <c r="M2924" t="n">
        <v>2</v>
      </c>
      <c r="N2924" t="n">
        <v>59.87</v>
      </c>
      <c r="O2924" t="n">
        <v>30642.16</v>
      </c>
      <c r="P2924" t="n">
        <v>130.01</v>
      </c>
      <c r="Q2924" t="n">
        <v>197.75</v>
      </c>
      <c r="R2924" t="n">
        <v>29.02</v>
      </c>
      <c r="S2924" t="n">
        <v>25.4</v>
      </c>
      <c r="T2924" t="n">
        <v>986.47</v>
      </c>
      <c r="U2924" t="n">
        <v>0.88</v>
      </c>
      <c r="V2924" t="n">
        <v>0.89</v>
      </c>
      <c r="W2924" t="n">
        <v>2.95</v>
      </c>
      <c r="X2924" t="n">
        <v>0.05</v>
      </c>
      <c r="Y2924" t="n">
        <v>1</v>
      </c>
      <c r="Z2924" t="n">
        <v>10</v>
      </c>
    </row>
    <row r="2925">
      <c r="A2925" t="n">
        <v>150</v>
      </c>
      <c r="B2925" t="n">
        <v>95</v>
      </c>
      <c r="C2925" t="inlineStr">
        <is>
          <t xml:space="preserve">CONCLUIDO	</t>
        </is>
      </c>
      <c r="D2925" t="n">
        <v>7.6544</v>
      </c>
      <c r="E2925" t="n">
        <v>13.06</v>
      </c>
      <c r="F2925" t="n">
        <v>10.45</v>
      </c>
      <c r="G2925" t="n">
        <v>156.7</v>
      </c>
      <c r="H2925" t="n">
        <v>2.77</v>
      </c>
      <c r="I2925" t="n">
        <v>4</v>
      </c>
      <c r="J2925" t="n">
        <v>247</v>
      </c>
      <c r="K2925" t="n">
        <v>53.44</v>
      </c>
      <c r="L2925" t="n">
        <v>38.5</v>
      </c>
      <c r="M2925" t="n">
        <v>2</v>
      </c>
      <c r="N2925" t="n">
        <v>60.06</v>
      </c>
      <c r="O2925" t="n">
        <v>30697.01</v>
      </c>
      <c r="P2925" t="n">
        <v>129.88</v>
      </c>
      <c r="Q2925" t="n">
        <v>197.75</v>
      </c>
      <c r="R2925" t="n">
        <v>29.11</v>
      </c>
      <c r="S2925" t="n">
        <v>25.4</v>
      </c>
      <c r="T2925" t="n">
        <v>1033.08</v>
      </c>
      <c r="U2925" t="n">
        <v>0.87</v>
      </c>
      <c r="V2925" t="n">
        <v>0.89</v>
      </c>
      <c r="W2925" t="n">
        <v>2.95</v>
      </c>
      <c r="X2925" t="n">
        <v>0.06</v>
      </c>
      <c r="Y2925" t="n">
        <v>1</v>
      </c>
      <c r="Z2925" t="n">
        <v>10</v>
      </c>
    </row>
    <row r="2926">
      <c r="A2926" t="n">
        <v>151</v>
      </c>
      <c r="B2926" t="n">
        <v>95</v>
      </c>
      <c r="C2926" t="inlineStr">
        <is>
          <t xml:space="preserve">CONCLUIDO	</t>
        </is>
      </c>
      <c r="D2926" t="n">
        <v>7.6592</v>
      </c>
      <c r="E2926" t="n">
        <v>13.06</v>
      </c>
      <c r="F2926" t="n">
        <v>10.44</v>
      </c>
      <c r="G2926" t="n">
        <v>156.58</v>
      </c>
      <c r="H2926" t="n">
        <v>2.79</v>
      </c>
      <c r="I2926" t="n">
        <v>4</v>
      </c>
      <c r="J2926" t="n">
        <v>247.44</v>
      </c>
      <c r="K2926" t="n">
        <v>53.44</v>
      </c>
      <c r="L2926" t="n">
        <v>38.75</v>
      </c>
      <c r="M2926" t="n">
        <v>2</v>
      </c>
      <c r="N2926" t="n">
        <v>60.26</v>
      </c>
      <c r="O2926" t="n">
        <v>30751.93</v>
      </c>
      <c r="P2926" t="n">
        <v>129.39</v>
      </c>
      <c r="Q2926" t="n">
        <v>197.75</v>
      </c>
      <c r="R2926" t="n">
        <v>28.84</v>
      </c>
      <c r="S2926" t="n">
        <v>25.4</v>
      </c>
      <c r="T2926" t="n">
        <v>896</v>
      </c>
      <c r="U2926" t="n">
        <v>0.88</v>
      </c>
      <c r="V2926" t="n">
        <v>0.89</v>
      </c>
      <c r="W2926" t="n">
        <v>2.95</v>
      </c>
      <c r="X2926" t="n">
        <v>0.05</v>
      </c>
      <c r="Y2926" t="n">
        <v>1</v>
      </c>
      <c r="Z2926" t="n">
        <v>10</v>
      </c>
    </row>
    <row r="2927">
      <c r="A2927" t="n">
        <v>152</v>
      </c>
      <c r="B2927" t="n">
        <v>95</v>
      </c>
      <c r="C2927" t="inlineStr">
        <is>
          <t xml:space="preserve">CONCLUIDO	</t>
        </is>
      </c>
      <c r="D2927" t="n">
        <v>7.6628</v>
      </c>
      <c r="E2927" t="n">
        <v>13.05</v>
      </c>
      <c r="F2927" t="n">
        <v>10.43</v>
      </c>
      <c r="G2927" t="n">
        <v>156.49</v>
      </c>
      <c r="H2927" t="n">
        <v>2.8</v>
      </c>
      <c r="I2927" t="n">
        <v>4</v>
      </c>
      <c r="J2927" t="n">
        <v>247.89</v>
      </c>
      <c r="K2927" t="n">
        <v>53.44</v>
      </c>
      <c r="L2927" t="n">
        <v>39</v>
      </c>
      <c r="M2927" t="n">
        <v>2</v>
      </c>
      <c r="N2927" t="n">
        <v>60.45</v>
      </c>
      <c r="O2927" t="n">
        <v>30806.92</v>
      </c>
      <c r="P2927" t="n">
        <v>128.93</v>
      </c>
      <c r="Q2927" t="n">
        <v>197.75</v>
      </c>
      <c r="R2927" t="n">
        <v>28.64</v>
      </c>
      <c r="S2927" t="n">
        <v>25.4</v>
      </c>
      <c r="T2927" t="n">
        <v>796.4400000000001</v>
      </c>
      <c r="U2927" t="n">
        <v>0.89</v>
      </c>
      <c r="V2927" t="n">
        <v>0.89</v>
      </c>
      <c r="W2927" t="n">
        <v>2.95</v>
      </c>
      <c r="X2927" t="n">
        <v>0.04</v>
      </c>
      <c r="Y2927" t="n">
        <v>1</v>
      </c>
      <c r="Z2927" t="n">
        <v>10</v>
      </c>
    </row>
    <row r="2928">
      <c r="A2928" t="n">
        <v>153</v>
      </c>
      <c r="B2928" t="n">
        <v>95</v>
      </c>
      <c r="C2928" t="inlineStr">
        <is>
          <t xml:space="preserve">CONCLUIDO	</t>
        </is>
      </c>
      <c r="D2928" t="n">
        <v>7.6615</v>
      </c>
      <c r="E2928" t="n">
        <v>13.05</v>
      </c>
      <c r="F2928" t="n">
        <v>10.43</v>
      </c>
      <c r="G2928" t="n">
        <v>156.52</v>
      </c>
      <c r="H2928" t="n">
        <v>2.81</v>
      </c>
      <c r="I2928" t="n">
        <v>4</v>
      </c>
      <c r="J2928" t="n">
        <v>248.33</v>
      </c>
      <c r="K2928" t="n">
        <v>53.44</v>
      </c>
      <c r="L2928" t="n">
        <v>39.25</v>
      </c>
      <c r="M2928" t="n">
        <v>2</v>
      </c>
      <c r="N2928" t="n">
        <v>60.65</v>
      </c>
      <c r="O2928" t="n">
        <v>30861.98</v>
      </c>
      <c r="P2928" t="n">
        <v>128.85</v>
      </c>
      <c r="Q2928" t="n">
        <v>197.8</v>
      </c>
      <c r="R2928" t="n">
        <v>28.67</v>
      </c>
      <c r="S2928" t="n">
        <v>25.4</v>
      </c>
      <c r="T2928" t="n">
        <v>809.41</v>
      </c>
      <c r="U2928" t="n">
        <v>0.89</v>
      </c>
      <c r="V2928" t="n">
        <v>0.89</v>
      </c>
      <c r="W2928" t="n">
        <v>2.95</v>
      </c>
      <c r="X2928" t="n">
        <v>0.04</v>
      </c>
      <c r="Y2928" t="n">
        <v>1</v>
      </c>
      <c r="Z2928" t="n">
        <v>10</v>
      </c>
    </row>
    <row r="2929">
      <c r="A2929" t="n">
        <v>154</v>
      </c>
      <c r="B2929" t="n">
        <v>95</v>
      </c>
      <c r="C2929" t="inlineStr">
        <is>
          <t xml:space="preserve">CONCLUIDO	</t>
        </is>
      </c>
      <c r="D2929" t="n">
        <v>7.661</v>
      </c>
      <c r="E2929" t="n">
        <v>13.05</v>
      </c>
      <c r="F2929" t="n">
        <v>10.44</v>
      </c>
      <c r="G2929" t="n">
        <v>156.53</v>
      </c>
      <c r="H2929" t="n">
        <v>2.82</v>
      </c>
      <c r="I2929" t="n">
        <v>4</v>
      </c>
      <c r="J2929" t="n">
        <v>248.78</v>
      </c>
      <c r="K2929" t="n">
        <v>53.44</v>
      </c>
      <c r="L2929" t="n">
        <v>39.5</v>
      </c>
      <c r="M2929" t="n">
        <v>2</v>
      </c>
      <c r="N2929" t="n">
        <v>60.85</v>
      </c>
      <c r="O2929" t="n">
        <v>30917.12</v>
      </c>
      <c r="P2929" t="n">
        <v>128.74</v>
      </c>
      <c r="Q2929" t="n">
        <v>197.79</v>
      </c>
      <c r="R2929" t="n">
        <v>28.76</v>
      </c>
      <c r="S2929" t="n">
        <v>25.4</v>
      </c>
      <c r="T2929" t="n">
        <v>853.77</v>
      </c>
      <c r="U2929" t="n">
        <v>0.88</v>
      </c>
      <c r="V2929" t="n">
        <v>0.89</v>
      </c>
      <c r="W2929" t="n">
        <v>2.94</v>
      </c>
      <c r="X2929" t="n">
        <v>0.05</v>
      </c>
      <c r="Y2929" t="n">
        <v>1</v>
      </c>
      <c r="Z2929" t="n">
        <v>10</v>
      </c>
    </row>
    <row r="2930">
      <c r="A2930" t="n">
        <v>155</v>
      </c>
      <c r="B2930" t="n">
        <v>95</v>
      </c>
      <c r="C2930" t="inlineStr">
        <is>
          <t xml:space="preserve">CONCLUIDO	</t>
        </is>
      </c>
      <c r="D2930" t="n">
        <v>7.6599</v>
      </c>
      <c r="E2930" t="n">
        <v>13.06</v>
      </c>
      <c r="F2930" t="n">
        <v>10.44</v>
      </c>
      <c r="G2930" t="n">
        <v>156.56</v>
      </c>
      <c r="H2930" t="n">
        <v>2.84</v>
      </c>
      <c r="I2930" t="n">
        <v>4</v>
      </c>
      <c r="J2930" t="n">
        <v>249.23</v>
      </c>
      <c r="K2930" t="n">
        <v>53.44</v>
      </c>
      <c r="L2930" t="n">
        <v>39.75</v>
      </c>
      <c r="M2930" t="n">
        <v>2</v>
      </c>
      <c r="N2930" t="n">
        <v>61.04</v>
      </c>
      <c r="O2930" t="n">
        <v>30972.32</v>
      </c>
      <c r="P2930" t="n">
        <v>128.59</v>
      </c>
      <c r="Q2930" t="n">
        <v>197.75</v>
      </c>
      <c r="R2930" t="n">
        <v>28.89</v>
      </c>
      <c r="S2930" t="n">
        <v>25.4</v>
      </c>
      <c r="T2930" t="n">
        <v>919.77</v>
      </c>
      <c r="U2930" t="n">
        <v>0.88</v>
      </c>
      <c r="V2930" t="n">
        <v>0.89</v>
      </c>
      <c r="W2930" t="n">
        <v>2.94</v>
      </c>
      <c r="X2930" t="n">
        <v>0.05</v>
      </c>
      <c r="Y2930" t="n">
        <v>1</v>
      </c>
      <c r="Z2930" t="n">
        <v>10</v>
      </c>
    </row>
    <row r="2931">
      <c r="A2931" t="n">
        <v>156</v>
      </c>
      <c r="B2931" t="n">
        <v>95</v>
      </c>
      <c r="C2931" t="inlineStr">
        <is>
          <t xml:space="preserve">CONCLUIDO	</t>
        </is>
      </c>
      <c r="D2931" t="n">
        <v>7.6604</v>
      </c>
      <c r="E2931" t="n">
        <v>13.05</v>
      </c>
      <c r="F2931" t="n">
        <v>10.44</v>
      </c>
      <c r="G2931" t="n">
        <v>156.55</v>
      </c>
      <c r="H2931" t="n">
        <v>2.85</v>
      </c>
      <c r="I2931" t="n">
        <v>4</v>
      </c>
      <c r="J2931" t="n">
        <v>249.68</v>
      </c>
      <c r="K2931" t="n">
        <v>53.44</v>
      </c>
      <c r="L2931" t="n">
        <v>40</v>
      </c>
      <c r="M2931" t="n">
        <v>2</v>
      </c>
      <c r="N2931" t="n">
        <v>61.24</v>
      </c>
      <c r="O2931" t="n">
        <v>31027.6</v>
      </c>
      <c r="P2931" t="n">
        <v>128.48</v>
      </c>
      <c r="Q2931" t="n">
        <v>197.75</v>
      </c>
      <c r="R2931" t="n">
        <v>28.79</v>
      </c>
      <c r="S2931" t="n">
        <v>25.4</v>
      </c>
      <c r="T2931" t="n">
        <v>871.26</v>
      </c>
      <c r="U2931" t="n">
        <v>0.88</v>
      </c>
      <c r="V2931" t="n">
        <v>0.89</v>
      </c>
      <c r="W2931" t="n">
        <v>2.95</v>
      </c>
      <c r="X2931" t="n">
        <v>0.05</v>
      </c>
      <c r="Y2931" t="n">
        <v>1</v>
      </c>
      <c r="Z2931" t="n">
        <v>10</v>
      </c>
    </row>
    <row r="2932">
      <c r="A2932" t="n">
        <v>0</v>
      </c>
      <c r="B2932" t="n">
        <v>55</v>
      </c>
      <c r="C2932" t="inlineStr">
        <is>
          <t xml:space="preserve">CONCLUIDO	</t>
        </is>
      </c>
      <c r="D2932" t="n">
        <v>6.0936</v>
      </c>
      <c r="E2932" t="n">
        <v>16.41</v>
      </c>
      <c r="F2932" t="n">
        <v>12.2</v>
      </c>
      <c r="G2932" t="n">
        <v>8.220000000000001</v>
      </c>
      <c r="H2932" t="n">
        <v>0.15</v>
      </c>
      <c r="I2932" t="n">
        <v>89</v>
      </c>
      <c r="J2932" t="n">
        <v>116.05</v>
      </c>
      <c r="K2932" t="n">
        <v>43.4</v>
      </c>
      <c r="L2932" t="n">
        <v>1</v>
      </c>
      <c r="M2932" t="n">
        <v>87</v>
      </c>
      <c r="N2932" t="n">
        <v>16.65</v>
      </c>
      <c r="O2932" t="n">
        <v>14546.17</v>
      </c>
      <c r="P2932" t="n">
        <v>122.83</v>
      </c>
      <c r="Q2932" t="n">
        <v>198.08</v>
      </c>
      <c r="R2932" t="n">
        <v>83.37</v>
      </c>
      <c r="S2932" t="n">
        <v>25.4</v>
      </c>
      <c r="T2932" t="n">
        <v>27738.28</v>
      </c>
      <c r="U2932" t="n">
        <v>0.3</v>
      </c>
      <c r="V2932" t="n">
        <v>0.76</v>
      </c>
      <c r="W2932" t="n">
        <v>3.09</v>
      </c>
      <c r="X2932" t="n">
        <v>1.8</v>
      </c>
      <c r="Y2932" t="n">
        <v>1</v>
      </c>
      <c r="Z2932" t="n">
        <v>10</v>
      </c>
    </row>
    <row r="2933">
      <c r="A2933" t="n">
        <v>1</v>
      </c>
      <c r="B2933" t="n">
        <v>55</v>
      </c>
      <c r="C2933" t="inlineStr">
        <is>
          <t xml:space="preserve">CONCLUIDO	</t>
        </is>
      </c>
      <c r="D2933" t="n">
        <v>6.4486</v>
      </c>
      <c r="E2933" t="n">
        <v>15.51</v>
      </c>
      <c r="F2933" t="n">
        <v>11.77</v>
      </c>
      <c r="G2933" t="n">
        <v>10.24</v>
      </c>
      <c r="H2933" t="n">
        <v>0.19</v>
      </c>
      <c r="I2933" t="n">
        <v>69</v>
      </c>
      <c r="J2933" t="n">
        <v>116.37</v>
      </c>
      <c r="K2933" t="n">
        <v>43.4</v>
      </c>
      <c r="L2933" t="n">
        <v>1.25</v>
      </c>
      <c r="M2933" t="n">
        <v>67</v>
      </c>
      <c r="N2933" t="n">
        <v>16.72</v>
      </c>
      <c r="O2933" t="n">
        <v>14585.96</v>
      </c>
      <c r="P2933" t="n">
        <v>118.3</v>
      </c>
      <c r="Q2933" t="n">
        <v>197.92</v>
      </c>
      <c r="R2933" t="n">
        <v>70.05</v>
      </c>
      <c r="S2933" t="n">
        <v>25.4</v>
      </c>
      <c r="T2933" t="n">
        <v>21178.13</v>
      </c>
      <c r="U2933" t="n">
        <v>0.36</v>
      </c>
      <c r="V2933" t="n">
        <v>0.79</v>
      </c>
      <c r="W2933" t="n">
        <v>3.06</v>
      </c>
      <c r="X2933" t="n">
        <v>1.38</v>
      </c>
      <c r="Y2933" t="n">
        <v>1</v>
      </c>
      <c r="Z2933" t="n">
        <v>10</v>
      </c>
    </row>
    <row r="2934">
      <c r="A2934" t="n">
        <v>2</v>
      </c>
      <c r="B2934" t="n">
        <v>55</v>
      </c>
      <c r="C2934" t="inlineStr">
        <is>
          <t xml:space="preserve">CONCLUIDO	</t>
        </is>
      </c>
      <c r="D2934" t="n">
        <v>6.6695</v>
      </c>
      <c r="E2934" t="n">
        <v>14.99</v>
      </c>
      <c r="F2934" t="n">
        <v>11.55</v>
      </c>
      <c r="G2934" t="n">
        <v>12.16</v>
      </c>
      <c r="H2934" t="n">
        <v>0.23</v>
      </c>
      <c r="I2934" t="n">
        <v>57</v>
      </c>
      <c r="J2934" t="n">
        <v>116.69</v>
      </c>
      <c r="K2934" t="n">
        <v>43.4</v>
      </c>
      <c r="L2934" t="n">
        <v>1.5</v>
      </c>
      <c r="M2934" t="n">
        <v>55</v>
      </c>
      <c r="N2934" t="n">
        <v>16.79</v>
      </c>
      <c r="O2934" t="n">
        <v>14625.77</v>
      </c>
      <c r="P2934" t="n">
        <v>115.77</v>
      </c>
      <c r="Q2934" t="n">
        <v>197.93</v>
      </c>
      <c r="R2934" t="n">
        <v>63.32</v>
      </c>
      <c r="S2934" t="n">
        <v>25.4</v>
      </c>
      <c r="T2934" t="n">
        <v>17868.79</v>
      </c>
      <c r="U2934" t="n">
        <v>0.4</v>
      </c>
      <c r="V2934" t="n">
        <v>0.8100000000000001</v>
      </c>
      <c r="W2934" t="n">
        <v>3.04</v>
      </c>
      <c r="X2934" t="n">
        <v>1.15</v>
      </c>
      <c r="Y2934" t="n">
        <v>1</v>
      </c>
      <c r="Z2934" t="n">
        <v>10</v>
      </c>
    </row>
    <row r="2935">
      <c r="A2935" t="n">
        <v>3</v>
      </c>
      <c r="B2935" t="n">
        <v>55</v>
      </c>
      <c r="C2935" t="inlineStr">
        <is>
          <t xml:space="preserve">CONCLUIDO	</t>
        </is>
      </c>
      <c r="D2935" t="n">
        <v>6.8633</v>
      </c>
      <c r="E2935" t="n">
        <v>14.57</v>
      </c>
      <c r="F2935" t="n">
        <v>11.34</v>
      </c>
      <c r="G2935" t="n">
        <v>14.17</v>
      </c>
      <c r="H2935" t="n">
        <v>0.26</v>
      </c>
      <c r="I2935" t="n">
        <v>48</v>
      </c>
      <c r="J2935" t="n">
        <v>117.01</v>
      </c>
      <c r="K2935" t="n">
        <v>43.4</v>
      </c>
      <c r="L2935" t="n">
        <v>1.75</v>
      </c>
      <c r="M2935" t="n">
        <v>46</v>
      </c>
      <c r="N2935" t="n">
        <v>16.86</v>
      </c>
      <c r="O2935" t="n">
        <v>14665.62</v>
      </c>
      <c r="P2935" t="n">
        <v>113.44</v>
      </c>
      <c r="Q2935" t="n">
        <v>197.81</v>
      </c>
      <c r="R2935" t="n">
        <v>56.62</v>
      </c>
      <c r="S2935" t="n">
        <v>25.4</v>
      </c>
      <c r="T2935" t="n">
        <v>14567.21</v>
      </c>
      <c r="U2935" t="n">
        <v>0.45</v>
      </c>
      <c r="V2935" t="n">
        <v>0.82</v>
      </c>
      <c r="W2935" t="n">
        <v>3.02</v>
      </c>
      <c r="X2935" t="n">
        <v>0.95</v>
      </c>
      <c r="Y2935" t="n">
        <v>1</v>
      </c>
      <c r="Z2935" t="n">
        <v>10</v>
      </c>
    </row>
    <row r="2936">
      <c r="A2936" t="n">
        <v>4</v>
      </c>
      <c r="B2936" t="n">
        <v>55</v>
      </c>
      <c r="C2936" t="inlineStr">
        <is>
          <t xml:space="preserve">CONCLUIDO	</t>
        </is>
      </c>
      <c r="D2936" t="n">
        <v>7.008</v>
      </c>
      <c r="E2936" t="n">
        <v>14.27</v>
      </c>
      <c r="F2936" t="n">
        <v>11.21</v>
      </c>
      <c r="G2936" t="n">
        <v>16.4</v>
      </c>
      <c r="H2936" t="n">
        <v>0.3</v>
      </c>
      <c r="I2936" t="n">
        <v>41</v>
      </c>
      <c r="J2936" t="n">
        <v>117.34</v>
      </c>
      <c r="K2936" t="n">
        <v>43.4</v>
      </c>
      <c r="L2936" t="n">
        <v>2</v>
      </c>
      <c r="M2936" t="n">
        <v>39</v>
      </c>
      <c r="N2936" t="n">
        <v>16.94</v>
      </c>
      <c r="O2936" t="n">
        <v>14705.49</v>
      </c>
      <c r="P2936" t="n">
        <v>111.87</v>
      </c>
      <c r="Q2936" t="n">
        <v>197.88</v>
      </c>
      <c r="R2936" t="n">
        <v>52.5</v>
      </c>
      <c r="S2936" t="n">
        <v>25.4</v>
      </c>
      <c r="T2936" t="n">
        <v>12542.61</v>
      </c>
      <c r="U2936" t="n">
        <v>0.48</v>
      </c>
      <c r="V2936" t="n">
        <v>0.83</v>
      </c>
      <c r="W2936" t="n">
        <v>3.01</v>
      </c>
      <c r="X2936" t="n">
        <v>0.8100000000000001</v>
      </c>
      <c r="Y2936" t="n">
        <v>1</v>
      </c>
      <c r="Z2936" t="n">
        <v>10</v>
      </c>
    </row>
    <row r="2937">
      <c r="A2937" t="n">
        <v>5</v>
      </c>
      <c r="B2937" t="n">
        <v>55</v>
      </c>
      <c r="C2937" t="inlineStr">
        <is>
          <t xml:space="preserve">CONCLUIDO	</t>
        </is>
      </c>
      <c r="D2937" t="n">
        <v>7.0999</v>
      </c>
      <c r="E2937" t="n">
        <v>14.08</v>
      </c>
      <c r="F2937" t="n">
        <v>11.12</v>
      </c>
      <c r="G2937" t="n">
        <v>18.03</v>
      </c>
      <c r="H2937" t="n">
        <v>0.34</v>
      </c>
      <c r="I2937" t="n">
        <v>37</v>
      </c>
      <c r="J2937" t="n">
        <v>117.66</v>
      </c>
      <c r="K2937" t="n">
        <v>43.4</v>
      </c>
      <c r="L2937" t="n">
        <v>2.25</v>
      </c>
      <c r="M2937" t="n">
        <v>35</v>
      </c>
      <c r="N2937" t="n">
        <v>17.01</v>
      </c>
      <c r="O2937" t="n">
        <v>14745.39</v>
      </c>
      <c r="P2937" t="n">
        <v>110.78</v>
      </c>
      <c r="Q2937" t="n">
        <v>197.85</v>
      </c>
      <c r="R2937" t="n">
        <v>49.91</v>
      </c>
      <c r="S2937" t="n">
        <v>25.4</v>
      </c>
      <c r="T2937" t="n">
        <v>11267.89</v>
      </c>
      <c r="U2937" t="n">
        <v>0.51</v>
      </c>
      <c r="V2937" t="n">
        <v>0.84</v>
      </c>
      <c r="W2937" t="n">
        <v>3</v>
      </c>
      <c r="X2937" t="n">
        <v>0.72</v>
      </c>
      <c r="Y2937" t="n">
        <v>1</v>
      </c>
      <c r="Z2937" t="n">
        <v>10</v>
      </c>
    </row>
    <row r="2938">
      <c r="A2938" t="n">
        <v>6</v>
      </c>
      <c r="B2938" t="n">
        <v>55</v>
      </c>
      <c r="C2938" t="inlineStr">
        <is>
          <t xml:space="preserve">CONCLUIDO	</t>
        </is>
      </c>
      <c r="D2938" t="n">
        <v>7.1843</v>
      </c>
      <c r="E2938" t="n">
        <v>13.92</v>
      </c>
      <c r="F2938" t="n">
        <v>11.05</v>
      </c>
      <c r="G2938" t="n">
        <v>20.08</v>
      </c>
      <c r="H2938" t="n">
        <v>0.37</v>
      </c>
      <c r="I2938" t="n">
        <v>33</v>
      </c>
      <c r="J2938" t="n">
        <v>117.98</v>
      </c>
      <c r="K2938" t="n">
        <v>43.4</v>
      </c>
      <c r="L2938" t="n">
        <v>2.5</v>
      </c>
      <c r="M2938" t="n">
        <v>31</v>
      </c>
      <c r="N2938" t="n">
        <v>17.08</v>
      </c>
      <c r="O2938" t="n">
        <v>14785.31</v>
      </c>
      <c r="P2938" t="n">
        <v>109.84</v>
      </c>
      <c r="Q2938" t="n">
        <v>197.88</v>
      </c>
      <c r="R2938" t="n">
        <v>47.68</v>
      </c>
      <c r="S2938" t="n">
        <v>25.4</v>
      </c>
      <c r="T2938" t="n">
        <v>10172.41</v>
      </c>
      <c r="U2938" t="n">
        <v>0.53</v>
      </c>
      <c r="V2938" t="n">
        <v>0.84</v>
      </c>
      <c r="W2938" t="n">
        <v>2.99</v>
      </c>
      <c r="X2938" t="n">
        <v>0.65</v>
      </c>
      <c r="Y2938" t="n">
        <v>1</v>
      </c>
      <c r="Z2938" t="n">
        <v>10</v>
      </c>
    </row>
    <row r="2939">
      <c r="A2939" t="n">
        <v>7</v>
      </c>
      <c r="B2939" t="n">
        <v>55</v>
      </c>
      <c r="C2939" t="inlineStr">
        <is>
          <t xml:space="preserve">CONCLUIDO	</t>
        </is>
      </c>
      <c r="D2939" t="n">
        <v>7.2673</v>
      </c>
      <c r="E2939" t="n">
        <v>13.76</v>
      </c>
      <c r="F2939" t="n">
        <v>10.96</v>
      </c>
      <c r="G2939" t="n">
        <v>21.92</v>
      </c>
      <c r="H2939" t="n">
        <v>0.41</v>
      </c>
      <c r="I2939" t="n">
        <v>30</v>
      </c>
      <c r="J2939" t="n">
        <v>118.31</v>
      </c>
      <c r="K2939" t="n">
        <v>43.4</v>
      </c>
      <c r="L2939" t="n">
        <v>2.75</v>
      </c>
      <c r="M2939" t="n">
        <v>28</v>
      </c>
      <c r="N2939" t="n">
        <v>17.16</v>
      </c>
      <c r="O2939" t="n">
        <v>14825.26</v>
      </c>
      <c r="P2939" t="n">
        <v>108.65</v>
      </c>
      <c r="Q2939" t="n">
        <v>197.91</v>
      </c>
      <c r="R2939" t="n">
        <v>45</v>
      </c>
      <c r="S2939" t="n">
        <v>25.4</v>
      </c>
      <c r="T2939" t="n">
        <v>8847.059999999999</v>
      </c>
      <c r="U2939" t="n">
        <v>0.5600000000000001</v>
      </c>
      <c r="V2939" t="n">
        <v>0.85</v>
      </c>
      <c r="W2939" t="n">
        <v>2.99</v>
      </c>
      <c r="X2939" t="n">
        <v>0.57</v>
      </c>
      <c r="Y2939" t="n">
        <v>1</v>
      </c>
      <c r="Z2939" t="n">
        <v>10</v>
      </c>
    </row>
    <row r="2940">
      <c r="A2940" t="n">
        <v>8</v>
      </c>
      <c r="B2940" t="n">
        <v>55</v>
      </c>
      <c r="C2940" t="inlineStr">
        <is>
          <t xml:space="preserve">CONCLUIDO	</t>
        </is>
      </c>
      <c r="D2940" t="n">
        <v>7.3248</v>
      </c>
      <c r="E2940" t="n">
        <v>13.65</v>
      </c>
      <c r="F2940" t="n">
        <v>10.92</v>
      </c>
      <c r="G2940" t="n">
        <v>24.27</v>
      </c>
      <c r="H2940" t="n">
        <v>0.45</v>
      </c>
      <c r="I2940" t="n">
        <v>27</v>
      </c>
      <c r="J2940" t="n">
        <v>118.63</v>
      </c>
      <c r="K2940" t="n">
        <v>43.4</v>
      </c>
      <c r="L2940" t="n">
        <v>3</v>
      </c>
      <c r="M2940" t="n">
        <v>25</v>
      </c>
      <c r="N2940" t="n">
        <v>17.23</v>
      </c>
      <c r="O2940" t="n">
        <v>14865.24</v>
      </c>
      <c r="P2940" t="n">
        <v>108.11</v>
      </c>
      <c r="Q2940" t="n">
        <v>197.83</v>
      </c>
      <c r="R2940" t="n">
        <v>43.8</v>
      </c>
      <c r="S2940" t="n">
        <v>25.4</v>
      </c>
      <c r="T2940" t="n">
        <v>8260.860000000001</v>
      </c>
      <c r="U2940" t="n">
        <v>0.58</v>
      </c>
      <c r="V2940" t="n">
        <v>0.85</v>
      </c>
      <c r="W2940" t="n">
        <v>2.99</v>
      </c>
      <c r="X2940" t="n">
        <v>0.53</v>
      </c>
      <c r="Y2940" t="n">
        <v>1</v>
      </c>
      <c r="Z2940" t="n">
        <v>10</v>
      </c>
    </row>
    <row r="2941">
      <c r="A2941" t="n">
        <v>9</v>
      </c>
      <c r="B2941" t="n">
        <v>55</v>
      </c>
      <c r="C2941" t="inlineStr">
        <is>
          <t xml:space="preserve">CONCLUIDO	</t>
        </is>
      </c>
      <c r="D2941" t="n">
        <v>7.3839</v>
      </c>
      <c r="E2941" t="n">
        <v>13.54</v>
      </c>
      <c r="F2941" t="n">
        <v>10.86</v>
      </c>
      <c r="G2941" t="n">
        <v>26.07</v>
      </c>
      <c r="H2941" t="n">
        <v>0.48</v>
      </c>
      <c r="I2941" t="n">
        <v>25</v>
      </c>
      <c r="J2941" t="n">
        <v>118.96</v>
      </c>
      <c r="K2941" t="n">
        <v>43.4</v>
      </c>
      <c r="L2941" t="n">
        <v>3.25</v>
      </c>
      <c r="M2941" t="n">
        <v>23</v>
      </c>
      <c r="N2941" t="n">
        <v>17.31</v>
      </c>
      <c r="O2941" t="n">
        <v>14905.25</v>
      </c>
      <c r="P2941" t="n">
        <v>107.23</v>
      </c>
      <c r="Q2941" t="n">
        <v>197.77</v>
      </c>
      <c r="R2941" t="n">
        <v>42.34</v>
      </c>
      <c r="S2941" t="n">
        <v>25.4</v>
      </c>
      <c r="T2941" t="n">
        <v>7543.18</v>
      </c>
      <c r="U2941" t="n">
        <v>0.6</v>
      </c>
      <c r="V2941" t="n">
        <v>0.86</v>
      </c>
      <c r="W2941" t="n">
        <v>2.97</v>
      </c>
      <c r="X2941" t="n">
        <v>0.47</v>
      </c>
      <c r="Y2941" t="n">
        <v>1</v>
      </c>
      <c r="Z2941" t="n">
        <v>10</v>
      </c>
    </row>
    <row r="2942">
      <c r="A2942" t="n">
        <v>10</v>
      </c>
      <c r="B2942" t="n">
        <v>55</v>
      </c>
      <c r="C2942" t="inlineStr">
        <is>
          <t xml:space="preserve">CONCLUIDO	</t>
        </is>
      </c>
      <c r="D2942" t="n">
        <v>7.4248</v>
      </c>
      <c r="E2942" t="n">
        <v>13.47</v>
      </c>
      <c r="F2942" t="n">
        <v>10.83</v>
      </c>
      <c r="G2942" t="n">
        <v>28.26</v>
      </c>
      <c r="H2942" t="n">
        <v>0.52</v>
      </c>
      <c r="I2942" t="n">
        <v>23</v>
      </c>
      <c r="J2942" t="n">
        <v>119.28</v>
      </c>
      <c r="K2942" t="n">
        <v>43.4</v>
      </c>
      <c r="L2942" t="n">
        <v>3.5</v>
      </c>
      <c r="M2942" t="n">
        <v>21</v>
      </c>
      <c r="N2942" t="n">
        <v>17.38</v>
      </c>
      <c r="O2942" t="n">
        <v>14945.29</v>
      </c>
      <c r="P2942" t="n">
        <v>106.7</v>
      </c>
      <c r="Q2942" t="n">
        <v>197.83</v>
      </c>
      <c r="R2942" t="n">
        <v>41.09</v>
      </c>
      <c r="S2942" t="n">
        <v>25.4</v>
      </c>
      <c r="T2942" t="n">
        <v>6926.77</v>
      </c>
      <c r="U2942" t="n">
        <v>0.62</v>
      </c>
      <c r="V2942" t="n">
        <v>0.86</v>
      </c>
      <c r="W2942" t="n">
        <v>2.98</v>
      </c>
      <c r="X2942" t="n">
        <v>0.44</v>
      </c>
      <c r="Y2942" t="n">
        <v>1</v>
      </c>
      <c r="Z2942" t="n">
        <v>10</v>
      </c>
    </row>
    <row r="2943">
      <c r="A2943" t="n">
        <v>11</v>
      </c>
      <c r="B2943" t="n">
        <v>55</v>
      </c>
      <c r="C2943" t="inlineStr">
        <is>
          <t xml:space="preserve">CONCLUIDO	</t>
        </is>
      </c>
      <c r="D2943" t="n">
        <v>7.4488</v>
      </c>
      <c r="E2943" t="n">
        <v>13.42</v>
      </c>
      <c r="F2943" t="n">
        <v>10.82</v>
      </c>
      <c r="G2943" t="n">
        <v>29.5</v>
      </c>
      <c r="H2943" t="n">
        <v>0.55</v>
      </c>
      <c r="I2943" t="n">
        <v>22</v>
      </c>
      <c r="J2943" t="n">
        <v>119.61</v>
      </c>
      <c r="K2943" t="n">
        <v>43.4</v>
      </c>
      <c r="L2943" t="n">
        <v>3.75</v>
      </c>
      <c r="M2943" t="n">
        <v>20</v>
      </c>
      <c r="N2943" t="n">
        <v>17.46</v>
      </c>
      <c r="O2943" t="n">
        <v>14985.35</v>
      </c>
      <c r="P2943" t="n">
        <v>106.29</v>
      </c>
      <c r="Q2943" t="n">
        <v>197.83</v>
      </c>
      <c r="R2943" t="n">
        <v>40.54</v>
      </c>
      <c r="S2943" t="n">
        <v>25.4</v>
      </c>
      <c r="T2943" t="n">
        <v>6658.52</v>
      </c>
      <c r="U2943" t="n">
        <v>0.63</v>
      </c>
      <c r="V2943" t="n">
        <v>0.86</v>
      </c>
      <c r="W2943" t="n">
        <v>2.98</v>
      </c>
      <c r="X2943" t="n">
        <v>0.42</v>
      </c>
      <c r="Y2943" t="n">
        <v>1</v>
      </c>
      <c r="Z2943" t="n">
        <v>10</v>
      </c>
    </row>
    <row r="2944">
      <c r="A2944" t="n">
        <v>12</v>
      </c>
      <c r="B2944" t="n">
        <v>55</v>
      </c>
      <c r="C2944" t="inlineStr">
        <is>
          <t xml:space="preserve">CONCLUIDO	</t>
        </is>
      </c>
      <c r="D2944" t="n">
        <v>7.4988</v>
      </c>
      <c r="E2944" t="n">
        <v>13.34</v>
      </c>
      <c r="F2944" t="n">
        <v>10.77</v>
      </c>
      <c r="G2944" t="n">
        <v>32.32</v>
      </c>
      <c r="H2944" t="n">
        <v>0.59</v>
      </c>
      <c r="I2944" t="n">
        <v>20</v>
      </c>
      <c r="J2944" t="n">
        <v>119.93</v>
      </c>
      <c r="K2944" t="n">
        <v>43.4</v>
      </c>
      <c r="L2944" t="n">
        <v>4</v>
      </c>
      <c r="M2944" t="n">
        <v>18</v>
      </c>
      <c r="N2944" t="n">
        <v>17.53</v>
      </c>
      <c r="O2944" t="n">
        <v>15025.44</v>
      </c>
      <c r="P2944" t="n">
        <v>105.54</v>
      </c>
      <c r="Q2944" t="n">
        <v>197.82</v>
      </c>
      <c r="R2944" t="n">
        <v>38.95</v>
      </c>
      <c r="S2944" t="n">
        <v>25.4</v>
      </c>
      <c r="T2944" t="n">
        <v>5869.13</v>
      </c>
      <c r="U2944" t="n">
        <v>0.65</v>
      </c>
      <c r="V2944" t="n">
        <v>0.86</v>
      </c>
      <c r="W2944" t="n">
        <v>2.98</v>
      </c>
      <c r="X2944" t="n">
        <v>0.38</v>
      </c>
      <c r="Y2944" t="n">
        <v>1</v>
      </c>
      <c r="Z2944" t="n">
        <v>10</v>
      </c>
    </row>
    <row r="2945">
      <c r="A2945" t="n">
        <v>13</v>
      </c>
      <c r="B2945" t="n">
        <v>55</v>
      </c>
      <c r="C2945" t="inlineStr">
        <is>
          <t xml:space="preserve">CONCLUIDO	</t>
        </is>
      </c>
      <c r="D2945" t="n">
        <v>7.5235</v>
      </c>
      <c r="E2945" t="n">
        <v>13.29</v>
      </c>
      <c r="F2945" t="n">
        <v>10.75</v>
      </c>
      <c r="G2945" t="n">
        <v>33.96</v>
      </c>
      <c r="H2945" t="n">
        <v>0.62</v>
      </c>
      <c r="I2945" t="n">
        <v>19</v>
      </c>
      <c r="J2945" t="n">
        <v>120.26</v>
      </c>
      <c r="K2945" t="n">
        <v>43.4</v>
      </c>
      <c r="L2945" t="n">
        <v>4.25</v>
      </c>
      <c r="M2945" t="n">
        <v>17</v>
      </c>
      <c r="N2945" t="n">
        <v>17.61</v>
      </c>
      <c r="O2945" t="n">
        <v>15065.56</v>
      </c>
      <c r="P2945" t="n">
        <v>105.18</v>
      </c>
      <c r="Q2945" t="n">
        <v>197.77</v>
      </c>
      <c r="R2945" t="n">
        <v>38.48</v>
      </c>
      <c r="S2945" t="n">
        <v>25.4</v>
      </c>
      <c r="T2945" t="n">
        <v>5640.5</v>
      </c>
      <c r="U2945" t="n">
        <v>0.66</v>
      </c>
      <c r="V2945" t="n">
        <v>0.87</v>
      </c>
      <c r="W2945" t="n">
        <v>2.97</v>
      </c>
      <c r="X2945" t="n">
        <v>0.36</v>
      </c>
      <c r="Y2945" t="n">
        <v>1</v>
      </c>
      <c r="Z2945" t="n">
        <v>10</v>
      </c>
    </row>
    <row r="2946">
      <c r="A2946" t="n">
        <v>14</v>
      </c>
      <c r="B2946" t="n">
        <v>55</v>
      </c>
      <c r="C2946" t="inlineStr">
        <is>
          <t xml:space="preserve">CONCLUIDO	</t>
        </is>
      </c>
      <c r="D2946" t="n">
        <v>7.5513</v>
      </c>
      <c r="E2946" t="n">
        <v>13.24</v>
      </c>
      <c r="F2946" t="n">
        <v>10.73</v>
      </c>
      <c r="G2946" t="n">
        <v>35.76</v>
      </c>
      <c r="H2946" t="n">
        <v>0.66</v>
      </c>
      <c r="I2946" t="n">
        <v>18</v>
      </c>
      <c r="J2946" t="n">
        <v>120.58</v>
      </c>
      <c r="K2946" t="n">
        <v>43.4</v>
      </c>
      <c r="L2946" t="n">
        <v>4.5</v>
      </c>
      <c r="M2946" t="n">
        <v>16</v>
      </c>
      <c r="N2946" t="n">
        <v>17.68</v>
      </c>
      <c r="O2946" t="n">
        <v>15105.7</v>
      </c>
      <c r="P2946" t="n">
        <v>104.72</v>
      </c>
      <c r="Q2946" t="n">
        <v>197.76</v>
      </c>
      <c r="R2946" t="n">
        <v>37.75</v>
      </c>
      <c r="S2946" t="n">
        <v>25.4</v>
      </c>
      <c r="T2946" t="n">
        <v>5283.21</v>
      </c>
      <c r="U2946" t="n">
        <v>0.67</v>
      </c>
      <c r="V2946" t="n">
        <v>0.87</v>
      </c>
      <c r="W2946" t="n">
        <v>2.97</v>
      </c>
      <c r="X2946" t="n">
        <v>0.34</v>
      </c>
      <c r="Y2946" t="n">
        <v>1</v>
      </c>
      <c r="Z2946" t="n">
        <v>10</v>
      </c>
    </row>
    <row r="2947">
      <c r="A2947" t="n">
        <v>15</v>
      </c>
      <c r="B2947" t="n">
        <v>55</v>
      </c>
      <c r="C2947" t="inlineStr">
        <is>
          <t xml:space="preserve">CONCLUIDO	</t>
        </is>
      </c>
      <c r="D2947" t="n">
        <v>7.5668</v>
      </c>
      <c r="E2947" t="n">
        <v>13.22</v>
      </c>
      <c r="F2947" t="n">
        <v>10.73</v>
      </c>
      <c r="G2947" t="n">
        <v>37.85</v>
      </c>
      <c r="H2947" t="n">
        <v>0.6899999999999999</v>
      </c>
      <c r="I2947" t="n">
        <v>17</v>
      </c>
      <c r="J2947" t="n">
        <v>120.91</v>
      </c>
      <c r="K2947" t="n">
        <v>43.4</v>
      </c>
      <c r="L2947" t="n">
        <v>4.75</v>
      </c>
      <c r="M2947" t="n">
        <v>15</v>
      </c>
      <c r="N2947" t="n">
        <v>17.76</v>
      </c>
      <c r="O2947" t="n">
        <v>15145.88</v>
      </c>
      <c r="P2947" t="n">
        <v>104.24</v>
      </c>
      <c r="Q2947" t="n">
        <v>197.84</v>
      </c>
      <c r="R2947" t="n">
        <v>37.89</v>
      </c>
      <c r="S2947" t="n">
        <v>25.4</v>
      </c>
      <c r="T2947" t="n">
        <v>5357.55</v>
      </c>
      <c r="U2947" t="n">
        <v>0.67</v>
      </c>
      <c r="V2947" t="n">
        <v>0.87</v>
      </c>
      <c r="W2947" t="n">
        <v>2.96</v>
      </c>
      <c r="X2947" t="n">
        <v>0.33</v>
      </c>
      <c r="Y2947" t="n">
        <v>1</v>
      </c>
      <c r="Z2947" t="n">
        <v>10</v>
      </c>
    </row>
    <row r="2948">
      <c r="A2948" t="n">
        <v>16</v>
      </c>
      <c r="B2948" t="n">
        <v>55</v>
      </c>
      <c r="C2948" t="inlineStr">
        <is>
          <t xml:space="preserve">CONCLUIDO	</t>
        </is>
      </c>
      <c r="D2948" t="n">
        <v>7.6057</v>
      </c>
      <c r="E2948" t="n">
        <v>13.15</v>
      </c>
      <c r="F2948" t="n">
        <v>10.68</v>
      </c>
      <c r="G2948" t="n">
        <v>40.06</v>
      </c>
      <c r="H2948" t="n">
        <v>0.73</v>
      </c>
      <c r="I2948" t="n">
        <v>16</v>
      </c>
      <c r="J2948" t="n">
        <v>121.23</v>
      </c>
      <c r="K2948" t="n">
        <v>43.4</v>
      </c>
      <c r="L2948" t="n">
        <v>5</v>
      </c>
      <c r="M2948" t="n">
        <v>14</v>
      </c>
      <c r="N2948" t="n">
        <v>17.83</v>
      </c>
      <c r="O2948" t="n">
        <v>15186.08</v>
      </c>
      <c r="P2948" t="n">
        <v>103.67</v>
      </c>
      <c r="Q2948" t="n">
        <v>197.82</v>
      </c>
      <c r="R2948" t="n">
        <v>36.34</v>
      </c>
      <c r="S2948" t="n">
        <v>25.4</v>
      </c>
      <c r="T2948" t="n">
        <v>4583.75</v>
      </c>
      <c r="U2948" t="n">
        <v>0.7</v>
      </c>
      <c r="V2948" t="n">
        <v>0.87</v>
      </c>
      <c r="W2948" t="n">
        <v>2.97</v>
      </c>
      <c r="X2948" t="n">
        <v>0.29</v>
      </c>
      <c r="Y2948" t="n">
        <v>1</v>
      </c>
      <c r="Z2948" t="n">
        <v>10</v>
      </c>
    </row>
    <row r="2949">
      <c r="A2949" t="n">
        <v>17</v>
      </c>
      <c r="B2949" t="n">
        <v>55</v>
      </c>
      <c r="C2949" t="inlineStr">
        <is>
          <t xml:space="preserve">CONCLUIDO	</t>
        </is>
      </c>
      <c r="D2949" t="n">
        <v>7.5986</v>
      </c>
      <c r="E2949" t="n">
        <v>13.16</v>
      </c>
      <c r="F2949" t="n">
        <v>10.69</v>
      </c>
      <c r="G2949" t="n">
        <v>40.1</v>
      </c>
      <c r="H2949" t="n">
        <v>0.76</v>
      </c>
      <c r="I2949" t="n">
        <v>16</v>
      </c>
      <c r="J2949" t="n">
        <v>121.56</v>
      </c>
      <c r="K2949" t="n">
        <v>43.4</v>
      </c>
      <c r="L2949" t="n">
        <v>5.25</v>
      </c>
      <c r="M2949" t="n">
        <v>14</v>
      </c>
      <c r="N2949" t="n">
        <v>17.91</v>
      </c>
      <c r="O2949" t="n">
        <v>15226.31</v>
      </c>
      <c r="P2949" t="n">
        <v>103.61</v>
      </c>
      <c r="Q2949" t="n">
        <v>197.77</v>
      </c>
      <c r="R2949" t="n">
        <v>36.81</v>
      </c>
      <c r="S2949" t="n">
        <v>25.4</v>
      </c>
      <c r="T2949" t="n">
        <v>4821.51</v>
      </c>
      <c r="U2949" t="n">
        <v>0.6899999999999999</v>
      </c>
      <c r="V2949" t="n">
        <v>0.87</v>
      </c>
      <c r="W2949" t="n">
        <v>2.97</v>
      </c>
      <c r="X2949" t="n">
        <v>0.3</v>
      </c>
      <c r="Y2949" t="n">
        <v>1</v>
      </c>
      <c r="Z2949" t="n">
        <v>10</v>
      </c>
    </row>
    <row r="2950">
      <c r="A2950" t="n">
        <v>18</v>
      </c>
      <c r="B2950" t="n">
        <v>55</v>
      </c>
      <c r="C2950" t="inlineStr">
        <is>
          <t xml:space="preserve">CONCLUIDO	</t>
        </is>
      </c>
      <c r="D2950" t="n">
        <v>7.6316</v>
      </c>
      <c r="E2950" t="n">
        <v>13.1</v>
      </c>
      <c r="F2950" t="n">
        <v>10.66</v>
      </c>
      <c r="G2950" t="n">
        <v>42.64</v>
      </c>
      <c r="H2950" t="n">
        <v>0.8</v>
      </c>
      <c r="I2950" t="n">
        <v>15</v>
      </c>
      <c r="J2950" t="n">
        <v>121.89</v>
      </c>
      <c r="K2950" t="n">
        <v>43.4</v>
      </c>
      <c r="L2950" t="n">
        <v>5.5</v>
      </c>
      <c r="M2950" t="n">
        <v>13</v>
      </c>
      <c r="N2950" t="n">
        <v>17.99</v>
      </c>
      <c r="O2950" t="n">
        <v>15266.56</v>
      </c>
      <c r="P2950" t="n">
        <v>103</v>
      </c>
      <c r="Q2950" t="n">
        <v>197.79</v>
      </c>
      <c r="R2950" t="n">
        <v>35.71</v>
      </c>
      <c r="S2950" t="n">
        <v>25.4</v>
      </c>
      <c r="T2950" t="n">
        <v>4277.75</v>
      </c>
      <c r="U2950" t="n">
        <v>0.71</v>
      </c>
      <c r="V2950" t="n">
        <v>0.87</v>
      </c>
      <c r="W2950" t="n">
        <v>2.96</v>
      </c>
      <c r="X2950" t="n">
        <v>0.27</v>
      </c>
      <c r="Y2950" t="n">
        <v>1</v>
      </c>
      <c r="Z2950" t="n">
        <v>10</v>
      </c>
    </row>
    <row r="2951">
      <c r="A2951" t="n">
        <v>19</v>
      </c>
      <c r="B2951" t="n">
        <v>55</v>
      </c>
      <c r="C2951" t="inlineStr">
        <is>
          <t xml:space="preserve">CONCLUIDO	</t>
        </is>
      </c>
      <c r="D2951" t="n">
        <v>7.6534</v>
      </c>
      <c r="E2951" t="n">
        <v>13.07</v>
      </c>
      <c r="F2951" t="n">
        <v>10.65</v>
      </c>
      <c r="G2951" t="n">
        <v>45.63</v>
      </c>
      <c r="H2951" t="n">
        <v>0.83</v>
      </c>
      <c r="I2951" t="n">
        <v>14</v>
      </c>
      <c r="J2951" t="n">
        <v>122.21</v>
      </c>
      <c r="K2951" t="n">
        <v>43.4</v>
      </c>
      <c r="L2951" t="n">
        <v>5.75</v>
      </c>
      <c r="M2951" t="n">
        <v>12</v>
      </c>
      <c r="N2951" t="n">
        <v>18.06</v>
      </c>
      <c r="O2951" t="n">
        <v>15306.85</v>
      </c>
      <c r="P2951" t="n">
        <v>102.68</v>
      </c>
      <c r="Q2951" t="n">
        <v>197.78</v>
      </c>
      <c r="R2951" t="n">
        <v>35.27</v>
      </c>
      <c r="S2951" t="n">
        <v>25.4</v>
      </c>
      <c r="T2951" t="n">
        <v>4060.02</v>
      </c>
      <c r="U2951" t="n">
        <v>0.72</v>
      </c>
      <c r="V2951" t="n">
        <v>0.87</v>
      </c>
      <c r="W2951" t="n">
        <v>2.96</v>
      </c>
      <c r="X2951" t="n">
        <v>0.26</v>
      </c>
      <c r="Y2951" t="n">
        <v>1</v>
      </c>
      <c r="Z2951" t="n">
        <v>10</v>
      </c>
    </row>
    <row r="2952">
      <c r="A2952" t="n">
        <v>20</v>
      </c>
      <c r="B2952" t="n">
        <v>55</v>
      </c>
      <c r="C2952" t="inlineStr">
        <is>
          <t xml:space="preserve">CONCLUIDO	</t>
        </is>
      </c>
      <c r="D2952" t="n">
        <v>7.6496</v>
      </c>
      <c r="E2952" t="n">
        <v>13.07</v>
      </c>
      <c r="F2952" t="n">
        <v>10.65</v>
      </c>
      <c r="G2952" t="n">
        <v>45.66</v>
      </c>
      <c r="H2952" t="n">
        <v>0.86</v>
      </c>
      <c r="I2952" t="n">
        <v>14</v>
      </c>
      <c r="J2952" t="n">
        <v>122.54</v>
      </c>
      <c r="K2952" t="n">
        <v>43.4</v>
      </c>
      <c r="L2952" t="n">
        <v>6</v>
      </c>
      <c r="M2952" t="n">
        <v>12</v>
      </c>
      <c r="N2952" t="n">
        <v>18.14</v>
      </c>
      <c r="O2952" t="n">
        <v>15347.16</v>
      </c>
      <c r="P2952" t="n">
        <v>102.28</v>
      </c>
      <c r="Q2952" t="n">
        <v>197.76</v>
      </c>
      <c r="R2952" t="n">
        <v>35.67</v>
      </c>
      <c r="S2952" t="n">
        <v>25.4</v>
      </c>
      <c r="T2952" t="n">
        <v>4261.33</v>
      </c>
      <c r="U2952" t="n">
        <v>0.71</v>
      </c>
      <c r="V2952" t="n">
        <v>0.87</v>
      </c>
      <c r="W2952" t="n">
        <v>2.96</v>
      </c>
      <c r="X2952" t="n">
        <v>0.26</v>
      </c>
      <c r="Y2952" t="n">
        <v>1</v>
      </c>
      <c r="Z2952" t="n">
        <v>10</v>
      </c>
    </row>
    <row r="2953">
      <c r="A2953" t="n">
        <v>21</v>
      </c>
      <c r="B2953" t="n">
        <v>55</v>
      </c>
      <c r="C2953" t="inlineStr">
        <is>
          <t xml:space="preserve">CONCLUIDO	</t>
        </is>
      </c>
      <c r="D2953" t="n">
        <v>7.6743</v>
      </c>
      <c r="E2953" t="n">
        <v>13.03</v>
      </c>
      <c r="F2953" t="n">
        <v>10.64</v>
      </c>
      <c r="G2953" t="n">
        <v>49.09</v>
      </c>
      <c r="H2953" t="n">
        <v>0.9</v>
      </c>
      <c r="I2953" t="n">
        <v>13</v>
      </c>
      <c r="J2953" t="n">
        <v>122.87</v>
      </c>
      <c r="K2953" t="n">
        <v>43.4</v>
      </c>
      <c r="L2953" t="n">
        <v>6.25</v>
      </c>
      <c r="M2953" t="n">
        <v>11</v>
      </c>
      <c r="N2953" t="n">
        <v>18.22</v>
      </c>
      <c r="O2953" t="n">
        <v>15387.5</v>
      </c>
      <c r="P2953" t="n">
        <v>102.24</v>
      </c>
      <c r="Q2953" t="n">
        <v>197.76</v>
      </c>
      <c r="R2953" t="n">
        <v>35.2</v>
      </c>
      <c r="S2953" t="n">
        <v>25.4</v>
      </c>
      <c r="T2953" t="n">
        <v>4030.47</v>
      </c>
      <c r="U2953" t="n">
        <v>0.72</v>
      </c>
      <c r="V2953" t="n">
        <v>0.87</v>
      </c>
      <c r="W2953" t="n">
        <v>2.96</v>
      </c>
      <c r="X2953" t="n">
        <v>0.25</v>
      </c>
      <c r="Y2953" t="n">
        <v>1</v>
      </c>
      <c r="Z2953" t="n">
        <v>10</v>
      </c>
    </row>
    <row r="2954">
      <c r="A2954" t="n">
        <v>22</v>
      </c>
      <c r="B2954" t="n">
        <v>55</v>
      </c>
      <c r="C2954" t="inlineStr">
        <is>
          <t xml:space="preserve">CONCLUIDO	</t>
        </is>
      </c>
      <c r="D2954" t="n">
        <v>7.6771</v>
      </c>
      <c r="E2954" t="n">
        <v>13.03</v>
      </c>
      <c r="F2954" t="n">
        <v>10.63</v>
      </c>
      <c r="G2954" t="n">
        <v>49.07</v>
      </c>
      <c r="H2954" t="n">
        <v>0.93</v>
      </c>
      <c r="I2954" t="n">
        <v>13</v>
      </c>
      <c r="J2954" t="n">
        <v>123.19</v>
      </c>
      <c r="K2954" t="n">
        <v>43.4</v>
      </c>
      <c r="L2954" t="n">
        <v>6.5</v>
      </c>
      <c r="M2954" t="n">
        <v>11</v>
      </c>
      <c r="N2954" t="n">
        <v>18.29</v>
      </c>
      <c r="O2954" t="n">
        <v>15427.87</v>
      </c>
      <c r="P2954" t="n">
        <v>101.73</v>
      </c>
      <c r="Q2954" t="n">
        <v>197.75</v>
      </c>
      <c r="R2954" t="n">
        <v>34.92</v>
      </c>
      <c r="S2954" t="n">
        <v>25.4</v>
      </c>
      <c r="T2954" t="n">
        <v>3891.89</v>
      </c>
      <c r="U2954" t="n">
        <v>0.73</v>
      </c>
      <c r="V2954" t="n">
        <v>0.88</v>
      </c>
      <c r="W2954" t="n">
        <v>2.96</v>
      </c>
      <c r="X2954" t="n">
        <v>0.24</v>
      </c>
      <c r="Y2954" t="n">
        <v>1</v>
      </c>
      <c r="Z2954" t="n">
        <v>10</v>
      </c>
    </row>
    <row r="2955">
      <c r="A2955" t="n">
        <v>23</v>
      </c>
      <c r="B2955" t="n">
        <v>55</v>
      </c>
      <c r="C2955" t="inlineStr">
        <is>
          <t xml:space="preserve">CONCLUIDO	</t>
        </is>
      </c>
      <c r="D2955" t="n">
        <v>7.702</v>
      </c>
      <c r="E2955" t="n">
        <v>12.98</v>
      </c>
      <c r="F2955" t="n">
        <v>10.61</v>
      </c>
      <c r="G2955" t="n">
        <v>53.06</v>
      </c>
      <c r="H2955" t="n">
        <v>0.96</v>
      </c>
      <c r="I2955" t="n">
        <v>12</v>
      </c>
      <c r="J2955" t="n">
        <v>123.52</v>
      </c>
      <c r="K2955" t="n">
        <v>43.4</v>
      </c>
      <c r="L2955" t="n">
        <v>6.75</v>
      </c>
      <c r="M2955" t="n">
        <v>10</v>
      </c>
      <c r="N2955" t="n">
        <v>18.37</v>
      </c>
      <c r="O2955" t="n">
        <v>15468.27</v>
      </c>
      <c r="P2955" t="n">
        <v>101.15</v>
      </c>
      <c r="Q2955" t="n">
        <v>197.77</v>
      </c>
      <c r="R2955" t="n">
        <v>34.25</v>
      </c>
      <c r="S2955" t="n">
        <v>25.4</v>
      </c>
      <c r="T2955" t="n">
        <v>3561.83</v>
      </c>
      <c r="U2955" t="n">
        <v>0.74</v>
      </c>
      <c r="V2955" t="n">
        <v>0.88</v>
      </c>
      <c r="W2955" t="n">
        <v>2.96</v>
      </c>
      <c r="X2955" t="n">
        <v>0.22</v>
      </c>
      <c r="Y2955" t="n">
        <v>1</v>
      </c>
      <c r="Z2955" t="n">
        <v>10</v>
      </c>
    </row>
    <row r="2956">
      <c r="A2956" t="n">
        <v>24</v>
      </c>
      <c r="B2956" t="n">
        <v>55</v>
      </c>
      <c r="C2956" t="inlineStr">
        <is>
          <t xml:space="preserve">CONCLUIDO	</t>
        </is>
      </c>
      <c r="D2956" t="n">
        <v>7.7073</v>
      </c>
      <c r="E2956" t="n">
        <v>12.97</v>
      </c>
      <c r="F2956" t="n">
        <v>10.6</v>
      </c>
      <c r="G2956" t="n">
        <v>53.02</v>
      </c>
      <c r="H2956" t="n">
        <v>1</v>
      </c>
      <c r="I2956" t="n">
        <v>12</v>
      </c>
      <c r="J2956" t="n">
        <v>123.85</v>
      </c>
      <c r="K2956" t="n">
        <v>43.4</v>
      </c>
      <c r="L2956" t="n">
        <v>7</v>
      </c>
      <c r="M2956" t="n">
        <v>10</v>
      </c>
      <c r="N2956" t="n">
        <v>18.45</v>
      </c>
      <c r="O2956" t="n">
        <v>15508.69</v>
      </c>
      <c r="P2956" t="n">
        <v>100.78</v>
      </c>
      <c r="Q2956" t="n">
        <v>197.76</v>
      </c>
      <c r="R2956" t="n">
        <v>34.09</v>
      </c>
      <c r="S2956" t="n">
        <v>25.4</v>
      </c>
      <c r="T2956" t="n">
        <v>3478.91</v>
      </c>
      <c r="U2956" t="n">
        <v>0.75</v>
      </c>
      <c r="V2956" t="n">
        <v>0.88</v>
      </c>
      <c r="W2956" t="n">
        <v>2.96</v>
      </c>
      <c r="X2956" t="n">
        <v>0.21</v>
      </c>
      <c r="Y2956" t="n">
        <v>1</v>
      </c>
      <c r="Z2956" t="n">
        <v>10</v>
      </c>
    </row>
    <row r="2957">
      <c r="A2957" t="n">
        <v>25</v>
      </c>
      <c r="B2957" t="n">
        <v>55</v>
      </c>
      <c r="C2957" t="inlineStr">
        <is>
          <t xml:space="preserve">CONCLUIDO	</t>
        </is>
      </c>
      <c r="D2957" t="n">
        <v>7.7378</v>
      </c>
      <c r="E2957" t="n">
        <v>12.92</v>
      </c>
      <c r="F2957" t="n">
        <v>10.58</v>
      </c>
      <c r="G2957" t="n">
        <v>57.69</v>
      </c>
      <c r="H2957" t="n">
        <v>1.03</v>
      </c>
      <c r="I2957" t="n">
        <v>11</v>
      </c>
      <c r="J2957" t="n">
        <v>124.18</v>
      </c>
      <c r="K2957" t="n">
        <v>43.4</v>
      </c>
      <c r="L2957" t="n">
        <v>7.25</v>
      </c>
      <c r="M2957" t="n">
        <v>9</v>
      </c>
      <c r="N2957" t="n">
        <v>18.53</v>
      </c>
      <c r="O2957" t="n">
        <v>15549.15</v>
      </c>
      <c r="P2957" t="n">
        <v>100.15</v>
      </c>
      <c r="Q2957" t="n">
        <v>197.78</v>
      </c>
      <c r="R2957" t="n">
        <v>33.26</v>
      </c>
      <c r="S2957" t="n">
        <v>25.4</v>
      </c>
      <c r="T2957" t="n">
        <v>3073.3</v>
      </c>
      <c r="U2957" t="n">
        <v>0.76</v>
      </c>
      <c r="V2957" t="n">
        <v>0.88</v>
      </c>
      <c r="W2957" t="n">
        <v>2.95</v>
      </c>
      <c r="X2957" t="n">
        <v>0.19</v>
      </c>
      <c r="Y2957" t="n">
        <v>1</v>
      </c>
      <c r="Z2957" t="n">
        <v>10</v>
      </c>
    </row>
    <row r="2958">
      <c r="A2958" t="n">
        <v>26</v>
      </c>
      <c r="B2958" t="n">
        <v>55</v>
      </c>
      <c r="C2958" t="inlineStr">
        <is>
          <t xml:space="preserve">CONCLUIDO	</t>
        </is>
      </c>
      <c r="D2958" t="n">
        <v>7.7356</v>
      </c>
      <c r="E2958" t="n">
        <v>12.93</v>
      </c>
      <c r="F2958" t="n">
        <v>10.58</v>
      </c>
      <c r="G2958" t="n">
        <v>57.71</v>
      </c>
      <c r="H2958" t="n">
        <v>1.06</v>
      </c>
      <c r="I2958" t="n">
        <v>11</v>
      </c>
      <c r="J2958" t="n">
        <v>124.51</v>
      </c>
      <c r="K2958" t="n">
        <v>43.4</v>
      </c>
      <c r="L2958" t="n">
        <v>7.5</v>
      </c>
      <c r="M2958" t="n">
        <v>9</v>
      </c>
      <c r="N2958" t="n">
        <v>18.61</v>
      </c>
      <c r="O2958" t="n">
        <v>15589.63</v>
      </c>
      <c r="P2958" t="n">
        <v>100.01</v>
      </c>
      <c r="Q2958" t="n">
        <v>197.77</v>
      </c>
      <c r="R2958" t="n">
        <v>33.24</v>
      </c>
      <c r="S2958" t="n">
        <v>25.4</v>
      </c>
      <c r="T2958" t="n">
        <v>3061.05</v>
      </c>
      <c r="U2958" t="n">
        <v>0.76</v>
      </c>
      <c r="V2958" t="n">
        <v>0.88</v>
      </c>
      <c r="W2958" t="n">
        <v>2.96</v>
      </c>
      <c r="X2958" t="n">
        <v>0.19</v>
      </c>
      <c r="Y2958" t="n">
        <v>1</v>
      </c>
      <c r="Z2958" t="n">
        <v>10</v>
      </c>
    </row>
    <row r="2959">
      <c r="A2959" t="n">
        <v>27</v>
      </c>
      <c r="B2959" t="n">
        <v>55</v>
      </c>
      <c r="C2959" t="inlineStr">
        <is>
          <t xml:space="preserve">CONCLUIDO	</t>
        </is>
      </c>
      <c r="D2959" t="n">
        <v>7.7295</v>
      </c>
      <c r="E2959" t="n">
        <v>12.94</v>
      </c>
      <c r="F2959" t="n">
        <v>10.59</v>
      </c>
      <c r="G2959" t="n">
        <v>57.77</v>
      </c>
      <c r="H2959" t="n">
        <v>1.1</v>
      </c>
      <c r="I2959" t="n">
        <v>11</v>
      </c>
      <c r="J2959" t="n">
        <v>124.83</v>
      </c>
      <c r="K2959" t="n">
        <v>43.4</v>
      </c>
      <c r="L2959" t="n">
        <v>7.75</v>
      </c>
      <c r="M2959" t="n">
        <v>9</v>
      </c>
      <c r="N2959" t="n">
        <v>18.68</v>
      </c>
      <c r="O2959" t="n">
        <v>15630.14</v>
      </c>
      <c r="P2959" t="n">
        <v>100.04</v>
      </c>
      <c r="Q2959" t="n">
        <v>197.76</v>
      </c>
      <c r="R2959" t="n">
        <v>33.51</v>
      </c>
      <c r="S2959" t="n">
        <v>25.4</v>
      </c>
      <c r="T2959" t="n">
        <v>3195.95</v>
      </c>
      <c r="U2959" t="n">
        <v>0.76</v>
      </c>
      <c r="V2959" t="n">
        <v>0.88</v>
      </c>
      <c r="W2959" t="n">
        <v>2.96</v>
      </c>
      <c r="X2959" t="n">
        <v>0.2</v>
      </c>
      <c r="Y2959" t="n">
        <v>1</v>
      </c>
      <c r="Z2959" t="n">
        <v>10</v>
      </c>
    </row>
    <row r="2960">
      <c r="A2960" t="n">
        <v>28</v>
      </c>
      <c r="B2960" t="n">
        <v>55</v>
      </c>
      <c r="C2960" t="inlineStr">
        <is>
          <t xml:space="preserve">CONCLUIDO	</t>
        </is>
      </c>
      <c r="D2960" t="n">
        <v>7.7611</v>
      </c>
      <c r="E2960" t="n">
        <v>12.88</v>
      </c>
      <c r="F2960" t="n">
        <v>10.56</v>
      </c>
      <c r="G2960" t="n">
        <v>63.37</v>
      </c>
      <c r="H2960" t="n">
        <v>1.13</v>
      </c>
      <c r="I2960" t="n">
        <v>10</v>
      </c>
      <c r="J2960" t="n">
        <v>125.16</v>
      </c>
      <c r="K2960" t="n">
        <v>43.4</v>
      </c>
      <c r="L2960" t="n">
        <v>8</v>
      </c>
      <c r="M2960" t="n">
        <v>8</v>
      </c>
      <c r="N2960" t="n">
        <v>18.76</v>
      </c>
      <c r="O2960" t="n">
        <v>15670.68</v>
      </c>
      <c r="P2960" t="n">
        <v>99.47</v>
      </c>
      <c r="Q2960" t="n">
        <v>197.78</v>
      </c>
      <c r="R2960" t="n">
        <v>32.72</v>
      </c>
      <c r="S2960" t="n">
        <v>25.4</v>
      </c>
      <c r="T2960" t="n">
        <v>2805.8</v>
      </c>
      <c r="U2960" t="n">
        <v>0.78</v>
      </c>
      <c r="V2960" t="n">
        <v>0.88</v>
      </c>
      <c r="W2960" t="n">
        <v>2.95</v>
      </c>
      <c r="X2960" t="n">
        <v>0.17</v>
      </c>
      <c r="Y2960" t="n">
        <v>1</v>
      </c>
      <c r="Z2960" t="n">
        <v>10</v>
      </c>
    </row>
    <row r="2961">
      <c r="A2961" t="n">
        <v>29</v>
      </c>
      <c r="B2961" t="n">
        <v>55</v>
      </c>
      <c r="C2961" t="inlineStr">
        <is>
          <t xml:space="preserve">CONCLUIDO	</t>
        </is>
      </c>
      <c r="D2961" t="n">
        <v>7.7621</v>
      </c>
      <c r="E2961" t="n">
        <v>12.88</v>
      </c>
      <c r="F2961" t="n">
        <v>10.56</v>
      </c>
      <c r="G2961" t="n">
        <v>63.36</v>
      </c>
      <c r="H2961" t="n">
        <v>1.16</v>
      </c>
      <c r="I2961" t="n">
        <v>10</v>
      </c>
      <c r="J2961" t="n">
        <v>125.49</v>
      </c>
      <c r="K2961" t="n">
        <v>43.4</v>
      </c>
      <c r="L2961" t="n">
        <v>8.25</v>
      </c>
      <c r="M2961" t="n">
        <v>8</v>
      </c>
      <c r="N2961" t="n">
        <v>18.84</v>
      </c>
      <c r="O2961" t="n">
        <v>15711.24</v>
      </c>
      <c r="P2961" t="n">
        <v>99.34</v>
      </c>
      <c r="Q2961" t="n">
        <v>197.75</v>
      </c>
      <c r="R2961" t="n">
        <v>32.62</v>
      </c>
      <c r="S2961" t="n">
        <v>25.4</v>
      </c>
      <c r="T2961" t="n">
        <v>2754.16</v>
      </c>
      <c r="U2961" t="n">
        <v>0.78</v>
      </c>
      <c r="V2961" t="n">
        <v>0.88</v>
      </c>
      <c r="W2961" t="n">
        <v>2.96</v>
      </c>
      <c r="X2961" t="n">
        <v>0.17</v>
      </c>
      <c r="Y2961" t="n">
        <v>1</v>
      </c>
      <c r="Z2961" t="n">
        <v>10</v>
      </c>
    </row>
    <row r="2962">
      <c r="A2962" t="n">
        <v>30</v>
      </c>
      <c r="B2962" t="n">
        <v>55</v>
      </c>
      <c r="C2962" t="inlineStr">
        <is>
          <t xml:space="preserve">CONCLUIDO	</t>
        </is>
      </c>
      <c r="D2962" t="n">
        <v>7.7568</v>
      </c>
      <c r="E2962" t="n">
        <v>12.89</v>
      </c>
      <c r="F2962" t="n">
        <v>10.57</v>
      </c>
      <c r="G2962" t="n">
        <v>63.41</v>
      </c>
      <c r="H2962" t="n">
        <v>1.19</v>
      </c>
      <c r="I2962" t="n">
        <v>10</v>
      </c>
      <c r="J2962" t="n">
        <v>125.82</v>
      </c>
      <c r="K2962" t="n">
        <v>43.4</v>
      </c>
      <c r="L2962" t="n">
        <v>8.5</v>
      </c>
      <c r="M2962" t="n">
        <v>8</v>
      </c>
      <c r="N2962" t="n">
        <v>18.92</v>
      </c>
      <c r="O2962" t="n">
        <v>15751.84</v>
      </c>
      <c r="P2962" t="n">
        <v>99.15000000000001</v>
      </c>
      <c r="Q2962" t="n">
        <v>197.79</v>
      </c>
      <c r="R2962" t="n">
        <v>32.86</v>
      </c>
      <c r="S2962" t="n">
        <v>25.4</v>
      </c>
      <c r="T2962" t="n">
        <v>2877.75</v>
      </c>
      <c r="U2962" t="n">
        <v>0.77</v>
      </c>
      <c r="V2962" t="n">
        <v>0.88</v>
      </c>
      <c r="W2962" t="n">
        <v>2.96</v>
      </c>
      <c r="X2962" t="n">
        <v>0.18</v>
      </c>
      <c r="Y2962" t="n">
        <v>1</v>
      </c>
      <c r="Z2962" t="n">
        <v>10</v>
      </c>
    </row>
    <row r="2963">
      <c r="A2963" t="n">
        <v>31</v>
      </c>
      <c r="B2963" t="n">
        <v>55</v>
      </c>
      <c r="C2963" t="inlineStr">
        <is>
          <t xml:space="preserve">CONCLUIDO	</t>
        </is>
      </c>
      <c r="D2963" t="n">
        <v>7.7601</v>
      </c>
      <c r="E2963" t="n">
        <v>12.89</v>
      </c>
      <c r="F2963" t="n">
        <v>10.56</v>
      </c>
      <c r="G2963" t="n">
        <v>63.38</v>
      </c>
      <c r="H2963" t="n">
        <v>1.22</v>
      </c>
      <c r="I2963" t="n">
        <v>10</v>
      </c>
      <c r="J2963" t="n">
        <v>126.15</v>
      </c>
      <c r="K2963" t="n">
        <v>43.4</v>
      </c>
      <c r="L2963" t="n">
        <v>8.75</v>
      </c>
      <c r="M2963" t="n">
        <v>8</v>
      </c>
      <c r="N2963" t="n">
        <v>19</v>
      </c>
      <c r="O2963" t="n">
        <v>15792.46</v>
      </c>
      <c r="P2963" t="n">
        <v>98.14</v>
      </c>
      <c r="Q2963" t="n">
        <v>197.79</v>
      </c>
      <c r="R2963" t="n">
        <v>32.74</v>
      </c>
      <c r="S2963" t="n">
        <v>25.4</v>
      </c>
      <c r="T2963" t="n">
        <v>2816.88</v>
      </c>
      <c r="U2963" t="n">
        <v>0.78</v>
      </c>
      <c r="V2963" t="n">
        <v>0.88</v>
      </c>
      <c r="W2963" t="n">
        <v>2.95</v>
      </c>
      <c r="X2963" t="n">
        <v>0.17</v>
      </c>
      <c r="Y2963" t="n">
        <v>1</v>
      </c>
      <c r="Z2963" t="n">
        <v>10</v>
      </c>
    </row>
    <row r="2964">
      <c r="A2964" t="n">
        <v>32</v>
      </c>
      <c r="B2964" t="n">
        <v>55</v>
      </c>
      <c r="C2964" t="inlineStr">
        <is>
          <t xml:space="preserve">CONCLUIDO	</t>
        </is>
      </c>
      <c r="D2964" t="n">
        <v>7.7754</v>
      </c>
      <c r="E2964" t="n">
        <v>12.86</v>
      </c>
      <c r="F2964" t="n">
        <v>10.56</v>
      </c>
      <c r="G2964" t="n">
        <v>70.41</v>
      </c>
      <c r="H2964" t="n">
        <v>1.26</v>
      </c>
      <c r="I2964" t="n">
        <v>9</v>
      </c>
      <c r="J2964" t="n">
        <v>126.48</v>
      </c>
      <c r="K2964" t="n">
        <v>43.4</v>
      </c>
      <c r="L2964" t="n">
        <v>9</v>
      </c>
      <c r="M2964" t="n">
        <v>7</v>
      </c>
      <c r="N2964" t="n">
        <v>19.08</v>
      </c>
      <c r="O2964" t="n">
        <v>15833.12</v>
      </c>
      <c r="P2964" t="n">
        <v>98.31</v>
      </c>
      <c r="Q2964" t="n">
        <v>197.78</v>
      </c>
      <c r="R2964" t="n">
        <v>32.65</v>
      </c>
      <c r="S2964" t="n">
        <v>25.4</v>
      </c>
      <c r="T2964" t="n">
        <v>2773.85</v>
      </c>
      <c r="U2964" t="n">
        <v>0.78</v>
      </c>
      <c r="V2964" t="n">
        <v>0.88</v>
      </c>
      <c r="W2964" t="n">
        <v>2.96</v>
      </c>
      <c r="X2964" t="n">
        <v>0.17</v>
      </c>
      <c r="Y2964" t="n">
        <v>1</v>
      </c>
      <c r="Z2964" t="n">
        <v>10</v>
      </c>
    </row>
    <row r="2965">
      <c r="A2965" t="n">
        <v>33</v>
      </c>
      <c r="B2965" t="n">
        <v>55</v>
      </c>
      <c r="C2965" t="inlineStr">
        <is>
          <t xml:space="preserve">CONCLUIDO	</t>
        </is>
      </c>
      <c r="D2965" t="n">
        <v>7.7814</v>
      </c>
      <c r="E2965" t="n">
        <v>12.85</v>
      </c>
      <c r="F2965" t="n">
        <v>10.55</v>
      </c>
      <c r="G2965" t="n">
        <v>70.34999999999999</v>
      </c>
      <c r="H2965" t="n">
        <v>1.29</v>
      </c>
      <c r="I2965" t="n">
        <v>9</v>
      </c>
      <c r="J2965" t="n">
        <v>126.81</v>
      </c>
      <c r="K2965" t="n">
        <v>43.4</v>
      </c>
      <c r="L2965" t="n">
        <v>9.25</v>
      </c>
      <c r="M2965" t="n">
        <v>7</v>
      </c>
      <c r="N2965" t="n">
        <v>19.16</v>
      </c>
      <c r="O2965" t="n">
        <v>15873.8</v>
      </c>
      <c r="P2965" t="n">
        <v>98.16</v>
      </c>
      <c r="Q2965" t="n">
        <v>197.78</v>
      </c>
      <c r="R2965" t="n">
        <v>32.42</v>
      </c>
      <c r="S2965" t="n">
        <v>25.4</v>
      </c>
      <c r="T2965" t="n">
        <v>2663.33</v>
      </c>
      <c r="U2965" t="n">
        <v>0.78</v>
      </c>
      <c r="V2965" t="n">
        <v>0.88</v>
      </c>
      <c r="W2965" t="n">
        <v>2.95</v>
      </c>
      <c r="X2965" t="n">
        <v>0.16</v>
      </c>
      <c r="Y2965" t="n">
        <v>1</v>
      </c>
      <c r="Z2965" t="n">
        <v>10</v>
      </c>
    </row>
    <row r="2966">
      <c r="A2966" t="n">
        <v>34</v>
      </c>
      <c r="B2966" t="n">
        <v>55</v>
      </c>
      <c r="C2966" t="inlineStr">
        <is>
          <t xml:space="preserve">CONCLUIDO	</t>
        </is>
      </c>
      <c r="D2966" t="n">
        <v>7.7797</v>
      </c>
      <c r="E2966" t="n">
        <v>12.85</v>
      </c>
      <c r="F2966" t="n">
        <v>10.55</v>
      </c>
      <c r="G2966" t="n">
        <v>70.36</v>
      </c>
      <c r="H2966" t="n">
        <v>1.32</v>
      </c>
      <c r="I2966" t="n">
        <v>9</v>
      </c>
      <c r="J2966" t="n">
        <v>127.14</v>
      </c>
      <c r="K2966" t="n">
        <v>43.4</v>
      </c>
      <c r="L2966" t="n">
        <v>9.5</v>
      </c>
      <c r="M2966" t="n">
        <v>7</v>
      </c>
      <c r="N2966" t="n">
        <v>19.24</v>
      </c>
      <c r="O2966" t="n">
        <v>15914.51</v>
      </c>
      <c r="P2966" t="n">
        <v>97.77</v>
      </c>
      <c r="Q2966" t="n">
        <v>197.79</v>
      </c>
      <c r="R2966" t="n">
        <v>32.45</v>
      </c>
      <c r="S2966" t="n">
        <v>25.4</v>
      </c>
      <c r="T2966" t="n">
        <v>2675.54</v>
      </c>
      <c r="U2966" t="n">
        <v>0.78</v>
      </c>
      <c r="V2966" t="n">
        <v>0.88</v>
      </c>
      <c r="W2966" t="n">
        <v>2.96</v>
      </c>
      <c r="X2966" t="n">
        <v>0.16</v>
      </c>
      <c r="Y2966" t="n">
        <v>1</v>
      </c>
      <c r="Z2966" t="n">
        <v>10</v>
      </c>
    </row>
    <row r="2967">
      <c r="A2967" t="n">
        <v>35</v>
      </c>
      <c r="B2967" t="n">
        <v>55</v>
      </c>
      <c r="C2967" t="inlineStr">
        <is>
          <t xml:space="preserve">CONCLUIDO	</t>
        </is>
      </c>
      <c r="D2967" t="n">
        <v>7.7806</v>
      </c>
      <c r="E2967" t="n">
        <v>12.85</v>
      </c>
      <c r="F2967" t="n">
        <v>10.55</v>
      </c>
      <c r="G2967" t="n">
        <v>70.36</v>
      </c>
      <c r="H2967" t="n">
        <v>1.35</v>
      </c>
      <c r="I2967" t="n">
        <v>9</v>
      </c>
      <c r="J2967" t="n">
        <v>127.47</v>
      </c>
      <c r="K2967" t="n">
        <v>43.4</v>
      </c>
      <c r="L2967" t="n">
        <v>9.75</v>
      </c>
      <c r="M2967" t="n">
        <v>7</v>
      </c>
      <c r="N2967" t="n">
        <v>19.32</v>
      </c>
      <c r="O2967" t="n">
        <v>15955.25</v>
      </c>
      <c r="P2967" t="n">
        <v>97.52</v>
      </c>
      <c r="Q2967" t="n">
        <v>197.75</v>
      </c>
      <c r="R2967" t="n">
        <v>32.46</v>
      </c>
      <c r="S2967" t="n">
        <v>25.4</v>
      </c>
      <c r="T2967" t="n">
        <v>2680</v>
      </c>
      <c r="U2967" t="n">
        <v>0.78</v>
      </c>
      <c r="V2967" t="n">
        <v>0.88</v>
      </c>
      <c r="W2967" t="n">
        <v>2.96</v>
      </c>
      <c r="X2967" t="n">
        <v>0.16</v>
      </c>
      <c r="Y2967" t="n">
        <v>1</v>
      </c>
      <c r="Z2967" t="n">
        <v>10</v>
      </c>
    </row>
    <row r="2968">
      <c r="A2968" t="n">
        <v>36</v>
      </c>
      <c r="B2968" t="n">
        <v>55</v>
      </c>
      <c r="C2968" t="inlineStr">
        <is>
          <t xml:space="preserve">CONCLUIDO	</t>
        </is>
      </c>
      <c r="D2968" t="n">
        <v>7.8128</v>
      </c>
      <c r="E2968" t="n">
        <v>12.8</v>
      </c>
      <c r="F2968" t="n">
        <v>10.52</v>
      </c>
      <c r="G2968" t="n">
        <v>78.93000000000001</v>
      </c>
      <c r="H2968" t="n">
        <v>1.38</v>
      </c>
      <c r="I2968" t="n">
        <v>8</v>
      </c>
      <c r="J2968" t="n">
        <v>127.8</v>
      </c>
      <c r="K2968" t="n">
        <v>43.4</v>
      </c>
      <c r="L2968" t="n">
        <v>10</v>
      </c>
      <c r="M2968" t="n">
        <v>6</v>
      </c>
      <c r="N2968" t="n">
        <v>19.4</v>
      </c>
      <c r="O2968" t="n">
        <v>15996.02</v>
      </c>
      <c r="P2968" t="n">
        <v>96.84</v>
      </c>
      <c r="Q2968" t="n">
        <v>197.75</v>
      </c>
      <c r="R2968" t="n">
        <v>31.59</v>
      </c>
      <c r="S2968" t="n">
        <v>25.4</v>
      </c>
      <c r="T2968" t="n">
        <v>2248.73</v>
      </c>
      <c r="U2968" t="n">
        <v>0.8</v>
      </c>
      <c r="V2968" t="n">
        <v>0.88</v>
      </c>
      <c r="W2968" t="n">
        <v>2.95</v>
      </c>
      <c r="X2968" t="n">
        <v>0.13</v>
      </c>
      <c r="Y2968" t="n">
        <v>1</v>
      </c>
      <c r="Z2968" t="n">
        <v>10</v>
      </c>
    </row>
    <row r="2969">
      <c r="A2969" t="n">
        <v>37</v>
      </c>
      <c r="B2969" t="n">
        <v>55</v>
      </c>
      <c r="C2969" t="inlineStr">
        <is>
          <t xml:space="preserve">CONCLUIDO	</t>
        </is>
      </c>
      <c r="D2969" t="n">
        <v>7.8161</v>
      </c>
      <c r="E2969" t="n">
        <v>12.79</v>
      </c>
      <c r="F2969" t="n">
        <v>10.52</v>
      </c>
      <c r="G2969" t="n">
        <v>78.89</v>
      </c>
      <c r="H2969" t="n">
        <v>1.41</v>
      </c>
      <c r="I2969" t="n">
        <v>8</v>
      </c>
      <c r="J2969" t="n">
        <v>128.13</v>
      </c>
      <c r="K2969" t="n">
        <v>43.4</v>
      </c>
      <c r="L2969" t="n">
        <v>10.25</v>
      </c>
      <c r="M2969" t="n">
        <v>6</v>
      </c>
      <c r="N2969" t="n">
        <v>19.48</v>
      </c>
      <c r="O2969" t="n">
        <v>16036.82</v>
      </c>
      <c r="P2969" t="n">
        <v>96.67</v>
      </c>
      <c r="Q2969" t="n">
        <v>197.75</v>
      </c>
      <c r="R2969" t="n">
        <v>31.4</v>
      </c>
      <c r="S2969" t="n">
        <v>25.4</v>
      </c>
      <c r="T2969" t="n">
        <v>2155.16</v>
      </c>
      <c r="U2969" t="n">
        <v>0.8100000000000001</v>
      </c>
      <c r="V2969" t="n">
        <v>0.88</v>
      </c>
      <c r="W2969" t="n">
        <v>2.95</v>
      </c>
      <c r="X2969" t="n">
        <v>0.13</v>
      </c>
      <c r="Y2969" t="n">
        <v>1</v>
      </c>
      <c r="Z2969" t="n">
        <v>10</v>
      </c>
    </row>
    <row r="2970">
      <c r="A2970" t="n">
        <v>38</v>
      </c>
      <c r="B2970" t="n">
        <v>55</v>
      </c>
      <c r="C2970" t="inlineStr">
        <is>
          <t xml:space="preserve">CONCLUIDO	</t>
        </is>
      </c>
      <c r="D2970" t="n">
        <v>7.8127</v>
      </c>
      <c r="E2970" t="n">
        <v>12.8</v>
      </c>
      <c r="F2970" t="n">
        <v>10.52</v>
      </c>
      <c r="G2970" t="n">
        <v>78.93000000000001</v>
      </c>
      <c r="H2970" t="n">
        <v>1.44</v>
      </c>
      <c r="I2970" t="n">
        <v>8</v>
      </c>
      <c r="J2970" t="n">
        <v>128.46</v>
      </c>
      <c r="K2970" t="n">
        <v>43.4</v>
      </c>
      <c r="L2970" t="n">
        <v>10.5</v>
      </c>
      <c r="M2970" t="n">
        <v>6</v>
      </c>
      <c r="N2970" t="n">
        <v>19.56</v>
      </c>
      <c r="O2970" t="n">
        <v>16077.65</v>
      </c>
      <c r="P2970" t="n">
        <v>96.64</v>
      </c>
      <c r="Q2970" t="n">
        <v>197.8</v>
      </c>
      <c r="R2970" t="n">
        <v>31.62</v>
      </c>
      <c r="S2970" t="n">
        <v>25.4</v>
      </c>
      <c r="T2970" t="n">
        <v>2266.76</v>
      </c>
      <c r="U2970" t="n">
        <v>0.8</v>
      </c>
      <c r="V2970" t="n">
        <v>0.88</v>
      </c>
      <c r="W2970" t="n">
        <v>2.95</v>
      </c>
      <c r="X2970" t="n">
        <v>0.13</v>
      </c>
      <c r="Y2970" t="n">
        <v>1</v>
      </c>
      <c r="Z2970" t="n">
        <v>10</v>
      </c>
    </row>
    <row r="2971">
      <c r="A2971" t="n">
        <v>39</v>
      </c>
      <c r="B2971" t="n">
        <v>55</v>
      </c>
      <c r="C2971" t="inlineStr">
        <is>
          <t xml:space="preserve">CONCLUIDO	</t>
        </is>
      </c>
      <c r="D2971" t="n">
        <v>7.8159</v>
      </c>
      <c r="E2971" t="n">
        <v>12.79</v>
      </c>
      <c r="F2971" t="n">
        <v>10.52</v>
      </c>
      <c r="G2971" t="n">
        <v>78.89</v>
      </c>
      <c r="H2971" t="n">
        <v>1.47</v>
      </c>
      <c r="I2971" t="n">
        <v>8</v>
      </c>
      <c r="J2971" t="n">
        <v>128.79</v>
      </c>
      <c r="K2971" t="n">
        <v>43.4</v>
      </c>
      <c r="L2971" t="n">
        <v>10.75</v>
      </c>
      <c r="M2971" t="n">
        <v>6</v>
      </c>
      <c r="N2971" t="n">
        <v>19.64</v>
      </c>
      <c r="O2971" t="n">
        <v>16118.5</v>
      </c>
      <c r="P2971" t="n">
        <v>96.23</v>
      </c>
      <c r="Q2971" t="n">
        <v>197.75</v>
      </c>
      <c r="R2971" t="n">
        <v>31.44</v>
      </c>
      <c r="S2971" t="n">
        <v>25.4</v>
      </c>
      <c r="T2971" t="n">
        <v>2173.75</v>
      </c>
      <c r="U2971" t="n">
        <v>0.8100000000000001</v>
      </c>
      <c r="V2971" t="n">
        <v>0.88</v>
      </c>
      <c r="W2971" t="n">
        <v>2.95</v>
      </c>
      <c r="X2971" t="n">
        <v>0.13</v>
      </c>
      <c r="Y2971" t="n">
        <v>1</v>
      </c>
      <c r="Z2971" t="n">
        <v>10</v>
      </c>
    </row>
    <row r="2972">
      <c r="A2972" t="n">
        <v>40</v>
      </c>
      <c r="B2972" t="n">
        <v>55</v>
      </c>
      <c r="C2972" t="inlineStr">
        <is>
          <t xml:space="preserve">CONCLUIDO	</t>
        </is>
      </c>
      <c r="D2972" t="n">
        <v>7.8122</v>
      </c>
      <c r="E2972" t="n">
        <v>12.8</v>
      </c>
      <c r="F2972" t="n">
        <v>10.53</v>
      </c>
      <c r="G2972" t="n">
        <v>78.94</v>
      </c>
      <c r="H2972" t="n">
        <v>1.5</v>
      </c>
      <c r="I2972" t="n">
        <v>8</v>
      </c>
      <c r="J2972" t="n">
        <v>129.13</v>
      </c>
      <c r="K2972" t="n">
        <v>43.4</v>
      </c>
      <c r="L2972" t="n">
        <v>11</v>
      </c>
      <c r="M2972" t="n">
        <v>6</v>
      </c>
      <c r="N2972" t="n">
        <v>19.73</v>
      </c>
      <c r="O2972" t="n">
        <v>16159.39</v>
      </c>
      <c r="P2972" t="n">
        <v>96.09</v>
      </c>
      <c r="Q2972" t="n">
        <v>197.75</v>
      </c>
      <c r="R2972" t="n">
        <v>31.64</v>
      </c>
      <c r="S2972" t="n">
        <v>25.4</v>
      </c>
      <c r="T2972" t="n">
        <v>2277.82</v>
      </c>
      <c r="U2972" t="n">
        <v>0.8</v>
      </c>
      <c r="V2972" t="n">
        <v>0.88</v>
      </c>
      <c r="W2972" t="n">
        <v>2.95</v>
      </c>
      <c r="X2972" t="n">
        <v>0.14</v>
      </c>
      <c r="Y2972" t="n">
        <v>1</v>
      </c>
      <c r="Z2972" t="n">
        <v>10</v>
      </c>
    </row>
    <row r="2973">
      <c r="A2973" t="n">
        <v>41</v>
      </c>
      <c r="B2973" t="n">
        <v>55</v>
      </c>
      <c r="C2973" t="inlineStr">
        <is>
          <t xml:space="preserve">CONCLUIDO	</t>
        </is>
      </c>
      <c r="D2973" t="n">
        <v>7.8066</v>
      </c>
      <c r="E2973" t="n">
        <v>12.81</v>
      </c>
      <c r="F2973" t="n">
        <v>10.53</v>
      </c>
      <c r="G2973" t="n">
        <v>79.01000000000001</v>
      </c>
      <c r="H2973" t="n">
        <v>1.54</v>
      </c>
      <c r="I2973" t="n">
        <v>8</v>
      </c>
      <c r="J2973" t="n">
        <v>129.46</v>
      </c>
      <c r="K2973" t="n">
        <v>43.4</v>
      </c>
      <c r="L2973" t="n">
        <v>11.25</v>
      </c>
      <c r="M2973" t="n">
        <v>6</v>
      </c>
      <c r="N2973" t="n">
        <v>19.81</v>
      </c>
      <c r="O2973" t="n">
        <v>16200.3</v>
      </c>
      <c r="P2973" t="n">
        <v>95.31</v>
      </c>
      <c r="Q2973" t="n">
        <v>197.78</v>
      </c>
      <c r="R2973" t="n">
        <v>31.84</v>
      </c>
      <c r="S2973" t="n">
        <v>25.4</v>
      </c>
      <c r="T2973" t="n">
        <v>2374.87</v>
      </c>
      <c r="U2973" t="n">
        <v>0.8</v>
      </c>
      <c r="V2973" t="n">
        <v>0.88</v>
      </c>
      <c r="W2973" t="n">
        <v>2.95</v>
      </c>
      <c r="X2973" t="n">
        <v>0.14</v>
      </c>
      <c r="Y2973" t="n">
        <v>1</v>
      </c>
      <c r="Z2973" t="n">
        <v>10</v>
      </c>
    </row>
    <row r="2974">
      <c r="A2974" t="n">
        <v>42</v>
      </c>
      <c r="B2974" t="n">
        <v>55</v>
      </c>
      <c r="C2974" t="inlineStr">
        <is>
          <t xml:space="preserve">CONCLUIDO	</t>
        </is>
      </c>
      <c r="D2974" t="n">
        <v>7.8406</v>
      </c>
      <c r="E2974" t="n">
        <v>12.75</v>
      </c>
      <c r="F2974" t="n">
        <v>10.5</v>
      </c>
      <c r="G2974" t="n">
        <v>90.02</v>
      </c>
      <c r="H2974" t="n">
        <v>1.57</v>
      </c>
      <c r="I2974" t="n">
        <v>7</v>
      </c>
      <c r="J2974" t="n">
        <v>129.79</v>
      </c>
      <c r="K2974" t="n">
        <v>43.4</v>
      </c>
      <c r="L2974" t="n">
        <v>11.5</v>
      </c>
      <c r="M2974" t="n">
        <v>5</v>
      </c>
      <c r="N2974" t="n">
        <v>19.89</v>
      </c>
      <c r="O2974" t="n">
        <v>16241.25</v>
      </c>
      <c r="P2974" t="n">
        <v>95.20999999999999</v>
      </c>
      <c r="Q2974" t="n">
        <v>197.8</v>
      </c>
      <c r="R2974" t="n">
        <v>30.89</v>
      </c>
      <c r="S2974" t="n">
        <v>25.4</v>
      </c>
      <c r="T2974" t="n">
        <v>1905.12</v>
      </c>
      <c r="U2974" t="n">
        <v>0.82</v>
      </c>
      <c r="V2974" t="n">
        <v>0.89</v>
      </c>
      <c r="W2974" t="n">
        <v>2.95</v>
      </c>
      <c r="X2974" t="n">
        <v>0.11</v>
      </c>
      <c r="Y2974" t="n">
        <v>1</v>
      </c>
      <c r="Z2974" t="n">
        <v>10</v>
      </c>
    </row>
    <row r="2975">
      <c r="A2975" t="n">
        <v>43</v>
      </c>
      <c r="B2975" t="n">
        <v>55</v>
      </c>
      <c r="C2975" t="inlineStr">
        <is>
          <t xml:space="preserve">CONCLUIDO	</t>
        </is>
      </c>
      <c r="D2975" t="n">
        <v>7.8372</v>
      </c>
      <c r="E2975" t="n">
        <v>12.76</v>
      </c>
      <c r="F2975" t="n">
        <v>10.51</v>
      </c>
      <c r="G2975" t="n">
        <v>90.06999999999999</v>
      </c>
      <c r="H2975" t="n">
        <v>1.6</v>
      </c>
      <c r="I2975" t="n">
        <v>7</v>
      </c>
      <c r="J2975" t="n">
        <v>130.12</v>
      </c>
      <c r="K2975" t="n">
        <v>43.4</v>
      </c>
      <c r="L2975" t="n">
        <v>11.75</v>
      </c>
      <c r="M2975" t="n">
        <v>5</v>
      </c>
      <c r="N2975" t="n">
        <v>19.97</v>
      </c>
      <c r="O2975" t="n">
        <v>16282.22</v>
      </c>
      <c r="P2975" t="n">
        <v>95.33</v>
      </c>
      <c r="Q2975" t="n">
        <v>197.76</v>
      </c>
      <c r="R2975" t="n">
        <v>31.08</v>
      </c>
      <c r="S2975" t="n">
        <v>25.4</v>
      </c>
      <c r="T2975" t="n">
        <v>1999.19</v>
      </c>
      <c r="U2975" t="n">
        <v>0.82</v>
      </c>
      <c r="V2975" t="n">
        <v>0.89</v>
      </c>
      <c r="W2975" t="n">
        <v>2.95</v>
      </c>
      <c r="X2975" t="n">
        <v>0.12</v>
      </c>
      <c r="Y2975" t="n">
        <v>1</v>
      </c>
      <c r="Z2975" t="n">
        <v>10</v>
      </c>
    </row>
    <row r="2976">
      <c r="A2976" t="n">
        <v>44</v>
      </c>
      <c r="B2976" t="n">
        <v>55</v>
      </c>
      <c r="C2976" t="inlineStr">
        <is>
          <t xml:space="preserve">CONCLUIDO	</t>
        </is>
      </c>
      <c r="D2976" t="n">
        <v>7.837</v>
      </c>
      <c r="E2976" t="n">
        <v>12.76</v>
      </c>
      <c r="F2976" t="n">
        <v>10.51</v>
      </c>
      <c r="G2976" t="n">
        <v>90.06999999999999</v>
      </c>
      <c r="H2976" t="n">
        <v>1.63</v>
      </c>
      <c r="I2976" t="n">
        <v>7</v>
      </c>
      <c r="J2976" t="n">
        <v>130.45</v>
      </c>
      <c r="K2976" t="n">
        <v>43.4</v>
      </c>
      <c r="L2976" t="n">
        <v>12</v>
      </c>
      <c r="M2976" t="n">
        <v>5</v>
      </c>
      <c r="N2976" t="n">
        <v>20.05</v>
      </c>
      <c r="O2976" t="n">
        <v>16323.22</v>
      </c>
      <c r="P2976" t="n">
        <v>95.01000000000001</v>
      </c>
      <c r="Q2976" t="n">
        <v>197.76</v>
      </c>
      <c r="R2976" t="n">
        <v>31.02</v>
      </c>
      <c r="S2976" t="n">
        <v>25.4</v>
      </c>
      <c r="T2976" t="n">
        <v>1970.79</v>
      </c>
      <c r="U2976" t="n">
        <v>0.82</v>
      </c>
      <c r="V2976" t="n">
        <v>0.89</v>
      </c>
      <c r="W2976" t="n">
        <v>2.95</v>
      </c>
      <c r="X2976" t="n">
        <v>0.12</v>
      </c>
      <c r="Y2976" t="n">
        <v>1</v>
      </c>
      <c r="Z2976" t="n">
        <v>10</v>
      </c>
    </row>
    <row r="2977">
      <c r="A2977" t="n">
        <v>45</v>
      </c>
      <c r="B2977" t="n">
        <v>55</v>
      </c>
      <c r="C2977" t="inlineStr">
        <is>
          <t xml:space="preserve">CONCLUIDO	</t>
        </is>
      </c>
      <c r="D2977" t="n">
        <v>7.8334</v>
      </c>
      <c r="E2977" t="n">
        <v>12.77</v>
      </c>
      <c r="F2977" t="n">
        <v>10.51</v>
      </c>
      <c r="G2977" t="n">
        <v>90.12</v>
      </c>
      <c r="H2977" t="n">
        <v>1.65</v>
      </c>
      <c r="I2977" t="n">
        <v>7</v>
      </c>
      <c r="J2977" t="n">
        <v>130.79</v>
      </c>
      <c r="K2977" t="n">
        <v>43.4</v>
      </c>
      <c r="L2977" t="n">
        <v>12.25</v>
      </c>
      <c r="M2977" t="n">
        <v>5</v>
      </c>
      <c r="N2977" t="n">
        <v>20.14</v>
      </c>
      <c r="O2977" t="n">
        <v>16364.25</v>
      </c>
      <c r="P2977" t="n">
        <v>94.98</v>
      </c>
      <c r="Q2977" t="n">
        <v>197.75</v>
      </c>
      <c r="R2977" t="n">
        <v>31.29</v>
      </c>
      <c r="S2977" t="n">
        <v>25.4</v>
      </c>
      <c r="T2977" t="n">
        <v>2105.05</v>
      </c>
      <c r="U2977" t="n">
        <v>0.8100000000000001</v>
      </c>
      <c r="V2977" t="n">
        <v>0.88</v>
      </c>
      <c r="W2977" t="n">
        <v>2.95</v>
      </c>
      <c r="X2977" t="n">
        <v>0.12</v>
      </c>
      <c r="Y2977" t="n">
        <v>1</v>
      </c>
      <c r="Z2977" t="n">
        <v>10</v>
      </c>
    </row>
    <row r="2978">
      <c r="A2978" t="n">
        <v>46</v>
      </c>
      <c r="B2978" t="n">
        <v>55</v>
      </c>
      <c r="C2978" t="inlineStr">
        <is>
          <t xml:space="preserve">CONCLUIDO	</t>
        </is>
      </c>
      <c r="D2978" t="n">
        <v>7.8361</v>
      </c>
      <c r="E2978" t="n">
        <v>12.76</v>
      </c>
      <c r="F2978" t="n">
        <v>10.51</v>
      </c>
      <c r="G2978" t="n">
        <v>90.09</v>
      </c>
      <c r="H2978" t="n">
        <v>1.68</v>
      </c>
      <c r="I2978" t="n">
        <v>7</v>
      </c>
      <c r="J2978" t="n">
        <v>131.12</v>
      </c>
      <c r="K2978" t="n">
        <v>43.4</v>
      </c>
      <c r="L2978" t="n">
        <v>12.5</v>
      </c>
      <c r="M2978" t="n">
        <v>5</v>
      </c>
      <c r="N2978" t="n">
        <v>20.22</v>
      </c>
      <c r="O2978" t="n">
        <v>16405.32</v>
      </c>
      <c r="P2978" t="n">
        <v>94.27</v>
      </c>
      <c r="Q2978" t="n">
        <v>197.76</v>
      </c>
      <c r="R2978" t="n">
        <v>31.18</v>
      </c>
      <c r="S2978" t="n">
        <v>25.4</v>
      </c>
      <c r="T2978" t="n">
        <v>2049.11</v>
      </c>
      <c r="U2978" t="n">
        <v>0.8100000000000001</v>
      </c>
      <c r="V2978" t="n">
        <v>0.89</v>
      </c>
      <c r="W2978" t="n">
        <v>2.95</v>
      </c>
      <c r="X2978" t="n">
        <v>0.12</v>
      </c>
      <c r="Y2978" t="n">
        <v>1</v>
      </c>
      <c r="Z2978" t="n">
        <v>10</v>
      </c>
    </row>
    <row r="2979">
      <c r="A2979" t="n">
        <v>47</v>
      </c>
      <c r="B2979" t="n">
        <v>55</v>
      </c>
      <c r="C2979" t="inlineStr">
        <is>
          <t xml:space="preserve">CONCLUIDO	</t>
        </is>
      </c>
      <c r="D2979" t="n">
        <v>7.8324</v>
      </c>
      <c r="E2979" t="n">
        <v>12.77</v>
      </c>
      <c r="F2979" t="n">
        <v>10.52</v>
      </c>
      <c r="G2979" t="n">
        <v>90.14</v>
      </c>
      <c r="H2979" t="n">
        <v>1.71</v>
      </c>
      <c r="I2979" t="n">
        <v>7</v>
      </c>
      <c r="J2979" t="n">
        <v>131.45</v>
      </c>
      <c r="K2979" t="n">
        <v>43.4</v>
      </c>
      <c r="L2979" t="n">
        <v>12.75</v>
      </c>
      <c r="M2979" t="n">
        <v>5</v>
      </c>
      <c r="N2979" t="n">
        <v>20.3</v>
      </c>
      <c r="O2979" t="n">
        <v>16446.41</v>
      </c>
      <c r="P2979" t="n">
        <v>93.83</v>
      </c>
      <c r="Q2979" t="n">
        <v>197.76</v>
      </c>
      <c r="R2979" t="n">
        <v>31.37</v>
      </c>
      <c r="S2979" t="n">
        <v>25.4</v>
      </c>
      <c r="T2979" t="n">
        <v>2147.77</v>
      </c>
      <c r="U2979" t="n">
        <v>0.8100000000000001</v>
      </c>
      <c r="V2979" t="n">
        <v>0.88</v>
      </c>
      <c r="W2979" t="n">
        <v>2.95</v>
      </c>
      <c r="X2979" t="n">
        <v>0.13</v>
      </c>
      <c r="Y2979" t="n">
        <v>1</v>
      </c>
      <c r="Z2979" t="n">
        <v>10</v>
      </c>
    </row>
    <row r="2980">
      <c r="A2980" t="n">
        <v>48</v>
      </c>
      <c r="B2980" t="n">
        <v>55</v>
      </c>
      <c r="C2980" t="inlineStr">
        <is>
          <t xml:space="preserve">CONCLUIDO	</t>
        </is>
      </c>
      <c r="D2980" t="n">
        <v>7.8322</v>
      </c>
      <c r="E2980" t="n">
        <v>12.77</v>
      </c>
      <c r="F2980" t="n">
        <v>10.52</v>
      </c>
      <c r="G2980" t="n">
        <v>90.14</v>
      </c>
      <c r="H2980" t="n">
        <v>1.74</v>
      </c>
      <c r="I2980" t="n">
        <v>7</v>
      </c>
      <c r="J2980" t="n">
        <v>131.79</v>
      </c>
      <c r="K2980" t="n">
        <v>43.4</v>
      </c>
      <c r="L2980" t="n">
        <v>13</v>
      </c>
      <c r="M2980" t="n">
        <v>5</v>
      </c>
      <c r="N2980" t="n">
        <v>20.39</v>
      </c>
      <c r="O2980" t="n">
        <v>16487.53</v>
      </c>
      <c r="P2980" t="n">
        <v>93.27</v>
      </c>
      <c r="Q2980" t="n">
        <v>197.78</v>
      </c>
      <c r="R2980" t="n">
        <v>31.26</v>
      </c>
      <c r="S2980" t="n">
        <v>25.4</v>
      </c>
      <c r="T2980" t="n">
        <v>2091.41</v>
      </c>
      <c r="U2980" t="n">
        <v>0.8100000000000001</v>
      </c>
      <c r="V2980" t="n">
        <v>0.88</v>
      </c>
      <c r="W2980" t="n">
        <v>2.95</v>
      </c>
      <c r="X2980" t="n">
        <v>0.13</v>
      </c>
      <c r="Y2980" t="n">
        <v>1</v>
      </c>
      <c r="Z2980" t="n">
        <v>10</v>
      </c>
    </row>
    <row r="2981">
      <c r="A2981" t="n">
        <v>49</v>
      </c>
      <c r="B2981" t="n">
        <v>55</v>
      </c>
      <c r="C2981" t="inlineStr">
        <is>
          <t xml:space="preserve">CONCLUIDO	</t>
        </is>
      </c>
      <c r="D2981" t="n">
        <v>7.8632</v>
      </c>
      <c r="E2981" t="n">
        <v>12.72</v>
      </c>
      <c r="F2981" t="n">
        <v>10.49</v>
      </c>
      <c r="G2981" t="n">
        <v>104.9</v>
      </c>
      <c r="H2981" t="n">
        <v>1.77</v>
      </c>
      <c r="I2981" t="n">
        <v>6</v>
      </c>
      <c r="J2981" t="n">
        <v>132.12</v>
      </c>
      <c r="K2981" t="n">
        <v>43.4</v>
      </c>
      <c r="L2981" t="n">
        <v>13.25</v>
      </c>
      <c r="M2981" t="n">
        <v>4</v>
      </c>
      <c r="N2981" t="n">
        <v>20.47</v>
      </c>
      <c r="O2981" t="n">
        <v>16528.68</v>
      </c>
      <c r="P2981" t="n">
        <v>92.44</v>
      </c>
      <c r="Q2981" t="n">
        <v>197.76</v>
      </c>
      <c r="R2981" t="n">
        <v>30.5</v>
      </c>
      <c r="S2981" t="n">
        <v>25.4</v>
      </c>
      <c r="T2981" t="n">
        <v>1716.65</v>
      </c>
      <c r="U2981" t="n">
        <v>0.83</v>
      </c>
      <c r="V2981" t="n">
        <v>0.89</v>
      </c>
      <c r="W2981" t="n">
        <v>2.95</v>
      </c>
      <c r="X2981" t="n">
        <v>0.1</v>
      </c>
      <c r="Y2981" t="n">
        <v>1</v>
      </c>
      <c r="Z2981" t="n">
        <v>10</v>
      </c>
    </row>
    <row r="2982">
      <c r="A2982" t="n">
        <v>50</v>
      </c>
      <c r="B2982" t="n">
        <v>55</v>
      </c>
      <c r="C2982" t="inlineStr">
        <is>
          <t xml:space="preserve">CONCLUIDO	</t>
        </is>
      </c>
      <c r="D2982" t="n">
        <v>7.8699</v>
      </c>
      <c r="E2982" t="n">
        <v>12.71</v>
      </c>
      <c r="F2982" t="n">
        <v>10.48</v>
      </c>
      <c r="G2982" t="n">
        <v>104.79</v>
      </c>
      <c r="H2982" t="n">
        <v>1.8</v>
      </c>
      <c r="I2982" t="n">
        <v>6</v>
      </c>
      <c r="J2982" t="n">
        <v>132.45</v>
      </c>
      <c r="K2982" t="n">
        <v>43.4</v>
      </c>
      <c r="L2982" t="n">
        <v>13.5</v>
      </c>
      <c r="M2982" t="n">
        <v>4</v>
      </c>
      <c r="N2982" t="n">
        <v>20.55</v>
      </c>
      <c r="O2982" t="n">
        <v>16569.86</v>
      </c>
      <c r="P2982" t="n">
        <v>92.17</v>
      </c>
      <c r="Q2982" t="n">
        <v>197.75</v>
      </c>
      <c r="R2982" t="n">
        <v>30.2</v>
      </c>
      <c r="S2982" t="n">
        <v>25.4</v>
      </c>
      <c r="T2982" t="n">
        <v>1564.34</v>
      </c>
      <c r="U2982" t="n">
        <v>0.84</v>
      </c>
      <c r="V2982" t="n">
        <v>0.89</v>
      </c>
      <c r="W2982" t="n">
        <v>2.95</v>
      </c>
      <c r="X2982" t="n">
        <v>0.09</v>
      </c>
      <c r="Y2982" t="n">
        <v>1</v>
      </c>
      <c r="Z2982" t="n">
        <v>10</v>
      </c>
    </row>
    <row r="2983">
      <c r="A2983" t="n">
        <v>51</v>
      </c>
      <c r="B2983" t="n">
        <v>55</v>
      </c>
      <c r="C2983" t="inlineStr">
        <is>
          <t xml:space="preserve">CONCLUIDO	</t>
        </is>
      </c>
      <c r="D2983" t="n">
        <v>7.867</v>
      </c>
      <c r="E2983" t="n">
        <v>12.71</v>
      </c>
      <c r="F2983" t="n">
        <v>10.48</v>
      </c>
      <c r="G2983" t="n">
        <v>104.84</v>
      </c>
      <c r="H2983" t="n">
        <v>1.83</v>
      </c>
      <c r="I2983" t="n">
        <v>6</v>
      </c>
      <c r="J2983" t="n">
        <v>132.79</v>
      </c>
      <c r="K2983" t="n">
        <v>43.4</v>
      </c>
      <c r="L2983" t="n">
        <v>13.75</v>
      </c>
      <c r="M2983" t="n">
        <v>4</v>
      </c>
      <c r="N2983" t="n">
        <v>20.64</v>
      </c>
      <c r="O2983" t="n">
        <v>16611.07</v>
      </c>
      <c r="P2983" t="n">
        <v>92.45</v>
      </c>
      <c r="Q2983" t="n">
        <v>197.75</v>
      </c>
      <c r="R2983" t="n">
        <v>30.33</v>
      </c>
      <c r="S2983" t="n">
        <v>25.4</v>
      </c>
      <c r="T2983" t="n">
        <v>1630.48</v>
      </c>
      <c r="U2983" t="n">
        <v>0.84</v>
      </c>
      <c r="V2983" t="n">
        <v>0.89</v>
      </c>
      <c r="W2983" t="n">
        <v>2.95</v>
      </c>
      <c r="X2983" t="n">
        <v>0.09</v>
      </c>
      <c r="Y2983" t="n">
        <v>1</v>
      </c>
      <c r="Z2983" t="n">
        <v>10</v>
      </c>
    </row>
    <row r="2984">
      <c r="A2984" t="n">
        <v>52</v>
      </c>
      <c r="B2984" t="n">
        <v>55</v>
      </c>
      <c r="C2984" t="inlineStr">
        <is>
          <t xml:space="preserve">CONCLUIDO	</t>
        </is>
      </c>
      <c r="D2984" t="n">
        <v>7.8652</v>
      </c>
      <c r="E2984" t="n">
        <v>12.71</v>
      </c>
      <c r="F2984" t="n">
        <v>10.49</v>
      </c>
      <c r="G2984" t="n">
        <v>104.87</v>
      </c>
      <c r="H2984" t="n">
        <v>1.86</v>
      </c>
      <c r="I2984" t="n">
        <v>6</v>
      </c>
      <c r="J2984" t="n">
        <v>133.12</v>
      </c>
      <c r="K2984" t="n">
        <v>43.4</v>
      </c>
      <c r="L2984" t="n">
        <v>14</v>
      </c>
      <c r="M2984" t="n">
        <v>4</v>
      </c>
      <c r="N2984" t="n">
        <v>20.72</v>
      </c>
      <c r="O2984" t="n">
        <v>16652.31</v>
      </c>
      <c r="P2984" t="n">
        <v>92.7</v>
      </c>
      <c r="Q2984" t="n">
        <v>197.78</v>
      </c>
      <c r="R2984" t="n">
        <v>30.4</v>
      </c>
      <c r="S2984" t="n">
        <v>25.4</v>
      </c>
      <c r="T2984" t="n">
        <v>1666.32</v>
      </c>
      <c r="U2984" t="n">
        <v>0.84</v>
      </c>
      <c r="V2984" t="n">
        <v>0.89</v>
      </c>
      <c r="W2984" t="n">
        <v>2.95</v>
      </c>
      <c r="X2984" t="n">
        <v>0.1</v>
      </c>
      <c r="Y2984" t="n">
        <v>1</v>
      </c>
      <c r="Z2984" t="n">
        <v>10</v>
      </c>
    </row>
    <row r="2985">
      <c r="A2985" t="n">
        <v>53</v>
      </c>
      <c r="B2985" t="n">
        <v>55</v>
      </c>
      <c r="C2985" t="inlineStr">
        <is>
          <t xml:space="preserve">CONCLUIDO	</t>
        </is>
      </c>
      <c r="D2985" t="n">
        <v>7.8707</v>
      </c>
      <c r="E2985" t="n">
        <v>12.71</v>
      </c>
      <c r="F2985" t="n">
        <v>10.48</v>
      </c>
      <c r="G2985" t="n">
        <v>104.78</v>
      </c>
      <c r="H2985" t="n">
        <v>1.89</v>
      </c>
      <c r="I2985" t="n">
        <v>6</v>
      </c>
      <c r="J2985" t="n">
        <v>133.46</v>
      </c>
      <c r="K2985" t="n">
        <v>43.4</v>
      </c>
      <c r="L2985" t="n">
        <v>14.25</v>
      </c>
      <c r="M2985" t="n">
        <v>4</v>
      </c>
      <c r="N2985" t="n">
        <v>20.81</v>
      </c>
      <c r="O2985" t="n">
        <v>16693.59</v>
      </c>
      <c r="P2985" t="n">
        <v>92.16</v>
      </c>
      <c r="Q2985" t="n">
        <v>197.75</v>
      </c>
      <c r="R2985" t="n">
        <v>30.11</v>
      </c>
      <c r="S2985" t="n">
        <v>25.4</v>
      </c>
      <c r="T2985" t="n">
        <v>1519.64</v>
      </c>
      <c r="U2985" t="n">
        <v>0.84</v>
      </c>
      <c r="V2985" t="n">
        <v>0.89</v>
      </c>
      <c r="W2985" t="n">
        <v>2.95</v>
      </c>
      <c r="X2985" t="n">
        <v>0.09</v>
      </c>
      <c r="Y2985" t="n">
        <v>1</v>
      </c>
      <c r="Z2985" t="n">
        <v>10</v>
      </c>
    </row>
    <row r="2986">
      <c r="A2986" t="n">
        <v>54</v>
      </c>
      <c r="B2986" t="n">
        <v>55</v>
      </c>
      <c r="C2986" t="inlineStr">
        <is>
          <t xml:space="preserve">CONCLUIDO	</t>
        </is>
      </c>
      <c r="D2986" t="n">
        <v>7.8671</v>
      </c>
      <c r="E2986" t="n">
        <v>12.71</v>
      </c>
      <c r="F2986" t="n">
        <v>10.48</v>
      </c>
      <c r="G2986" t="n">
        <v>104.84</v>
      </c>
      <c r="H2986" t="n">
        <v>1.92</v>
      </c>
      <c r="I2986" t="n">
        <v>6</v>
      </c>
      <c r="J2986" t="n">
        <v>133.79</v>
      </c>
      <c r="K2986" t="n">
        <v>43.4</v>
      </c>
      <c r="L2986" t="n">
        <v>14.5</v>
      </c>
      <c r="M2986" t="n">
        <v>4</v>
      </c>
      <c r="N2986" t="n">
        <v>20.89</v>
      </c>
      <c r="O2986" t="n">
        <v>16734.89</v>
      </c>
      <c r="P2986" t="n">
        <v>92.25</v>
      </c>
      <c r="Q2986" t="n">
        <v>197.77</v>
      </c>
      <c r="R2986" t="n">
        <v>30.38</v>
      </c>
      <c r="S2986" t="n">
        <v>25.4</v>
      </c>
      <c r="T2986" t="n">
        <v>1657.46</v>
      </c>
      <c r="U2986" t="n">
        <v>0.84</v>
      </c>
      <c r="V2986" t="n">
        <v>0.89</v>
      </c>
      <c r="W2986" t="n">
        <v>2.95</v>
      </c>
      <c r="X2986" t="n">
        <v>0.09</v>
      </c>
      <c r="Y2986" t="n">
        <v>1</v>
      </c>
      <c r="Z2986" t="n">
        <v>10</v>
      </c>
    </row>
    <row r="2987">
      <c r="A2987" t="n">
        <v>55</v>
      </c>
      <c r="B2987" t="n">
        <v>55</v>
      </c>
      <c r="C2987" t="inlineStr">
        <is>
          <t xml:space="preserve">CONCLUIDO	</t>
        </is>
      </c>
      <c r="D2987" t="n">
        <v>7.8647</v>
      </c>
      <c r="E2987" t="n">
        <v>12.72</v>
      </c>
      <c r="F2987" t="n">
        <v>10.49</v>
      </c>
      <c r="G2987" t="n">
        <v>104.88</v>
      </c>
      <c r="H2987" t="n">
        <v>1.94</v>
      </c>
      <c r="I2987" t="n">
        <v>6</v>
      </c>
      <c r="J2987" t="n">
        <v>134.13</v>
      </c>
      <c r="K2987" t="n">
        <v>43.4</v>
      </c>
      <c r="L2987" t="n">
        <v>14.75</v>
      </c>
      <c r="M2987" t="n">
        <v>4</v>
      </c>
      <c r="N2987" t="n">
        <v>20.98</v>
      </c>
      <c r="O2987" t="n">
        <v>16776.22</v>
      </c>
      <c r="P2987" t="n">
        <v>91.87</v>
      </c>
      <c r="Q2987" t="n">
        <v>197.77</v>
      </c>
      <c r="R2987" t="n">
        <v>30.42</v>
      </c>
      <c r="S2987" t="n">
        <v>25.4</v>
      </c>
      <c r="T2987" t="n">
        <v>1677.56</v>
      </c>
      <c r="U2987" t="n">
        <v>0.83</v>
      </c>
      <c r="V2987" t="n">
        <v>0.89</v>
      </c>
      <c r="W2987" t="n">
        <v>2.95</v>
      </c>
      <c r="X2987" t="n">
        <v>0.1</v>
      </c>
      <c r="Y2987" t="n">
        <v>1</v>
      </c>
      <c r="Z2987" t="n">
        <v>10</v>
      </c>
    </row>
    <row r="2988">
      <c r="A2988" t="n">
        <v>56</v>
      </c>
      <c r="B2988" t="n">
        <v>55</v>
      </c>
      <c r="C2988" t="inlineStr">
        <is>
          <t xml:space="preserve">CONCLUIDO	</t>
        </is>
      </c>
      <c r="D2988" t="n">
        <v>7.8634</v>
      </c>
      <c r="E2988" t="n">
        <v>12.72</v>
      </c>
      <c r="F2988" t="n">
        <v>10.49</v>
      </c>
      <c r="G2988" t="n">
        <v>104.9</v>
      </c>
      <c r="H2988" t="n">
        <v>1.97</v>
      </c>
      <c r="I2988" t="n">
        <v>6</v>
      </c>
      <c r="J2988" t="n">
        <v>134.46</v>
      </c>
      <c r="K2988" t="n">
        <v>43.4</v>
      </c>
      <c r="L2988" t="n">
        <v>15</v>
      </c>
      <c r="M2988" t="n">
        <v>4</v>
      </c>
      <c r="N2988" t="n">
        <v>21.06</v>
      </c>
      <c r="O2988" t="n">
        <v>16817.7</v>
      </c>
      <c r="P2988" t="n">
        <v>91.59999999999999</v>
      </c>
      <c r="Q2988" t="n">
        <v>197.75</v>
      </c>
      <c r="R2988" t="n">
        <v>30.42</v>
      </c>
      <c r="S2988" t="n">
        <v>25.4</v>
      </c>
      <c r="T2988" t="n">
        <v>1678.01</v>
      </c>
      <c r="U2988" t="n">
        <v>0.83</v>
      </c>
      <c r="V2988" t="n">
        <v>0.89</v>
      </c>
      <c r="W2988" t="n">
        <v>2.95</v>
      </c>
      <c r="X2988" t="n">
        <v>0.1</v>
      </c>
      <c r="Y2988" t="n">
        <v>1</v>
      </c>
      <c r="Z2988" t="n">
        <v>10</v>
      </c>
    </row>
    <row r="2989">
      <c r="A2989" t="n">
        <v>57</v>
      </c>
      <c r="B2989" t="n">
        <v>55</v>
      </c>
      <c r="C2989" t="inlineStr">
        <is>
          <t xml:space="preserve">CONCLUIDO	</t>
        </is>
      </c>
      <c r="D2989" t="n">
        <v>7.8685</v>
      </c>
      <c r="E2989" t="n">
        <v>12.71</v>
      </c>
      <c r="F2989" t="n">
        <v>10.48</v>
      </c>
      <c r="G2989" t="n">
        <v>104.81</v>
      </c>
      <c r="H2989" t="n">
        <v>2</v>
      </c>
      <c r="I2989" t="n">
        <v>6</v>
      </c>
      <c r="J2989" t="n">
        <v>134.8</v>
      </c>
      <c r="K2989" t="n">
        <v>43.4</v>
      </c>
      <c r="L2989" t="n">
        <v>15.25</v>
      </c>
      <c r="M2989" t="n">
        <v>4</v>
      </c>
      <c r="N2989" t="n">
        <v>21.15</v>
      </c>
      <c r="O2989" t="n">
        <v>16859.1</v>
      </c>
      <c r="P2989" t="n">
        <v>90.76000000000001</v>
      </c>
      <c r="Q2989" t="n">
        <v>197.76</v>
      </c>
      <c r="R2989" t="n">
        <v>30.24</v>
      </c>
      <c r="S2989" t="n">
        <v>25.4</v>
      </c>
      <c r="T2989" t="n">
        <v>1585.42</v>
      </c>
      <c r="U2989" t="n">
        <v>0.84</v>
      </c>
      <c r="V2989" t="n">
        <v>0.89</v>
      </c>
      <c r="W2989" t="n">
        <v>2.95</v>
      </c>
      <c r="X2989" t="n">
        <v>0.09</v>
      </c>
      <c r="Y2989" t="n">
        <v>1</v>
      </c>
      <c r="Z2989" t="n">
        <v>10</v>
      </c>
    </row>
    <row r="2990">
      <c r="A2990" t="n">
        <v>58</v>
      </c>
      <c r="B2990" t="n">
        <v>55</v>
      </c>
      <c r="C2990" t="inlineStr">
        <is>
          <t xml:space="preserve">CONCLUIDO	</t>
        </is>
      </c>
      <c r="D2990" t="n">
        <v>7.8647</v>
      </c>
      <c r="E2990" t="n">
        <v>12.72</v>
      </c>
      <c r="F2990" t="n">
        <v>10.49</v>
      </c>
      <c r="G2990" t="n">
        <v>104.88</v>
      </c>
      <c r="H2990" t="n">
        <v>2.03</v>
      </c>
      <c r="I2990" t="n">
        <v>6</v>
      </c>
      <c r="J2990" t="n">
        <v>135.13</v>
      </c>
      <c r="K2990" t="n">
        <v>43.4</v>
      </c>
      <c r="L2990" t="n">
        <v>15.5</v>
      </c>
      <c r="M2990" t="n">
        <v>4</v>
      </c>
      <c r="N2990" t="n">
        <v>21.23</v>
      </c>
      <c r="O2990" t="n">
        <v>16900.52</v>
      </c>
      <c r="P2990" t="n">
        <v>90.44</v>
      </c>
      <c r="Q2990" t="n">
        <v>197.75</v>
      </c>
      <c r="R2990" t="n">
        <v>30.43</v>
      </c>
      <c r="S2990" t="n">
        <v>25.4</v>
      </c>
      <c r="T2990" t="n">
        <v>1680.35</v>
      </c>
      <c r="U2990" t="n">
        <v>0.83</v>
      </c>
      <c r="V2990" t="n">
        <v>0.89</v>
      </c>
      <c r="W2990" t="n">
        <v>2.95</v>
      </c>
      <c r="X2990" t="n">
        <v>0.1</v>
      </c>
      <c r="Y2990" t="n">
        <v>1</v>
      </c>
      <c r="Z2990" t="n">
        <v>10</v>
      </c>
    </row>
    <row r="2991">
      <c r="A2991" t="n">
        <v>59</v>
      </c>
      <c r="B2991" t="n">
        <v>55</v>
      </c>
      <c r="C2991" t="inlineStr">
        <is>
          <t xml:space="preserve">CONCLUIDO	</t>
        </is>
      </c>
      <c r="D2991" t="n">
        <v>7.8637</v>
      </c>
      <c r="E2991" t="n">
        <v>12.72</v>
      </c>
      <c r="F2991" t="n">
        <v>10.49</v>
      </c>
      <c r="G2991" t="n">
        <v>104.89</v>
      </c>
      <c r="H2991" t="n">
        <v>2.06</v>
      </c>
      <c r="I2991" t="n">
        <v>6</v>
      </c>
      <c r="J2991" t="n">
        <v>135.47</v>
      </c>
      <c r="K2991" t="n">
        <v>43.4</v>
      </c>
      <c r="L2991" t="n">
        <v>15.75</v>
      </c>
      <c r="M2991" t="n">
        <v>4</v>
      </c>
      <c r="N2991" t="n">
        <v>21.32</v>
      </c>
      <c r="O2991" t="n">
        <v>16941.98</v>
      </c>
      <c r="P2991" t="n">
        <v>89.44</v>
      </c>
      <c r="Q2991" t="n">
        <v>197.75</v>
      </c>
      <c r="R2991" t="n">
        <v>30.5</v>
      </c>
      <c r="S2991" t="n">
        <v>25.4</v>
      </c>
      <c r="T2991" t="n">
        <v>1717.08</v>
      </c>
      <c r="U2991" t="n">
        <v>0.83</v>
      </c>
      <c r="V2991" t="n">
        <v>0.89</v>
      </c>
      <c r="W2991" t="n">
        <v>2.95</v>
      </c>
      <c r="X2991" t="n">
        <v>0.1</v>
      </c>
      <c r="Y2991" t="n">
        <v>1</v>
      </c>
      <c r="Z2991" t="n">
        <v>10</v>
      </c>
    </row>
    <row r="2992">
      <c r="A2992" t="n">
        <v>60</v>
      </c>
      <c r="B2992" t="n">
        <v>55</v>
      </c>
      <c r="C2992" t="inlineStr">
        <is>
          <t xml:space="preserve">CONCLUIDO	</t>
        </is>
      </c>
      <c r="D2992" t="n">
        <v>7.8875</v>
      </c>
      <c r="E2992" t="n">
        <v>12.68</v>
      </c>
      <c r="F2992" t="n">
        <v>10.47</v>
      </c>
      <c r="G2992" t="n">
        <v>125.7</v>
      </c>
      <c r="H2992" t="n">
        <v>2.08</v>
      </c>
      <c r="I2992" t="n">
        <v>5</v>
      </c>
      <c r="J2992" t="n">
        <v>135.81</v>
      </c>
      <c r="K2992" t="n">
        <v>43.4</v>
      </c>
      <c r="L2992" t="n">
        <v>16</v>
      </c>
      <c r="M2992" t="n">
        <v>3</v>
      </c>
      <c r="N2992" t="n">
        <v>21.41</v>
      </c>
      <c r="O2992" t="n">
        <v>16983.46</v>
      </c>
      <c r="P2992" t="n">
        <v>89.06</v>
      </c>
      <c r="Q2992" t="n">
        <v>197.77</v>
      </c>
      <c r="R2992" t="n">
        <v>29.99</v>
      </c>
      <c r="S2992" t="n">
        <v>25.4</v>
      </c>
      <c r="T2992" t="n">
        <v>1466.46</v>
      </c>
      <c r="U2992" t="n">
        <v>0.85</v>
      </c>
      <c r="V2992" t="n">
        <v>0.89</v>
      </c>
      <c r="W2992" t="n">
        <v>2.95</v>
      </c>
      <c r="X2992" t="n">
        <v>0.08</v>
      </c>
      <c r="Y2992" t="n">
        <v>1</v>
      </c>
      <c r="Z2992" t="n">
        <v>10</v>
      </c>
    </row>
    <row r="2993">
      <c r="A2993" t="n">
        <v>61</v>
      </c>
      <c r="B2993" t="n">
        <v>55</v>
      </c>
      <c r="C2993" t="inlineStr">
        <is>
          <t xml:space="preserve">CONCLUIDO	</t>
        </is>
      </c>
      <c r="D2993" t="n">
        <v>7.8859</v>
      </c>
      <c r="E2993" t="n">
        <v>12.68</v>
      </c>
      <c r="F2993" t="n">
        <v>10.48</v>
      </c>
      <c r="G2993" t="n">
        <v>125.73</v>
      </c>
      <c r="H2993" t="n">
        <v>2.11</v>
      </c>
      <c r="I2993" t="n">
        <v>5</v>
      </c>
      <c r="J2993" t="n">
        <v>136.14</v>
      </c>
      <c r="K2993" t="n">
        <v>43.4</v>
      </c>
      <c r="L2993" t="n">
        <v>16.25</v>
      </c>
      <c r="M2993" t="n">
        <v>2</v>
      </c>
      <c r="N2993" t="n">
        <v>21.49</v>
      </c>
      <c r="O2993" t="n">
        <v>17024.98</v>
      </c>
      <c r="P2993" t="n">
        <v>89.3</v>
      </c>
      <c r="Q2993" t="n">
        <v>197.77</v>
      </c>
      <c r="R2993" t="n">
        <v>30.15</v>
      </c>
      <c r="S2993" t="n">
        <v>25.4</v>
      </c>
      <c r="T2993" t="n">
        <v>1545.22</v>
      </c>
      <c r="U2993" t="n">
        <v>0.84</v>
      </c>
      <c r="V2993" t="n">
        <v>0.89</v>
      </c>
      <c r="W2993" t="n">
        <v>2.95</v>
      </c>
      <c r="X2993" t="n">
        <v>0.09</v>
      </c>
      <c r="Y2993" t="n">
        <v>1</v>
      </c>
      <c r="Z2993" t="n">
        <v>10</v>
      </c>
    </row>
    <row r="2994">
      <c r="A2994" t="n">
        <v>62</v>
      </c>
      <c r="B2994" t="n">
        <v>55</v>
      </c>
      <c r="C2994" t="inlineStr">
        <is>
          <t xml:space="preserve">CONCLUIDO	</t>
        </is>
      </c>
      <c r="D2994" t="n">
        <v>7.8866</v>
      </c>
      <c r="E2994" t="n">
        <v>12.68</v>
      </c>
      <c r="F2994" t="n">
        <v>10.48</v>
      </c>
      <c r="G2994" t="n">
        <v>125.71</v>
      </c>
      <c r="H2994" t="n">
        <v>2.14</v>
      </c>
      <c r="I2994" t="n">
        <v>5</v>
      </c>
      <c r="J2994" t="n">
        <v>136.48</v>
      </c>
      <c r="K2994" t="n">
        <v>43.4</v>
      </c>
      <c r="L2994" t="n">
        <v>16.5</v>
      </c>
      <c r="M2994" t="n">
        <v>2</v>
      </c>
      <c r="N2994" t="n">
        <v>21.58</v>
      </c>
      <c r="O2994" t="n">
        <v>17066.53</v>
      </c>
      <c r="P2994" t="n">
        <v>89.42</v>
      </c>
      <c r="Q2994" t="n">
        <v>197.75</v>
      </c>
      <c r="R2994" t="n">
        <v>30.08</v>
      </c>
      <c r="S2994" t="n">
        <v>25.4</v>
      </c>
      <c r="T2994" t="n">
        <v>1510.85</v>
      </c>
      <c r="U2994" t="n">
        <v>0.84</v>
      </c>
      <c r="V2994" t="n">
        <v>0.89</v>
      </c>
      <c r="W2994" t="n">
        <v>2.95</v>
      </c>
      <c r="X2994" t="n">
        <v>0.09</v>
      </c>
      <c r="Y2994" t="n">
        <v>1</v>
      </c>
      <c r="Z2994" t="n">
        <v>10</v>
      </c>
    </row>
    <row r="2995">
      <c r="A2995" t="n">
        <v>63</v>
      </c>
      <c r="B2995" t="n">
        <v>55</v>
      </c>
      <c r="C2995" t="inlineStr">
        <is>
          <t xml:space="preserve">CONCLUIDO	</t>
        </is>
      </c>
      <c r="D2995" t="n">
        <v>7.887</v>
      </c>
      <c r="E2995" t="n">
        <v>12.68</v>
      </c>
      <c r="F2995" t="n">
        <v>10.48</v>
      </c>
      <c r="G2995" t="n">
        <v>125.71</v>
      </c>
      <c r="H2995" t="n">
        <v>2.16</v>
      </c>
      <c r="I2995" t="n">
        <v>5</v>
      </c>
      <c r="J2995" t="n">
        <v>136.82</v>
      </c>
      <c r="K2995" t="n">
        <v>43.4</v>
      </c>
      <c r="L2995" t="n">
        <v>16.75</v>
      </c>
      <c r="M2995" t="n">
        <v>1</v>
      </c>
      <c r="N2995" t="n">
        <v>21.67</v>
      </c>
      <c r="O2995" t="n">
        <v>17108.1</v>
      </c>
      <c r="P2995" t="n">
        <v>89.48999999999999</v>
      </c>
      <c r="Q2995" t="n">
        <v>197.75</v>
      </c>
      <c r="R2995" t="n">
        <v>29.98</v>
      </c>
      <c r="S2995" t="n">
        <v>25.4</v>
      </c>
      <c r="T2995" t="n">
        <v>1461.27</v>
      </c>
      <c r="U2995" t="n">
        <v>0.85</v>
      </c>
      <c r="V2995" t="n">
        <v>0.89</v>
      </c>
      <c r="W2995" t="n">
        <v>2.95</v>
      </c>
      <c r="X2995" t="n">
        <v>0.09</v>
      </c>
      <c r="Y2995" t="n">
        <v>1</v>
      </c>
      <c r="Z2995" t="n">
        <v>10</v>
      </c>
    </row>
    <row r="2996">
      <c r="A2996" t="n">
        <v>64</v>
      </c>
      <c r="B2996" t="n">
        <v>55</v>
      </c>
      <c r="C2996" t="inlineStr">
        <is>
          <t xml:space="preserve">CONCLUIDO	</t>
        </is>
      </c>
      <c r="D2996" t="n">
        <v>7.8873</v>
      </c>
      <c r="E2996" t="n">
        <v>12.68</v>
      </c>
      <c r="F2996" t="n">
        <v>10.47</v>
      </c>
      <c r="G2996" t="n">
        <v>125.7</v>
      </c>
      <c r="H2996" t="n">
        <v>2.19</v>
      </c>
      <c r="I2996" t="n">
        <v>5</v>
      </c>
      <c r="J2996" t="n">
        <v>137.15</v>
      </c>
      <c r="K2996" t="n">
        <v>43.4</v>
      </c>
      <c r="L2996" t="n">
        <v>17</v>
      </c>
      <c r="M2996" t="n">
        <v>1</v>
      </c>
      <c r="N2996" t="n">
        <v>21.75</v>
      </c>
      <c r="O2996" t="n">
        <v>17149.71</v>
      </c>
      <c r="P2996" t="n">
        <v>89.56</v>
      </c>
      <c r="Q2996" t="n">
        <v>197.78</v>
      </c>
      <c r="R2996" t="n">
        <v>29.91</v>
      </c>
      <c r="S2996" t="n">
        <v>25.4</v>
      </c>
      <c r="T2996" t="n">
        <v>1427.52</v>
      </c>
      <c r="U2996" t="n">
        <v>0.85</v>
      </c>
      <c r="V2996" t="n">
        <v>0.89</v>
      </c>
      <c r="W2996" t="n">
        <v>2.95</v>
      </c>
      <c r="X2996" t="n">
        <v>0.08</v>
      </c>
      <c r="Y2996" t="n">
        <v>1</v>
      </c>
      <c r="Z2996" t="n">
        <v>10</v>
      </c>
    </row>
    <row r="2997">
      <c r="A2997" t="n">
        <v>65</v>
      </c>
      <c r="B2997" t="n">
        <v>55</v>
      </c>
      <c r="C2997" t="inlineStr">
        <is>
          <t xml:space="preserve">CONCLUIDO	</t>
        </is>
      </c>
      <c r="D2997" t="n">
        <v>7.8876</v>
      </c>
      <c r="E2997" t="n">
        <v>12.68</v>
      </c>
      <c r="F2997" t="n">
        <v>10.47</v>
      </c>
      <c r="G2997" t="n">
        <v>125.69</v>
      </c>
      <c r="H2997" t="n">
        <v>2.22</v>
      </c>
      <c r="I2997" t="n">
        <v>5</v>
      </c>
      <c r="J2997" t="n">
        <v>137.49</v>
      </c>
      <c r="K2997" t="n">
        <v>43.4</v>
      </c>
      <c r="L2997" t="n">
        <v>17.25</v>
      </c>
      <c r="M2997" t="n">
        <v>1</v>
      </c>
      <c r="N2997" t="n">
        <v>21.84</v>
      </c>
      <c r="O2997" t="n">
        <v>17191.35</v>
      </c>
      <c r="P2997" t="n">
        <v>89.67</v>
      </c>
      <c r="Q2997" t="n">
        <v>197.75</v>
      </c>
      <c r="R2997" t="n">
        <v>29.98</v>
      </c>
      <c r="S2997" t="n">
        <v>25.4</v>
      </c>
      <c r="T2997" t="n">
        <v>1462.93</v>
      </c>
      <c r="U2997" t="n">
        <v>0.85</v>
      </c>
      <c r="V2997" t="n">
        <v>0.89</v>
      </c>
      <c r="W2997" t="n">
        <v>2.95</v>
      </c>
      <c r="X2997" t="n">
        <v>0.08</v>
      </c>
      <c r="Y2997" t="n">
        <v>1</v>
      </c>
      <c r="Z2997" t="n">
        <v>10</v>
      </c>
    </row>
    <row r="2998">
      <c r="A2998" t="n">
        <v>66</v>
      </c>
      <c r="B2998" t="n">
        <v>55</v>
      </c>
      <c r="C2998" t="inlineStr">
        <is>
          <t xml:space="preserve">CONCLUIDO	</t>
        </is>
      </c>
      <c r="D2998" t="n">
        <v>7.8906</v>
      </c>
      <c r="E2998" t="n">
        <v>12.67</v>
      </c>
      <c r="F2998" t="n">
        <v>10.47</v>
      </c>
      <c r="G2998" t="n">
        <v>125.64</v>
      </c>
      <c r="H2998" t="n">
        <v>2.24</v>
      </c>
      <c r="I2998" t="n">
        <v>5</v>
      </c>
      <c r="J2998" t="n">
        <v>137.83</v>
      </c>
      <c r="K2998" t="n">
        <v>43.4</v>
      </c>
      <c r="L2998" t="n">
        <v>17.5</v>
      </c>
      <c r="M2998" t="n">
        <v>1</v>
      </c>
      <c r="N2998" t="n">
        <v>21.93</v>
      </c>
      <c r="O2998" t="n">
        <v>17233.02</v>
      </c>
      <c r="P2998" t="n">
        <v>89.52</v>
      </c>
      <c r="Q2998" t="n">
        <v>197.75</v>
      </c>
      <c r="R2998" t="n">
        <v>29.73</v>
      </c>
      <c r="S2998" t="n">
        <v>25.4</v>
      </c>
      <c r="T2998" t="n">
        <v>1336.62</v>
      </c>
      <c r="U2998" t="n">
        <v>0.85</v>
      </c>
      <c r="V2998" t="n">
        <v>0.89</v>
      </c>
      <c r="W2998" t="n">
        <v>2.95</v>
      </c>
      <c r="X2998" t="n">
        <v>0.08</v>
      </c>
      <c r="Y2998" t="n">
        <v>1</v>
      </c>
      <c r="Z2998" t="n">
        <v>10</v>
      </c>
    </row>
    <row r="2999">
      <c r="A2999" t="n">
        <v>67</v>
      </c>
      <c r="B2999" t="n">
        <v>55</v>
      </c>
      <c r="C2999" t="inlineStr">
        <is>
          <t xml:space="preserve">CONCLUIDO	</t>
        </is>
      </c>
      <c r="D2999" t="n">
        <v>7.8925</v>
      </c>
      <c r="E2999" t="n">
        <v>12.67</v>
      </c>
      <c r="F2999" t="n">
        <v>10.47</v>
      </c>
      <c r="G2999" t="n">
        <v>125.6</v>
      </c>
      <c r="H2999" t="n">
        <v>2.27</v>
      </c>
      <c r="I2999" t="n">
        <v>5</v>
      </c>
      <c r="J2999" t="n">
        <v>138.17</v>
      </c>
      <c r="K2999" t="n">
        <v>43.4</v>
      </c>
      <c r="L2999" t="n">
        <v>17.75</v>
      </c>
      <c r="M2999" t="n">
        <v>1</v>
      </c>
      <c r="N2999" t="n">
        <v>22.02</v>
      </c>
      <c r="O2999" t="n">
        <v>17274.72</v>
      </c>
      <c r="P2999" t="n">
        <v>89.72</v>
      </c>
      <c r="Q2999" t="n">
        <v>197.77</v>
      </c>
      <c r="R2999" t="n">
        <v>29.7</v>
      </c>
      <c r="S2999" t="n">
        <v>25.4</v>
      </c>
      <c r="T2999" t="n">
        <v>1323.03</v>
      </c>
      <c r="U2999" t="n">
        <v>0.86</v>
      </c>
      <c r="V2999" t="n">
        <v>0.89</v>
      </c>
      <c r="W2999" t="n">
        <v>2.95</v>
      </c>
      <c r="X2999" t="n">
        <v>0.08</v>
      </c>
      <c r="Y2999" t="n">
        <v>1</v>
      </c>
      <c r="Z2999" t="n">
        <v>10</v>
      </c>
    </row>
    <row r="3000">
      <c r="A3000" t="n">
        <v>68</v>
      </c>
      <c r="B3000" t="n">
        <v>55</v>
      </c>
      <c r="C3000" t="inlineStr">
        <is>
          <t xml:space="preserve">CONCLUIDO	</t>
        </is>
      </c>
      <c r="D3000" t="n">
        <v>7.8911</v>
      </c>
      <c r="E3000" t="n">
        <v>12.67</v>
      </c>
      <c r="F3000" t="n">
        <v>10.47</v>
      </c>
      <c r="G3000" t="n">
        <v>125.63</v>
      </c>
      <c r="H3000" t="n">
        <v>2.3</v>
      </c>
      <c r="I3000" t="n">
        <v>5</v>
      </c>
      <c r="J3000" t="n">
        <v>138.51</v>
      </c>
      <c r="K3000" t="n">
        <v>43.4</v>
      </c>
      <c r="L3000" t="n">
        <v>18</v>
      </c>
      <c r="M3000" t="n">
        <v>0</v>
      </c>
      <c r="N3000" t="n">
        <v>22.11</v>
      </c>
      <c r="O3000" t="n">
        <v>17316.45</v>
      </c>
      <c r="P3000" t="n">
        <v>89.89</v>
      </c>
      <c r="Q3000" t="n">
        <v>197.75</v>
      </c>
      <c r="R3000" t="n">
        <v>29.72</v>
      </c>
      <c r="S3000" t="n">
        <v>25.4</v>
      </c>
      <c r="T3000" t="n">
        <v>1332.3</v>
      </c>
      <c r="U3000" t="n">
        <v>0.85</v>
      </c>
      <c r="V3000" t="n">
        <v>0.89</v>
      </c>
      <c r="W3000" t="n">
        <v>2.95</v>
      </c>
      <c r="X3000" t="n">
        <v>0.08</v>
      </c>
      <c r="Y3000" t="n">
        <v>1</v>
      </c>
      <c r="Z3000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30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INDEX(resultados!$A$2:$ZZ$3000, 1, MATCH($B$1, resultados!$A$1:$ZZ$1, 0))</f>
        <v/>
      </c>
      <c r="B7">
        <f>INDEX(resultados!$A$2:$ZZ$3000, 1, MATCH($B$2, resultados!$A$1:$ZZ$1, 0))</f>
        <v/>
      </c>
      <c r="C7">
        <f>INDEX(resultados!$A$2:$ZZ$3000, 1, MATCH($B$3, resultados!$A$1:$ZZ$1, 0))</f>
        <v/>
      </c>
    </row>
    <row r="8">
      <c r="A8">
        <f>INDEX(resultados!$A$2:$ZZ$3000, 2, MATCH($B$1, resultados!$A$1:$ZZ$1, 0))</f>
        <v/>
      </c>
      <c r="B8">
        <f>INDEX(resultados!$A$2:$ZZ$3000, 2, MATCH($B$2, resultados!$A$1:$ZZ$1, 0))</f>
        <v/>
      </c>
      <c r="C8">
        <f>INDEX(resultados!$A$2:$ZZ$3000, 2, MATCH($B$3, resultados!$A$1:$ZZ$1, 0))</f>
        <v/>
      </c>
    </row>
    <row r="9">
      <c r="A9">
        <f>INDEX(resultados!$A$2:$ZZ$3000, 3, MATCH($B$1, resultados!$A$1:$ZZ$1, 0))</f>
        <v/>
      </c>
      <c r="B9">
        <f>INDEX(resultados!$A$2:$ZZ$3000, 3, MATCH($B$2, resultados!$A$1:$ZZ$1, 0))</f>
        <v/>
      </c>
      <c r="C9">
        <f>INDEX(resultados!$A$2:$ZZ$3000, 3, MATCH($B$3, resultados!$A$1:$ZZ$1, 0))</f>
        <v/>
      </c>
    </row>
    <row r="10">
      <c r="A10">
        <f>INDEX(resultados!$A$2:$ZZ$3000, 4, MATCH($B$1, resultados!$A$1:$ZZ$1, 0))</f>
        <v/>
      </c>
      <c r="B10">
        <f>INDEX(resultados!$A$2:$ZZ$3000, 4, MATCH($B$2, resultados!$A$1:$ZZ$1, 0))</f>
        <v/>
      </c>
      <c r="C10">
        <f>INDEX(resultados!$A$2:$ZZ$3000, 4, MATCH($B$3, resultados!$A$1:$ZZ$1, 0))</f>
        <v/>
      </c>
    </row>
    <row r="11">
      <c r="A11">
        <f>INDEX(resultados!$A$2:$ZZ$3000, 5, MATCH($B$1, resultados!$A$1:$ZZ$1, 0))</f>
        <v/>
      </c>
      <c r="B11">
        <f>INDEX(resultados!$A$2:$ZZ$3000, 5, MATCH($B$2, resultados!$A$1:$ZZ$1, 0))</f>
        <v/>
      </c>
      <c r="C11">
        <f>INDEX(resultados!$A$2:$ZZ$3000, 5, MATCH($B$3, resultados!$A$1:$ZZ$1, 0))</f>
        <v/>
      </c>
    </row>
    <row r="12">
      <c r="A12">
        <f>INDEX(resultados!$A$2:$ZZ$3000, 6, MATCH($B$1, resultados!$A$1:$ZZ$1, 0))</f>
        <v/>
      </c>
      <c r="B12">
        <f>INDEX(resultados!$A$2:$ZZ$3000, 6, MATCH($B$2, resultados!$A$1:$ZZ$1, 0))</f>
        <v/>
      </c>
      <c r="C12">
        <f>INDEX(resultados!$A$2:$ZZ$3000, 6, MATCH($B$3, resultados!$A$1:$ZZ$1, 0))</f>
        <v/>
      </c>
    </row>
    <row r="13">
      <c r="A13">
        <f>INDEX(resultados!$A$2:$ZZ$3000, 7, MATCH($B$1, resultados!$A$1:$ZZ$1, 0))</f>
        <v/>
      </c>
      <c r="B13">
        <f>INDEX(resultados!$A$2:$ZZ$3000, 7, MATCH($B$2, resultados!$A$1:$ZZ$1, 0))</f>
        <v/>
      </c>
      <c r="C13">
        <f>INDEX(resultados!$A$2:$ZZ$3000, 7, MATCH($B$3, resultados!$A$1:$ZZ$1, 0))</f>
        <v/>
      </c>
    </row>
    <row r="14">
      <c r="A14">
        <f>INDEX(resultados!$A$2:$ZZ$3000, 8, MATCH($B$1, resultados!$A$1:$ZZ$1, 0))</f>
        <v/>
      </c>
      <c r="B14">
        <f>INDEX(resultados!$A$2:$ZZ$3000, 8, MATCH($B$2, resultados!$A$1:$ZZ$1, 0))</f>
        <v/>
      </c>
      <c r="C14">
        <f>INDEX(resultados!$A$2:$ZZ$3000, 8, MATCH($B$3, resultados!$A$1:$ZZ$1, 0))</f>
        <v/>
      </c>
    </row>
    <row r="15">
      <c r="A15">
        <f>INDEX(resultados!$A$2:$ZZ$3000, 9, MATCH($B$1, resultados!$A$1:$ZZ$1, 0))</f>
        <v/>
      </c>
      <c r="B15">
        <f>INDEX(resultados!$A$2:$ZZ$3000, 9, MATCH($B$2, resultados!$A$1:$ZZ$1, 0))</f>
        <v/>
      </c>
      <c r="C15">
        <f>INDEX(resultados!$A$2:$ZZ$3000, 9, MATCH($B$3, resultados!$A$1:$ZZ$1, 0))</f>
        <v/>
      </c>
    </row>
    <row r="16">
      <c r="A16">
        <f>INDEX(resultados!$A$2:$ZZ$3000, 10, MATCH($B$1, resultados!$A$1:$ZZ$1, 0))</f>
        <v/>
      </c>
      <c r="B16">
        <f>INDEX(resultados!$A$2:$ZZ$3000, 10, MATCH($B$2, resultados!$A$1:$ZZ$1, 0))</f>
        <v/>
      </c>
      <c r="C16">
        <f>INDEX(resultados!$A$2:$ZZ$3000, 10, MATCH($B$3, resultados!$A$1:$ZZ$1, 0))</f>
        <v/>
      </c>
    </row>
    <row r="17">
      <c r="A17">
        <f>INDEX(resultados!$A$2:$ZZ$3000, 11, MATCH($B$1, resultados!$A$1:$ZZ$1, 0))</f>
        <v/>
      </c>
      <c r="B17">
        <f>INDEX(resultados!$A$2:$ZZ$3000, 11, MATCH($B$2, resultados!$A$1:$ZZ$1, 0))</f>
        <v/>
      </c>
      <c r="C17">
        <f>INDEX(resultados!$A$2:$ZZ$3000, 11, MATCH($B$3, resultados!$A$1:$ZZ$1, 0))</f>
        <v/>
      </c>
    </row>
    <row r="18">
      <c r="A18">
        <f>INDEX(resultados!$A$2:$ZZ$3000, 12, MATCH($B$1, resultados!$A$1:$ZZ$1, 0))</f>
        <v/>
      </c>
      <c r="B18">
        <f>INDEX(resultados!$A$2:$ZZ$3000, 12, MATCH($B$2, resultados!$A$1:$ZZ$1, 0))</f>
        <v/>
      </c>
      <c r="C18">
        <f>INDEX(resultados!$A$2:$ZZ$3000, 12, MATCH($B$3, resultados!$A$1:$ZZ$1, 0))</f>
        <v/>
      </c>
    </row>
    <row r="19">
      <c r="A19">
        <f>INDEX(resultados!$A$2:$ZZ$3000, 13, MATCH($B$1, resultados!$A$1:$ZZ$1, 0))</f>
        <v/>
      </c>
      <c r="B19">
        <f>INDEX(resultados!$A$2:$ZZ$3000, 13, MATCH($B$2, resultados!$A$1:$ZZ$1, 0))</f>
        <v/>
      </c>
      <c r="C19">
        <f>INDEX(resultados!$A$2:$ZZ$3000, 13, MATCH($B$3, resultados!$A$1:$ZZ$1, 0))</f>
        <v/>
      </c>
    </row>
    <row r="20">
      <c r="A20">
        <f>INDEX(resultados!$A$2:$ZZ$3000, 14, MATCH($B$1, resultados!$A$1:$ZZ$1, 0))</f>
        <v/>
      </c>
      <c r="B20">
        <f>INDEX(resultados!$A$2:$ZZ$3000, 14, MATCH($B$2, resultados!$A$1:$ZZ$1, 0))</f>
        <v/>
      </c>
      <c r="C20">
        <f>INDEX(resultados!$A$2:$ZZ$3000, 14, MATCH($B$3, resultados!$A$1:$ZZ$1, 0))</f>
        <v/>
      </c>
    </row>
    <row r="21">
      <c r="A21">
        <f>INDEX(resultados!$A$2:$ZZ$3000, 15, MATCH($B$1, resultados!$A$1:$ZZ$1, 0))</f>
        <v/>
      </c>
      <c r="B21">
        <f>INDEX(resultados!$A$2:$ZZ$3000, 15, MATCH($B$2, resultados!$A$1:$ZZ$1, 0))</f>
        <v/>
      </c>
      <c r="C21">
        <f>INDEX(resultados!$A$2:$ZZ$3000, 15, MATCH($B$3, resultados!$A$1:$ZZ$1, 0))</f>
        <v/>
      </c>
    </row>
    <row r="22">
      <c r="A22">
        <f>INDEX(resultados!$A$2:$ZZ$3000, 16, MATCH($B$1, resultados!$A$1:$ZZ$1, 0))</f>
        <v/>
      </c>
      <c r="B22">
        <f>INDEX(resultados!$A$2:$ZZ$3000, 16, MATCH($B$2, resultados!$A$1:$ZZ$1, 0))</f>
        <v/>
      </c>
      <c r="C22">
        <f>INDEX(resultados!$A$2:$ZZ$3000, 16, MATCH($B$3, resultados!$A$1:$ZZ$1, 0))</f>
        <v/>
      </c>
    </row>
    <row r="23">
      <c r="A23">
        <f>INDEX(resultados!$A$2:$ZZ$3000, 17, MATCH($B$1, resultados!$A$1:$ZZ$1, 0))</f>
        <v/>
      </c>
      <c r="B23">
        <f>INDEX(resultados!$A$2:$ZZ$3000, 17, MATCH($B$2, resultados!$A$1:$ZZ$1, 0))</f>
        <v/>
      </c>
      <c r="C23">
        <f>INDEX(resultados!$A$2:$ZZ$3000, 17, MATCH($B$3, resultados!$A$1:$ZZ$1, 0))</f>
        <v/>
      </c>
    </row>
    <row r="24">
      <c r="A24">
        <f>INDEX(resultados!$A$2:$ZZ$3000, 18, MATCH($B$1, resultados!$A$1:$ZZ$1, 0))</f>
        <v/>
      </c>
      <c r="B24">
        <f>INDEX(resultados!$A$2:$ZZ$3000, 18, MATCH($B$2, resultados!$A$1:$ZZ$1, 0))</f>
        <v/>
      </c>
      <c r="C24">
        <f>INDEX(resultados!$A$2:$ZZ$3000, 18, MATCH($B$3, resultados!$A$1:$ZZ$1, 0))</f>
        <v/>
      </c>
    </row>
    <row r="25">
      <c r="A25">
        <f>INDEX(resultados!$A$2:$ZZ$3000, 19, MATCH($B$1, resultados!$A$1:$ZZ$1, 0))</f>
        <v/>
      </c>
      <c r="B25">
        <f>INDEX(resultados!$A$2:$ZZ$3000, 19, MATCH($B$2, resultados!$A$1:$ZZ$1, 0))</f>
        <v/>
      </c>
      <c r="C25">
        <f>INDEX(resultados!$A$2:$ZZ$3000, 19, MATCH($B$3, resultados!$A$1:$ZZ$1, 0))</f>
        <v/>
      </c>
    </row>
    <row r="26">
      <c r="A26">
        <f>INDEX(resultados!$A$2:$ZZ$3000, 20, MATCH($B$1, resultados!$A$1:$ZZ$1, 0))</f>
        <v/>
      </c>
      <c r="B26">
        <f>INDEX(resultados!$A$2:$ZZ$3000, 20, MATCH($B$2, resultados!$A$1:$ZZ$1, 0))</f>
        <v/>
      </c>
      <c r="C26">
        <f>INDEX(resultados!$A$2:$ZZ$3000, 20, MATCH($B$3, resultados!$A$1:$ZZ$1, 0))</f>
        <v/>
      </c>
    </row>
    <row r="27">
      <c r="A27">
        <f>INDEX(resultados!$A$2:$ZZ$3000, 21, MATCH($B$1, resultados!$A$1:$ZZ$1, 0))</f>
        <v/>
      </c>
      <c r="B27">
        <f>INDEX(resultados!$A$2:$ZZ$3000, 21, MATCH($B$2, resultados!$A$1:$ZZ$1, 0))</f>
        <v/>
      </c>
      <c r="C27">
        <f>INDEX(resultados!$A$2:$ZZ$3000, 21, MATCH($B$3, resultados!$A$1:$ZZ$1, 0))</f>
        <v/>
      </c>
    </row>
    <row r="28">
      <c r="A28">
        <f>INDEX(resultados!$A$2:$ZZ$3000, 22, MATCH($B$1, resultados!$A$1:$ZZ$1, 0))</f>
        <v/>
      </c>
      <c r="B28">
        <f>INDEX(resultados!$A$2:$ZZ$3000, 22, MATCH($B$2, resultados!$A$1:$ZZ$1, 0))</f>
        <v/>
      </c>
      <c r="C28">
        <f>INDEX(resultados!$A$2:$ZZ$3000, 22, MATCH($B$3, resultados!$A$1:$ZZ$1, 0))</f>
        <v/>
      </c>
    </row>
    <row r="29">
      <c r="A29">
        <f>INDEX(resultados!$A$2:$ZZ$3000, 23, MATCH($B$1, resultados!$A$1:$ZZ$1, 0))</f>
        <v/>
      </c>
      <c r="B29">
        <f>INDEX(resultados!$A$2:$ZZ$3000, 23, MATCH($B$2, resultados!$A$1:$ZZ$1, 0))</f>
        <v/>
      </c>
      <c r="C29">
        <f>INDEX(resultados!$A$2:$ZZ$3000, 23, MATCH($B$3, resultados!$A$1:$ZZ$1, 0))</f>
        <v/>
      </c>
    </row>
    <row r="30">
      <c r="A30">
        <f>INDEX(resultados!$A$2:$ZZ$3000, 24, MATCH($B$1, resultados!$A$1:$ZZ$1, 0))</f>
        <v/>
      </c>
      <c r="B30">
        <f>INDEX(resultados!$A$2:$ZZ$3000, 24, MATCH($B$2, resultados!$A$1:$ZZ$1, 0))</f>
        <v/>
      </c>
      <c r="C30">
        <f>INDEX(resultados!$A$2:$ZZ$3000, 24, MATCH($B$3, resultados!$A$1:$ZZ$1, 0))</f>
        <v/>
      </c>
    </row>
    <row r="31">
      <c r="A31">
        <f>INDEX(resultados!$A$2:$ZZ$3000, 25, MATCH($B$1, resultados!$A$1:$ZZ$1, 0))</f>
        <v/>
      </c>
      <c r="B31">
        <f>INDEX(resultados!$A$2:$ZZ$3000, 25, MATCH($B$2, resultados!$A$1:$ZZ$1, 0))</f>
        <v/>
      </c>
      <c r="C31">
        <f>INDEX(resultados!$A$2:$ZZ$3000, 25, MATCH($B$3, resultados!$A$1:$ZZ$1, 0))</f>
        <v/>
      </c>
    </row>
    <row r="32">
      <c r="A32">
        <f>INDEX(resultados!$A$2:$ZZ$3000, 26, MATCH($B$1, resultados!$A$1:$ZZ$1, 0))</f>
        <v/>
      </c>
      <c r="B32">
        <f>INDEX(resultados!$A$2:$ZZ$3000, 26, MATCH($B$2, resultados!$A$1:$ZZ$1, 0))</f>
        <v/>
      </c>
      <c r="C32">
        <f>INDEX(resultados!$A$2:$ZZ$3000, 26, MATCH($B$3, resultados!$A$1:$ZZ$1, 0))</f>
        <v/>
      </c>
    </row>
    <row r="33">
      <c r="A33">
        <f>INDEX(resultados!$A$2:$ZZ$3000, 27, MATCH($B$1, resultados!$A$1:$ZZ$1, 0))</f>
        <v/>
      </c>
      <c r="B33">
        <f>INDEX(resultados!$A$2:$ZZ$3000, 27, MATCH($B$2, resultados!$A$1:$ZZ$1, 0))</f>
        <v/>
      </c>
      <c r="C33">
        <f>INDEX(resultados!$A$2:$ZZ$3000, 27, MATCH($B$3, resultados!$A$1:$ZZ$1, 0))</f>
        <v/>
      </c>
    </row>
    <row r="34">
      <c r="A34">
        <f>INDEX(resultados!$A$2:$ZZ$3000, 28, MATCH($B$1, resultados!$A$1:$ZZ$1, 0))</f>
        <v/>
      </c>
      <c r="B34">
        <f>INDEX(resultados!$A$2:$ZZ$3000, 28, MATCH($B$2, resultados!$A$1:$ZZ$1, 0))</f>
        <v/>
      </c>
      <c r="C34">
        <f>INDEX(resultados!$A$2:$ZZ$3000, 28, MATCH($B$3, resultados!$A$1:$ZZ$1, 0))</f>
        <v/>
      </c>
    </row>
    <row r="35">
      <c r="A35">
        <f>INDEX(resultados!$A$2:$ZZ$3000, 29, MATCH($B$1, resultados!$A$1:$ZZ$1, 0))</f>
        <v/>
      </c>
      <c r="B35">
        <f>INDEX(resultados!$A$2:$ZZ$3000, 29, MATCH($B$2, resultados!$A$1:$ZZ$1, 0))</f>
        <v/>
      </c>
      <c r="C35">
        <f>INDEX(resultados!$A$2:$ZZ$3000, 29, MATCH($B$3, resultados!$A$1:$ZZ$1, 0))</f>
        <v/>
      </c>
    </row>
    <row r="36">
      <c r="A36">
        <f>INDEX(resultados!$A$2:$ZZ$3000, 30, MATCH($B$1, resultados!$A$1:$ZZ$1, 0))</f>
        <v/>
      </c>
      <c r="B36">
        <f>INDEX(resultados!$A$2:$ZZ$3000, 30, MATCH($B$2, resultados!$A$1:$ZZ$1, 0))</f>
        <v/>
      </c>
      <c r="C36">
        <f>INDEX(resultados!$A$2:$ZZ$3000, 30, MATCH($B$3, resultados!$A$1:$ZZ$1, 0))</f>
        <v/>
      </c>
    </row>
    <row r="37">
      <c r="A37">
        <f>INDEX(resultados!$A$2:$ZZ$3000, 31, MATCH($B$1, resultados!$A$1:$ZZ$1, 0))</f>
        <v/>
      </c>
      <c r="B37">
        <f>INDEX(resultados!$A$2:$ZZ$3000, 31, MATCH($B$2, resultados!$A$1:$ZZ$1, 0))</f>
        <v/>
      </c>
      <c r="C37">
        <f>INDEX(resultados!$A$2:$ZZ$3000, 31, MATCH($B$3, resultados!$A$1:$ZZ$1, 0))</f>
        <v/>
      </c>
    </row>
    <row r="38">
      <c r="A38">
        <f>INDEX(resultados!$A$2:$ZZ$3000, 32, MATCH($B$1, resultados!$A$1:$ZZ$1, 0))</f>
        <v/>
      </c>
      <c r="B38">
        <f>INDEX(resultados!$A$2:$ZZ$3000, 32, MATCH($B$2, resultados!$A$1:$ZZ$1, 0))</f>
        <v/>
      </c>
      <c r="C38">
        <f>INDEX(resultados!$A$2:$ZZ$3000, 32, MATCH($B$3, resultados!$A$1:$ZZ$1, 0))</f>
        <v/>
      </c>
    </row>
    <row r="39">
      <c r="A39">
        <f>INDEX(resultados!$A$2:$ZZ$3000, 33, MATCH($B$1, resultados!$A$1:$ZZ$1, 0))</f>
        <v/>
      </c>
      <c r="B39">
        <f>INDEX(resultados!$A$2:$ZZ$3000, 33, MATCH($B$2, resultados!$A$1:$ZZ$1, 0))</f>
        <v/>
      </c>
      <c r="C39">
        <f>INDEX(resultados!$A$2:$ZZ$3000, 33, MATCH($B$3, resultados!$A$1:$ZZ$1, 0))</f>
        <v/>
      </c>
    </row>
    <row r="40">
      <c r="A40">
        <f>INDEX(resultados!$A$2:$ZZ$3000, 34, MATCH($B$1, resultados!$A$1:$ZZ$1, 0))</f>
        <v/>
      </c>
      <c r="B40">
        <f>INDEX(resultados!$A$2:$ZZ$3000, 34, MATCH($B$2, resultados!$A$1:$ZZ$1, 0))</f>
        <v/>
      </c>
      <c r="C40">
        <f>INDEX(resultados!$A$2:$ZZ$3000, 34, MATCH($B$3, resultados!$A$1:$ZZ$1, 0))</f>
        <v/>
      </c>
    </row>
    <row r="41">
      <c r="A41">
        <f>INDEX(resultados!$A$2:$ZZ$3000, 35, MATCH($B$1, resultados!$A$1:$ZZ$1, 0))</f>
        <v/>
      </c>
      <c r="B41">
        <f>INDEX(resultados!$A$2:$ZZ$3000, 35, MATCH($B$2, resultados!$A$1:$ZZ$1, 0))</f>
        <v/>
      </c>
      <c r="C41">
        <f>INDEX(resultados!$A$2:$ZZ$3000, 35, MATCH($B$3, resultados!$A$1:$ZZ$1, 0))</f>
        <v/>
      </c>
    </row>
    <row r="42">
      <c r="A42">
        <f>INDEX(resultados!$A$2:$ZZ$3000, 36, MATCH($B$1, resultados!$A$1:$ZZ$1, 0))</f>
        <v/>
      </c>
      <c r="B42">
        <f>INDEX(resultados!$A$2:$ZZ$3000, 36, MATCH($B$2, resultados!$A$1:$ZZ$1, 0))</f>
        <v/>
      </c>
      <c r="C42">
        <f>INDEX(resultados!$A$2:$ZZ$3000, 36, MATCH($B$3, resultados!$A$1:$ZZ$1, 0))</f>
        <v/>
      </c>
    </row>
    <row r="43">
      <c r="A43">
        <f>INDEX(resultados!$A$2:$ZZ$3000, 37, MATCH($B$1, resultados!$A$1:$ZZ$1, 0))</f>
        <v/>
      </c>
      <c r="B43">
        <f>INDEX(resultados!$A$2:$ZZ$3000, 37, MATCH($B$2, resultados!$A$1:$ZZ$1, 0))</f>
        <v/>
      </c>
      <c r="C43">
        <f>INDEX(resultados!$A$2:$ZZ$3000, 37, MATCH($B$3, resultados!$A$1:$ZZ$1, 0))</f>
        <v/>
      </c>
    </row>
    <row r="44">
      <c r="A44">
        <f>INDEX(resultados!$A$2:$ZZ$3000, 38, MATCH($B$1, resultados!$A$1:$ZZ$1, 0))</f>
        <v/>
      </c>
      <c r="B44">
        <f>INDEX(resultados!$A$2:$ZZ$3000, 38, MATCH($B$2, resultados!$A$1:$ZZ$1, 0))</f>
        <v/>
      </c>
      <c r="C44">
        <f>INDEX(resultados!$A$2:$ZZ$3000, 38, MATCH($B$3, resultados!$A$1:$ZZ$1, 0))</f>
        <v/>
      </c>
    </row>
    <row r="45">
      <c r="A45">
        <f>INDEX(resultados!$A$2:$ZZ$3000, 39, MATCH($B$1, resultados!$A$1:$ZZ$1, 0))</f>
        <v/>
      </c>
      <c r="B45">
        <f>INDEX(resultados!$A$2:$ZZ$3000, 39, MATCH($B$2, resultados!$A$1:$ZZ$1, 0))</f>
        <v/>
      </c>
      <c r="C45">
        <f>INDEX(resultados!$A$2:$ZZ$3000, 39, MATCH($B$3, resultados!$A$1:$ZZ$1, 0))</f>
        <v/>
      </c>
    </row>
    <row r="46">
      <c r="A46">
        <f>INDEX(resultados!$A$2:$ZZ$3000, 40, MATCH($B$1, resultados!$A$1:$ZZ$1, 0))</f>
        <v/>
      </c>
      <c r="B46">
        <f>INDEX(resultados!$A$2:$ZZ$3000, 40, MATCH($B$2, resultados!$A$1:$ZZ$1, 0))</f>
        <v/>
      </c>
      <c r="C46">
        <f>INDEX(resultados!$A$2:$ZZ$3000, 40, MATCH($B$3, resultados!$A$1:$ZZ$1, 0))</f>
        <v/>
      </c>
    </row>
    <row r="47">
      <c r="A47">
        <f>INDEX(resultados!$A$2:$ZZ$3000, 41, MATCH($B$1, resultados!$A$1:$ZZ$1, 0))</f>
        <v/>
      </c>
      <c r="B47">
        <f>INDEX(resultados!$A$2:$ZZ$3000, 41, MATCH($B$2, resultados!$A$1:$ZZ$1, 0))</f>
        <v/>
      </c>
      <c r="C47">
        <f>INDEX(resultados!$A$2:$ZZ$3000, 41, MATCH($B$3, resultados!$A$1:$ZZ$1, 0))</f>
        <v/>
      </c>
    </row>
    <row r="48">
      <c r="A48">
        <f>INDEX(resultados!$A$2:$ZZ$3000, 42, MATCH($B$1, resultados!$A$1:$ZZ$1, 0))</f>
        <v/>
      </c>
      <c r="B48">
        <f>INDEX(resultados!$A$2:$ZZ$3000, 42, MATCH($B$2, resultados!$A$1:$ZZ$1, 0))</f>
        <v/>
      </c>
      <c r="C48">
        <f>INDEX(resultados!$A$2:$ZZ$3000, 42, MATCH($B$3, resultados!$A$1:$ZZ$1, 0))</f>
        <v/>
      </c>
    </row>
    <row r="49">
      <c r="A49">
        <f>INDEX(resultados!$A$2:$ZZ$3000, 43, MATCH($B$1, resultados!$A$1:$ZZ$1, 0))</f>
        <v/>
      </c>
      <c r="B49">
        <f>INDEX(resultados!$A$2:$ZZ$3000, 43, MATCH($B$2, resultados!$A$1:$ZZ$1, 0))</f>
        <v/>
      </c>
      <c r="C49">
        <f>INDEX(resultados!$A$2:$ZZ$3000, 43, MATCH($B$3, resultados!$A$1:$ZZ$1, 0))</f>
        <v/>
      </c>
    </row>
    <row r="50">
      <c r="A50">
        <f>INDEX(resultados!$A$2:$ZZ$3000, 44, MATCH($B$1, resultados!$A$1:$ZZ$1, 0))</f>
        <v/>
      </c>
      <c r="B50">
        <f>INDEX(resultados!$A$2:$ZZ$3000, 44, MATCH($B$2, resultados!$A$1:$ZZ$1, 0))</f>
        <v/>
      </c>
      <c r="C50">
        <f>INDEX(resultados!$A$2:$ZZ$3000, 44, MATCH($B$3, resultados!$A$1:$ZZ$1, 0))</f>
        <v/>
      </c>
    </row>
    <row r="51">
      <c r="A51">
        <f>INDEX(resultados!$A$2:$ZZ$3000, 45, MATCH($B$1, resultados!$A$1:$ZZ$1, 0))</f>
        <v/>
      </c>
      <c r="B51">
        <f>INDEX(resultados!$A$2:$ZZ$3000, 45, MATCH($B$2, resultados!$A$1:$ZZ$1, 0))</f>
        <v/>
      </c>
      <c r="C51">
        <f>INDEX(resultados!$A$2:$ZZ$3000, 45, MATCH($B$3, resultados!$A$1:$ZZ$1, 0))</f>
        <v/>
      </c>
    </row>
    <row r="52">
      <c r="A52">
        <f>INDEX(resultados!$A$2:$ZZ$3000, 46, MATCH($B$1, resultados!$A$1:$ZZ$1, 0))</f>
        <v/>
      </c>
      <c r="B52">
        <f>INDEX(resultados!$A$2:$ZZ$3000, 46, MATCH($B$2, resultados!$A$1:$ZZ$1, 0))</f>
        <v/>
      </c>
      <c r="C52">
        <f>INDEX(resultados!$A$2:$ZZ$3000, 46, MATCH($B$3, resultados!$A$1:$ZZ$1, 0))</f>
        <v/>
      </c>
    </row>
    <row r="53">
      <c r="A53">
        <f>INDEX(resultados!$A$2:$ZZ$3000, 47, MATCH($B$1, resultados!$A$1:$ZZ$1, 0))</f>
        <v/>
      </c>
      <c r="B53">
        <f>INDEX(resultados!$A$2:$ZZ$3000, 47, MATCH($B$2, resultados!$A$1:$ZZ$1, 0))</f>
        <v/>
      </c>
      <c r="C53">
        <f>INDEX(resultados!$A$2:$ZZ$3000, 47, MATCH($B$3, resultados!$A$1:$ZZ$1, 0))</f>
        <v/>
      </c>
    </row>
    <row r="54">
      <c r="A54">
        <f>INDEX(resultados!$A$2:$ZZ$3000, 48, MATCH($B$1, resultados!$A$1:$ZZ$1, 0))</f>
        <v/>
      </c>
      <c r="B54">
        <f>INDEX(resultados!$A$2:$ZZ$3000, 48, MATCH($B$2, resultados!$A$1:$ZZ$1, 0))</f>
        <v/>
      </c>
      <c r="C54">
        <f>INDEX(resultados!$A$2:$ZZ$3000, 48, MATCH($B$3, resultados!$A$1:$ZZ$1, 0))</f>
        <v/>
      </c>
    </row>
    <row r="55">
      <c r="A55">
        <f>INDEX(resultados!$A$2:$ZZ$3000, 49, MATCH($B$1, resultados!$A$1:$ZZ$1, 0))</f>
        <v/>
      </c>
      <c r="B55">
        <f>INDEX(resultados!$A$2:$ZZ$3000, 49, MATCH($B$2, resultados!$A$1:$ZZ$1, 0))</f>
        <v/>
      </c>
      <c r="C55">
        <f>INDEX(resultados!$A$2:$ZZ$3000, 49, MATCH($B$3, resultados!$A$1:$ZZ$1, 0))</f>
        <v/>
      </c>
    </row>
    <row r="56">
      <c r="A56">
        <f>INDEX(resultados!$A$2:$ZZ$3000, 50, MATCH($B$1, resultados!$A$1:$ZZ$1, 0))</f>
        <v/>
      </c>
      <c r="B56">
        <f>INDEX(resultados!$A$2:$ZZ$3000, 50, MATCH($B$2, resultados!$A$1:$ZZ$1, 0))</f>
        <v/>
      </c>
      <c r="C56">
        <f>INDEX(resultados!$A$2:$ZZ$3000, 50, MATCH($B$3, resultados!$A$1:$ZZ$1, 0))</f>
        <v/>
      </c>
    </row>
    <row r="57">
      <c r="A57">
        <f>INDEX(resultados!$A$2:$ZZ$3000, 51, MATCH($B$1, resultados!$A$1:$ZZ$1, 0))</f>
        <v/>
      </c>
      <c r="B57">
        <f>INDEX(resultados!$A$2:$ZZ$3000, 51, MATCH($B$2, resultados!$A$1:$ZZ$1, 0))</f>
        <v/>
      </c>
      <c r="C57">
        <f>INDEX(resultados!$A$2:$ZZ$3000, 51, MATCH($B$3, resultados!$A$1:$ZZ$1, 0))</f>
        <v/>
      </c>
    </row>
    <row r="58">
      <c r="A58">
        <f>INDEX(resultados!$A$2:$ZZ$3000, 52, MATCH($B$1, resultados!$A$1:$ZZ$1, 0))</f>
        <v/>
      </c>
      <c r="B58">
        <f>INDEX(resultados!$A$2:$ZZ$3000, 52, MATCH($B$2, resultados!$A$1:$ZZ$1, 0))</f>
        <v/>
      </c>
      <c r="C58">
        <f>INDEX(resultados!$A$2:$ZZ$3000, 52, MATCH($B$3, resultados!$A$1:$ZZ$1, 0))</f>
        <v/>
      </c>
    </row>
    <row r="59">
      <c r="A59">
        <f>INDEX(resultados!$A$2:$ZZ$3000, 53, MATCH($B$1, resultados!$A$1:$ZZ$1, 0))</f>
        <v/>
      </c>
      <c r="B59">
        <f>INDEX(resultados!$A$2:$ZZ$3000, 53, MATCH($B$2, resultados!$A$1:$ZZ$1, 0))</f>
        <v/>
      </c>
      <c r="C59">
        <f>INDEX(resultados!$A$2:$ZZ$3000, 53, MATCH($B$3, resultados!$A$1:$ZZ$1, 0))</f>
        <v/>
      </c>
    </row>
    <row r="60">
      <c r="A60">
        <f>INDEX(resultados!$A$2:$ZZ$3000, 54, MATCH($B$1, resultados!$A$1:$ZZ$1, 0))</f>
        <v/>
      </c>
      <c r="B60">
        <f>INDEX(resultados!$A$2:$ZZ$3000, 54, MATCH($B$2, resultados!$A$1:$ZZ$1, 0))</f>
        <v/>
      </c>
      <c r="C60">
        <f>INDEX(resultados!$A$2:$ZZ$3000, 54, MATCH($B$3, resultados!$A$1:$ZZ$1, 0))</f>
        <v/>
      </c>
    </row>
    <row r="61">
      <c r="A61">
        <f>INDEX(resultados!$A$2:$ZZ$3000, 55, MATCH($B$1, resultados!$A$1:$ZZ$1, 0))</f>
        <v/>
      </c>
      <c r="B61">
        <f>INDEX(resultados!$A$2:$ZZ$3000, 55, MATCH($B$2, resultados!$A$1:$ZZ$1, 0))</f>
        <v/>
      </c>
      <c r="C61">
        <f>INDEX(resultados!$A$2:$ZZ$3000, 55, MATCH($B$3, resultados!$A$1:$ZZ$1, 0))</f>
        <v/>
      </c>
    </row>
    <row r="62">
      <c r="A62">
        <f>INDEX(resultados!$A$2:$ZZ$3000, 56, MATCH($B$1, resultados!$A$1:$ZZ$1, 0))</f>
        <v/>
      </c>
      <c r="B62">
        <f>INDEX(resultados!$A$2:$ZZ$3000, 56, MATCH($B$2, resultados!$A$1:$ZZ$1, 0))</f>
        <v/>
      </c>
      <c r="C62">
        <f>INDEX(resultados!$A$2:$ZZ$3000, 56, MATCH($B$3, resultados!$A$1:$ZZ$1, 0))</f>
        <v/>
      </c>
    </row>
    <row r="63">
      <c r="A63">
        <f>INDEX(resultados!$A$2:$ZZ$3000, 57, MATCH($B$1, resultados!$A$1:$ZZ$1, 0))</f>
        <v/>
      </c>
      <c r="B63">
        <f>INDEX(resultados!$A$2:$ZZ$3000, 57, MATCH($B$2, resultados!$A$1:$ZZ$1, 0))</f>
        <v/>
      </c>
      <c r="C63">
        <f>INDEX(resultados!$A$2:$ZZ$3000, 57, MATCH($B$3, resultados!$A$1:$ZZ$1, 0))</f>
        <v/>
      </c>
    </row>
    <row r="64">
      <c r="A64">
        <f>INDEX(resultados!$A$2:$ZZ$3000, 58, MATCH($B$1, resultados!$A$1:$ZZ$1, 0))</f>
        <v/>
      </c>
      <c r="B64">
        <f>INDEX(resultados!$A$2:$ZZ$3000, 58, MATCH($B$2, resultados!$A$1:$ZZ$1, 0))</f>
        <v/>
      </c>
      <c r="C64">
        <f>INDEX(resultados!$A$2:$ZZ$3000, 58, MATCH($B$3, resultados!$A$1:$ZZ$1, 0))</f>
        <v/>
      </c>
    </row>
    <row r="65">
      <c r="A65">
        <f>INDEX(resultados!$A$2:$ZZ$3000, 59, MATCH($B$1, resultados!$A$1:$ZZ$1, 0))</f>
        <v/>
      </c>
      <c r="B65">
        <f>INDEX(resultados!$A$2:$ZZ$3000, 59, MATCH($B$2, resultados!$A$1:$ZZ$1, 0))</f>
        <v/>
      </c>
      <c r="C65">
        <f>INDEX(resultados!$A$2:$ZZ$3000, 59, MATCH($B$3, resultados!$A$1:$ZZ$1, 0))</f>
        <v/>
      </c>
    </row>
    <row r="66">
      <c r="A66">
        <f>INDEX(resultados!$A$2:$ZZ$3000, 60, MATCH($B$1, resultados!$A$1:$ZZ$1, 0))</f>
        <v/>
      </c>
      <c r="B66">
        <f>INDEX(resultados!$A$2:$ZZ$3000, 60, MATCH($B$2, resultados!$A$1:$ZZ$1, 0))</f>
        <v/>
      </c>
      <c r="C66">
        <f>INDEX(resultados!$A$2:$ZZ$3000, 60, MATCH($B$3, resultados!$A$1:$ZZ$1, 0))</f>
        <v/>
      </c>
    </row>
    <row r="67">
      <c r="A67">
        <f>INDEX(resultados!$A$2:$ZZ$3000, 61, MATCH($B$1, resultados!$A$1:$ZZ$1, 0))</f>
        <v/>
      </c>
      <c r="B67">
        <f>INDEX(resultados!$A$2:$ZZ$3000, 61, MATCH($B$2, resultados!$A$1:$ZZ$1, 0))</f>
        <v/>
      </c>
      <c r="C67">
        <f>INDEX(resultados!$A$2:$ZZ$3000, 61, MATCH($B$3, resultados!$A$1:$ZZ$1, 0))</f>
        <v/>
      </c>
    </row>
    <row r="68">
      <c r="A68">
        <f>INDEX(resultados!$A$2:$ZZ$3000, 62, MATCH($B$1, resultados!$A$1:$ZZ$1, 0))</f>
        <v/>
      </c>
      <c r="B68">
        <f>INDEX(resultados!$A$2:$ZZ$3000, 62, MATCH($B$2, resultados!$A$1:$ZZ$1, 0))</f>
        <v/>
      </c>
      <c r="C68">
        <f>INDEX(resultados!$A$2:$ZZ$3000, 62, MATCH($B$3, resultados!$A$1:$ZZ$1, 0))</f>
        <v/>
      </c>
    </row>
    <row r="69">
      <c r="A69">
        <f>INDEX(resultados!$A$2:$ZZ$3000, 63, MATCH($B$1, resultados!$A$1:$ZZ$1, 0))</f>
        <v/>
      </c>
      <c r="B69">
        <f>INDEX(resultados!$A$2:$ZZ$3000, 63, MATCH($B$2, resultados!$A$1:$ZZ$1, 0))</f>
        <v/>
      </c>
      <c r="C69">
        <f>INDEX(resultados!$A$2:$ZZ$3000, 63, MATCH($B$3, resultados!$A$1:$ZZ$1, 0))</f>
        <v/>
      </c>
    </row>
    <row r="70">
      <c r="A70">
        <f>INDEX(resultados!$A$2:$ZZ$3000, 64, MATCH($B$1, resultados!$A$1:$ZZ$1, 0))</f>
        <v/>
      </c>
      <c r="B70">
        <f>INDEX(resultados!$A$2:$ZZ$3000, 64, MATCH($B$2, resultados!$A$1:$ZZ$1, 0))</f>
        <v/>
      </c>
      <c r="C70">
        <f>INDEX(resultados!$A$2:$ZZ$3000, 64, MATCH($B$3, resultados!$A$1:$ZZ$1, 0))</f>
        <v/>
      </c>
    </row>
    <row r="71">
      <c r="A71">
        <f>INDEX(resultados!$A$2:$ZZ$3000, 65, MATCH($B$1, resultados!$A$1:$ZZ$1, 0))</f>
        <v/>
      </c>
      <c r="B71">
        <f>INDEX(resultados!$A$2:$ZZ$3000, 65, MATCH($B$2, resultados!$A$1:$ZZ$1, 0))</f>
        <v/>
      </c>
      <c r="C71">
        <f>INDEX(resultados!$A$2:$ZZ$3000, 65, MATCH($B$3, resultados!$A$1:$ZZ$1, 0))</f>
        <v/>
      </c>
    </row>
    <row r="72">
      <c r="A72">
        <f>INDEX(resultados!$A$2:$ZZ$3000, 66, MATCH($B$1, resultados!$A$1:$ZZ$1, 0))</f>
        <v/>
      </c>
      <c r="B72">
        <f>INDEX(resultados!$A$2:$ZZ$3000, 66, MATCH($B$2, resultados!$A$1:$ZZ$1, 0))</f>
        <v/>
      </c>
      <c r="C72">
        <f>INDEX(resultados!$A$2:$ZZ$3000, 66, MATCH($B$3, resultados!$A$1:$ZZ$1, 0))</f>
        <v/>
      </c>
    </row>
    <row r="73">
      <c r="A73">
        <f>INDEX(resultados!$A$2:$ZZ$3000, 67, MATCH($B$1, resultados!$A$1:$ZZ$1, 0))</f>
        <v/>
      </c>
      <c r="B73">
        <f>INDEX(resultados!$A$2:$ZZ$3000, 67, MATCH($B$2, resultados!$A$1:$ZZ$1, 0))</f>
        <v/>
      </c>
      <c r="C73">
        <f>INDEX(resultados!$A$2:$ZZ$3000, 67, MATCH($B$3, resultados!$A$1:$ZZ$1, 0))</f>
        <v/>
      </c>
    </row>
    <row r="74">
      <c r="A74">
        <f>INDEX(resultados!$A$2:$ZZ$3000, 68, MATCH($B$1, resultados!$A$1:$ZZ$1, 0))</f>
        <v/>
      </c>
      <c r="B74">
        <f>INDEX(resultados!$A$2:$ZZ$3000, 68, MATCH($B$2, resultados!$A$1:$ZZ$1, 0))</f>
        <v/>
      </c>
      <c r="C74">
        <f>INDEX(resultados!$A$2:$ZZ$3000, 68, MATCH($B$3, resultados!$A$1:$ZZ$1, 0))</f>
        <v/>
      </c>
    </row>
    <row r="75">
      <c r="A75">
        <f>INDEX(resultados!$A$2:$ZZ$3000, 69, MATCH($B$1, resultados!$A$1:$ZZ$1, 0))</f>
        <v/>
      </c>
      <c r="B75">
        <f>INDEX(resultados!$A$2:$ZZ$3000, 69, MATCH($B$2, resultados!$A$1:$ZZ$1, 0))</f>
        <v/>
      </c>
      <c r="C75">
        <f>INDEX(resultados!$A$2:$ZZ$3000, 69, MATCH($B$3, resultados!$A$1:$ZZ$1, 0))</f>
        <v/>
      </c>
    </row>
    <row r="76">
      <c r="A76">
        <f>INDEX(resultados!$A$2:$ZZ$3000, 70, MATCH($B$1, resultados!$A$1:$ZZ$1, 0))</f>
        <v/>
      </c>
      <c r="B76">
        <f>INDEX(resultados!$A$2:$ZZ$3000, 70, MATCH($B$2, resultados!$A$1:$ZZ$1, 0))</f>
        <v/>
      </c>
      <c r="C76">
        <f>INDEX(resultados!$A$2:$ZZ$3000, 70, MATCH($B$3, resultados!$A$1:$ZZ$1, 0))</f>
        <v/>
      </c>
    </row>
    <row r="77">
      <c r="A77">
        <f>INDEX(resultados!$A$2:$ZZ$3000, 71, MATCH($B$1, resultados!$A$1:$ZZ$1, 0))</f>
        <v/>
      </c>
      <c r="B77">
        <f>INDEX(resultados!$A$2:$ZZ$3000, 71, MATCH($B$2, resultados!$A$1:$ZZ$1, 0))</f>
        <v/>
      </c>
      <c r="C77">
        <f>INDEX(resultados!$A$2:$ZZ$3000, 71, MATCH($B$3, resultados!$A$1:$ZZ$1, 0))</f>
        <v/>
      </c>
    </row>
    <row r="78">
      <c r="A78">
        <f>INDEX(resultados!$A$2:$ZZ$3000, 72, MATCH($B$1, resultados!$A$1:$ZZ$1, 0))</f>
        <v/>
      </c>
      <c r="B78">
        <f>INDEX(resultados!$A$2:$ZZ$3000, 72, MATCH($B$2, resultados!$A$1:$ZZ$1, 0))</f>
        <v/>
      </c>
      <c r="C78">
        <f>INDEX(resultados!$A$2:$ZZ$3000, 72, MATCH($B$3, resultados!$A$1:$ZZ$1, 0))</f>
        <v/>
      </c>
    </row>
    <row r="79">
      <c r="A79">
        <f>INDEX(resultados!$A$2:$ZZ$3000, 73, MATCH($B$1, resultados!$A$1:$ZZ$1, 0))</f>
        <v/>
      </c>
      <c r="B79">
        <f>INDEX(resultados!$A$2:$ZZ$3000, 73, MATCH($B$2, resultados!$A$1:$ZZ$1, 0))</f>
        <v/>
      </c>
      <c r="C79">
        <f>INDEX(resultados!$A$2:$ZZ$3000, 73, MATCH($B$3, resultados!$A$1:$ZZ$1, 0))</f>
        <v/>
      </c>
    </row>
    <row r="80">
      <c r="A80">
        <f>INDEX(resultados!$A$2:$ZZ$3000, 74, MATCH($B$1, resultados!$A$1:$ZZ$1, 0))</f>
        <v/>
      </c>
      <c r="B80">
        <f>INDEX(resultados!$A$2:$ZZ$3000, 74, MATCH($B$2, resultados!$A$1:$ZZ$1, 0))</f>
        <v/>
      </c>
      <c r="C80">
        <f>INDEX(resultados!$A$2:$ZZ$3000, 74, MATCH($B$3, resultados!$A$1:$ZZ$1, 0))</f>
        <v/>
      </c>
    </row>
    <row r="81">
      <c r="A81">
        <f>INDEX(resultados!$A$2:$ZZ$3000, 75, MATCH($B$1, resultados!$A$1:$ZZ$1, 0))</f>
        <v/>
      </c>
      <c r="B81">
        <f>INDEX(resultados!$A$2:$ZZ$3000, 75, MATCH($B$2, resultados!$A$1:$ZZ$1, 0))</f>
        <v/>
      </c>
      <c r="C81">
        <f>INDEX(resultados!$A$2:$ZZ$3000, 75, MATCH($B$3, resultados!$A$1:$ZZ$1, 0))</f>
        <v/>
      </c>
    </row>
    <row r="82">
      <c r="A82">
        <f>INDEX(resultados!$A$2:$ZZ$3000, 76, MATCH($B$1, resultados!$A$1:$ZZ$1, 0))</f>
        <v/>
      </c>
      <c r="B82">
        <f>INDEX(resultados!$A$2:$ZZ$3000, 76, MATCH($B$2, resultados!$A$1:$ZZ$1, 0))</f>
        <v/>
      </c>
      <c r="C82">
        <f>INDEX(resultados!$A$2:$ZZ$3000, 76, MATCH($B$3, resultados!$A$1:$ZZ$1, 0))</f>
        <v/>
      </c>
    </row>
    <row r="83">
      <c r="A83">
        <f>INDEX(resultados!$A$2:$ZZ$3000, 77, MATCH($B$1, resultados!$A$1:$ZZ$1, 0))</f>
        <v/>
      </c>
      <c r="B83">
        <f>INDEX(resultados!$A$2:$ZZ$3000, 77, MATCH($B$2, resultados!$A$1:$ZZ$1, 0))</f>
        <v/>
      </c>
      <c r="C83">
        <f>INDEX(resultados!$A$2:$ZZ$3000, 77, MATCH($B$3, resultados!$A$1:$ZZ$1, 0))</f>
        <v/>
      </c>
    </row>
    <row r="84">
      <c r="A84">
        <f>INDEX(resultados!$A$2:$ZZ$3000, 78, MATCH($B$1, resultados!$A$1:$ZZ$1, 0))</f>
        <v/>
      </c>
      <c r="B84">
        <f>INDEX(resultados!$A$2:$ZZ$3000, 78, MATCH($B$2, resultados!$A$1:$ZZ$1, 0))</f>
        <v/>
      </c>
      <c r="C84">
        <f>INDEX(resultados!$A$2:$ZZ$3000, 78, MATCH($B$3, resultados!$A$1:$ZZ$1, 0))</f>
        <v/>
      </c>
    </row>
    <row r="85">
      <c r="A85">
        <f>INDEX(resultados!$A$2:$ZZ$3000, 79, MATCH($B$1, resultados!$A$1:$ZZ$1, 0))</f>
        <v/>
      </c>
      <c r="B85">
        <f>INDEX(resultados!$A$2:$ZZ$3000, 79, MATCH($B$2, resultados!$A$1:$ZZ$1, 0))</f>
        <v/>
      </c>
      <c r="C85">
        <f>INDEX(resultados!$A$2:$ZZ$3000, 79, MATCH($B$3, resultados!$A$1:$ZZ$1, 0))</f>
        <v/>
      </c>
    </row>
    <row r="86">
      <c r="A86">
        <f>INDEX(resultados!$A$2:$ZZ$3000, 80, MATCH($B$1, resultados!$A$1:$ZZ$1, 0))</f>
        <v/>
      </c>
      <c r="B86">
        <f>INDEX(resultados!$A$2:$ZZ$3000, 80, MATCH($B$2, resultados!$A$1:$ZZ$1, 0))</f>
        <v/>
      </c>
      <c r="C86">
        <f>INDEX(resultados!$A$2:$ZZ$3000, 80, MATCH($B$3, resultados!$A$1:$ZZ$1, 0))</f>
        <v/>
      </c>
    </row>
    <row r="87">
      <c r="A87">
        <f>INDEX(resultados!$A$2:$ZZ$3000, 81, MATCH($B$1, resultados!$A$1:$ZZ$1, 0))</f>
        <v/>
      </c>
      <c r="B87">
        <f>INDEX(resultados!$A$2:$ZZ$3000, 81, MATCH($B$2, resultados!$A$1:$ZZ$1, 0))</f>
        <v/>
      </c>
      <c r="C87">
        <f>INDEX(resultados!$A$2:$ZZ$3000, 81, MATCH($B$3, resultados!$A$1:$ZZ$1, 0))</f>
        <v/>
      </c>
    </row>
    <row r="88">
      <c r="A88">
        <f>INDEX(resultados!$A$2:$ZZ$3000, 82, MATCH($B$1, resultados!$A$1:$ZZ$1, 0))</f>
        <v/>
      </c>
      <c r="B88">
        <f>INDEX(resultados!$A$2:$ZZ$3000, 82, MATCH($B$2, resultados!$A$1:$ZZ$1, 0))</f>
        <v/>
      </c>
      <c r="C88">
        <f>INDEX(resultados!$A$2:$ZZ$3000, 82, MATCH($B$3, resultados!$A$1:$ZZ$1, 0))</f>
        <v/>
      </c>
    </row>
    <row r="89">
      <c r="A89">
        <f>INDEX(resultados!$A$2:$ZZ$3000, 83, MATCH($B$1, resultados!$A$1:$ZZ$1, 0))</f>
        <v/>
      </c>
      <c r="B89">
        <f>INDEX(resultados!$A$2:$ZZ$3000, 83, MATCH($B$2, resultados!$A$1:$ZZ$1, 0))</f>
        <v/>
      </c>
      <c r="C89">
        <f>INDEX(resultados!$A$2:$ZZ$3000, 83, MATCH($B$3, resultados!$A$1:$ZZ$1, 0))</f>
        <v/>
      </c>
    </row>
    <row r="90">
      <c r="A90">
        <f>INDEX(resultados!$A$2:$ZZ$3000, 84, MATCH($B$1, resultados!$A$1:$ZZ$1, 0))</f>
        <v/>
      </c>
      <c r="B90">
        <f>INDEX(resultados!$A$2:$ZZ$3000, 84, MATCH($B$2, resultados!$A$1:$ZZ$1, 0))</f>
        <v/>
      </c>
      <c r="C90">
        <f>INDEX(resultados!$A$2:$ZZ$3000, 84, MATCH($B$3, resultados!$A$1:$ZZ$1, 0))</f>
        <v/>
      </c>
    </row>
    <row r="91">
      <c r="A91">
        <f>INDEX(resultados!$A$2:$ZZ$3000, 85, MATCH($B$1, resultados!$A$1:$ZZ$1, 0))</f>
        <v/>
      </c>
      <c r="B91">
        <f>INDEX(resultados!$A$2:$ZZ$3000, 85, MATCH($B$2, resultados!$A$1:$ZZ$1, 0))</f>
        <v/>
      </c>
      <c r="C91">
        <f>INDEX(resultados!$A$2:$ZZ$3000, 85, MATCH($B$3, resultados!$A$1:$ZZ$1, 0))</f>
        <v/>
      </c>
    </row>
    <row r="92">
      <c r="A92">
        <f>INDEX(resultados!$A$2:$ZZ$3000, 86, MATCH($B$1, resultados!$A$1:$ZZ$1, 0))</f>
        <v/>
      </c>
      <c r="B92">
        <f>INDEX(resultados!$A$2:$ZZ$3000, 86, MATCH($B$2, resultados!$A$1:$ZZ$1, 0))</f>
        <v/>
      </c>
      <c r="C92">
        <f>INDEX(resultados!$A$2:$ZZ$3000, 86, MATCH($B$3, resultados!$A$1:$ZZ$1, 0))</f>
        <v/>
      </c>
    </row>
    <row r="93">
      <c r="A93">
        <f>INDEX(resultados!$A$2:$ZZ$3000, 87, MATCH($B$1, resultados!$A$1:$ZZ$1, 0))</f>
        <v/>
      </c>
      <c r="B93">
        <f>INDEX(resultados!$A$2:$ZZ$3000, 87, MATCH($B$2, resultados!$A$1:$ZZ$1, 0))</f>
        <v/>
      </c>
      <c r="C93">
        <f>INDEX(resultados!$A$2:$ZZ$3000, 87, MATCH($B$3, resultados!$A$1:$ZZ$1, 0))</f>
        <v/>
      </c>
    </row>
    <row r="94">
      <c r="A94">
        <f>INDEX(resultados!$A$2:$ZZ$3000, 88, MATCH($B$1, resultados!$A$1:$ZZ$1, 0))</f>
        <v/>
      </c>
      <c r="B94">
        <f>INDEX(resultados!$A$2:$ZZ$3000, 88, MATCH($B$2, resultados!$A$1:$ZZ$1, 0))</f>
        <v/>
      </c>
      <c r="C94">
        <f>INDEX(resultados!$A$2:$ZZ$3000, 88, MATCH($B$3, resultados!$A$1:$ZZ$1, 0))</f>
        <v/>
      </c>
    </row>
    <row r="95">
      <c r="A95">
        <f>INDEX(resultados!$A$2:$ZZ$3000, 89, MATCH($B$1, resultados!$A$1:$ZZ$1, 0))</f>
        <v/>
      </c>
      <c r="B95">
        <f>INDEX(resultados!$A$2:$ZZ$3000, 89, MATCH($B$2, resultados!$A$1:$ZZ$1, 0))</f>
        <v/>
      </c>
      <c r="C95">
        <f>INDEX(resultados!$A$2:$ZZ$3000, 89, MATCH($B$3, resultados!$A$1:$ZZ$1, 0))</f>
        <v/>
      </c>
    </row>
    <row r="96">
      <c r="A96">
        <f>INDEX(resultados!$A$2:$ZZ$3000, 90, MATCH($B$1, resultados!$A$1:$ZZ$1, 0))</f>
        <v/>
      </c>
      <c r="B96">
        <f>INDEX(resultados!$A$2:$ZZ$3000, 90, MATCH($B$2, resultados!$A$1:$ZZ$1, 0))</f>
        <v/>
      </c>
      <c r="C96">
        <f>INDEX(resultados!$A$2:$ZZ$3000, 90, MATCH($B$3, resultados!$A$1:$ZZ$1, 0))</f>
        <v/>
      </c>
    </row>
    <row r="97">
      <c r="A97">
        <f>INDEX(resultados!$A$2:$ZZ$3000, 91, MATCH($B$1, resultados!$A$1:$ZZ$1, 0))</f>
        <v/>
      </c>
      <c r="B97">
        <f>INDEX(resultados!$A$2:$ZZ$3000, 91, MATCH($B$2, resultados!$A$1:$ZZ$1, 0))</f>
        <v/>
      </c>
      <c r="C97">
        <f>INDEX(resultados!$A$2:$ZZ$3000, 91, MATCH($B$3, resultados!$A$1:$ZZ$1, 0))</f>
        <v/>
      </c>
    </row>
    <row r="98">
      <c r="A98">
        <f>INDEX(resultados!$A$2:$ZZ$3000, 92, MATCH($B$1, resultados!$A$1:$ZZ$1, 0))</f>
        <v/>
      </c>
      <c r="B98">
        <f>INDEX(resultados!$A$2:$ZZ$3000, 92, MATCH($B$2, resultados!$A$1:$ZZ$1, 0))</f>
        <v/>
      </c>
      <c r="C98">
        <f>INDEX(resultados!$A$2:$ZZ$3000, 92, MATCH($B$3, resultados!$A$1:$ZZ$1, 0))</f>
        <v/>
      </c>
    </row>
    <row r="99">
      <c r="A99">
        <f>INDEX(resultados!$A$2:$ZZ$3000, 93, MATCH($B$1, resultados!$A$1:$ZZ$1, 0))</f>
        <v/>
      </c>
      <c r="B99">
        <f>INDEX(resultados!$A$2:$ZZ$3000, 93, MATCH($B$2, resultados!$A$1:$ZZ$1, 0))</f>
        <v/>
      </c>
      <c r="C99">
        <f>INDEX(resultados!$A$2:$ZZ$3000, 93, MATCH($B$3, resultados!$A$1:$ZZ$1, 0))</f>
        <v/>
      </c>
    </row>
    <row r="100">
      <c r="A100">
        <f>INDEX(resultados!$A$2:$ZZ$3000, 94, MATCH($B$1, resultados!$A$1:$ZZ$1, 0))</f>
        <v/>
      </c>
      <c r="B100">
        <f>INDEX(resultados!$A$2:$ZZ$3000, 94, MATCH($B$2, resultados!$A$1:$ZZ$1, 0))</f>
        <v/>
      </c>
      <c r="C100">
        <f>INDEX(resultados!$A$2:$ZZ$3000, 94, MATCH($B$3, resultados!$A$1:$ZZ$1, 0))</f>
        <v/>
      </c>
    </row>
    <row r="101">
      <c r="A101">
        <f>INDEX(resultados!$A$2:$ZZ$3000, 95, MATCH($B$1, resultados!$A$1:$ZZ$1, 0))</f>
        <v/>
      </c>
      <c r="B101">
        <f>INDEX(resultados!$A$2:$ZZ$3000, 95, MATCH($B$2, resultados!$A$1:$ZZ$1, 0))</f>
        <v/>
      </c>
      <c r="C101">
        <f>INDEX(resultados!$A$2:$ZZ$3000, 95, MATCH($B$3, resultados!$A$1:$ZZ$1, 0))</f>
        <v/>
      </c>
    </row>
    <row r="102">
      <c r="A102">
        <f>INDEX(resultados!$A$2:$ZZ$3000, 96, MATCH($B$1, resultados!$A$1:$ZZ$1, 0))</f>
        <v/>
      </c>
      <c r="B102">
        <f>INDEX(resultados!$A$2:$ZZ$3000, 96, MATCH($B$2, resultados!$A$1:$ZZ$1, 0))</f>
        <v/>
      </c>
      <c r="C102">
        <f>INDEX(resultados!$A$2:$ZZ$3000, 96, MATCH($B$3, resultados!$A$1:$ZZ$1, 0))</f>
        <v/>
      </c>
    </row>
    <row r="103">
      <c r="A103">
        <f>INDEX(resultados!$A$2:$ZZ$3000, 97, MATCH($B$1, resultados!$A$1:$ZZ$1, 0))</f>
        <v/>
      </c>
      <c r="B103">
        <f>INDEX(resultados!$A$2:$ZZ$3000, 97, MATCH($B$2, resultados!$A$1:$ZZ$1, 0))</f>
        <v/>
      </c>
      <c r="C103">
        <f>INDEX(resultados!$A$2:$ZZ$3000, 97, MATCH($B$3, resultados!$A$1:$ZZ$1, 0))</f>
        <v/>
      </c>
    </row>
    <row r="104">
      <c r="A104">
        <f>INDEX(resultados!$A$2:$ZZ$3000, 98, MATCH($B$1, resultados!$A$1:$ZZ$1, 0))</f>
        <v/>
      </c>
      <c r="B104">
        <f>INDEX(resultados!$A$2:$ZZ$3000, 98, MATCH($B$2, resultados!$A$1:$ZZ$1, 0))</f>
        <v/>
      </c>
      <c r="C104">
        <f>INDEX(resultados!$A$2:$ZZ$3000, 98, MATCH($B$3, resultados!$A$1:$ZZ$1, 0))</f>
        <v/>
      </c>
    </row>
    <row r="105">
      <c r="A105">
        <f>INDEX(resultados!$A$2:$ZZ$3000, 99, MATCH($B$1, resultados!$A$1:$ZZ$1, 0))</f>
        <v/>
      </c>
      <c r="B105">
        <f>INDEX(resultados!$A$2:$ZZ$3000, 99, MATCH($B$2, resultados!$A$1:$ZZ$1, 0))</f>
        <v/>
      </c>
      <c r="C105">
        <f>INDEX(resultados!$A$2:$ZZ$3000, 99, MATCH($B$3, resultados!$A$1:$ZZ$1, 0))</f>
        <v/>
      </c>
    </row>
    <row r="106">
      <c r="A106">
        <f>INDEX(resultados!$A$2:$ZZ$3000, 100, MATCH($B$1, resultados!$A$1:$ZZ$1, 0))</f>
        <v/>
      </c>
      <c r="B106">
        <f>INDEX(resultados!$A$2:$ZZ$3000, 100, MATCH($B$2, resultados!$A$1:$ZZ$1, 0))</f>
        <v/>
      </c>
      <c r="C106">
        <f>INDEX(resultados!$A$2:$ZZ$3000, 100, MATCH($B$3, resultados!$A$1:$ZZ$1, 0))</f>
        <v/>
      </c>
    </row>
    <row r="107">
      <c r="A107">
        <f>INDEX(resultados!$A$2:$ZZ$3000, 101, MATCH($B$1, resultados!$A$1:$ZZ$1, 0))</f>
        <v/>
      </c>
      <c r="B107">
        <f>INDEX(resultados!$A$2:$ZZ$3000, 101, MATCH($B$2, resultados!$A$1:$ZZ$1, 0))</f>
        <v/>
      </c>
      <c r="C107">
        <f>INDEX(resultados!$A$2:$ZZ$3000, 101, MATCH($B$3, resultados!$A$1:$ZZ$1, 0))</f>
        <v/>
      </c>
    </row>
    <row r="108">
      <c r="A108">
        <f>INDEX(resultados!$A$2:$ZZ$3000, 102, MATCH($B$1, resultados!$A$1:$ZZ$1, 0))</f>
        <v/>
      </c>
      <c r="B108">
        <f>INDEX(resultados!$A$2:$ZZ$3000, 102, MATCH($B$2, resultados!$A$1:$ZZ$1, 0))</f>
        <v/>
      </c>
      <c r="C108">
        <f>INDEX(resultados!$A$2:$ZZ$3000, 102, MATCH($B$3, resultados!$A$1:$ZZ$1, 0))</f>
        <v/>
      </c>
    </row>
    <row r="109">
      <c r="A109">
        <f>INDEX(resultados!$A$2:$ZZ$3000, 103, MATCH($B$1, resultados!$A$1:$ZZ$1, 0))</f>
        <v/>
      </c>
      <c r="B109">
        <f>INDEX(resultados!$A$2:$ZZ$3000, 103, MATCH($B$2, resultados!$A$1:$ZZ$1, 0))</f>
        <v/>
      </c>
      <c r="C109">
        <f>INDEX(resultados!$A$2:$ZZ$3000, 103, MATCH($B$3, resultados!$A$1:$ZZ$1, 0))</f>
        <v/>
      </c>
    </row>
    <row r="110">
      <c r="A110">
        <f>INDEX(resultados!$A$2:$ZZ$3000, 104, MATCH($B$1, resultados!$A$1:$ZZ$1, 0))</f>
        <v/>
      </c>
      <c r="B110">
        <f>INDEX(resultados!$A$2:$ZZ$3000, 104, MATCH($B$2, resultados!$A$1:$ZZ$1, 0))</f>
        <v/>
      </c>
      <c r="C110">
        <f>INDEX(resultados!$A$2:$ZZ$3000, 104, MATCH($B$3, resultados!$A$1:$ZZ$1, 0))</f>
        <v/>
      </c>
    </row>
    <row r="111">
      <c r="A111">
        <f>INDEX(resultados!$A$2:$ZZ$3000, 105, MATCH($B$1, resultados!$A$1:$ZZ$1, 0))</f>
        <v/>
      </c>
      <c r="B111">
        <f>INDEX(resultados!$A$2:$ZZ$3000, 105, MATCH($B$2, resultados!$A$1:$ZZ$1, 0))</f>
        <v/>
      </c>
      <c r="C111">
        <f>INDEX(resultados!$A$2:$ZZ$3000, 105, MATCH($B$3, resultados!$A$1:$ZZ$1, 0))</f>
        <v/>
      </c>
    </row>
    <row r="112">
      <c r="A112">
        <f>INDEX(resultados!$A$2:$ZZ$3000, 106, MATCH($B$1, resultados!$A$1:$ZZ$1, 0))</f>
        <v/>
      </c>
      <c r="B112">
        <f>INDEX(resultados!$A$2:$ZZ$3000, 106, MATCH($B$2, resultados!$A$1:$ZZ$1, 0))</f>
        <v/>
      </c>
      <c r="C112">
        <f>INDEX(resultados!$A$2:$ZZ$3000, 106, MATCH($B$3, resultados!$A$1:$ZZ$1, 0))</f>
        <v/>
      </c>
    </row>
    <row r="113">
      <c r="A113">
        <f>INDEX(resultados!$A$2:$ZZ$3000, 107, MATCH($B$1, resultados!$A$1:$ZZ$1, 0))</f>
        <v/>
      </c>
      <c r="B113">
        <f>INDEX(resultados!$A$2:$ZZ$3000, 107, MATCH($B$2, resultados!$A$1:$ZZ$1, 0))</f>
        <v/>
      </c>
      <c r="C113">
        <f>INDEX(resultados!$A$2:$ZZ$3000, 107, MATCH($B$3, resultados!$A$1:$ZZ$1, 0))</f>
        <v/>
      </c>
    </row>
    <row r="114">
      <c r="A114">
        <f>INDEX(resultados!$A$2:$ZZ$3000, 108, MATCH($B$1, resultados!$A$1:$ZZ$1, 0))</f>
        <v/>
      </c>
      <c r="B114">
        <f>INDEX(resultados!$A$2:$ZZ$3000, 108, MATCH($B$2, resultados!$A$1:$ZZ$1, 0))</f>
        <v/>
      </c>
      <c r="C114">
        <f>INDEX(resultados!$A$2:$ZZ$3000, 108, MATCH($B$3, resultados!$A$1:$ZZ$1, 0))</f>
        <v/>
      </c>
    </row>
    <row r="115">
      <c r="A115">
        <f>INDEX(resultados!$A$2:$ZZ$3000, 109, MATCH($B$1, resultados!$A$1:$ZZ$1, 0))</f>
        <v/>
      </c>
      <c r="B115">
        <f>INDEX(resultados!$A$2:$ZZ$3000, 109, MATCH($B$2, resultados!$A$1:$ZZ$1, 0))</f>
        <v/>
      </c>
      <c r="C115">
        <f>INDEX(resultados!$A$2:$ZZ$3000, 109, MATCH($B$3, resultados!$A$1:$ZZ$1, 0))</f>
        <v/>
      </c>
    </row>
    <row r="116">
      <c r="A116">
        <f>INDEX(resultados!$A$2:$ZZ$3000, 110, MATCH($B$1, resultados!$A$1:$ZZ$1, 0))</f>
        <v/>
      </c>
      <c r="B116">
        <f>INDEX(resultados!$A$2:$ZZ$3000, 110, MATCH($B$2, resultados!$A$1:$ZZ$1, 0))</f>
        <v/>
      </c>
      <c r="C116">
        <f>INDEX(resultados!$A$2:$ZZ$3000, 110, MATCH($B$3, resultados!$A$1:$ZZ$1, 0))</f>
        <v/>
      </c>
    </row>
    <row r="117">
      <c r="A117">
        <f>INDEX(resultados!$A$2:$ZZ$3000, 111, MATCH($B$1, resultados!$A$1:$ZZ$1, 0))</f>
        <v/>
      </c>
      <c r="B117">
        <f>INDEX(resultados!$A$2:$ZZ$3000, 111, MATCH($B$2, resultados!$A$1:$ZZ$1, 0))</f>
        <v/>
      </c>
      <c r="C117">
        <f>INDEX(resultados!$A$2:$ZZ$3000, 111, MATCH($B$3, resultados!$A$1:$ZZ$1, 0))</f>
        <v/>
      </c>
    </row>
    <row r="118">
      <c r="A118">
        <f>INDEX(resultados!$A$2:$ZZ$3000, 112, MATCH($B$1, resultados!$A$1:$ZZ$1, 0))</f>
        <v/>
      </c>
      <c r="B118">
        <f>INDEX(resultados!$A$2:$ZZ$3000, 112, MATCH($B$2, resultados!$A$1:$ZZ$1, 0))</f>
        <v/>
      </c>
      <c r="C118">
        <f>INDEX(resultados!$A$2:$ZZ$3000, 112, MATCH($B$3, resultados!$A$1:$ZZ$1, 0))</f>
        <v/>
      </c>
    </row>
    <row r="119">
      <c r="A119">
        <f>INDEX(resultados!$A$2:$ZZ$3000, 113, MATCH($B$1, resultados!$A$1:$ZZ$1, 0))</f>
        <v/>
      </c>
      <c r="B119">
        <f>INDEX(resultados!$A$2:$ZZ$3000, 113, MATCH($B$2, resultados!$A$1:$ZZ$1, 0))</f>
        <v/>
      </c>
      <c r="C119">
        <f>INDEX(resultados!$A$2:$ZZ$3000, 113, MATCH($B$3, resultados!$A$1:$ZZ$1, 0))</f>
        <v/>
      </c>
    </row>
    <row r="120">
      <c r="A120">
        <f>INDEX(resultados!$A$2:$ZZ$3000, 114, MATCH($B$1, resultados!$A$1:$ZZ$1, 0))</f>
        <v/>
      </c>
      <c r="B120">
        <f>INDEX(resultados!$A$2:$ZZ$3000, 114, MATCH($B$2, resultados!$A$1:$ZZ$1, 0))</f>
        <v/>
      </c>
      <c r="C120">
        <f>INDEX(resultados!$A$2:$ZZ$3000, 114, MATCH($B$3, resultados!$A$1:$ZZ$1, 0))</f>
        <v/>
      </c>
    </row>
    <row r="121">
      <c r="A121">
        <f>INDEX(resultados!$A$2:$ZZ$3000, 115, MATCH($B$1, resultados!$A$1:$ZZ$1, 0))</f>
        <v/>
      </c>
      <c r="B121">
        <f>INDEX(resultados!$A$2:$ZZ$3000, 115, MATCH($B$2, resultados!$A$1:$ZZ$1, 0))</f>
        <v/>
      </c>
      <c r="C121">
        <f>INDEX(resultados!$A$2:$ZZ$3000, 115, MATCH($B$3, resultados!$A$1:$ZZ$1, 0))</f>
        <v/>
      </c>
    </row>
    <row r="122">
      <c r="A122">
        <f>INDEX(resultados!$A$2:$ZZ$3000, 116, MATCH($B$1, resultados!$A$1:$ZZ$1, 0))</f>
        <v/>
      </c>
      <c r="B122">
        <f>INDEX(resultados!$A$2:$ZZ$3000, 116, MATCH($B$2, resultados!$A$1:$ZZ$1, 0))</f>
        <v/>
      </c>
      <c r="C122">
        <f>INDEX(resultados!$A$2:$ZZ$3000, 116, MATCH($B$3, resultados!$A$1:$ZZ$1, 0))</f>
        <v/>
      </c>
    </row>
    <row r="123">
      <c r="A123">
        <f>INDEX(resultados!$A$2:$ZZ$3000, 117, MATCH($B$1, resultados!$A$1:$ZZ$1, 0))</f>
        <v/>
      </c>
      <c r="B123">
        <f>INDEX(resultados!$A$2:$ZZ$3000, 117, MATCH($B$2, resultados!$A$1:$ZZ$1, 0))</f>
        <v/>
      </c>
      <c r="C123">
        <f>INDEX(resultados!$A$2:$ZZ$3000, 117, MATCH($B$3, resultados!$A$1:$ZZ$1, 0))</f>
        <v/>
      </c>
    </row>
    <row r="124">
      <c r="A124">
        <f>INDEX(resultados!$A$2:$ZZ$3000, 118, MATCH($B$1, resultados!$A$1:$ZZ$1, 0))</f>
        <v/>
      </c>
      <c r="B124">
        <f>INDEX(resultados!$A$2:$ZZ$3000, 118, MATCH($B$2, resultados!$A$1:$ZZ$1, 0))</f>
        <v/>
      </c>
      <c r="C124">
        <f>INDEX(resultados!$A$2:$ZZ$3000, 118, MATCH($B$3, resultados!$A$1:$ZZ$1, 0))</f>
        <v/>
      </c>
    </row>
    <row r="125">
      <c r="A125">
        <f>INDEX(resultados!$A$2:$ZZ$3000, 119, MATCH($B$1, resultados!$A$1:$ZZ$1, 0))</f>
        <v/>
      </c>
      <c r="B125">
        <f>INDEX(resultados!$A$2:$ZZ$3000, 119, MATCH($B$2, resultados!$A$1:$ZZ$1, 0))</f>
        <v/>
      </c>
      <c r="C125">
        <f>INDEX(resultados!$A$2:$ZZ$3000, 119, MATCH($B$3, resultados!$A$1:$ZZ$1, 0))</f>
        <v/>
      </c>
    </row>
    <row r="126">
      <c r="A126">
        <f>INDEX(resultados!$A$2:$ZZ$3000, 120, MATCH($B$1, resultados!$A$1:$ZZ$1, 0))</f>
        <v/>
      </c>
      <c r="B126">
        <f>INDEX(resultados!$A$2:$ZZ$3000, 120, MATCH($B$2, resultados!$A$1:$ZZ$1, 0))</f>
        <v/>
      </c>
      <c r="C126">
        <f>INDEX(resultados!$A$2:$ZZ$3000, 120, MATCH($B$3, resultados!$A$1:$ZZ$1, 0))</f>
        <v/>
      </c>
    </row>
    <row r="127">
      <c r="A127">
        <f>INDEX(resultados!$A$2:$ZZ$3000, 121, MATCH($B$1, resultados!$A$1:$ZZ$1, 0))</f>
        <v/>
      </c>
      <c r="B127">
        <f>INDEX(resultados!$A$2:$ZZ$3000, 121, MATCH($B$2, resultados!$A$1:$ZZ$1, 0))</f>
        <v/>
      </c>
      <c r="C127">
        <f>INDEX(resultados!$A$2:$ZZ$3000, 121, MATCH($B$3, resultados!$A$1:$ZZ$1, 0))</f>
        <v/>
      </c>
    </row>
    <row r="128">
      <c r="A128">
        <f>INDEX(resultados!$A$2:$ZZ$3000, 122, MATCH($B$1, resultados!$A$1:$ZZ$1, 0))</f>
        <v/>
      </c>
      <c r="B128">
        <f>INDEX(resultados!$A$2:$ZZ$3000, 122, MATCH($B$2, resultados!$A$1:$ZZ$1, 0))</f>
        <v/>
      </c>
      <c r="C128">
        <f>INDEX(resultados!$A$2:$ZZ$3000, 122, MATCH($B$3, resultados!$A$1:$ZZ$1, 0))</f>
        <v/>
      </c>
    </row>
    <row r="129">
      <c r="A129">
        <f>INDEX(resultados!$A$2:$ZZ$3000, 123, MATCH($B$1, resultados!$A$1:$ZZ$1, 0))</f>
        <v/>
      </c>
      <c r="B129">
        <f>INDEX(resultados!$A$2:$ZZ$3000, 123, MATCH($B$2, resultados!$A$1:$ZZ$1, 0))</f>
        <v/>
      </c>
      <c r="C129">
        <f>INDEX(resultados!$A$2:$ZZ$3000, 123, MATCH($B$3, resultados!$A$1:$ZZ$1, 0))</f>
        <v/>
      </c>
    </row>
    <row r="130">
      <c r="A130">
        <f>INDEX(resultados!$A$2:$ZZ$3000, 124, MATCH($B$1, resultados!$A$1:$ZZ$1, 0))</f>
        <v/>
      </c>
      <c r="B130">
        <f>INDEX(resultados!$A$2:$ZZ$3000, 124, MATCH($B$2, resultados!$A$1:$ZZ$1, 0))</f>
        <v/>
      </c>
      <c r="C130">
        <f>INDEX(resultados!$A$2:$ZZ$3000, 124, MATCH($B$3, resultados!$A$1:$ZZ$1, 0))</f>
        <v/>
      </c>
    </row>
    <row r="131">
      <c r="A131">
        <f>INDEX(resultados!$A$2:$ZZ$3000, 125, MATCH($B$1, resultados!$A$1:$ZZ$1, 0))</f>
        <v/>
      </c>
      <c r="B131">
        <f>INDEX(resultados!$A$2:$ZZ$3000, 125, MATCH($B$2, resultados!$A$1:$ZZ$1, 0))</f>
        <v/>
      </c>
      <c r="C131">
        <f>INDEX(resultados!$A$2:$ZZ$3000, 125, MATCH($B$3, resultados!$A$1:$ZZ$1, 0))</f>
        <v/>
      </c>
    </row>
    <row r="132">
      <c r="A132">
        <f>INDEX(resultados!$A$2:$ZZ$3000, 126, MATCH($B$1, resultados!$A$1:$ZZ$1, 0))</f>
        <v/>
      </c>
      <c r="B132">
        <f>INDEX(resultados!$A$2:$ZZ$3000, 126, MATCH($B$2, resultados!$A$1:$ZZ$1, 0))</f>
        <v/>
      </c>
      <c r="C132">
        <f>INDEX(resultados!$A$2:$ZZ$3000, 126, MATCH($B$3, resultados!$A$1:$ZZ$1, 0))</f>
        <v/>
      </c>
    </row>
    <row r="133">
      <c r="A133">
        <f>INDEX(resultados!$A$2:$ZZ$3000, 127, MATCH($B$1, resultados!$A$1:$ZZ$1, 0))</f>
        <v/>
      </c>
      <c r="B133">
        <f>INDEX(resultados!$A$2:$ZZ$3000, 127, MATCH($B$2, resultados!$A$1:$ZZ$1, 0))</f>
        <v/>
      </c>
      <c r="C133">
        <f>INDEX(resultados!$A$2:$ZZ$3000, 127, MATCH($B$3, resultados!$A$1:$ZZ$1, 0))</f>
        <v/>
      </c>
    </row>
    <row r="134">
      <c r="A134">
        <f>INDEX(resultados!$A$2:$ZZ$3000, 128, MATCH($B$1, resultados!$A$1:$ZZ$1, 0))</f>
        <v/>
      </c>
      <c r="B134">
        <f>INDEX(resultados!$A$2:$ZZ$3000, 128, MATCH($B$2, resultados!$A$1:$ZZ$1, 0))</f>
        <v/>
      </c>
      <c r="C134">
        <f>INDEX(resultados!$A$2:$ZZ$3000, 128, MATCH($B$3, resultados!$A$1:$ZZ$1, 0))</f>
        <v/>
      </c>
    </row>
    <row r="135">
      <c r="A135">
        <f>INDEX(resultados!$A$2:$ZZ$3000, 129, MATCH($B$1, resultados!$A$1:$ZZ$1, 0))</f>
        <v/>
      </c>
      <c r="B135">
        <f>INDEX(resultados!$A$2:$ZZ$3000, 129, MATCH($B$2, resultados!$A$1:$ZZ$1, 0))</f>
        <v/>
      </c>
      <c r="C135">
        <f>INDEX(resultados!$A$2:$ZZ$3000, 129, MATCH($B$3, resultados!$A$1:$ZZ$1, 0))</f>
        <v/>
      </c>
    </row>
    <row r="136">
      <c r="A136">
        <f>INDEX(resultados!$A$2:$ZZ$3000, 130, MATCH($B$1, resultados!$A$1:$ZZ$1, 0))</f>
        <v/>
      </c>
      <c r="B136">
        <f>INDEX(resultados!$A$2:$ZZ$3000, 130, MATCH($B$2, resultados!$A$1:$ZZ$1, 0))</f>
        <v/>
      </c>
      <c r="C136">
        <f>INDEX(resultados!$A$2:$ZZ$3000, 130, MATCH($B$3, resultados!$A$1:$ZZ$1, 0))</f>
        <v/>
      </c>
    </row>
    <row r="137">
      <c r="A137">
        <f>INDEX(resultados!$A$2:$ZZ$3000, 131, MATCH($B$1, resultados!$A$1:$ZZ$1, 0))</f>
        <v/>
      </c>
      <c r="B137">
        <f>INDEX(resultados!$A$2:$ZZ$3000, 131, MATCH($B$2, resultados!$A$1:$ZZ$1, 0))</f>
        <v/>
      </c>
      <c r="C137">
        <f>INDEX(resultados!$A$2:$ZZ$3000, 131, MATCH($B$3, resultados!$A$1:$ZZ$1, 0))</f>
        <v/>
      </c>
    </row>
    <row r="138">
      <c r="A138">
        <f>INDEX(resultados!$A$2:$ZZ$3000, 132, MATCH($B$1, resultados!$A$1:$ZZ$1, 0))</f>
        <v/>
      </c>
      <c r="B138">
        <f>INDEX(resultados!$A$2:$ZZ$3000, 132, MATCH($B$2, resultados!$A$1:$ZZ$1, 0))</f>
        <v/>
      </c>
      <c r="C138">
        <f>INDEX(resultados!$A$2:$ZZ$3000, 132, MATCH($B$3, resultados!$A$1:$ZZ$1, 0))</f>
        <v/>
      </c>
    </row>
    <row r="139">
      <c r="A139">
        <f>INDEX(resultados!$A$2:$ZZ$3000, 133, MATCH($B$1, resultados!$A$1:$ZZ$1, 0))</f>
        <v/>
      </c>
      <c r="B139">
        <f>INDEX(resultados!$A$2:$ZZ$3000, 133, MATCH($B$2, resultados!$A$1:$ZZ$1, 0))</f>
        <v/>
      </c>
      <c r="C139">
        <f>INDEX(resultados!$A$2:$ZZ$3000, 133, MATCH($B$3, resultados!$A$1:$ZZ$1, 0))</f>
        <v/>
      </c>
    </row>
    <row r="140">
      <c r="A140">
        <f>INDEX(resultados!$A$2:$ZZ$3000, 134, MATCH($B$1, resultados!$A$1:$ZZ$1, 0))</f>
        <v/>
      </c>
      <c r="B140">
        <f>INDEX(resultados!$A$2:$ZZ$3000, 134, MATCH($B$2, resultados!$A$1:$ZZ$1, 0))</f>
        <v/>
      </c>
      <c r="C140">
        <f>INDEX(resultados!$A$2:$ZZ$3000, 134, MATCH($B$3, resultados!$A$1:$ZZ$1, 0))</f>
        <v/>
      </c>
    </row>
    <row r="141">
      <c r="A141">
        <f>INDEX(resultados!$A$2:$ZZ$3000, 135, MATCH($B$1, resultados!$A$1:$ZZ$1, 0))</f>
        <v/>
      </c>
      <c r="B141">
        <f>INDEX(resultados!$A$2:$ZZ$3000, 135, MATCH($B$2, resultados!$A$1:$ZZ$1, 0))</f>
        <v/>
      </c>
      <c r="C141">
        <f>INDEX(resultados!$A$2:$ZZ$3000, 135, MATCH($B$3, resultados!$A$1:$ZZ$1, 0))</f>
        <v/>
      </c>
    </row>
    <row r="142">
      <c r="A142">
        <f>INDEX(resultados!$A$2:$ZZ$3000, 136, MATCH($B$1, resultados!$A$1:$ZZ$1, 0))</f>
        <v/>
      </c>
      <c r="B142">
        <f>INDEX(resultados!$A$2:$ZZ$3000, 136, MATCH($B$2, resultados!$A$1:$ZZ$1, 0))</f>
        <v/>
      </c>
      <c r="C142">
        <f>INDEX(resultados!$A$2:$ZZ$3000, 136, MATCH($B$3, resultados!$A$1:$ZZ$1, 0))</f>
        <v/>
      </c>
    </row>
    <row r="143">
      <c r="A143">
        <f>INDEX(resultados!$A$2:$ZZ$3000, 137, MATCH($B$1, resultados!$A$1:$ZZ$1, 0))</f>
        <v/>
      </c>
      <c r="B143">
        <f>INDEX(resultados!$A$2:$ZZ$3000, 137, MATCH($B$2, resultados!$A$1:$ZZ$1, 0))</f>
        <v/>
      </c>
      <c r="C143">
        <f>INDEX(resultados!$A$2:$ZZ$3000, 137, MATCH($B$3, resultados!$A$1:$ZZ$1, 0))</f>
        <v/>
      </c>
    </row>
    <row r="144">
      <c r="A144">
        <f>INDEX(resultados!$A$2:$ZZ$3000, 138, MATCH($B$1, resultados!$A$1:$ZZ$1, 0))</f>
        <v/>
      </c>
      <c r="B144">
        <f>INDEX(resultados!$A$2:$ZZ$3000, 138, MATCH($B$2, resultados!$A$1:$ZZ$1, 0))</f>
        <v/>
      </c>
      <c r="C144">
        <f>INDEX(resultados!$A$2:$ZZ$3000, 138, MATCH($B$3, resultados!$A$1:$ZZ$1, 0))</f>
        <v/>
      </c>
    </row>
    <row r="145">
      <c r="A145">
        <f>INDEX(resultados!$A$2:$ZZ$3000, 139, MATCH($B$1, resultados!$A$1:$ZZ$1, 0))</f>
        <v/>
      </c>
      <c r="B145">
        <f>INDEX(resultados!$A$2:$ZZ$3000, 139, MATCH($B$2, resultados!$A$1:$ZZ$1, 0))</f>
        <v/>
      </c>
      <c r="C145">
        <f>INDEX(resultados!$A$2:$ZZ$3000, 139, MATCH($B$3, resultados!$A$1:$ZZ$1, 0))</f>
        <v/>
      </c>
    </row>
    <row r="146">
      <c r="A146">
        <f>INDEX(resultados!$A$2:$ZZ$3000, 140, MATCH($B$1, resultados!$A$1:$ZZ$1, 0))</f>
        <v/>
      </c>
      <c r="B146">
        <f>INDEX(resultados!$A$2:$ZZ$3000, 140, MATCH($B$2, resultados!$A$1:$ZZ$1, 0))</f>
        <v/>
      </c>
      <c r="C146">
        <f>INDEX(resultados!$A$2:$ZZ$3000, 140, MATCH($B$3, resultados!$A$1:$ZZ$1, 0))</f>
        <v/>
      </c>
    </row>
    <row r="147">
      <c r="A147">
        <f>INDEX(resultados!$A$2:$ZZ$3000, 141, MATCH($B$1, resultados!$A$1:$ZZ$1, 0))</f>
        <v/>
      </c>
      <c r="B147">
        <f>INDEX(resultados!$A$2:$ZZ$3000, 141, MATCH($B$2, resultados!$A$1:$ZZ$1, 0))</f>
        <v/>
      </c>
      <c r="C147">
        <f>INDEX(resultados!$A$2:$ZZ$3000, 141, MATCH($B$3, resultados!$A$1:$ZZ$1, 0))</f>
        <v/>
      </c>
    </row>
    <row r="148">
      <c r="A148">
        <f>INDEX(resultados!$A$2:$ZZ$3000, 142, MATCH($B$1, resultados!$A$1:$ZZ$1, 0))</f>
        <v/>
      </c>
      <c r="B148">
        <f>INDEX(resultados!$A$2:$ZZ$3000, 142, MATCH($B$2, resultados!$A$1:$ZZ$1, 0))</f>
        <v/>
      </c>
      <c r="C148">
        <f>INDEX(resultados!$A$2:$ZZ$3000, 142, MATCH($B$3, resultados!$A$1:$ZZ$1, 0))</f>
        <v/>
      </c>
    </row>
    <row r="149">
      <c r="A149">
        <f>INDEX(resultados!$A$2:$ZZ$3000, 143, MATCH($B$1, resultados!$A$1:$ZZ$1, 0))</f>
        <v/>
      </c>
      <c r="B149">
        <f>INDEX(resultados!$A$2:$ZZ$3000, 143, MATCH($B$2, resultados!$A$1:$ZZ$1, 0))</f>
        <v/>
      </c>
      <c r="C149">
        <f>INDEX(resultados!$A$2:$ZZ$3000, 143, MATCH($B$3, resultados!$A$1:$ZZ$1, 0))</f>
        <v/>
      </c>
    </row>
    <row r="150">
      <c r="A150">
        <f>INDEX(resultados!$A$2:$ZZ$3000, 144, MATCH($B$1, resultados!$A$1:$ZZ$1, 0))</f>
        <v/>
      </c>
      <c r="B150">
        <f>INDEX(resultados!$A$2:$ZZ$3000, 144, MATCH($B$2, resultados!$A$1:$ZZ$1, 0))</f>
        <v/>
      </c>
      <c r="C150">
        <f>INDEX(resultados!$A$2:$ZZ$3000, 144, MATCH($B$3, resultados!$A$1:$ZZ$1, 0))</f>
        <v/>
      </c>
    </row>
    <row r="151">
      <c r="A151">
        <f>INDEX(resultados!$A$2:$ZZ$3000, 145, MATCH($B$1, resultados!$A$1:$ZZ$1, 0))</f>
        <v/>
      </c>
      <c r="B151">
        <f>INDEX(resultados!$A$2:$ZZ$3000, 145, MATCH($B$2, resultados!$A$1:$ZZ$1, 0))</f>
        <v/>
      </c>
      <c r="C151">
        <f>INDEX(resultados!$A$2:$ZZ$3000, 145, MATCH($B$3, resultados!$A$1:$ZZ$1, 0))</f>
        <v/>
      </c>
    </row>
    <row r="152">
      <c r="A152">
        <f>INDEX(resultados!$A$2:$ZZ$3000, 146, MATCH($B$1, resultados!$A$1:$ZZ$1, 0))</f>
        <v/>
      </c>
      <c r="B152">
        <f>INDEX(resultados!$A$2:$ZZ$3000, 146, MATCH($B$2, resultados!$A$1:$ZZ$1, 0))</f>
        <v/>
      </c>
      <c r="C152">
        <f>INDEX(resultados!$A$2:$ZZ$3000, 146, MATCH($B$3, resultados!$A$1:$ZZ$1, 0))</f>
        <v/>
      </c>
    </row>
    <row r="153">
      <c r="A153">
        <f>INDEX(resultados!$A$2:$ZZ$3000, 147, MATCH($B$1, resultados!$A$1:$ZZ$1, 0))</f>
        <v/>
      </c>
      <c r="B153">
        <f>INDEX(resultados!$A$2:$ZZ$3000, 147, MATCH($B$2, resultados!$A$1:$ZZ$1, 0))</f>
        <v/>
      </c>
      <c r="C153">
        <f>INDEX(resultados!$A$2:$ZZ$3000, 147, MATCH($B$3, resultados!$A$1:$ZZ$1, 0))</f>
        <v/>
      </c>
    </row>
    <row r="154">
      <c r="A154">
        <f>INDEX(resultados!$A$2:$ZZ$3000, 148, MATCH($B$1, resultados!$A$1:$ZZ$1, 0))</f>
        <v/>
      </c>
      <c r="B154">
        <f>INDEX(resultados!$A$2:$ZZ$3000, 148, MATCH($B$2, resultados!$A$1:$ZZ$1, 0))</f>
        <v/>
      </c>
      <c r="C154">
        <f>INDEX(resultados!$A$2:$ZZ$3000, 148, MATCH($B$3, resultados!$A$1:$ZZ$1, 0))</f>
        <v/>
      </c>
    </row>
    <row r="155">
      <c r="A155">
        <f>INDEX(resultados!$A$2:$ZZ$3000, 149, MATCH($B$1, resultados!$A$1:$ZZ$1, 0))</f>
        <v/>
      </c>
      <c r="B155">
        <f>INDEX(resultados!$A$2:$ZZ$3000, 149, MATCH($B$2, resultados!$A$1:$ZZ$1, 0))</f>
        <v/>
      </c>
      <c r="C155">
        <f>INDEX(resultados!$A$2:$ZZ$3000, 149, MATCH($B$3, resultados!$A$1:$ZZ$1, 0))</f>
        <v/>
      </c>
    </row>
    <row r="156">
      <c r="A156">
        <f>INDEX(resultados!$A$2:$ZZ$3000, 150, MATCH($B$1, resultados!$A$1:$ZZ$1, 0))</f>
        <v/>
      </c>
      <c r="B156">
        <f>INDEX(resultados!$A$2:$ZZ$3000, 150, MATCH($B$2, resultados!$A$1:$ZZ$1, 0))</f>
        <v/>
      </c>
      <c r="C156">
        <f>INDEX(resultados!$A$2:$ZZ$3000, 150, MATCH($B$3, resultados!$A$1:$ZZ$1, 0))</f>
        <v/>
      </c>
    </row>
    <row r="157">
      <c r="A157">
        <f>INDEX(resultados!$A$2:$ZZ$3000, 151, MATCH($B$1, resultados!$A$1:$ZZ$1, 0))</f>
        <v/>
      </c>
      <c r="B157">
        <f>INDEX(resultados!$A$2:$ZZ$3000, 151, MATCH($B$2, resultados!$A$1:$ZZ$1, 0))</f>
        <v/>
      </c>
      <c r="C157">
        <f>INDEX(resultados!$A$2:$ZZ$3000, 151, MATCH($B$3, resultados!$A$1:$ZZ$1, 0))</f>
        <v/>
      </c>
    </row>
    <row r="158">
      <c r="A158">
        <f>INDEX(resultados!$A$2:$ZZ$3000, 152, MATCH($B$1, resultados!$A$1:$ZZ$1, 0))</f>
        <v/>
      </c>
      <c r="B158">
        <f>INDEX(resultados!$A$2:$ZZ$3000, 152, MATCH($B$2, resultados!$A$1:$ZZ$1, 0))</f>
        <v/>
      </c>
      <c r="C158">
        <f>INDEX(resultados!$A$2:$ZZ$3000, 152, MATCH($B$3, resultados!$A$1:$ZZ$1, 0))</f>
        <v/>
      </c>
    </row>
    <row r="159">
      <c r="A159">
        <f>INDEX(resultados!$A$2:$ZZ$3000, 153, MATCH($B$1, resultados!$A$1:$ZZ$1, 0))</f>
        <v/>
      </c>
      <c r="B159">
        <f>INDEX(resultados!$A$2:$ZZ$3000, 153, MATCH($B$2, resultados!$A$1:$ZZ$1, 0))</f>
        <v/>
      </c>
      <c r="C159">
        <f>INDEX(resultados!$A$2:$ZZ$3000, 153, MATCH($B$3, resultados!$A$1:$ZZ$1, 0))</f>
        <v/>
      </c>
    </row>
    <row r="160">
      <c r="A160">
        <f>INDEX(resultados!$A$2:$ZZ$3000, 154, MATCH($B$1, resultados!$A$1:$ZZ$1, 0))</f>
        <v/>
      </c>
      <c r="B160">
        <f>INDEX(resultados!$A$2:$ZZ$3000, 154, MATCH($B$2, resultados!$A$1:$ZZ$1, 0))</f>
        <v/>
      </c>
      <c r="C160">
        <f>INDEX(resultados!$A$2:$ZZ$3000, 154, MATCH($B$3, resultados!$A$1:$ZZ$1, 0))</f>
        <v/>
      </c>
    </row>
    <row r="161">
      <c r="A161">
        <f>INDEX(resultados!$A$2:$ZZ$3000, 155, MATCH($B$1, resultados!$A$1:$ZZ$1, 0))</f>
        <v/>
      </c>
      <c r="B161">
        <f>INDEX(resultados!$A$2:$ZZ$3000, 155, MATCH($B$2, resultados!$A$1:$ZZ$1, 0))</f>
        <v/>
      </c>
      <c r="C161">
        <f>INDEX(resultados!$A$2:$ZZ$3000, 155, MATCH($B$3, resultados!$A$1:$ZZ$1, 0))</f>
        <v/>
      </c>
    </row>
    <row r="162">
      <c r="A162">
        <f>INDEX(resultados!$A$2:$ZZ$3000, 156, MATCH($B$1, resultados!$A$1:$ZZ$1, 0))</f>
        <v/>
      </c>
      <c r="B162">
        <f>INDEX(resultados!$A$2:$ZZ$3000, 156, MATCH($B$2, resultados!$A$1:$ZZ$1, 0))</f>
        <v/>
      </c>
      <c r="C162">
        <f>INDEX(resultados!$A$2:$ZZ$3000, 156, MATCH($B$3, resultados!$A$1:$ZZ$1, 0))</f>
        <v/>
      </c>
    </row>
    <row r="163">
      <c r="A163">
        <f>INDEX(resultados!$A$2:$ZZ$3000, 157, MATCH($B$1, resultados!$A$1:$ZZ$1, 0))</f>
        <v/>
      </c>
      <c r="B163">
        <f>INDEX(resultados!$A$2:$ZZ$3000, 157, MATCH($B$2, resultados!$A$1:$ZZ$1, 0))</f>
        <v/>
      </c>
      <c r="C163">
        <f>INDEX(resultados!$A$2:$ZZ$3000, 157, MATCH($B$3, resultados!$A$1:$ZZ$1, 0))</f>
        <v/>
      </c>
    </row>
    <row r="164">
      <c r="A164">
        <f>INDEX(resultados!$A$2:$ZZ$3000, 158, MATCH($B$1, resultados!$A$1:$ZZ$1, 0))</f>
        <v/>
      </c>
      <c r="B164">
        <f>INDEX(resultados!$A$2:$ZZ$3000, 158, MATCH($B$2, resultados!$A$1:$ZZ$1, 0))</f>
        <v/>
      </c>
      <c r="C164">
        <f>INDEX(resultados!$A$2:$ZZ$3000, 158, MATCH($B$3, resultados!$A$1:$ZZ$1, 0))</f>
        <v/>
      </c>
    </row>
    <row r="165">
      <c r="A165">
        <f>INDEX(resultados!$A$2:$ZZ$3000, 159, MATCH($B$1, resultados!$A$1:$ZZ$1, 0))</f>
        <v/>
      </c>
      <c r="B165">
        <f>INDEX(resultados!$A$2:$ZZ$3000, 159, MATCH($B$2, resultados!$A$1:$ZZ$1, 0))</f>
        <v/>
      </c>
      <c r="C165">
        <f>INDEX(resultados!$A$2:$ZZ$3000, 159, MATCH($B$3, resultados!$A$1:$ZZ$1, 0))</f>
        <v/>
      </c>
    </row>
    <row r="166">
      <c r="A166">
        <f>INDEX(resultados!$A$2:$ZZ$3000, 160, MATCH($B$1, resultados!$A$1:$ZZ$1, 0))</f>
        <v/>
      </c>
      <c r="B166">
        <f>INDEX(resultados!$A$2:$ZZ$3000, 160, MATCH($B$2, resultados!$A$1:$ZZ$1, 0))</f>
        <v/>
      </c>
      <c r="C166">
        <f>INDEX(resultados!$A$2:$ZZ$3000, 160, MATCH($B$3, resultados!$A$1:$ZZ$1, 0))</f>
        <v/>
      </c>
    </row>
    <row r="167">
      <c r="A167">
        <f>INDEX(resultados!$A$2:$ZZ$3000, 161, MATCH($B$1, resultados!$A$1:$ZZ$1, 0))</f>
        <v/>
      </c>
      <c r="B167">
        <f>INDEX(resultados!$A$2:$ZZ$3000, 161, MATCH($B$2, resultados!$A$1:$ZZ$1, 0))</f>
        <v/>
      </c>
      <c r="C167">
        <f>INDEX(resultados!$A$2:$ZZ$3000, 161, MATCH($B$3, resultados!$A$1:$ZZ$1, 0))</f>
        <v/>
      </c>
    </row>
    <row r="168">
      <c r="A168">
        <f>INDEX(resultados!$A$2:$ZZ$3000, 162, MATCH($B$1, resultados!$A$1:$ZZ$1, 0))</f>
        <v/>
      </c>
      <c r="B168">
        <f>INDEX(resultados!$A$2:$ZZ$3000, 162, MATCH($B$2, resultados!$A$1:$ZZ$1, 0))</f>
        <v/>
      </c>
      <c r="C168">
        <f>INDEX(resultados!$A$2:$ZZ$3000, 162, MATCH($B$3, resultados!$A$1:$ZZ$1, 0))</f>
        <v/>
      </c>
    </row>
    <row r="169">
      <c r="A169">
        <f>INDEX(resultados!$A$2:$ZZ$3000, 163, MATCH($B$1, resultados!$A$1:$ZZ$1, 0))</f>
        <v/>
      </c>
      <c r="B169">
        <f>INDEX(resultados!$A$2:$ZZ$3000, 163, MATCH($B$2, resultados!$A$1:$ZZ$1, 0))</f>
        <v/>
      </c>
      <c r="C169">
        <f>INDEX(resultados!$A$2:$ZZ$3000, 163, MATCH($B$3, resultados!$A$1:$ZZ$1, 0))</f>
        <v/>
      </c>
    </row>
    <row r="170">
      <c r="A170">
        <f>INDEX(resultados!$A$2:$ZZ$3000, 164, MATCH($B$1, resultados!$A$1:$ZZ$1, 0))</f>
        <v/>
      </c>
      <c r="B170">
        <f>INDEX(resultados!$A$2:$ZZ$3000, 164, MATCH($B$2, resultados!$A$1:$ZZ$1, 0))</f>
        <v/>
      </c>
      <c r="C170">
        <f>INDEX(resultados!$A$2:$ZZ$3000, 164, MATCH($B$3, resultados!$A$1:$ZZ$1, 0))</f>
        <v/>
      </c>
    </row>
    <row r="171">
      <c r="A171">
        <f>INDEX(resultados!$A$2:$ZZ$3000, 165, MATCH($B$1, resultados!$A$1:$ZZ$1, 0))</f>
        <v/>
      </c>
      <c r="B171">
        <f>INDEX(resultados!$A$2:$ZZ$3000, 165, MATCH($B$2, resultados!$A$1:$ZZ$1, 0))</f>
        <v/>
      </c>
      <c r="C171">
        <f>INDEX(resultados!$A$2:$ZZ$3000, 165, MATCH($B$3, resultados!$A$1:$ZZ$1, 0))</f>
        <v/>
      </c>
    </row>
    <row r="172">
      <c r="A172">
        <f>INDEX(resultados!$A$2:$ZZ$3000, 166, MATCH($B$1, resultados!$A$1:$ZZ$1, 0))</f>
        <v/>
      </c>
      <c r="B172">
        <f>INDEX(resultados!$A$2:$ZZ$3000, 166, MATCH($B$2, resultados!$A$1:$ZZ$1, 0))</f>
        <v/>
      </c>
      <c r="C172">
        <f>INDEX(resultados!$A$2:$ZZ$3000, 166, MATCH($B$3, resultados!$A$1:$ZZ$1, 0))</f>
        <v/>
      </c>
    </row>
    <row r="173">
      <c r="A173">
        <f>INDEX(resultados!$A$2:$ZZ$3000, 167, MATCH($B$1, resultados!$A$1:$ZZ$1, 0))</f>
        <v/>
      </c>
      <c r="B173">
        <f>INDEX(resultados!$A$2:$ZZ$3000, 167, MATCH($B$2, resultados!$A$1:$ZZ$1, 0))</f>
        <v/>
      </c>
      <c r="C173">
        <f>INDEX(resultados!$A$2:$ZZ$3000, 167, MATCH($B$3, resultados!$A$1:$ZZ$1, 0))</f>
        <v/>
      </c>
    </row>
    <row r="174">
      <c r="A174">
        <f>INDEX(resultados!$A$2:$ZZ$3000, 168, MATCH($B$1, resultados!$A$1:$ZZ$1, 0))</f>
        <v/>
      </c>
      <c r="B174">
        <f>INDEX(resultados!$A$2:$ZZ$3000, 168, MATCH($B$2, resultados!$A$1:$ZZ$1, 0))</f>
        <v/>
      </c>
      <c r="C174">
        <f>INDEX(resultados!$A$2:$ZZ$3000, 168, MATCH($B$3, resultados!$A$1:$ZZ$1, 0))</f>
        <v/>
      </c>
    </row>
    <row r="175">
      <c r="A175">
        <f>INDEX(resultados!$A$2:$ZZ$3000, 169, MATCH($B$1, resultados!$A$1:$ZZ$1, 0))</f>
        <v/>
      </c>
      <c r="B175">
        <f>INDEX(resultados!$A$2:$ZZ$3000, 169, MATCH($B$2, resultados!$A$1:$ZZ$1, 0))</f>
        <v/>
      </c>
      <c r="C175">
        <f>INDEX(resultados!$A$2:$ZZ$3000, 169, MATCH($B$3, resultados!$A$1:$ZZ$1, 0))</f>
        <v/>
      </c>
    </row>
    <row r="176">
      <c r="A176">
        <f>INDEX(resultados!$A$2:$ZZ$3000, 170, MATCH($B$1, resultados!$A$1:$ZZ$1, 0))</f>
        <v/>
      </c>
      <c r="B176">
        <f>INDEX(resultados!$A$2:$ZZ$3000, 170, MATCH($B$2, resultados!$A$1:$ZZ$1, 0))</f>
        <v/>
      </c>
      <c r="C176">
        <f>INDEX(resultados!$A$2:$ZZ$3000, 170, MATCH($B$3, resultados!$A$1:$ZZ$1, 0))</f>
        <v/>
      </c>
    </row>
    <row r="177">
      <c r="A177">
        <f>INDEX(resultados!$A$2:$ZZ$3000, 171, MATCH($B$1, resultados!$A$1:$ZZ$1, 0))</f>
        <v/>
      </c>
      <c r="B177">
        <f>INDEX(resultados!$A$2:$ZZ$3000, 171, MATCH($B$2, resultados!$A$1:$ZZ$1, 0))</f>
        <v/>
      </c>
      <c r="C177">
        <f>INDEX(resultados!$A$2:$ZZ$3000, 171, MATCH($B$3, resultados!$A$1:$ZZ$1, 0))</f>
        <v/>
      </c>
    </row>
    <row r="178">
      <c r="A178">
        <f>INDEX(resultados!$A$2:$ZZ$3000, 172, MATCH($B$1, resultados!$A$1:$ZZ$1, 0))</f>
        <v/>
      </c>
      <c r="B178">
        <f>INDEX(resultados!$A$2:$ZZ$3000, 172, MATCH($B$2, resultados!$A$1:$ZZ$1, 0))</f>
        <v/>
      </c>
      <c r="C178">
        <f>INDEX(resultados!$A$2:$ZZ$3000, 172, MATCH($B$3, resultados!$A$1:$ZZ$1, 0))</f>
        <v/>
      </c>
    </row>
    <row r="179">
      <c r="A179">
        <f>INDEX(resultados!$A$2:$ZZ$3000, 173, MATCH($B$1, resultados!$A$1:$ZZ$1, 0))</f>
        <v/>
      </c>
      <c r="B179">
        <f>INDEX(resultados!$A$2:$ZZ$3000, 173, MATCH($B$2, resultados!$A$1:$ZZ$1, 0))</f>
        <v/>
      </c>
      <c r="C179">
        <f>INDEX(resultados!$A$2:$ZZ$3000, 173, MATCH($B$3, resultados!$A$1:$ZZ$1, 0))</f>
        <v/>
      </c>
    </row>
    <row r="180">
      <c r="A180">
        <f>INDEX(resultados!$A$2:$ZZ$3000, 174, MATCH($B$1, resultados!$A$1:$ZZ$1, 0))</f>
        <v/>
      </c>
      <c r="B180">
        <f>INDEX(resultados!$A$2:$ZZ$3000, 174, MATCH($B$2, resultados!$A$1:$ZZ$1, 0))</f>
        <v/>
      </c>
      <c r="C180">
        <f>INDEX(resultados!$A$2:$ZZ$3000, 174, MATCH($B$3, resultados!$A$1:$ZZ$1, 0))</f>
        <v/>
      </c>
    </row>
    <row r="181">
      <c r="A181">
        <f>INDEX(resultados!$A$2:$ZZ$3000, 175, MATCH($B$1, resultados!$A$1:$ZZ$1, 0))</f>
        <v/>
      </c>
      <c r="B181">
        <f>INDEX(resultados!$A$2:$ZZ$3000, 175, MATCH($B$2, resultados!$A$1:$ZZ$1, 0))</f>
        <v/>
      </c>
      <c r="C181">
        <f>INDEX(resultados!$A$2:$ZZ$3000, 175, MATCH($B$3, resultados!$A$1:$ZZ$1, 0))</f>
        <v/>
      </c>
    </row>
    <row r="182">
      <c r="A182">
        <f>INDEX(resultados!$A$2:$ZZ$3000, 176, MATCH($B$1, resultados!$A$1:$ZZ$1, 0))</f>
        <v/>
      </c>
      <c r="B182">
        <f>INDEX(resultados!$A$2:$ZZ$3000, 176, MATCH($B$2, resultados!$A$1:$ZZ$1, 0))</f>
        <v/>
      </c>
      <c r="C182">
        <f>INDEX(resultados!$A$2:$ZZ$3000, 176, MATCH($B$3, resultados!$A$1:$ZZ$1, 0))</f>
        <v/>
      </c>
    </row>
    <row r="183">
      <c r="A183">
        <f>INDEX(resultados!$A$2:$ZZ$3000, 177, MATCH($B$1, resultados!$A$1:$ZZ$1, 0))</f>
        <v/>
      </c>
      <c r="B183">
        <f>INDEX(resultados!$A$2:$ZZ$3000, 177, MATCH($B$2, resultados!$A$1:$ZZ$1, 0))</f>
        <v/>
      </c>
      <c r="C183">
        <f>INDEX(resultados!$A$2:$ZZ$3000, 177, MATCH($B$3, resultados!$A$1:$ZZ$1, 0))</f>
        <v/>
      </c>
    </row>
    <row r="184">
      <c r="A184">
        <f>INDEX(resultados!$A$2:$ZZ$3000, 178, MATCH($B$1, resultados!$A$1:$ZZ$1, 0))</f>
        <v/>
      </c>
      <c r="B184">
        <f>INDEX(resultados!$A$2:$ZZ$3000, 178, MATCH($B$2, resultados!$A$1:$ZZ$1, 0))</f>
        <v/>
      </c>
      <c r="C184">
        <f>INDEX(resultados!$A$2:$ZZ$3000, 178, MATCH($B$3, resultados!$A$1:$ZZ$1, 0))</f>
        <v/>
      </c>
    </row>
    <row r="185">
      <c r="A185">
        <f>INDEX(resultados!$A$2:$ZZ$3000, 179, MATCH($B$1, resultados!$A$1:$ZZ$1, 0))</f>
        <v/>
      </c>
      <c r="B185">
        <f>INDEX(resultados!$A$2:$ZZ$3000, 179, MATCH($B$2, resultados!$A$1:$ZZ$1, 0))</f>
        <v/>
      </c>
      <c r="C185">
        <f>INDEX(resultados!$A$2:$ZZ$3000, 179, MATCH($B$3, resultados!$A$1:$ZZ$1, 0))</f>
        <v/>
      </c>
    </row>
    <row r="186">
      <c r="A186">
        <f>INDEX(resultados!$A$2:$ZZ$3000, 180, MATCH($B$1, resultados!$A$1:$ZZ$1, 0))</f>
        <v/>
      </c>
      <c r="B186">
        <f>INDEX(resultados!$A$2:$ZZ$3000, 180, MATCH($B$2, resultados!$A$1:$ZZ$1, 0))</f>
        <v/>
      </c>
      <c r="C186">
        <f>INDEX(resultados!$A$2:$ZZ$3000, 180, MATCH($B$3, resultados!$A$1:$ZZ$1, 0))</f>
        <v/>
      </c>
    </row>
    <row r="187">
      <c r="A187">
        <f>INDEX(resultados!$A$2:$ZZ$3000, 181, MATCH($B$1, resultados!$A$1:$ZZ$1, 0))</f>
        <v/>
      </c>
      <c r="B187">
        <f>INDEX(resultados!$A$2:$ZZ$3000, 181, MATCH($B$2, resultados!$A$1:$ZZ$1, 0))</f>
        <v/>
      </c>
      <c r="C187">
        <f>INDEX(resultados!$A$2:$ZZ$3000, 181, MATCH($B$3, resultados!$A$1:$ZZ$1, 0))</f>
        <v/>
      </c>
    </row>
    <row r="188">
      <c r="A188">
        <f>INDEX(resultados!$A$2:$ZZ$3000, 182, MATCH($B$1, resultados!$A$1:$ZZ$1, 0))</f>
        <v/>
      </c>
      <c r="B188">
        <f>INDEX(resultados!$A$2:$ZZ$3000, 182, MATCH($B$2, resultados!$A$1:$ZZ$1, 0))</f>
        <v/>
      </c>
      <c r="C188">
        <f>INDEX(resultados!$A$2:$ZZ$3000, 182, MATCH($B$3, resultados!$A$1:$ZZ$1, 0))</f>
        <v/>
      </c>
    </row>
    <row r="189">
      <c r="A189">
        <f>INDEX(resultados!$A$2:$ZZ$3000, 183, MATCH($B$1, resultados!$A$1:$ZZ$1, 0))</f>
        <v/>
      </c>
      <c r="B189">
        <f>INDEX(resultados!$A$2:$ZZ$3000, 183, MATCH($B$2, resultados!$A$1:$ZZ$1, 0))</f>
        <v/>
      </c>
      <c r="C189">
        <f>INDEX(resultados!$A$2:$ZZ$3000, 183, MATCH($B$3, resultados!$A$1:$ZZ$1, 0))</f>
        <v/>
      </c>
    </row>
    <row r="190">
      <c r="A190">
        <f>INDEX(resultados!$A$2:$ZZ$3000, 184, MATCH($B$1, resultados!$A$1:$ZZ$1, 0))</f>
        <v/>
      </c>
      <c r="B190">
        <f>INDEX(resultados!$A$2:$ZZ$3000, 184, MATCH($B$2, resultados!$A$1:$ZZ$1, 0))</f>
        <v/>
      </c>
      <c r="C190">
        <f>INDEX(resultados!$A$2:$ZZ$3000, 184, MATCH($B$3, resultados!$A$1:$ZZ$1, 0))</f>
        <v/>
      </c>
    </row>
    <row r="191">
      <c r="A191">
        <f>INDEX(resultados!$A$2:$ZZ$3000, 185, MATCH($B$1, resultados!$A$1:$ZZ$1, 0))</f>
        <v/>
      </c>
      <c r="B191">
        <f>INDEX(resultados!$A$2:$ZZ$3000, 185, MATCH($B$2, resultados!$A$1:$ZZ$1, 0))</f>
        <v/>
      </c>
      <c r="C191">
        <f>INDEX(resultados!$A$2:$ZZ$3000, 185, MATCH($B$3, resultados!$A$1:$ZZ$1, 0))</f>
        <v/>
      </c>
    </row>
    <row r="192">
      <c r="A192">
        <f>INDEX(resultados!$A$2:$ZZ$3000, 186, MATCH($B$1, resultados!$A$1:$ZZ$1, 0))</f>
        <v/>
      </c>
      <c r="B192">
        <f>INDEX(resultados!$A$2:$ZZ$3000, 186, MATCH($B$2, resultados!$A$1:$ZZ$1, 0))</f>
        <v/>
      </c>
      <c r="C192">
        <f>INDEX(resultados!$A$2:$ZZ$3000, 186, MATCH($B$3, resultados!$A$1:$ZZ$1, 0))</f>
        <v/>
      </c>
    </row>
    <row r="193">
      <c r="A193">
        <f>INDEX(resultados!$A$2:$ZZ$3000, 187, MATCH($B$1, resultados!$A$1:$ZZ$1, 0))</f>
        <v/>
      </c>
      <c r="B193">
        <f>INDEX(resultados!$A$2:$ZZ$3000, 187, MATCH($B$2, resultados!$A$1:$ZZ$1, 0))</f>
        <v/>
      </c>
      <c r="C193">
        <f>INDEX(resultados!$A$2:$ZZ$3000, 187, MATCH($B$3, resultados!$A$1:$ZZ$1, 0))</f>
        <v/>
      </c>
    </row>
    <row r="194">
      <c r="A194">
        <f>INDEX(resultados!$A$2:$ZZ$3000, 188, MATCH($B$1, resultados!$A$1:$ZZ$1, 0))</f>
        <v/>
      </c>
      <c r="B194">
        <f>INDEX(resultados!$A$2:$ZZ$3000, 188, MATCH($B$2, resultados!$A$1:$ZZ$1, 0))</f>
        <v/>
      </c>
      <c r="C194">
        <f>INDEX(resultados!$A$2:$ZZ$3000, 188, MATCH($B$3, resultados!$A$1:$ZZ$1, 0))</f>
        <v/>
      </c>
    </row>
    <row r="195">
      <c r="A195">
        <f>INDEX(resultados!$A$2:$ZZ$3000, 189, MATCH($B$1, resultados!$A$1:$ZZ$1, 0))</f>
        <v/>
      </c>
      <c r="B195">
        <f>INDEX(resultados!$A$2:$ZZ$3000, 189, MATCH($B$2, resultados!$A$1:$ZZ$1, 0))</f>
        <v/>
      </c>
      <c r="C195">
        <f>INDEX(resultados!$A$2:$ZZ$3000, 189, MATCH($B$3, resultados!$A$1:$ZZ$1, 0))</f>
        <v/>
      </c>
    </row>
    <row r="196">
      <c r="A196">
        <f>INDEX(resultados!$A$2:$ZZ$3000, 190, MATCH($B$1, resultados!$A$1:$ZZ$1, 0))</f>
        <v/>
      </c>
      <c r="B196">
        <f>INDEX(resultados!$A$2:$ZZ$3000, 190, MATCH($B$2, resultados!$A$1:$ZZ$1, 0))</f>
        <v/>
      </c>
      <c r="C196">
        <f>INDEX(resultados!$A$2:$ZZ$3000, 190, MATCH($B$3, resultados!$A$1:$ZZ$1, 0))</f>
        <v/>
      </c>
    </row>
    <row r="197">
      <c r="A197">
        <f>INDEX(resultados!$A$2:$ZZ$3000, 191, MATCH($B$1, resultados!$A$1:$ZZ$1, 0))</f>
        <v/>
      </c>
      <c r="B197">
        <f>INDEX(resultados!$A$2:$ZZ$3000, 191, MATCH($B$2, resultados!$A$1:$ZZ$1, 0))</f>
        <v/>
      </c>
      <c r="C197">
        <f>INDEX(resultados!$A$2:$ZZ$3000, 191, MATCH($B$3, resultados!$A$1:$ZZ$1, 0))</f>
        <v/>
      </c>
    </row>
    <row r="198">
      <c r="A198">
        <f>INDEX(resultados!$A$2:$ZZ$3000, 192, MATCH($B$1, resultados!$A$1:$ZZ$1, 0))</f>
        <v/>
      </c>
      <c r="B198">
        <f>INDEX(resultados!$A$2:$ZZ$3000, 192, MATCH($B$2, resultados!$A$1:$ZZ$1, 0))</f>
        <v/>
      </c>
      <c r="C198">
        <f>INDEX(resultados!$A$2:$ZZ$3000, 192, MATCH($B$3, resultados!$A$1:$ZZ$1, 0))</f>
        <v/>
      </c>
    </row>
    <row r="199">
      <c r="A199">
        <f>INDEX(resultados!$A$2:$ZZ$3000, 193, MATCH($B$1, resultados!$A$1:$ZZ$1, 0))</f>
        <v/>
      </c>
      <c r="B199">
        <f>INDEX(resultados!$A$2:$ZZ$3000, 193, MATCH($B$2, resultados!$A$1:$ZZ$1, 0))</f>
        <v/>
      </c>
      <c r="C199">
        <f>INDEX(resultados!$A$2:$ZZ$3000, 193, MATCH($B$3, resultados!$A$1:$ZZ$1, 0))</f>
        <v/>
      </c>
    </row>
    <row r="200">
      <c r="A200">
        <f>INDEX(resultados!$A$2:$ZZ$3000, 194, MATCH($B$1, resultados!$A$1:$ZZ$1, 0))</f>
        <v/>
      </c>
      <c r="B200">
        <f>INDEX(resultados!$A$2:$ZZ$3000, 194, MATCH($B$2, resultados!$A$1:$ZZ$1, 0))</f>
        <v/>
      </c>
      <c r="C200">
        <f>INDEX(resultados!$A$2:$ZZ$3000, 194, MATCH($B$3, resultados!$A$1:$ZZ$1, 0))</f>
        <v/>
      </c>
    </row>
    <row r="201">
      <c r="A201">
        <f>INDEX(resultados!$A$2:$ZZ$3000, 195, MATCH($B$1, resultados!$A$1:$ZZ$1, 0))</f>
        <v/>
      </c>
      <c r="B201">
        <f>INDEX(resultados!$A$2:$ZZ$3000, 195, MATCH($B$2, resultados!$A$1:$ZZ$1, 0))</f>
        <v/>
      </c>
      <c r="C201">
        <f>INDEX(resultados!$A$2:$ZZ$3000, 195, MATCH($B$3, resultados!$A$1:$ZZ$1, 0))</f>
        <v/>
      </c>
    </row>
    <row r="202">
      <c r="A202">
        <f>INDEX(resultados!$A$2:$ZZ$3000, 196, MATCH($B$1, resultados!$A$1:$ZZ$1, 0))</f>
        <v/>
      </c>
      <c r="B202">
        <f>INDEX(resultados!$A$2:$ZZ$3000, 196, MATCH($B$2, resultados!$A$1:$ZZ$1, 0))</f>
        <v/>
      </c>
      <c r="C202">
        <f>INDEX(resultados!$A$2:$ZZ$3000, 196, MATCH($B$3, resultados!$A$1:$ZZ$1, 0))</f>
        <v/>
      </c>
    </row>
    <row r="203">
      <c r="A203">
        <f>INDEX(resultados!$A$2:$ZZ$3000, 197, MATCH($B$1, resultados!$A$1:$ZZ$1, 0))</f>
        <v/>
      </c>
      <c r="B203">
        <f>INDEX(resultados!$A$2:$ZZ$3000, 197, MATCH($B$2, resultados!$A$1:$ZZ$1, 0))</f>
        <v/>
      </c>
      <c r="C203">
        <f>INDEX(resultados!$A$2:$ZZ$3000, 197, MATCH($B$3, resultados!$A$1:$ZZ$1, 0))</f>
        <v/>
      </c>
    </row>
    <row r="204">
      <c r="A204">
        <f>INDEX(resultados!$A$2:$ZZ$3000, 198, MATCH($B$1, resultados!$A$1:$ZZ$1, 0))</f>
        <v/>
      </c>
      <c r="B204">
        <f>INDEX(resultados!$A$2:$ZZ$3000, 198, MATCH($B$2, resultados!$A$1:$ZZ$1, 0))</f>
        <v/>
      </c>
      <c r="C204">
        <f>INDEX(resultados!$A$2:$ZZ$3000, 198, MATCH($B$3, resultados!$A$1:$ZZ$1, 0))</f>
        <v/>
      </c>
    </row>
    <row r="205">
      <c r="A205">
        <f>INDEX(resultados!$A$2:$ZZ$3000, 199, MATCH($B$1, resultados!$A$1:$ZZ$1, 0))</f>
        <v/>
      </c>
      <c r="B205">
        <f>INDEX(resultados!$A$2:$ZZ$3000, 199, MATCH($B$2, resultados!$A$1:$ZZ$1, 0))</f>
        <v/>
      </c>
      <c r="C205">
        <f>INDEX(resultados!$A$2:$ZZ$3000, 199, MATCH($B$3, resultados!$A$1:$ZZ$1, 0))</f>
        <v/>
      </c>
    </row>
    <row r="206">
      <c r="A206">
        <f>INDEX(resultados!$A$2:$ZZ$3000, 200, MATCH($B$1, resultados!$A$1:$ZZ$1, 0))</f>
        <v/>
      </c>
      <c r="B206">
        <f>INDEX(resultados!$A$2:$ZZ$3000, 200, MATCH($B$2, resultados!$A$1:$ZZ$1, 0))</f>
        <v/>
      </c>
      <c r="C206">
        <f>INDEX(resultados!$A$2:$ZZ$3000, 200, MATCH($B$3, resultados!$A$1:$ZZ$1, 0))</f>
        <v/>
      </c>
    </row>
    <row r="207">
      <c r="A207">
        <f>INDEX(resultados!$A$2:$ZZ$3000, 201, MATCH($B$1, resultados!$A$1:$ZZ$1, 0))</f>
        <v/>
      </c>
      <c r="B207">
        <f>INDEX(resultados!$A$2:$ZZ$3000, 201, MATCH($B$2, resultados!$A$1:$ZZ$1, 0))</f>
        <v/>
      </c>
      <c r="C207">
        <f>INDEX(resultados!$A$2:$ZZ$3000, 201, MATCH($B$3, resultados!$A$1:$ZZ$1, 0))</f>
        <v/>
      </c>
    </row>
    <row r="208">
      <c r="A208">
        <f>INDEX(resultados!$A$2:$ZZ$3000, 202, MATCH($B$1, resultados!$A$1:$ZZ$1, 0))</f>
        <v/>
      </c>
      <c r="B208">
        <f>INDEX(resultados!$A$2:$ZZ$3000, 202, MATCH($B$2, resultados!$A$1:$ZZ$1, 0))</f>
        <v/>
      </c>
      <c r="C208">
        <f>INDEX(resultados!$A$2:$ZZ$3000, 202, MATCH($B$3, resultados!$A$1:$ZZ$1, 0))</f>
        <v/>
      </c>
    </row>
    <row r="209">
      <c r="A209">
        <f>INDEX(resultados!$A$2:$ZZ$3000, 203, MATCH($B$1, resultados!$A$1:$ZZ$1, 0))</f>
        <v/>
      </c>
      <c r="B209">
        <f>INDEX(resultados!$A$2:$ZZ$3000, 203, MATCH($B$2, resultados!$A$1:$ZZ$1, 0))</f>
        <v/>
      </c>
      <c r="C209">
        <f>INDEX(resultados!$A$2:$ZZ$3000, 203, MATCH($B$3, resultados!$A$1:$ZZ$1, 0))</f>
        <v/>
      </c>
    </row>
    <row r="210">
      <c r="A210">
        <f>INDEX(resultados!$A$2:$ZZ$3000, 204, MATCH($B$1, resultados!$A$1:$ZZ$1, 0))</f>
        <v/>
      </c>
      <c r="B210">
        <f>INDEX(resultados!$A$2:$ZZ$3000, 204, MATCH($B$2, resultados!$A$1:$ZZ$1, 0))</f>
        <v/>
      </c>
      <c r="C210">
        <f>INDEX(resultados!$A$2:$ZZ$3000, 204, MATCH($B$3, resultados!$A$1:$ZZ$1, 0))</f>
        <v/>
      </c>
    </row>
    <row r="211">
      <c r="A211">
        <f>INDEX(resultados!$A$2:$ZZ$3000, 205, MATCH($B$1, resultados!$A$1:$ZZ$1, 0))</f>
        <v/>
      </c>
      <c r="B211">
        <f>INDEX(resultados!$A$2:$ZZ$3000, 205, MATCH($B$2, resultados!$A$1:$ZZ$1, 0))</f>
        <v/>
      </c>
      <c r="C211">
        <f>INDEX(resultados!$A$2:$ZZ$3000, 205, MATCH($B$3, resultados!$A$1:$ZZ$1, 0))</f>
        <v/>
      </c>
    </row>
    <row r="212">
      <c r="A212">
        <f>INDEX(resultados!$A$2:$ZZ$3000, 206, MATCH($B$1, resultados!$A$1:$ZZ$1, 0))</f>
        <v/>
      </c>
      <c r="B212">
        <f>INDEX(resultados!$A$2:$ZZ$3000, 206, MATCH($B$2, resultados!$A$1:$ZZ$1, 0))</f>
        <v/>
      </c>
      <c r="C212">
        <f>INDEX(resultados!$A$2:$ZZ$3000, 206, MATCH($B$3, resultados!$A$1:$ZZ$1, 0))</f>
        <v/>
      </c>
    </row>
    <row r="213">
      <c r="A213">
        <f>INDEX(resultados!$A$2:$ZZ$3000, 207, MATCH($B$1, resultados!$A$1:$ZZ$1, 0))</f>
        <v/>
      </c>
      <c r="B213">
        <f>INDEX(resultados!$A$2:$ZZ$3000, 207, MATCH($B$2, resultados!$A$1:$ZZ$1, 0))</f>
        <v/>
      </c>
      <c r="C213">
        <f>INDEX(resultados!$A$2:$ZZ$3000, 207, MATCH($B$3, resultados!$A$1:$ZZ$1, 0))</f>
        <v/>
      </c>
    </row>
    <row r="214">
      <c r="A214">
        <f>INDEX(resultados!$A$2:$ZZ$3000, 208, MATCH($B$1, resultados!$A$1:$ZZ$1, 0))</f>
        <v/>
      </c>
      <c r="B214">
        <f>INDEX(resultados!$A$2:$ZZ$3000, 208, MATCH($B$2, resultados!$A$1:$ZZ$1, 0))</f>
        <v/>
      </c>
      <c r="C214">
        <f>INDEX(resultados!$A$2:$ZZ$3000, 208, MATCH($B$3, resultados!$A$1:$ZZ$1, 0))</f>
        <v/>
      </c>
    </row>
    <row r="215">
      <c r="A215">
        <f>INDEX(resultados!$A$2:$ZZ$3000, 209, MATCH($B$1, resultados!$A$1:$ZZ$1, 0))</f>
        <v/>
      </c>
      <c r="B215">
        <f>INDEX(resultados!$A$2:$ZZ$3000, 209, MATCH($B$2, resultados!$A$1:$ZZ$1, 0))</f>
        <v/>
      </c>
      <c r="C215">
        <f>INDEX(resultados!$A$2:$ZZ$3000, 209, MATCH($B$3, resultados!$A$1:$ZZ$1, 0))</f>
        <v/>
      </c>
    </row>
    <row r="216">
      <c r="A216">
        <f>INDEX(resultados!$A$2:$ZZ$3000, 210, MATCH($B$1, resultados!$A$1:$ZZ$1, 0))</f>
        <v/>
      </c>
      <c r="B216">
        <f>INDEX(resultados!$A$2:$ZZ$3000, 210, MATCH($B$2, resultados!$A$1:$ZZ$1, 0))</f>
        <v/>
      </c>
      <c r="C216">
        <f>INDEX(resultados!$A$2:$ZZ$3000, 210, MATCH($B$3, resultados!$A$1:$ZZ$1, 0))</f>
        <v/>
      </c>
    </row>
    <row r="217">
      <c r="A217">
        <f>INDEX(resultados!$A$2:$ZZ$3000, 211, MATCH($B$1, resultados!$A$1:$ZZ$1, 0))</f>
        <v/>
      </c>
      <c r="B217">
        <f>INDEX(resultados!$A$2:$ZZ$3000, 211, MATCH($B$2, resultados!$A$1:$ZZ$1, 0))</f>
        <v/>
      </c>
      <c r="C217">
        <f>INDEX(resultados!$A$2:$ZZ$3000, 211, MATCH($B$3, resultados!$A$1:$ZZ$1, 0))</f>
        <v/>
      </c>
    </row>
    <row r="218">
      <c r="A218">
        <f>INDEX(resultados!$A$2:$ZZ$3000, 212, MATCH($B$1, resultados!$A$1:$ZZ$1, 0))</f>
        <v/>
      </c>
      <c r="B218">
        <f>INDEX(resultados!$A$2:$ZZ$3000, 212, MATCH($B$2, resultados!$A$1:$ZZ$1, 0))</f>
        <v/>
      </c>
      <c r="C218">
        <f>INDEX(resultados!$A$2:$ZZ$3000, 212, MATCH($B$3, resultados!$A$1:$ZZ$1, 0))</f>
        <v/>
      </c>
    </row>
    <row r="219">
      <c r="A219">
        <f>INDEX(resultados!$A$2:$ZZ$3000, 213, MATCH($B$1, resultados!$A$1:$ZZ$1, 0))</f>
        <v/>
      </c>
      <c r="B219">
        <f>INDEX(resultados!$A$2:$ZZ$3000, 213, MATCH($B$2, resultados!$A$1:$ZZ$1, 0))</f>
        <v/>
      </c>
      <c r="C219">
        <f>INDEX(resultados!$A$2:$ZZ$3000, 213, MATCH($B$3, resultados!$A$1:$ZZ$1, 0))</f>
        <v/>
      </c>
    </row>
    <row r="220">
      <c r="A220">
        <f>INDEX(resultados!$A$2:$ZZ$3000, 214, MATCH($B$1, resultados!$A$1:$ZZ$1, 0))</f>
        <v/>
      </c>
      <c r="B220">
        <f>INDEX(resultados!$A$2:$ZZ$3000, 214, MATCH($B$2, resultados!$A$1:$ZZ$1, 0))</f>
        <v/>
      </c>
      <c r="C220">
        <f>INDEX(resultados!$A$2:$ZZ$3000, 214, MATCH($B$3, resultados!$A$1:$ZZ$1, 0))</f>
        <v/>
      </c>
    </row>
    <row r="221">
      <c r="A221">
        <f>INDEX(resultados!$A$2:$ZZ$3000, 215, MATCH($B$1, resultados!$A$1:$ZZ$1, 0))</f>
        <v/>
      </c>
      <c r="B221">
        <f>INDEX(resultados!$A$2:$ZZ$3000, 215, MATCH($B$2, resultados!$A$1:$ZZ$1, 0))</f>
        <v/>
      </c>
      <c r="C221">
        <f>INDEX(resultados!$A$2:$ZZ$3000, 215, MATCH($B$3, resultados!$A$1:$ZZ$1, 0))</f>
        <v/>
      </c>
    </row>
    <row r="222">
      <c r="A222">
        <f>INDEX(resultados!$A$2:$ZZ$3000, 216, MATCH($B$1, resultados!$A$1:$ZZ$1, 0))</f>
        <v/>
      </c>
      <c r="B222">
        <f>INDEX(resultados!$A$2:$ZZ$3000, 216, MATCH($B$2, resultados!$A$1:$ZZ$1, 0))</f>
        <v/>
      </c>
      <c r="C222">
        <f>INDEX(resultados!$A$2:$ZZ$3000, 216, MATCH($B$3, resultados!$A$1:$ZZ$1, 0))</f>
        <v/>
      </c>
    </row>
    <row r="223">
      <c r="A223">
        <f>INDEX(resultados!$A$2:$ZZ$3000, 217, MATCH($B$1, resultados!$A$1:$ZZ$1, 0))</f>
        <v/>
      </c>
      <c r="B223">
        <f>INDEX(resultados!$A$2:$ZZ$3000, 217, MATCH($B$2, resultados!$A$1:$ZZ$1, 0))</f>
        <v/>
      </c>
      <c r="C223">
        <f>INDEX(resultados!$A$2:$ZZ$3000, 217, MATCH($B$3, resultados!$A$1:$ZZ$1, 0))</f>
        <v/>
      </c>
    </row>
    <row r="224">
      <c r="A224">
        <f>INDEX(resultados!$A$2:$ZZ$3000, 218, MATCH($B$1, resultados!$A$1:$ZZ$1, 0))</f>
        <v/>
      </c>
      <c r="B224">
        <f>INDEX(resultados!$A$2:$ZZ$3000, 218, MATCH($B$2, resultados!$A$1:$ZZ$1, 0))</f>
        <v/>
      </c>
      <c r="C224">
        <f>INDEX(resultados!$A$2:$ZZ$3000, 218, MATCH($B$3, resultados!$A$1:$ZZ$1, 0))</f>
        <v/>
      </c>
    </row>
    <row r="225">
      <c r="A225">
        <f>INDEX(resultados!$A$2:$ZZ$3000, 219, MATCH($B$1, resultados!$A$1:$ZZ$1, 0))</f>
        <v/>
      </c>
      <c r="B225">
        <f>INDEX(resultados!$A$2:$ZZ$3000, 219, MATCH($B$2, resultados!$A$1:$ZZ$1, 0))</f>
        <v/>
      </c>
      <c r="C225">
        <f>INDEX(resultados!$A$2:$ZZ$3000, 219, MATCH($B$3, resultados!$A$1:$ZZ$1, 0))</f>
        <v/>
      </c>
    </row>
    <row r="226">
      <c r="A226">
        <f>INDEX(resultados!$A$2:$ZZ$3000, 220, MATCH($B$1, resultados!$A$1:$ZZ$1, 0))</f>
        <v/>
      </c>
      <c r="B226">
        <f>INDEX(resultados!$A$2:$ZZ$3000, 220, MATCH($B$2, resultados!$A$1:$ZZ$1, 0))</f>
        <v/>
      </c>
      <c r="C226">
        <f>INDEX(resultados!$A$2:$ZZ$3000, 220, MATCH($B$3, resultados!$A$1:$ZZ$1, 0))</f>
        <v/>
      </c>
    </row>
    <row r="227">
      <c r="A227">
        <f>INDEX(resultados!$A$2:$ZZ$3000, 221, MATCH($B$1, resultados!$A$1:$ZZ$1, 0))</f>
        <v/>
      </c>
      <c r="B227">
        <f>INDEX(resultados!$A$2:$ZZ$3000, 221, MATCH($B$2, resultados!$A$1:$ZZ$1, 0))</f>
        <v/>
      </c>
      <c r="C227">
        <f>INDEX(resultados!$A$2:$ZZ$3000, 221, MATCH($B$3, resultados!$A$1:$ZZ$1, 0))</f>
        <v/>
      </c>
    </row>
    <row r="228">
      <c r="A228">
        <f>INDEX(resultados!$A$2:$ZZ$3000, 222, MATCH($B$1, resultados!$A$1:$ZZ$1, 0))</f>
        <v/>
      </c>
      <c r="B228">
        <f>INDEX(resultados!$A$2:$ZZ$3000, 222, MATCH($B$2, resultados!$A$1:$ZZ$1, 0))</f>
        <v/>
      </c>
      <c r="C228">
        <f>INDEX(resultados!$A$2:$ZZ$3000, 222, MATCH($B$3, resultados!$A$1:$ZZ$1, 0))</f>
        <v/>
      </c>
    </row>
    <row r="229">
      <c r="A229">
        <f>INDEX(resultados!$A$2:$ZZ$3000, 223, MATCH($B$1, resultados!$A$1:$ZZ$1, 0))</f>
        <v/>
      </c>
      <c r="B229">
        <f>INDEX(resultados!$A$2:$ZZ$3000, 223, MATCH($B$2, resultados!$A$1:$ZZ$1, 0))</f>
        <v/>
      </c>
      <c r="C229">
        <f>INDEX(resultados!$A$2:$ZZ$3000, 223, MATCH($B$3, resultados!$A$1:$ZZ$1, 0))</f>
        <v/>
      </c>
    </row>
    <row r="230">
      <c r="A230">
        <f>INDEX(resultados!$A$2:$ZZ$3000, 224, MATCH($B$1, resultados!$A$1:$ZZ$1, 0))</f>
        <v/>
      </c>
      <c r="B230">
        <f>INDEX(resultados!$A$2:$ZZ$3000, 224, MATCH($B$2, resultados!$A$1:$ZZ$1, 0))</f>
        <v/>
      </c>
      <c r="C230">
        <f>INDEX(resultados!$A$2:$ZZ$3000, 224, MATCH($B$3, resultados!$A$1:$ZZ$1, 0))</f>
        <v/>
      </c>
    </row>
    <row r="231">
      <c r="A231">
        <f>INDEX(resultados!$A$2:$ZZ$3000, 225, MATCH($B$1, resultados!$A$1:$ZZ$1, 0))</f>
        <v/>
      </c>
      <c r="B231">
        <f>INDEX(resultados!$A$2:$ZZ$3000, 225, MATCH($B$2, resultados!$A$1:$ZZ$1, 0))</f>
        <v/>
      </c>
      <c r="C231">
        <f>INDEX(resultados!$A$2:$ZZ$3000, 225, MATCH($B$3, resultados!$A$1:$ZZ$1, 0))</f>
        <v/>
      </c>
    </row>
    <row r="232">
      <c r="A232">
        <f>INDEX(resultados!$A$2:$ZZ$3000, 226, MATCH($B$1, resultados!$A$1:$ZZ$1, 0))</f>
        <v/>
      </c>
      <c r="B232">
        <f>INDEX(resultados!$A$2:$ZZ$3000, 226, MATCH($B$2, resultados!$A$1:$ZZ$1, 0))</f>
        <v/>
      </c>
      <c r="C232">
        <f>INDEX(resultados!$A$2:$ZZ$3000, 226, MATCH($B$3, resultados!$A$1:$ZZ$1, 0))</f>
        <v/>
      </c>
    </row>
    <row r="233">
      <c r="A233">
        <f>INDEX(resultados!$A$2:$ZZ$3000, 227, MATCH($B$1, resultados!$A$1:$ZZ$1, 0))</f>
        <v/>
      </c>
      <c r="B233">
        <f>INDEX(resultados!$A$2:$ZZ$3000, 227, MATCH($B$2, resultados!$A$1:$ZZ$1, 0))</f>
        <v/>
      </c>
      <c r="C233">
        <f>INDEX(resultados!$A$2:$ZZ$3000, 227, MATCH($B$3, resultados!$A$1:$ZZ$1, 0))</f>
        <v/>
      </c>
    </row>
    <row r="234">
      <c r="A234">
        <f>INDEX(resultados!$A$2:$ZZ$3000, 228, MATCH($B$1, resultados!$A$1:$ZZ$1, 0))</f>
        <v/>
      </c>
      <c r="B234">
        <f>INDEX(resultados!$A$2:$ZZ$3000, 228, MATCH($B$2, resultados!$A$1:$ZZ$1, 0))</f>
        <v/>
      </c>
      <c r="C234">
        <f>INDEX(resultados!$A$2:$ZZ$3000, 228, MATCH($B$3, resultados!$A$1:$ZZ$1, 0))</f>
        <v/>
      </c>
    </row>
    <row r="235">
      <c r="A235">
        <f>INDEX(resultados!$A$2:$ZZ$3000, 229, MATCH($B$1, resultados!$A$1:$ZZ$1, 0))</f>
        <v/>
      </c>
      <c r="B235">
        <f>INDEX(resultados!$A$2:$ZZ$3000, 229, MATCH($B$2, resultados!$A$1:$ZZ$1, 0))</f>
        <v/>
      </c>
      <c r="C235">
        <f>INDEX(resultados!$A$2:$ZZ$3000, 229, MATCH($B$3, resultados!$A$1:$ZZ$1, 0))</f>
        <v/>
      </c>
    </row>
    <row r="236">
      <c r="A236">
        <f>INDEX(resultados!$A$2:$ZZ$3000, 230, MATCH($B$1, resultados!$A$1:$ZZ$1, 0))</f>
        <v/>
      </c>
      <c r="B236">
        <f>INDEX(resultados!$A$2:$ZZ$3000, 230, MATCH($B$2, resultados!$A$1:$ZZ$1, 0))</f>
        <v/>
      </c>
      <c r="C236">
        <f>INDEX(resultados!$A$2:$ZZ$3000, 230, MATCH($B$3, resultados!$A$1:$ZZ$1, 0))</f>
        <v/>
      </c>
    </row>
    <row r="237">
      <c r="A237">
        <f>INDEX(resultados!$A$2:$ZZ$3000, 231, MATCH($B$1, resultados!$A$1:$ZZ$1, 0))</f>
        <v/>
      </c>
      <c r="B237">
        <f>INDEX(resultados!$A$2:$ZZ$3000, 231, MATCH($B$2, resultados!$A$1:$ZZ$1, 0))</f>
        <v/>
      </c>
      <c r="C237">
        <f>INDEX(resultados!$A$2:$ZZ$3000, 231, MATCH($B$3, resultados!$A$1:$ZZ$1, 0))</f>
        <v/>
      </c>
    </row>
    <row r="238">
      <c r="A238">
        <f>INDEX(resultados!$A$2:$ZZ$3000, 232, MATCH($B$1, resultados!$A$1:$ZZ$1, 0))</f>
        <v/>
      </c>
      <c r="B238">
        <f>INDEX(resultados!$A$2:$ZZ$3000, 232, MATCH($B$2, resultados!$A$1:$ZZ$1, 0))</f>
        <v/>
      </c>
      <c r="C238">
        <f>INDEX(resultados!$A$2:$ZZ$3000, 232, MATCH($B$3, resultados!$A$1:$ZZ$1, 0))</f>
        <v/>
      </c>
    </row>
    <row r="239">
      <c r="A239">
        <f>INDEX(resultados!$A$2:$ZZ$3000, 233, MATCH($B$1, resultados!$A$1:$ZZ$1, 0))</f>
        <v/>
      </c>
      <c r="B239">
        <f>INDEX(resultados!$A$2:$ZZ$3000, 233, MATCH($B$2, resultados!$A$1:$ZZ$1, 0))</f>
        <v/>
      </c>
      <c r="C239">
        <f>INDEX(resultados!$A$2:$ZZ$3000, 233, MATCH($B$3, resultados!$A$1:$ZZ$1, 0))</f>
        <v/>
      </c>
    </row>
    <row r="240">
      <c r="A240">
        <f>INDEX(resultados!$A$2:$ZZ$3000, 234, MATCH($B$1, resultados!$A$1:$ZZ$1, 0))</f>
        <v/>
      </c>
      <c r="B240">
        <f>INDEX(resultados!$A$2:$ZZ$3000, 234, MATCH($B$2, resultados!$A$1:$ZZ$1, 0))</f>
        <v/>
      </c>
      <c r="C240">
        <f>INDEX(resultados!$A$2:$ZZ$3000, 234, MATCH($B$3, resultados!$A$1:$ZZ$1, 0))</f>
        <v/>
      </c>
    </row>
    <row r="241">
      <c r="A241">
        <f>INDEX(resultados!$A$2:$ZZ$3000, 235, MATCH($B$1, resultados!$A$1:$ZZ$1, 0))</f>
        <v/>
      </c>
      <c r="B241">
        <f>INDEX(resultados!$A$2:$ZZ$3000, 235, MATCH($B$2, resultados!$A$1:$ZZ$1, 0))</f>
        <v/>
      </c>
      <c r="C241">
        <f>INDEX(resultados!$A$2:$ZZ$3000, 235, MATCH($B$3, resultados!$A$1:$ZZ$1, 0))</f>
        <v/>
      </c>
    </row>
    <row r="242">
      <c r="A242">
        <f>INDEX(resultados!$A$2:$ZZ$3000, 236, MATCH($B$1, resultados!$A$1:$ZZ$1, 0))</f>
        <v/>
      </c>
      <c r="B242">
        <f>INDEX(resultados!$A$2:$ZZ$3000, 236, MATCH($B$2, resultados!$A$1:$ZZ$1, 0))</f>
        <v/>
      </c>
      <c r="C242">
        <f>INDEX(resultados!$A$2:$ZZ$3000, 236, MATCH($B$3, resultados!$A$1:$ZZ$1, 0))</f>
        <v/>
      </c>
    </row>
    <row r="243">
      <c r="A243">
        <f>INDEX(resultados!$A$2:$ZZ$3000, 237, MATCH($B$1, resultados!$A$1:$ZZ$1, 0))</f>
        <v/>
      </c>
      <c r="B243">
        <f>INDEX(resultados!$A$2:$ZZ$3000, 237, MATCH($B$2, resultados!$A$1:$ZZ$1, 0))</f>
        <v/>
      </c>
      <c r="C243">
        <f>INDEX(resultados!$A$2:$ZZ$3000, 237, MATCH($B$3, resultados!$A$1:$ZZ$1, 0))</f>
        <v/>
      </c>
    </row>
    <row r="244">
      <c r="A244">
        <f>INDEX(resultados!$A$2:$ZZ$3000, 238, MATCH($B$1, resultados!$A$1:$ZZ$1, 0))</f>
        <v/>
      </c>
      <c r="B244">
        <f>INDEX(resultados!$A$2:$ZZ$3000, 238, MATCH($B$2, resultados!$A$1:$ZZ$1, 0))</f>
        <v/>
      </c>
      <c r="C244">
        <f>INDEX(resultados!$A$2:$ZZ$3000, 238, MATCH($B$3, resultados!$A$1:$ZZ$1, 0))</f>
        <v/>
      </c>
    </row>
    <row r="245">
      <c r="A245">
        <f>INDEX(resultados!$A$2:$ZZ$3000, 239, MATCH($B$1, resultados!$A$1:$ZZ$1, 0))</f>
        <v/>
      </c>
      <c r="B245">
        <f>INDEX(resultados!$A$2:$ZZ$3000, 239, MATCH($B$2, resultados!$A$1:$ZZ$1, 0))</f>
        <v/>
      </c>
      <c r="C245">
        <f>INDEX(resultados!$A$2:$ZZ$3000, 239, MATCH($B$3, resultados!$A$1:$ZZ$1, 0))</f>
        <v/>
      </c>
    </row>
    <row r="246">
      <c r="A246">
        <f>INDEX(resultados!$A$2:$ZZ$3000, 240, MATCH($B$1, resultados!$A$1:$ZZ$1, 0))</f>
        <v/>
      </c>
      <c r="B246">
        <f>INDEX(resultados!$A$2:$ZZ$3000, 240, MATCH($B$2, resultados!$A$1:$ZZ$1, 0))</f>
        <v/>
      </c>
      <c r="C246">
        <f>INDEX(resultados!$A$2:$ZZ$3000, 240, MATCH($B$3, resultados!$A$1:$ZZ$1, 0))</f>
        <v/>
      </c>
    </row>
    <row r="247">
      <c r="A247">
        <f>INDEX(resultados!$A$2:$ZZ$3000, 241, MATCH($B$1, resultados!$A$1:$ZZ$1, 0))</f>
        <v/>
      </c>
      <c r="B247">
        <f>INDEX(resultados!$A$2:$ZZ$3000, 241, MATCH($B$2, resultados!$A$1:$ZZ$1, 0))</f>
        <v/>
      </c>
      <c r="C247">
        <f>INDEX(resultados!$A$2:$ZZ$3000, 241, MATCH($B$3, resultados!$A$1:$ZZ$1, 0))</f>
        <v/>
      </c>
    </row>
    <row r="248">
      <c r="A248">
        <f>INDEX(resultados!$A$2:$ZZ$3000, 242, MATCH($B$1, resultados!$A$1:$ZZ$1, 0))</f>
        <v/>
      </c>
      <c r="B248">
        <f>INDEX(resultados!$A$2:$ZZ$3000, 242, MATCH($B$2, resultados!$A$1:$ZZ$1, 0))</f>
        <v/>
      </c>
      <c r="C248">
        <f>INDEX(resultados!$A$2:$ZZ$3000, 242, MATCH($B$3, resultados!$A$1:$ZZ$1, 0))</f>
        <v/>
      </c>
    </row>
    <row r="249">
      <c r="A249">
        <f>INDEX(resultados!$A$2:$ZZ$3000, 243, MATCH($B$1, resultados!$A$1:$ZZ$1, 0))</f>
        <v/>
      </c>
      <c r="B249">
        <f>INDEX(resultados!$A$2:$ZZ$3000, 243, MATCH($B$2, resultados!$A$1:$ZZ$1, 0))</f>
        <v/>
      </c>
      <c r="C249">
        <f>INDEX(resultados!$A$2:$ZZ$3000, 243, MATCH($B$3, resultados!$A$1:$ZZ$1, 0))</f>
        <v/>
      </c>
    </row>
    <row r="250">
      <c r="A250">
        <f>INDEX(resultados!$A$2:$ZZ$3000, 244, MATCH($B$1, resultados!$A$1:$ZZ$1, 0))</f>
        <v/>
      </c>
      <c r="B250">
        <f>INDEX(resultados!$A$2:$ZZ$3000, 244, MATCH($B$2, resultados!$A$1:$ZZ$1, 0))</f>
        <v/>
      </c>
      <c r="C250">
        <f>INDEX(resultados!$A$2:$ZZ$3000, 244, MATCH($B$3, resultados!$A$1:$ZZ$1, 0))</f>
        <v/>
      </c>
    </row>
    <row r="251">
      <c r="A251">
        <f>INDEX(resultados!$A$2:$ZZ$3000, 245, MATCH($B$1, resultados!$A$1:$ZZ$1, 0))</f>
        <v/>
      </c>
      <c r="B251">
        <f>INDEX(resultados!$A$2:$ZZ$3000, 245, MATCH($B$2, resultados!$A$1:$ZZ$1, 0))</f>
        <v/>
      </c>
      <c r="C251">
        <f>INDEX(resultados!$A$2:$ZZ$3000, 245, MATCH($B$3, resultados!$A$1:$ZZ$1, 0))</f>
        <v/>
      </c>
    </row>
    <row r="252">
      <c r="A252">
        <f>INDEX(resultados!$A$2:$ZZ$3000, 246, MATCH($B$1, resultados!$A$1:$ZZ$1, 0))</f>
        <v/>
      </c>
      <c r="B252">
        <f>INDEX(resultados!$A$2:$ZZ$3000, 246, MATCH($B$2, resultados!$A$1:$ZZ$1, 0))</f>
        <v/>
      </c>
      <c r="C252">
        <f>INDEX(resultados!$A$2:$ZZ$3000, 246, MATCH($B$3, resultados!$A$1:$ZZ$1, 0))</f>
        <v/>
      </c>
    </row>
    <row r="253">
      <c r="A253">
        <f>INDEX(resultados!$A$2:$ZZ$3000, 247, MATCH($B$1, resultados!$A$1:$ZZ$1, 0))</f>
        <v/>
      </c>
      <c r="B253">
        <f>INDEX(resultados!$A$2:$ZZ$3000, 247, MATCH($B$2, resultados!$A$1:$ZZ$1, 0))</f>
        <v/>
      </c>
      <c r="C253">
        <f>INDEX(resultados!$A$2:$ZZ$3000, 247, MATCH($B$3, resultados!$A$1:$ZZ$1, 0))</f>
        <v/>
      </c>
    </row>
    <row r="254">
      <c r="A254">
        <f>INDEX(resultados!$A$2:$ZZ$3000, 248, MATCH($B$1, resultados!$A$1:$ZZ$1, 0))</f>
        <v/>
      </c>
      <c r="B254">
        <f>INDEX(resultados!$A$2:$ZZ$3000, 248, MATCH($B$2, resultados!$A$1:$ZZ$1, 0))</f>
        <v/>
      </c>
      <c r="C254">
        <f>INDEX(resultados!$A$2:$ZZ$3000, 248, MATCH($B$3, resultados!$A$1:$ZZ$1, 0))</f>
        <v/>
      </c>
    </row>
    <row r="255">
      <c r="A255">
        <f>INDEX(resultados!$A$2:$ZZ$3000, 249, MATCH($B$1, resultados!$A$1:$ZZ$1, 0))</f>
        <v/>
      </c>
      <c r="B255">
        <f>INDEX(resultados!$A$2:$ZZ$3000, 249, MATCH($B$2, resultados!$A$1:$ZZ$1, 0))</f>
        <v/>
      </c>
      <c r="C255">
        <f>INDEX(resultados!$A$2:$ZZ$3000, 249, MATCH($B$3, resultados!$A$1:$ZZ$1, 0))</f>
        <v/>
      </c>
    </row>
    <row r="256">
      <c r="A256">
        <f>INDEX(resultados!$A$2:$ZZ$3000, 250, MATCH($B$1, resultados!$A$1:$ZZ$1, 0))</f>
        <v/>
      </c>
      <c r="B256">
        <f>INDEX(resultados!$A$2:$ZZ$3000, 250, MATCH($B$2, resultados!$A$1:$ZZ$1, 0))</f>
        <v/>
      </c>
      <c r="C256">
        <f>INDEX(resultados!$A$2:$ZZ$3000, 250, MATCH($B$3, resultados!$A$1:$ZZ$1, 0))</f>
        <v/>
      </c>
    </row>
    <row r="257">
      <c r="A257">
        <f>INDEX(resultados!$A$2:$ZZ$3000, 251, MATCH($B$1, resultados!$A$1:$ZZ$1, 0))</f>
        <v/>
      </c>
      <c r="B257">
        <f>INDEX(resultados!$A$2:$ZZ$3000, 251, MATCH($B$2, resultados!$A$1:$ZZ$1, 0))</f>
        <v/>
      </c>
      <c r="C257">
        <f>INDEX(resultados!$A$2:$ZZ$3000, 251, MATCH($B$3, resultados!$A$1:$ZZ$1, 0))</f>
        <v/>
      </c>
    </row>
    <row r="258">
      <c r="A258">
        <f>INDEX(resultados!$A$2:$ZZ$3000, 252, MATCH($B$1, resultados!$A$1:$ZZ$1, 0))</f>
        <v/>
      </c>
      <c r="B258">
        <f>INDEX(resultados!$A$2:$ZZ$3000, 252, MATCH($B$2, resultados!$A$1:$ZZ$1, 0))</f>
        <v/>
      </c>
      <c r="C258">
        <f>INDEX(resultados!$A$2:$ZZ$3000, 252, MATCH($B$3, resultados!$A$1:$ZZ$1, 0))</f>
        <v/>
      </c>
    </row>
    <row r="259">
      <c r="A259">
        <f>INDEX(resultados!$A$2:$ZZ$3000, 253, MATCH($B$1, resultados!$A$1:$ZZ$1, 0))</f>
        <v/>
      </c>
      <c r="B259">
        <f>INDEX(resultados!$A$2:$ZZ$3000, 253, MATCH($B$2, resultados!$A$1:$ZZ$1, 0))</f>
        <v/>
      </c>
      <c r="C259">
        <f>INDEX(resultados!$A$2:$ZZ$3000, 253, MATCH($B$3, resultados!$A$1:$ZZ$1, 0))</f>
        <v/>
      </c>
    </row>
    <row r="260">
      <c r="A260">
        <f>INDEX(resultados!$A$2:$ZZ$3000, 254, MATCH($B$1, resultados!$A$1:$ZZ$1, 0))</f>
        <v/>
      </c>
      <c r="B260">
        <f>INDEX(resultados!$A$2:$ZZ$3000, 254, MATCH($B$2, resultados!$A$1:$ZZ$1, 0))</f>
        <v/>
      </c>
      <c r="C260">
        <f>INDEX(resultados!$A$2:$ZZ$3000, 254, MATCH($B$3, resultados!$A$1:$ZZ$1, 0))</f>
        <v/>
      </c>
    </row>
    <row r="261">
      <c r="A261">
        <f>INDEX(resultados!$A$2:$ZZ$3000, 255, MATCH($B$1, resultados!$A$1:$ZZ$1, 0))</f>
        <v/>
      </c>
      <c r="B261">
        <f>INDEX(resultados!$A$2:$ZZ$3000, 255, MATCH($B$2, resultados!$A$1:$ZZ$1, 0))</f>
        <v/>
      </c>
      <c r="C261">
        <f>INDEX(resultados!$A$2:$ZZ$3000, 255, MATCH($B$3, resultados!$A$1:$ZZ$1, 0))</f>
        <v/>
      </c>
    </row>
    <row r="262">
      <c r="A262">
        <f>INDEX(resultados!$A$2:$ZZ$3000, 256, MATCH($B$1, resultados!$A$1:$ZZ$1, 0))</f>
        <v/>
      </c>
      <c r="B262">
        <f>INDEX(resultados!$A$2:$ZZ$3000, 256, MATCH($B$2, resultados!$A$1:$ZZ$1, 0))</f>
        <v/>
      </c>
      <c r="C262">
        <f>INDEX(resultados!$A$2:$ZZ$3000, 256, MATCH($B$3, resultados!$A$1:$ZZ$1, 0))</f>
        <v/>
      </c>
    </row>
    <row r="263">
      <c r="A263">
        <f>INDEX(resultados!$A$2:$ZZ$3000, 257, MATCH($B$1, resultados!$A$1:$ZZ$1, 0))</f>
        <v/>
      </c>
      <c r="B263">
        <f>INDEX(resultados!$A$2:$ZZ$3000, 257, MATCH($B$2, resultados!$A$1:$ZZ$1, 0))</f>
        <v/>
      </c>
      <c r="C263">
        <f>INDEX(resultados!$A$2:$ZZ$3000, 257, MATCH($B$3, resultados!$A$1:$ZZ$1, 0))</f>
        <v/>
      </c>
    </row>
    <row r="264">
      <c r="A264">
        <f>INDEX(resultados!$A$2:$ZZ$3000, 258, MATCH($B$1, resultados!$A$1:$ZZ$1, 0))</f>
        <v/>
      </c>
      <c r="B264">
        <f>INDEX(resultados!$A$2:$ZZ$3000, 258, MATCH($B$2, resultados!$A$1:$ZZ$1, 0))</f>
        <v/>
      </c>
      <c r="C264">
        <f>INDEX(resultados!$A$2:$ZZ$3000, 258, MATCH($B$3, resultados!$A$1:$ZZ$1, 0))</f>
        <v/>
      </c>
    </row>
    <row r="265">
      <c r="A265">
        <f>INDEX(resultados!$A$2:$ZZ$3000, 259, MATCH($B$1, resultados!$A$1:$ZZ$1, 0))</f>
        <v/>
      </c>
      <c r="B265">
        <f>INDEX(resultados!$A$2:$ZZ$3000, 259, MATCH($B$2, resultados!$A$1:$ZZ$1, 0))</f>
        <v/>
      </c>
      <c r="C265">
        <f>INDEX(resultados!$A$2:$ZZ$3000, 259, MATCH($B$3, resultados!$A$1:$ZZ$1, 0))</f>
        <v/>
      </c>
    </row>
    <row r="266">
      <c r="A266">
        <f>INDEX(resultados!$A$2:$ZZ$3000, 260, MATCH($B$1, resultados!$A$1:$ZZ$1, 0))</f>
        <v/>
      </c>
      <c r="B266">
        <f>INDEX(resultados!$A$2:$ZZ$3000, 260, MATCH($B$2, resultados!$A$1:$ZZ$1, 0))</f>
        <v/>
      </c>
      <c r="C266">
        <f>INDEX(resultados!$A$2:$ZZ$3000, 260, MATCH($B$3, resultados!$A$1:$ZZ$1, 0))</f>
        <v/>
      </c>
    </row>
    <row r="267">
      <c r="A267">
        <f>INDEX(resultados!$A$2:$ZZ$3000, 261, MATCH($B$1, resultados!$A$1:$ZZ$1, 0))</f>
        <v/>
      </c>
      <c r="B267">
        <f>INDEX(resultados!$A$2:$ZZ$3000, 261, MATCH($B$2, resultados!$A$1:$ZZ$1, 0))</f>
        <v/>
      </c>
      <c r="C267">
        <f>INDEX(resultados!$A$2:$ZZ$3000, 261, MATCH($B$3, resultados!$A$1:$ZZ$1, 0))</f>
        <v/>
      </c>
    </row>
    <row r="268">
      <c r="A268">
        <f>INDEX(resultados!$A$2:$ZZ$3000, 262, MATCH($B$1, resultados!$A$1:$ZZ$1, 0))</f>
        <v/>
      </c>
      <c r="B268">
        <f>INDEX(resultados!$A$2:$ZZ$3000, 262, MATCH($B$2, resultados!$A$1:$ZZ$1, 0))</f>
        <v/>
      </c>
      <c r="C268">
        <f>INDEX(resultados!$A$2:$ZZ$3000, 262, MATCH($B$3, resultados!$A$1:$ZZ$1, 0))</f>
        <v/>
      </c>
    </row>
    <row r="269">
      <c r="A269">
        <f>INDEX(resultados!$A$2:$ZZ$3000, 263, MATCH($B$1, resultados!$A$1:$ZZ$1, 0))</f>
        <v/>
      </c>
      <c r="B269">
        <f>INDEX(resultados!$A$2:$ZZ$3000, 263, MATCH($B$2, resultados!$A$1:$ZZ$1, 0))</f>
        <v/>
      </c>
      <c r="C269">
        <f>INDEX(resultados!$A$2:$ZZ$3000, 263, MATCH($B$3, resultados!$A$1:$ZZ$1, 0))</f>
        <v/>
      </c>
    </row>
    <row r="270">
      <c r="A270">
        <f>INDEX(resultados!$A$2:$ZZ$3000, 264, MATCH($B$1, resultados!$A$1:$ZZ$1, 0))</f>
        <v/>
      </c>
      <c r="B270">
        <f>INDEX(resultados!$A$2:$ZZ$3000, 264, MATCH($B$2, resultados!$A$1:$ZZ$1, 0))</f>
        <v/>
      </c>
      <c r="C270">
        <f>INDEX(resultados!$A$2:$ZZ$3000, 264, MATCH($B$3, resultados!$A$1:$ZZ$1, 0))</f>
        <v/>
      </c>
    </row>
    <row r="271">
      <c r="A271">
        <f>INDEX(resultados!$A$2:$ZZ$3000, 265, MATCH($B$1, resultados!$A$1:$ZZ$1, 0))</f>
        <v/>
      </c>
      <c r="B271">
        <f>INDEX(resultados!$A$2:$ZZ$3000, 265, MATCH($B$2, resultados!$A$1:$ZZ$1, 0))</f>
        <v/>
      </c>
      <c r="C271">
        <f>INDEX(resultados!$A$2:$ZZ$3000, 265, MATCH($B$3, resultados!$A$1:$ZZ$1, 0))</f>
        <v/>
      </c>
    </row>
    <row r="272">
      <c r="A272">
        <f>INDEX(resultados!$A$2:$ZZ$3000, 266, MATCH($B$1, resultados!$A$1:$ZZ$1, 0))</f>
        <v/>
      </c>
      <c r="B272">
        <f>INDEX(resultados!$A$2:$ZZ$3000, 266, MATCH($B$2, resultados!$A$1:$ZZ$1, 0))</f>
        <v/>
      </c>
      <c r="C272">
        <f>INDEX(resultados!$A$2:$ZZ$3000, 266, MATCH($B$3, resultados!$A$1:$ZZ$1, 0))</f>
        <v/>
      </c>
    </row>
    <row r="273">
      <c r="A273">
        <f>INDEX(resultados!$A$2:$ZZ$3000, 267, MATCH($B$1, resultados!$A$1:$ZZ$1, 0))</f>
        <v/>
      </c>
      <c r="B273">
        <f>INDEX(resultados!$A$2:$ZZ$3000, 267, MATCH($B$2, resultados!$A$1:$ZZ$1, 0))</f>
        <v/>
      </c>
      <c r="C273">
        <f>INDEX(resultados!$A$2:$ZZ$3000, 267, MATCH($B$3, resultados!$A$1:$ZZ$1, 0))</f>
        <v/>
      </c>
    </row>
    <row r="274">
      <c r="A274">
        <f>INDEX(resultados!$A$2:$ZZ$3000, 268, MATCH($B$1, resultados!$A$1:$ZZ$1, 0))</f>
        <v/>
      </c>
      <c r="B274">
        <f>INDEX(resultados!$A$2:$ZZ$3000, 268, MATCH($B$2, resultados!$A$1:$ZZ$1, 0))</f>
        <v/>
      </c>
      <c r="C274">
        <f>INDEX(resultados!$A$2:$ZZ$3000, 268, MATCH($B$3, resultados!$A$1:$ZZ$1, 0))</f>
        <v/>
      </c>
    </row>
    <row r="275">
      <c r="A275">
        <f>INDEX(resultados!$A$2:$ZZ$3000, 269, MATCH($B$1, resultados!$A$1:$ZZ$1, 0))</f>
        <v/>
      </c>
      <c r="B275">
        <f>INDEX(resultados!$A$2:$ZZ$3000, 269, MATCH($B$2, resultados!$A$1:$ZZ$1, 0))</f>
        <v/>
      </c>
      <c r="C275">
        <f>INDEX(resultados!$A$2:$ZZ$3000, 269, MATCH($B$3, resultados!$A$1:$ZZ$1, 0))</f>
        <v/>
      </c>
    </row>
    <row r="276">
      <c r="A276">
        <f>INDEX(resultados!$A$2:$ZZ$3000, 270, MATCH($B$1, resultados!$A$1:$ZZ$1, 0))</f>
        <v/>
      </c>
      <c r="B276">
        <f>INDEX(resultados!$A$2:$ZZ$3000, 270, MATCH($B$2, resultados!$A$1:$ZZ$1, 0))</f>
        <v/>
      </c>
      <c r="C276">
        <f>INDEX(resultados!$A$2:$ZZ$3000, 270, MATCH($B$3, resultados!$A$1:$ZZ$1, 0))</f>
        <v/>
      </c>
    </row>
    <row r="277">
      <c r="A277">
        <f>INDEX(resultados!$A$2:$ZZ$3000, 271, MATCH($B$1, resultados!$A$1:$ZZ$1, 0))</f>
        <v/>
      </c>
      <c r="B277">
        <f>INDEX(resultados!$A$2:$ZZ$3000, 271, MATCH($B$2, resultados!$A$1:$ZZ$1, 0))</f>
        <v/>
      </c>
      <c r="C277">
        <f>INDEX(resultados!$A$2:$ZZ$3000, 271, MATCH($B$3, resultados!$A$1:$ZZ$1, 0))</f>
        <v/>
      </c>
    </row>
    <row r="278">
      <c r="A278">
        <f>INDEX(resultados!$A$2:$ZZ$3000, 272, MATCH($B$1, resultados!$A$1:$ZZ$1, 0))</f>
        <v/>
      </c>
      <c r="B278">
        <f>INDEX(resultados!$A$2:$ZZ$3000, 272, MATCH($B$2, resultados!$A$1:$ZZ$1, 0))</f>
        <v/>
      </c>
      <c r="C278">
        <f>INDEX(resultados!$A$2:$ZZ$3000, 272, MATCH($B$3, resultados!$A$1:$ZZ$1, 0))</f>
        <v/>
      </c>
    </row>
    <row r="279">
      <c r="A279">
        <f>INDEX(resultados!$A$2:$ZZ$3000, 273, MATCH($B$1, resultados!$A$1:$ZZ$1, 0))</f>
        <v/>
      </c>
      <c r="B279">
        <f>INDEX(resultados!$A$2:$ZZ$3000, 273, MATCH($B$2, resultados!$A$1:$ZZ$1, 0))</f>
        <v/>
      </c>
      <c r="C279">
        <f>INDEX(resultados!$A$2:$ZZ$3000, 273, MATCH($B$3, resultados!$A$1:$ZZ$1, 0))</f>
        <v/>
      </c>
    </row>
    <row r="280">
      <c r="A280">
        <f>INDEX(resultados!$A$2:$ZZ$3000, 274, MATCH($B$1, resultados!$A$1:$ZZ$1, 0))</f>
        <v/>
      </c>
      <c r="B280">
        <f>INDEX(resultados!$A$2:$ZZ$3000, 274, MATCH($B$2, resultados!$A$1:$ZZ$1, 0))</f>
        <v/>
      </c>
      <c r="C280">
        <f>INDEX(resultados!$A$2:$ZZ$3000, 274, MATCH($B$3, resultados!$A$1:$ZZ$1, 0))</f>
        <v/>
      </c>
    </row>
    <row r="281">
      <c r="A281">
        <f>INDEX(resultados!$A$2:$ZZ$3000, 275, MATCH($B$1, resultados!$A$1:$ZZ$1, 0))</f>
        <v/>
      </c>
      <c r="B281">
        <f>INDEX(resultados!$A$2:$ZZ$3000, 275, MATCH($B$2, resultados!$A$1:$ZZ$1, 0))</f>
        <v/>
      </c>
      <c r="C281">
        <f>INDEX(resultados!$A$2:$ZZ$3000, 275, MATCH($B$3, resultados!$A$1:$ZZ$1, 0))</f>
        <v/>
      </c>
    </row>
    <row r="282">
      <c r="A282">
        <f>INDEX(resultados!$A$2:$ZZ$3000, 276, MATCH($B$1, resultados!$A$1:$ZZ$1, 0))</f>
        <v/>
      </c>
      <c r="B282">
        <f>INDEX(resultados!$A$2:$ZZ$3000, 276, MATCH($B$2, resultados!$A$1:$ZZ$1, 0))</f>
        <v/>
      </c>
      <c r="C282">
        <f>INDEX(resultados!$A$2:$ZZ$3000, 276, MATCH($B$3, resultados!$A$1:$ZZ$1, 0))</f>
        <v/>
      </c>
    </row>
    <row r="283">
      <c r="A283">
        <f>INDEX(resultados!$A$2:$ZZ$3000, 277, MATCH($B$1, resultados!$A$1:$ZZ$1, 0))</f>
        <v/>
      </c>
      <c r="B283">
        <f>INDEX(resultados!$A$2:$ZZ$3000, 277, MATCH($B$2, resultados!$A$1:$ZZ$1, 0))</f>
        <v/>
      </c>
      <c r="C283">
        <f>INDEX(resultados!$A$2:$ZZ$3000, 277, MATCH($B$3, resultados!$A$1:$ZZ$1, 0))</f>
        <v/>
      </c>
    </row>
    <row r="284">
      <c r="A284">
        <f>INDEX(resultados!$A$2:$ZZ$3000, 278, MATCH($B$1, resultados!$A$1:$ZZ$1, 0))</f>
        <v/>
      </c>
      <c r="B284">
        <f>INDEX(resultados!$A$2:$ZZ$3000, 278, MATCH($B$2, resultados!$A$1:$ZZ$1, 0))</f>
        <v/>
      </c>
      <c r="C284">
        <f>INDEX(resultados!$A$2:$ZZ$3000, 278, MATCH($B$3, resultados!$A$1:$ZZ$1, 0))</f>
        <v/>
      </c>
    </row>
    <row r="285">
      <c r="A285">
        <f>INDEX(resultados!$A$2:$ZZ$3000, 279, MATCH($B$1, resultados!$A$1:$ZZ$1, 0))</f>
        <v/>
      </c>
      <c r="B285">
        <f>INDEX(resultados!$A$2:$ZZ$3000, 279, MATCH($B$2, resultados!$A$1:$ZZ$1, 0))</f>
        <v/>
      </c>
      <c r="C285">
        <f>INDEX(resultados!$A$2:$ZZ$3000, 279, MATCH($B$3, resultados!$A$1:$ZZ$1, 0))</f>
        <v/>
      </c>
    </row>
    <row r="286">
      <c r="A286">
        <f>INDEX(resultados!$A$2:$ZZ$3000, 280, MATCH($B$1, resultados!$A$1:$ZZ$1, 0))</f>
        <v/>
      </c>
      <c r="B286">
        <f>INDEX(resultados!$A$2:$ZZ$3000, 280, MATCH($B$2, resultados!$A$1:$ZZ$1, 0))</f>
        <v/>
      </c>
      <c r="C286">
        <f>INDEX(resultados!$A$2:$ZZ$3000, 280, MATCH($B$3, resultados!$A$1:$ZZ$1, 0))</f>
        <v/>
      </c>
    </row>
    <row r="287">
      <c r="A287">
        <f>INDEX(resultados!$A$2:$ZZ$3000, 281, MATCH($B$1, resultados!$A$1:$ZZ$1, 0))</f>
        <v/>
      </c>
      <c r="B287">
        <f>INDEX(resultados!$A$2:$ZZ$3000, 281, MATCH($B$2, resultados!$A$1:$ZZ$1, 0))</f>
        <v/>
      </c>
      <c r="C287">
        <f>INDEX(resultados!$A$2:$ZZ$3000, 281, MATCH($B$3, resultados!$A$1:$ZZ$1, 0))</f>
        <v/>
      </c>
    </row>
    <row r="288">
      <c r="A288">
        <f>INDEX(resultados!$A$2:$ZZ$3000, 282, MATCH($B$1, resultados!$A$1:$ZZ$1, 0))</f>
        <v/>
      </c>
      <c r="B288">
        <f>INDEX(resultados!$A$2:$ZZ$3000, 282, MATCH($B$2, resultados!$A$1:$ZZ$1, 0))</f>
        <v/>
      </c>
      <c r="C288">
        <f>INDEX(resultados!$A$2:$ZZ$3000, 282, MATCH($B$3, resultados!$A$1:$ZZ$1, 0))</f>
        <v/>
      </c>
    </row>
    <row r="289">
      <c r="A289">
        <f>INDEX(resultados!$A$2:$ZZ$3000, 283, MATCH($B$1, resultados!$A$1:$ZZ$1, 0))</f>
        <v/>
      </c>
      <c r="B289">
        <f>INDEX(resultados!$A$2:$ZZ$3000, 283, MATCH($B$2, resultados!$A$1:$ZZ$1, 0))</f>
        <v/>
      </c>
      <c r="C289">
        <f>INDEX(resultados!$A$2:$ZZ$3000, 283, MATCH($B$3, resultados!$A$1:$ZZ$1, 0))</f>
        <v/>
      </c>
    </row>
    <row r="290">
      <c r="A290">
        <f>INDEX(resultados!$A$2:$ZZ$3000, 284, MATCH($B$1, resultados!$A$1:$ZZ$1, 0))</f>
        <v/>
      </c>
      <c r="B290">
        <f>INDEX(resultados!$A$2:$ZZ$3000, 284, MATCH($B$2, resultados!$A$1:$ZZ$1, 0))</f>
        <v/>
      </c>
      <c r="C290">
        <f>INDEX(resultados!$A$2:$ZZ$3000, 284, MATCH($B$3, resultados!$A$1:$ZZ$1, 0))</f>
        <v/>
      </c>
    </row>
    <row r="291">
      <c r="A291">
        <f>INDEX(resultados!$A$2:$ZZ$3000, 285, MATCH($B$1, resultados!$A$1:$ZZ$1, 0))</f>
        <v/>
      </c>
      <c r="B291">
        <f>INDEX(resultados!$A$2:$ZZ$3000, 285, MATCH($B$2, resultados!$A$1:$ZZ$1, 0))</f>
        <v/>
      </c>
      <c r="C291">
        <f>INDEX(resultados!$A$2:$ZZ$3000, 285, MATCH($B$3, resultados!$A$1:$ZZ$1, 0))</f>
        <v/>
      </c>
    </row>
    <row r="292">
      <c r="A292">
        <f>INDEX(resultados!$A$2:$ZZ$3000, 286, MATCH($B$1, resultados!$A$1:$ZZ$1, 0))</f>
        <v/>
      </c>
      <c r="B292">
        <f>INDEX(resultados!$A$2:$ZZ$3000, 286, MATCH($B$2, resultados!$A$1:$ZZ$1, 0))</f>
        <v/>
      </c>
      <c r="C292">
        <f>INDEX(resultados!$A$2:$ZZ$3000, 286, MATCH($B$3, resultados!$A$1:$ZZ$1, 0))</f>
        <v/>
      </c>
    </row>
    <row r="293">
      <c r="A293">
        <f>INDEX(resultados!$A$2:$ZZ$3000, 287, MATCH($B$1, resultados!$A$1:$ZZ$1, 0))</f>
        <v/>
      </c>
      <c r="B293">
        <f>INDEX(resultados!$A$2:$ZZ$3000, 287, MATCH($B$2, resultados!$A$1:$ZZ$1, 0))</f>
        <v/>
      </c>
      <c r="C293">
        <f>INDEX(resultados!$A$2:$ZZ$3000, 287, MATCH($B$3, resultados!$A$1:$ZZ$1, 0))</f>
        <v/>
      </c>
    </row>
    <row r="294">
      <c r="A294">
        <f>INDEX(resultados!$A$2:$ZZ$3000, 288, MATCH($B$1, resultados!$A$1:$ZZ$1, 0))</f>
        <v/>
      </c>
      <c r="B294">
        <f>INDEX(resultados!$A$2:$ZZ$3000, 288, MATCH($B$2, resultados!$A$1:$ZZ$1, 0))</f>
        <v/>
      </c>
      <c r="C294">
        <f>INDEX(resultados!$A$2:$ZZ$3000, 288, MATCH($B$3, resultados!$A$1:$ZZ$1, 0))</f>
        <v/>
      </c>
    </row>
    <row r="295">
      <c r="A295">
        <f>INDEX(resultados!$A$2:$ZZ$3000, 289, MATCH($B$1, resultados!$A$1:$ZZ$1, 0))</f>
        <v/>
      </c>
      <c r="B295">
        <f>INDEX(resultados!$A$2:$ZZ$3000, 289, MATCH($B$2, resultados!$A$1:$ZZ$1, 0))</f>
        <v/>
      </c>
      <c r="C295">
        <f>INDEX(resultados!$A$2:$ZZ$3000, 289, MATCH($B$3, resultados!$A$1:$ZZ$1, 0))</f>
        <v/>
      </c>
    </row>
    <row r="296">
      <c r="A296">
        <f>INDEX(resultados!$A$2:$ZZ$3000, 290, MATCH($B$1, resultados!$A$1:$ZZ$1, 0))</f>
        <v/>
      </c>
      <c r="B296">
        <f>INDEX(resultados!$A$2:$ZZ$3000, 290, MATCH($B$2, resultados!$A$1:$ZZ$1, 0))</f>
        <v/>
      </c>
      <c r="C296">
        <f>INDEX(resultados!$A$2:$ZZ$3000, 290, MATCH($B$3, resultados!$A$1:$ZZ$1, 0))</f>
        <v/>
      </c>
    </row>
    <row r="297">
      <c r="A297">
        <f>INDEX(resultados!$A$2:$ZZ$3000, 291, MATCH($B$1, resultados!$A$1:$ZZ$1, 0))</f>
        <v/>
      </c>
      <c r="B297">
        <f>INDEX(resultados!$A$2:$ZZ$3000, 291, MATCH($B$2, resultados!$A$1:$ZZ$1, 0))</f>
        <v/>
      </c>
      <c r="C297">
        <f>INDEX(resultados!$A$2:$ZZ$3000, 291, MATCH($B$3, resultados!$A$1:$ZZ$1, 0))</f>
        <v/>
      </c>
    </row>
    <row r="298">
      <c r="A298">
        <f>INDEX(resultados!$A$2:$ZZ$3000, 292, MATCH($B$1, resultados!$A$1:$ZZ$1, 0))</f>
        <v/>
      </c>
      <c r="B298">
        <f>INDEX(resultados!$A$2:$ZZ$3000, 292, MATCH($B$2, resultados!$A$1:$ZZ$1, 0))</f>
        <v/>
      </c>
      <c r="C298">
        <f>INDEX(resultados!$A$2:$ZZ$3000, 292, MATCH($B$3, resultados!$A$1:$ZZ$1, 0))</f>
        <v/>
      </c>
    </row>
    <row r="299">
      <c r="A299">
        <f>INDEX(resultados!$A$2:$ZZ$3000, 293, MATCH($B$1, resultados!$A$1:$ZZ$1, 0))</f>
        <v/>
      </c>
      <c r="B299">
        <f>INDEX(resultados!$A$2:$ZZ$3000, 293, MATCH($B$2, resultados!$A$1:$ZZ$1, 0))</f>
        <v/>
      </c>
      <c r="C299">
        <f>INDEX(resultados!$A$2:$ZZ$3000, 293, MATCH($B$3, resultados!$A$1:$ZZ$1, 0))</f>
        <v/>
      </c>
    </row>
    <row r="300">
      <c r="A300">
        <f>INDEX(resultados!$A$2:$ZZ$3000, 294, MATCH($B$1, resultados!$A$1:$ZZ$1, 0))</f>
        <v/>
      </c>
      <c r="B300">
        <f>INDEX(resultados!$A$2:$ZZ$3000, 294, MATCH($B$2, resultados!$A$1:$ZZ$1, 0))</f>
        <v/>
      </c>
      <c r="C300">
        <f>INDEX(resultados!$A$2:$ZZ$3000, 294, MATCH($B$3, resultados!$A$1:$ZZ$1, 0))</f>
        <v/>
      </c>
    </row>
    <row r="301">
      <c r="A301">
        <f>INDEX(resultados!$A$2:$ZZ$3000, 295, MATCH($B$1, resultados!$A$1:$ZZ$1, 0))</f>
        <v/>
      </c>
      <c r="B301">
        <f>INDEX(resultados!$A$2:$ZZ$3000, 295, MATCH($B$2, resultados!$A$1:$ZZ$1, 0))</f>
        <v/>
      </c>
      <c r="C301">
        <f>INDEX(resultados!$A$2:$ZZ$3000, 295, MATCH($B$3, resultados!$A$1:$ZZ$1, 0))</f>
        <v/>
      </c>
    </row>
    <row r="302">
      <c r="A302">
        <f>INDEX(resultados!$A$2:$ZZ$3000, 296, MATCH($B$1, resultados!$A$1:$ZZ$1, 0))</f>
        <v/>
      </c>
      <c r="B302">
        <f>INDEX(resultados!$A$2:$ZZ$3000, 296, MATCH($B$2, resultados!$A$1:$ZZ$1, 0))</f>
        <v/>
      </c>
      <c r="C302">
        <f>INDEX(resultados!$A$2:$ZZ$3000, 296, MATCH($B$3, resultados!$A$1:$ZZ$1, 0))</f>
        <v/>
      </c>
    </row>
    <row r="303">
      <c r="A303">
        <f>INDEX(resultados!$A$2:$ZZ$3000, 297, MATCH($B$1, resultados!$A$1:$ZZ$1, 0))</f>
        <v/>
      </c>
      <c r="B303">
        <f>INDEX(resultados!$A$2:$ZZ$3000, 297, MATCH($B$2, resultados!$A$1:$ZZ$1, 0))</f>
        <v/>
      </c>
      <c r="C303">
        <f>INDEX(resultados!$A$2:$ZZ$3000, 297, MATCH($B$3, resultados!$A$1:$ZZ$1, 0))</f>
        <v/>
      </c>
    </row>
    <row r="304">
      <c r="A304">
        <f>INDEX(resultados!$A$2:$ZZ$3000, 298, MATCH($B$1, resultados!$A$1:$ZZ$1, 0))</f>
        <v/>
      </c>
      <c r="B304">
        <f>INDEX(resultados!$A$2:$ZZ$3000, 298, MATCH($B$2, resultados!$A$1:$ZZ$1, 0))</f>
        <v/>
      </c>
      <c r="C304">
        <f>INDEX(resultados!$A$2:$ZZ$3000, 298, MATCH($B$3, resultados!$A$1:$ZZ$1, 0))</f>
        <v/>
      </c>
    </row>
    <row r="305">
      <c r="A305">
        <f>INDEX(resultados!$A$2:$ZZ$3000, 299, MATCH($B$1, resultados!$A$1:$ZZ$1, 0))</f>
        <v/>
      </c>
      <c r="B305">
        <f>INDEX(resultados!$A$2:$ZZ$3000, 299, MATCH($B$2, resultados!$A$1:$ZZ$1, 0))</f>
        <v/>
      </c>
      <c r="C305">
        <f>INDEX(resultados!$A$2:$ZZ$3000, 299, MATCH($B$3, resultados!$A$1:$ZZ$1, 0))</f>
        <v/>
      </c>
    </row>
    <row r="306">
      <c r="A306">
        <f>INDEX(resultados!$A$2:$ZZ$3000, 300, MATCH($B$1, resultados!$A$1:$ZZ$1, 0))</f>
        <v/>
      </c>
      <c r="B306">
        <f>INDEX(resultados!$A$2:$ZZ$3000, 300, MATCH($B$2, resultados!$A$1:$ZZ$1, 0))</f>
        <v/>
      </c>
      <c r="C306">
        <f>INDEX(resultados!$A$2:$ZZ$3000, 300, MATCH($B$3, resultados!$A$1:$ZZ$1, 0))</f>
        <v/>
      </c>
    </row>
    <row r="307">
      <c r="A307">
        <f>INDEX(resultados!$A$2:$ZZ$3000, 301, MATCH($B$1, resultados!$A$1:$ZZ$1, 0))</f>
        <v/>
      </c>
      <c r="B307">
        <f>INDEX(resultados!$A$2:$ZZ$3000, 301, MATCH($B$2, resultados!$A$1:$ZZ$1, 0))</f>
        <v/>
      </c>
      <c r="C307">
        <f>INDEX(resultados!$A$2:$ZZ$3000, 301, MATCH($B$3, resultados!$A$1:$ZZ$1, 0))</f>
        <v/>
      </c>
    </row>
    <row r="308">
      <c r="A308">
        <f>INDEX(resultados!$A$2:$ZZ$3000, 302, MATCH($B$1, resultados!$A$1:$ZZ$1, 0))</f>
        <v/>
      </c>
      <c r="B308">
        <f>INDEX(resultados!$A$2:$ZZ$3000, 302, MATCH($B$2, resultados!$A$1:$ZZ$1, 0))</f>
        <v/>
      </c>
      <c r="C308">
        <f>INDEX(resultados!$A$2:$ZZ$3000, 302, MATCH($B$3, resultados!$A$1:$ZZ$1, 0))</f>
        <v/>
      </c>
    </row>
    <row r="309">
      <c r="A309">
        <f>INDEX(resultados!$A$2:$ZZ$3000, 303, MATCH($B$1, resultados!$A$1:$ZZ$1, 0))</f>
        <v/>
      </c>
      <c r="B309">
        <f>INDEX(resultados!$A$2:$ZZ$3000, 303, MATCH($B$2, resultados!$A$1:$ZZ$1, 0))</f>
        <v/>
      </c>
      <c r="C309">
        <f>INDEX(resultados!$A$2:$ZZ$3000, 303, MATCH($B$3, resultados!$A$1:$ZZ$1, 0))</f>
        <v/>
      </c>
    </row>
    <row r="310">
      <c r="A310">
        <f>INDEX(resultados!$A$2:$ZZ$3000, 304, MATCH($B$1, resultados!$A$1:$ZZ$1, 0))</f>
        <v/>
      </c>
      <c r="B310">
        <f>INDEX(resultados!$A$2:$ZZ$3000, 304, MATCH($B$2, resultados!$A$1:$ZZ$1, 0))</f>
        <v/>
      </c>
      <c r="C310">
        <f>INDEX(resultados!$A$2:$ZZ$3000, 304, MATCH($B$3, resultados!$A$1:$ZZ$1, 0))</f>
        <v/>
      </c>
    </row>
    <row r="311">
      <c r="A311">
        <f>INDEX(resultados!$A$2:$ZZ$3000, 305, MATCH($B$1, resultados!$A$1:$ZZ$1, 0))</f>
        <v/>
      </c>
      <c r="B311">
        <f>INDEX(resultados!$A$2:$ZZ$3000, 305, MATCH($B$2, resultados!$A$1:$ZZ$1, 0))</f>
        <v/>
      </c>
      <c r="C311">
        <f>INDEX(resultados!$A$2:$ZZ$3000, 305, MATCH($B$3, resultados!$A$1:$ZZ$1, 0))</f>
        <v/>
      </c>
    </row>
    <row r="312">
      <c r="A312">
        <f>INDEX(resultados!$A$2:$ZZ$3000, 306, MATCH($B$1, resultados!$A$1:$ZZ$1, 0))</f>
        <v/>
      </c>
      <c r="B312">
        <f>INDEX(resultados!$A$2:$ZZ$3000, 306, MATCH($B$2, resultados!$A$1:$ZZ$1, 0))</f>
        <v/>
      </c>
      <c r="C312">
        <f>INDEX(resultados!$A$2:$ZZ$3000, 306, MATCH($B$3, resultados!$A$1:$ZZ$1, 0))</f>
        <v/>
      </c>
    </row>
    <row r="313">
      <c r="A313">
        <f>INDEX(resultados!$A$2:$ZZ$3000, 307, MATCH($B$1, resultados!$A$1:$ZZ$1, 0))</f>
        <v/>
      </c>
      <c r="B313">
        <f>INDEX(resultados!$A$2:$ZZ$3000, 307, MATCH($B$2, resultados!$A$1:$ZZ$1, 0))</f>
        <v/>
      </c>
      <c r="C313">
        <f>INDEX(resultados!$A$2:$ZZ$3000, 307, MATCH($B$3, resultados!$A$1:$ZZ$1, 0))</f>
        <v/>
      </c>
    </row>
    <row r="314">
      <c r="A314">
        <f>INDEX(resultados!$A$2:$ZZ$3000, 308, MATCH($B$1, resultados!$A$1:$ZZ$1, 0))</f>
        <v/>
      </c>
      <c r="B314">
        <f>INDEX(resultados!$A$2:$ZZ$3000, 308, MATCH($B$2, resultados!$A$1:$ZZ$1, 0))</f>
        <v/>
      </c>
      <c r="C314">
        <f>INDEX(resultados!$A$2:$ZZ$3000, 308, MATCH($B$3, resultados!$A$1:$ZZ$1, 0))</f>
        <v/>
      </c>
    </row>
    <row r="315">
      <c r="A315">
        <f>INDEX(resultados!$A$2:$ZZ$3000, 309, MATCH($B$1, resultados!$A$1:$ZZ$1, 0))</f>
        <v/>
      </c>
      <c r="B315">
        <f>INDEX(resultados!$A$2:$ZZ$3000, 309, MATCH($B$2, resultados!$A$1:$ZZ$1, 0))</f>
        <v/>
      </c>
      <c r="C315">
        <f>INDEX(resultados!$A$2:$ZZ$3000, 309, MATCH($B$3, resultados!$A$1:$ZZ$1, 0))</f>
        <v/>
      </c>
    </row>
    <row r="316">
      <c r="A316">
        <f>INDEX(resultados!$A$2:$ZZ$3000, 310, MATCH($B$1, resultados!$A$1:$ZZ$1, 0))</f>
        <v/>
      </c>
      <c r="B316">
        <f>INDEX(resultados!$A$2:$ZZ$3000, 310, MATCH($B$2, resultados!$A$1:$ZZ$1, 0))</f>
        <v/>
      </c>
      <c r="C316">
        <f>INDEX(resultados!$A$2:$ZZ$3000, 310, MATCH($B$3, resultados!$A$1:$ZZ$1, 0))</f>
        <v/>
      </c>
    </row>
    <row r="317">
      <c r="A317">
        <f>INDEX(resultados!$A$2:$ZZ$3000, 311, MATCH($B$1, resultados!$A$1:$ZZ$1, 0))</f>
        <v/>
      </c>
      <c r="B317">
        <f>INDEX(resultados!$A$2:$ZZ$3000, 311, MATCH($B$2, resultados!$A$1:$ZZ$1, 0))</f>
        <v/>
      </c>
      <c r="C317">
        <f>INDEX(resultados!$A$2:$ZZ$3000, 311, MATCH($B$3, resultados!$A$1:$ZZ$1, 0))</f>
        <v/>
      </c>
    </row>
    <row r="318">
      <c r="A318">
        <f>INDEX(resultados!$A$2:$ZZ$3000, 312, MATCH($B$1, resultados!$A$1:$ZZ$1, 0))</f>
        <v/>
      </c>
      <c r="B318">
        <f>INDEX(resultados!$A$2:$ZZ$3000, 312, MATCH($B$2, resultados!$A$1:$ZZ$1, 0))</f>
        <v/>
      </c>
      <c r="C318">
        <f>INDEX(resultados!$A$2:$ZZ$3000, 312, MATCH($B$3, resultados!$A$1:$ZZ$1, 0))</f>
        <v/>
      </c>
    </row>
    <row r="319">
      <c r="A319">
        <f>INDEX(resultados!$A$2:$ZZ$3000, 313, MATCH($B$1, resultados!$A$1:$ZZ$1, 0))</f>
        <v/>
      </c>
      <c r="B319">
        <f>INDEX(resultados!$A$2:$ZZ$3000, 313, MATCH($B$2, resultados!$A$1:$ZZ$1, 0))</f>
        <v/>
      </c>
      <c r="C319">
        <f>INDEX(resultados!$A$2:$ZZ$3000, 313, MATCH($B$3, resultados!$A$1:$ZZ$1, 0))</f>
        <v/>
      </c>
    </row>
    <row r="320">
      <c r="A320">
        <f>INDEX(resultados!$A$2:$ZZ$3000, 314, MATCH($B$1, resultados!$A$1:$ZZ$1, 0))</f>
        <v/>
      </c>
      <c r="B320">
        <f>INDEX(resultados!$A$2:$ZZ$3000, 314, MATCH($B$2, resultados!$A$1:$ZZ$1, 0))</f>
        <v/>
      </c>
      <c r="C320">
        <f>INDEX(resultados!$A$2:$ZZ$3000, 314, MATCH($B$3, resultados!$A$1:$ZZ$1, 0))</f>
        <v/>
      </c>
    </row>
    <row r="321">
      <c r="A321">
        <f>INDEX(resultados!$A$2:$ZZ$3000, 315, MATCH($B$1, resultados!$A$1:$ZZ$1, 0))</f>
        <v/>
      </c>
      <c r="B321">
        <f>INDEX(resultados!$A$2:$ZZ$3000, 315, MATCH($B$2, resultados!$A$1:$ZZ$1, 0))</f>
        <v/>
      </c>
      <c r="C321">
        <f>INDEX(resultados!$A$2:$ZZ$3000, 315, MATCH($B$3, resultados!$A$1:$ZZ$1, 0))</f>
        <v/>
      </c>
    </row>
    <row r="322">
      <c r="A322">
        <f>INDEX(resultados!$A$2:$ZZ$3000, 316, MATCH($B$1, resultados!$A$1:$ZZ$1, 0))</f>
        <v/>
      </c>
      <c r="B322">
        <f>INDEX(resultados!$A$2:$ZZ$3000, 316, MATCH($B$2, resultados!$A$1:$ZZ$1, 0))</f>
        <v/>
      </c>
      <c r="C322">
        <f>INDEX(resultados!$A$2:$ZZ$3000, 316, MATCH($B$3, resultados!$A$1:$ZZ$1, 0))</f>
        <v/>
      </c>
    </row>
    <row r="323">
      <c r="A323">
        <f>INDEX(resultados!$A$2:$ZZ$3000, 317, MATCH($B$1, resultados!$A$1:$ZZ$1, 0))</f>
        <v/>
      </c>
      <c r="B323">
        <f>INDEX(resultados!$A$2:$ZZ$3000, 317, MATCH($B$2, resultados!$A$1:$ZZ$1, 0))</f>
        <v/>
      </c>
      <c r="C323">
        <f>INDEX(resultados!$A$2:$ZZ$3000, 317, MATCH($B$3, resultados!$A$1:$ZZ$1, 0))</f>
        <v/>
      </c>
    </row>
    <row r="324">
      <c r="A324">
        <f>INDEX(resultados!$A$2:$ZZ$3000, 318, MATCH($B$1, resultados!$A$1:$ZZ$1, 0))</f>
        <v/>
      </c>
      <c r="B324">
        <f>INDEX(resultados!$A$2:$ZZ$3000, 318, MATCH($B$2, resultados!$A$1:$ZZ$1, 0))</f>
        <v/>
      </c>
      <c r="C324">
        <f>INDEX(resultados!$A$2:$ZZ$3000, 318, MATCH($B$3, resultados!$A$1:$ZZ$1, 0))</f>
        <v/>
      </c>
    </row>
    <row r="325">
      <c r="A325">
        <f>INDEX(resultados!$A$2:$ZZ$3000, 319, MATCH($B$1, resultados!$A$1:$ZZ$1, 0))</f>
        <v/>
      </c>
      <c r="B325">
        <f>INDEX(resultados!$A$2:$ZZ$3000, 319, MATCH($B$2, resultados!$A$1:$ZZ$1, 0))</f>
        <v/>
      </c>
      <c r="C325">
        <f>INDEX(resultados!$A$2:$ZZ$3000, 319, MATCH($B$3, resultados!$A$1:$ZZ$1, 0))</f>
        <v/>
      </c>
    </row>
    <row r="326">
      <c r="A326">
        <f>INDEX(resultados!$A$2:$ZZ$3000, 320, MATCH($B$1, resultados!$A$1:$ZZ$1, 0))</f>
        <v/>
      </c>
      <c r="B326">
        <f>INDEX(resultados!$A$2:$ZZ$3000, 320, MATCH($B$2, resultados!$A$1:$ZZ$1, 0))</f>
        <v/>
      </c>
      <c r="C326">
        <f>INDEX(resultados!$A$2:$ZZ$3000, 320, MATCH($B$3, resultados!$A$1:$ZZ$1, 0))</f>
        <v/>
      </c>
    </row>
    <row r="327">
      <c r="A327">
        <f>INDEX(resultados!$A$2:$ZZ$3000, 321, MATCH($B$1, resultados!$A$1:$ZZ$1, 0))</f>
        <v/>
      </c>
      <c r="B327">
        <f>INDEX(resultados!$A$2:$ZZ$3000, 321, MATCH($B$2, resultados!$A$1:$ZZ$1, 0))</f>
        <v/>
      </c>
      <c r="C327">
        <f>INDEX(resultados!$A$2:$ZZ$3000, 321, MATCH($B$3, resultados!$A$1:$ZZ$1, 0))</f>
        <v/>
      </c>
    </row>
    <row r="328">
      <c r="A328">
        <f>INDEX(resultados!$A$2:$ZZ$3000, 322, MATCH($B$1, resultados!$A$1:$ZZ$1, 0))</f>
        <v/>
      </c>
      <c r="B328">
        <f>INDEX(resultados!$A$2:$ZZ$3000, 322, MATCH($B$2, resultados!$A$1:$ZZ$1, 0))</f>
        <v/>
      </c>
      <c r="C328">
        <f>INDEX(resultados!$A$2:$ZZ$3000, 322, MATCH($B$3, resultados!$A$1:$ZZ$1, 0))</f>
        <v/>
      </c>
    </row>
    <row r="329">
      <c r="A329">
        <f>INDEX(resultados!$A$2:$ZZ$3000, 323, MATCH($B$1, resultados!$A$1:$ZZ$1, 0))</f>
        <v/>
      </c>
      <c r="B329">
        <f>INDEX(resultados!$A$2:$ZZ$3000, 323, MATCH($B$2, resultados!$A$1:$ZZ$1, 0))</f>
        <v/>
      </c>
      <c r="C329">
        <f>INDEX(resultados!$A$2:$ZZ$3000, 323, MATCH($B$3, resultados!$A$1:$ZZ$1, 0))</f>
        <v/>
      </c>
    </row>
    <row r="330">
      <c r="A330">
        <f>INDEX(resultados!$A$2:$ZZ$3000, 324, MATCH($B$1, resultados!$A$1:$ZZ$1, 0))</f>
        <v/>
      </c>
      <c r="B330">
        <f>INDEX(resultados!$A$2:$ZZ$3000, 324, MATCH($B$2, resultados!$A$1:$ZZ$1, 0))</f>
        <v/>
      </c>
      <c r="C330">
        <f>INDEX(resultados!$A$2:$ZZ$3000, 324, MATCH($B$3, resultados!$A$1:$ZZ$1, 0))</f>
        <v/>
      </c>
    </row>
    <row r="331">
      <c r="A331">
        <f>INDEX(resultados!$A$2:$ZZ$3000, 325, MATCH($B$1, resultados!$A$1:$ZZ$1, 0))</f>
        <v/>
      </c>
      <c r="B331">
        <f>INDEX(resultados!$A$2:$ZZ$3000, 325, MATCH($B$2, resultados!$A$1:$ZZ$1, 0))</f>
        <v/>
      </c>
      <c r="C331">
        <f>INDEX(resultados!$A$2:$ZZ$3000, 325, MATCH($B$3, resultados!$A$1:$ZZ$1, 0))</f>
        <v/>
      </c>
    </row>
    <row r="332">
      <c r="A332">
        <f>INDEX(resultados!$A$2:$ZZ$3000, 326, MATCH($B$1, resultados!$A$1:$ZZ$1, 0))</f>
        <v/>
      </c>
      <c r="B332">
        <f>INDEX(resultados!$A$2:$ZZ$3000, 326, MATCH($B$2, resultados!$A$1:$ZZ$1, 0))</f>
        <v/>
      </c>
      <c r="C332">
        <f>INDEX(resultados!$A$2:$ZZ$3000, 326, MATCH($B$3, resultados!$A$1:$ZZ$1, 0))</f>
        <v/>
      </c>
    </row>
    <row r="333">
      <c r="A333">
        <f>INDEX(resultados!$A$2:$ZZ$3000, 327, MATCH($B$1, resultados!$A$1:$ZZ$1, 0))</f>
        <v/>
      </c>
      <c r="B333">
        <f>INDEX(resultados!$A$2:$ZZ$3000, 327, MATCH($B$2, resultados!$A$1:$ZZ$1, 0))</f>
        <v/>
      </c>
      <c r="C333">
        <f>INDEX(resultados!$A$2:$ZZ$3000, 327, MATCH($B$3, resultados!$A$1:$ZZ$1, 0))</f>
        <v/>
      </c>
    </row>
    <row r="334">
      <c r="A334">
        <f>INDEX(resultados!$A$2:$ZZ$3000, 328, MATCH($B$1, resultados!$A$1:$ZZ$1, 0))</f>
        <v/>
      </c>
      <c r="B334">
        <f>INDEX(resultados!$A$2:$ZZ$3000, 328, MATCH($B$2, resultados!$A$1:$ZZ$1, 0))</f>
        <v/>
      </c>
      <c r="C334">
        <f>INDEX(resultados!$A$2:$ZZ$3000, 328, MATCH($B$3, resultados!$A$1:$ZZ$1, 0))</f>
        <v/>
      </c>
    </row>
    <row r="335">
      <c r="A335">
        <f>INDEX(resultados!$A$2:$ZZ$3000, 329, MATCH($B$1, resultados!$A$1:$ZZ$1, 0))</f>
        <v/>
      </c>
      <c r="B335">
        <f>INDEX(resultados!$A$2:$ZZ$3000, 329, MATCH($B$2, resultados!$A$1:$ZZ$1, 0))</f>
        <v/>
      </c>
      <c r="C335">
        <f>INDEX(resultados!$A$2:$ZZ$3000, 329, MATCH($B$3, resultados!$A$1:$ZZ$1, 0))</f>
        <v/>
      </c>
    </row>
    <row r="336">
      <c r="A336">
        <f>INDEX(resultados!$A$2:$ZZ$3000, 330, MATCH($B$1, resultados!$A$1:$ZZ$1, 0))</f>
        <v/>
      </c>
      <c r="B336">
        <f>INDEX(resultados!$A$2:$ZZ$3000, 330, MATCH($B$2, resultados!$A$1:$ZZ$1, 0))</f>
        <v/>
      </c>
      <c r="C336">
        <f>INDEX(resultados!$A$2:$ZZ$3000, 330, MATCH($B$3, resultados!$A$1:$ZZ$1, 0))</f>
        <v/>
      </c>
    </row>
    <row r="337">
      <c r="A337">
        <f>INDEX(resultados!$A$2:$ZZ$3000, 331, MATCH($B$1, resultados!$A$1:$ZZ$1, 0))</f>
        <v/>
      </c>
      <c r="B337">
        <f>INDEX(resultados!$A$2:$ZZ$3000, 331, MATCH($B$2, resultados!$A$1:$ZZ$1, 0))</f>
        <v/>
      </c>
      <c r="C337">
        <f>INDEX(resultados!$A$2:$ZZ$3000, 331, MATCH($B$3, resultados!$A$1:$ZZ$1, 0))</f>
        <v/>
      </c>
    </row>
    <row r="338">
      <c r="A338">
        <f>INDEX(resultados!$A$2:$ZZ$3000, 332, MATCH($B$1, resultados!$A$1:$ZZ$1, 0))</f>
        <v/>
      </c>
      <c r="B338">
        <f>INDEX(resultados!$A$2:$ZZ$3000, 332, MATCH($B$2, resultados!$A$1:$ZZ$1, 0))</f>
        <v/>
      </c>
      <c r="C338">
        <f>INDEX(resultados!$A$2:$ZZ$3000, 332, MATCH($B$3, resultados!$A$1:$ZZ$1, 0))</f>
        <v/>
      </c>
    </row>
    <row r="339">
      <c r="A339">
        <f>INDEX(resultados!$A$2:$ZZ$3000, 333, MATCH($B$1, resultados!$A$1:$ZZ$1, 0))</f>
        <v/>
      </c>
      <c r="B339">
        <f>INDEX(resultados!$A$2:$ZZ$3000, 333, MATCH($B$2, resultados!$A$1:$ZZ$1, 0))</f>
        <v/>
      </c>
      <c r="C339">
        <f>INDEX(resultados!$A$2:$ZZ$3000, 333, MATCH($B$3, resultados!$A$1:$ZZ$1, 0))</f>
        <v/>
      </c>
    </row>
    <row r="340">
      <c r="A340">
        <f>INDEX(resultados!$A$2:$ZZ$3000, 334, MATCH($B$1, resultados!$A$1:$ZZ$1, 0))</f>
        <v/>
      </c>
      <c r="B340">
        <f>INDEX(resultados!$A$2:$ZZ$3000, 334, MATCH($B$2, resultados!$A$1:$ZZ$1, 0))</f>
        <v/>
      </c>
      <c r="C340">
        <f>INDEX(resultados!$A$2:$ZZ$3000, 334, MATCH($B$3, resultados!$A$1:$ZZ$1, 0))</f>
        <v/>
      </c>
    </row>
    <row r="341">
      <c r="A341">
        <f>INDEX(resultados!$A$2:$ZZ$3000, 335, MATCH($B$1, resultados!$A$1:$ZZ$1, 0))</f>
        <v/>
      </c>
      <c r="B341">
        <f>INDEX(resultados!$A$2:$ZZ$3000, 335, MATCH($B$2, resultados!$A$1:$ZZ$1, 0))</f>
        <v/>
      </c>
      <c r="C341">
        <f>INDEX(resultados!$A$2:$ZZ$3000, 335, MATCH($B$3, resultados!$A$1:$ZZ$1, 0))</f>
        <v/>
      </c>
    </row>
    <row r="342">
      <c r="A342">
        <f>INDEX(resultados!$A$2:$ZZ$3000, 336, MATCH($B$1, resultados!$A$1:$ZZ$1, 0))</f>
        <v/>
      </c>
      <c r="B342">
        <f>INDEX(resultados!$A$2:$ZZ$3000, 336, MATCH($B$2, resultados!$A$1:$ZZ$1, 0))</f>
        <v/>
      </c>
      <c r="C342">
        <f>INDEX(resultados!$A$2:$ZZ$3000, 336, MATCH($B$3, resultados!$A$1:$ZZ$1, 0))</f>
        <v/>
      </c>
    </row>
    <row r="343">
      <c r="A343">
        <f>INDEX(resultados!$A$2:$ZZ$3000, 337, MATCH($B$1, resultados!$A$1:$ZZ$1, 0))</f>
        <v/>
      </c>
      <c r="B343">
        <f>INDEX(resultados!$A$2:$ZZ$3000, 337, MATCH($B$2, resultados!$A$1:$ZZ$1, 0))</f>
        <v/>
      </c>
      <c r="C343">
        <f>INDEX(resultados!$A$2:$ZZ$3000, 337, MATCH($B$3, resultados!$A$1:$ZZ$1, 0))</f>
        <v/>
      </c>
    </row>
    <row r="344">
      <c r="A344">
        <f>INDEX(resultados!$A$2:$ZZ$3000, 338, MATCH($B$1, resultados!$A$1:$ZZ$1, 0))</f>
        <v/>
      </c>
      <c r="B344">
        <f>INDEX(resultados!$A$2:$ZZ$3000, 338, MATCH($B$2, resultados!$A$1:$ZZ$1, 0))</f>
        <v/>
      </c>
      <c r="C344">
        <f>INDEX(resultados!$A$2:$ZZ$3000, 338, MATCH($B$3, resultados!$A$1:$ZZ$1, 0))</f>
        <v/>
      </c>
    </row>
    <row r="345">
      <c r="A345">
        <f>INDEX(resultados!$A$2:$ZZ$3000, 339, MATCH($B$1, resultados!$A$1:$ZZ$1, 0))</f>
        <v/>
      </c>
      <c r="B345">
        <f>INDEX(resultados!$A$2:$ZZ$3000, 339, MATCH($B$2, resultados!$A$1:$ZZ$1, 0))</f>
        <v/>
      </c>
      <c r="C345">
        <f>INDEX(resultados!$A$2:$ZZ$3000, 339, MATCH($B$3, resultados!$A$1:$ZZ$1, 0))</f>
        <v/>
      </c>
    </row>
    <row r="346">
      <c r="A346">
        <f>INDEX(resultados!$A$2:$ZZ$3000, 340, MATCH($B$1, resultados!$A$1:$ZZ$1, 0))</f>
        <v/>
      </c>
      <c r="B346">
        <f>INDEX(resultados!$A$2:$ZZ$3000, 340, MATCH($B$2, resultados!$A$1:$ZZ$1, 0))</f>
        <v/>
      </c>
      <c r="C346">
        <f>INDEX(resultados!$A$2:$ZZ$3000, 340, MATCH($B$3, resultados!$A$1:$ZZ$1, 0))</f>
        <v/>
      </c>
    </row>
    <row r="347">
      <c r="A347">
        <f>INDEX(resultados!$A$2:$ZZ$3000, 341, MATCH($B$1, resultados!$A$1:$ZZ$1, 0))</f>
        <v/>
      </c>
      <c r="B347">
        <f>INDEX(resultados!$A$2:$ZZ$3000, 341, MATCH($B$2, resultados!$A$1:$ZZ$1, 0))</f>
        <v/>
      </c>
      <c r="C347">
        <f>INDEX(resultados!$A$2:$ZZ$3000, 341, MATCH($B$3, resultados!$A$1:$ZZ$1, 0))</f>
        <v/>
      </c>
    </row>
    <row r="348">
      <c r="A348">
        <f>INDEX(resultados!$A$2:$ZZ$3000, 342, MATCH($B$1, resultados!$A$1:$ZZ$1, 0))</f>
        <v/>
      </c>
      <c r="B348">
        <f>INDEX(resultados!$A$2:$ZZ$3000, 342, MATCH($B$2, resultados!$A$1:$ZZ$1, 0))</f>
        <v/>
      </c>
      <c r="C348">
        <f>INDEX(resultados!$A$2:$ZZ$3000, 342, MATCH($B$3, resultados!$A$1:$ZZ$1, 0))</f>
        <v/>
      </c>
    </row>
    <row r="349">
      <c r="A349">
        <f>INDEX(resultados!$A$2:$ZZ$3000, 343, MATCH($B$1, resultados!$A$1:$ZZ$1, 0))</f>
        <v/>
      </c>
      <c r="B349">
        <f>INDEX(resultados!$A$2:$ZZ$3000, 343, MATCH($B$2, resultados!$A$1:$ZZ$1, 0))</f>
        <v/>
      </c>
      <c r="C349">
        <f>INDEX(resultados!$A$2:$ZZ$3000, 343, MATCH($B$3, resultados!$A$1:$ZZ$1, 0))</f>
        <v/>
      </c>
    </row>
    <row r="350">
      <c r="A350">
        <f>INDEX(resultados!$A$2:$ZZ$3000, 344, MATCH($B$1, resultados!$A$1:$ZZ$1, 0))</f>
        <v/>
      </c>
      <c r="B350">
        <f>INDEX(resultados!$A$2:$ZZ$3000, 344, MATCH($B$2, resultados!$A$1:$ZZ$1, 0))</f>
        <v/>
      </c>
      <c r="C350">
        <f>INDEX(resultados!$A$2:$ZZ$3000, 344, MATCH($B$3, resultados!$A$1:$ZZ$1, 0))</f>
        <v/>
      </c>
    </row>
    <row r="351">
      <c r="A351">
        <f>INDEX(resultados!$A$2:$ZZ$3000, 345, MATCH($B$1, resultados!$A$1:$ZZ$1, 0))</f>
        <v/>
      </c>
      <c r="B351">
        <f>INDEX(resultados!$A$2:$ZZ$3000, 345, MATCH($B$2, resultados!$A$1:$ZZ$1, 0))</f>
        <v/>
      </c>
      <c r="C351">
        <f>INDEX(resultados!$A$2:$ZZ$3000, 345, MATCH($B$3, resultados!$A$1:$ZZ$1, 0))</f>
        <v/>
      </c>
    </row>
    <row r="352">
      <c r="A352">
        <f>INDEX(resultados!$A$2:$ZZ$3000, 346, MATCH($B$1, resultados!$A$1:$ZZ$1, 0))</f>
        <v/>
      </c>
      <c r="B352">
        <f>INDEX(resultados!$A$2:$ZZ$3000, 346, MATCH($B$2, resultados!$A$1:$ZZ$1, 0))</f>
        <v/>
      </c>
      <c r="C352">
        <f>INDEX(resultados!$A$2:$ZZ$3000, 346, MATCH($B$3, resultados!$A$1:$ZZ$1, 0))</f>
        <v/>
      </c>
    </row>
    <row r="353">
      <c r="A353">
        <f>INDEX(resultados!$A$2:$ZZ$3000, 347, MATCH($B$1, resultados!$A$1:$ZZ$1, 0))</f>
        <v/>
      </c>
      <c r="B353">
        <f>INDEX(resultados!$A$2:$ZZ$3000, 347, MATCH($B$2, resultados!$A$1:$ZZ$1, 0))</f>
        <v/>
      </c>
      <c r="C353">
        <f>INDEX(resultados!$A$2:$ZZ$3000, 347, MATCH($B$3, resultados!$A$1:$ZZ$1, 0))</f>
        <v/>
      </c>
    </row>
    <row r="354">
      <c r="A354">
        <f>INDEX(resultados!$A$2:$ZZ$3000, 348, MATCH($B$1, resultados!$A$1:$ZZ$1, 0))</f>
        <v/>
      </c>
      <c r="B354">
        <f>INDEX(resultados!$A$2:$ZZ$3000, 348, MATCH($B$2, resultados!$A$1:$ZZ$1, 0))</f>
        <v/>
      </c>
      <c r="C354">
        <f>INDEX(resultados!$A$2:$ZZ$3000, 348, MATCH($B$3, resultados!$A$1:$ZZ$1, 0))</f>
        <v/>
      </c>
    </row>
    <row r="355">
      <c r="A355">
        <f>INDEX(resultados!$A$2:$ZZ$3000, 349, MATCH($B$1, resultados!$A$1:$ZZ$1, 0))</f>
        <v/>
      </c>
      <c r="B355">
        <f>INDEX(resultados!$A$2:$ZZ$3000, 349, MATCH($B$2, resultados!$A$1:$ZZ$1, 0))</f>
        <v/>
      </c>
      <c r="C355">
        <f>INDEX(resultados!$A$2:$ZZ$3000, 349, MATCH($B$3, resultados!$A$1:$ZZ$1, 0))</f>
        <v/>
      </c>
    </row>
    <row r="356">
      <c r="A356">
        <f>INDEX(resultados!$A$2:$ZZ$3000, 350, MATCH($B$1, resultados!$A$1:$ZZ$1, 0))</f>
        <v/>
      </c>
      <c r="B356">
        <f>INDEX(resultados!$A$2:$ZZ$3000, 350, MATCH($B$2, resultados!$A$1:$ZZ$1, 0))</f>
        <v/>
      </c>
      <c r="C356">
        <f>INDEX(resultados!$A$2:$ZZ$3000, 350, MATCH($B$3, resultados!$A$1:$ZZ$1, 0))</f>
        <v/>
      </c>
    </row>
    <row r="357">
      <c r="A357">
        <f>INDEX(resultados!$A$2:$ZZ$3000, 351, MATCH($B$1, resultados!$A$1:$ZZ$1, 0))</f>
        <v/>
      </c>
      <c r="B357">
        <f>INDEX(resultados!$A$2:$ZZ$3000, 351, MATCH($B$2, resultados!$A$1:$ZZ$1, 0))</f>
        <v/>
      </c>
      <c r="C357">
        <f>INDEX(resultados!$A$2:$ZZ$3000, 351, MATCH($B$3, resultados!$A$1:$ZZ$1, 0))</f>
        <v/>
      </c>
    </row>
    <row r="358">
      <c r="A358">
        <f>INDEX(resultados!$A$2:$ZZ$3000, 352, MATCH($B$1, resultados!$A$1:$ZZ$1, 0))</f>
        <v/>
      </c>
      <c r="B358">
        <f>INDEX(resultados!$A$2:$ZZ$3000, 352, MATCH($B$2, resultados!$A$1:$ZZ$1, 0))</f>
        <v/>
      </c>
      <c r="C358">
        <f>INDEX(resultados!$A$2:$ZZ$3000, 352, MATCH($B$3, resultados!$A$1:$ZZ$1, 0))</f>
        <v/>
      </c>
    </row>
    <row r="359">
      <c r="A359">
        <f>INDEX(resultados!$A$2:$ZZ$3000, 353, MATCH($B$1, resultados!$A$1:$ZZ$1, 0))</f>
        <v/>
      </c>
      <c r="B359">
        <f>INDEX(resultados!$A$2:$ZZ$3000, 353, MATCH($B$2, resultados!$A$1:$ZZ$1, 0))</f>
        <v/>
      </c>
      <c r="C359">
        <f>INDEX(resultados!$A$2:$ZZ$3000, 353, MATCH($B$3, resultados!$A$1:$ZZ$1, 0))</f>
        <v/>
      </c>
    </row>
    <row r="360">
      <c r="A360">
        <f>INDEX(resultados!$A$2:$ZZ$3000, 354, MATCH($B$1, resultados!$A$1:$ZZ$1, 0))</f>
        <v/>
      </c>
      <c r="B360">
        <f>INDEX(resultados!$A$2:$ZZ$3000, 354, MATCH($B$2, resultados!$A$1:$ZZ$1, 0))</f>
        <v/>
      </c>
      <c r="C360">
        <f>INDEX(resultados!$A$2:$ZZ$3000, 354, MATCH($B$3, resultados!$A$1:$ZZ$1, 0))</f>
        <v/>
      </c>
    </row>
    <row r="361">
      <c r="A361">
        <f>INDEX(resultados!$A$2:$ZZ$3000, 355, MATCH($B$1, resultados!$A$1:$ZZ$1, 0))</f>
        <v/>
      </c>
      <c r="B361">
        <f>INDEX(resultados!$A$2:$ZZ$3000, 355, MATCH($B$2, resultados!$A$1:$ZZ$1, 0))</f>
        <v/>
      </c>
      <c r="C361">
        <f>INDEX(resultados!$A$2:$ZZ$3000, 355, MATCH($B$3, resultados!$A$1:$ZZ$1, 0))</f>
        <v/>
      </c>
    </row>
    <row r="362">
      <c r="A362">
        <f>INDEX(resultados!$A$2:$ZZ$3000, 356, MATCH($B$1, resultados!$A$1:$ZZ$1, 0))</f>
        <v/>
      </c>
      <c r="B362">
        <f>INDEX(resultados!$A$2:$ZZ$3000, 356, MATCH($B$2, resultados!$A$1:$ZZ$1, 0))</f>
        <v/>
      </c>
      <c r="C362">
        <f>INDEX(resultados!$A$2:$ZZ$3000, 356, MATCH($B$3, resultados!$A$1:$ZZ$1, 0))</f>
        <v/>
      </c>
    </row>
    <row r="363">
      <c r="A363">
        <f>INDEX(resultados!$A$2:$ZZ$3000, 357, MATCH($B$1, resultados!$A$1:$ZZ$1, 0))</f>
        <v/>
      </c>
      <c r="B363">
        <f>INDEX(resultados!$A$2:$ZZ$3000, 357, MATCH($B$2, resultados!$A$1:$ZZ$1, 0))</f>
        <v/>
      </c>
      <c r="C363">
        <f>INDEX(resultados!$A$2:$ZZ$3000, 357, MATCH($B$3, resultados!$A$1:$ZZ$1, 0))</f>
        <v/>
      </c>
    </row>
    <row r="364">
      <c r="A364">
        <f>INDEX(resultados!$A$2:$ZZ$3000, 358, MATCH($B$1, resultados!$A$1:$ZZ$1, 0))</f>
        <v/>
      </c>
      <c r="B364">
        <f>INDEX(resultados!$A$2:$ZZ$3000, 358, MATCH($B$2, resultados!$A$1:$ZZ$1, 0))</f>
        <v/>
      </c>
      <c r="C364">
        <f>INDEX(resultados!$A$2:$ZZ$3000, 358, MATCH($B$3, resultados!$A$1:$ZZ$1, 0))</f>
        <v/>
      </c>
    </row>
    <row r="365">
      <c r="A365">
        <f>INDEX(resultados!$A$2:$ZZ$3000, 359, MATCH($B$1, resultados!$A$1:$ZZ$1, 0))</f>
        <v/>
      </c>
      <c r="B365">
        <f>INDEX(resultados!$A$2:$ZZ$3000, 359, MATCH($B$2, resultados!$A$1:$ZZ$1, 0))</f>
        <v/>
      </c>
      <c r="C365">
        <f>INDEX(resultados!$A$2:$ZZ$3000, 359, MATCH($B$3, resultados!$A$1:$ZZ$1, 0))</f>
        <v/>
      </c>
    </row>
    <row r="366">
      <c r="A366">
        <f>INDEX(resultados!$A$2:$ZZ$3000, 360, MATCH($B$1, resultados!$A$1:$ZZ$1, 0))</f>
        <v/>
      </c>
      <c r="B366">
        <f>INDEX(resultados!$A$2:$ZZ$3000, 360, MATCH($B$2, resultados!$A$1:$ZZ$1, 0))</f>
        <v/>
      </c>
      <c r="C366">
        <f>INDEX(resultados!$A$2:$ZZ$3000, 360, MATCH($B$3, resultados!$A$1:$ZZ$1, 0))</f>
        <v/>
      </c>
    </row>
    <row r="367">
      <c r="A367">
        <f>INDEX(resultados!$A$2:$ZZ$3000, 361, MATCH($B$1, resultados!$A$1:$ZZ$1, 0))</f>
        <v/>
      </c>
      <c r="B367">
        <f>INDEX(resultados!$A$2:$ZZ$3000, 361, MATCH($B$2, resultados!$A$1:$ZZ$1, 0))</f>
        <v/>
      </c>
      <c r="C367">
        <f>INDEX(resultados!$A$2:$ZZ$3000, 361, MATCH($B$3, resultados!$A$1:$ZZ$1, 0))</f>
        <v/>
      </c>
    </row>
    <row r="368">
      <c r="A368">
        <f>INDEX(resultados!$A$2:$ZZ$3000, 362, MATCH($B$1, resultados!$A$1:$ZZ$1, 0))</f>
        <v/>
      </c>
      <c r="B368">
        <f>INDEX(resultados!$A$2:$ZZ$3000, 362, MATCH($B$2, resultados!$A$1:$ZZ$1, 0))</f>
        <v/>
      </c>
      <c r="C368">
        <f>INDEX(resultados!$A$2:$ZZ$3000, 362, MATCH($B$3, resultados!$A$1:$ZZ$1, 0))</f>
        <v/>
      </c>
    </row>
    <row r="369">
      <c r="A369">
        <f>INDEX(resultados!$A$2:$ZZ$3000, 363, MATCH($B$1, resultados!$A$1:$ZZ$1, 0))</f>
        <v/>
      </c>
      <c r="B369">
        <f>INDEX(resultados!$A$2:$ZZ$3000, 363, MATCH($B$2, resultados!$A$1:$ZZ$1, 0))</f>
        <v/>
      </c>
      <c r="C369">
        <f>INDEX(resultados!$A$2:$ZZ$3000, 363, MATCH($B$3, resultados!$A$1:$ZZ$1, 0))</f>
        <v/>
      </c>
    </row>
    <row r="370">
      <c r="A370">
        <f>INDEX(resultados!$A$2:$ZZ$3000, 364, MATCH($B$1, resultados!$A$1:$ZZ$1, 0))</f>
        <v/>
      </c>
      <c r="B370">
        <f>INDEX(resultados!$A$2:$ZZ$3000, 364, MATCH($B$2, resultados!$A$1:$ZZ$1, 0))</f>
        <v/>
      </c>
      <c r="C370">
        <f>INDEX(resultados!$A$2:$ZZ$3000, 364, MATCH($B$3, resultados!$A$1:$ZZ$1, 0))</f>
        <v/>
      </c>
    </row>
    <row r="371">
      <c r="A371">
        <f>INDEX(resultados!$A$2:$ZZ$3000, 365, MATCH($B$1, resultados!$A$1:$ZZ$1, 0))</f>
        <v/>
      </c>
      <c r="B371">
        <f>INDEX(resultados!$A$2:$ZZ$3000, 365, MATCH($B$2, resultados!$A$1:$ZZ$1, 0))</f>
        <v/>
      </c>
      <c r="C371">
        <f>INDEX(resultados!$A$2:$ZZ$3000, 365, MATCH($B$3, resultados!$A$1:$ZZ$1, 0))</f>
        <v/>
      </c>
    </row>
    <row r="372">
      <c r="A372">
        <f>INDEX(resultados!$A$2:$ZZ$3000, 366, MATCH($B$1, resultados!$A$1:$ZZ$1, 0))</f>
        <v/>
      </c>
      <c r="B372">
        <f>INDEX(resultados!$A$2:$ZZ$3000, 366, MATCH($B$2, resultados!$A$1:$ZZ$1, 0))</f>
        <v/>
      </c>
      <c r="C372">
        <f>INDEX(resultados!$A$2:$ZZ$3000, 366, MATCH($B$3, resultados!$A$1:$ZZ$1, 0))</f>
        <v/>
      </c>
    </row>
    <row r="373">
      <c r="A373">
        <f>INDEX(resultados!$A$2:$ZZ$3000, 367, MATCH($B$1, resultados!$A$1:$ZZ$1, 0))</f>
        <v/>
      </c>
      <c r="B373">
        <f>INDEX(resultados!$A$2:$ZZ$3000, 367, MATCH($B$2, resultados!$A$1:$ZZ$1, 0))</f>
        <v/>
      </c>
      <c r="C373">
        <f>INDEX(resultados!$A$2:$ZZ$3000, 367, MATCH($B$3, resultados!$A$1:$ZZ$1, 0))</f>
        <v/>
      </c>
    </row>
    <row r="374">
      <c r="A374">
        <f>INDEX(resultados!$A$2:$ZZ$3000, 368, MATCH($B$1, resultados!$A$1:$ZZ$1, 0))</f>
        <v/>
      </c>
      <c r="B374">
        <f>INDEX(resultados!$A$2:$ZZ$3000, 368, MATCH($B$2, resultados!$A$1:$ZZ$1, 0))</f>
        <v/>
      </c>
      <c r="C374">
        <f>INDEX(resultados!$A$2:$ZZ$3000, 368, MATCH($B$3, resultados!$A$1:$ZZ$1, 0))</f>
        <v/>
      </c>
    </row>
    <row r="375">
      <c r="A375">
        <f>INDEX(resultados!$A$2:$ZZ$3000, 369, MATCH($B$1, resultados!$A$1:$ZZ$1, 0))</f>
        <v/>
      </c>
      <c r="B375">
        <f>INDEX(resultados!$A$2:$ZZ$3000, 369, MATCH($B$2, resultados!$A$1:$ZZ$1, 0))</f>
        <v/>
      </c>
      <c r="C375">
        <f>INDEX(resultados!$A$2:$ZZ$3000, 369, MATCH($B$3, resultados!$A$1:$ZZ$1, 0))</f>
        <v/>
      </c>
    </row>
    <row r="376">
      <c r="A376">
        <f>INDEX(resultados!$A$2:$ZZ$3000, 370, MATCH($B$1, resultados!$A$1:$ZZ$1, 0))</f>
        <v/>
      </c>
      <c r="B376">
        <f>INDEX(resultados!$A$2:$ZZ$3000, 370, MATCH($B$2, resultados!$A$1:$ZZ$1, 0))</f>
        <v/>
      </c>
      <c r="C376">
        <f>INDEX(resultados!$A$2:$ZZ$3000, 370, MATCH($B$3, resultados!$A$1:$ZZ$1, 0))</f>
        <v/>
      </c>
    </row>
    <row r="377">
      <c r="A377">
        <f>INDEX(resultados!$A$2:$ZZ$3000, 371, MATCH($B$1, resultados!$A$1:$ZZ$1, 0))</f>
        <v/>
      </c>
      <c r="B377">
        <f>INDEX(resultados!$A$2:$ZZ$3000, 371, MATCH($B$2, resultados!$A$1:$ZZ$1, 0))</f>
        <v/>
      </c>
      <c r="C377">
        <f>INDEX(resultados!$A$2:$ZZ$3000, 371, MATCH($B$3, resultados!$A$1:$ZZ$1, 0))</f>
        <v/>
      </c>
    </row>
    <row r="378">
      <c r="A378">
        <f>INDEX(resultados!$A$2:$ZZ$3000, 372, MATCH($B$1, resultados!$A$1:$ZZ$1, 0))</f>
        <v/>
      </c>
      <c r="B378">
        <f>INDEX(resultados!$A$2:$ZZ$3000, 372, MATCH($B$2, resultados!$A$1:$ZZ$1, 0))</f>
        <v/>
      </c>
      <c r="C378">
        <f>INDEX(resultados!$A$2:$ZZ$3000, 372, MATCH($B$3, resultados!$A$1:$ZZ$1, 0))</f>
        <v/>
      </c>
    </row>
    <row r="379">
      <c r="A379">
        <f>INDEX(resultados!$A$2:$ZZ$3000, 373, MATCH($B$1, resultados!$A$1:$ZZ$1, 0))</f>
        <v/>
      </c>
      <c r="B379">
        <f>INDEX(resultados!$A$2:$ZZ$3000, 373, MATCH($B$2, resultados!$A$1:$ZZ$1, 0))</f>
        <v/>
      </c>
      <c r="C379">
        <f>INDEX(resultados!$A$2:$ZZ$3000, 373, MATCH($B$3, resultados!$A$1:$ZZ$1, 0))</f>
        <v/>
      </c>
    </row>
    <row r="380">
      <c r="A380">
        <f>INDEX(resultados!$A$2:$ZZ$3000, 374, MATCH($B$1, resultados!$A$1:$ZZ$1, 0))</f>
        <v/>
      </c>
      <c r="B380">
        <f>INDEX(resultados!$A$2:$ZZ$3000, 374, MATCH($B$2, resultados!$A$1:$ZZ$1, 0))</f>
        <v/>
      </c>
      <c r="C380">
        <f>INDEX(resultados!$A$2:$ZZ$3000, 374, MATCH($B$3, resultados!$A$1:$ZZ$1, 0))</f>
        <v/>
      </c>
    </row>
    <row r="381">
      <c r="A381">
        <f>INDEX(resultados!$A$2:$ZZ$3000, 375, MATCH($B$1, resultados!$A$1:$ZZ$1, 0))</f>
        <v/>
      </c>
      <c r="B381">
        <f>INDEX(resultados!$A$2:$ZZ$3000, 375, MATCH($B$2, resultados!$A$1:$ZZ$1, 0))</f>
        <v/>
      </c>
      <c r="C381">
        <f>INDEX(resultados!$A$2:$ZZ$3000, 375, MATCH($B$3, resultados!$A$1:$ZZ$1, 0))</f>
        <v/>
      </c>
    </row>
    <row r="382">
      <c r="A382">
        <f>INDEX(resultados!$A$2:$ZZ$3000, 376, MATCH($B$1, resultados!$A$1:$ZZ$1, 0))</f>
        <v/>
      </c>
      <c r="B382">
        <f>INDEX(resultados!$A$2:$ZZ$3000, 376, MATCH($B$2, resultados!$A$1:$ZZ$1, 0))</f>
        <v/>
      </c>
      <c r="C382">
        <f>INDEX(resultados!$A$2:$ZZ$3000, 376, MATCH($B$3, resultados!$A$1:$ZZ$1, 0))</f>
        <v/>
      </c>
    </row>
    <row r="383">
      <c r="A383">
        <f>INDEX(resultados!$A$2:$ZZ$3000, 377, MATCH($B$1, resultados!$A$1:$ZZ$1, 0))</f>
        <v/>
      </c>
      <c r="B383">
        <f>INDEX(resultados!$A$2:$ZZ$3000, 377, MATCH($B$2, resultados!$A$1:$ZZ$1, 0))</f>
        <v/>
      </c>
      <c r="C383">
        <f>INDEX(resultados!$A$2:$ZZ$3000, 377, MATCH($B$3, resultados!$A$1:$ZZ$1, 0))</f>
        <v/>
      </c>
    </row>
    <row r="384">
      <c r="A384">
        <f>INDEX(resultados!$A$2:$ZZ$3000, 378, MATCH($B$1, resultados!$A$1:$ZZ$1, 0))</f>
        <v/>
      </c>
      <c r="B384">
        <f>INDEX(resultados!$A$2:$ZZ$3000, 378, MATCH($B$2, resultados!$A$1:$ZZ$1, 0))</f>
        <v/>
      </c>
      <c r="C384">
        <f>INDEX(resultados!$A$2:$ZZ$3000, 378, MATCH($B$3, resultados!$A$1:$ZZ$1, 0))</f>
        <v/>
      </c>
    </row>
    <row r="385">
      <c r="A385">
        <f>INDEX(resultados!$A$2:$ZZ$3000, 379, MATCH($B$1, resultados!$A$1:$ZZ$1, 0))</f>
        <v/>
      </c>
      <c r="B385">
        <f>INDEX(resultados!$A$2:$ZZ$3000, 379, MATCH($B$2, resultados!$A$1:$ZZ$1, 0))</f>
        <v/>
      </c>
      <c r="C385">
        <f>INDEX(resultados!$A$2:$ZZ$3000, 379, MATCH($B$3, resultados!$A$1:$ZZ$1, 0))</f>
        <v/>
      </c>
    </row>
    <row r="386">
      <c r="A386">
        <f>INDEX(resultados!$A$2:$ZZ$3000, 380, MATCH($B$1, resultados!$A$1:$ZZ$1, 0))</f>
        <v/>
      </c>
      <c r="B386">
        <f>INDEX(resultados!$A$2:$ZZ$3000, 380, MATCH($B$2, resultados!$A$1:$ZZ$1, 0))</f>
        <v/>
      </c>
      <c r="C386">
        <f>INDEX(resultados!$A$2:$ZZ$3000, 380, MATCH($B$3, resultados!$A$1:$ZZ$1, 0))</f>
        <v/>
      </c>
    </row>
    <row r="387">
      <c r="A387">
        <f>INDEX(resultados!$A$2:$ZZ$3000, 381, MATCH($B$1, resultados!$A$1:$ZZ$1, 0))</f>
        <v/>
      </c>
      <c r="B387">
        <f>INDEX(resultados!$A$2:$ZZ$3000, 381, MATCH($B$2, resultados!$A$1:$ZZ$1, 0))</f>
        <v/>
      </c>
      <c r="C387">
        <f>INDEX(resultados!$A$2:$ZZ$3000, 381, MATCH($B$3, resultados!$A$1:$ZZ$1, 0))</f>
        <v/>
      </c>
    </row>
    <row r="388">
      <c r="A388">
        <f>INDEX(resultados!$A$2:$ZZ$3000, 382, MATCH($B$1, resultados!$A$1:$ZZ$1, 0))</f>
        <v/>
      </c>
      <c r="B388">
        <f>INDEX(resultados!$A$2:$ZZ$3000, 382, MATCH($B$2, resultados!$A$1:$ZZ$1, 0))</f>
        <v/>
      </c>
      <c r="C388">
        <f>INDEX(resultados!$A$2:$ZZ$3000, 382, MATCH($B$3, resultados!$A$1:$ZZ$1, 0))</f>
        <v/>
      </c>
    </row>
    <row r="389">
      <c r="A389">
        <f>INDEX(resultados!$A$2:$ZZ$3000, 383, MATCH($B$1, resultados!$A$1:$ZZ$1, 0))</f>
        <v/>
      </c>
      <c r="B389">
        <f>INDEX(resultados!$A$2:$ZZ$3000, 383, MATCH($B$2, resultados!$A$1:$ZZ$1, 0))</f>
        <v/>
      </c>
      <c r="C389">
        <f>INDEX(resultados!$A$2:$ZZ$3000, 383, MATCH($B$3, resultados!$A$1:$ZZ$1, 0))</f>
        <v/>
      </c>
    </row>
    <row r="390">
      <c r="A390">
        <f>INDEX(resultados!$A$2:$ZZ$3000, 384, MATCH($B$1, resultados!$A$1:$ZZ$1, 0))</f>
        <v/>
      </c>
      <c r="B390">
        <f>INDEX(resultados!$A$2:$ZZ$3000, 384, MATCH($B$2, resultados!$A$1:$ZZ$1, 0))</f>
        <v/>
      </c>
      <c r="C390">
        <f>INDEX(resultados!$A$2:$ZZ$3000, 384, MATCH($B$3, resultados!$A$1:$ZZ$1, 0))</f>
        <v/>
      </c>
    </row>
    <row r="391">
      <c r="A391">
        <f>INDEX(resultados!$A$2:$ZZ$3000, 385, MATCH($B$1, resultados!$A$1:$ZZ$1, 0))</f>
        <v/>
      </c>
      <c r="B391">
        <f>INDEX(resultados!$A$2:$ZZ$3000, 385, MATCH($B$2, resultados!$A$1:$ZZ$1, 0))</f>
        <v/>
      </c>
      <c r="C391">
        <f>INDEX(resultados!$A$2:$ZZ$3000, 385, MATCH($B$3, resultados!$A$1:$ZZ$1, 0))</f>
        <v/>
      </c>
    </row>
    <row r="392">
      <c r="A392">
        <f>INDEX(resultados!$A$2:$ZZ$3000, 386, MATCH($B$1, resultados!$A$1:$ZZ$1, 0))</f>
        <v/>
      </c>
      <c r="B392">
        <f>INDEX(resultados!$A$2:$ZZ$3000, 386, MATCH($B$2, resultados!$A$1:$ZZ$1, 0))</f>
        <v/>
      </c>
      <c r="C392">
        <f>INDEX(resultados!$A$2:$ZZ$3000, 386, MATCH($B$3, resultados!$A$1:$ZZ$1, 0))</f>
        <v/>
      </c>
    </row>
    <row r="393">
      <c r="A393">
        <f>INDEX(resultados!$A$2:$ZZ$3000, 387, MATCH($B$1, resultados!$A$1:$ZZ$1, 0))</f>
        <v/>
      </c>
      <c r="B393">
        <f>INDEX(resultados!$A$2:$ZZ$3000, 387, MATCH($B$2, resultados!$A$1:$ZZ$1, 0))</f>
        <v/>
      </c>
      <c r="C393">
        <f>INDEX(resultados!$A$2:$ZZ$3000, 387, MATCH($B$3, resultados!$A$1:$ZZ$1, 0))</f>
        <v/>
      </c>
    </row>
    <row r="394">
      <c r="A394">
        <f>INDEX(resultados!$A$2:$ZZ$3000, 388, MATCH($B$1, resultados!$A$1:$ZZ$1, 0))</f>
        <v/>
      </c>
      <c r="B394">
        <f>INDEX(resultados!$A$2:$ZZ$3000, 388, MATCH($B$2, resultados!$A$1:$ZZ$1, 0))</f>
        <v/>
      </c>
      <c r="C394">
        <f>INDEX(resultados!$A$2:$ZZ$3000, 388, MATCH($B$3, resultados!$A$1:$ZZ$1, 0))</f>
        <v/>
      </c>
    </row>
    <row r="395">
      <c r="A395">
        <f>INDEX(resultados!$A$2:$ZZ$3000, 389, MATCH($B$1, resultados!$A$1:$ZZ$1, 0))</f>
        <v/>
      </c>
      <c r="B395">
        <f>INDEX(resultados!$A$2:$ZZ$3000, 389, MATCH($B$2, resultados!$A$1:$ZZ$1, 0))</f>
        <v/>
      </c>
      <c r="C395">
        <f>INDEX(resultados!$A$2:$ZZ$3000, 389, MATCH($B$3, resultados!$A$1:$ZZ$1, 0))</f>
        <v/>
      </c>
    </row>
    <row r="396">
      <c r="A396">
        <f>INDEX(resultados!$A$2:$ZZ$3000, 390, MATCH($B$1, resultados!$A$1:$ZZ$1, 0))</f>
        <v/>
      </c>
      <c r="B396">
        <f>INDEX(resultados!$A$2:$ZZ$3000, 390, MATCH($B$2, resultados!$A$1:$ZZ$1, 0))</f>
        <v/>
      </c>
      <c r="C396">
        <f>INDEX(resultados!$A$2:$ZZ$3000, 390, MATCH($B$3, resultados!$A$1:$ZZ$1, 0))</f>
        <v/>
      </c>
    </row>
    <row r="397">
      <c r="A397">
        <f>INDEX(resultados!$A$2:$ZZ$3000, 391, MATCH($B$1, resultados!$A$1:$ZZ$1, 0))</f>
        <v/>
      </c>
      <c r="B397">
        <f>INDEX(resultados!$A$2:$ZZ$3000, 391, MATCH($B$2, resultados!$A$1:$ZZ$1, 0))</f>
        <v/>
      </c>
      <c r="C397">
        <f>INDEX(resultados!$A$2:$ZZ$3000, 391, MATCH($B$3, resultados!$A$1:$ZZ$1, 0))</f>
        <v/>
      </c>
    </row>
    <row r="398">
      <c r="A398">
        <f>INDEX(resultados!$A$2:$ZZ$3000, 392, MATCH($B$1, resultados!$A$1:$ZZ$1, 0))</f>
        <v/>
      </c>
      <c r="B398">
        <f>INDEX(resultados!$A$2:$ZZ$3000, 392, MATCH($B$2, resultados!$A$1:$ZZ$1, 0))</f>
        <v/>
      </c>
      <c r="C398">
        <f>INDEX(resultados!$A$2:$ZZ$3000, 392, MATCH($B$3, resultados!$A$1:$ZZ$1, 0))</f>
        <v/>
      </c>
    </row>
    <row r="399">
      <c r="A399">
        <f>INDEX(resultados!$A$2:$ZZ$3000, 393, MATCH($B$1, resultados!$A$1:$ZZ$1, 0))</f>
        <v/>
      </c>
      <c r="B399">
        <f>INDEX(resultados!$A$2:$ZZ$3000, 393, MATCH($B$2, resultados!$A$1:$ZZ$1, 0))</f>
        <v/>
      </c>
      <c r="C399">
        <f>INDEX(resultados!$A$2:$ZZ$3000, 393, MATCH($B$3, resultados!$A$1:$ZZ$1, 0))</f>
        <v/>
      </c>
    </row>
    <row r="400">
      <c r="A400">
        <f>INDEX(resultados!$A$2:$ZZ$3000, 394, MATCH($B$1, resultados!$A$1:$ZZ$1, 0))</f>
        <v/>
      </c>
      <c r="B400">
        <f>INDEX(resultados!$A$2:$ZZ$3000, 394, MATCH($B$2, resultados!$A$1:$ZZ$1, 0))</f>
        <v/>
      </c>
      <c r="C400">
        <f>INDEX(resultados!$A$2:$ZZ$3000, 394, MATCH($B$3, resultados!$A$1:$ZZ$1, 0))</f>
        <v/>
      </c>
    </row>
    <row r="401">
      <c r="A401">
        <f>INDEX(resultados!$A$2:$ZZ$3000, 395, MATCH($B$1, resultados!$A$1:$ZZ$1, 0))</f>
        <v/>
      </c>
      <c r="B401">
        <f>INDEX(resultados!$A$2:$ZZ$3000, 395, MATCH($B$2, resultados!$A$1:$ZZ$1, 0))</f>
        <v/>
      </c>
      <c r="C401">
        <f>INDEX(resultados!$A$2:$ZZ$3000, 395, MATCH($B$3, resultados!$A$1:$ZZ$1, 0))</f>
        <v/>
      </c>
    </row>
    <row r="402">
      <c r="A402">
        <f>INDEX(resultados!$A$2:$ZZ$3000, 396, MATCH($B$1, resultados!$A$1:$ZZ$1, 0))</f>
        <v/>
      </c>
      <c r="B402">
        <f>INDEX(resultados!$A$2:$ZZ$3000, 396, MATCH($B$2, resultados!$A$1:$ZZ$1, 0))</f>
        <v/>
      </c>
      <c r="C402">
        <f>INDEX(resultados!$A$2:$ZZ$3000, 396, MATCH($B$3, resultados!$A$1:$ZZ$1, 0))</f>
        <v/>
      </c>
    </row>
    <row r="403">
      <c r="A403">
        <f>INDEX(resultados!$A$2:$ZZ$3000, 397, MATCH($B$1, resultados!$A$1:$ZZ$1, 0))</f>
        <v/>
      </c>
      <c r="B403">
        <f>INDEX(resultados!$A$2:$ZZ$3000, 397, MATCH($B$2, resultados!$A$1:$ZZ$1, 0))</f>
        <v/>
      </c>
      <c r="C403">
        <f>INDEX(resultados!$A$2:$ZZ$3000, 397, MATCH($B$3, resultados!$A$1:$ZZ$1, 0))</f>
        <v/>
      </c>
    </row>
    <row r="404">
      <c r="A404">
        <f>INDEX(resultados!$A$2:$ZZ$3000, 398, MATCH($B$1, resultados!$A$1:$ZZ$1, 0))</f>
        <v/>
      </c>
      <c r="B404">
        <f>INDEX(resultados!$A$2:$ZZ$3000, 398, MATCH($B$2, resultados!$A$1:$ZZ$1, 0))</f>
        <v/>
      </c>
      <c r="C404">
        <f>INDEX(resultados!$A$2:$ZZ$3000, 398, MATCH($B$3, resultados!$A$1:$ZZ$1, 0))</f>
        <v/>
      </c>
    </row>
    <row r="405">
      <c r="A405">
        <f>INDEX(resultados!$A$2:$ZZ$3000, 399, MATCH($B$1, resultados!$A$1:$ZZ$1, 0))</f>
        <v/>
      </c>
      <c r="B405">
        <f>INDEX(resultados!$A$2:$ZZ$3000, 399, MATCH($B$2, resultados!$A$1:$ZZ$1, 0))</f>
        <v/>
      </c>
      <c r="C405">
        <f>INDEX(resultados!$A$2:$ZZ$3000, 399, MATCH($B$3, resultados!$A$1:$ZZ$1, 0))</f>
        <v/>
      </c>
    </row>
    <row r="406">
      <c r="A406">
        <f>INDEX(resultados!$A$2:$ZZ$3000, 400, MATCH($B$1, resultados!$A$1:$ZZ$1, 0))</f>
        <v/>
      </c>
      <c r="B406">
        <f>INDEX(resultados!$A$2:$ZZ$3000, 400, MATCH($B$2, resultados!$A$1:$ZZ$1, 0))</f>
        <v/>
      </c>
      <c r="C406">
        <f>INDEX(resultados!$A$2:$ZZ$3000, 400, MATCH($B$3, resultados!$A$1:$ZZ$1, 0))</f>
        <v/>
      </c>
    </row>
    <row r="407">
      <c r="A407">
        <f>INDEX(resultados!$A$2:$ZZ$3000, 401, MATCH($B$1, resultados!$A$1:$ZZ$1, 0))</f>
        <v/>
      </c>
      <c r="B407">
        <f>INDEX(resultados!$A$2:$ZZ$3000, 401, MATCH($B$2, resultados!$A$1:$ZZ$1, 0))</f>
        <v/>
      </c>
      <c r="C407">
        <f>INDEX(resultados!$A$2:$ZZ$3000, 401, MATCH($B$3, resultados!$A$1:$ZZ$1, 0))</f>
        <v/>
      </c>
    </row>
    <row r="408">
      <c r="A408">
        <f>INDEX(resultados!$A$2:$ZZ$3000, 402, MATCH($B$1, resultados!$A$1:$ZZ$1, 0))</f>
        <v/>
      </c>
      <c r="B408">
        <f>INDEX(resultados!$A$2:$ZZ$3000, 402, MATCH($B$2, resultados!$A$1:$ZZ$1, 0))</f>
        <v/>
      </c>
      <c r="C408">
        <f>INDEX(resultados!$A$2:$ZZ$3000, 402, MATCH($B$3, resultados!$A$1:$ZZ$1, 0))</f>
        <v/>
      </c>
    </row>
    <row r="409">
      <c r="A409">
        <f>INDEX(resultados!$A$2:$ZZ$3000, 403, MATCH($B$1, resultados!$A$1:$ZZ$1, 0))</f>
        <v/>
      </c>
      <c r="B409">
        <f>INDEX(resultados!$A$2:$ZZ$3000, 403, MATCH($B$2, resultados!$A$1:$ZZ$1, 0))</f>
        <v/>
      </c>
      <c r="C409">
        <f>INDEX(resultados!$A$2:$ZZ$3000, 403, MATCH($B$3, resultados!$A$1:$ZZ$1, 0))</f>
        <v/>
      </c>
    </row>
    <row r="410">
      <c r="A410">
        <f>INDEX(resultados!$A$2:$ZZ$3000, 404, MATCH($B$1, resultados!$A$1:$ZZ$1, 0))</f>
        <v/>
      </c>
      <c r="B410">
        <f>INDEX(resultados!$A$2:$ZZ$3000, 404, MATCH($B$2, resultados!$A$1:$ZZ$1, 0))</f>
        <v/>
      </c>
      <c r="C410">
        <f>INDEX(resultados!$A$2:$ZZ$3000, 404, MATCH($B$3, resultados!$A$1:$ZZ$1, 0))</f>
        <v/>
      </c>
    </row>
    <row r="411">
      <c r="A411">
        <f>INDEX(resultados!$A$2:$ZZ$3000, 405, MATCH($B$1, resultados!$A$1:$ZZ$1, 0))</f>
        <v/>
      </c>
      <c r="B411">
        <f>INDEX(resultados!$A$2:$ZZ$3000, 405, MATCH($B$2, resultados!$A$1:$ZZ$1, 0))</f>
        <v/>
      </c>
      <c r="C411">
        <f>INDEX(resultados!$A$2:$ZZ$3000, 405, MATCH($B$3, resultados!$A$1:$ZZ$1, 0))</f>
        <v/>
      </c>
    </row>
    <row r="412">
      <c r="A412">
        <f>INDEX(resultados!$A$2:$ZZ$3000, 406, MATCH($B$1, resultados!$A$1:$ZZ$1, 0))</f>
        <v/>
      </c>
      <c r="B412">
        <f>INDEX(resultados!$A$2:$ZZ$3000, 406, MATCH($B$2, resultados!$A$1:$ZZ$1, 0))</f>
        <v/>
      </c>
      <c r="C412">
        <f>INDEX(resultados!$A$2:$ZZ$3000, 406, MATCH($B$3, resultados!$A$1:$ZZ$1, 0))</f>
        <v/>
      </c>
    </row>
    <row r="413">
      <c r="A413">
        <f>INDEX(resultados!$A$2:$ZZ$3000, 407, MATCH($B$1, resultados!$A$1:$ZZ$1, 0))</f>
        <v/>
      </c>
      <c r="B413">
        <f>INDEX(resultados!$A$2:$ZZ$3000, 407, MATCH($B$2, resultados!$A$1:$ZZ$1, 0))</f>
        <v/>
      </c>
      <c r="C413">
        <f>INDEX(resultados!$A$2:$ZZ$3000, 407, MATCH($B$3, resultados!$A$1:$ZZ$1, 0))</f>
        <v/>
      </c>
    </row>
    <row r="414">
      <c r="A414">
        <f>INDEX(resultados!$A$2:$ZZ$3000, 408, MATCH($B$1, resultados!$A$1:$ZZ$1, 0))</f>
        <v/>
      </c>
      <c r="B414">
        <f>INDEX(resultados!$A$2:$ZZ$3000, 408, MATCH($B$2, resultados!$A$1:$ZZ$1, 0))</f>
        <v/>
      </c>
      <c r="C414">
        <f>INDEX(resultados!$A$2:$ZZ$3000, 408, MATCH($B$3, resultados!$A$1:$ZZ$1, 0))</f>
        <v/>
      </c>
    </row>
    <row r="415">
      <c r="A415">
        <f>INDEX(resultados!$A$2:$ZZ$3000, 409, MATCH($B$1, resultados!$A$1:$ZZ$1, 0))</f>
        <v/>
      </c>
      <c r="B415">
        <f>INDEX(resultados!$A$2:$ZZ$3000, 409, MATCH($B$2, resultados!$A$1:$ZZ$1, 0))</f>
        <v/>
      </c>
      <c r="C415">
        <f>INDEX(resultados!$A$2:$ZZ$3000, 409, MATCH($B$3, resultados!$A$1:$ZZ$1, 0))</f>
        <v/>
      </c>
    </row>
    <row r="416">
      <c r="A416">
        <f>INDEX(resultados!$A$2:$ZZ$3000, 410, MATCH($B$1, resultados!$A$1:$ZZ$1, 0))</f>
        <v/>
      </c>
      <c r="B416">
        <f>INDEX(resultados!$A$2:$ZZ$3000, 410, MATCH($B$2, resultados!$A$1:$ZZ$1, 0))</f>
        <v/>
      </c>
      <c r="C416">
        <f>INDEX(resultados!$A$2:$ZZ$3000, 410, MATCH($B$3, resultados!$A$1:$ZZ$1, 0))</f>
        <v/>
      </c>
    </row>
    <row r="417">
      <c r="A417">
        <f>INDEX(resultados!$A$2:$ZZ$3000, 411, MATCH($B$1, resultados!$A$1:$ZZ$1, 0))</f>
        <v/>
      </c>
      <c r="B417">
        <f>INDEX(resultados!$A$2:$ZZ$3000, 411, MATCH($B$2, resultados!$A$1:$ZZ$1, 0))</f>
        <v/>
      </c>
      <c r="C417">
        <f>INDEX(resultados!$A$2:$ZZ$3000, 411, MATCH($B$3, resultados!$A$1:$ZZ$1, 0))</f>
        <v/>
      </c>
    </row>
    <row r="418">
      <c r="A418">
        <f>INDEX(resultados!$A$2:$ZZ$3000, 412, MATCH($B$1, resultados!$A$1:$ZZ$1, 0))</f>
        <v/>
      </c>
      <c r="B418">
        <f>INDEX(resultados!$A$2:$ZZ$3000, 412, MATCH($B$2, resultados!$A$1:$ZZ$1, 0))</f>
        <v/>
      </c>
      <c r="C418">
        <f>INDEX(resultados!$A$2:$ZZ$3000, 412, MATCH($B$3, resultados!$A$1:$ZZ$1, 0))</f>
        <v/>
      </c>
    </row>
    <row r="419">
      <c r="A419">
        <f>INDEX(resultados!$A$2:$ZZ$3000, 413, MATCH($B$1, resultados!$A$1:$ZZ$1, 0))</f>
        <v/>
      </c>
      <c r="B419">
        <f>INDEX(resultados!$A$2:$ZZ$3000, 413, MATCH($B$2, resultados!$A$1:$ZZ$1, 0))</f>
        <v/>
      </c>
      <c r="C419">
        <f>INDEX(resultados!$A$2:$ZZ$3000, 413, MATCH($B$3, resultados!$A$1:$ZZ$1, 0))</f>
        <v/>
      </c>
    </row>
    <row r="420">
      <c r="A420">
        <f>INDEX(resultados!$A$2:$ZZ$3000, 414, MATCH($B$1, resultados!$A$1:$ZZ$1, 0))</f>
        <v/>
      </c>
      <c r="B420">
        <f>INDEX(resultados!$A$2:$ZZ$3000, 414, MATCH($B$2, resultados!$A$1:$ZZ$1, 0))</f>
        <v/>
      </c>
      <c r="C420">
        <f>INDEX(resultados!$A$2:$ZZ$3000, 414, MATCH($B$3, resultados!$A$1:$ZZ$1, 0))</f>
        <v/>
      </c>
    </row>
    <row r="421">
      <c r="A421">
        <f>INDEX(resultados!$A$2:$ZZ$3000, 415, MATCH($B$1, resultados!$A$1:$ZZ$1, 0))</f>
        <v/>
      </c>
      <c r="B421">
        <f>INDEX(resultados!$A$2:$ZZ$3000, 415, MATCH($B$2, resultados!$A$1:$ZZ$1, 0))</f>
        <v/>
      </c>
      <c r="C421">
        <f>INDEX(resultados!$A$2:$ZZ$3000, 415, MATCH($B$3, resultados!$A$1:$ZZ$1, 0))</f>
        <v/>
      </c>
    </row>
    <row r="422">
      <c r="A422">
        <f>INDEX(resultados!$A$2:$ZZ$3000, 416, MATCH($B$1, resultados!$A$1:$ZZ$1, 0))</f>
        <v/>
      </c>
      <c r="B422">
        <f>INDEX(resultados!$A$2:$ZZ$3000, 416, MATCH($B$2, resultados!$A$1:$ZZ$1, 0))</f>
        <v/>
      </c>
      <c r="C422">
        <f>INDEX(resultados!$A$2:$ZZ$3000, 416, MATCH($B$3, resultados!$A$1:$ZZ$1, 0))</f>
        <v/>
      </c>
    </row>
    <row r="423">
      <c r="A423">
        <f>INDEX(resultados!$A$2:$ZZ$3000, 417, MATCH($B$1, resultados!$A$1:$ZZ$1, 0))</f>
        <v/>
      </c>
      <c r="B423">
        <f>INDEX(resultados!$A$2:$ZZ$3000, 417, MATCH($B$2, resultados!$A$1:$ZZ$1, 0))</f>
        <v/>
      </c>
      <c r="C423">
        <f>INDEX(resultados!$A$2:$ZZ$3000, 417, MATCH($B$3, resultados!$A$1:$ZZ$1, 0))</f>
        <v/>
      </c>
    </row>
    <row r="424">
      <c r="A424">
        <f>INDEX(resultados!$A$2:$ZZ$3000, 418, MATCH($B$1, resultados!$A$1:$ZZ$1, 0))</f>
        <v/>
      </c>
      <c r="B424">
        <f>INDEX(resultados!$A$2:$ZZ$3000, 418, MATCH($B$2, resultados!$A$1:$ZZ$1, 0))</f>
        <v/>
      </c>
      <c r="C424">
        <f>INDEX(resultados!$A$2:$ZZ$3000, 418, MATCH($B$3, resultados!$A$1:$ZZ$1, 0))</f>
        <v/>
      </c>
    </row>
    <row r="425">
      <c r="A425">
        <f>INDEX(resultados!$A$2:$ZZ$3000, 419, MATCH($B$1, resultados!$A$1:$ZZ$1, 0))</f>
        <v/>
      </c>
      <c r="B425">
        <f>INDEX(resultados!$A$2:$ZZ$3000, 419, MATCH($B$2, resultados!$A$1:$ZZ$1, 0))</f>
        <v/>
      </c>
      <c r="C425">
        <f>INDEX(resultados!$A$2:$ZZ$3000, 419, MATCH($B$3, resultados!$A$1:$ZZ$1, 0))</f>
        <v/>
      </c>
    </row>
    <row r="426">
      <c r="A426">
        <f>INDEX(resultados!$A$2:$ZZ$3000, 420, MATCH($B$1, resultados!$A$1:$ZZ$1, 0))</f>
        <v/>
      </c>
      <c r="B426">
        <f>INDEX(resultados!$A$2:$ZZ$3000, 420, MATCH($B$2, resultados!$A$1:$ZZ$1, 0))</f>
        <v/>
      </c>
      <c r="C426">
        <f>INDEX(resultados!$A$2:$ZZ$3000, 420, MATCH($B$3, resultados!$A$1:$ZZ$1, 0))</f>
        <v/>
      </c>
    </row>
    <row r="427">
      <c r="A427">
        <f>INDEX(resultados!$A$2:$ZZ$3000, 421, MATCH($B$1, resultados!$A$1:$ZZ$1, 0))</f>
        <v/>
      </c>
      <c r="B427">
        <f>INDEX(resultados!$A$2:$ZZ$3000, 421, MATCH($B$2, resultados!$A$1:$ZZ$1, 0))</f>
        <v/>
      </c>
      <c r="C427">
        <f>INDEX(resultados!$A$2:$ZZ$3000, 421, MATCH($B$3, resultados!$A$1:$ZZ$1, 0))</f>
        <v/>
      </c>
    </row>
    <row r="428">
      <c r="A428">
        <f>INDEX(resultados!$A$2:$ZZ$3000, 422, MATCH($B$1, resultados!$A$1:$ZZ$1, 0))</f>
        <v/>
      </c>
      <c r="B428">
        <f>INDEX(resultados!$A$2:$ZZ$3000, 422, MATCH($B$2, resultados!$A$1:$ZZ$1, 0))</f>
        <v/>
      </c>
      <c r="C428">
        <f>INDEX(resultados!$A$2:$ZZ$3000, 422, MATCH($B$3, resultados!$A$1:$ZZ$1, 0))</f>
        <v/>
      </c>
    </row>
    <row r="429">
      <c r="A429">
        <f>INDEX(resultados!$A$2:$ZZ$3000, 423, MATCH($B$1, resultados!$A$1:$ZZ$1, 0))</f>
        <v/>
      </c>
      <c r="B429">
        <f>INDEX(resultados!$A$2:$ZZ$3000, 423, MATCH($B$2, resultados!$A$1:$ZZ$1, 0))</f>
        <v/>
      </c>
      <c r="C429">
        <f>INDEX(resultados!$A$2:$ZZ$3000, 423, MATCH($B$3, resultados!$A$1:$ZZ$1, 0))</f>
        <v/>
      </c>
    </row>
    <row r="430">
      <c r="A430">
        <f>INDEX(resultados!$A$2:$ZZ$3000, 424, MATCH($B$1, resultados!$A$1:$ZZ$1, 0))</f>
        <v/>
      </c>
      <c r="B430">
        <f>INDEX(resultados!$A$2:$ZZ$3000, 424, MATCH($B$2, resultados!$A$1:$ZZ$1, 0))</f>
        <v/>
      </c>
      <c r="C430">
        <f>INDEX(resultados!$A$2:$ZZ$3000, 424, MATCH($B$3, resultados!$A$1:$ZZ$1, 0))</f>
        <v/>
      </c>
    </row>
    <row r="431">
      <c r="A431">
        <f>INDEX(resultados!$A$2:$ZZ$3000, 425, MATCH($B$1, resultados!$A$1:$ZZ$1, 0))</f>
        <v/>
      </c>
      <c r="B431">
        <f>INDEX(resultados!$A$2:$ZZ$3000, 425, MATCH($B$2, resultados!$A$1:$ZZ$1, 0))</f>
        <v/>
      </c>
      <c r="C431">
        <f>INDEX(resultados!$A$2:$ZZ$3000, 425, MATCH($B$3, resultados!$A$1:$ZZ$1, 0))</f>
        <v/>
      </c>
    </row>
    <row r="432">
      <c r="A432">
        <f>INDEX(resultados!$A$2:$ZZ$3000, 426, MATCH($B$1, resultados!$A$1:$ZZ$1, 0))</f>
        <v/>
      </c>
      <c r="B432">
        <f>INDEX(resultados!$A$2:$ZZ$3000, 426, MATCH($B$2, resultados!$A$1:$ZZ$1, 0))</f>
        <v/>
      </c>
      <c r="C432">
        <f>INDEX(resultados!$A$2:$ZZ$3000, 426, MATCH($B$3, resultados!$A$1:$ZZ$1, 0))</f>
        <v/>
      </c>
    </row>
    <row r="433">
      <c r="A433">
        <f>INDEX(resultados!$A$2:$ZZ$3000, 427, MATCH($B$1, resultados!$A$1:$ZZ$1, 0))</f>
        <v/>
      </c>
      <c r="B433">
        <f>INDEX(resultados!$A$2:$ZZ$3000, 427, MATCH($B$2, resultados!$A$1:$ZZ$1, 0))</f>
        <v/>
      </c>
      <c r="C433">
        <f>INDEX(resultados!$A$2:$ZZ$3000, 427, MATCH($B$3, resultados!$A$1:$ZZ$1, 0))</f>
        <v/>
      </c>
    </row>
    <row r="434">
      <c r="A434">
        <f>INDEX(resultados!$A$2:$ZZ$3000, 428, MATCH($B$1, resultados!$A$1:$ZZ$1, 0))</f>
        <v/>
      </c>
      <c r="B434">
        <f>INDEX(resultados!$A$2:$ZZ$3000, 428, MATCH($B$2, resultados!$A$1:$ZZ$1, 0))</f>
        <v/>
      </c>
      <c r="C434">
        <f>INDEX(resultados!$A$2:$ZZ$3000, 428, MATCH($B$3, resultados!$A$1:$ZZ$1, 0))</f>
        <v/>
      </c>
    </row>
    <row r="435">
      <c r="A435">
        <f>INDEX(resultados!$A$2:$ZZ$3000, 429, MATCH($B$1, resultados!$A$1:$ZZ$1, 0))</f>
        <v/>
      </c>
      <c r="B435">
        <f>INDEX(resultados!$A$2:$ZZ$3000, 429, MATCH($B$2, resultados!$A$1:$ZZ$1, 0))</f>
        <v/>
      </c>
      <c r="C435">
        <f>INDEX(resultados!$A$2:$ZZ$3000, 429, MATCH($B$3, resultados!$A$1:$ZZ$1, 0))</f>
        <v/>
      </c>
    </row>
    <row r="436">
      <c r="A436">
        <f>INDEX(resultados!$A$2:$ZZ$3000, 430, MATCH($B$1, resultados!$A$1:$ZZ$1, 0))</f>
        <v/>
      </c>
      <c r="B436">
        <f>INDEX(resultados!$A$2:$ZZ$3000, 430, MATCH($B$2, resultados!$A$1:$ZZ$1, 0))</f>
        <v/>
      </c>
      <c r="C436">
        <f>INDEX(resultados!$A$2:$ZZ$3000, 430, MATCH($B$3, resultados!$A$1:$ZZ$1, 0))</f>
        <v/>
      </c>
    </row>
    <row r="437">
      <c r="A437">
        <f>INDEX(resultados!$A$2:$ZZ$3000, 431, MATCH($B$1, resultados!$A$1:$ZZ$1, 0))</f>
        <v/>
      </c>
      <c r="B437">
        <f>INDEX(resultados!$A$2:$ZZ$3000, 431, MATCH($B$2, resultados!$A$1:$ZZ$1, 0))</f>
        <v/>
      </c>
      <c r="C437">
        <f>INDEX(resultados!$A$2:$ZZ$3000, 431, MATCH($B$3, resultados!$A$1:$ZZ$1, 0))</f>
        <v/>
      </c>
    </row>
    <row r="438">
      <c r="A438">
        <f>INDEX(resultados!$A$2:$ZZ$3000, 432, MATCH($B$1, resultados!$A$1:$ZZ$1, 0))</f>
        <v/>
      </c>
      <c r="B438">
        <f>INDEX(resultados!$A$2:$ZZ$3000, 432, MATCH($B$2, resultados!$A$1:$ZZ$1, 0))</f>
        <v/>
      </c>
      <c r="C438">
        <f>INDEX(resultados!$A$2:$ZZ$3000, 432, MATCH($B$3, resultados!$A$1:$ZZ$1, 0))</f>
        <v/>
      </c>
    </row>
    <row r="439">
      <c r="A439">
        <f>INDEX(resultados!$A$2:$ZZ$3000, 433, MATCH($B$1, resultados!$A$1:$ZZ$1, 0))</f>
        <v/>
      </c>
      <c r="B439">
        <f>INDEX(resultados!$A$2:$ZZ$3000, 433, MATCH($B$2, resultados!$A$1:$ZZ$1, 0))</f>
        <v/>
      </c>
      <c r="C439">
        <f>INDEX(resultados!$A$2:$ZZ$3000, 433, MATCH($B$3, resultados!$A$1:$ZZ$1, 0))</f>
        <v/>
      </c>
    </row>
    <row r="440">
      <c r="A440">
        <f>INDEX(resultados!$A$2:$ZZ$3000, 434, MATCH($B$1, resultados!$A$1:$ZZ$1, 0))</f>
        <v/>
      </c>
      <c r="B440">
        <f>INDEX(resultados!$A$2:$ZZ$3000, 434, MATCH($B$2, resultados!$A$1:$ZZ$1, 0))</f>
        <v/>
      </c>
      <c r="C440">
        <f>INDEX(resultados!$A$2:$ZZ$3000, 434, MATCH($B$3, resultados!$A$1:$ZZ$1, 0))</f>
        <v/>
      </c>
    </row>
    <row r="441">
      <c r="A441">
        <f>INDEX(resultados!$A$2:$ZZ$3000, 435, MATCH($B$1, resultados!$A$1:$ZZ$1, 0))</f>
        <v/>
      </c>
      <c r="B441">
        <f>INDEX(resultados!$A$2:$ZZ$3000, 435, MATCH($B$2, resultados!$A$1:$ZZ$1, 0))</f>
        <v/>
      </c>
      <c r="C441">
        <f>INDEX(resultados!$A$2:$ZZ$3000, 435, MATCH($B$3, resultados!$A$1:$ZZ$1, 0))</f>
        <v/>
      </c>
    </row>
    <row r="442">
      <c r="A442">
        <f>INDEX(resultados!$A$2:$ZZ$3000, 436, MATCH($B$1, resultados!$A$1:$ZZ$1, 0))</f>
        <v/>
      </c>
      <c r="B442">
        <f>INDEX(resultados!$A$2:$ZZ$3000, 436, MATCH($B$2, resultados!$A$1:$ZZ$1, 0))</f>
        <v/>
      </c>
      <c r="C442">
        <f>INDEX(resultados!$A$2:$ZZ$3000, 436, MATCH($B$3, resultados!$A$1:$ZZ$1, 0))</f>
        <v/>
      </c>
    </row>
    <row r="443">
      <c r="A443">
        <f>INDEX(resultados!$A$2:$ZZ$3000, 437, MATCH($B$1, resultados!$A$1:$ZZ$1, 0))</f>
        <v/>
      </c>
      <c r="B443">
        <f>INDEX(resultados!$A$2:$ZZ$3000, 437, MATCH($B$2, resultados!$A$1:$ZZ$1, 0))</f>
        <v/>
      </c>
      <c r="C443">
        <f>INDEX(resultados!$A$2:$ZZ$3000, 437, MATCH($B$3, resultados!$A$1:$ZZ$1, 0))</f>
        <v/>
      </c>
    </row>
    <row r="444">
      <c r="A444">
        <f>INDEX(resultados!$A$2:$ZZ$3000, 438, MATCH($B$1, resultados!$A$1:$ZZ$1, 0))</f>
        <v/>
      </c>
      <c r="B444">
        <f>INDEX(resultados!$A$2:$ZZ$3000, 438, MATCH($B$2, resultados!$A$1:$ZZ$1, 0))</f>
        <v/>
      </c>
      <c r="C444">
        <f>INDEX(resultados!$A$2:$ZZ$3000, 438, MATCH($B$3, resultados!$A$1:$ZZ$1, 0))</f>
        <v/>
      </c>
    </row>
    <row r="445">
      <c r="A445">
        <f>INDEX(resultados!$A$2:$ZZ$3000, 439, MATCH($B$1, resultados!$A$1:$ZZ$1, 0))</f>
        <v/>
      </c>
      <c r="B445">
        <f>INDEX(resultados!$A$2:$ZZ$3000, 439, MATCH($B$2, resultados!$A$1:$ZZ$1, 0))</f>
        <v/>
      </c>
      <c r="C445">
        <f>INDEX(resultados!$A$2:$ZZ$3000, 439, MATCH($B$3, resultados!$A$1:$ZZ$1, 0))</f>
        <v/>
      </c>
    </row>
    <row r="446">
      <c r="A446">
        <f>INDEX(resultados!$A$2:$ZZ$3000, 440, MATCH($B$1, resultados!$A$1:$ZZ$1, 0))</f>
        <v/>
      </c>
      <c r="B446">
        <f>INDEX(resultados!$A$2:$ZZ$3000, 440, MATCH($B$2, resultados!$A$1:$ZZ$1, 0))</f>
        <v/>
      </c>
      <c r="C446">
        <f>INDEX(resultados!$A$2:$ZZ$3000, 440, MATCH($B$3, resultados!$A$1:$ZZ$1, 0))</f>
        <v/>
      </c>
    </row>
    <row r="447">
      <c r="A447">
        <f>INDEX(resultados!$A$2:$ZZ$3000, 441, MATCH($B$1, resultados!$A$1:$ZZ$1, 0))</f>
        <v/>
      </c>
      <c r="B447">
        <f>INDEX(resultados!$A$2:$ZZ$3000, 441, MATCH($B$2, resultados!$A$1:$ZZ$1, 0))</f>
        <v/>
      </c>
      <c r="C447">
        <f>INDEX(resultados!$A$2:$ZZ$3000, 441, MATCH($B$3, resultados!$A$1:$ZZ$1, 0))</f>
        <v/>
      </c>
    </row>
    <row r="448">
      <c r="A448">
        <f>INDEX(resultados!$A$2:$ZZ$3000, 442, MATCH($B$1, resultados!$A$1:$ZZ$1, 0))</f>
        <v/>
      </c>
      <c r="B448">
        <f>INDEX(resultados!$A$2:$ZZ$3000, 442, MATCH($B$2, resultados!$A$1:$ZZ$1, 0))</f>
        <v/>
      </c>
      <c r="C448">
        <f>INDEX(resultados!$A$2:$ZZ$3000, 442, MATCH($B$3, resultados!$A$1:$ZZ$1, 0))</f>
        <v/>
      </c>
    </row>
    <row r="449">
      <c r="A449">
        <f>INDEX(resultados!$A$2:$ZZ$3000, 443, MATCH($B$1, resultados!$A$1:$ZZ$1, 0))</f>
        <v/>
      </c>
      <c r="B449">
        <f>INDEX(resultados!$A$2:$ZZ$3000, 443, MATCH($B$2, resultados!$A$1:$ZZ$1, 0))</f>
        <v/>
      </c>
      <c r="C449">
        <f>INDEX(resultados!$A$2:$ZZ$3000, 443, MATCH($B$3, resultados!$A$1:$ZZ$1, 0))</f>
        <v/>
      </c>
    </row>
    <row r="450">
      <c r="A450">
        <f>INDEX(resultados!$A$2:$ZZ$3000, 444, MATCH($B$1, resultados!$A$1:$ZZ$1, 0))</f>
        <v/>
      </c>
      <c r="B450">
        <f>INDEX(resultados!$A$2:$ZZ$3000, 444, MATCH($B$2, resultados!$A$1:$ZZ$1, 0))</f>
        <v/>
      </c>
      <c r="C450">
        <f>INDEX(resultados!$A$2:$ZZ$3000, 444, MATCH($B$3, resultados!$A$1:$ZZ$1, 0))</f>
        <v/>
      </c>
    </row>
    <row r="451">
      <c r="A451">
        <f>INDEX(resultados!$A$2:$ZZ$3000, 445, MATCH($B$1, resultados!$A$1:$ZZ$1, 0))</f>
        <v/>
      </c>
      <c r="B451">
        <f>INDEX(resultados!$A$2:$ZZ$3000, 445, MATCH($B$2, resultados!$A$1:$ZZ$1, 0))</f>
        <v/>
      </c>
      <c r="C451">
        <f>INDEX(resultados!$A$2:$ZZ$3000, 445, MATCH($B$3, resultados!$A$1:$ZZ$1, 0))</f>
        <v/>
      </c>
    </row>
    <row r="452">
      <c r="A452">
        <f>INDEX(resultados!$A$2:$ZZ$3000, 446, MATCH($B$1, resultados!$A$1:$ZZ$1, 0))</f>
        <v/>
      </c>
      <c r="B452">
        <f>INDEX(resultados!$A$2:$ZZ$3000, 446, MATCH($B$2, resultados!$A$1:$ZZ$1, 0))</f>
        <v/>
      </c>
      <c r="C452">
        <f>INDEX(resultados!$A$2:$ZZ$3000, 446, MATCH($B$3, resultados!$A$1:$ZZ$1, 0))</f>
        <v/>
      </c>
    </row>
    <row r="453">
      <c r="A453">
        <f>INDEX(resultados!$A$2:$ZZ$3000, 447, MATCH($B$1, resultados!$A$1:$ZZ$1, 0))</f>
        <v/>
      </c>
      <c r="B453">
        <f>INDEX(resultados!$A$2:$ZZ$3000, 447, MATCH($B$2, resultados!$A$1:$ZZ$1, 0))</f>
        <v/>
      </c>
      <c r="C453">
        <f>INDEX(resultados!$A$2:$ZZ$3000, 447, MATCH($B$3, resultados!$A$1:$ZZ$1, 0))</f>
        <v/>
      </c>
    </row>
    <row r="454">
      <c r="A454">
        <f>INDEX(resultados!$A$2:$ZZ$3000, 448, MATCH($B$1, resultados!$A$1:$ZZ$1, 0))</f>
        <v/>
      </c>
      <c r="B454">
        <f>INDEX(resultados!$A$2:$ZZ$3000, 448, MATCH($B$2, resultados!$A$1:$ZZ$1, 0))</f>
        <v/>
      </c>
      <c r="C454">
        <f>INDEX(resultados!$A$2:$ZZ$3000, 448, MATCH($B$3, resultados!$A$1:$ZZ$1, 0))</f>
        <v/>
      </c>
    </row>
    <row r="455">
      <c r="A455">
        <f>INDEX(resultados!$A$2:$ZZ$3000, 449, MATCH($B$1, resultados!$A$1:$ZZ$1, 0))</f>
        <v/>
      </c>
      <c r="B455">
        <f>INDEX(resultados!$A$2:$ZZ$3000, 449, MATCH($B$2, resultados!$A$1:$ZZ$1, 0))</f>
        <v/>
      </c>
      <c r="C455">
        <f>INDEX(resultados!$A$2:$ZZ$3000, 449, MATCH($B$3, resultados!$A$1:$ZZ$1, 0))</f>
        <v/>
      </c>
    </row>
    <row r="456">
      <c r="A456">
        <f>INDEX(resultados!$A$2:$ZZ$3000, 450, MATCH($B$1, resultados!$A$1:$ZZ$1, 0))</f>
        <v/>
      </c>
      <c r="B456">
        <f>INDEX(resultados!$A$2:$ZZ$3000, 450, MATCH($B$2, resultados!$A$1:$ZZ$1, 0))</f>
        <v/>
      </c>
      <c r="C456">
        <f>INDEX(resultados!$A$2:$ZZ$3000, 450, MATCH($B$3, resultados!$A$1:$ZZ$1, 0))</f>
        <v/>
      </c>
    </row>
    <row r="457">
      <c r="A457">
        <f>INDEX(resultados!$A$2:$ZZ$3000, 451, MATCH($B$1, resultados!$A$1:$ZZ$1, 0))</f>
        <v/>
      </c>
      <c r="B457">
        <f>INDEX(resultados!$A$2:$ZZ$3000, 451, MATCH($B$2, resultados!$A$1:$ZZ$1, 0))</f>
        <v/>
      </c>
      <c r="C457">
        <f>INDEX(resultados!$A$2:$ZZ$3000, 451, MATCH($B$3, resultados!$A$1:$ZZ$1, 0))</f>
        <v/>
      </c>
    </row>
    <row r="458">
      <c r="A458">
        <f>INDEX(resultados!$A$2:$ZZ$3000, 452, MATCH($B$1, resultados!$A$1:$ZZ$1, 0))</f>
        <v/>
      </c>
      <c r="B458">
        <f>INDEX(resultados!$A$2:$ZZ$3000, 452, MATCH($B$2, resultados!$A$1:$ZZ$1, 0))</f>
        <v/>
      </c>
      <c r="C458">
        <f>INDEX(resultados!$A$2:$ZZ$3000, 452, MATCH($B$3, resultados!$A$1:$ZZ$1, 0))</f>
        <v/>
      </c>
    </row>
    <row r="459">
      <c r="A459">
        <f>INDEX(resultados!$A$2:$ZZ$3000, 453, MATCH($B$1, resultados!$A$1:$ZZ$1, 0))</f>
        <v/>
      </c>
      <c r="B459">
        <f>INDEX(resultados!$A$2:$ZZ$3000, 453, MATCH($B$2, resultados!$A$1:$ZZ$1, 0))</f>
        <v/>
      </c>
      <c r="C459">
        <f>INDEX(resultados!$A$2:$ZZ$3000, 453, MATCH($B$3, resultados!$A$1:$ZZ$1, 0))</f>
        <v/>
      </c>
    </row>
    <row r="460">
      <c r="A460">
        <f>INDEX(resultados!$A$2:$ZZ$3000, 454, MATCH($B$1, resultados!$A$1:$ZZ$1, 0))</f>
        <v/>
      </c>
      <c r="B460">
        <f>INDEX(resultados!$A$2:$ZZ$3000, 454, MATCH($B$2, resultados!$A$1:$ZZ$1, 0))</f>
        <v/>
      </c>
      <c r="C460">
        <f>INDEX(resultados!$A$2:$ZZ$3000, 454, MATCH($B$3, resultados!$A$1:$ZZ$1, 0))</f>
        <v/>
      </c>
    </row>
    <row r="461">
      <c r="A461">
        <f>INDEX(resultados!$A$2:$ZZ$3000, 455, MATCH($B$1, resultados!$A$1:$ZZ$1, 0))</f>
        <v/>
      </c>
      <c r="B461">
        <f>INDEX(resultados!$A$2:$ZZ$3000, 455, MATCH($B$2, resultados!$A$1:$ZZ$1, 0))</f>
        <v/>
      </c>
      <c r="C461">
        <f>INDEX(resultados!$A$2:$ZZ$3000, 455, MATCH($B$3, resultados!$A$1:$ZZ$1, 0))</f>
        <v/>
      </c>
    </row>
    <row r="462">
      <c r="A462">
        <f>INDEX(resultados!$A$2:$ZZ$3000, 456, MATCH($B$1, resultados!$A$1:$ZZ$1, 0))</f>
        <v/>
      </c>
      <c r="B462">
        <f>INDEX(resultados!$A$2:$ZZ$3000, 456, MATCH($B$2, resultados!$A$1:$ZZ$1, 0))</f>
        <v/>
      </c>
      <c r="C462">
        <f>INDEX(resultados!$A$2:$ZZ$3000, 456, MATCH($B$3, resultados!$A$1:$ZZ$1, 0))</f>
        <v/>
      </c>
    </row>
    <row r="463">
      <c r="A463">
        <f>INDEX(resultados!$A$2:$ZZ$3000, 457, MATCH($B$1, resultados!$A$1:$ZZ$1, 0))</f>
        <v/>
      </c>
      <c r="B463">
        <f>INDEX(resultados!$A$2:$ZZ$3000, 457, MATCH($B$2, resultados!$A$1:$ZZ$1, 0))</f>
        <v/>
      </c>
      <c r="C463">
        <f>INDEX(resultados!$A$2:$ZZ$3000, 457, MATCH($B$3, resultados!$A$1:$ZZ$1, 0))</f>
        <v/>
      </c>
    </row>
    <row r="464">
      <c r="A464">
        <f>INDEX(resultados!$A$2:$ZZ$3000, 458, MATCH($B$1, resultados!$A$1:$ZZ$1, 0))</f>
        <v/>
      </c>
      <c r="B464">
        <f>INDEX(resultados!$A$2:$ZZ$3000, 458, MATCH($B$2, resultados!$A$1:$ZZ$1, 0))</f>
        <v/>
      </c>
      <c r="C464">
        <f>INDEX(resultados!$A$2:$ZZ$3000, 458, MATCH($B$3, resultados!$A$1:$ZZ$1, 0))</f>
        <v/>
      </c>
    </row>
    <row r="465">
      <c r="A465">
        <f>INDEX(resultados!$A$2:$ZZ$3000, 459, MATCH($B$1, resultados!$A$1:$ZZ$1, 0))</f>
        <v/>
      </c>
      <c r="B465">
        <f>INDEX(resultados!$A$2:$ZZ$3000, 459, MATCH($B$2, resultados!$A$1:$ZZ$1, 0))</f>
        <v/>
      </c>
      <c r="C465">
        <f>INDEX(resultados!$A$2:$ZZ$3000, 459, MATCH($B$3, resultados!$A$1:$ZZ$1, 0))</f>
        <v/>
      </c>
    </row>
    <row r="466">
      <c r="A466">
        <f>INDEX(resultados!$A$2:$ZZ$3000, 460, MATCH($B$1, resultados!$A$1:$ZZ$1, 0))</f>
        <v/>
      </c>
      <c r="B466">
        <f>INDEX(resultados!$A$2:$ZZ$3000, 460, MATCH($B$2, resultados!$A$1:$ZZ$1, 0))</f>
        <v/>
      </c>
      <c r="C466">
        <f>INDEX(resultados!$A$2:$ZZ$3000, 460, MATCH($B$3, resultados!$A$1:$ZZ$1, 0))</f>
        <v/>
      </c>
    </row>
    <row r="467">
      <c r="A467">
        <f>INDEX(resultados!$A$2:$ZZ$3000, 461, MATCH($B$1, resultados!$A$1:$ZZ$1, 0))</f>
        <v/>
      </c>
      <c r="B467">
        <f>INDEX(resultados!$A$2:$ZZ$3000, 461, MATCH($B$2, resultados!$A$1:$ZZ$1, 0))</f>
        <v/>
      </c>
      <c r="C467">
        <f>INDEX(resultados!$A$2:$ZZ$3000, 461, MATCH($B$3, resultados!$A$1:$ZZ$1, 0))</f>
        <v/>
      </c>
    </row>
    <row r="468">
      <c r="A468">
        <f>INDEX(resultados!$A$2:$ZZ$3000, 462, MATCH($B$1, resultados!$A$1:$ZZ$1, 0))</f>
        <v/>
      </c>
      <c r="B468">
        <f>INDEX(resultados!$A$2:$ZZ$3000, 462, MATCH($B$2, resultados!$A$1:$ZZ$1, 0))</f>
        <v/>
      </c>
      <c r="C468">
        <f>INDEX(resultados!$A$2:$ZZ$3000, 462, MATCH($B$3, resultados!$A$1:$ZZ$1, 0))</f>
        <v/>
      </c>
    </row>
    <row r="469">
      <c r="A469">
        <f>INDEX(resultados!$A$2:$ZZ$3000, 463, MATCH($B$1, resultados!$A$1:$ZZ$1, 0))</f>
        <v/>
      </c>
      <c r="B469">
        <f>INDEX(resultados!$A$2:$ZZ$3000, 463, MATCH($B$2, resultados!$A$1:$ZZ$1, 0))</f>
        <v/>
      </c>
      <c r="C469">
        <f>INDEX(resultados!$A$2:$ZZ$3000, 463, MATCH($B$3, resultados!$A$1:$ZZ$1, 0))</f>
        <v/>
      </c>
    </row>
    <row r="470">
      <c r="A470">
        <f>INDEX(resultados!$A$2:$ZZ$3000, 464, MATCH($B$1, resultados!$A$1:$ZZ$1, 0))</f>
        <v/>
      </c>
      <c r="B470">
        <f>INDEX(resultados!$A$2:$ZZ$3000, 464, MATCH($B$2, resultados!$A$1:$ZZ$1, 0))</f>
        <v/>
      </c>
      <c r="C470">
        <f>INDEX(resultados!$A$2:$ZZ$3000, 464, MATCH($B$3, resultados!$A$1:$ZZ$1, 0))</f>
        <v/>
      </c>
    </row>
    <row r="471">
      <c r="A471">
        <f>INDEX(resultados!$A$2:$ZZ$3000, 465, MATCH($B$1, resultados!$A$1:$ZZ$1, 0))</f>
        <v/>
      </c>
      <c r="B471">
        <f>INDEX(resultados!$A$2:$ZZ$3000, 465, MATCH($B$2, resultados!$A$1:$ZZ$1, 0))</f>
        <v/>
      </c>
      <c r="C471">
        <f>INDEX(resultados!$A$2:$ZZ$3000, 465, MATCH($B$3, resultados!$A$1:$ZZ$1, 0))</f>
        <v/>
      </c>
    </row>
    <row r="472">
      <c r="A472">
        <f>INDEX(resultados!$A$2:$ZZ$3000, 466, MATCH($B$1, resultados!$A$1:$ZZ$1, 0))</f>
        <v/>
      </c>
      <c r="B472">
        <f>INDEX(resultados!$A$2:$ZZ$3000, 466, MATCH($B$2, resultados!$A$1:$ZZ$1, 0))</f>
        <v/>
      </c>
      <c r="C472">
        <f>INDEX(resultados!$A$2:$ZZ$3000, 466, MATCH($B$3, resultados!$A$1:$ZZ$1, 0))</f>
        <v/>
      </c>
    </row>
    <row r="473">
      <c r="A473">
        <f>INDEX(resultados!$A$2:$ZZ$3000, 467, MATCH($B$1, resultados!$A$1:$ZZ$1, 0))</f>
        <v/>
      </c>
      <c r="B473">
        <f>INDEX(resultados!$A$2:$ZZ$3000, 467, MATCH($B$2, resultados!$A$1:$ZZ$1, 0))</f>
        <v/>
      </c>
      <c r="C473">
        <f>INDEX(resultados!$A$2:$ZZ$3000, 467, MATCH($B$3, resultados!$A$1:$ZZ$1, 0))</f>
        <v/>
      </c>
    </row>
    <row r="474">
      <c r="A474">
        <f>INDEX(resultados!$A$2:$ZZ$3000, 468, MATCH($B$1, resultados!$A$1:$ZZ$1, 0))</f>
        <v/>
      </c>
      <c r="B474">
        <f>INDEX(resultados!$A$2:$ZZ$3000, 468, MATCH($B$2, resultados!$A$1:$ZZ$1, 0))</f>
        <v/>
      </c>
      <c r="C474">
        <f>INDEX(resultados!$A$2:$ZZ$3000, 468, MATCH($B$3, resultados!$A$1:$ZZ$1, 0))</f>
        <v/>
      </c>
    </row>
    <row r="475">
      <c r="A475">
        <f>INDEX(resultados!$A$2:$ZZ$3000, 469, MATCH($B$1, resultados!$A$1:$ZZ$1, 0))</f>
        <v/>
      </c>
      <c r="B475">
        <f>INDEX(resultados!$A$2:$ZZ$3000, 469, MATCH($B$2, resultados!$A$1:$ZZ$1, 0))</f>
        <v/>
      </c>
      <c r="C475">
        <f>INDEX(resultados!$A$2:$ZZ$3000, 469, MATCH($B$3, resultados!$A$1:$ZZ$1, 0))</f>
        <v/>
      </c>
    </row>
    <row r="476">
      <c r="A476">
        <f>INDEX(resultados!$A$2:$ZZ$3000, 470, MATCH($B$1, resultados!$A$1:$ZZ$1, 0))</f>
        <v/>
      </c>
      <c r="B476">
        <f>INDEX(resultados!$A$2:$ZZ$3000, 470, MATCH($B$2, resultados!$A$1:$ZZ$1, 0))</f>
        <v/>
      </c>
      <c r="C476">
        <f>INDEX(resultados!$A$2:$ZZ$3000, 470, MATCH($B$3, resultados!$A$1:$ZZ$1, 0))</f>
        <v/>
      </c>
    </row>
    <row r="477">
      <c r="A477">
        <f>INDEX(resultados!$A$2:$ZZ$3000, 471, MATCH($B$1, resultados!$A$1:$ZZ$1, 0))</f>
        <v/>
      </c>
      <c r="B477">
        <f>INDEX(resultados!$A$2:$ZZ$3000, 471, MATCH($B$2, resultados!$A$1:$ZZ$1, 0))</f>
        <v/>
      </c>
      <c r="C477">
        <f>INDEX(resultados!$A$2:$ZZ$3000, 471, MATCH($B$3, resultados!$A$1:$ZZ$1, 0))</f>
        <v/>
      </c>
    </row>
    <row r="478">
      <c r="A478">
        <f>INDEX(resultados!$A$2:$ZZ$3000, 472, MATCH($B$1, resultados!$A$1:$ZZ$1, 0))</f>
        <v/>
      </c>
      <c r="B478">
        <f>INDEX(resultados!$A$2:$ZZ$3000, 472, MATCH($B$2, resultados!$A$1:$ZZ$1, 0))</f>
        <v/>
      </c>
      <c r="C478">
        <f>INDEX(resultados!$A$2:$ZZ$3000, 472, MATCH($B$3, resultados!$A$1:$ZZ$1, 0))</f>
        <v/>
      </c>
    </row>
    <row r="479">
      <c r="A479">
        <f>INDEX(resultados!$A$2:$ZZ$3000, 473, MATCH($B$1, resultados!$A$1:$ZZ$1, 0))</f>
        <v/>
      </c>
      <c r="B479">
        <f>INDEX(resultados!$A$2:$ZZ$3000, 473, MATCH($B$2, resultados!$A$1:$ZZ$1, 0))</f>
        <v/>
      </c>
      <c r="C479">
        <f>INDEX(resultados!$A$2:$ZZ$3000, 473, MATCH($B$3, resultados!$A$1:$ZZ$1, 0))</f>
        <v/>
      </c>
    </row>
    <row r="480">
      <c r="A480">
        <f>INDEX(resultados!$A$2:$ZZ$3000, 474, MATCH($B$1, resultados!$A$1:$ZZ$1, 0))</f>
        <v/>
      </c>
      <c r="B480">
        <f>INDEX(resultados!$A$2:$ZZ$3000, 474, MATCH($B$2, resultados!$A$1:$ZZ$1, 0))</f>
        <v/>
      </c>
      <c r="C480">
        <f>INDEX(resultados!$A$2:$ZZ$3000, 474, MATCH($B$3, resultados!$A$1:$ZZ$1, 0))</f>
        <v/>
      </c>
    </row>
    <row r="481">
      <c r="A481">
        <f>INDEX(resultados!$A$2:$ZZ$3000, 475, MATCH($B$1, resultados!$A$1:$ZZ$1, 0))</f>
        <v/>
      </c>
      <c r="B481">
        <f>INDEX(resultados!$A$2:$ZZ$3000, 475, MATCH($B$2, resultados!$A$1:$ZZ$1, 0))</f>
        <v/>
      </c>
      <c r="C481">
        <f>INDEX(resultados!$A$2:$ZZ$3000, 475, MATCH($B$3, resultados!$A$1:$ZZ$1, 0))</f>
        <v/>
      </c>
    </row>
    <row r="482">
      <c r="A482">
        <f>INDEX(resultados!$A$2:$ZZ$3000, 476, MATCH($B$1, resultados!$A$1:$ZZ$1, 0))</f>
        <v/>
      </c>
      <c r="B482">
        <f>INDEX(resultados!$A$2:$ZZ$3000, 476, MATCH($B$2, resultados!$A$1:$ZZ$1, 0))</f>
        <v/>
      </c>
      <c r="C482">
        <f>INDEX(resultados!$A$2:$ZZ$3000, 476, MATCH($B$3, resultados!$A$1:$ZZ$1, 0))</f>
        <v/>
      </c>
    </row>
    <row r="483">
      <c r="A483">
        <f>INDEX(resultados!$A$2:$ZZ$3000, 477, MATCH($B$1, resultados!$A$1:$ZZ$1, 0))</f>
        <v/>
      </c>
      <c r="B483">
        <f>INDEX(resultados!$A$2:$ZZ$3000, 477, MATCH($B$2, resultados!$A$1:$ZZ$1, 0))</f>
        <v/>
      </c>
      <c r="C483">
        <f>INDEX(resultados!$A$2:$ZZ$3000, 477, MATCH($B$3, resultados!$A$1:$ZZ$1, 0))</f>
        <v/>
      </c>
    </row>
    <row r="484">
      <c r="A484">
        <f>INDEX(resultados!$A$2:$ZZ$3000, 478, MATCH($B$1, resultados!$A$1:$ZZ$1, 0))</f>
        <v/>
      </c>
      <c r="B484">
        <f>INDEX(resultados!$A$2:$ZZ$3000, 478, MATCH($B$2, resultados!$A$1:$ZZ$1, 0))</f>
        <v/>
      </c>
      <c r="C484">
        <f>INDEX(resultados!$A$2:$ZZ$3000, 478, MATCH($B$3, resultados!$A$1:$ZZ$1, 0))</f>
        <v/>
      </c>
    </row>
    <row r="485">
      <c r="A485">
        <f>INDEX(resultados!$A$2:$ZZ$3000, 479, MATCH($B$1, resultados!$A$1:$ZZ$1, 0))</f>
        <v/>
      </c>
      <c r="B485">
        <f>INDEX(resultados!$A$2:$ZZ$3000, 479, MATCH($B$2, resultados!$A$1:$ZZ$1, 0))</f>
        <v/>
      </c>
      <c r="C485">
        <f>INDEX(resultados!$A$2:$ZZ$3000, 479, MATCH($B$3, resultados!$A$1:$ZZ$1, 0))</f>
        <v/>
      </c>
    </row>
    <row r="486">
      <c r="A486">
        <f>INDEX(resultados!$A$2:$ZZ$3000, 480, MATCH($B$1, resultados!$A$1:$ZZ$1, 0))</f>
        <v/>
      </c>
      <c r="B486">
        <f>INDEX(resultados!$A$2:$ZZ$3000, 480, MATCH($B$2, resultados!$A$1:$ZZ$1, 0))</f>
        <v/>
      </c>
      <c r="C486">
        <f>INDEX(resultados!$A$2:$ZZ$3000, 480, MATCH($B$3, resultados!$A$1:$ZZ$1, 0))</f>
        <v/>
      </c>
    </row>
    <row r="487">
      <c r="A487">
        <f>INDEX(resultados!$A$2:$ZZ$3000, 481, MATCH($B$1, resultados!$A$1:$ZZ$1, 0))</f>
        <v/>
      </c>
      <c r="B487">
        <f>INDEX(resultados!$A$2:$ZZ$3000, 481, MATCH($B$2, resultados!$A$1:$ZZ$1, 0))</f>
        <v/>
      </c>
      <c r="C487">
        <f>INDEX(resultados!$A$2:$ZZ$3000, 481, MATCH($B$3, resultados!$A$1:$ZZ$1, 0))</f>
        <v/>
      </c>
    </row>
    <row r="488">
      <c r="A488">
        <f>INDEX(resultados!$A$2:$ZZ$3000, 482, MATCH($B$1, resultados!$A$1:$ZZ$1, 0))</f>
        <v/>
      </c>
      <c r="B488">
        <f>INDEX(resultados!$A$2:$ZZ$3000, 482, MATCH($B$2, resultados!$A$1:$ZZ$1, 0))</f>
        <v/>
      </c>
      <c r="C488">
        <f>INDEX(resultados!$A$2:$ZZ$3000, 482, MATCH($B$3, resultados!$A$1:$ZZ$1, 0))</f>
        <v/>
      </c>
    </row>
    <row r="489">
      <c r="A489">
        <f>INDEX(resultados!$A$2:$ZZ$3000, 483, MATCH($B$1, resultados!$A$1:$ZZ$1, 0))</f>
        <v/>
      </c>
      <c r="B489">
        <f>INDEX(resultados!$A$2:$ZZ$3000, 483, MATCH($B$2, resultados!$A$1:$ZZ$1, 0))</f>
        <v/>
      </c>
      <c r="C489">
        <f>INDEX(resultados!$A$2:$ZZ$3000, 483, MATCH($B$3, resultados!$A$1:$ZZ$1, 0))</f>
        <v/>
      </c>
    </row>
    <row r="490">
      <c r="A490">
        <f>INDEX(resultados!$A$2:$ZZ$3000, 484, MATCH($B$1, resultados!$A$1:$ZZ$1, 0))</f>
        <v/>
      </c>
      <c r="B490">
        <f>INDEX(resultados!$A$2:$ZZ$3000, 484, MATCH($B$2, resultados!$A$1:$ZZ$1, 0))</f>
        <v/>
      </c>
      <c r="C490">
        <f>INDEX(resultados!$A$2:$ZZ$3000, 484, MATCH($B$3, resultados!$A$1:$ZZ$1, 0))</f>
        <v/>
      </c>
    </row>
    <row r="491">
      <c r="A491">
        <f>INDEX(resultados!$A$2:$ZZ$3000, 485, MATCH($B$1, resultados!$A$1:$ZZ$1, 0))</f>
        <v/>
      </c>
      <c r="B491">
        <f>INDEX(resultados!$A$2:$ZZ$3000, 485, MATCH($B$2, resultados!$A$1:$ZZ$1, 0))</f>
        <v/>
      </c>
      <c r="C491">
        <f>INDEX(resultados!$A$2:$ZZ$3000, 485, MATCH($B$3, resultados!$A$1:$ZZ$1, 0))</f>
        <v/>
      </c>
    </row>
    <row r="492">
      <c r="A492">
        <f>INDEX(resultados!$A$2:$ZZ$3000, 486, MATCH($B$1, resultados!$A$1:$ZZ$1, 0))</f>
        <v/>
      </c>
      <c r="B492">
        <f>INDEX(resultados!$A$2:$ZZ$3000, 486, MATCH($B$2, resultados!$A$1:$ZZ$1, 0))</f>
        <v/>
      </c>
      <c r="C492">
        <f>INDEX(resultados!$A$2:$ZZ$3000, 486, MATCH($B$3, resultados!$A$1:$ZZ$1, 0))</f>
        <v/>
      </c>
    </row>
    <row r="493">
      <c r="A493">
        <f>INDEX(resultados!$A$2:$ZZ$3000, 487, MATCH($B$1, resultados!$A$1:$ZZ$1, 0))</f>
        <v/>
      </c>
      <c r="B493">
        <f>INDEX(resultados!$A$2:$ZZ$3000, 487, MATCH($B$2, resultados!$A$1:$ZZ$1, 0))</f>
        <v/>
      </c>
      <c r="C493">
        <f>INDEX(resultados!$A$2:$ZZ$3000, 487, MATCH($B$3, resultados!$A$1:$ZZ$1, 0))</f>
        <v/>
      </c>
    </row>
    <row r="494">
      <c r="A494">
        <f>INDEX(resultados!$A$2:$ZZ$3000, 488, MATCH($B$1, resultados!$A$1:$ZZ$1, 0))</f>
        <v/>
      </c>
      <c r="B494">
        <f>INDEX(resultados!$A$2:$ZZ$3000, 488, MATCH($B$2, resultados!$A$1:$ZZ$1, 0))</f>
        <v/>
      </c>
      <c r="C494">
        <f>INDEX(resultados!$A$2:$ZZ$3000, 488, MATCH($B$3, resultados!$A$1:$ZZ$1, 0))</f>
        <v/>
      </c>
    </row>
    <row r="495">
      <c r="A495">
        <f>INDEX(resultados!$A$2:$ZZ$3000, 489, MATCH($B$1, resultados!$A$1:$ZZ$1, 0))</f>
        <v/>
      </c>
      <c r="B495">
        <f>INDEX(resultados!$A$2:$ZZ$3000, 489, MATCH($B$2, resultados!$A$1:$ZZ$1, 0))</f>
        <v/>
      </c>
      <c r="C495">
        <f>INDEX(resultados!$A$2:$ZZ$3000, 489, MATCH($B$3, resultados!$A$1:$ZZ$1, 0))</f>
        <v/>
      </c>
    </row>
    <row r="496">
      <c r="A496">
        <f>INDEX(resultados!$A$2:$ZZ$3000, 490, MATCH($B$1, resultados!$A$1:$ZZ$1, 0))</f>
        <v/>
      </c>
      <c r="B496">
        <f>INDEX(resultados!$A$2:$ZZ$3000, 490, MATCH($B$2, resultados!$A$1:$ZZ$1, 0))</f>
        <v/>
      </c>
      <c r="C496">
        <f>INDEX(resultados!$A$2:$ZZ$3000, 490, MATCH($B$3, resultados!$A$1:$ZZ$1, 0))</f>
        <v/>
      </c>
    </row>
    <row r="497">
      <c r="A497">
        <f>INDEX(resultados!$A$2:$ZZ$3000, 491, MATCH($B$1, resultados!$A$1:$ZZ$1, 0))</f>
        <v/>
      </c>
      <c r="B497">
        <f>INDEX(resultados!$A$2:$ZZ$3000, 491, MATCH($B$2, resultados!$A$1:$ZZ$1, 0))</f>
        <v/>
      </c>
      <c r="C497">
        <f>INDEX(resultados!$A$2:$ZZ$3000, 491, MATCH($B$3, resultados!$A$1:$ZZ$1, 0))</f>
        <v/>
      </c>
    </row>
    <row r="498">
      <c r="A498">
        <f>INDEX(resultados!$A$2:$ZZ$3000, 492, MATCH($B$1, resultados!$A$1:$ZZ$1, 0))</f>
        <v/>
      </c>
      <c r="B498">
        <f>INDEX(resultados!$A$2:$ZZ$3000, 492, MATCH($B$2, resultados!$A$1:$ZZ$1, 0))</f>
        <v/>
      </c>
      <c r="C498">
        <f>INDEX(resultados!$A$2:$ZZ$3000, 492, MATCH($B$3, resultados!$A$1:$ZZ$1, 0))</f>
        <v/>
      </c>
    </row>
    <row r="499">
      <c r="A499">
        <f>INDEX(resultados!$A$2:$ZZ$3000, 493, MATCH($B$1, resultados!$A$1:$ZZ$1, 0))</f>
        <v/>
      </c>
      <c r="B499">
        <f>INDEX(resultados!$A$2:$ZZ$3000, 493, MATCH($B$2, resultados!$A$1:$ZZ$1, 0))</f>
        <v/>
      </c>
      <c r="C499">
        <f>INDEX(resultados!$A$2:$ZZ$3000, 493, MATCH($B$3, resultados!$A$1:$ZZ$1, 0))</f>
        <v/>
      </c>
    </row>
    <row r="500">
      <c r="A500">
        <f>INDEX(resultados!$A$2:$ZZ$3000, 494, MATCH($B$1, resultados!$A$1:$ZZ$1, 0))</f>
        <v/>
      </c>
      <c r="B500">
        <f>INDEX(resultados!$A$2:$ZZ$3000, 494, MATCH($B$2, resultados!$A$1:$ZZ$1, 0))</f>
        <v/>
      </c>
      <c r="C500">
        <f>INDEX(resultados!$A$2:$ZZ$3000, 494, MATCH($B$3, resultados!$A$1:$ZZ$1, 0))</f>
        <v/>
      </c>
    </row>
    <row r="501">
      <c r="A501">
        <f>INDEX(resultados!$A$2:$ZZ$3000, 495, MATCH($B$1, resultados!$A$1:$ZZ$1, 0))</f>
        <v/>
      </c>
      <c r="B501">
        <f>INDEX(resultados!$A$2:$ZZ$3000, 495, MATCH($B$2, resultados!$A$1:$ZZ$1, 0))</f>
        <v/>
      </c>
      <c r="C501">
        <f>INDEX(resultados!$A$2:$ZZ$3000, 495, MATCH($B$3, resultados!$A$1:$ZZ$1, 0))</f>
        <v/>
      </c>
    </row>
    <row r="502">
      <c r="A502">
        <f>INDEX(resultados!$A$2:$ZZ$3000, 496, MATCH($B$1, resultados!$A$1:$ZZ$1, 0))</f>
        <v/>
      </c>
      <c r="B502">
        <f>INDEX(resultados!$A$2:$ZZ$3000, 496, MATCH($B$2, resultados!$A$1:$ZZ$1, 0))</f>
        <v/>
      </c>
      <c r="C502">
        <f>INDEX(resultados!$A$2:$ZZ$3000, 496, MATCH($B$3, resultados!$A$1:$ZZ$1, 0))</f>
        <v/>
      </c>
    </row>
    <row r="503">
      <c r="A503">
        <f>INDEX(resultados!$A$2:$ZZ$3000, 497, MATCH($B$1, resultados!$A$1:$ZZ$1, 0))</f>
        <v/>
      </c>
      <c r="B503">
        <f>INDEX(resultados!$A$2:$ZZ$3000, 497, MATCH($B$2, resultados!$A$1:$ZZ$1, 0))</f>
        <v/>
      </c>
      <c r="C503">
        <f>INDEX(resultados!$A$2:$ZZ$3000, 497, MATCH($B$3, resultados!$A$1:$ZZ$1, 0))</f>
        <v/>
      </c>
    </row>
    <row r="504">
      <c r="A504">
        <f>INDEX(resultados!$A$2:$ZZ$3000, 498, MATCH($B$1, resultados!$A$1:$ZZ$1, 0))</f>
        <v/>
      </c>
      <c r="B504">
        <f>INDEX(resultados!$A$2:$ZZ$3000, 498, MATCH($B$2, resultados!$A$1:$ZZ$1, 0))</f>
        <v/>
      </c>
      <c r="C504">
        <f>INDEX(resultados!$A$2:$ZZ$3000, 498, MATCH($B$3, resultados!$A$1:$ZZ$1, 0))</f>
        <v/>
      </c>
    </row>
    <row r="505">
      <c r="A505">
        <f>INDEX(resultados!$A$2:$ZZ$3000, 499, MATCH($B$1, resultados!$A$1:$ZZ$1, 0))</f>
        <v/>
      </c>
      <c r="B505">
        <f>INDEX(resultados!$A$2:$ZZ$3000, 499, MATCH($B$2, resultados!$A$1:$ZZ$1, 0))</f>
        <v/>
      </c>
      <c r="C505">
        <f>INDEX(resultados!$A$2:$ZZ$3000, 499, MATCH($B$3, resultados!$A$1:$ZZ$1, 0))</f>
        <v/>
      </c>
    </row>
    <row r="506">
      <c r="A506">
        <f>INDEX(resultados!$A$2:$ZZ$3000, 500, MATCH($B$1, resultados!$A$1:$ZZ$1, 0))</f>
        <v/>
      </c>
      <c r="B506">
        <f>INDEX(resultados!$A$2:$ZZ$3000, 500, MATCH($B$2, resultados!$A$1:$ZZ$1, 0))</f>
        <v/>
      </c>
      <c r="C506">
        <f>INDEX(resultados!$A$2:$ZZ$3000, 500, MATCH($B$3, resultados!$A$1:$ZZ$1, 0))</f>
        <v/>
      </c>
    </row>
    <row r="507">
      <c r="A507">
        <f>INDEX(resultados!$A$2:$ZZ$3000, 501, MATCH($B$1, resultados!$A$1:$ZZ$1, 0))</f>
        <v/>
      </c>
      <c r="B507">
        <f>INDEX(resultados!$A$2:$ZZ$3000, 501, MATCH($B$2, resultados!$A$1:$ZZ$1, 0))</f>
        <v/>
      </c>
      <c r="C507">
        <f>INDEX(resultados!$A$2:$ZZ$3000, 501, MATCH($B$3, resultados!$A$1:$ZZ$1, 0))</f>
        <v/>
      </c>
    </row>
    <row r="508">
      <c r="A508">
        <f>INDEX(resultados!$A$2:$ZZ$3000, 502, MATCH($B$1, resultados!$A$1:$ZZ$1, 0))</f>
        <v/>
      </c>
      <c r="B508">
        <f>INDEX(resultados!$A$2:$ZZ$3000, 502, MATCH($B$2, resultados!$A$1:$ZZ$1, 0))</f>
        <v/>
      </c>
      <c r="C508">
        <f>INDEX(resultados!$A$2:$ZZ$3000, 502, MATCH($B$3, resultados!$A$1:$ZZ$1, 0))</f>
        <v/>
      </c>
    </row>
    <row r="509">
      <c r="A509">
        <f>INDEX(resultados!$A$2:$ZZ$3000, 503, MATCH($B$1, resultados!$A$1:$ZZ$1, 0))</f>
        <v/>
      </c>
      <c r="B509">
        <f>INDEX(resultados!$A$2:$ZZ$3000, 503, MATCH($B$2, resultados!$A$1:$ZZ$1, 0))</f>
        <v/>
      </c>
      <c r="C509">
        <f>INDEX(resultados!$A$2:$ZZ$3000, 503, MATCH($B$3, resultados!$A$1:$ZZ$1, 0))</f>
        <v/>
      </c>
    </row>
    <row r="510">
      <c r="A510">
        <f>INDEX(resultados!$A$2:$ZZ$3000, 504, MATCH($B$1, resultados!$A$1:$ZZ$1, 0))</f>
        <v/>
      </c>
      <c r="B510">
        <f>INDEX(resultados!$A$2:$ZZ$3000, 504, MATCH($B$2, resultados!$A$1:$ZZ$1, 0))</f>
        <v/>
      </c>
      <c r="C510">
        <f>INDEX(resultados!$A$2:$ZZ$3000, 504, MATCH($B$3, resultados!$A$1:$ZZ$1, 0))</f>
        <v/>
      </c>
    </row>
    <row r="511">
      <c r="A511">
        <f>INDEX(resultados!$A$2:$ZZ$3000, 505, MATCH($B$1, resultados!$A$1:$ZZ$1, 0))</f>
        <v/>
      </c>
      <c r="B511">
        <f>INDEX(resultados!$A$2:$ZZ$3000, 505, MATCH($B$2, resultados!$A$1:$ZZ$1, 0))</f>
        <v/>
      </c>
      <c r="C511">
        <f>INDEX(resultados!$A$2:$ZZ$3000, 505, MATCH($B$3, resultados!$A$1:$ZZ$1, 0))</f>
        <v/>
      </c>
    </row>
    <row r="512">
      <c r="A512">
        <f>INDEX(resultados!$A$2:$ZZ$3000, 506, MATCH($B$1, resultados!$A$1:$ZZ$1, 0))</f>
        <v/>
      </c>
      <c r="B512">
        <f>INDEX(resultados!$A$2:$ZZ$3000, 506, MATCH($B$2, resultados!$A$1:$ZZ$1, 0))</f>
        <v/>
      </c>
      <c r="C512">
        <f>INDEX(resultados!$A$2:$ZZ$3000, 506, MATCH($B$3, resultados!$A$1:$ZZ$1, 0))</f>
        <v/>
      </c>
    </row>
    <row r="513">
      <c r="A513">
        <f>INDEX(resultados!$A$2:$ZZ$3000, 507, MATCH($B$1, resultados!$A$1:$ZZ$1, 0))</f>
        <v/>
      </c>
      <c r="B513">
        <f>INDEX(resultados!$A$2:$ZZ$3000, 507, MATCH($B$2, resultados!$A$1:$ZZ$1, 0))</f>
        <v/>
      </c>
      <c r="C513">
        <f>INDEX(resultados!$A$2:$ZZ$3000, 507, MATCH($B$3, resultados!$A$1:$ZZ$1, 0))</f>
        <v/>
      </c>
    </row>
    <row r="514">
      <c r="A514">
        <f>INDEX(resultados!$A$2:$ZZ$3000, 508, MATCH($B$1, resultados!$A$1:$ZZ$1, 0))</f>
        <v/>
      </c>
      <c r="B514">
        <f>INDEX(resultados!$A$2:$ZZ$3000, 508, MATCH($B$2, resultados!$A$1:$ZZ$1, 0))</f>
        <v/>
      </c>
      <c r="C514">
        <f>INDEX(resultados!$A$2:$ZZ$3000, 508, MATCH($B$3, resultados!$A$1:$ZZ$1, 0))</f>
        <v/>
      </c>
    </row>
    <row r="515">
      <c r="A515">
        <f>INDEX(resultados!$A$2:$ZZ$3000, 509, MATCH($B$1, resultados!$A$1:$ZZ$1, 0))</f>
        <v/>
      </c>
      <c r="B515">
        <f>INDEX(resultados!$A$2:$ZZ$3000, 509, MATCH($B$2, resultados!$A$1:$ZZ$1, 0))</f>
        <v/>
      </c>
      <c r="C515">
        <f>INDEX(resultados!$A$2:$ZZ$3000, 509, MATCH($B$3, resultados!$A$1:$ZZ$1, 0))</f>
        <v/>
      </c>
    </row>
    <row r="516">
      <c r="A516">
        <f>INDEX(resultados!$A$2:$ZZ$3000, 510, MATCH($B$1, resultados!$A$1:$ZZ$1, 0))</f>
        <v/>
      </c>
      <c r="B516">
        <f>INDEX(resultados!$A$2:$ZZ$3000, 510, MATCH($B$2, resultados!$A$1:$ZZ$1, 0))</f>
        <v/>
      </c>
      <c r="C516">
        <f>INDEX(resultados!$A$2:$ZZ$3000, 510, MATCH($B$3, resultados!$A$1:$ZZ$1, 0))</f>
        <v/>
      </c>
    </row>
    <row r="517">
      <c r="A517">
        <f>INDEX(resultados!$A$2:$ZZ$3000, 511, MATCH($B$1, resultados!$A$1:$ZZ$1, 0))</f>
        <v/>
      </c>
      <c r="B517">
        <f>INDEX(resultados!$A$2:$ZZ$3000, 511, MATCH($B$2, resultados!$A$1:$ZZ$1, 0))</f>
        <v/>
      </c>
      <c r="C517">
        <f>INDEX(resultados!$A$2:$ZZ$3000, 511, MATCH($B$3, resultados!$A$1:$ZZ$1, 0))</f>
        <v/>
      </c>
    </row>
    <row r="518">
      <c r="A518">
        <f>INDEX(resultados!$A$2:$ZZ$3000, 512, MATCH($B$1, resultados!$A$1:$ZZ$1, 0))</f>
        <v/>
      </c>
      <c r="B518">
        <f>INDEX(resultados!$A$2:$ZZ$3000, 512, MATCH($B$2, resultados!$A$1:$ZZ$1, 0))</f>
        <v/>
      </c>
      <c r="C518">
        <f>INDEX(resultados!$A$2:$ZZ$3000, 512, MATCH($B$3, resultados!$A$1:$ZZ$1, 0))</f>
        <v/>
      </c>
    </row>
    <row r="519">
      <c r="A519">
        <f>INDEX(resultados!$A$2:$ZZ$3000, 513, MATCH($B$1, resultados!$A$1:$ZZ$1, 0))</f>
        <v/>
      </c>
      <c r="B519">
        <f>INDEX(resultados!$A$2:$ZZ$3000, 513, MATCH($B$2, resultados!$A$1:$ZZ$1, 0))</f>
        <v/>
      </c>
      <c r="C519">
        <f>INDEX(resultados!$A$2:$ZZ$3000, 513, MATCH($B$3, resultados!$A$1:$ZZ$1, 0))</f>
        <v/>
      </c>
    </row>
    <row r="520">
      <c r="A520">
        <f>INDEX(resultados!$A$2:$ZZ$3000, 514, MATCH($B$1, resultados!$A$1:$ZZ$1, 0))</f>
        <v/>
      </c>
      <c r="B520">
        <f>INDEX(resultados!$A$2:$ZZ$3000, 514, MATCH($B$2, resultados!$A$1:$ZZ$1, 0))</f>
        <v/>
      </c>
      <c r="C520">
        <f>INDEX(resultados!$A$2:$ZZ$3000, 514, MATCH($B$3, resultados!$A$1:$ZZ$1, 0))</f>
        <v/>
      </c>
    </row>
    <row r="521">
      <c r="A521">
        <f>INDEX(resultados!$A$2:$ZZ$3000, 515, MATCH($B$1, resultados!$A$1:$ZZ$1, 0))</f>
        <v/>
      </c>
      <c r="B521">
        <f>INDEX(resultados!$A$2:$ZZ$3000, 515, MATCH($B$2, resultados!$A$1:$ZZ$1, 0))</f>
        <v/>
      </c>
      <c r="C521">
        <f>INDEX(resultados!$A$2:$ZZ$3000, 515, MATCH($B$3, resultados!$A$1:$ZZ$1, 0))</f>
        <v/>
      </c>
    </row>
    <row r="522">
      <c r="A522">
        <f>INDEX(resultados!$A$2:$ZZ$3000, 516, MATCH($B$1, resultados!$A$1:$ZZ$1, 0))</f>
        <v/>
      </c>
      <c r="B522">
        <f>INDEX(resultados!$A$2:$ZZ$3000, 516, MATCH($B$2, resultados!$A$1:$ZZ$1, 0))</f>
        <v/>
      </c>
      <c r="C522">
        <f>INDEX(resultados!$A$2:$ZZ$3000, 516, MATCH($B$3, resultados!$A$1:$ZZ$1, 0))</f>
        <v/>
      </c>
    </row>
    <row r="523">
      <c r="A523">
        <f>INDEX(resultados!$A$2:$ZZ$3000, 517, MATCH($B$1, resultados!$A$1:$ZZ$1, 0))</f>
        <v/>
      </c>
      <c r="B523">
        <f>INDEX(resultados!$A$2:$ZZ$3000, 517, MATCH($B$2, resultados!$A$1:$ZZ$1, 0))</f>
        <v/>
      </c>
      <c r="C523">
        <f>INDEX(resultados!$A$2:$ZZ$3000, 517, MATCH($B$3, resultados!$A$1:$ZZ$1, 0))</f>
        <v/>
      </c>
    </row>
    <row r="524">
      <c r="A524">
        <f>INDEX(resultados!$A$2:$ZZ$3000, 518, MATCH($B$1, resultados!$A$1:$ZZ$1, 0))</f>
        <v/>
      </c>
      <c r="B524">
        <f>INDEX(resultados!$A$2:$ZZ$3000, 518, MATCH($B$2, resultados!$A$1:$ZZ$1, 0))</f>
        <v/>
      </c>
      <c r="C524">
        <f>INDEX(resultados!$A$2:$ZZ$3000, 518, MATCH($B$3, resultados!$A$1:$ZZ$1, 0))</f>
        <v/>
      </c>
    </row>
    <row r="525">
      <c r="A525">
        <f>INDEX(resultados!$A$2:$ZZ$3000, 519, MATCH($B$1, resultados!$A$1:$ZZ$1, 0))</f>
        <v/>
      </c>
      <c r="B525">
        <f>INDEX(resultados!$A$2:$ZZ$3000, 519, MATCH($B$2, resultados!$A$1:$ZZ$1, 0))</f>
        <v/>
      </c>
      <c r="C525">
        <f>INDEX(resultados!$A$2:$ZZ$3000, 519, MATCH($B$3, resultados!$A$1:$ZZ$1, 0))</f>
        <v/>
      </c>
    </row>
    <row r="526">
      <c r="A526">
        <f>INDEX(resultados!$A$2:$ZZ$3000, 520, MATCH($B$1, resultados!$A$1:$ZZ$1, 0))</f>
        <v/>
      </c>
      <c r="B526">
        <f>INDEX(resultados!$A$2:$ZZ$3000, 520, MATCH($B$2, resultados!$A$1:$ZZ$1, 0))</f>
        <v/>
      </c>
      <c r="C526">
        <f>INDEX(resultados!$A$2:$ZZ$3000, 520, MATCH($B$3, resultados!$A$1:$ZZ$1, 0))</f>
        <v/>
      </c>
    </row>
    <row r="527">
      <c r="A527">
        <f>INDEX(resultados!$A$2:$ZZ$3000, 521, MATCH($B$1, resultados!$A$1:$ZZ$1, 0))</f>
        <v/>
      </c>
      <c r="B527">
        <f>INDEX(resultados!$A$2:$ZZ$3000, 521, MATCH($B$2, resultados!$A$1:$ZZ$1, 0))</f>
        <v/>
      </c>
      <c r="C527">
        <f>INDEX(resultados!$A$2:$ZZ$3000, 521, MATCH($B$3, resultados!$A$1:$ZZ$1, 0))</f>
        <v/>
      </c>
    </row>
    <row r="528">
      <c r="A528">
        <f>INDEX(resultados!$A$2:$ZZ$3000, 522, MATCH($B$1, resultados!$A$1:$ZZ$1, 0))</f>
        <v/>
      </c>
      <c r="B528">
        <f>INDEX(resultados!$A$2:$ZZ$3000, 522, MATCH($B$2, resultados!$A$1:$ZZ$1, 0))</f>
        <v/>
      </c>
      <c r="C528">
        <f>INDEX(resultados!$A$2:$ZZ$3000, 522, MATCH($B$3, resultados!$A$1:$ZZ$1, 0))</f>
        <v/>
      </c>
    </row>
    <row r="529">
      <c r="A529">
        <f>INDEX(resultados!$A$2:$ZZ$3000, 523, MATCH($B$1, resultados!$A$1:$ZZ$1, 0))</f>
        <v/>
      </c>
      <c r="B529">
        <f>INDEX(resultados!$A$2:$ZZ$3000, 523, MATCH($B$2, resultados!$A$1:$ZZ$1, 0))</f>
        <v/>
      </c>
      <c r="C529">
        <f>INDEX(resultados!$A$2:$ZZ$3000, 523, MATCH($B$3, resultados!$A$1:$ZZ$1, 0))</f>
        <v/>
      </c>
    </row>
    <row r="530">
      <c r="A530">
        <f>INDEX(resultados!$A$2:$ZZ$3000, 524, MATCH($B$1, resultados!$A$1:$ZZ$1, 0))</f>
        <v/>
      </c>
      <c r="B530">
        <f>INDEX(resultados!$A$2:$ZZ$3000, 524, MATCH($B$2, resultados!$A$1:$ZZ$1, 0))</f>
        <v/>
      </c>
      <c r="C530">
        <f>INDEX(resultados!$A$2:$ZZ$3000, 524, MATCH($B$3, resultados!$A$1:$ZZ$1, 0))</f>
        <v/>
      </c>
    </row>
    <row r="531">
      <c r="A531">
        <f>INDEX(resultados!$A$2:$ZZ$3000, 525, MATCH($B$1, resultados!$A$1:$ZZ$1, 0))</f>
        <v/>
      </c>
      <c r="B531">
        <f>INDEX(resultados!$A$2:$ZZ$3000, 525, MATCH($B$2, resultados!$A$1:$ZZ$1, 0))</f>
        <v/>
      </c>
      <c r="C531">
        <f>INDEX(resultados!$A$2:$ZZ$3000, 525, MATCH($B$3, resultados!$A$1:$ZZ$1, 0))</f>
        <v/>
      </c>
    </row>
    <row r="532">
      <c r="A532">
        <f>INDEX(resultados!$A$2:$ZZ$3000, 526, MATCH($B$1, resultados!$A$1:$ZZ$1, 0))</f>
        <v/>
      </c>
      <c r="B532">
        <f>INDEX(resultados!$A$2:$ZZ$3000, 526, MATCH($B$2, resultados!$A$1:$ZZ$1, 0))</f>
        <v/>
      </c>
      <c r="C532">
        <f>INDEX(resultados!$A$2:$ZZ$3000, 526, MATCH($B$3, resultados!$A$1:$ZZ$1, 0))</f>
        <v/>
      </c>
    </row>
    <row r="533">
      <c r="A533">
        <f>INDEX(resultados!$A$2:$ZZ$3000, 527, MATCH($B$1, resultados!$A$1:$ZZ$1, 0))</f>
        <v/>
      </c>
      <c r="B533">
        <f>INDEX(resultados!$A$2:$ZZ$3000, 527, MATCH($B$2, resultados!$A$1:$ZZ$1, 0))</f>
        <v/>
      </c>
      <c r="C533">
        <f>INDEX(resultados!$A$2:$ZZ$3000, 527, MATCH($B$3, resultados!$A$1:$ZZ$1, 0))</f>
        <v/>
      </c>
    </row>
    <row r="534">
      <c r="A534">
        <f>INDEX(resultados!$A$2:$ZZ$3000, 528, MATCH($B$1, resultados!$A$1:$ZZ$1, 0))</f>
        <v/>
      </c>
      <c r="B534">
        <f>INDEX(resultados!$A$2:$ZZ$3000, 528, MATCH($B$2, resultados!$A$1:$ZZ$1, 0))</f>
        <v/>
      </c>
      <c r="C534">
        <f>INDEX(resultados!$A$2:$ZZ$3000, 528, MATCH($B$3, resultados!$A$1:$ZZ$1, 0))</f>
        <v/>
      </c>
    </row>
    <row r="535">
      <c r="A535">
        <f>INDEX(resultados!$A$2:$ZZ$3000, 529, MATCH($B$1, resultados!$A$1:$ZZ$1, 0))</f>
        <v/>
      </c>
      <c r="B535">
        <f>INDEX(resultados!$A$2:$ZZ$3000, 529, MATCH($B$2, resultados!$A$1:$ZZ$1, 0))</f>
        <v/>
      </c>
      <c r="C535">
        <f>INDEX(resultados!$A$2:$ZZ$3000, 529, MATCH($B$3, resultados!$A$1:$ZZ$1, 0))</f>
        <v/>
      </c>
    </row>
    <row r="536">
      <c r="A536">
        <f>INDEX(resultados!$A$2:$ZZ$3000, 530, MATCH($B$1, resultados!$A$1:$ZZ$1, 0))</f>
        <v/>
      </c>
      <c r="B536">
        <f>INDEX(resultados!$A$2:$ZZ$3000, 530, MATCH($B$2, resultados!$A$1:$ZZ$1, 0))</f>
        <v/>
      </c>
      <c r="C536">
        <f>INDEX(resultados!$A$2:$ZZ$3000, 530, MATCH($B$3, resultados!$A$1:$ZZ$1, 0))</f>
        <v/>
      </c>
    </row>
    <row r="537">
      <c r="A537">
        <f>INDEX(resultados!$A$2:$ZZ$3000, 531, MATCH($B$1, resultados!$A$1:$ZZ$1, 0))</f>
        <v/>
      </c>
      <c r="B537">
        <f>INDEX(resultados!$A$2:$ZZ$3000, 531, MATCH($B$2, resultados!$A$1:$ZZ$1, 0))</f>
        <v/>
      </c>
      <c r="C537">
        <f>INDEX(resultados!$A$2:$ZZ$3000, 531, MATCH($B$3, resultados!$A$1:$ZZ$1, 0))</f>
        <v/>
      </c>
    </row>
    <row r="538">
      <c r="A538">
        <f>INDEX(resultados!$A$2:$ZZ$3000, 532, MATCH($B$1, resultados!$A$1:$ZZ$1, 0))</f>
        <v/>
      </c>
      <c r="B538">
        <f>INDEX(resultados!$A$2:$ZZ$3000, 532, MATCH($B$2, resultados!$A$1:$ZZ$1, 0))</f>
        <v/>
      </c>
      <c r="C538">
        <f>INDEX(resultados!$A$2:$ZZ$3000, 532, MATCH($B$3, resultados!$A$1:$ZZ$1, 0))</f>
        <v/>
      </c>
    </row>
    <row r="539">
      <c r="A539">
        <f>INDEX(resultados!$A$2:$ZZ$3000, 533, MATCH($B$1, resultados!$A$1:$ZZ$1, 0))</f>
        <v/>
      </c>
      <c r="B539">
        <f>INDEX(resultados!$A$2:$ZZ$3000, 533, MATCH($B$2, resultados!$A$1:$ZZ$1, 0))</f>
        <v/>
      </c>
      <c r="C539">
        <f>INDEX(resultados!$A$2:$ZZ$3000, 533, MATCH($B$3, resultados!$A$1:$ZZ$1, 0))</f>
        <v/>
      </c>
    </row>
    <row r="540">
      <c r="A540">
        <f>INDEX(resultados!$A$2:$ZZ$3000, 534, MATCH($B$1, resultados!$A$1:$ZZ$1, 0))</f>
        <v/>
      </c>
      <c r="B540">
        <f>INDEX(resultados!$A$2:$ZZ$3000, 534, MATCH($B$2, resultados!$A$1:$ZZ$1, 0))</f>
        <v/>
      </c>
      <c r="C540">
        <f>INDEX(resultados!$A$2:$ZZ$3000, 534, MATCH($B$3, resultados!$A$1:$ZZ$1, 0))</f>
        <v/>
      </c>
    </row>
    <row r="541">
      <c r="A541">
        <f>INDEX(resultados!$A$2:$ZZ$3000, 535, MATCH($B$1, resultados!$A$1:$ZZ$1, 0))</f>
        <v/>
      </c>
      <c r="B541">
        <f>INDEX(resultados!$A$2:$ZZ$3000, 535, MATCH($B$2, resultados!$A$1:$ZZ$1, 0))</f>
        <v/>
      </c>
      <c r="C541">
        <f>INDEX(resultados!$A$2:$ZZ$3000, 535, MATCH($B$3, resultados!$A$1:$ZZ$1, 0))</f>
        <v/>
      </c>
    </row>
    <row r="542">
      <c r="A542">
        <f>INDEX(resultados!$A$2:$ZZ$3000, 536, MATCH($B$1, resultados!$A$1:$ZZ$1, 0))</f>
        <v/>
      </c>
      <c r="B542">
        <f>INDEX(resultados!$A$2:$ZZ$3000, 536, MATCH($B$2, resultados!$A$1:$ZZ$1, 0))</f>
        <v/>
      </c>
      <c r="C542">
        <f>INDEX(resultados!$A$2:$ZZ$3000, 536, MATCH($B$3, resultados!$A$1:$ZZ$1, 0))</f>
        <v/>
      </c>
    </row>
    <row r="543">
      <c r="A543">
        <f>INDEX(resultados!$A$2:$ZZ$3000, 537, MATCH($B$1, resultados!$A$1:$ZZ$1, 0))</f>
        <v/>
      </c>
      <c r="B543">
        <f>INDEX(resultados!$A$2:$ZZ$3000, 537, MATCH($B$2, resultados!$A$1:$ZZ$1, 0))</f>
        <v/>
      </c>
      <c r="C543">
        <f>INDEX(resultados!$A$2:$ZZ$3000, 537, MATCH($B$3, resultados!$A$1:$ZZ$1, 0))</f>
        <v/>
      </c>
    </row>
    <row r="544">
      <c r="A544">
        <f>INDEX(resultados!$A$2:$ZZ$3000, 538, MATCH($B$1, resultados!$A$1:$ZZ$1, 0))</f>
        <v/>
      </c>
      <c r="B544">
        <f>INDEX(resultados!$A$2:$ZZ$3000, 538, MATCH($B$2, resultados!$A$1:$ZZ$1, 0))</f>
        <v/>
      </c>
      <c r="C544">
        <f>INDEX(resultados!$A$2:$ZZ$3000, 538, MATCH($B$3, resultados!$A$1:$ZZ$1, 0))</f>
        <v/>
      </c>
    </row>
    <row r="545">
      <c r="A545">
        <f>INDEX(resultados!$A$2:$ZZ$3000, 539, MATCH($B$1, resultados!$A$1:$ZZ$1, 0))</f>
        <v/>
      </c>
      <c r="B545">
        <f>INDEX(resultados!$A$2:$ZZ$3000, 539, MATCH($B$2, resultados!$A$1:$ZZ$1, 0))</f>
        <v/>
      </c>
      <c r="C545">
        <f>INDEX(resultados!$A$2:$ZZ$3000, 539, MATCH($B$3, resultados!$A$1:$ZZ$1, 0))</f>
        <v/>
      </c>
    </row>
    <row r="546">
      <c r="A546">
        <f>INDEX(resultados!$A$2:$ZZ$3000, 540, MATCH($B$1, resultados!$A$1:$ZZ$1, 0))</f>
        <v/>
      </c>
      <c r="B546">
        <f>INDEX(resultados!$A$2:$ZZ$3000, 540, MATCH($B$2, resultados!$A$1:$ZZ$1, 0))</f>
        <v/>
      </c>
      <c r="C546">
        <f>INDEX(resultados!$A$2:$ZZ$3000, 540, MATCH($B$3, resultados!$A$1:$ZZ$1, 0))</f>
        <v/>
      </c>
    </row>
    <row r="547">
      <c r="A547">
        <f>INDEX(resultados!$A$2:$ZZ$3000, 541, MATCH($B$1, resultados!$A$1:$ZZ$1, 0))</f>
        <v/>
      </c>
      <c r="B547">
        <f>INDEX(resultados!$A$2:$ZZ$3000, 541, MATCH($B$2, resultados!$A$1:$ZZ$1, 0))</f>
        <v/>
      </c>
      <c r="C547">
        <f>INDEX(resultados!$A$2:$ZZ$3000, 541, MATCH($B$3, resultados!$A$1:$ZZ$1, 0))</f>
        <v/>
      </c>
    </row>
    <row r="548">
      <c r="A548">
        <f>INDEX(resultados!$A$2:$ZZ$3000, 542, MATCH($B$1, resultados!$A$1:$ZZ$1, 0))</f>
        <v/>
      </c>
      <c r="B548">
        <f>INDEX(resultados!$A$2:$ZZ$3000, 542, MATCH($B$2, resultados!$A$1:$ZZ$1, 0))</f>
        <v/>
      </c>
      <c r="C548">
        <f>INDEX(resultados!$A$2:$ZZ$3000, 542, MATCH($B$3, resultados!$A$1:$ZZ$1, 0))</f>
        <v/>
      </c>
    </row>
    <row r="549">
      <c r="A549">
        <f>INDEX(resultados!$A$2:$ZZ$3000, 543, MATCH($B$1, resultados!$A$1:$ZZ$1, 0))</f>
        <v/>
      </c>
      <c r="B549">
        <f>INDEX(resultados!$A$2:$ZZ$3000, 543, MATCH($B$2, resultados!$A$1:$ZZ$1, 0))</f>
        <v/>
      </c>
      <c r="C549">
        <f>INDEX(resultados!$A$2:$ZZ$3000, 543, MATCH($B$3, resultados!$A$1:$ZZ$1, 0))</f>
        <v/>
      </c>
    </row>
    <row r="550">
      <c r="A550">
        <f>INDEX(resultados!$A$2:$ZZ$3000, 544, MATCH($B$1, resultados!$A$1:$ZZ$1, 0))</f>
        <v/>
      </c>
      <c r="B550">
        <f>INDEX(resultados!$A$2:$ZZ$3000, 544, MATCH($B$2, resultados!$A$1:$ZZ$1, 0))</f>
        <v/>
      </c>
      <c r="C550">
        <f>INDEX(resultados!$A$2:$ZZ$3000, 544, MATCH($B$3, resultados!$A$1:$ZZ$1, 0))</f>
        <v/>
      </c>
    </row>
    <row r="551">
      <c r="A551">
        <f>INDEX(resultados!$A$2:$ZZ$3000, 545, MATCH($B$1, resultados!$A$1:$ZZ$1, 0))</f>
        <v/>
      </c>
      <c r="B551">
        <f>INDEX(resultados!$A$2:$ZZ$3000, 545, MATCH($B$2, resultados!$A$1:$ZZ$1, 0))</f>
        <v/>
      </c>
      <c r="C551">
        <f>INDEX(resultados!$A$2:$ZZ$3000, 545, MATCH($B$3, resultados!$A$1:$ZZ$1, 0))</f>
        <v/>
      </c>
    </row>
    <row r="552">
      <c r="A552">
        <f>INDEX(resultados!$A$2:$ZZ$3000, 546, MATCH($B$1, resultados!$A$1:$ZZ$1, 0))</f>
        <v/>
      </c>
      <c r="B552">
        <f>INDEX(resultados!$A$2:$ZZ$3000, 546, MATCH($B$2, resultados!$A$1:$ZZ$1, 0))</f>
        <v/>
      </c>
      <c r="C552">
        <f>INDEX(resultados!$A$2:$ZZ$3000, 546, MATCH($B$3, resultados!$A$1:$ZZ$1, 0))</f>
        <v/>
      </c>
    </row>
    <row r="553">
      <c r="A553">
        <f>INDEX(resultados!$A$2:$ZZ$3000, 547, MATCH($B$1, resultados!$A$1:$ZZ$1, 0))</f>
        <v/>
      </c>
      <c r="B553">
        <f>INDEX(resultados!$A$2:$ZZ$3000, 547, MATCH($B$2, resultados!$A$1:$ZZ$1, 0))</f>
        <v/>
      </c>
      <c r="C553">
        <f>INDEX(resultados!$A$2:$ZZ$3000, 547, MATCH($B$3, resultados!$A$1:$ZZ$1, 0))</f>
        <v/>
      </c>
    </row>
    <row r="554">
      <c r="A554">
        <f>INDEX(resultados!$A$2:$ZZ$3000, 548, MATCH($B$1, resultados!$A$1:$ZZ$1, 0))</f>
        <v/>
      </c>
      <c r="B554">
        <f>INDEX(resultados!$A$2:$ZZ$3000, 548, MATCH($B$2, resultados!$A$1:$ZZ$1, 0))</f>
        <v/>
      </c>
      <c r="C554">
        <f>INDEX(resultados!$A$2:$ZZ$3000, 548, MATCH($B$3, resultados!$A$1:$ZZ$1, 0))</f>
        <v/>
      </c>
    </row>
    <row r="555">
      <c r="A555">
        <f>INDEX(resultados!$A$2:$ZZ$3000, 549, MATCH($B$1, resultados!$A$1:$ZZ$1, 0))</f>
        <v/>
      </c>
      <c r="B555">
        <f>INDEX(resultados!$A$2:$ZZ$3000, 549, MATCH($B$2, resultados!$A$1:$ZZ$1, 0))</f>
        <v/>
      </c>
      <c r="C555">
        <f>INDEX(resultados!$A$2:$ZZ$3000, 549, MATCH($B$3, resultados!$A$1:$ZZ$1, 0))</f>
        <v/>
      </c>
    </row>
    <row r="556">
      <c r="A556">
        <f>INDEX(resultados!$A$2:$ZZ$3000, 550, MATCH($B$1, resultados!$A$1:$ZZ$1, 0))</f>
        <v/>
      </c>
      <c r="B556">
        <f>INDEX(resultados!$A$2:$ZZ$3000, 550, MATCH($B$2, resultados!$A$1:$ZZ$1, 0))</f>
        <v/>
      </c>
      <c r="C556">
        <f>INDEX(resultados!$A$2:$ZZ$3000, 550, MATCH($B$3, resultados!$A$1:$ZZ$1, 0))</f>
        <v/>
      </c>
    </row>
    <row r="557">
      <c r="A557">
        <f>INDEX(resultados!$A$2:$ZZ$3000, 551, MATCH($B$1, resultados!$A$1:$ZZ$1, 0))</f>
        <v/>
      </c>
      <c r="B557">
        <f>INDEX(resultados!$A$2:$ZZ$3000, 551, MATCH($B$2, resultados!$A$1:$ZZ$1, 0))</f>
        <v/>
      </c>
      <c r="C557">
        <f>INDEX(resultados!$A$2:$ZZ$3000, 551, MATCH($B$3, resultados!$A$1:$ZZ$1, 0))</f>
        <v/>
      </c>
    </row>
    <row r="558">
      <c r="A558">
        <f>INDEX(resultados!$A$2:$ZZ$3000, 552, MATCH($B$1, resultados!$A$1:$ZZ$1, 0))</f>
        <v/>
      </c>
      <c r="B558">
        <f>INDEX(resultados!$A$2:$ZZ$3000, 552, MATCH($B$2, resultados!$A$1:$ZZ$1, 0))</f>
        <v/>
      </c>
      <c r="C558">
        <f>INDEX(resultados!$A$2:$ZZ$3000, 552, MATCH($B$3, resultados!$A$1:$ZZ$1, 0))</f>
        <v/>
      </c>
    </row>
    <row r="559">
      <c r="A559">
        <f>INDEX(resultados!$A$2:$ZZ$3000, 553, MATCH($B$1, resultados!$A$1:$ZZ$1, 0))</f>
        <v/>
      </c>
      <c r="B559">
        <f>INDEX(resultados!$A$2:$ZZ$3000, 553, MATCH($B$2, resultados!$A$1:$ZZ$1, 0))</f>
        <v/>
      </c>
      <c r="C559">
        <f>INDEX(resultados!$A$2:$ZZ$3000, 553, MATCH($B$3, resultados!$A$1:$ZZ$1, 0))</f>
        <v/>
      </c>
    </row>
    <row r="560">
      <c r="A560">
        <f>INDEX(resultados!$A$2:$ZZ$3000, 554, MATCH($B$1, resultados!$A$1:$ZZ$1, 0))</f>
        <v/>
      </c>
      <c r="B560">
        <f>INDEX(resultados!$A$2:$ZZ$3000, 554, MATCH($B$2, resultados!$A$1:$ZZ$1, 0))</f>
        <v/>
      </c>
      <c r="C560">
        <f>INDEX(resultados!$A$2:$ZZ$3000, 554, MATCH($B$3, resultados!$A$1:$ZZ$1, 0))</f>
        <v/>
      </c>
    </row>
    <row r="561">
      <c r="A561">
        <f>INDEX(resultados!$A$2:$ZZ$3000, 555, MATCH($B$1, resultados!$A$1:$ZZ$1, 0))</f>
        <v/>
      </c>
      <c r="B561">
        <f>INDEX(resultados!$A$2:$ZZ$3000, 555, MATCH($B$2, resultados!$A$1:$ZZ$1, 0))</f>
        <v/>
      </c>
      <c r="C561">
        <f>INDEX(resultados!$A$2:$ZZ$3000, 555, MATCH($B$3, resultados!$A$1:$ZZ$1, 0))</f>
        <v/>
      </c>
    </row>
    <row r="562">
      <c r="A562">
        <f>INDEX(resultados!$A$2:$ZZ$3000, 556, MATCH($B$1, resultados!$A$1:$ZZ$1, 0))</f>
        <v/>
      </c>
      <c r="B562">
        <f>INDEX(resultados!$A$2:$ZZ$3000, 556, MATCH($B$2, resultados!$A$1:$ZZ$1, 0))</f>
        <v/>
      </c>
      <c r="C562">
        <f>INDEX(resultados!$A$2:$ZZ$3000, 556, MATCH($B$3, resultados!$A$1:$ZZ$1, 0))</f>
        <v/>
      </c>
    </row>
    <row r="563">
      <c r="A563">
        <f>INDEX(resultados!$A$2:$ZZ$3000, 557, MATCH($B$1, resultados!$A$1:$ZZ$1, 0))</f>
        <v/>
      </c>
      <c r="B563">
        <f>INDEX(resultados!$A$2:$ZZ$3000, 557, MATCH($B$2, resultados!$A$1:$ZZ$1, 0))</f>
        <v/>
      </c>
      <c r="C563">
        <f>INDEX(resultados!$A$2:$ZZ$3000, 557, MATCH($B$3, resultados!$A$1:$ZZ$1, 0))</f>
        <v/>
      </c>
    </row>
    <row r="564">
      <c r="A564">
        <f>INDEX(resultados!$A$2:$ZZ$3000, 558, MATCH($B$1, resultados!$A$1:$ZZ$1, 0))</f>
        <v/>
      </c>
      <c r="B564">
        <f>INDEX(resultados!$A$2:$ZZ$3000, 558, MATCH($B$2, resultados!$A$1:$ZZ$1, 0))</f>
        <v/>
      </c>
      <c r="C564">
        <f>INDEX(resultados!$A$2:$ZZ$3000, 558, MATCH($B$3, resultados!$A$1:$ZZ$1, 0))</f>
        <v/>
      </c>
    </row>
    <row r="565">
      <c r="A565">
        <f>INDEX(resultados!$A$2:$ZZ$3000, 559, MATCH($B$1, resultados!$A$1:$ZZ$1, 0))</f>
        <v/>
      </c>
      <c r="B565">
        <f>INDEX(resultados!$A$2:$ZZ$3000, 559, MATCH($B$2, resultados!$A$1:$ZZ$1, 0))</f>
        <v/>
      </c>
      <c r="C565">
        <f>INDEX(resultados!$A$2:$ZZ$3000, 559, MATCH($B$3, resultados!$A$1:$ZZ$1, 0))</f>
        <v/>
      </c>
    </row>
    <row r="566">
      <c r="A566">
        <f>INDEX(resultados!$A$2:$ZZ$3000, 560, MATCH($B$1, resultados!$A$1:$ZZ$1, 0))</f>
        <v/>
      </c>
      <c r="B566">
        <f>INDEX(resultados!$A$2:$ZZ$3000, 560, MATCH($B$2, resultados!$A$1:$ZZ$1, 0))</f>
        <v/>
      </c>
      <c r="C566">
        <f>INDEX(resultados!$A$2:$ZZ$3000, 560, MATCH($B$3, resultados!$A$1:$ZZ$1, 0))</f>
        <v/>
      </c>
    </row>
    <row r="567">
      <c r="A567">
        <f>INDEX(resultados!$A$2:$ZZ$3000, 561, MATCH($B$1, resultados!$A$1:$ZZ$1, 0))</f>
        <v/>
      </c>
      <c r="B567">
        <f>INDEX(resultados!$A$2:$ZZ$3000, 561, MATCH($B$2, resultados!$A$1:$ZZ$1, 0))</f>
        <v/>
      </c>
      <c r="C567">
        <f>INDEX(resultados!$A$2:$ZZ$3000, 561, MATCH($B$3, resultados!$A$1:$ZZ$1, 0))</f>
        <v/>
      </c>
    </row>
    <row r="568">
      <c r="A568">
        <f>INDEX(resultados!$A$2:$ZZ$3000, 562, MATCH($B$1, resultados!$A$1:$ZZ$1, 0))</f>
        <v/>
      </c>
      <c r="B568">
        <f>INDEX(resultados!$A$2:$ZZ$3000, 562, MATCH($B$2, resultados!$A$1:$ZZ$1, 0))</f>
        <v/>
      </c>
      <c r="C568">
        <f>INDEX(resultados!$A$2:$ZZ$3000, 562, MATCH($B$3, resultados!$A$1:$ZZ$1, 0))</f>
        <v/>
      </c>
    </row>
    <row r="569">
      <c r="A569">
        <f>INDEX(resultados!$A$2:$ZZ$3000, 563, MATCH($B$1, resultados!$A$1:$ZZ$1, 0))</f>
        <v/>
      </c>
      <c r="B569">
        <f>INDEX(resultados!$A$2:$ZZ$3000, 563, MATCH($B$2, resultados!$A$1:$ZZ$1, 0))</f>
        <v/>
      </c>
      <c r="C569">
        <f>INDEX(resultados!$A$2:$ZZ$3000, 563, MATCH($B$3, resultados!$A$1:$ZZ$1, 0))</f>
        <v/>
      </c>
    </row>
    <row r="570">
      <c r="A570">
        <f>INDEX(resultados!$A$2:$ZZ$3000, 564, MATCH($B$1, resultados!$A$1:$ZZ$1, 0))</f>
        <v/>
      </c>
      <c r="B570">
        <f>INDEX(resultados!$A$2:$ZZ$3000, 564, MATCH($B$2, resultados!$A$1:$ZZ$1, 0))</f>
        <v/>
      </c>
      <c r="C570">
        <f>INDEX(resultados!$A$2:$ZZ$3000, 564, MATCH($B$3, resultados!$A$1:$ZZ$1, 0))</f>
        <v/>
      </c>
    </row>
    <row r="571">
      <c r="A571">
        <f>INDEX(resultados!$A$2:$ZZ$3000, 565, MATCH($B$1, resultados!$A$1:$ZZ$1, 0))</f>
        <v/>
      </c>
      <c r="B571">
        <f>INDEX(resultados!$A$2:$ZZ$3000, 565, MATCH($B$2, resultados!$A$1:$ZZ$1, 0))</f>
        <v/>
      </c>
      <c r="C571">
        <f>INDEX(resultados!$A$2:$ZZ$3000, 565, MATCH($B$3, resultados!$A$1:$ZZ$1, 0))</f>
        <v/>
      </c>
    </row>
    <row r="572">
      <c r="A572">
        <f>INDEX(resultados!$A$2:$ZZ$3000, 566, MATCH($B$1, resultados!$A$1:$ZZ$1, 0))</f>
        <v/>
      </c>
      <c r="B572">
        <f>INDEX(resultados!$A$2:$ZZ$3000, 566, MATCH($B$2, resultados!$A$1:$ZZ$1, 0))</f>
        <v/>
      </c>
      <c r="C572">
        <f>INDEX(resultados!$A$2:$ZZ$3000, 566, MATCH($B$3, resultados!$A$1:$ZZ$1, 0))</f>
        <v/>
      </c>
    </row>
    <row r="573">
      <c r="A573">
        <f>INDEX(resultados!$A$2:$ZZ$3000, 567, MATCH($B$1, resultados!$A$1:$ZZ$1, 0))</f>
        <v/>
      </c>
      <c r="B573">
        <f>INDEX(resultados!$A$2:$ZZ$3000, 567, MATCH($B$2, resultados!$A$1:$ZZ$1, 0))</f>
        <v/>
      </c>
      <c r="C573">
        <f>INDEX(resultados!$A$2:$ZZ$3000, 567, MATCH($B$3, resultados!$A$1:$ZZ$1, 0))</f>
        <v/>
      </c>
    </row>
    <row r="574">
      <c r="A574">
        <f>INDEX(resultados!$A$2:$ZZ$3000, 568, MATCH($B$1, resultados!$A$1:$ZZ$1, 0))</f>
        <v/>
      </c>
      <c r="B574">
        <f>INDEX(resultados!$A$2:$ZZ$3000, 568, MATCH($B$2, resultados!$A$1:$ZZ$1, 0))</f>
        <v/>
      </c>
      <c r="C574">
        <f>INDEX(resultados!$A$2:$ZZ$3000, 568, MATCH($B$3, resultados!$A$1:$ZZ$1, 0))</f>
        <v/>
      </c>
    </row>
    <row r="575">
      <c r="A575">
        <f>INDEX(resultados!$A$2:$ZZ$3000, 569, MATCH($B$1, resultados!$A$1:$ZZ$1, 0))</f>
        <v/>
      </c>
      <c r="B575">
        <f>INDEX(resultados!$A$2:$ZZ$3000, 569, MATCH($B$2, resultados!$A$1:$ZZ$1, 0))</f>
        <v/>
      </c>
      <c r="C575">
        <f>INDEX(resultados!$A$2:$ZZ$3000, 569, MATCH($B$3, resultados!$A$1:$ZZ$1, 0))</f>
        <v/>
      </c>
    </row>
    <row r="576">
      <c r="A576">
        <f>INDEX(resultados!$A$2:$ZZ$3000, 570, MATCH($B$1, resultados!$A$1:$ZZ$1, 0))</f>
        <v/>
      </c>
      <c r="B576">
        <f>INDEX(resultados!$A$2:$ZZ$3000, 570, MATCH($B$2, resultados!$A$1:$ZZ$1, 0))</f>
        <v/>
      </c>
      <c r="C576">
        <f>INDEX(resultados!$A$2:$ZZ$3000, 570, MATCH($B$3, resultados!$A$1:$ZZ$1, 0))</f>
        <v/>
      </c>
    </row>
    <row r="577">
      <c r="A577">
        <f>INDEX(resultados!$A$2:$ZZ$3000, 571, MATCH($B$1, resultados!$A$1:$ZZ$1, 0))</f>
        <v/>
      </c>
      <c r="B577">
        <f>INDEX(resultados!$A$2:$ZZ$3000, 571, MATCH($B$2, resultados!$A$1:$ZZ$1, 0))</f>
        <v/>
      </c>
      <c r="C577">
        <f>INDEX(resultados!$A$2:$ZZ$3000, 571, MATCH($B$3, resultados!$A$1:$ZZ$1, 0))</f>
        <v/>
      </c>
    </row>
    <row r="578">
      <c r="A578">
        <f>INDEX(resultados!$A$2:$ZZ$3000, 572, MATCH($B$1, resultados!$A$1:$ZZ$1, 0))</f>
        <v/>
      </c>
      <c r="B578">
        <f>INDEX(resultados!$A$2:$ZZ$3000, 572, MATCH($B$2, resultados!$A$1:$ZZ$1, 0))</f>
        <v/>
      </c>
      <c r="C578">
        <f>INDEX(resultados!$A$2:$ZZ$3000, 572, MATCH($B$3, resultados!$A$1:$ZZ$1, 0))</f>
        <v/>
      </c>
    </row>
    <row r="579">
      <c r="A579">
        <f>INDEX(resultados!$A$2:$ZZ$3000, 573, MATCH($B$1, resultados!$A$1:$ZZ$1, 0))</f>
        <v/>
      </c>
      <c r="B579">
        <f>INDEX(resultados!$A$2:$ZZ$3000, 573, MATCH($B$2, resultados!$A$1:$ZZ$1, 0))</f>
        <v/>
      </c>
      <c r="C579">
        <f>INDEX(resultados!$A$2:$ZZ$3000, 573, MATCH($B$3, resultados!$A$1:$ZZ$1, 0))</f>
        <v/>
      </c>
    </row>
    <row r="580">
      <c r="A580">
        <f>INDEX(resultados!$A$2:$ZZ$3000, 574, MATCH($B$1, resultados!$A$1:$ZZ$1, 0))</f>
        <v/>
      </c>
      <c r="B580">
        <f>INDEX(resultados!$A$2:$ZZ$3000, 574, MATCH($B$2, resultados!$A$1:$ZZ$1, 0))</f>
        <v/>
      </c>
      <c r="C580">
        <f>INDEX(resultados!$A$2:$ZZ$3000, 574, MATCH($B$3, resultados!$A$1:$ZZ$1, 0))</f>
        <v/>
      </c>
    </row>
    <row r="581">
      <c r="A581">
        <f>INDEX(resultados!$A$2:$ZZ$3000, 575, MATCH($B$1, resultados!$A$1:$ZZ$1, 0))</f>
        <v/>
      </c>
      <c r="B581">
        <f>INDEX(resultados!$A$2:$ZZ$3000, 575, MATCH($B$2, resultados!$A$1:$ZZ$1, 0))</f>
        <v/>
      </c>
      <c r="C581">
        <f>INDEX(resultados!$A$2:$ZZ$3000, 575, MATCH($B$3, resultados!$A$1:$ZZ$1, 0))</f>
        <v/>
      </c>
    </row>
    <row r="582">
      <c r="A582">
        <f>INDEX(resultados!$A$2:$ZZ$3000, 576, MATCH($B$1, resultados!$A$1:$ZZ$1, 0))</f>
        <v/>
      </c>
      <c r="B582">
        <f>INDEX(resultados!$A$2:$ZZ$3000, 576, MATCH($B$2, resultados!$A$1:$ZZ$1, 0))</f>
        <v/>
      </c>
      <c r="C582">
        <f>INDEX(resultados!$A$2:$ZZ$3000, 576, MATCH($B$3, resultados!$A$1:$ZZ$1, 0))</f>
        <v/>
      </c>
    </row>
    <row r="583">
      <c r="A583">
        <f>INDEX(resultados!$A$2:$ZZ$3000, 577, MATCH($B$1, resultados!$A$1:$ZZ$1, 0))</f>
        <v/>
      </c>
      <c r="B583">
        <f>INDEX(resultados!$A$2:$ZZ$3000, 577, MATCH($B$2, resultados!$A$1:$ZZ$1, 0))</f>
        <v/>
      </c>
      <c r="C583">
        <f>INDEX(resultados!$A$2:$ZZ$3000, 577, MATCH($B$3, resultados!$A$1:$ZZ$1, 0))</f>
        <v/>
      </c>
    </row>
    <row r="584">
      <c r="A584">
        <f>INDEX(resultados!$A$2:$ZZ$3000, 578, MATCH($B$1, resultados!$A$1:$ZZ$1, 0))</f>
        <v/>
      </c>
      <c r="B584">
        <f>INDEX(resultados!$A$2:$ZZ$3000, 578, MATCH($B$2, resultados!$A$1:$ZZ$1, 0))</f>
        <v/>
      </c>
      <c r="C584">
        <f>INDEX(resultados!$A$2:$ZZ$3000, 578, MATCH($B$3, resultados!$A$1:$ZZ$1, 0))</f>
        <v/>
      </c>
    </row>
    <row r="585">
      <c r="A585">
        <f>INDEX(resultados!$A$2:$ZZ$3000, 579, MATCH($B$1, resultados!$A$1:$ZZ$1, 0))</f>
        <v/>
      </c>
      <c r="B585">
        <f>INDEX(resultados!$A$2:$ZZ$3000, 579, MATCH($B$2, resultados!$A$1:$ZZ$1, 0))</f>
        <v/>
      </c>
      <c r="C585">
        <f>INDEX(resultados!$A$2:$ZZ$3000, 579, MATCH($B$3, resultados!$A$1:$ZZ$1, 0))</f>
        <v/>
      </c>
    </row>
    <row r="586">
      <c r="A586">
        <f>INDEX(resultados!$A$2:$ZZ$3000, 580, MATCH($B$1, resultados!$A$1:$ZZ$1, 0))</f>
        <v/>
      </c>
      <c r="B586">
        <f>INDEX(resultados!$A$2:$ZZ$3000, 580, MATCH($B$2, resultados!$A$1:$ZZ$1, 0))</f>
        <v/>
      </c>
      <c r="C586">
        <f>INDEX(resultados!$A$2:$ZZ$3000, 580, MATCH($B$3, resultados!$A$1:$ZZ$1, 0))</f>
        <v/>
      </c>
    </row>
    <row r="587">
      <c r="A587">
        <f>INDEX(resultados!$A$2:$ZZ$3000, 581, MATCH($B$1, resultados!$A$1:$ZZ$1, 0))</f>
        <v/>
      </c>
      <c r="B587">
        <f>INDEX(resultados!$A$2:$ZZ$3000, 581, MATCH($B$2, resultados!$A$1:$ZZ$1, 0))</f>
        <v/>
      </c>
      <c r="C587">
        <f>INDEX(resultados!$A$2:$ZZ$3000, 581, MATCH($B$3, resultados!$A$1:$ZZ$1, 0))</f>
        <v/>
      </c>
    </row>
    <row r="588">
      <c r="A588">
        <f>INDEX(resultados!$A$2:$ZZ$3000, 582, MATCH($B$1, resultados!$A$1:$ZZ$1, 0))</f>
        <v/>
      </c>
      <c r="B588">
        <f>INDEX(resultados!$A$2:$ZZ$3000, 582, MATCH($B$2, resultados!$A$1:$ZZ$1, 0))</f>
        <v/>
      </c>
      <c r="C588">
        <f>INDEX(resultados!$A$2:$ZZ$3000, 582, MATCH($B$3, resultados!$A$1:$ZZ$1, 0))</f>
        <v/>
      </c>
    </row>
    <row r="589">
      <c r="A589">
        <f>INDEX(resultados!$A$2:$ZZ$3000, 583, MATCH($B$1, resultados!$A$1:$ZZ$1, 0))</f>
        <v/>
      </c>
      <c r="B589">
        <f>INDEX(resultados!$A$2:$ZZ$3000, 583, MATCH($B$2, resultados!$A$1:$ZZ$1, 0))</f>
        <v/>
      </c>
      <c r="C589">
        <f>INDEX(resultados!$A$2:$ZZ$3000, 583, MATCH($B$3, resultados!$A$1:$ZZ$1, 0))</f>
        <v/>
      </c>
    </row>
    <row r="590">
      <c r="A590">
        <f>INDEX(resultados!$A$2:$ZZ$3000, 584, MATCH($B$1, resultados!$A$1:$ZZ$1, 0))</f>
        <v/>
      </c>
      <c r="B590">
        <f>INDEX(resultados!$A$2:$ZZ$3000, 584, MATCH($B$2, resultados!$A$1:$ZZ$1, 0))</f>
        <v/>
      </c>
      <c r="C590">
        <f>INDEX(resultados!$A$2:$ZZ$3000, 584, MATCH($B$3, resultados!$A$1:$ZZ$1, 0))</f>
        <v/>
      </c>
    </row>
    <row r="591">
      <c r="A591">
        <f>INDEX(resultados!$A$2:$ZZ$3000, 585, MATCH($B$1, resultados!$A$1:$ZZ$1, 0))</f>
        <v/>
      </c>
      <c r="B591">
        <f>INDEX(resultados!$A$2:$ZZ$3000, 585, MATCH($B$2, resultados!$A$1:$ZZ$1, 0))</f>
        <v/>
      </c>
      <c r="C591">
        <f>INDEX(resultados!$A$2:$ZZ$3000, 585, MATCH($B$3, resultados!$A$1:$ZZ$1, 0))</f>
        <v/>
      </c>
    </row>
    <row r="592">
      <c r="A592">
        <f>INDEX(resultados!$A$2:$ZZ$3000, 586, MATCH($B$1, resultados!$A$1:$ZZ$1, 0))</f>
        <v/>
      </c>
      <c r="B592">
        <f>INDEX(resultados!$A$2:$ZZ$3000, 586, MATCH($B$2, resultados!$A$1:$ZZ$1, 0))</f>
        <v/>
      </c>
      <c r="C592">
        <f>INDEX(resultados!$A$2:$ZZ$3000, 586, MATCH($B$3, resultados!$A$1:$ZZ$1, 0))</f>
        <v/>
      </c>
    </row>
    <row r="593">
      <c r="A593">
        <f>INDEX(resultados!$A$2:$ZZ$3000, 587, MATCH($B$1, resultados!$A$1:$ZZ$1, 0))</f>
        <v/>
      </c>
      <c r="B593">
        <f>INDEX(resultados!$A$2:$ZZ$3000, 587, MATCH($B$2, resultados!$A$1:$ZZ$1, 0))</f>
        <v/>
      </c>
      <c r="C593">
        <f>INDEX(resultados!$A$2:$ZZ$3000, 587, MATCH($B$3, resultados!$A$1:$ZZ$1, 0))</f>
        <v/>
      </c>
    </row>
    <row r="594">
      <c r="A594">
        <f>INDEX(resultados!$A$2:$ZZ$3000, 588, MATCH($B$1, resultados!$A$1:$ZZ$1, 0))</f>
        <v/>
      </c>
      <c r="B594">
        <f>INDEX(resultados!$A$2:$ZZ$3000, 588, MATCH($B$2, resultados!$A$1:$ZZ$1, 0))</f>
        <v/>
      </c>
      <c r="C594">
        <f>INDEX(resultados!$A$2:$ZZ$3000, 588, MATCH($B$3, resultados!$A$1:$ZZ$1, 0))</f>
        <v/>
      </c>
    </row>
    <row r="595">
      <c r="A595">
        <f>INDEX(resultados!$A$2:$ZZ$3000, 589, MATCH($B$1, resultados!$A$1:$ZZ$1, 0))</f>
        <v/>
      </c>
      <c r="B595">
        <f>INDEX(resultados!$A$2:$ZZ$3000, 589, MATCH($B$2, resultados!$A$1:$ZZ$1, 0))</f>
        <v/>
      </c>
      <c r="C595">
        <f>INDEX(resultados!$A$2:$ZZ$3000, 589, MATCH($B$3, resultados!$A$1:$ZZ$1, 0))</f>
        <v/>
      </c>
    </row>
    <row r="596">
      <c r="A596">
        <f>INDEX(resultados!$A$2:$ZZ$3000, 590, MATCH($B$1, resultados!$A$1:$ZZ$1, 0))</f>
        <v/>
      </c>
      <c r="B596">
        <f>INDEX(resultados!$A$2:$ZZ$3000, 590, MATCH($B$2, resultados!$A$1:$ZZ$1, 0))</f>
        <v/>
      </c>
      <c r="C596">
        <f>INDEX(resultados!$A$2:$ZZ$3000, 590, MATCH($B$3, resultados!$A$1:$ZZ$1, 0))</f>
        <v/>
      </c>
    </row>
    <row r="597">
      <c r="A597">
        <f>INDEX(resultados!$A$2:$ZZ$3000, 591, MATCH($B$1, resultados!$A$1:$ZZ$1, 0))</f>
        <v/>
      </c>
      <c r="B597">
        <f>INDEX(resultados!$A$2:$ZZ$3000, 591, MATCH($B$2, resultados!$A$1:$ZZ$1, 0))</f>
        <v/>
      </c>
      <c r="C597">
        <f>INDEX(resultados!$A$2:$ZZ$3000, 591, MATCH($B$3, resultados!$A$1:$ZZ$1, 0))</f>
        <v/>
      </c>
    </row>
    <row r="598">
      <c r="A598">
        <f>INDEX(resultados!$A$2:$ZZ$3000, 592, MATCH($B$1, resultados!$A$1:$ZZ$1, 0))</f>
        <v/>
      </c>
      <c r="B598">
        <f>INDEX(resultados!$A$2:$ZZ$3000, 592, MATCH($B$2, resultados!$A$1:$ZZ$1, 0))</f>
        <v/>
      </c>
      <c r="C598">
        <f>INDEX(resultados!$A$2:$ZZ$3000, 592, MATCH($B$3, resultados!$A$1:$ZZ$1, 0))</f>
        <v/>
      </c>
    </row>
    <row r="599">
      <c r="A599">
        <f>INDEX(resultados!$A$2:$ZZ$3000, 593, MATCH($B$1, resultados!$A$1:$ZZ$1, 0))</f>
        <v/>
      </c>
      <c r="B599">
        <f>INDEX(resultados!$A$2:$ZZ$3000, 593, MATCH($B$2, resultados!$A$1:$ZZ$1, 0))</f>
        <v/>
      </c>
      <c r="C599">
        <f>INDEX(resultados!$A$2:$ZZ$3000, 593, MATCH($B$3, resultados!$A$1:$ZZ$1, 0))</f>
        <v/>
      </c>
    </row>
    <row r="600">
      <c r="A600">
        <f>INDEX(resultados!$A$2:$ZZ$3000, 594, MATCH($B$1, resultados!$A$1:$ZZ$1, 0))</f>
        <v/>
      </c>
      <c r="B600">
        <f>INDEX(resultados!$A$2:$ZZ$3000, 594, MATCH($B$2, resultados!$A$1:$ZZ$1, 0))</f>
        <v/>
      </c>
      <c r="C600">
        <f>INDEX(resultados!$A$2:$ZZ$3000, 594, MATCH($B$3, resultados!$A$1:$ZZ$1, 0))</f>
        <v/>
      </c>
    </row>
    <row r="601">
      <c r="A601">
        <f>INDEX(resultados!$A$2:$ZZ$3000, 595, MATCH($B$1, resultados!$A$1:$ZZ$1, 0))</f>
        <v/>
      </c>
      <c r="B601">
        <f>INDEX(resultados!$A$2:$ZZ$3000, 595, MATCH($B$2, resultados!$A$1:$ZZ$1, 0))</f>
        <v/>
      </c>
      <c r="C601">
        <f>INDEX(resultados!$A$2:$ZZ$3000, 595, MATCH($B$3, resultados!$A$1:$ZZ$1, 0))</f>
        <v/>
      </c>
    </row>
    <row r="602">
      <c r="A602">
        <f>INDEX(resultados!$A$2:$ZZ$3000, 596, MATCH($B$1, resultados!$A$1:$ZZ$1, 0))</f>
        <v/>
      </c>
      <c r="B602">
        <f>INDEX(resultados!$A$2:$ZZ$3000, 596, MATCH($B$2, resultados!$A$1:$ZZ$1, 0))</f>
        <v/>
      </c>
      <c r="C602">
        <f>INDEX(resultados!$A$2:$ZZ$3000, 596, MATCH($B$3, resultados!$A$1:$ZZ$1, 0))</f>
        <v/>
      </c>
    </row>
    <row r="603">
      <c r="A603">
        <f>INDEX(resultados!$A$2:$ZZ$3000, 597, MATCH($B$1, resultados!$A$1:$ZZ$1, 0))</f>
        <v/>
      </c>
      <c r="B603">
        <f>INDEX(resultados!$A$2:$ZZ$3000, 597, MATCH($B$2, resultados!$A$1:$ZZ$1, 0))</f>
        <v/>
      </c>
      <c r="C603">
        <f>INDEX(resultados!$A$2:$ZZ$3000, 597, MATCH($B$3, resultados!$A$1:$ZZ$1, 0))</f>
        <v/>
      </c>
    </row>
    <row r="604">
      <c r="A604">
        <f>INDEX(resultados!$A$2:$ZZ$3000, 598, MATCH($B$1, resultados!$A$1:$ZZ$1, 0))</f>
        <v/>
      </c>
      <c r="B604">
        <f>INDEX(resultados!$A$2:$ZZ$3000, 598, MATCH($B$2, resultados!$A$1:$ZZ$1, 0))</f>
        <v/>
      </c>
      <c r="C604">
        <f>INDEX(resultados!$A$2:$ZZ$3000, 598, MATCH($B$3, resultados!$A$1:$ZZ$1, 0))</f>
        <v/>
      </c>
    </row>
    <row r="605">
      <c r="A605">
        <f>INDEX(resultados!$A$2:$ZZ$3000, 599, MATCH($B$1, resultados!$A$1:$ZZ$1, 0))</f>
        <v/>
      </c>
      <c r="B605">
        <f>INDEX(resultados!$A$2:$ZZ$3000, 599, MATCH($B$2, resultados!$A$1:$ZZ$1, 0))</f>
        <v/>
      </c>
      <c r="C605">
        <f>INDEX(resultados!$A$2:$ZZ$3000, 599, MATCH($B$3, resultados!$A$1:$ZZ$1, 0))</f>
        <v/>
      </c>
    </row>
    <row r="606">
      <c r="A606">
        <f>INDEX(resultados!$A$2:$ZZ$3000, 600, MATCH($B$1, resultados!$A$1:$ZZ$1, 0))</f>
        <v/>
      </c>
      <c r="B606">
        <f>INDEX(resultados!$A$2:$ZZ$3000, 600, MATCH($B$2, resultados!$A$1:$ZZ$1, 0))</f>
        <v/>
      </c>
      <c r="C606">
        <f>INDEX(resultados!$A$2:$ZZ$3000, 600, MATCH($B$3, resultados!$A$1:$ZZ$1, 0))</f>
        <v/>
      </c>
    </row>
    <row r="607">
      <c r="A607">
        <f>INDEX(resultados!$A$2:$ZZ$3000, 601, MATCH($B$1, resultados!$A$1:$ZZ$1, 0))</f>
        <v/>
      </c>
      <c r="B607">
        <f>INDEX(resultados!$A$2:$ZZ$3000, 601, MATCH($B$2, resultados!$A$1:$ZZ$1, 0))</f>
        <v/>
      </c>
      <c r="C607">
        <f>INDEX(resultados!$A$2:$ZZ$3000, 601, MATCH($B$3, resultados!$A$1:$ZZ$1, 0))</f>
        <v/>
      </c>
    </row>
    <row r="608">
      <c r="A608">
        <f>INDEX(resultados!$A$2:$ZZ$3000, 602, MATCH($B$1, resultados!$A$1:$ZZ$1, 0))</f>
        <v/>
      </c>
      <c r="B608">
        <f>INDEX(resultados!$A$2:$ZZ$3000, 602, MATCH($B$2, resultados!$A$1:$ZZ$1, 0))</f>
        <v/>
      </c>
      <c r="C608">
        <f>INDEX(resultados!$A$2:$ZZ$3000, 602, MATCH($B$3, resultados!$A$1:$ZZ$1, 0))</f>
        <v/>
      </c>
    </row>
    <row r="609">
      <c r="A609">
        <f>INDEX(resultados!$A$2:$ZZ$3000, 603, MATCH($B$1, resultados!$A$1:$ZZ$1, 0))</f>
        <v/>
      </c>
      <c r="B609">
        <f>INDEX(resultados!$A$2:$ZZ$3000, 603, MATCH($B$2, resultados!$A$1:$ZZ$1, 0))</f>
        <v/>
      </c>
      <c r="C609">
        <f>INDEX(resultados!$A$2:$ZZ$3000, 603, MATCH($B$3, resultados!$A$1:$ZZ$1, 0))</f>
        <v/>
      </c>
    </row>
    <row r="610">
      <c r="A610">
        <f>INDEX(resultados!$A$2:$ZZ$3000, 604, MATCH($B$1, resultados!$A$1:$ZZ$1, 0))</f>
        <v/>
      </c>
      <c r="B610">
        <f>INDEX(resultados!$A$2:$ZZ$3000, 604, MATCH($B$2, resultados!$A$1:$ZZ$1, 0))</f>
        <v/>
      </c>
      <c r="C610">
        <f>INDEX(resultados!$A$2:$ZZ$3000, 604, MATCH($B$3, resultados!$A$1:$ZZ$1, 0))</f>
        <v/>
      </c>
    </row>
    <row r="611">
      <c r="A611">
        <f>INDEX(resultados!$A$2:$ZZ$3000, 605, MATCH($B$1, resultados!$A$1:$ZZ$1, 0))</f>
        <v/>
      </c>
      <c r="B611">
        <f>INDEX(resultados!$A$2:$ZZ$3000, 605, MATCH($B$2, resultados!$A$1:$ZZ$1, 0))</f>
        <v/>
      </c>
      <c r="C611">
        <f>INDEX(resultados!$A$2:$ZZ$3000, 605, MATCH($B$3, resultados!$A$1:$ZZ$1, 0))</f>
        <v/>
      </c>
    </row>
    <row r="612">
      <c r="A612">
        <f>INDEX(resultados!$A$2:$ZZ$3000, 606, MATCH($B$1, resultados!$A$1:$ZZ$1, 0))</f>
        <v/>
      </c>
      <c r="B612">
        <f>INDEX(resultados!$A$2:$ZZ$3000, 606, MATCH($B$2, resultados!$A$1:$ZZ$1, 0))</f>
        <v/>
      </c>
      <c r="C612">
        <f>INDEX(resultados!$A$2:$ZZ$3000, 606, MATCH($B$3, resultados!$A$1:$ZZ$1, 0))</f>
        <v/>
      </c>
    </row>
    <row r="613">
      <c r="A613">
        <f>INDEX(resultados!$A$2:$ZZ$3000, 607, MATCH($B$1, resultados!$A$1:$ZZ$1, 0))</f>
        <v/>
      </c>
      <c r="B613">
        <f>INDEX(resultados!$A$2:$ZZ$3000, 607, MATCH($B$2, resultados!$A$1:$ZZ$1, 0))</f>
        <v/>
      </c>
      <c r="C613">
        <f>INDEX(resultados!$A$2:$ZZ$3000, 607, MATCH($B$3, resultados!$A$1:$ZZ$1, 0))</f>
        <v/>
      </c>
    </row>
    <row r="614">
      <c r="A614">
        <f>INDEX(resultados!$A$2:$ZZ$3000, 608, MATCH($B$1, resultados!$A$1:$ZZ$1, 0))</f>
        <v/>
      </c>
      <c r="B614">
        <f>INDEX(resultados!$A$2:$ZZ$3000, 608, MATCH($B$2, resultados!$A$1:$ZZ$1, 0))</f>
        <v/>
      </c>
      <c r="C614">
        <f>INDEX(resultados!$A$2:$ZZ$3000, 608, MATCH($B$3, resultados!$A$1:$ZZ$1, 0))</f>
        <v/>
      </c>
    </row>
    <row r="615">
      <c r="A615">
        <f>INDEX(resultados!$A$2:$ZZ$3000, 609, MATCH($B$1, resultados!$A$1:$ZZ$1, 0))</f>
        <v/>
      </c>
      <c r="B615">
        <f>INDEX(resultados!$A$2:$ZZ$3000, 609, MATCH($B$2, resultados!$A$1:$ZZ$1, 0))</f>
        <v/>
      </c>
      <c r="C615">
        <f>INDEX(resultados!$A$2:$ZZ$3000, 609, MATCH($B$3, resultados!$A$1:$ZZ$1, 0))</f>
        <v/>
      </c>
    </row>
    <row r="616">
      <c r="A616">
        <f>INDEX(resultados!$A$2:$ZZ$3000, 610, MATCH($B$1, resultados!$A$1:$ZZ$1, 0))</f>
        <v/>
      </c>
      <c r="B616">
        <f>INDEX(resultados!$A$2:$ZZ$3000, 610, MATCH($B$2, resultados!$A$1:$ZZ$1, 0))</f>
        <v/>
      </c>
      <c r="C616">
        <f>INDEX(resultados!$A$2:$ZZ$3000, 610, MATCH($B$3, resultados!$A$1:$ZZ$1, 0))</f>
        <v/>
      </c>
    </row>
    <row r="617">
      <c r="A617">
        <f>INDEX(resultados!$A$2:$ZZ$3000, 611, MATCH($B$1, resultados!$A$1:$ZZ$1, 0))</f>
        <v/>
      </c>
      <c r="B617">
        <f>INDEX(resultados!$A$2:$ZZ$3000, 611, MATCH($B$2, resultados!$A$1:$ZZ$1, 0))</f>
        <v/>
      </c>
      <c r="C617">
        <f>INDEX(resultados!$A$2:$ZZ$3000, 611, MATCH($B$3, resultados!$A$1:$ZZ$1, 0))</f>
        <v/>
      </c>
    </row>
    <row r="618">
      <c r="A618">
        <f>INDEX(resultados!$A$2:$ZZ$3000, 612, MATCH($B$1, resultados!$A$1:$ZZ$1, 0))</f>
        <v/>
      </c>
      <c r="B618">
        <f>INDEX(resultados!$A$2:$ZZ$3000, 612, MATCH($B$2, resultados!$A$1:$ZZ$1, 0))</f>
        <v/>
      </c>
      <c r="C618">
        <f>INDEX(resultados!$A$2:$ZZ$3000, 612, MATCH($B$3, resultados!$A$1:$ZZ$1, 0))</f>
        <v/>
      </c>
    </row>
    <row r="619">
      <c r="A619">
        <f>INDEX(resultados!$A$2:$ZZ$3000, 613, MATCH($B$1, resultados!$A$1:$ZZ$1, 0))</f>
        <v/>
      </c>
      <c r="B619">
        <f>INDEX(resultados!$A$2:$ZZ$3000, 613, MATCH($B$2, resultados!$A$1:$ZZ$1, 0))</f>
        <v/>
      </c>
      <c r="C619">
        <f>INDEX(resultados!$A$2:$ZZ$3000, 613, MATCH($B$3, resultados!$A$1:$ZZ$1, 0))</f>
        <v/>
      </c>
    </row>
    <row r="620">
      <c r="A620">
        <f>INDEX(resultados!$A$2:$ZZ$3000, 614, MATCH($B$1, resultados!$A$1:$ZZ$1, 0))</f>
        <v/>
      </c>
      <c r="B620">
        <f>INDEX(resultados!$A$2:$ZZ$3000, 614, MATCH($B$2, resultados!$A$1:$ZZ$1, 0))</f>
        <v/>
      </c>
      <c r="C620">
        <f>INDEX(resultados!$A$2:$ZZ$3000, 614, MATCH($B$3, resultados!$A$1:$ZZ$1, 0))</f>
        <v/>
      </c>
    </row>
    <row r="621">
      <c r="A621">
        <f>INDEX(resultados!$A$2:$ZZ$3000, 615, MATCH($B$1, resultados!$A$1:$ZZ$1, 0))</f>
        <v/>
      </c>
      <c r="B621">
        <f>INDEX(resultados!$A$2:$ZZ$3000, 615, MATCH($B$2, resultados!$A$1:$ZZ$1, 0))</f>
        <v/>
      </c>
      <c r="C621">
        <f>INDEX(resultados!$A$2:$ZZ$3000, 615, MATCH($B$3, resultados!$A$1:$ZZ$1, 0))</f>
        <v/>
      </c>
    </row>
    <row r="622">
      <c r="A622">
        <f>INDEX(resultados!$A$2:$ZZ$3000, 616, MATCH($B$1, resultados!$A$1:$ZZ$1, 0))</f>
        <v/>
      </c>
      <c r="B622">
        <f>INDEX(resultados!$A$2:$ZZ$3000, 616, MATCH($B$2, resultados!$A$1:$ZZ$1, 0))</f>
        <v/>
      </c>
      <c r="C622">
        <f>INDEX(resultados!$A$2:$ZZ$3000, 616, MATCH($B$3, resultados!$A$1:$ZZ$1, 0))</f>
        <v/>
      </c>
    </row>
    <row r="623">
      <c r="A623">
        <f>INDEX(resultados!$A$2:$ZZ$3000, 617, MATCH($B$1, resultados!$A$1:$ZZ$1, 0))</f>
        <v/>
      </c>
      <c r="B623">
        <f>INDEX(resultados!$A$2:$ZZ$3000, 617, MATCH($B$2, resultados!$A$1:$ZZ$1, 0))</f>
        <v/>
      </c>
      <c r="C623">
        <f>INDEX(resultados!$A$2:$ZZ$3000, 617, MATCH($B$3, resultados!$A$1:$ZZ$1, 0))</f>
        <v/>
      </c>
    </row>
    <row r="624">
      <c r="A624">
        <f>INDEX(resultados!$A$2:$ZZ$3000, 618, MATCH($B$1, resultados!$A$1:$ZZ$1, 0))</f>
        <v/>
      </c>
      <c r="B624">
        <f>INDEX(resultados!$A$2:$ZZ$3000, 618, MATCH($B$2, resultados!$A$1:$ZZ$1, 0))</f>
        <v/>
      </c>
      <c r="C624">
        <f>INDEX(resultados!$A$2:$ZZ$3000, 618, MATCH($B$3, resultados!$A$1:$ZZ$1, 0))</f>
        <v/>
      </c>
    </row>
    <row r="625">
      <c r="A625">
        <f>INDEX(resultados!$A$2:$ZZ$3000, 619, MATCH($B$1, resultados!$A$1:$ZZ$1, 0))</f>
        <v/>
      </c>
      <c r="B625">
        <f>INDEX(resultados!$A$2:$ZZ$3000, 619, MATCH($B$2, resultados!$A$1:$ZZ$1, 0))</f>
        <v/>
      </c>
      <c r="C625">
        <f>INDEX(resultados!$A$2:$ZZ$3000, 619, MATCH($B$3, resultados!$A$1:$ZZ$1, 0))</f>
        <v/>
      </c>
    </row>
    <row r="626">
      <c r="A626">
        <f>INDEX(resultados!$A$2:$ZZ$3000, 620, MATCH($B$1, resultados!$A$1:$ZZ$1, 0))</f>
        <v/>
      </c>
      <c r="B626">
        <f>INDEX(resultados!$A$2:$ZZ$3000, 620, MATCH($B$2, resultados!$A$1:$ZZ$1, 0))</f>
        <v/>
      </c>
      <c r="C626">
        <f>INDEX(resultados!$A$2:$ZZ$3000, 620, MATCH($B$3, resultados!$A$1:$ZZ$1, 0))</f>
        <v/>
      </c>
    </row>
    <row r="627">
      <c r="A627">
        <f>INDEX(resultados!$A$2:$ZZ$3000, 621, MATCH($B$1, resultados!$A$1:$ZZ$1, 0))</f>
        <v/>
      </c>
      <c r="B627">
        <f>INDEX(resultados!$A$2:$ZZ$3000, 621, MATCH($B$2, resultados!$A$1:$ZZ$1, 0))</f>
        <v/>
      </c>
      <c r="C627">
        <f>INDEX(resultados!$A$2:$ZZ$3000, 621, MATCH($B$3, resultados!$A$1:$ZZ$1, 0))</f>
        <v/>
      </c>
    </row>
    <row r="628">
      <c r="A628">
        <f>INDEX(resultados!$A$2:$ZZ$3000, 622, MATCH($B$1, resultados!$A$1:$ZZ$1, 0))</f>
        <v/>
      </c>
      <c r="B628">
        <f>INDEX(resultados!$A$2:$ZZ$3000, 622, MATCH($B$2, resultados!$A$1:$ZZ$1, 0))</f>
        <v/>
      </c>
      <c r="C628">
        <f>INDEX(resultados!$A$2:$ZZ$3000, 622, MATCH($B$3, resultados!$A$1:$ZZ$1, 0))</f>
        <v/>
      </c>
    </row>
    <row r="629">
      <c r="A629">
        <f>INDEX(resultados!$A$2:$ZZ$3000, 623, MATCH($B$1, resultados!$A$1:$ZZ$1, 0))</f>
        <v/>
      </c>
      <c r="B629">
        <f>INDEX(resultados!$A$2:$ZZ$3000, 623, MATCH($B$2, resultados!$A$1:$ZZ$1, 0))</f>
        <v/>
      </c>
      <c r="C629">
        <f>INDEX(resultados!$A$2:$ZZ$3000, 623, MATCH($B$3, resultados!$A$1:$ZZ$1, 0))</f>
        <v/>
      </c>
    </row>
    <row r="630">
      <c r="A630">
        <f>INDEX(resultados!$A$2:$ZZ$3000, 624, MATCH($B$1, resultados!$A$1:$ZZ$1, 0))</f>
        <v/>
      </c>
      <c r="B630">
        <f>INDEX(resultados!$A$2:$ZZ$3000, 624, MATCH($B$2, resultados!$A$1:$ZZ$1, 0))</f>
        <v/>
      </c>
      <c r="C630">
        <f>INDEX(resultados!$A$2:$ZZ$3000, 624, MATCH($B$3, resultados!$A$1:$ZZ$1, 0))</f>
        <v/>
      </c>
    </row>
    <row r="631">
      <c r="A631">
        <f>INDEX(resultados!$A$2:$ZZ$3000, 625, MATCH($B$1, resultados!$A$1:$ZZ$1, 0))</f>
        <v/>
      </c>
      <c r="B631">
        <f>INDEX(resultados!$A$2:$ZZ$3000, 625, MATCH($B$2, resultados!$A$1:$ZZ$1, 0))</f>
        <v/>
      </c>
      <c r="C631">
        <f>INDEX(resultados!$A$2:$ZZ$3000, 625, MATCH($B$3, resultados!$A$1:$ZZ$1, 0))</f>
        <v/>
      </c>
    </row>
    <row r="632">
      <c r="A632">
        <f>INDEX(resultados!$A$2:$ZZ$3000, 626, MATCH($B$1, resultados!$A$1:$ZZ$1, 0))</f>
        <v/>
      </c>
      <c r="B632">
        <f>INDEX(resultados!$A$2:$ZZ$3000, 626, MATCH($B$2, resultados!$A$1:$ZZ$1, 0))</f>
        <v/>
      </c>
      <c r="C632">
        <f>INDEX(resultados!$A$2:$ZZ$3000, 626, MATCH($B$3, resultados!$A$1:$ZZ$1, 0))</f>
        <v/>
      </c>
    </row>
    <row r="633">
      <c r="A633">
        <f>INDEX(resultados!$A$2:$ZZ$3000, 627, MATCH($B$1, resultados!$A$1:$ZZ$1, 0))</f>
        <v/>
      </c>
      <c r="B633">
        <f>INDEX(resultados!$A$2:$ZZ$3000, 627, MATCH($B$2, resultados!$A$1:$ZZ$1, 0))</f>
        <v/>
      </c>
      <c r="C633">
        <f>INDEX(resultados!$A$2:$ZZ$3000, 627, MATCH($B$3, resultados!$A$1:$ZZ$1, 0))</f>
        <v/>
      </c>
    </row>
    <row r="634">
      <c r="A634">
        <f>INDEX(resultados!$A$2:$ZZ$3000, 628, MATCH($B$1, resultados!$A$1:$ZZ$1, 0))</f>
        <v/>
      </c>
      <c r="B634">
        <f>INDEX(resultados!$A$2:$ZZ$3000, 628, MATCH($B$2, resultados!$A$1:$ZZ$1, 0))</f>
        <v/>
      </c>
      <c r="C634">
        <f>INDEX(resultados!$A$2:$ZZ$3000, 628, MATCH($B$3, resultados!$A$1:$ZZ$1, 0))</f>
        <v/>
      </c>
    </row>
    <row r="635">
      <c r="A635">
        <f>INDEX(resultados!$A$2:$ZZ$3000, 629, MATCH($B$1, resultados!$A$1:$ZZ$1, 0))</f>
        <v/>
      </c>
      <c r="B635">
        <f>INDEX(resultados!$A$2:$ZZ$3000, 629, MATCH($B$2, resultados!$A$1:$ZZ$1, 0))</f>
        <v/>
      </c>
      <c r="C635">
        <f>INDEX(resultados!$A$2:$ZZ$3000, 629, MATCH($B$3, resultados!$A$1:$ZZ$1, 0))</f>
        <v/>
      </c>
    </row>
    <row r="636">
      <c r="A636">
        <f>INDEX(resultados!$A$2:$ZZ$3000, 630, MATCH($B$1, resultados!$A$1:$ZZ$1, 0))</f>
        <v/>
      </c>
      <c r="B636">
        <f>INDEX(resultados!$A$2:$ZZ$3000, 630, MATCH($B$2, resultados!$A$1:$ZZ$1, 0))</f>
        <v/>
      </c>
      <c r="C636">
        <f>INDEX(resultados!$A$2:$ZZ$3000, 630, MATCH($B$3, resultados!$A$1:$ZZ$1, 0))</f>
        <v/>
      </c>
    </row>
    <row r="637">
      <c r="A637">
        <f>INDEX(resultados!$A$2:$ZZ$3000, 631, MATCH($B$1, resultados!$A$1:$ZZ$1, 0))</f>
        <v/>
      </c>
      <c r="B637">
        <f>INDEX(resultados!$A$2:$ZZ$3000, 631, MATCH($B$2, resultados!$A$1:$ZZ$1, 0))</f>
        <v/>
      </c>
      <c r="C637">
        <f>INDEX(resultados!$A$2:$ZZ$3000, 631, MATCH($B$3, resultados!$A$1:$ZZ$1, 0))</f>
        <v/>
      </c>
    </row>
    <row r="638">
      <c r="A638">
        <f>INDEX(resultados!$A$2:$ZZ$3000, 632, MATCH($B$1, resultados!$A$1:$ZZ$1, 0))</f>
        <v/>
      </c>
      <c r="B638">
        <f>INDEX(resultados!$A$2:$ZZ$3000, 632, MATCH($B$2, resultados!$A$1:$ZZ$1, 0))</f>
        <v/>
      </c>
      <c r="C638">
        <f>INDEX(resultados!$A$2:$ZZ$3000, 632, MATCH($B$3, resultados!$A$1:$ZZ$1, 0))</f>
        <v/>
      </c>
    </row>
    <row r="639">
      <c r="A639">
        <f>INDEX(resultados!$A$2:$ZZ$3000, 633, MATCH($B$1, resultados!$A$1:$ZZ$1, 0))</f>
        <v/>
      </c>
      <c r="B639">
        <f>INDEX(resultados!$A$2:$ZZ$3000, 633, MATCH($B$2, resultados!$A$1:$ZZ$1, 0))</f>
        <v/>
      </c>
      <c r="C639">
        <f>INDEX(resultados!$A$2:$ZZ$3000, 633, MATCH($B$3, resultados!$A$1:$ZZ$1, 0))</f>
        <v/>
      </c>
    </row>
    <row r="640">
      <c r="A640">
        <f>INDEX(resultados!$A$2:$ZZ$3000, 634, MATCH($B$1, resultados!$A$1:$ZZ$1, 0))</f>
        <v/>
      </c>
      <c r="B640">
        <f>INDEX(resultados!$A$2:$ZZ$3000, 634, MATCH($B$2, resultados!$A$1:$ZZ$1, 0))</f>
        <v/>
      </c>
      <c r="C640">
        <f>INDEX(resultados!$A$2:$ZZ$3000, 634, MATCH($B$3, resultados!$A$1:$ZZ$1, 0))</f>
        <v/>
      </c>
    </row>
    <row r="641">
      <c r="A641">
        <f>INDEX(resultados!$A$2:$ZZ$3000, 635, MATCH($B$1, resultados!$A$1:$ZZ$1, 0))</f>
        <v/>
      </c>
      <c r="B641">
        <f>INDEX(resultados!$A$2:$ZZ$3000, 635, MATCH($B$2, resultados!$A$1:$ZZ$1, 0))</f>
        <v/>
      </c>
      <c r="C641">
        <f>INDEX(resultados!$A$2:$ZZ$3000, 635, MATCH($B$3, resultados!$A$1:$ZZ$1, 0))</f>
        <v/>
      </c>
    </row>
    <row r="642">
      <c r="A642">
        <f>INDEX(resultados!$A$2:$ZZ$3000, 636, MATCH($B$1, resultados!$A$1:$ZZ$1, 0))</f>
        <v/>
      </c>
      <c r="B642">
        <f>INDEX(resultados!$A$2:$ZZ$3000, 636, MATCH($B$2, resultados!$A$1:$ZZ$1, 0))</f>
        <v/>
      </c>
      <c r="C642">
        <f>INDEX(resultados!$A$2:$ZZ$3000, 636, MATCH($B$3, resultados!$A$1:$ZZ$1, 0))</f>
        <v/>
      </c>
    </row>
    <row r="643">
      <c r="A643">
        <f>INDEX(resultados!$A$2:$ZZ$3000, 637, MATCH($B$1, resultados!$A$1:$ZZ$1, 0))</f>
        <v/>
      </c>
      <c r="B643">
        <f>INDEX(resultados!$A$2:$ZZ$3000, 637, MATCH($B$2, resultados!$A$1:$ZZ$1, 0))</f>
        <v/>
      </c>
      <c r="C643">
        <f>INDEX(resultados!$A$2:$ZZ$3000, 637, MATCH($B$3, resultados!$A$1:$ZZ$1, 0))</f>
        <v/>
      </c>
    </row>
    <row r="644">
      <c r="A644">
        <f>INDEX(resultados!$A$2:$ZZ$3000, 638, MATCH($B$1, resultados!$A$1:$ZZ$1, 0))</f>
        <v/>
      </c>
      <c r="B644">
        <f>INDEX(resultados!$A$2:$ZZ$3000, 638, MATCH($B$2, resultados!$A$1:$ZZ$1, 0))</f>
        <v/>
      </c>
      <c r="C644">
        <f>INDEX(resultados!$A$2:$ZZ$3000, 638, MATCH($B$3, resultados!$A$1:$ZZ$1, 0))</f>
        <v/>
      </c>
    </row>
    <row r="645">
      <c r="A645">
        <f>INDEX(resultados!$A$2:$ZZ$3000, 639, MATCH($B$1, resultados!$A$1:$ZZ$1, 0))</f>
        <v/>
      </c>
      <c r="B645">
        <f>INDEX(resultados!$A$2:$ZZ$3000, 639, MATCH($B$2, resultados!$A$1:$ZZ$1, 0))</f>
        <v/>
      </c>
      <c r="C645">
        <f>INDEX(resultados!$A$2:$ZZ$3000, 639, MATCH($B$3, resultados!$A$1:$ZZ$1, 0))</f>
        <v/>
      </c>
    </row>
    <row r="646">
      <c r="A646">
        <f>INDEX(resultados!$A$2:$ZZ$3000, 640, MATCH($B$1, resultados!$A$1:$ZZ$1, 0))</f>
        <v/>
      </c>
      <c r="B646">
        <f>INDEX(resultados!$A$2:$ZZ$3000, 640, MATCH($B$2, resultados!$A$1:$ZZ$1, 0))</f>
        <v/>
      </c>
      <c r="C646">
        <f>INDEX(resultados!$A$2:$ZZ$3000, 640, MATCH($B$3, resultados!$A$1:$ZZ$1, 0))</f>
        <v/>
      </c>
    </row>
    <row r="647">
      <c r="A647">
        <f>INDEX(resultados!$A$2:$ZZ$3000, 641, MATCH($B$1, resultados!$A$1:$ZZ$1, 0))</f>
        <v/>
      </c>
      <c r="B647">
        <f>INDEX(resultados!$A$2:$ZZ$3000, 641, MATCH($B$2, resultados!$A$1:$ZZ$1, 0))</f>
        <v/>
      </c>
      <c r="C647">
        <f>INDEX(resultados!$A$2:$ZZ$3000, 641, MATCH($B$3, resultados!$A$1:$ZZ$1, 0))</f>
        <v/>
      </c>
    </row>
    <row r="648">
      <c r="A648">
        <f>INDEX(resultados!$A$2:$ZZ$3000, 642, MATCH($B$1, resultados!$A$1:$ZZ$1, 0))</f>
        <v/>
      </c>
      <c r="B648">
        <f>INDEX(resultados!$A$2:$ZZ$3000, 642, MATCH($B$2, resultados!$A$1:$ZZ$1, 0))</f>
        <v/>
      </c>
      <c r="C648">
        <f>INDEX(resultados!$A$2:$ZZ$3000, 642, MATCH($B$3, resultados!$A$1:$ZZ$1, 0))</f>
        <v/>
      </c>
    </row>
    <row r="649">
      <c r="A649">
        <f>INDEX(resultados!$A$2:$ZZ$3000, 643, MATCH($B$1, resultados!$A$1:$ZZ$1, 0))</f>
        <v/>
      </c>
      <c r="B649">
        <f>INDEX(resultados!$A$2:$ZZ$3000, 643, MATCH($B$2, resultados!$A$1:$ZZ$1, 0))</f>
        <v/>
      </c>
      <c r="C649">
        <f>INDEX(resultados!$A$2:$ZZ$3000, 643, MATCH($B$3, resultados!$A$1:$ZZ$1, 0))</f>
        <v/>
      </c>
    </row>
    <row r="650">
      <c r="A650">
        <f>INDEX(resultados!$A$2:$ZZ$3000, 644, MATCH($B$1, resultados!$A$1:$ZZ$1, 0))</f>
        <v/>
      </c>
      <c r="B650">
        <f>INDEX(resultados!$A$2:$ZZ$3000, 644, MATCH($B$2, resultados!$A$1:$ZZ$1, 0))</f>
        <v/>
      </c>
      <c r="C650">
        <f>INDEX(resultados!$A$2:$ZZ$3000, 644, MATCH($B$3, resultados!$A$1:$ZZ$1, 0))</f>
        <v/>
      </c>
    </row>
    <row r="651">
      <c r="A651">
        <f>INDEX(resultados!$A$2:$ZZ$3000, 645, MATCH($B$1, resultados!$A$1:$ZZ$1, 0))</f>
        <v/>
      </c>
      <c r="B651">
        <f>INDEX(resultados!$A$2:$ZZ$3000, 645, MATCH($B$2, resultados!$A$1:$ZZ$1, 0))</f>
        <v/>
      </c>
      <c r="C651">
        <f>INDEX(resultados!$A$2:$ZZ$3000, 645, MATCH($B$3, resultados!$A$1:$ZZ$1, 0))</f>
        <v/>
      </c>
    </row>
    <row r="652">
      <c r="A652">
        <f>INDEX(resultados!$A$2:$ZZ$3000, 646, MATCH($B$1, resultados!$A$1:$ZZ$1, 0))</f>
        <v/>
      </c>
      <c r="B652">
        <f>INDEX(resultados!$A$2:$ZZ$3000, 646, MATCH($B$2, resultados!$A$1:$ZZ$1, 0))</f>
        <v/>
      </c>
      <c r="C652">
        <f>INDEX(resultados!$A$2:$ZZ$3000, 646, MATCH($B$3, resultados!$A$1:$ZZ$1, 0))</f>
        <v/>
      </c>
    </row>
    <row r="653">
      <c r="A653">
        <f>INDEX(resultados!$A$2:$ZZ$3000, 647, MATCH($B$1, resultados!$A$1:$ZZ$1, 0))</f>
        <v/>
      </c>
      <c r="B653">
        <f>INDEX(resultados!$A$2:$ZZ$3000, 647, MATCH($B$2, resultados!$A$1:$ZZ$1, 0))</f>
        <v/>
      </c>
      <c r="C653">
        <f>INDEX(resultados!$A$2:$ZZ$3000, 647, MATCH($B$3, resultados!$A$1:$ZZ$1, 0))</f>
        <v/>
      </c>
    </row>
    <row r="654">
      <c r="A654">
        <f>INDEX(resultados!$A$2:$ZZ$3000, 648, MATCH($B$1, resultados!$A$1:$ZZ$1, 0))</f>
        <v/>
      </c>
      <c r="B654">
        <f>INDEX(resultados!$A$2:$ZZ$3000, 648, MATCH($B$2, resultados!$A$1:$ZZ$1, 0))</f>
        <v/>
      </c>
      <c r="C654">
        <f>INDEX(resultados!$A$2:$ZZ$3000, 648, MATCH($B$3, resultados!$A$1:$ZZ$1, 0))</f>
        <v/>
      </c>
    </row>
    <row r="655">
      <c r="A655">
        <f>INDEX(resultados!$A$2:$ZZ$3000, 649, MATCH($B$1, resultados!$A$1:$ZZ$1, 0))</f>
        <v/>
      </c>
      <c r="B655">
        <f>INDEX(resultados!$A$2:$ZZ$3000, 649, MATCH($B$2, resultados!$A$1:$ZZ$1, 0))</f>
        <v/>
      </c>
      <c r="C655">
        <f>INDEX(resultados!$A$2:$ZZ$3000, 649, MATCH($B$3, resultados!$A$1:$ZZ$1, 0))</f>
        <v/>
      </c>
    </row>
    <row r="656">
      <c r="A656">
        <f>INDEX(resultados!$A$2:$ZZ$3000, 650, MATCH($B$1, resultados!$A$1:$ZZ$1, 0))</f>
        <v/>
      </c>
      <c r="B656">
        <f>INDEX(resultados!$A$2:$ZZ$3000, 650, MATCH($B$2, resultados!$A$1:$ZZ$1, 0))</f>
        <v/>
      </c>
      <c r="C656">
        <f>INDEX(resultados!$A$2:$ZZ$3000, 650, MATCH($B$3, resultados!$A$1:$ZZ$1, 0))</f>
        <v/>
      </c>
    </row>
    <row r="657">
      <c r="A657">
        <f>INDEX(resultados!$A$2:$ZZ$3000, 651, MATCH($B$1, resultados!$A$1:$ZZ$1, 0))</f>
        <v/>
      </c>
      <c r="B657">
        <f>INDEX(resultados!$A$2:$ZZ$3000, 651, MATCH($B$2, resultados!$A$1:$ZZ$1, 0))</f>
        <v/>
      </c>
      <c r="C657">
        <f>INDEX(resultados!$A$2:$ZZ$3000, 651, MATCH($B$3, resultados!$A$1:$ZZ$1, 0))</f>
        <v/>
      </c>
    </row>
    <row r="658">
      <c r="A658">
        <f>INDEX(resultados!$A$2:$ZZ$3000, 652, MATCH($B$1, resultados!$A$1:$ZZ$1, 0))</f>
        <v/>
      </c>
      <c r="B658">
        <f>INDEX(resultados!$A$2:$ZZ$3000, 652, MATCH($B$2, resultados!$A$1:$ZZ$1, 0))</f>
        <v/>
      </c>
      <c r="C658">
        <f>INDEX(resultados!$A$2:$ZZ$3000, 652, MATCH($B$3, resultados!$A$1:$ZZ$1, 0))</f>
        <v/>
      </c>
    </row>
    <row r="659">
      <c r="A659">
        <f>INDEX(resultados!$A$2:$ZZ$3000, 653, MATCH($B$1, resultados!$A$1:$ZZ$1, 0))</f>
        <v/>
      </c>
      <c r="B659">
        <f>INDEX(resultados!$A$2:$ZZ$3000, 653, MATCH($B$2, resultados!$A$1:$ZZ$1, 0))</f>
        <v/>
      </c>
      <c r="C659">
        <f>INDEX(resultados!$A$2:$ZZ$3000, 653, MATCH($B$3, resultados!$A$1:$ZZ$1, 0))</f>
        <v/>
      </c>
    </row>
    <row r="660">
      <c r="A660">
        <f>INDEX(resultados!$A$2:$ZZ$3000, 654, MATCH($B$1, resultados!$A$1:$ZZ$1, 0))</f>
        <v/>
      </c>
      <c r="B660">
        <f>INDEX(resultados!$A$2:$ZZ$3000, 654, MATCH($B$2, resultados!$A$1:$ZZ$1, 0))</f>
        <v/>
      </c>
      <c r="C660">
        <f>INDEX(resultados!$A$2:$ZZ$3000, 654, MATCH($B$3, resultados!$A$1:$ZZ$1, 0))</f>
        <v/>
      </c>
    </row>
    <row r="661">
      <c r="A661">
        <f>INDEX(resultados!$A$2:$ZZ$3000, 655, MATCH($B$1, resultados!$A$1:$ZZ$1, 0))</f>
        <v/>
      </c>
      <c r="B661">
        <f>INDEX(resultados!$A$2:$ZZ$3000, 655, MATCH($B$2, resultados!$A$1:$ZZ$1, 0))</f>
        <v/>
      </c>
      <c r="C661">
        <f>INDEX(resultados!$A$2:$ZZ$3000, 655, MATCH($B$3, resultados!$A$1:$ZZ$1, 0))</f>
        <v/>
      </c>
    </row>
    <row r="662">
      <c r="A662">
        <f>INDEX(resultados!$A$2:$ZZ$3000, 656, MATCH($B$1, resultados!$A$1:$ZZ$1, 0))</f>
        <v/>
      </c>
      <c r="B662">
        <f>INDEX(resultados!$A$2:$ZZ$3000, 656, MATCH($B$2, resultados!$A$1:$ZZ$1, 0))</f>
        <v/>
      </c>
      <c r="C662">
        <f>INDEX(resultados!$A$2:$ZZ$3000, 656, MATCH($B$3, resultados!$A$1:$ZZ$1, 0))</f>
        <v/>
      </c>
    </row>
    <row r="663">
      <c r="A663">
        <f>INDEX(resultados!$A$2:$ZZ$3000, 657, MATCH($B$1, resultados!$A$1:$ZZ$1, 0))</f>
        <v/>
      </c>
      <c r="B663">
        <f>INDEX(resultados!$A$2:$ZZ$3000, 657, MATCH($B$2, resultados!$A$1:$ZZ$1, 0))</f>
        <v/>
      </c>
      <c r="C663">
        <f>INDEX(resultados!$A$2:$ZZ$3000, 657, MATCH($B$3, resultados!$A$1:$ZZ$1, 0))</f>
        <v/>
      </c>
    </row>
    <row r="664">
      <c r="A664">
        <f>INDEX(resultados!$A$2:$ZZ$3000, 658, MATCH($B$1, resultados!$A$1:$ZZ$1, 0))</f>
        <v/>
      </c>
      <c r="B664">
        <f>INDEX(resultados!$A$2:$ZZ$3000, 658, MATCH($B$2, resultados!$A$1:$ZZ$1, 0))</f>
        <v/>
      </c>
      <c r="C664">
        <f>INDEX(resultados!$A$2:$ZZ$3000, 658, MATCH($B$3, resultados!$A$1:$ZZ$1, 0))</f>
        <v/>
      </c>
    </row>
    <row r="665">
      <c r="A665">
        <f>INDEX(resultados!$A$2:$ZZ$3000, 659, MATCH($B$1, resultados!$A$1:$ZZ$1, 0))</f>
        <v/>
      </c>
      <c r="B665">
        <f>INDEX(resultados!$A$2:$ZZ$3000, 659, MATCH($B$2, resultados!$A$1:$ZZ$1, 0))</f>
        <v/>
      </c>
      <c r="C665">
        <f>INDEX(resultados!$A$2:$ZZ$3000, 659, MATCH($B$3, resultados!$A$1:$ZZ$1, 0))</f>
        <v/>
      </c>
    </row>
    <row r="666">
      <c r="A666">
        <f>INDEX(resultados!$A$2:$ZZ$3000, 660, MATCH($B$1, resultados!$A$1:$ZZ$1, 0))</f>
        <v/>
      </c>
      <c r="B666">
        <f>INDEX(resultados!$A$2:$ZZ$3000, 660, MATCH($B$2, resultados!$A$1:$ZZ$1, 0))</f>
        <v/>
      </c>
      <c r="C666">
        <f>INDEX(resultados!$A$2:$ZZ$3000, 660, MATCH($B$3, resultados!$A$1:$ZZ$1, 0))</f>
        <v/>
      </c>
    </row>
    <row r="667">
      <c r="A667">
        <f>INDEX(resultados!$A$2:$ZZ$3000, 661, MATCH($B$1, resultados!$A$1:$ZZ$1, 0))</f>
        <v/>
      </c>
      <c r="B667">
        <f>INDEX(resultados!$A$2:$ZZ$3000, 661, MATCH($B$2, resultados!$A$1:$ZZ$1, 0))</f>
        <v/>
      </c>
      <c r="C667">
        <f>INDEX(resultados!$A$2:$ZZ$3000, 661, MATCH($B$3, resultados!$A$1:$ZZ$1, 0))</f>
        <v/>
      </c>
    </row>
    <row r="668">
      <c r="A668">
        <f>INDEX(resultados!$A$2:$ZZ$3000, 662, MATCH($B$1, resultados!$A$1:$ZZ$1, 0))</f>
        <v/>
      </c>
      <c r="B668">
        <f>INDEX(resultados!$A$2:$ZZ$3000, 662, MATCH($B$2, resultados!$A$1:$ZZ$1, 0))</f>
        <v/>
      </c>
      <c r="C668">
        <f>INDEX(resultados!$A$2:$ZZ$3000, 662, MATCH($B$3, resultados!$A$1:$ZZ$1, 0))</f>
        <v/>
      </c>
    </row>
    <row r="669">
      <c r="A669">
        <f>INDEX(resultados!$A$2:$ZZ$3000, 663, MATCH($B$1, resultados!$A$1:$ZZ$1, 0))</f>
        <v/>
      </c>
      <c r="B669">
        <f>INDEX(resultados!$A$2:$ZZ$3000, 663, MATCH($B$2, resultados!$A$1:$ZZ$1, 0))</f>
        <v/>
      </c>
      <c r="C669">
        <f>INDEX(resultados!$A$2:$ZZ$3000, 663, MATCH($B$3, resultados!$A$1:$ZZ$1, 0))</f>
        <v/>
      </c>
    </row>
    <row r="670">
      <c r="A670">
        <f>INDEX(resultados!$A$2:$ZZ$3000, 664, MATCH($B$1, resultados!$A$1:$ZZ$1, 0))</f>
        <v/>
      </c>
      <c r="B670">
        <f>INDEX(resultados!$A$2:$ZZ$3000, 664, MATCH($B$2, resultados!$A$1:$ZZ$1, 0))</f>
        <v/>
      </c>
      <c r="C670">
        <f>INDEX(resultados!$A$2:$ZZ$3000, 664, MATCH($B$3, resultados!$A$1:$ZZ$1, 0))</f>
        <v/>
      </c>
    </row>
    <row r="671">
      <c r="A671">
        <f>INDEX(resultados!$A$2:$ZZ$3000, 665, MATCH($B$1, resultados!$A$1:$ZZ$1, 0))</f>
        <v/>
      </c>
      <c r="B671">
        <f>INDEX(resultados!$A$2:$ZZ$3000, 665, MATCH($B$2, resultados!$A$1:$ZZ$1, 0))</f>
        <v/>
      </c>
      <c r="C671">
        <f>INDEX(resultados!$A$2:$ZZ$3000, 665, MATCH($B$3, resultados!$A$1:$ZZ$1, 0))</f>
        <v/>
      </c>
    </row>
    <row r="672">
      <c r="A672">
        <f>INDEX(resultados!$A$2:$ZZ$3000, 666, MATCH($B$1, resultados!$A$1:$ZZ$1, 0))</f>
        <v/>
      </c>
      <c r="B672">
        <f>INDEX(resultados!$A$2:$ZZ$3000, 666, MATCH($B$2, resultados!$A$1:$ZZ$1, 0))</f>
        <v/>
      </c>
      <c r="C672">
        <f>INDEX(resultados!$A$2:$ZZ$3000, 666, MATCH($B$3, resultados!$A$1:$ZZ$1, 0))</f>
        <v/>
      </c>
    </row>
    <row r="673">
      <c r="A673">
        <f>INDEX(resultados!$A$2:$ZZ$3000, 667, MATCH($B$1, resultados!$A$1:$ZZ$1, 0))</f>
        <v/>
      </c>
      <c r="B673">
        <f>INDEX(resultados!$A$2:$ZZ$3000, 667, MATCH($B$2, resultados!$A$1:$ZZ$1, 0))</f>
        <v/>
      </c>
      <c r="C673">
        <f>INDEX(resultados!$A$2:$ZZ$3000, 667, MATCH($B$3, resultados!$A$1:$ZZ$1, 0))</f>
        <v/>
      </c>
    </row>
    <row r="674">
      <c r="A674">
        <f>INDEX(resultados!$A$2:$ZZ$3000, 668, MATCH($B$1, resultados!$A$1:$ZZ$1, 0))</f>
        <v/>
      </c>
      <c r="B674">
        <f>INDEX(resultados!$A$2:$ZZ$3000, 668, MATCH($B$2, resultados!$A$1:$ZZ$1, 0))</f>
        <v/>
      </c>
      <c r="C674">
        <f>INDEX(resultados!$A$2:$ZZ$3000, 668, MATCH($B$3, resultados!$A$1:$ZZ$1, 0))</f>
        <v/>
      </c>
    </row>
    <row r="675">
      <c r="A675">
        <f>INDEX(resultados!$A$2:$ZZ$3000, 669, MATCH($B$1, resultados!$A$1:$ZZ$1, 0))</f>
        <v/>
      </c>
      <c r="B675">
        <f>INDEX(resultados!$A$2:$ZZ$3000, 669, MATCH($B$2, resultados!$A$1:$ZZ$1, 0))</f>
        <v/>
      </c>
      <c r="C675">
        <f>INDEX(resultados!$A$2:$ZZ$3000, 669, MATCH($B$3, resultados!$A$1:$ZZ$1, 0))</f>
        <v/>
      </c>
    </row>
    <row r="676">
      <c r="A676">
        <f>INDEX(resultados!$A$2:$ZZ$3000, 670, MATCH($B$1, resultados!$A$1:$ZZ$1, 0))</f>
        <v/>
      </c>
      <c r="B676">
        <f>INDEX(resultados!$A$2:$ZZ$3000, 670, MATCH($B$2, resultados!$A$1:$ZZ$1, 0))</f>
        <v/>
      </c>
      <c r="C676">
        <f>INDEX(resultados!$A$2:$ZZ$3000, 670, MATCH($B$3, resultados!$A$1:$ZZ$1, 0))</f>
        <v/>
      </c>
    </row>
    <row r="677">
      <c r="A677">
        <f>INDEX(resultados!$A$2:$ZZ$3000, 671, MATCH($B$1, resultados!$A$1:$ZZ$1, 0))</f>
        <v/>
      </c>
      <c r="B677">
        <f>INDEX(resultados!$A$2:$ZZ$3000, 671, MATCH($B$2, resultados!$A$1:$ZZ$1, 0))</f>
        <v/>
      </c>
      <c r="C677">
        <f>INDEX(resultados!$A$2:$ZZ$3000, 671, MATCH($B$3, resultados!$A$1:$ZZ$1, 0))</f>
        <v/>
      </c>
    </row>
    <row r="678">
      <c r="A678">
        <f>INDEX(resultados!$A$2:$ZZ$3000, 672, MATCH($B$1, resultados!$A$1:$ZZ$1, 0))</f>
        <v/>
      </c>
      <c r="B678">
        <f>INDEX(resultados!$A$2:$ZZ$3000, 672, MATCH($B$2, resultados!$A$1:$ZZ$1, 0))</f>
        <v/>
      </c>
      <c r="C678">
        <f>INDEX(resultados!$A$2:$ZZ$3000, 672, MATCH($B$3, resultados!$A$1:$ZZ$1, 0))</f>
        <v/>
      </c>
    </row>
    <row r="679">
      <c r="A679">
        <f>INDEX(resultados!$A$2:$ZZ$3000, 673, MATCH($B$1, resultados!$A$1:$ZZ$1, 0))</f>
        <v/>
      </c>
      <c r="B679">
        <f>INDEX(resultados!$A$2:$ZZ$3000, 673, MATCH($B$2, resultados!$A$1:$ZZ$1, 0))</f>
        <v/>
      </c>
      <c r="C679">
        <f>INDEX(resultados!$A$2:$ZZ$3000, 673, MATCH($B$3, resultados!$A$1:$ZZ$1, 0))</f>
        <v/>
      </c>
    </row>
    <row r="680">
      <c r="A680">
        <f>INDEX(resultados!$A$2:$ZZ$3000, 674, MATCH($B$1, resultados!$A$1:$ZZ$1, 0))</f>
        <v/>
      </c>
      <c r="B680">
        <f>INDEX(resultados!$A$2:$ZZ$3000, 674, MATCH($B$2, resultados!$A$1:$ZZ$1, 0))</f>
        <v/>
      </c>
      <c r="C680">
        <f>INDEX(resultados!$A$2:$ZZ$3000, 674, MATCH($B$3, resultados!$A$1:$ZZ$1, 0))</f>
        <v/>
      </c>
    </row>
    <row r="681">
      <c r="A681">
        <f>INDEX(resultados!$A$2:$ZZ$3000, 675, MATCH($B$1, resultados!$A$1:$ZZ$1, 0))</f>
        <v/>
      </c>
      <c r="B681">
        <f>INDEX(resultados!$A$2:$ZZ$3000, 675, MATCH($B$2, resultados!$A$1:$ZZ$1, 0))</f>
        <v/>
      </c>
      <c r="C681">
        <f>INDEX(resultados!$A$2:$ZZ$3000, 675, MATCH($B$3, resultados!$A$1:$ZZ$1, 0))</f>
        <v/>
      </c>
    </row>
    <row r="682">
      <c r="A682">
        <f>INDEX(resultados!$A$2:$ZZ$3000, 676, MATCH($B$1, resultados!$A$1:$ZZ$1, 0))</f>
        <v/>
      </c>
      <c r="B682">
        <f>INDEX(resultados!$A$2:$ZZ$3000, 676, MATCH($B$2, resultados!$A$1:$ZZ$1, 0))</f>
        <v/>
      </c>
      <c r="C682">
        <f>INDEX(resultados!$A$2:$ZZ$3000, 676, MATCH($B$3, resultados!$A$1:$ZZ$1, 0))</f>
        <v/>
      </c>
    </row>
    <row r="683">
      <c r="A683">
        <f>INDEX(resultados!$A$2:$ZZ$3000, 677, MATCH($B$1, resultados!$A$1:$ZZ$1, 0))</f>
        <v/>
      </c>
      <c r="B683">
        <f>INDEX(resultados!$A$2:$ZZ$3000, 677, MATCH($B$2, resultados!$A$1:$ZZ$1, 0))</f>
        <v/>
      </c>
      <c r="C683">
        <f>INDEX(resultados!$A$2:$ZZ$3000, 677, MATCH($B$3, resultados!$A$1:$ZZ$1, 0))</f>
        <v/>
      </c>
    </row>
    <row r="684">
      <c r="A684">
        <f>INDEX(resultados!$A$2:$ZZ$3000, 678, MATCH($B$1, resultados!$A$1:$ZZ$1, 0))</f>
        <v/>
      </c>
      <c r="B684">
        <f>INDEX(resultados!$A$2:$ZZ$3000, 678, MATCH($B$2, resultados!$A$1:$ZZ$1, 0))</f>
        <v/>
      </c>
      <c r="C684">
        <f>INDEX(resultados!$A$2:$ZZ$3000, 678, MATCH($B$3, resultados!$A$1:$ZZ$1, 0))</f>
        <v/>
      </c>
    </row>
    <row r="685">
      <c r="A685">
        <f>INDEX(resultados!$A$2:$ZZ$3000, 679, MATCH($B$1, resultados!$A$1:$ZZ$1, 0))</f>
        <v/>
      </c>
      <c r="B685">
        <f>INDEX(resultados!$A$2:$ZZ$3000, 679, MATCH($B$2, resultados!$A$1:$ZZ$1, 0))</f>
        <v/>
      </c>
      <c r="C685">
        <f>INDEX(resultados!$A$2:$ZZ$3000, 679, MATCH($B$3, resultados!$A$1:$ZZ$1, 0))</f>
        <v/>
      </c>
    </row>
    <row r="686">
      <c r="A686">
        <f>INDEX(resultados!$A$2:$ZZ$3000, 680, MATCH($B$1, resultados!$A$1:$ZZ$1, 0))</f>
        <v/>
      </c>
      <c r="B686">
        <f>INDEX(resultados!$A$2:$ZZ$3000, 680, MATCH($B$2, resultados!$A$1:$ZZ$1, 0))</f>
        <v/>
      </c>
      <c r="C686">
        <f>INDEX(resultados!$A$2:$ZZ$3000, 680, MATCH($B$3, resultados!$A$1:$ZZ$1, 0))</f>
        <v/>
      </c>
    </row>
    <row r="687">
      <c r="A687">
        <f>INDEX(resultados!$A$2:$ZZ$3000, 681, MATCH($B$1, resultados!$A$1:$ZZ$1, 0))</f>
        <v/>
      </c>
      <c r="B687">
        <f>INDEX(resultados!$A$2:$ZZ$3000, 681, MATCH($B$2, resultados!$A$1:$ZZ$1, 0))</f>
        <v/>
      </c>
      <c r="C687">
        <f>INDEX(resultados!$A$2:$ZZ$3000, 681, MATCH($B$3, resultados!$A$1:$ZZ$1, 0))</f>
        <v/>
      </c>
    </row>
    <row r="688">
      <c r="A688">
        <f>INDEX(resultados!$A$2:$ZZ$3000, 682, MATCH($B$1, resultados!$A$1:$ZZ$1, 0))</f>
        <v/>
      </c>
      <c r="B688">
        <f>INDEX(resultados!$A$2:$ZZ$3000, 682, MATCH($B$2, resultados!$A$1:$ZZ$1, 0))</f>
        <v/>
      </c>
      <c r="C688">
        <f>INDEX(resultados!$A$2:$ZZ$3000, 682, MATCH($B$3, resultados!$A$1:$ZZ$1, 0))</f>
        <v/>
      </c>
    </row>
    <row r="689">
      <c r="A689">
        <f>INDEX(resultados!$A$2:$ZZ$3000, 683, MATCH($B$1, resultados!$A$1:$ZZ$1, 0))</f>
        <v/>
      </c>
      <c r="B689">
        <f>INDEX(resultados!$A$2:$ZZ$3000, 683, MATCH($B$2, resultados!$A$1:$ZZ$1, 0))</f>
        <v/>
      </c>
      <c r="C689">
        <f>INDEX(resultados!$A$2:$ZZ$3000, 683, MATCH($B$3, resultados!$A$1:$ZZ$1, 0))</f>
        <v/>
      </c>
    </row>
    <row r="690">
      <c r="A690">
        <f>INDEX(resultados!$A$2:$ZZ$3000, 684, MATCH($B$1, resultados!$A$1:$ZZ$1, 0))</f>
        <v/>
      </c>
      <c r="B690">
        <f>INDEX(resultados!$A$2:$ZZ$3000, 684, MATCH($B$2, resultados!$A$1:$ZZ$1, 0))</f>
        <v/>
      </c>
      <c r="C690">
        <f>INDEX(resultados!$A$2:$ZZ$3000, 684, MATCH($B$3, resultados!$A$1:$ZZ$1, 0))</f>
        <v/>
      </c>
    </row>
    <row r="691">
      <c r="A691">
        <f>INDEX(resultados!$A$2:$ZZ$3000, 685, MATCH($B$1, resultados!$A$1:$ZZ$1, 0))</f>
        <v/>
      </c>
      <c r="B691">
        <f>INDEX(resultados!$A$2:$ZZ$3000, 685, MATCH($B$2, resultados!$A$1:$ZZ$1, 0))</f>
        <v/>
      </c>
      <c r="C691">
        <f>INDEX(resultados!$A$2:$ZZ$3000, 685, MATCH($B$3, resultados!$A$1:$ZZ$1, 0))</f>
        <v/>
      </c>
    </row>
    <row r="692">
      <c r="A692">
        <f>INDEX(resultados!$A$2:$ZZ$3000, 686, MATCH($B$1, resultados!$A$1:$ZZ$1, 0))</f>
        <v/>
      </c>
      <c r="B692">
        <f>INDEX(resultados!$A$2:$ZZ$3000, 686, MATCH($B$2, resultados!$A$1:$ZZ$1, 0))</f>
        <v/>
      </c>
      <c r="C692">
        <f>INDEX(resultados!$A$2:$ZZ$3000, 686, MATCH($B$3, resultados!$A$1:$ZZ$1, 0))</f>
        <v/>
      </c>
    </row>
    <row r="693">
      <c r="A693">
        <f>INDEX(resultados!$A$2:$ZZ$3000, 687, MATCH($B$1, resultados!$A$1:$ZZ$1, 0))</f>
        <v/>
      </c>
      <c r="B693">
        <f>INDEX(resultados!$A$2:$ZZ$3000, 687, MATCH($B$2, resultados!$A$1:$ZZ$1, 0))</f>
        <v/>
      </c>
      <c r="C693">
        <f>INDEX(resultados!$A$2:$ZZ$3000, 687, MATCH($B$3, resultados!$A$1:$ZZ$1, 0))</f>
        <v/>
      </c>
    </row>
    <row r="694">
      <c r="A694">
        <f>INDEX(resultados!$A$2:$ZZ$3000, 688, MATCH($B$1, resultados!$A$1:$ZZ$1, 0))</f>
        <v/>
      </c>
      <c r="B694">
        <f>INDEX(resultados!$A$2:$ZZ$3000, 688, MATCH($B$2, resultados!$A$1:$ZZ$1, 0))</f>
        <v/>
      </c>
      <c r="C694">
        <f>INDEX(resultados!$A$2:$ZZ$3000, 688, MATCH($B$3, resultados!$A$1:$ZZ$1, 0))</f>
        <v/>
      </c>
    </row>
    <row r="695">
      <c r="A695">
        <f>INDEX(resultados!$A$2:$ZZ$3000, 689, MATCH($B$1, resultados!$A$1:$ZZ$1, 0))</f>
        <v/>
      </c>
      <c r="B695">
        <f>INDEX(resultados!$A$2:$ZZ$3000, 689, MATCH($B$2, resultados!$A$1:$ZZ$1, 0))</f>
        <v/>
      </c>
      <c r="C695">
        <f>INDEX(resultados!$A$2:$ZZ$3000, 689, MATCH($B$3, resultados!$A$1:$ZZ$1, 0))</f>
        <v/>
      </c>
    </row>
    <row r="696">
      <c r="A696">
        <f>INDEX(resultados!$A$2:$ZZ$3000, 690, MATCH($B$1, resultados!$A$1:$ZZ$1, 0))</f>
        <v/>
      </c>
      <c r="B696">
        <f>INDEX(resultados!$A$2:$ZZ$3000, 690, MATCH($B$2, resultados!$A$1:$ZZ$1, 0))</f>
        <v/>
      </c>
      <c r="C696">
        <f>INDEX(resultados!$A$2:$ZZ$3000, 690, MATCH($B$3, resultados!$A$1:$ZZ$1, 0))</f>
        <v/>
      </c>
    </row>
    <row r="697">
      <c r="A697">
        <f>INDEX(resultados!$A$2:$ZZ$3000, 691, MATCH($B$1, resultados!$A$1:$ZZ$1, 0))</f>
        <v/>
      </c>
      <c r="B697">
        <f>INDEX(resultados!$A$2:$ZZ$3000, 691, MATCH($B$2, resultados!$A$1:$ZZ$1, 0))</f>
        <v/>
      </c>
      <c r="C697">
        <f>INDEX(resultados!$A$2:$ZZ$3000, 691, MATCH($B$3, resultados!$A$1:$ZZ$1, 0))</f>
        <v/>
      </c>
    </row>
    <row r="698">
      <c r="A698">
        <f>INDEX(resultados!$A$2:$ZZ$3000, 692, MATCH($B$1, resultados!$A$1:$ZZ$1, 0))</f>
        <v/>
      </c>
      <c r="B698">
        <f>INDEX(resultados!$A$2:$ZZ$3000, 692, MATCH($B$2, resultados!$A$1:$ZZ$1, 0))</f>
        <v/>
      </c>
      <c r="C698">
        <f>INDEX(resultados!$A$2:$ZZ$3000, 692, MATCH($B$3, resultados!$A$1:$ZZ$1, 0))</f>
        <v/>
      </c>
    </row>
    <row r="699">
      <c r="A699">
        <f>INDEX(resultados!$A$2:$ZZ$3000, 693, MATCH($B$1, resultados!$A$1:$ZZ$1, 0))</f>
        <v/>
      </c>
      <c r="B699">
        <f>INDEX(resultados!$A$2:$ZZ$3000, 693, MATCH($B$2, resultados!$A$1:$ZZ$1, 0))</f>
        <v/>
      </c>
      <c r="C699">
        <f>INDEX(resultados!$A$2:$ZZ$3000, 693, MATCH($B$3, resultados!$A$1:$ZZ$1, 0))</f>
        <v/>
      </c>
    </row>
    <row r="700">
      <c r="A700">
        <f>INDEX(resultados!$A$2:$ZZ$3000, 694, MATCH($B$1, resultados!$A$1:$ZZ$1, 0))</f>
        <v/>
      </c>
      <c r="B700">
        <f>INDEX(resultados!$A$2:$ZZ$3000, 694, MATCH($B$2, resultados!$A$1:$ZZ$1, 0))</f>
        <v/>
      </c>
      <c r="C700">
        <f>INDEX(resultados!$A$2:$ZZ$3000, 694, MATCH($B$3, resultados!$A$1:$ZZ$1, 0))</f>
        <v/>
      </c>
    </row>
    <row r="701">
      <c r="A701">
        <f>INDEX(resultados!$A$2:$ZZ$3000, 695, MATCH($B$1, resultados!$A$1:$ZZ$1, 0))</f>
        <v/>
      </c>
      <c r="B701">
        <f>INDEX(resultados!$A$2:$ZZ$3000, 695, MATCH($B$2, resultados!$A$1:$ZZ$1, 0))</f>
        <v/>
      </c>
      <c r="C701">
        <f>INDEX(resultados!$A$2:$ZZ$3000, 695, MATCH($B$3, resultados!$A$1:$ZZ$1, 0))</f>
        <v/>
      </c>
    </row>
    <row r="702">
      <c r="A702">
        <f>INDEX(resultados!$A$2:$ZZ$3000, 696, MATCH($B$1, resultados!$A$1:$ZZ$1, 0))</f>
        <v/>
      </c>
      <c r="B702">
        <f>INDEX(resultados!$A$2:$ZZ$3000, 696, MATCH($B$2, resultados!$A$1:$ZZ$1, 0))</f>
        <v/>
      </c>
      <c r="C702">
        <f>INDEX(resultados!$A$2:$ZZ$3000, 696, MATCH($B$3, resultados!$A$1:$ZZ$1, 0))</f>
        <v/>
      </c>
    </row>
    <row r="703">
      <c r="A703">
        <f>INDEX(resultados!$A$2:$ZZ$3000, 697, MATCH($B$1, resultados!$A$1:$ZZ$1, 0))</f>
        <v/>
      </c>
      <c r="B703">
        <f>INDEX(resultados!$A$2:$ZZ$3000, 697, MATCH($B$2, resultados!$A$1:$ZZ$1, 0))</f>
        <v/>
      </c>
      <c r="C703">
        <f>INDEX(resultados!$A$2:$ZZ$3000, 697, MATCH($B$3, resultados!$A$1:$ZZ$1, 0))</f>
        <v/>
      </c>
    </row>
    <row r="704">
      <c r="A704">
        <f>INDEX(resultados!$A$2:$ZZ$3000, 698, MATCH($B$1, resultados!$A$1:$ZZ$1, 0))</f>
        <v/>
      </c>
      <c r="B704">
        <f>INDEX(resultados!$A$2:$ZZ$3000, 698, MATCH($B$2, resultados!$A$1:$ZZ$1, 0))</f>
        <v/>
      </c>
      <c r="C704">
        <f>INDEX(resultados!$A$2:$ZZ$3000, 698, MATCH($B$3, resultados!$A$1:$ZZ$1, 0))</f>
        <v/>
      </c>
    </row>
    <row r="705">
      <c r="A705">
        <f>INDEX(resultados!$A$2:$ZZ$3000, 699, MATCH($B$1, resultados!$A$1:$ZZ$1, 0))</f>
        <v/>
      </c>
      <c r="B705">
        <f>INDEX(resultados!$A$2:$ZZ$3000, 699, MATCH($B$2, resultados!$A$1:$ZZ$1, 0))</f>
        <v/>
      </c>
      <c r="C705">
        <f>INDEX(resultados!$A$2:$ZZ$3000, 699, MATCH($B$3, resultados!$A$1:$ZZ$1, 0))</f>
        <v/>
      </c>
    </row>
    <row r="706">
      <c r="A706">
        <f>INDEX(resultados!$A$2:$ZZ$3000, 700, MATCH($B$1, resultados!$A$1:$ZZ$1, 0))</f>
        <v/>
      </c>
      <c r="B706">
        <f>INDEX(resultados!$A$2:$ZZ$3000, 700, MATCH($B$2, resultados!$A$1:$ZZ$1, 0))</f>
        <v/>
      </c>
      <c r="C706">
        <f>INDEX(resultados!$A$2:$ZZ$3000, 700, MATCH($B$3, resultados!$A$1:$ZZ$1, 0))</f>
        <v/>
      </c>
    </row>
    <row r="707">
      <c r="A707">
        <f>INDEX(resultados!$A$2:$ZZ$3000, 701, MATCH($B$1, resultados!$A$1:$ZZ$1, 0))</f>
        <v/>
      </c>
      <c r="B707">
        <f>INDEX(resultados!$A$2:$ZZ$3000, 701, MATCH($B$2, resultados!$A$1:$ZZ$1, 0))</f>
        <v/>
      </c>
      <c r="C707">
        <f>INDEX(resultados!$A$2:$ZZ$3000, 701, MATCH($B$3, resultados!$A$1:$ZZ$1, 0))</f>
        <v/>
      </c>
    </row>
    <row r="708">
      <c r="A708">
        <f>INDEX(resultados!$A$2:$ZZ$3000, 702, MATCH($B$1, resultados!$A$1:$ZZ$1, 0))</f>
        <v/>
      </c>
      <c r="B708">
        <f>INDEX(resultados!$A$2:$ZZ$3000, 702, MATCH($B$2, resultados!$A$1:$ZZ$1, 0))</f>
        <v/>
      </c>
      <c r="C708">
        <f>INDEX(resultados!$A$2:$ZZ$3000, 702, MATCH($B$3, resultados!$A$1:$ZZ$1, 0))</f>
        <v/>
      </c>
    </row>
    <row r="709">
      <c r="A709">
        <f>INDEX(resultados!$A$2:$ZZ$3000, 703, MATCH($B$1, resultados!$A$1:$ZZ$1, 0))</f>
        <v/>
      </c>
      <c r="B709">
        <f>INDEX(resultados!$A$2:$ZZ$3000, 703, MATCH($B$2, resultados!$A$1:$ZZ$1, 0))</f>
        <v/>
      </c>
      <c r="C709">
        <f>INDEX(resultados!$A$2:$ZZ$3000, 703, MATCH($B$3, resultados!$A$1:$ZZ$1, 0))</f>
        <v/>
      </c>
    </row>
    <row r="710">
      <c r="A710">
        <f>INDEX(resultados!$A$2:$ZZ$3000, 704, MATCH($B$1, resultados!$A$1:$ZZ$1, 0))</f>
        <v/>
      </c>
      <c r="B710">
        <f>INDEX(resultados!$A$2:$ZZ$3000, 704, MATCH($B$2, resultados!$A$1:$ZZ$1, 0))</f>
        <v/>
      </c>
      <c r="C710">
        <f>INDEX(resultados!$A$2:$ZZ$3000, 704, MATCH($B$3, resultados!$A$1:$ZZ$1, 0))</f>
        <v/>
      </c>
    </row>
    <row r="711">
      <c r="A711">
        <f>INDEX(resultados!$A$2:$ZZ$3000, 705, MATCH($B$1, resultados!$A$1:$ZZ$1, 0))</f>
        <v/>
      </c>
      <c r="B711">
        <f>INDEX(resultados!$A$2:$ZZ$3000, 705, MATCH($B$2, resultados!$A$1:$ZZ$1, 0))</f>
        <v/>
      </c>
      <c r="C711">
        <f>INDEX(resultados!$A$2:$ZZ$3000, 705, MATCH($B$3, resultados!$A$1:$ZZ$1, 0))</f>
        <v/>
      </c>
    </row>
    <row r="712">
      <c r="A712">
        <f>INDEX(resultados!$A$2:$ZZ$3000, 706, MATCH($B$1, resultados!$A$1:$ZZ$1, 0))</f>
        <v/>
      </c>
      <c r="B712">
        <f>INDEX(resultados!$A$2:$ZZ$3000, 706, MATCH($B$2, resultados!$A$1:$ZZ$1, 0))</f>
        <v/>
      </c>
      <c r="C712">
        <f>INDEX(resultados!$A$2:$ZZ$3000, 706, MATCH($B$3, resultados!$A$1:$ZZ$1, 0))</f>
        <v/>
      </c>
    </row>
    <row r="713">
      <c r="A713">
        <f>INDEX(resultados!$A$2:$ZZ$3000, 707, MATCH($B$1, resultados!$A$1:$ZZ$1, 0))</f>
        <v/>
      </c>
      <c r="B713">
        <f>INDEX(resultados!$A$2:$ZZ$3000, 707, MATCH($B$2, resultados!$A$1:$ZZ$1, 0))</f>
        <v/>
      </c>
      <c r="C713">
        <f>INDEX(resultados!$A$2:$ZZ$3000, 707, MATCH($B$3, resultados!$A$1:$ZZ$1, 0))</f>
        <v/>
      </c>
    </row>
    <row r="714">
      <c r="A714">
        <f>INDEX(resultados!$A$2:$ZZ$3000, 708, MATCH($B$1, resultados!$A$1:$ZZ$1, 0))</f>
        <v/>
      </c>
      <c r="B714">
        <f>INDEX(resultados!$A$2:$ZZ$3000, 708, MATCH($B$2, resultados!$A$1:$ZZ$1, 0))</f>
        <v/>
      </c>
      <c r="C714">
        <f>INDEX(resultados!$A$2:$ZZ$3000, 708, MATCH($B$3, resultados!$A$1:$ZZ$1, 0))</f>
        <v/>
      </c>
    </row>
    <row r="715">
      <c r="A715">
        <f>INDEX(resultados!$A$2:$ZZ$3000, 709, MATCH($B$1, resultados!$A$1:$ZZ$1, 0))</f>
        <v/>
      </c>
      <c r="B715">
        <f>INDEX(resultados!$A$2:$ZZ$3000, 709, MATCH($B$2, resultados!$A$1:$ZZ$1, 0))</f>
        <v/>
      </c>
      <c r="C715">
        <f>INDEX(resultados!$A$2:$ZZ$3000, 709, MATCH($B$3, resultados!$A$1:$ZZ$1, 0))</f>
        <v/>
      </c>
    </row>
    <row r="716">
      <c r="A716">
        <f>INDEX(resultados!$A$2:$ZZ$3000, 710, MATCH($B$1, resultados!$A$1:$ZZ$1, 0))</f>
        <v/>
      </c>
      <c r="B716">
        <f>INDEX(resultados!$A$2:$ZZ$3000, 710, MATCH($B$2, resultados!$A$1:$ZZ$1, 0))</f>
        <v/>
      </c>
      <c r="C716">
        <f>INDEX(resultados!$A$2:$ZZ$3000, 710, MATCH($B$3, resultados!$A$1:$ZZ$1, 0))</f>
        <v/>
      </c>
    </row>
    <row r="717">
      <c r="A717">
        <f>INDEX(resultados!$A$2:$ZZ$3000, 711, MATCH($B$1, resultados!$A$1:$ZZ$1, 0))</f>
        <v/>
      </c>
      <c r="B717">
        <f>INDEX(resultados!$A$2:$ZZ$3000, 711, MATCH($B$2, resultados!$A$1:$ZZ$1, 0))</f>
        <v/>
      </c>
      <c r="C717">
        <f>INDEX(resultados!$A$2:$ZZ$3000, 711, MATCH($B$3, resultados!$A$1:$ZZ$1, 0))</f>
        <v/>
      </c>
    </row>
    <row r="718">
      <c r="A718">
        <f>INDEX(resultados!$A$2:$ZZ$3000, 712, MATCH($B$1, resultados!$A$1:$ZZ$1, 0))</f>
        <v/>
      </c>
      <c r="B718">
        <f>INDEX(resultados!$A$2:$ZZ$3000, 712, MATCH($B$2, resultados!$A$1:$ZZ$1, 0))</f>
        <v/>
      </c>
      <c r="C718">
        <f>INDEX(resultados!$A$2:$ZZ$3000, 712, MATCH($B$3, resultados!$A$1:$ZZ$1, 0))</f>
        <v/>
      </c>
    </row>
    <row r="719">
      <c r="A719">
        <f>INDEX(resultados!$A$2:$ZZ$3000, 713, MATCH($B$1, resultados!$A$1:$ZZ$1, 0))</f>
        <v/>
      </c>
      <c r="B719">
        <f>INDEX(resultados!$A$2:$ZZ$3000, 713, MATCH($B$2, resultados!$A$1:$ZZ$1, 0))</f>
        <v/>
      </c>
      <c r="C719">
        <f>INDEX(resultados!$A$2:$ZZ$3000, 713, MATCH($B$3, resultados!$A$1:$ZZ$1, 0))</f>
        <v/>
      </c>
    </row>
    <row r="720">
      <c r="A720">
        <f>INDEX(resultados!$A$2:$ZZ$3000, 714, MATCH($B$1, resultados!$A$1:$ZZ$1, 0))</f>
        <v/>
      </c>
      <c r="B720">
        <f>INDEX(resultados!$A$2:$ZZ$3000, 714, MATCH($B$2, resultados!$A$1:$ZZ$1, 0))</f>
        <v/>
      </c>
      <c r="C720">
        <f>INDEX(resultados!$A$2:$ZZ$3000, 714, MATCH($B$3, resultados!$A$1:$ZZ$1, 0))</f>
        <v/>
      </c>
    </row>
    <row r="721">
      <c r="A721">
        <f>INDEX(resultados!$A$2:$ZZ$3000, 715, MATCH($B$1, resultados!$A$1:$ZZ$1, 0))</f>
        <v/>
      </c>
      <c r="B721">
        <f>INDEX(resultados!$A$2:$ZZ$3000, 715, MATCH($B$2, resultados!$A$1:$ZZ$1, 0))</f>
        <v/>
      </c>
      <c r="C721">
        <f>INDEX(resultados!$A$2:$ZZ$3000, 715, MATCH($B$3, resultados!$A$1:$ZZ$1, 0))</f>
        <v/>
      </c>
    </row>
    <row r="722">
      <c r="A722">
        <f>INDEX(resultados!$A$2:$ZZ$3000, 716, MATCH($B$1, resultados!$A$1:$ZZ$1, 0))</f>
        <v/>
      </c>
      <c r="B722">
        <f>INDEX(resultados!$A$2:$ZZ$3000, 716, MATCH($B$2, resultados!$A$1:$ZZ$1, 0))</f>
        <v/>
      </c>
      <c r="C722">
        <f>INDEX(resultados!$A$2:$ZZ$3000, 716, MATCH($B$3, resultados!$A$1:$ZZ$1, 0))</f>
        <v/>
      </c>
    </row>
    <row r="723">
      <c r="A723">
        <f>INDEX(resultados!$A$2:$ZZ$3000, 717, MATCH($B$1, resultados!$A$1:$ZZ$1, 0))</f>
        <v/>
      </c>
      <c r="B723">
        <f>INDEX(resultados!$A$2:$ZZ$3000, 717, MATCH($B$2, resultados!$A$1:$ZZ$1, 0))</f>
        <v/>
      </c>
      <c r="C723">
        <f>INDEX(resultados!$A$2:$ZZ$3000, 717, MATCH($B$3, resultados!$A$1:$ZZ$1, 0))</f>
        <v/>
      </c>
    </row>
    <row r="724">
      <c r="A724">
        <f>INDEX(resultados!$A$2:$ZZ$3000, 718, MATCH($B$1, resultados!$A$1:$ZZ$1, 0))</f>
        <v/>
      </c>
      <c r="B724">
        <f>INDEX(resultados!$A$2:$ZZ$3000, 718, MATCH($B$2, resultados!$A$1:$ZZ$1, 0))</f>
        <v/>
      </c>
      <c r="C724">
        <f>INDEX(resultados!$A$2:$ZZ$3000, 718, MATCH($B$3, resultados!$A$1:$ZZ$1, 0))</f>
        <v/>
      </c>
    </row>
    <row r="725">
      <c r="A725">
        <f>INDEX(resultados!$A$2:$ZZ$3000, 719, MATCH($B$1, resultados!$A$1:$ZZ$1, 0))</f>
        <v/>
      </c>
      <c r="B725">
        <f>INDEX(resultados!$A$2:$ZZ$3000, 719, MATCH($B$2, resultados!$A$1:$ZZ$1, 0))</f>
        <v/>
      </c>
      <c r="C725">
        <f>INDEX(resultados!$A$2:$ZZ$3000, 719, MATCH($B$3, resultados!$A$1:$ZZ$1, 0))</f>
        <v/>
      </c>
    </row>
    <row r="726">
      <c r="A726">
        <f>INDEX(resultados!$A$2:$ZZ$3000, 720, MATCH($B$1, resultados!$A$1:$ZZ$1, 0))</f>
        <v/>
      </c>
      <c r="B726">
        <f>INDEX(resultados!$A$2:$ZZ$3000, 720, MATCH($B$2, resultados!$A$1:$ZZ$1, 0))</f>
        <v/>
      </c>
      <c r="C726">
        <f>INDEX(resultados!$A$2:$ZZ$3000, 720, MATCH($B$3, resultados!$A$1:$ZZ$1, 0))</f>
        <v/>
      </c>
    </row>
    <row r="727">
      <c r="A727">
        <f>INDEX(resultados!$A$2:$ZZ$3000, 721, MATCH($B$1, resultados!$A$1:$ZZ$1, 0))</f>
        <v/>
      </c>
      <c r="B727">
        <f>INDEX(resultados!$A$2:$ZZ$3000, 721, MATCH($B$2, resultados!$A$1:$ZZ$1, 0))</f>
        <v/>
      </c>
      <c r="C727">
        <f>INDEX(resultados!$A$2:$ZZ$3000, 721, MATCH($B$3, resultados!$A$1:$ZZ$1, 0))</f>
        <v/>
      </c>
    </row>
    <row r="728">
      <c r="A728">
        <f>INDEX(resultados!$A$2:$ZZ$3000, 722, MATCH($B$1, resultados!$A$1:$ZZ$1, 0))</f>
        <v/>
      </c>
      <c r="B728">
        <f>INDEX(resultados!$A$2:$ZZ$3000, 722, MATCH($B$2, resultados!$A$1:$ZZ$1, 0))</f>
        <v/>
      </c>
      <c r="C728">
        <f>INDEX(resultados!$A$2:$ZZ$3000, 722, MATCH($B$3, resultados!$A$1:$ZZ$1, 0))</f>
        <v/>
      </c>
    </row>
    <row r="729">
      <c r="A729">
        <f>INDEX(resultados!$A$2:$ZZ$3000, 723, MATCH($B$1, resultados!$A$1:$ZZ$1, 0))</f>
        <v/>
      </c>
      <c r="B729">
        <f>INDEX(resultados!$A$2:$ZZ$3000, 723, MATCH($B$2, resultados!$A$1:$ZZ$1, 0))</f>
        <v/>
      </c>
      <c r="C729">
        <f>INDEX(resultados!$A$2:$ZZ$3000, 723, MATCH($B$3, resultados!$A$1:$ZZ$1, 0))</f>
        <v/>
      </c>
    </row>
    <row r="730">
      <c r="A730">
        <f>INDEX(resultados!$A$2:$ZZ$3000, 724, MATCH($B$1, resultados!$A$1:$ZZ$1, 0))</f>
        <v/>
      </c>
      <c r="B730">
        <f>INDEX(resultados!$A$2:$ZZ$3000, 724, MATCH($B$2, resultados!$A$1:$ZZ$1, 0))</f>
        <v/>
      </c>
      <c r="C730">
        <f>INDEX(resultados!$A$2:$ZZ$3000, 724, MATCH($B$3, resultados!$A$1:$ZZ$1, 0))</f>
        <v/>
      </c>
    </row>
    <row r="731">
      <c r="A731">
        <f>INDEX(resultados!$A$2:$ZZ$3000, 725, MATCH($B$1, resultados!$A$1:$ZZ$1, 0))</f>
        <v/>
      </c>
      <c r="B731">
        <f>INDEX(resultados!$A$2:$ZZ$3000, 725, MATCH($B$2, resultados!$A$1:$ZZ$1, 0))</f>
        <v/>
      </c>
      <c r="C731">
        <f>INDEX(resultados!$A$2:$ZZ$3000, 725, MATCH($B$3, resultados!$A$1:$ZZ$1, 0))</f>
        <v/>
      </c>
    </row>
    <row r="732">
      <c r="A732">
        <f>INDEX(resultados!$A$2:$ZZ$3000, 726, MATCH($B$1, resultados!$A$1:$ZZ$1, 0))</f>
        <v/>
      </c>
      <c r="B732">
        <f>INDEX(resultados!$A$2:$ZZ$3000, 726, MATCH($B$2, resultados!$A$1:$ZZ$1, 0))</f>
        <v/>
      </c>
      <c r="C732">
        <f>INDEX(resultados!$A$2:$ZZ$3000, 726, MATCH($B$3, resultados!$A$1:$ZZ$1, 0))</f>
        <v/>
      </c>
    </row>
    <row r="733">
      <c r="A733">
        <f>INDEX(resultados!$A$2:$ZZ$3000, 727, MATCH($B$1, resultados!$A$1:$ZZ$1, 0))</f>
        <v/>
      </c>
      <c r="B733">
        <f>INDEX(resultados!$A$2:$ZZ$3000, 727, MATCH($B$2, resultados!$A$1:$ZZ$1, 0))</f>
        <v/>
      </c>
      <c r="C733">
        <f>INDEX(resultados!$A$2:$ZZ$3000, 727, MATCH($B$3, resultados!$A$1:$ZZ$1, 0))</f>
        <v/>
      </c>
    </row>
    <row r="734">
      <c r="A734">
        <f>INDEX(resultados!$A$2:$ZZ$3000, 728, MATCH($B$1, resultados!$A$1:$ZZ$1, 0))</f>
        <v/>
      </c>
      <c r="B734">
        <f>INDEX(resultados!$A$2:$ZZ$3000, 728, MATCH($B$2, resultados!$A$1:$ZZ$1, 0))</f>
        <v/>
      </c>
      <c r="C734">
        <f>INDEX(resultados!$A$2:$ZZ$3000, 728, MATCH($B$3, resultados!$A$1:$ZZ$1, 0))</f>
        <v/>
      </c>
    </row>
    <row r="735">
      <c r="A735">
        <f>INDEX(resultados!$A$2:$ZZ$3000, 729, MATCH($B$1, resultados!$A$1:$ZZ$1, 0))</f>
        <v/>
      </c>
      <c r="B735">
        <f>INDEX(resultados!$A$2:$ZZ$3000, 729, MATCH($B$2, resultados!$A$1:$ZZ$1, 0))</f>
        <v/>
      </c>
      <c r="C735">
        <f>INDEX(resultados!$A$2:$ZZ$3000, 729, MATCH($B$3, resultados!$A$1:$ZZ$1, 0))</f>
        <v/>
      </c>
    </row>
    <row r="736">
      <c r="A736">
        <f>INDEX(resultados!$A$2:$ZZ$3000, 730, MATCH($B$1, resultados!$A$1:$ZZ$1, 0))</f>
        <v/>
      </c>
      <c r="B736">
        <f>INDEX(resultados!$A$2:$ZZ$3000, 730, MATCH($B$2, resultados!$A$1:$ZZ$1, 0))</f>
        <v/>
      </c>
      <c r="C736">
        <f>INDEX(resultados!$A$2:$ZZ$3000, 730, MATCH($B$3, resultados!$A$1:$ZZ$1, 0))</f>
        <v/>
      </c>
    </row>
    <row r="737">
      <c r="A737">
        <f>INDEX(resultados!$A$2:$ZZ$3000, 731, MATCH($B$1, resultados!$A$1:$ZZ$1, 0))</f>
        <v/>
      </c>
      <c r="B737">
        <f>INDEX(resultados!$A$2:$ZZ$3000, 731, MATCH($B$2, resultados!$A$1:$ZZ$1, 0))</f>
        <v/>
      </c>
      <c r="C737">
        <f>INDEX(resultados!$A$2:$ZZ$3000, 731, MATCH($B$3, resultados!$A$1:$ZZ$1, 0))</f>
        <v/>
      </c>
    </row>
    <row r="738">
      <c r="A738">
        <f>INDEX(resultados!$A$2:$ZZ$3000, 732, MATCH($B$1, resultados!$A$1:$ZZ$1, 0))</f>
        <v/>
      </c>
      <c r="B738">
        <f>INDEX(resultados!$A$2:$ZZ$3000, 732, MATCH($B$2, resultados!$A$1:$ZZ$1, 0))</f>
        <v/>
      </c>
      <c r="C738">
        <f>INDEX(resultados!$A$2:$ZZ$3000, 732, MATCH($B$3, resultados!$A$1:$ZZ$1, 0))</f>
        <v/>
      </c>
    </row>
    <row r="739">
      <c r="A739">
        <f>INDEX(resultados!$A$2:$ZZ$3000, 733, MATCH($B$1, resultados!$A$1:$ZZ$1, 0))</f>
        <v/>
      </c>
      <c r="B739">
        <f>INDEX(resultados!$A$2:$ZZ$3000, 733, MATCH($B$2, resultados!$A$1:$ZZ$1, 0))</f>
        <v/>
      </c>
      <c r="C739">
        <f>INDEX(resultados!$A$2:$ZZ$3000, 733, MATCH($B$3, resultados!$A$1:$ZZ$1, 0))</f>
        <v/>
      </c>
    </row>
    <row r="740">
      <c r="A740">
        <f>INDEX(resultados!$A$2:$ZZ$3000, 734, MATCH($B$1, resultados!$A$1:$ZZ$1, 0))</f>
        <v/>
      </c>
      <c r="B740">
        <f>INDEX(resultados!$A$2:$ZZ$3000, 734, MATCH($B$2, resultados!$A$1:$ZZ$1, 0))</f>
        <v/>
      </c>
      <c r="C740">
        <f>INDEX(resultados!$A$2:$ZZ$3000, 734, MATCH($B$3, resultados!$A$1:$ZZ$1, 0))</f>
        <v/>
      </c>
    </row>
    <row r="741">
      <c r="A741">
        <f>INDEX(resultados!$A$2:$ZZ$3000, 735, MATCH($B$1, resultados!$A$1:$ZZ$1, 0))</f>
        <v/>
      </c>
      <c r="B741">
        <f>INDEX(resultados!$A$2:$ZZ$3000, 735, MATCH($B$2, resultados!$A$1:$ZZ$1, 0))</f>
        <v/>
      </c>
      <c r="C741">
        <f>INDEX(resultados!$A$2:$ZZ$3000, 735, MATCH($B$3, resultados!$A$1:$ZZ$1, 0))</f>
        <v/>
      </c>
    </row>
    <row r="742">
      <c r="A742">
        <f>INDEX(resultados!$A$2:$ZZ$3000, 736, MATCH($B$1, resultados!$A$1:$ZZ$1, 0))</f>
        <v/>
      </c>
      <c r="B742">
        <f>INDEX(resultados!$A$2:$ZZ$3000, 736, MATCH($B$2, resultados!$A$1:$ZZ$1, 0))</f>
        <v/>
      </c>
      <c r="C742">
        <f>INDEX(resultados!$A$2:$ZZ$3000, 736, MATCH($B$3, resultados!$A$1:$ZZ$1, 0))</f>
        <v/>
      </c>
    </row>
    <row r="743">
      <c r="A743">
        <f>INDEX(resultados!$A$2:$ZZ$3000, 737, MATCH($B$1, resultados!$A$1:$ZZ$1, 0))</f>
        <v/>
      </c>
      <c r="B743">
        <f>INDEX(resultados!$A$2:$ZZ$3000, 737, MATCH($B$2, resultados!$A$1:$ZZ$1, 0))</f>
        <v/>
      </c>
      <c r="C743">
        <f>INDEX(resultados!$A$2:$ZZ$3000, 737, MATCH($B$3, resultados!$A$1:$ZZ$1, 0))</f>
        <v/>
      </c>
    </row>
    <row r="744">
      <c r="A744">
        <f>INDEX(resultados!$A$2:$ZZ$3000, 738, MATCH($B$1, resultados!$A$1:$ZZ$1, 0))</f>
        <v/>
      </c>
      <c r="B744">
        <f>INDEX(resultados!$A$2:$ZZ$3000, 738, MATCH($B$2, resultados!$A$1:$ZZ$1, 0))</f>
        <v/>
      </c>
      <c r="C744">
        <f>INDEX(resultados!$A$2:$ZZ$3000, 738, MATCH($B$3, resultados!$A$1:$ZZ$1, 0))</f>
        <v/>
      </c>
    </row>
    <row r="745">
      <c r="A745">
        <f>INDEX(resultados!$A$2:$ZZ$3000, 739, MATCH($B$1, resultados!$A$1:$ZZ$1, 0))</f>
        <v/>
      </c>
      <c r="B745">
        <f>INDEX(resultados!$A$2:$ZZ$3000, 739, MATCH($B$2, resultados!$A$1:$ZZ$1, 0))</f>
        <v/>
      </c>
      <c r="C745">
        <f>INDEX(resultados!$A$2:$ZZ$3000, 739, MATCH($B$3, resultados!$A$1:$ZZ$1, 0))</f>
        <v/>
      </c>
    </row>
    <row r="746">
      <c r="A746">
        <f>INDEX(resultados!$A$2:$ZZ$3000, 740, MATCH($B$1, resultados!$A$1:$ZZ$1, 0))</f>
        <v/>
      </c>
      <c r="B746">
        <f>INDEX(resultados!$A$2:$ZZ$3000, 740, MATCH($B$2, resultados!$A$1:$ZZ$1, 0))</f>
        <v/>
      </c>
      <c r="C746">
        <f>INDEX(resultados!$A$2:$ZZ$3000, 740, MATCH($B$3, resultados!$A$1:$ZZ$1, 0))</f>
        <v/>
      </c>
    </row>
    <row r="747">
      <c r="A747">
        <f>INDEX(resultados!$A$2:$ZZ$3000, 741, MATCH($B$1, resultados!$A$1:$ZZ$1, 0))</f>
        <v/>
      </c>
      <c r="B747">
        <f>INDEX(resultados!$A$2:$ZZ$3000, 741, MATCH($B$2, resultados!$A$1:$ZZ$1, 0))</f>
        <v/>
      </c>
      <c r="C747">
        <f>INDEX(resultados!$A$2:$ZZ$3000, 741, MATCH($B$3, resultados!$A$1:$ZZ$1, 0))</f>
        <v/>
      </c>
    </row>
    <row r="748">
      <c r="A748">
        <f>INDEX(resultados!$A$2:$ZZ$3000, 742, MATCH($B$1, resultados!$A$1:$ZZ$1, 0))</f>
        <v/>
      </c>
      <c r="B748">
        <f>INDEX(resultados!$A$2:$ZZ$3000, 742, MATCH($B$2, resultados!$A$1:$ZZ$1, 0))</f>
        <v/>
      </c>
      <c r="C748">
        <f>INDEX(resultados!$A$2:$ZZ$3000, 742, MATCH($B$3, resultados!$A$1:$ZZ$1, 0))</f>
        <v/>
      </c>
    </row>
    <row r="749">
      <c r="A749">
        <f>INDEX(resultados!$A$2:$ZZ$3000, 743, MATCH($B$1, resultados!$A$1:$ZZ$1, 0))</f>
        <v/>
      </c>
      <c r="B749">
        <f>INDEX(resultados!$A$2:$ZZ$3000, 743, MATCH($B$2, resultados!$A$1:$ZZ$1, 0))</f>
        <v/>
      </c>
      <c r="C749">
        <f>INDEX(resultados!$A$2:$ZZ$3000, 743, MATCH($B$3, resultados!$A$1:$ZZ$1, 0))</f>
        <v/>
      </c>
    </row>
    <row r="750">
      <c r="A750">
        <f>INDEX(resultados!$A$2:$ZZ$3000, 744, MATCH($B$1, resultados!$A$1:$ZZ$1, 0))</f>
        <v/>
      </c>
      <c r="B750">
        <f>INDEX(resultados!$A$2:$ZZ$3000, 744, MATCH($B$2, resultados!$A$1:$ZZ$1, 0))</f>
        <v/>
      </c>
      <c r="C750">
        <f>INDEX(resultados!$A$2:$ZZ$3000, 744, MATCH($B$3, resultados!$A$1:$ZZ$1, 0))</f>
        <v/>
      </c>
    </row>
    <row r="751">
      <c r="A751">
        <f>INDEX(resultados!$A$2:$ZZ$3000, 745, MATCH($B$1, resultados!$A$1:$ZZ$1, 0))</f>
        <v/>
      </c>
      <c r="B751">
        <f>INDEX(resultados!$A$2:$ZZ$3000, 745, MATCH($B$2, resultados!$A$1:$ZZ$1, 0))</f>
        <v/>
      </c>
      <c r="C751">
        <f>INDEX(resultados!$A$2:$ZZ$3000, 745, MATCH($B$3, resultados!$A$1:$ZZ$1, 0))</f>
        <v/>
      </c>
    </row>
    <row r="752">
      <c r="A752">
        <f>INDEX(resultados!$A$2:$ZZ$3000, 746, MATCH($B$1, resultados!$A$1:$ZZ$1, 0))</f>
        <v/>
      </c>
      <c r="B752">
        <f>INDEX(resultados!$A$2:$ZZ$3000, 746, MATCH($B$2, resultados!$A$1:$ZZ$1, 0))</f>
        <v/>
      </c>
      <c r="C752">
        <f>INDEX(resultados!$A$2:$ZZ$3000, 746, MATCH($B$3, resultados!$A$1:$ZZ$1, 0))</f>
        <v/>
      </c>
    </row>
    <row r="753">
      <c r="A753">
        <f>INDEX(resultados!$A$2:$ZZ$3000, 747, MATCH($B$1, resultados!$A$1:$ZZ$1, 0))</f>
        <v/>
      </c>
      <c r="B753">
        <f>INDEX(resultados!$A$2:$ZZ$3000, 747, MATCH($B$2, resultados!$A$1:$ZZ$1, 0))</f>
        <v/>
      </c>
      <c r="C753">
        <f>INDEX(resultados!$A$2:$ZZ$3000, 747, MATCH($B$3, resultados!$A$1:$ZZ$1, 0))</f>
        <v/>
      </c>
    </row>
    <row r="754">
      <c r="A754">
        <f>INDEX(resultados!$A$2:$ZZ$3000, 748, MATCH($B$1, resultados!$A$1:$ZZ$1, 0))</f>
        <v/>
      </c>
      <c r="B754">
        <f>INDEX(resultados!$A$2:$ZZ$3000, 748, MATCH($B$2, resultados!$A$1:$ZZ$1, 0))</f>
        <v/>
      </c>
      <c r="C754">
        <f>INDEX(resultados!$A$2:$ZZ$3000, 748, MATCH($B$3, resultados!$A$1:$ZZ$1, 0))</f>
        <v/>
      </c>
    </row>
    <row r="755">
      <c r="A755">
        <f>INDEX(resultados!$A$2:$ZZ$3000, 749, MATCH($B$1, resultados!$A$1:$ZZ$1, 0))</f>
        <v/>
      </c>
      <c r="B755">
        <f>INDEX(resultados!$A$2:$ZZ$3000, 749, MATCH($B$2, resultados!$A$1:$ZZ$1, 0))</f>
        <v/>
      </c>
      <c r="C755">
        <f>INDEX(resultados!$A$2:$ZZ$3000, 749, MATCH($B$3, resultados!$A$1:$ZZ$1, 0))</f>
        <v/>
      </c>
    </row>
    <row r="756">
      <c r="A756">
        <f>INDEX(resultados!$A$2:$ZZ$3000, 750, MATCH($B$1, resultados!$A$1:$ZZ$1, 0))</f>
        <v/>
      </c>
      <c r="B756">
        <f>INDEX(resultados!$A$2:$ZZ$3000, 750, MATCH($B$2, resultados!$A$1:$ZZ$1, 0))</f>
        <v/>
      </c>
      <c r="C756">
        <f>INDEX(resultados!$A$2:$ZZ$3000, 750, MATCH($B$3, resultados!$A$1:$ZZ$1, 0))</f>
        <v/>
      </c>
    </row>
    <row r="757">
      <c r="A757">
        <f>INDEX(resultados!$A$2:$ZZ$3000, 751, MATCH($B$1, resultados!$A$1:$ZZ$1, 0))</f>
        <v/>
      </c>
      <c r="B757">
        <f>INDEX(resultados!$A$2:$ZZ$3000, 751, MATCH($B$2, resultados!$A$1:$ZZ$1, 0))</f>
        <v/>
      </c>
      <c r="C757">
        <f>INDEX(resultados!$A$2:$ZZ$3000, 751, MATCH($B$3, resultados!$A$1:$ZZ$1, 0))</f>
        <v/>
      </c>
    </row>
    <row r="758">
      <c r="A758">
        <f>INDEX(resultados!$A$2:$ZZ$3000, 752, MATCH($B$1, resultados!$A$1:$ZZ$1, 0))</f>
        <v/>
      </c>
      <c r="B758">
        <f>INDEX(resultados!$A$2:$ZZ$3000, 752, MATCH($B$2, resultados!$A$1:$ZZ$1, 0))</f>
        <v/>
      </c>
      <c r="C758">
        <f>INDEX(resultados!$A$2:$ZZ$3000, 752, MATCH($B$3, resultados!$A$1:$ZZ$1, 0))</f>
        <v/>
      </c>
    </row>
    <row r="759">
      <c r="A759">
        <f>INDEX(resultados!$A$2:$ZZ$3000, 753, MATCH($B$1, resultados!$A$1:$ZZ$1, 0))</f>
        <v/>
      </c>
      <c r="B759">
        <f>INDEX(resultados!$A$2:$ZZ$3000, 753, MATCH($B$2, resultados!$A$1:$ZZ$1, 0))</f>
        <v/>
      </c>
      <c r="C759">
        <f>INDEX(resultados!$A$2:$ZZ$3000, 753, MATCH($B$3, resultados!$A$1:$ZZ$1, 0))</f>
        <v/>
      </c>
    </row>
    <row r="760">
      <c r="A760">
        <f>INDEX(resultados!$A$2:$ZZ$3000, 754, MATCH($B$1, resultados!$A$1:$ZZ$1, 0))</f>
        <v/>
      </c>
      <c r="B760">
        <f>INDEX(resultados!$A$2:$ZZ$3000, 754, MATCH($B$2, resultados!$A$1:$ZZ$1, 0))</f>
        <v/>
      </c>
      <c r="C760">
        <f>INDEX(resultados!$A$2:$ZZ$3000, 754, MATCH($B$3, resultados!$A$1:$ZZ$1, 0))</f>
        <v/>
      </c>
    </row>
    <row r="761">
      <c r="A761">
        <f>INDEX(resultados!$A$2:$ZZ$3000, 755, MATCH($B$1, resultados!$A$1:$ZZ$1, 0))</f>
        <v/>
      </c>
      <c r="B761">
        <f>INDEX(resultados!$A$2:$ZZ$3000, 755, MATCH($B$2, resultados!$A$1:$ZZ$1, 0))</f>
        <v/>
      </c>
      <c r="C761">
        <f>INDEX(resultados!$A$2:$ZZ$3000, 755, MATCH($B$3, resultados!$A$1:$ZZ$1, 0))</f>
        <v/>
      </c>
    </row>
    <row r="762">
      <c r="A762">
        <f>INDEX(resultados!$A$2:$ZZ$3000, 756, MATCH($B$1, resultados!$A$1:$ZZ$1, 0))</f>
        <v/>
      </c>
      <c r="B762">
        <f>INDEX(resultados!$A$2:$ZZ$3000, 756, MATCH($B$2, resultados!$A$1:$ZZ$1, 0))</f>
        <v/>
      </c>
      <c r="C762">
        <f>INDEX(resultados!$A$2:$ZZ$3000, 756, MATCH($B$3, resultados!$A$1:$ZZ$1, 0))</f>
        <v/>
      </c>
    </row>
    <row r="763">
      <c r="A763">
        <f>INDEX(resultados!$A$2:$ZZ$3000, 757, MATCH($B$1, resultados!$A$1:$ZZ$1, 0))</f>
        <v/>
      </c>
      <c r="B763">
        <f>INDEX(resultados!$A$2:$ZZ$3000, 757, MATCH($B$2, resultados!$A$1:$ZZ$1, 0))</f>
        <v/>
      </c>
      <c r="C763">
        <f>INDEX(resultados!$A$2:$ZZ$3000, 757, MATCH($B$3, resultados!$A$1:$ZZ$1, 0))</f>
        <v/>
      </c>
    </row>
    <row r="764">
      <c r="A764">
        <f>INDEX(resultados!$A$2:$ZZ$3000, 758, MATCH($B$1, resultados!$A$1:$ZZ$1, 0))</f>
        <v/>
      </c>
      <c r="B764">
        <f>INDEX(resultados!$A$2:$ZZ$3000, 758, MATCH($B$2, resultados!$A$1:$ZZ$1, 0))</f>
        <v/>
      </c>
      <c r="C764">
        <f>INDEX(resultados!$A$2:$ZZ$3000, 758, MATCH($B$3, resultados!$A$1:$ZZ$1, 0))</f>
        <v/>
      </c>
    </row>
    <row r="765">
      <c r="A765">
        <f>INDEX(resultados!$A$2:$ZZ$3000, 759, MATCH($B$1, resultados!$A$1:$ZZ$1, 0))</f>
        <v/>
      </c>
      <c r="B765">
        <f>INDEX(resultados!$A$2:$ZZ$3000, 759, MATCH($B$2, resultados!$A$1:$ZZ$1, 0))</f>
        <v/>
      </c>
      <c r="C765">
        <f>INDEX(resultados!$A$2:$ZZ$3000, 759, MATCH($B$3, resultados!$A$1:$ZZ$1, 0))</f>
        <v/>
      </c>
    </row>
    <row r="766">
      <c r="A766">
        <f>INDEX(resultados!$A$2:$ZZ$3000, 760, MATCH($B$1, resultados!$A$1:$ZZ$1, 0))</f>
        <v/>
      </c>
      <c r="B766">
        <f>INDEX(resultados!$A$2:$ZZ$3000, 760, MATCH($B$2, resultados!$A$1:$ZZ$1, 0))</f>
        <v/>
      </c>
      <c r="C766">
        <f>INDEX(resultados!$A$2:$ZZ$3000, 760, MATCH($B$3, resultados!$A$1:$ZZ$1, 0))</f>
        <v/>
      </c>
    </row>
    <row r="767">
      <c r="A767">
        <f>INDEX(resultados!$A$2:$ZZ$3000, 761, MATCH($B$1, resultados!$A$1:$ZZ$1, 0))</f>
        <v/>
      </c>
      <c r="B767">
        <f>INDEX(resultados!$A$2:$ZZ$3000, 761, MATCH($B$2, resultados!$A$1:$ZZ$1, 0))</f>
        <v/>
      </c>
      <c r="C767">
        <f>INDEX(resultados!$A$2:$ZZ$3000, 761, MATCH($B$3, resultados!$A$1:$ZZ$1, 0))</f>
        <v/>
      </c>
    </row>
    <row r="768">
      <c r="A768">
        <f>INDEX(resultados!$A$2:$ZZ$3000, 762, MATCH($B$1, resultados!$A$1:$ZZ$1, 0))</f>
        <v/>
      </c>
      <c r="B768">
        <f>INDEX(resultados!$A$2:$ZZ$3000, 762, MATCH($B$2, resultados!$A$1:$ZZ$1, 0))</f>
        <v/>
      </c>
      <c r="C768">
        <f>INDEX(resultados!$A$2:$ZZ$3000, 762, MATCH($B$3, resultados!$A$1:$ZZ$1, 0))</f>
        <v/>
      </c>
    </row>
    <row r="769">
      <c r="A769">
        <f>INDEX(resultados!$A$2:$ZZ$3000, 763, MATCH($B$1, resultados!$A$1:$ZZ$1, 0))</f>
        <v/>
      </c>
      <c r="B769">
        <f>INDEX(resultados!$A$2:$ZZ$3000, 763, MATCH($B$2, resultados!$A$1:$ZZ$1, 0))</f>
        <v/>
      </c>
      <c r="C769">
        <f>INDEX(resultados!$A$2:$ZZ$3000, 763, MATCH($B$3, resultados!$A$1:$ZZ$1, 0))</f>
        <v/>
      </c>
    </row>
    <row r="770">
      <c r="A770">
        <f>INDEX(resultados!$A$2:$ZZ$3000, 764, MATCH($B$1, resultados!$A$1:$ZZ$1, 0))</f>
        <v/>
      </c>
      <c r="B770">
        <f>INDEX(resultados!$A$2:$ZZ$3000, 764, MATCH($B$2, resultados!$A$1:$ZZ$1, 0))</f>
        <v/>
      </c>
      <c r="C770">
        <f>INDEX(resultados!$A$2:$ZZ$3000, 764, MATCH($B$3, resultados!$A$1:$ZZ$1, 0))</f>
        <v/>
      </c>
    </row>
    <row r="771">
      <c r="A771">
        <f>INDEX(resultados!$A$2:$ZZ$3000, 765, MATCH($B$1, resultados!$A$1:$ZZ$1, 0))</f>
        <v/>
      </c>
      <c r="B771">
        <f>INDEX(resultados!$A$2:$ZZ$3000, 765, MATCH($B$2, resultados!$A$1:$ZZ$1, 0))</f>
        <v/>
      </c>
      <c r="C771">
        <f>INDEX(resultados!$A$2:$ZZ$3000, 765, MATCH($B$3, resultados!$A$1:$ZZ$1, 0))</f>
        <v/>
      </c>
    </row>
    <row r="772">
      <c r="A772">
        <f>INDEX(resultados!$A$2:$ZZ$3000, 766, MATCH($B$1, resultados!$A$1:$ZZ$1, 0))</f>
        <v/>
      </c>
      <c r="B772">
        <f>INDEX(resultados!$A$2:$ZZ$3000, 766, MATCH($B$2, resultados!$A$1:$ZZ$1, 0))</f>
        <v/>
      </c>
      <c r="C772">
        <f>INDEX(resultados!$A$2:$ZZ$3000, 766, MATCH($B$3, resultados!$A$1:$ZZ$1, 0))</f>
        <v/>
      </c>
    </row>
    <row r="773">
      <c r="A773">
        <f>INDEX(resultados!$A$2:$ZZ$3000, 767, MATCH($B$1, resultados!$A$1:$ZZ$1, 0))</f>
        <v/>
      </c>
      <c r="B773">
        <f>INDEX(resultados!$A$2:$ZZ$3000, 767, MATCH($B$2, resultados!$A$1:$ZZ$1, 0))</f>
        <v/>
      </c>
      <c r="C773">
        <f>INDEX(resultados!$A$2:$ZZ$3000, 767, MATCH($B$3, resultados!$A$1:$ZZ$1, 0))</f>
        <v/>
      </c>
    </row>
    <row r="774">
      <c r="A774">
        <f>INDEX(resultados!$A$2:$ZZ$3000, 768, MATCH($B$1, resultados!$A$1:$ZZ$1, 0))</f>
        <v/>
      </c>
      <c r="B774">
        <f>INDEX(resultados!$A$2:$ZZ$3000, 768, MATCH($B$2, resultados!$A$1:$ZZ$1, 0))</f>
        <v/>
      </c>
      <c r="C774">
        <f>INDEX(resultados!$A$2:$ZZ$3000, 768, MATCH($B$3, resultados!$A$1:$ZZ$1, 0))</f>
        <v/>
      </c>
    </row>
    <row r="775">
      <c r="A775">
        <f>INDEX(resultados!$A$2:$ZZ$3000, 769, MATCH($B$1, resultados!$A$1:$ZZ$1, 0))</f>
        <v/>
      </c>
      <c r="B775">
        <f>INDEX(resultados!$A$2:$ZZ$3000, 769, MATCH($B$2, resultados!$A$1:$ZZ$1, 0))</f>
        <v/>
      </c>
      <c r="C775">
        <f>INDEX(resultados!$A$2:$ZZ$3000, 769, MATCH($B$3, resultados!$A$1:$ZZ$1, 0))</f>
        <v/>
      </c>
    </row>
    <row r="776">
      <c r="A776">
        <f>INDEX(resultados!$A$2:$ZZ$3000, 770, MATCH($B$1, resultados!$A$1:$ZZ$1, 0))</f>
        <v/>
      </c>
      <c r="B776">
        <f>INDEX(resultados!$A$2:$ZZ$3000, 770, MATCH($B$2, resultados!$A$1:$ZZ$1, 0))</f>
        <v/>
      </c>
      <c r="C776">
        <f>INDEX(resultados!$A$2:$ZZ$3000, 770, MATCH($B$3, resultados!$A$1:$ZZ$1, 0))</f>
        <v/>
      </c>
    </row>
    <row r="777">
      <c r="A777">
        <f>INDEX(resultados!$A$2:$ZZ$3000, 771, MATCH($B$1, resultados!$A$1:$ZZ$1, 0))</f>
        <v/>
      </c>
      <c r="B777">
        <f>INDEX(resultados!$A$2:$ZZ$3000, 771, MATCH($B$2, resultados!$A$1:$ZZ$1, 0))</f>
        <v/>
      </c>
      <c r="C777">
        <f>INDEX(resultados!$A$2:$ZZ$3000, 771, MATCH($B$3, resultados!$A$1:$ZZ$1, 0))</f>
        <v/>
      </c>
    </row>
    <row r="778">
      <c r="A778">
        <f>INDEX(resultados!$A$2:$ZZ$3000, 772, MATCH($B$1, resultados!$A$1:$ZZ$1, 0))</f>
        <v/>
      </c>
      <c r="B778">
        <f>INDEX(resultados!$A$2:$ZZ$3000, 772, MATCH($B$2, resultados!$A$1:$ZZ$1, 0))</f>
        <v/>
      </c>
      <c r="C778">
        <f>INDEX(resultados!$A$2:$ZZ$3000, 772, MATCH($B$3, resultados!$A$1:$ZZ$1, 0))</f>
        <v/>
      </c>
    </row>
    <row r="779">
      <c r="A779">
        <f>INDEX(resultados!$A$2:$ZZ$3000, 773, MATCH($B$1, resultados!$A$1:$ZZ$1, 0))</f>
        <v/>
      </c>
      <c r="B779">
        <f>INDEX(resultados!$A$2:$ZZ$3000, 773, MATCH($B$2, resultados!$A$1:$ZZ$1, 0))</f>
        <v/>
      </c>
      <c r="C779">
        <f>INDEX(resultados!$A$2:$ZZ$3000, 773, MATCH($B$3, resultados!$A$1:$ZZ$1, 0))</f>
        <v/>
      </c>
    </row>
    <row r="780">
      <c r="A780">
        <f>INDEX(resultados!$A$2:$ZZ$3000, 774, MATCH($B$1, resultados!$A$1:$ZZ$1, 0))</f>
        <v/>
      </c>
      <c r="B780">
        <f>INDEX(resultados!$A$2:$ZZ$3000, 774, MATCH($B$2, resultados!$A$1:$ZZ$1, 0))</f>
        <v/>
      </c>
      <c r="C780">
        <f>INDEX(resultados!$A$2:$ZZ$3000, 774, MATCH($B$3, resultados!$A$1:$ZZ$1, 0))</f>
        <v/>
      </c>
    </row>
    <row r="781">
      <c r="A781">
        <f>INDEX(resultados!$A$2:$ZZ$3000, 775, MATCH($B$1, resultados!$A$1:$ZZ$1, 0))</f>
        <v/>
      </c>
      <c r="B781">
        <f>INDEX(resultados!$A$2:$ZZ$3000, 775, MATCH($B$2, resultados!$A$1:$ZZ$1, 0))</f>
        <v/>
      </c>
      <c r="C781">
        <f>INDEX(resultados!$A$2:$ZZ$3000, 775, MATCH($B$3, resultados!$A$1:$ZZ$1, 0))</f>
        <v/>
      </c>
    </row>
    <row r="782">
      <c r="A782">
        <f>INDEX(resultados!$A$2:$ZZ$3000, 776, MATCH($B$1, resultados!$A$1:$ZZ$1, 0))</f>
        <v/>
      </c>
      <c r="B782">
        <f>INDEX(resultados!$A$2:$ZZ$3000, 776, MATCH($B$2, resultados!$A$1:$ZZ$1, 0))</f>
        <v/>
      </c>
      <c r="C782">
        <f>INDEX(resultados!$A$2:$ZZ$3000, 776, MATCH($B$3, resultados!$A$1:$ZZ$1, 0))</f>
        <v/>
      </c>
    </row>
    <row r="783">
      <c r="A783">
        <f>INDEX(resultados!$A$2:$ZZ$3000, 777, MATCH($B$1, resultados!$A$1:$ZZ$1, 0))</f>
        <v/>
      </c>
      <c r="B783">
        <f>INDEX(resultados!$A$2:$ZZ$3000, 777, MATCH($B$2, resultados!$A$1:$ZZ$1, 0))</f>
        <v/>
      </c>
      <c r="C783">
        <f>INDEX(resultados!$A$2:$ZZ$3000, 777, MATCH($B$3, resultados!$A$1:$ZZ$1, 0))</f>
        <v/>
      </c>
    </row>
    <row r="784">
      <c r="A784">
        <f>INDEX(resultados!$A$2:$ZZ$3000, 778, MATCH($B$1, resultados!$A$1:$ZZ$1, 0))</f>
        <v/>
      </c>
      <c r="B784">
        <f>INDEX(resultados!$A$2:$ZZ$3000, 778, MATCH($B$2, resultados!$A$1:$ZZ$1, 0))</f>
        <v/>
      </c>
      <c r="C784">
        <f>INDEX(resultados!$A$2:$ZZ$3000, 778, MATCH($B$3, resultados!$A$1:$ZZ$1, 0))</f>
        <v/>
      </c>
    </row>
    <row r="785">
      <c r="A785">
        <f>INDEX(resultados!$A$2:$ZZ$3000, 779, MATCH($B$1, resultados!$A$1:$ZZ$1, 0))</f>
        <v/>
      </c>
      <c r="B785">
        <f>INDEX(resultados!$A$2:$ZZ$3000, 779, MATCH($B$2, resultados!$A$1:$ZZ$1, 0))</f>
        <v/>
      </c>
      <c r="C785">
        <f>INDEX(resultados!$A$2:$ZZ$3000, 779, MATCH($B$3, resultados!$A$1:$ZZ$1, 0))</f>
        <v/>
      </c>
    </row>
    <row r="786">
      <c r="A786">
        <f>INDEX(resultados!$A$2:$ZZ$3000, 780, MATCH($B$1, resultados!$A$1:$ZZ$1, 0))</f>
        <v/>
      </c>
      <c r="B786">
        <f>INDEX(resultados!$A$2:$ZZ$3000, 780, MATCH($B$2, resultados!$A$1:$ZZ$1, 0))</f>
        <v/>
      </c>
      <c r="C786">
        <f>INDEX(resultados!$A$2:$ZZ$3000, 780, MATCH($B$3, resultados!$A$1:$ZZ$1, 0))</f>
        <v/>
      </c>
    </row>
    <row r="787">
      <c r="A787">
        <f>INDEX(resultados!$A$2:$ZZ$3000, 781, MATCH($B$1, resultados!$A$1:$ZZ$1, 0))</f>
        <v/>
      </c>
      <c r="B787">
        <f>INDEX(resultados!$A$2:$ZZ$3000, 781, MATCH($B$2, resultados!$A$1:$ZZ$1, 0))</f>
        <v/>
      </c>
      <c r="C787">
        <f>INDEX(resultados!$A$2:$ZZ$3000, 781, MATCH($B$3, resultados!$A$1:$ZZ$1, 0))</f>
        <v/>
      </c>
    </row>
    <row r="788">
      <c r="A788">
        <f>INDEX(resultados!$A$2:$ZZ$3000, 782, MATCH($B$1, resultados!$A$1:$ZZ$1, 0))</f>
        <v/>
      </c>
      <c r="B788">
        <f>INDEX(resultados!$A$2:$ZZ$3000, 782, MATCH($B$2, resultados!$A$1:$ZZ$1, 0))</f>
        <v/>
      </c>
      <c r="C788">
        <f>INDEX(resultados!$A$2:$ZZ$3000, 782, MATCH($B$3, resultados!$A$1:$ZZ$1, 0))</f>
        <v/>
      </c>
    </row>
    <row r="789">
      <c r="A789">
        <f>INDEX(resultados!$A$2:$ZZ$3000, 783, MATCH($B$1, resultados!$A$1:$ZZ$1, 0))</f>
        <v/>
      </c>
      <c r="B789">
        <f>INDEX(resultados!$A$2:$ZZ$3000, 783, MATCH($B$2, resultados!$A$1:$ZZ$1, 0))</f>
        <v/>
      </c>
      <c r="C789">
        <f>INDEX(resultados!$A$2:$ZZ$3000, 783, MATCH($B$3, resultados!$A$1:$ZZ$1, 0))</f>
        <v/>
      </c>
    </row>
    <row r="790">
      <c r="A790">
        <f>INDEX(resultados!$A$2:$ZZ$3000, 784, MATCH($B$1, resultados!$A$1:$ZZ$1, 0))</f>
        <v/>
      </c>
      <c r="B790">
        <f>INDEX(resultados!$A$2:$ZZ$3000, 784, MATCH($B$2, resultados!$A$1:$ZZ$1, 0))</f>
        <v/>
      </c>
      <c r="C790">
        <f>INDEX(resultados!$A$2:$ZZ$3000, 784, MATCH($B$3, resultados!$A$1:$ZZ$1, 0))</f>
        <v/>
      </c>
    </row>
    <row r="791">
      <c r="A791">
        <f>INDEX(resultados!$A$2:$ZZ$3000, 785, MATCH($B$1, resultados!$A$1:$ZZ$1, 0))</f>
        <v/>
      </c>
      <c r="B791">
        <f>INDEX(resultados!$A$2:$ZZ$3000, 785, MATCH($B$2, resultados!$A$1:$ZZ$1, 0))</f>
        <v/>
      </c>
      <c r="C791">
        <f>INDEX(resultados!$A$2:$ZZ$3000, 785, MATCH($B$3, resultados!$A$1:$ZZ$1, 0))</f>
        <v/>
      </c>
    </row>
    <row r="792">
      <c r="A792">
        <f>INDEX(resultados!$A$2:$ZZ$3000, 786, MATCH($B$1, resultados!$A$1:$ZZ$1, 0))</f>
        <v/>
      </c>
      <c r="B792">
        <f>INDEX(resultados!$A$2:$ZZ$3000, 786, MATCH($B$2, resultados!$A$1:$ZZ$1, 0))</f>
        <v/>
      </c>
      <c r="C792">
        <f>INDEX(resultados!$A$2:$ZZ$3000, 786, MATCH($B$3, resultados!$A$1:$ZZ$1, 0))</f>
        <v/>
      </c>
    </row>
    <row r="793">
      <c r="A793">
        <f>INDEX(resultados!$A$2:$ZZ$3000, 787, MATCH($B$1, resultados!$A$1:$ZZ$1, 0))</f>
        <v/>
      </c>
      <c r="B793">
        <f>INDEX(resultados!$A$2:$ZZ$3000, 787, MATCH($B$2, resultados!$A$1:$ZZ$1, 0))</f>
        <v/>
      </c>
      <c r="C793">
        <f>INDEX(resultados!$A$2:$ZZ$3000, 787, MATCH($B$3, resultados!$A$1:$ZZ$1, 0))</f>
        <v/>
      </c>
    </row>
    <row r="794">
      <c r="A794">
        <f>INDEX(resultados!$A$2:$ZZ$3000, 788, MATCH($B$1, resultados!$A$1:$ZZ$1, 0))</f>
        <v/>
      </c>
      <c r="B794">
        <f>INDEX(resultados!$A$2:$ZZ$3000, 788, MATCH($B$2, resultados!$A$1:$ZZ$1, 0))</f>
        <v/>
      </c>
      <c r="C794">
        <f>INDEX(resultados!$A$2:$ZZ$3000, 788, MATCH($B$3, resultados!$A$1:$ZZ$1, 0))</f>
        <v/>
      </c>
    </row>
    <row r="795">
      <c r="A795">
        <f>INDEX(resultados!$A$2:$ZZ$3000, 789, MATCH($B$1, resultados!$A$1:$ZZ$1, 0))</f>
        <v/>
      </c>
      <c r="B795">
        <f>INDEX(resultados!$A$2:$ZZ$3000, 789, MATCH($B$2, resultados!$A$1:$ZZ$1, 0))</f>
        <v/>
      </c>
      <c r="C795">
        <f>INDEX(resultados!$A$2:$ZZ$3000, 789, MATCH($B$3, resultados!$A$1:$ZZ$1, 0))</f>
        <v/>
      </c>
    </row>
    <row r="796">
      <c r="A796">
        <f>INDEX(resultados!$A$2:$ZZ$3000, 790, MATCH($B$1, resultados!$A$1:$ZZ$1, 0))</f>
        <v/>
      </c>
      <c r="B796">
        <f>INDEX(resultados!$A$2:$ZZ$3000, 790, MATCH($B$2, resultados!$A$1:$ZZ$1, 0))</f>
        <v/>
      </c>
      <c r="C796">
        <f>INDEX(resultados!$A$2:$ZZ$3000, 790, MATCH($B$3, resultados!$A$1:$ZZ$1, 0))</f>
        <v/>
      </c>
    </row>
    <row r="797">
      <c r="A797">
        <f>INDEX(resultados!$A$2:$ZZ$3000, 791, MATCH($B$1, resultados!$A$1:$ZZ$1, 0))</f>
        <v/>
      </c>
      <c r="B797">
        <f>INDEX(resultados!$A$2:$ZZ$3000, 791, MATCH($B$2, resultados!$A$1:$ZZ$1, 0))</f>
        <v/>
      </c>
      <c r="C797">
        <f>INDEX(resultados!$A$2:$ZZ$3000, 791, MATCH($B$3, resultados!$A$1:$ZZ$1, 0))</f>
        <v/>
      </c>
    </row>
    <row r="798">
      <c r="A798">
        <f>INDEX(resultados!$A$2:$ZZ$3000, 792, MATCH($B$1, resultados!$A$1:$ZZ$1, 0))</f>
        <v/>
      </c>
      <c r="B798">
        <f>INDEX(resultados!$A$2:$ZZ$3000, 792, MATCH($B$2, resultados!$A$1:$ZZ$1, 0))</f>
        <v/>
      </c>
      <c r="C798">
        <f>INDEX(resultados!$A$2:$ZZ$3000, 792, MATCH($B$3, resultados!$A$1:$ZZ$1, 0))</f>
        <v/>
      </c>
    </row>
    <row r="799">
      <c r="A799">
        <f>INDEX(resultados!$A$2:$ZZ$3000, 793, MATCH($B$1, resultados!$A$1:$ZZ$1, 0))</f>
        <v/>
      </c>
      <c r="B799">
        <f>INDEX(resultados!$A$2:$ZZ$3000, 793, MATCH($B$2, resultados!$A$1:$ZZ$1, 0))</f>
        <v/>
      </c>
      <c r="C799">
        <f>INDEX(resultados!$A$2:$ZZ$3000, 793, MATCH($B$3, resultados!$A$1:$ZZ$1, 0))</f>
        <v/>
      </c>
    </row>
    <row r="800">
      <c r="A800">
        <f>INDEX(resultados!$A$2:$ZZ$3000, 794, MATCH($B$1, resultados!$A$1:$ZZ$1, 0))</f>
        <v/>
      </c>
      <c r="B800">
        <f>INDEX(resultados!$A$2:$ZZ$3000, 794, MATCH($B$2, resultados!$A$1:$ZZ$1, 0))</f>
        <v/>
      </c>
      <c r="C800">
        <f>INDEX(resultados!$A$2:$ZZ$3000, 794, MATCH($B$3, resultados!$A$1:$ZZ$1, 0))</f>
        <v/>
      </c>
    </row>
    <row r="801">
      <c r="A801">
        <f>INDEX(resultados!$A$2:$ZZ$3000, 795, MATCH($B$1, resultados!$A$1:$ZZ$1, 0))</f>
        <v/>
      </c>
      <c r="B801">
        <f>INDEX(resultados!$A$2:$ZZ$3000, 795, MATCH($B$2, resultados!$A$1:$ZZ$1, 0))</f>
        <v/>
      </c>
      <c r="C801">
        <f>INDEX(resultados!$A$2:$ZZ$3000, 795, MATCH($B$3, resultados!$A$1:$ZZ$1, 0))</f>
        <v/>
      </c>
    </row>
    <row r="802">
      <c r="A802">
        <f>INDEX(resultados!$A$2:$ZZ$3000, 796, MATCH($B$1, resultados!$A$1:$ZZ$1, 0))</f>
        <v/>
      </c>
      <c r="B802">
        <f>INDEX(resultados!$A$2:$ZZ$3000, 796, MATCH($B$2, resultados!$A$1:$ZZ$1, 0))</f>
        <v/>
      </c>
      <c r="C802">
        <f>INDEX(resultados!$A$2:$ZZ$3000, 796, MATCH($B$3, resultados!$A$1:$ZZ$1, 0))</f>
        <v/>
      </c>
    </row>
    <row r="803">
      <c r="A803">
        <f>INDEX(resultados!$A$2:$ZZ$3000, 797, MATCH($B$1, resultados!$A$1:$ZZ$1, 0))</f>
        <v/>
      </c>
      <c r="B803">
        <f>INDEX(resultados!$A$2:$ZZ$3000, 797, MATCH($B$2, resultados!$A$1:$ZZ$1, 0))</f>
        <v/>
      </c>
      <c r="C803">
        <f>INDEX(resultados!$A$2:$ZZ$3000, 797, MATCH($B$3, resultados!$A$1:$ZZ$1, 0))</f>
        <v/>
      </c>
    </row>
    <row r="804">
      <c r="A804">
        <f>INDEX(resultados!$A$2:$ZZ$3000, 798, MATCH($B$1, resultados!$A$1:$ZZ$1, 0))</f>
        <v/>
      </c>
      <c r="B804">
        <f>INDEX(resultados!$A$2:$ZZ$3000, 798, MATCH($B$2, resultados!$A$1:$ZZ$1, 0))</f>
        <v/>
      </c>
      <c r="C804">
        <f>INDEX(resultados!$A$2:$ZZ$3000, 798, MATCH($B$3, resultados!$A$1:$ZZ$1, 0))</f>
        <v/>
      </c>
    </row>
    <row r="805">
      <c r="A805">
        <f>INDEX(resultados!$A$2:$ZZ$3000, 799, MATCH($B$1, resultados!$A$1:$ZZ$1, 0))</f>
        <v/>
      </c>
      <c r="B805">
        <f>INDEX(resultados!$A$2:$ZZ$3000, 799, MATCH($B$2, resultados!$A$1:$ZZ$1, 0))</f>
        <v/>
      </c>
      <c r="C805">
        <f>INDEX(resultados!$A$2:$ZZ$3000, 799, MATCH($B$3, resultados!$A$1:$ZZ$1, 0))</f>
        <v/>
      </c>
    </row>
    <row r="806">
      <c r="A806">
        <f>INDEX(resultados!$A$2:$ZZ$3000, 800, MATCH($B$1, resultados!$A$1:$ZZ$1, 0))</f>
        <v/>
      </c>
      <c r="B806">
        <f>INDEX(resultados!$A$2:$ZZ$3000, 800, MATCH($B$2, resultados!$A$1:$ZZ$1, 0))</f>
        <v/>
      </c>
      <c r="C806">
        <f>INDEX(resultados!$A$2:$ZZ$3000, 800, MATCH($B$3, resultados!$A$1:$ZZ$1, 0))</f>
        <v/>
      </c>
    </row>
    <row r="807">
      <c r="A807">
        <f>INDEX(resultados!$A$2:$ZZ$3000, 801, MATCH($B$1, resultados!$A$1:$ZZ$1, 0))</f>
        <v/>
      </c>
      <c r="B807">
        <f>INDEX(resultados!$A$2:$ZZ$3000, 801, MATCH($B$2, resultados!$A$1:$ZZ$1, 0))</f>
        <v/>
      </c>
      <c r="C807">
        <f>INDEX(resultados!$A$2:$ZZ$3000, 801, MATCH($B$3, resultados!$A$1:$ZZ$1, 0))</f>
        <v/>
      </c>
    </row>
    <row r="808">
      <c r="A808">
        <f>INDEX(resultados!$A$2:$ZZ$3000, 802, MATCH($B$1, resultados!$A$1:$ZZ$1, 0))</f>
        <v/>
      </c>
      <c r="B808">
        <f>INDEX(resultados!$A$2:$ZZ$3000, 802, MATCH($B$2, resultados!$A$1:$ZZ$1, 0))</f>
        <v/>
      </c>
      <c r="C808">
        <f>INDEX(resultados!$A$2:$ZZ$3000, 802, MATCH($B$3, resultados!$A$1:$ZZ$1, 0))</f>
        <v/>
      </c>
    </row>
    <row r="809">
      <c r="A809">
        <f>INDEX(resultados!$A$2:$ZZ$3000, 803, MATCH($B$1, resultados!$A$1:$ZZ$1, 0))</f>
        <v/>
      </c>
      <c r="B809">
        <f>INDEX(resultados!$A$2:$ZZ$3000, 803, MATCH($B$2, resultados!$A$1:$ZZ$1, 0))</f>
        <v/>
      </c>
      <c r="C809">
        <f>INDEX(resultados!$A$2:$ZZ$3000, 803, MATCH($B$3, resultados!$A$1:$ZZ$1, 0))</f>
        <v/>
      </c>
    </row>
    <row r="810">
      <c r="A810">
        <f>INDEX(resultados!$A$2:$ZZ$3000, 804, MATCH($B$1, resultados!$A$1:$ZZ$1, 0))</f>
        <v/>
      </c>
      <c r="B810">
        <f>INDEX(resultados!$A$2:$ZZ$3000, 804, MATCH($B$2, resultados!$A$1:$ZZ$1, 0))</f>
        <v/>
      </c>
      <c r="C810">
        <f>INDEX(resultados!$A$2:$ZZ$3000, 804, MATCH($B$3, resultados!$A$1:$ZZ$1, 0))</f>
        <v/>
      </c>
    </row>
    <row r="811">
      <c r="A811">
        <f>INDEX(resultados!$A$2:$ZZ$3000, 805, MATCH($B$1, resultados!$A$1:$ZZ$1, 0))</f>
        <v/>
      </c>
      <c r="B811">
        <f>INDEX(resultados!$A$2:$ZZ$3000, 805, MATCH($B$2, resultados!$A$1:$ZZ$1, 0))</f>
        <v/>
      </c>
      <c r="C811">
        <f>INDEX(resultados!$A$2:$ZZ$3000, 805, MATCH($B$3, resultados!$A$1:$ZZ$1, 0))</f>
        <v/>
      </c>
    </row>
    <row r="812">
      <c r="A812">
        <f>INDEX(resultados!$A$2:$ZZ$3000, 806, MATCH($B$1, resultados!$A$1:$ZZ$1, 0))</f>
        <v/>
      </c>
      <c r="B812">
        <f>INDEX(resultados!$A$2:$ZZ$3000, 806, MATCH($B$2, resultados!$A$1:$ZZ$1, 0))</f>
        <v/>
      </c>
      <c r="C812">
        <f>INDEX(resultados!$A$2:$ZZ$3000, 806, MATCH($B$3, resultados!$A$1:$ZZ$1, 0))</f>
        <v/>
      </c>
    </row>
    <row r="813">
      <c r="A813">
        <f>INDEX(resultados!$A$2:$ZZ$3000, 807, MATCH($B$1, resultados!$A$1:$ZZ$1, 0))</f>
        <v/>
      </c>
      <c r="B813">
        <f>INDEX(resultados!$A$2:$ZZ$3000, 807, MATCH($B$2, resultados!$A$1:$ZZ$1, 0))</f>
        <v/>
      </c>
      <c r="C813">
        <f>INDEX(resultados!$A$2:$ZZ$3000, 807, MATCH($B$3, resultados!$A$1:$ZZ$1, 0))</f>
        <v/>
      </c>
    </row>
    <row r="814">
      <c r="A814">
        <f>INDEX(resultados!$A$2:$ZZ$3000, 808, MATCH($B$1, resultados!$A$1:$ZZ$1, 0))</f>
        <v/>
      </c>
      <c r="B814">
        <f>INDEX(resultados!$A$2:$ZZ$3000, 808, MATCH($B$2, resultados!$A$1:$ZZ$1, 0))</f>
        <v/>
      </c>
      <c r="C814">
        <f>INDEX(resultados!$A$2:$ZZ$3000, 808, MATCH($B$3, resultados!$A$1:$ZZ$1, 0))</f>
        <v/>
      </c>
    </row>
    <row r="815">
      <c r="A815">
        <f>INDEX(resultados!$A$2:$ZZ$3000, 809, MATCH($B$1, resultados!$A$1:$ZZ$1, 0))</f>
        <v/>
      </c>
      <c r="B815">
        <f>INDEX(resultados!$A$2:$ZZ$3000, 809, MATCH($B$2, resultados!$A$1:$ZZ$1, 0))</f>
        <v/>
      </c>
      <c r="C815">
        <f>INDEX(resultados!$A$2:$ZZ$3000, 809, MATCH($B$3, resultados!$A$1:$ZZ$1, 0))</f>
        <v/>
      </c>
    </row>
    <row r="816">
      <c r="A816">
        <f>INDEX(resultados!$A$2:$ZZ$3000, 810, MATCH($B$1, resultados!$A$1:$ZZ$1, 0))</f>
        <v/>
      </c>
      <c r="B816">
        <f>INDEX(resultados!$A$2:$ZZ$3000, 810, MATCH($B$2, resultados!$A$1:$ZZ$1, 0))</f>
        <v/>
      </c>
      <c r="C816">
        <f>INDEX(resultados!$A$2:$ZZ$3000, 810, MATCH($B$3, resultados!$A$1:$ZZ$1, 0))</f>
        <v/>
      </c>
    </row>
    <row r="817">
      <c r="A817">
        <f>INDEX(resultados!$A$2:$ZZ$3000, 811, MATCH($B$1, resultados!$A$1:$ZZ$1, 0))</f>
        <v/>
      </c>
      <c r="B817">
        <f>INDEX(resultados!$A$2:$ZZ$3000, 811, MATCH($B$2, resultados!$A$1:$ZZ$1, 0))</f>
        <v/>
      </c>
      <c r="C817">
        <f>INDEX(resultados!$A$2:$ZZ$3000, 811, MATCH($B$3, resultados!$A$1:$ZZ$1, 0))</f>
        <v/>
      </c>
    </row>
    <row r="818">
      <c r="A818">
        <f>INDEX(resultados!$A$2:$ZZ$3000, 812, MATCH($B$1, resultados!$A$1:$ZZ$1, 0))</f>
        <v/>
      </c>
      <c r="B818">
        <f>INDEX(resultados!$A$2:$ZZ$3000, 812, MATCH($B$2, resultados!$A$1:$ZZ$1, 0))</f>
        <v/>
      </c>
      <c r="C818">
        <f>INDEX(resultados!$A$2:$ZZ$3000, 812, MATCH($B$3, resultados!$A$1:$ZZ$1, 0))</f>
        <v/>
      </c>
    </row>
    <row r="819">
      <c r="A819">
        <f>INDEX(resultados!$A$2:$ZZ$3000, 813, MATCH($B$1, resultados!$A$1:$ZZ$1, 0))</f>
        <v/>
      </c>
      <c r="B819">
        <f>INDEX(resultados!$A$2:$ZZ$3000, 813, MATCH($B$2, resultados!$A$1:$ZZ$1, 0))</f>
        <v/>
      </c>
      <c r="C819">
        <f>INDEX(resultados!$A$2:$ZZ$3000, 813, MATCH($B$3, resultados!$A$1:$ZZ$1, 0))</f>
        <v/>
      </c>
    </row>
    <row r="820">
      <c r="A820">
        <f>INDEX(resultados!$A$2:$ZZ$3000, 814, MATCH($B$1, resultados!$A$1:$ZZ$1, 0))</f>
        <v/>
      </c>
      <c r="B820">
        <f>INDEX(resultados!$A$2:$ZZ$3000, 814, MATCH($B$2, resultados!$A$1:$ZZ$1, 0))</f>
        <v/>
      </c>
      <c r="C820">
        <f>INDEX(resultados!$A$2:$ZZ$3000, 814, MATCH($B$3, resultados!$A$1:$ZZ$1, 0))</f>
        <v/>
      </c>
    </row>
    <row r="821">
      <c r="A821">
        <f>INDEX(resultados!$A$2:$ZZ$3000, 815, MATCH($B$1, resultados!$A$1:$ZZ$1, 0))</f>
        <v/>
      </c>
      <c r="B821">
        <f>INDEX(resultados!$A$2:$ZZ$3000, 815, MATCH($B$2, resultados!$A$1:$ZZ$1, 0))</f>
        <v/>
      </c>
      <c r="C821">
        <f>INDEX(resultados!$A$2:$ZZ$3000, 815, MATCH($B$3, resultados!$A$1:$ZZ$1, 0))</f>
        <v/>
      </c>
    </row>
    <row r="822">
      <c r="A822">
        <f>INDEX(resultados!$A$2:$ZZ$3000, 816, MATCH($B$1, resultados!$A$1:$ZZ$1, 0))</f>
        <v/>
      </c>
      <c r="B822">
        <f>INDEX(resultados!$A$2:$ZZ$3000, 816, MATCH($B$2, resultados!$A$1:$ZZ$1, 0))</f>
        <v/>
      </c>
      <c r="C822">
        <f>INDEX(resultados!$A$2:$ZZ$3000, 816, MATCH($B$3, resultados!$A$1:$ZZ$1, 0))</f>
        <v/>
      </c>
    </row>
    <row r="823">
      <c r="A823">
        <f>INDEX(resultados!$A$2:$ZZ$3000, 817, MATCH($B$1, resultados!$A$1:$ZZ$1, 0))</f>
        <v/>
      </c>
      <c r="B823">
        <f>INDEX(resultados!$A$2:$ZZ$3000, 817, MATCH($B$2, resultados!$A$1:$ZZ$1, 0))</f>
        <v/>
      </c>
      <c r="C823">
        <f>INDEX(resultados!$A$2:$ZZ$3000, 817, MATCH($B$3, resultados!$A$1:$ZZ$1, 0))</f>
        <v/>
      </c>
    </row>
    <row r="824">
      <c r="A824">
        <f>INDEX(resultados!$A$2:$ZZ$3000, 818, MATCH($B$1, resultados!$A$1:$ZZ$1, 0))</f>
        <v/>
      </c>
      <c r="B824">
        <f>INDEX(resultados!$A$2:$ZZ$3000, 818, MATCH($B$2, resultados!$A$1:$ZZ$1, 0))</f>
        <v/>
      </c>
      <c r="C824">
        <f>INDEX(resultados!$A$2:$ZZ$3000, 818, MATCH($B$3, resultados!$A$1:$ZZ$1, 0))</f>
        <v/>
      </c>
    </row>
    <row r="825">
      <c r="A825">
        <f>INDEX(resultados!$A$2:$ZZ$3000, 819, MATCH($B$1, resultados!$A$1:$ZZ$1, 0))</f>
        <v/>
      </c>
      <c r="B825">
        <f>INDEX(resultados!$A$2:$ZZ$3000, 819, MATCH($B$2, resultados!$A$1:$ZZ$1, 0))</f>
        <v/>
      </c>
      <c r="C825">
        <f>INDEX(resultados!$A$2:$ZZ$3000, 819, MATCH($B$3, resultados!$A$1:$ZZ$1, 0))</f>
        <v/>
      </c>
    </row>
    <row r="826">
      <c r="A826">
        <f>INDEX(resultados!$A$2:$ZZ$3000, 820, MATCH($B$1, resultados!$A$1:$ZZ$1, 0))</f>
        <v/>
      </c>
      <c r="B826">
        <f>INDEX(resultados!$A$2:$ZZ$3000, 820, MATCH($B$2, resultados!$A$1:$ZZ$1, 0))</f>
        <v/>
      </c>
      <c r="C826">
        <f>INDEX(resultados!$A$2:$ZZ$3000, 820, MATCH($B$3, resultados!$A$1:$ZZ$1, 0))</f>
        <v/>
      </c>
    </row>
    <row r="827">
      <c r="A827">
        <f>INDEX(resultados!$A$2:$ZZ$3000, 821, MATCH($B$1, resultados!$A$1:$ZZ$1, 0))</f>
        <v/>
      </c>
      <c r="B827">
        <f>INDEX(resultados!$A$2:$ZZ$3000, 821, MATCH($B$2, resultados!$A$1:$ZZ$1, 0))</f>
        <v/>
      </c>
      <c r="C827">
        <f>INDEX(resultados!$A$2:$ZZ$3000, 821, MATCH($B$3, resultados!$A$1:$ZZ$1, 0))</f>
        <v/>
      </c>
    </row>
    <row r="828">
      <c r="A828">
        <f>INDEX(resultados!$A$2:$ZZ$3000, 822, MATCH($B$1, resultados!$A$1:$ZZ$1, 0))</f>
        <v/>
      </c>
      <c r="B828">
        <f>INDEX(resultados!$A$2:$ZZ$3000, 822, MATCH($B$2, resultados!$A$1:$ZZ$1, 0))</f>
        <v/>
      </c>
      <c r="C828">
        <f>INDEX(resultados!$A$2:$ZZ$3000, 822, MATCH($B$3, resultados!$A$1:$ZZ$1, 0))</f>
        <v/>
      </c>
    </row>
    <row r="829">
      <c r="A829">
        <f>INDEX(resultados!$A$2:$ZZ$3000, 823, MATCH($B$1, resultados!$A$1:$ZZ$1, 0))</f>
        <v/>
      </c>
      <c r="B829">
        <f>INDEX(resultados!$A$2:$ZZ$3000, 823, MATCH($B$2, resultados!$A$1:$ZZ$1, 0))</f>
        <v/>
      </c>
      <c r="C829">
        <f>INDEX(resultados!$A$2:$ZZ$3000, 823, MATCH($B$3, resultados!$A$1:$ZZ$1, 0))</f>
        <v/>
      </c>
    </row>
    <row r="830">
      <c r="A830">
        <f>INDEX(resultados!$A$2:$ZZ$3000, 824, MATCH($B$1, resultados!$A$1:$ZZ$1, 0))</f>
        <v/>
      </c>
      <c r="B830">
        <f>INDEX(resultados!$A$2:$ZZ$3000, 824, MATCH($B$2, resultados!$A$1:$ZZ$1, 0))</f>
        <v/>
      </c>
      <c r="C830">
        <f>INDEX(resultados!$A$2:$ZZ$3000, 824, MATCH($B$3, resultados!$A$1:$ZZ$1, 0))</f>
        <v/>
      </c>
    </row>
    <row r="831">
      <c r="A831">
        <f>INDEX(resultados!$A$2:$ZZ$3000, 825, MATCH($B$1, resultados!$A$1:$ZZ$1, 0))</f>
        <v/>
      </c>
      <c r="B831">
        <f>INDEX(resultados!$A$2:$ZZ$3000, 825, MATCH($B$2, resultados!$A$1:$ZZ$1, 0))</f>
        <v/>
      </c>
      <c r="C831">
        <f>INDEX(resultados!$A$2:$ZZ$3000, 825, MATCH($B$3, resultados!$A$1:$ZZ$1, 0))</f>
        <v/>
      </c>
    </row>
    <row r="832">
      <c r="A832">
        <f>INDEX(resultados!$A$2:$ZZ$3000, 826, MATCH($B$1, resultados!$A$1:$ZZ$1, 0))</f>
        <v/>
      </c>
      <c r="B832">
        <f>INDEX(resultados!$A$2:$ZZ$3000, 826, MATCH($B$2, resultados!$A$1:$ZZ$1, 0))</f>
        <v/>
      </c>
      <c r="C832">
        <f>INDEX(resultados!$A$2:$ZZ$3000, 826, MATCH($B$3, resultados!$A$1:$ZZ$1, 0))</f>
        <v/>
      </c>
    </row>
    <row r="833">
      <c r="A833">
        <f>INDEX(resultados!$A$2:$ZZ$3000, 827, MATCH($B$1, resultados!$A$1:$ZZ$1, 0))</f>
        <v/>
      </c>
      <c r="B833">
        <f>INDEX(resultados!$A$2:$ZZ$3000, 827, MATCH($B$2, resultados!$A$1:$ZZ$1, 0))</f>
        <v/>
      </c>
      <c r="C833">
        <f>INDEX(resultados!$A$2:$ZZ$3000, 827, MATCH($B$3, resultados!$A$1:$ZZ$1, 0))</f>
        <v/>
      </c>
    </row>
    <row r="834">
      <c r="A834">
        <f>INDEX(resultados!$A$2:$ZZ$3000, 828, MATCH($B$1, resultados!$A$1:$ZZ$1, 0))</f>
        <v/>
      </c>
      <c r="B834">
        <f>INDEX(resultados!$A$2:$ZZ$3000, 828, MATCH($B$2, resultados!$A$1:$ZZ$1, 0))</f>
        <v/>
      </c>
      <c r="C834">
        <f>INDEX(resultados!$A$2:$ZZ$3000, 828, MATCH($B$3, resultados!$A$1:$ZZ$1, 0))</f>
        <v/>
      </c>
    </row>
    <row r="835">
      <c r="A835">
        <f>INDEX(resultados!$A$2:$ZZ$3000, 829, MATCH($B$1, resultados!$A$1:$ZZ$1, 0))</f>
        <v/>
      </c>
      <c r="B835">
        <f>INDEX(resultados!$A$2:$ZZ$3000, 829, MATCH($B$2, resultados!$A$1:$ZZ$1, 0))</f>
        <v/>
      </c>
      <c r="C835">
        <f>INDEX(resultados!$A$2:$ZZ$3000, 829, MATCH($B$3, resultados!$A$1:$ZZ$1, 0))</f>
        <v/>
      </c>
    </row>
    <row r="836">
      <c r="A836">
        <f>INDEX(resultados!$A$2:$ZZ$3000, 830, MATCH($B$1, resultados!$A$1:$ZZ$1, 0))</f>
        <v/>
      </c>
      <c r="B836">
        <f>INDEX(resultados!$A$2:$ZZ$3000, 830, MATCH($B$2, resultados!$A$1:$ZZ$1, 0))</f>
        <v/>
      </c>
      <c r="C836">
        <f>INDEX(resultados!$A$2:$ZZ$3000, 830, MATCH($B$3, resultados!$A$1:$ZZ$1, 0))</f>
        <v/>
      </c>
    </row>
    <row r="837">
      <c r="A837">
        <f>INDEX(resultados!$A$2:$ZZ$3000, 831, MATCH($B$1, resultados!$A$1:$ZZ$1, 0))</f>
        <v/>
      </c>
      <c r="B837">
        <f>INDEX(resultados!$A$2:$ZZ$3000, 831, MATCH($B$2, resultados!$A$1:$ZZ$1, 0))</f>
        <v/>
      </c>
      <c r="C837">
        <f>INDEX(resultados!$A$2:$ZZ$3000, 831, MATCH($B$3, resultados!$A$1:$ZZ$1, 0))</f>
        <v/>
      </c>
    </row>
    <row r="838">
      <c r="A838">
        <f>INDEX(resultados!$A$2:$ZZ$3000, 832, MATCH($B$1, resultados!$A$1:$ZZ$1, 0))</f>
        <v/>
      </c>
      <c r="B838">
        <f>INDEX(resultados!$A$2:$ZZ$3000, 832, MATCH($B$2, resultados!$A$1:$ZZ$1, 0))</f>
        <v/>
      </c>
      <c r="C838">
        <f>INDEX(resultados!$A$2:$ZZ$3000, 832, MATCH($B$3, resultados!$A$1:$ZZ$1, 0))</f>
        <v/>
      </c>
    </row>
    <row r="839">
      <c r="A839">
        <f>INDEX(resultados!$A$2:$ZZ$3000, 833, MATCH($B$1, resultados!$A$1:$ZZ$1, 0))</f>
        <v/>
      </c>
      <c r="B839">
        <f>INDEX(resultados!$A$2:$ZZ$3000, 833, MATCH($B$2, resultados!$A$1:$ZZ$1, 0))</f>
        <v/>
      </c>
      <c r="C839">
        <f>INDEX(resultados!$A$2:$ZZ$3000, 833, MATCH($B$3, resultados!$A$1:$ZZ$1, 0))</f>
        <v/>
      </c>
    </row>
    <row r="840">
      <c r="A840">
        <f>INDEX(resultados!$A$2:$ZZ$3000, 834, MATCH($B$1, resultados!$A$1:$ZZ$1, 0))</f>
        <v/>
      </c>
      <c r="B840">
        <f>INDEX(resultados!$A$2:$ZZ$3000, 834, MATCH($B$2, resultados!$A$1:$ZZ$1, 0))</f>
        <v/>
      </c>
      <c r="C840">
        <f>INDEX(resultados!$A$2:$ZZ$3000, 834, MATCH($B$3, resultados!$A$1:$ZZ$1, 0))</f>
        <v/>
      </c>
    </row>
    <row r="841">
      <c r="A841">
        <f>INDEX(resultados!$A$2:$ZZ$3000, 835, MATCH($B$1, resultados!$A$1:$ZZ$1, 0))</f>
        <v/>
      </c>
      <c r="B841">
        <f>INDEX(resultados!$A$2:$ZZ$3000, 835, MATCH($B$2, resultados!$A$1:$ZZ$1, 0))</f>
        <v/>
      </c>
      <c r="C841">
        <f>INDEX(resultados!$A$2:$ZZ$3000, 835, MATCH($B$3, resultados!$A$1:$ZZ$1, 0))</f>
        <v/>
      </c>
    </row>
    <row r="842">
      <c r="A842">
        <f>INDEX(resultados!$A$2:$ZZ$3000, 836, MATCH($B$1, resultados!$A$1:$ZZ$1, 0))</f>
        <v/>
      </c>
      <c r="B842">
        <f>INDEX(resultados!$A$2:$ZZ$3000, 836, MATCH($B$2, resultados!$A$1:$ZZ$1, 0))</f>
        <v/>
      </c>
      <c r="C842">
        <f>INDEX(resultados!$A$2:$ZZ$3000, 836, MATCH($B$3, resultados!$A$1:$ZZ$1, 0))</f>
        <v/>
      </c>
    </row>
    <row r="843">
      <c r="A843">
        <f>INDEX(resultados!$A$2:$ZZ$3000, 837, MATCH($B$1, resultados!$A$1:$ZZ$1, 0))</f>
        <v/>
      </c>
      <c r="B843">
        <f>INDEX(resultados!$A$2:$ZZ$3000, 837, MATCH($B$2, resultados!$A$1:$ZZ$1, 0))</f>
        <v/>
      </c>
      <c r="C843">
        <f>INDEX(resultados!$A$2:$ZZ$3000, 837, MATCH($B$3, resultados!$A$1:$ZZ$1, 0))</f>
        <v/>
      </c>
    </row>
    <row r="844">
      <c r="A844">
        <f>INDEX(resultados!$A$2:$ZZ$3000, 838, MATCH($B$1, resultados!$A$1:$ZZ$1, 0))</f>
        <v/>
      </c>
      <c r="B844">
        <f>INDEX(resultados!$A$2:$ZZ$3000, 838, MATCH($B$2, resultados!$A$1:$ZZ$1, 0))</f>
        <v/>
      </c>
      <c r="C844">
        <f>INDEX(resultados!$A$2:$ZZ$3000, 838, MATCH($B$3, resultados!$A$1:$ZZ$1, 0))</f>
        <v/>
      </c>
    </row>
    <row r="845">
      <c r="A845">
        <f>INDEX(resultados!$A$2:$ZZ$3000, 839, MATCH($B$1, resultados!$A$1:$ZZ$1, 0))</f>
        <v/>
      </c>
      <c r="B845">
        <f>INDEX(resultados!$A$2:$ZZ$3000, 839, MATCH($B$2, resultados!$A$1:$ZZ$1, 0))</f>
        <v/>
      </c>
      <c r="C845">
        <f>INDEX(resultados!$A$2:$ZZ$3000, 839, MATCH($B$3, resultados!$A$1:$ZZ$1, 0))</f>
        <v/>
      </c>
    </row>
    <row r="846">
      <c r="A846">
        <f>INDEX(resultados!$A$2:$ZZ$3000, 840, MATCH($B$1, resultados!$A$1:$ZZ$1, 0))</f>
        <v/>
      </c>
      <c r="B846">
        <f>INDEX(resultados!$A$2:$ZZ$3000, 840, MATCH($B$2, resultados!$A$1:$ZZ$1, 0))</f>
        <v/>
      </c>
      <c r="C846">
        <f>INDEX(resultados!$A$2:$ZZ$3000, 840, MATCH($B$3, resultados!$A$1:$ZZ$1, 0))</f>
        <v/>
      </c>
    </row>
    <row r="847">
      <c r="A847">
        <f>INDEX(resultados!$A$2:$ZZ$3000, 841, MATCH($B$1, resultados!$A$1:$ZZ$1, 0))</f>
        <v/>
      </c>
      <c r="B847">
        <f>INDEX(resultados!$A$2:$ZZ$3000, 841, MATCH($B$2, resultados!$A$1:$ZZ$1, 0))</f>
        <v/>
      </c>
      <c r="C847">
        <f>INDEX(resultados!$A$2:$ZZ$3000, 841, MATCH($B$3, resultados!$A$1:$ZZ$1, 0))</f>
        <v/>
      </c>
    </row>
    <row r="848">
      <c r="A848">
        <f>INDEX(resultados!$A$2:$ZZ$3000, 842, MATCH($B$1, resultados!$A$1:$ZZ$1, 0))</f>
        <v/>
      </c>
      <c r="B848">
        <f>INDEX(resultados!$A$2:$ZZ$3000, 842, MATCH($B$2, resultados!$A$1:$ZZ$1, 0))</f>
        <v/>
      </c>
      <c r="C848">
        <f>INDEX(resultados!$A$2:$ZZ$3000, 842, MATCH($B$3, resultados!$A$1:$ZZ$1, 0))</f>
        <v/>
      </c>
    </row>
    <row r="849">
      <c r="A849">
        <f>INDEX(resultados!$A$2:$ZZ$3000, 843, MATCH($B$1, resultados!$A$1:$ZZ$1, 0))</f>
        <v/>
      </c>
      <c r="B849">
        <f>INDEX(resultados!$A$2:$ZZ$3000, 843, MATCH($B$2, resultados!$A$1:$ZZ$1, 0))</f>
        <v/>
      </c>
      <c r="C849">
        <f>INDEX(resultados!$A$2:$ZZ$3000, 843, MATCH($B$3, resultados!$A$1:$ZZ$1, 0))</f>
        <v/>
      </c>
    </row>
    <row r="850">
      <c r="A850">
        <f>INDEX(resultados!$A$2:$ZZ$3000, 844, MATCH($B$1, resultados!$A$1:$ZZ$1, 0))</f>
        <v/>
      </c>
      <c r="B850">
        <f>INDEX(resultados!$A$2:$ZZ$3000, 844, MATCH($B$2, resultados!$A$1:$ZZ$1, 0))</f>
        <v/>
      </c>
      <c r="C850">
        <f>INDEX(resultados!$A$2:$ZZ$3000, 844, MATCH($B$3, resultados!$A$1:$ZZ$1, 0))</f>
        <v/>
      </c>
    </row>
    <row r="851">
      <c r="A851">
        <f>INDEX(resultados!$A$2:$ZZ$3000, 845, MATCH($B$1, resultados!$A$1:$ZZ$1, 0))</f>
        <v/>
      </c>
      <c r="B851">
        <f>INDEX(resultados!$A$2:$ZZ$3000, 845, MATCH($B$2, resultados!$A$1:$ZZ$1, 0))</f>
        <v/>
      </c>
      <c r="C851">
        <f>INDEX(resultados!$A$2:$ZZ$3000, 845, MATCH($B$3, resultados!$A$1:$ZZ$1, 0))</f>
        <v/>
      </c>
    </row>
    <row r="852">
      <c r="A852">
        <f>INDEX(resultados!$A$2:$ZZ$3000, 846, MATCH($B$1, resultados!$A$1:$ZZ$1, 0))</f>
        <v/>
      </c>
      <c r="B852">
        <f>INDEX(resultados!$A$2:$ZZ$3000, 846, MATCH($B$2, resultados!$A$1:$ZZ$1, 0))</f>
        <v/>
      </c>
      <c r="C852">
        <f>INDEX(resultados!$A$2:$ZZ$3000, 846, MATCH($B$3, resultados!$A$1:$ZZ$1, 0))</f>
        <v/>
      </c>
    </row>
    <row r="853">
      <c r="A853">
        <f>INDEX(resultados!$A$2:$ZZ$3000, 847, MATCH($B$1, resultados!$A$1:$ZZ$1, 0))</f>
        <v/>
      </c>
      <c r="B853">
        <f>INDEX(resultados!$A$2:$ZZ$3000, 847, MATCH($B$2, resultados!$A$1:$ZZ$1, 0))</f>
        <v/>
      </c>
      <c r="C853">
        <f>INDEX(resultados!$A$2:$ZZ$3000, 847, MATCH($B$3, resultados!$A$1:$ZZ$1, 0))</f>
        <v/>
      </c>
    </row>
    <row r="854">
      <c r="A854">
        <f>INDEX(resultados!$A$2:$ZZ$3000, 848, MATCH($B$1, resultados!$A$1:$ZZ$1, 0))</f>
        <v/>
      </c>
      <c r="B854">
        <f>INDEX(resultados!$A$2:$ZZ$3000, 848, MATCH($B$2, resultados!$A$1:$ZZ$1, 0))</f>
        <v/>
      </c>
      <c r="C854">
        <f>INDEX(resultados!$A$2:$ZZ$3000, 848, MATCH($B$3, resultados!$A$1:$ZZ$1, 0))</f>
        <v/>
      </c>
    </row>
    <row r="855">
      <c r="A855">
        <f>INDEX(resultados!$A$2:$ZZ$3000, 849, MATCH($B$1, resultados!$A$1:$ZZ$1, 0))</f>
        <v/>
      </c>
      <c r="B855">
        <f>INDEX(resultados!$A$2:$ZZ$3000, 849, MATCH($B$2, resultados!$A$1:$ZZ$1, 0))</f>
        <v/>
      </c>
      <c r="C855">
        <f>INDEX(resultados!$A$2:$ZZ$3000, 849, MATCH($B$3, resultados!$A$1:$ZZ$1, 0))</f>
        <v/>
      </c>
    </row>
    <row r="856">
      <c r="A856">
        <f>INDEX(resultados!$A$2:$ZZ$3000, 850, MATCH($B$1, resultados!$A$1:$ZZ$1, 0))</f>
        <v/>
      </c>
      <c r="B856">
        <f>INDEX(resultados!$A$2:$ZZ$3000, 850, MATCH($B$2, resultados!$A$1:$ZZ$1, 0))</f>
        <v/>
      </c>
      <c r="C856">
        <f>INDEX(resultados!$A$2:$ZZ$3000, 850, MATCH($B$3, resultados!$A$1:$ZZ$1, 0))</f>
        <v/>
      </c>
    </row>
    <row r="857">
      <c r="A857">
        <f>INDEX(resultados!$A$2:$ZZ$3000, 851, MATCH($B$1, resultados!$A$1:$ZZ$1, 0))</f>
        <v/>
      </c>
      <c r="B857">
        <f>INDEX(resultados!$A$2:$ZZ$3000, 851, MATCH($B$2, resultados!$A$1:$ZZ$1, 0))</f>
        <v/>
      </c>
      <c r="C857">
        <f>INDEX(resultados!$A$2:$ZZ$3000, 851, MATCH($B$3, resultados!$A$1:$ZZ$1, 0))</f>
        <v/>
      </c>
    </row>
    <row r="858">
      <c r="A858">
        <f>INDEX(resultados!$A$2:$ZZ$3000, 852, MATCH($B$1, resultados!$A$1:$ZZ$1, 0))</f>
        <v/>
      </c>
      <c r="B858">
        <f>INDEX(resultados!$A$2:$ZZ$3000, 852, MATCH($B$2, resultados!$A$1:$ZZ$1, 0))</f>
        <v/>
      </c>
      <c r="C858">
        <f>INDEX(resultados!$A$2:$ZZ$3000, 852, MATCH($B$3, resultados!$A$1:$ZZ$1, 0))</f>
        <v/>
      </c>
    </row>
    <row r="859">
      <c r="A859">
        <f>INDEX(resultados!$A$2:$ZZ$3000, 853, MATCH($B$1, resultados!$A$1:$ZZ$1, 0))</f>
        <v/>
      </c>
      <c r="B859">
        <f>INDEX(resultados!$A$2:$ZZ$3000, 853, MATCH($B$2, resultados!$A$1:$ZZ$1, 0))</f>
        <v/>
      </c>
      <c r="C859">
        <f>INDEX(resultados!$A$2:$ZZ$3000, 853, MATCH($B$3, resultados!$A$1:$ZZ$1, 0))</f>
        <v/>
      </c>
    </row>
    <row r="860">
      <c r="A860">
        <f>INDEX(resultados!$A$2:$ZZ$3000, 854, MATCH($B$1, resultados!$A$1:$ZZ$1, 0))</f>
        <v/>
      </c>
      <c r="B860">
        <f>INDEX(resultados!$A$2:$ZZ$3000, 854, MATCH($B$2, resultados!$A$1:$ZZ$1, 0))</f>
        <v/>
      </c>
      <c r="C860">
        <f>INDEX(resultados!$A$2:$ZZ$3000, 854, MATCH($B$3, resultados!$A$1:$ZZ$1, 0))</f>
        <v/>
      </c>
    </row>
    <row r="861">
      <c r="A861">
        <f>INDEX(resultados!$A$2:$ZZ$3000, 855, MATCH($B$1, resultados!$A$1:$ZZ$1, 0))</f>
        <v/>
      </c>
      <c r="B861">
        <f>INDEX(resultados!$A$2:$ZZ$3000, 855, MATCH($B$2, resultados!$A$1:$ZZ$1, 0))</f>
        <v/>
      </c>
      <c r="C861">
        <f>INDEX(resultados!$A$2:$ZZ$3000, 855, MATCH($B$3, resultados!$A$1:$ZZ$1, 0))</f>
        <v/>
      </c>
    </row>
    <row r="862">
      <c r="A862">
        <f>INDEX(resultados!$A$2:$ZZ$3000, 856, MATCH($B$1, resultados!$A$1:$ZZ$1, 0))</f>
        <v/>
      </c>
      <c r="B862">
        <f>INDEX(resultados!$A$2:$ZZ$3000, 856, MATCH($B$2, resultados!$A$1:$ZZ$1, 0))</f>
        <v/>
      </c>
      <c r="C862">
        <f>INDEX(resultados!$A$2:$ZZ$3000, 856, MATCH($B$3, resultados!$A$1:$ZZ$1, 0))</f>
        <v/>
      </c>
    </row>
    <row r="863">
      <c r="A863">
        <f>INDEX(resultados!$A$2:$ZZ$3000, 857, MATCH($B$1, resultados!$A$1:$ZZ$1, 0))</f>
        <v/>
      </c>
      <c r="B863">
        <f>INDEX(resultados!$A$2:$ZZ$3000, 857, MATCH($B$2, resultados!$A$1:$ZZ$1, 0))</f>
        <v/>
      </c>
      <c r="C863">
        <f>INDEX(resultados!$A$2:$ZZ$3000, 857, MATCH($B$3, resultados!$A$1:$ZZ$1, 0))</f>
        <v/>
      </c>
    </row>
    <row r="864">
      <c r="A864">
        <f>INDEX(resultados!$A$2:$ZZ$3000, 858, MATCH($B$1, resultados!$A$1:$ZZ$1, 0))</f>
        <v/>
      </c>
      <c r="B864">
        <f>INDEX(resultados!$A$2:$ZZ$3000, 858, MATCH($B$2, resultados!$A$1:$ZZ$1, 0))</f>
        <v/>
      </c>
      <c r="C864">
        <f>INDEX(resultados!$A$2:$ZZ$3000, 858, MATCH($B$3, resultados!$A$1:$ZZ$1, 0))</f>
        <v/>
      </c>
    </row>
    <row r="865">
      <c r="A865">
        <f>INDEX(resultados!$A$2:$ZZ$3000, 859, MATCH($B$1, resultados!$A$1:$ZZ$1, 0))</f>
        <v/>
      </c>
      <c r="B865">
        <f>INDEX(resultados!$A$2:$ZZ$3000, 859, MATCH($B$2, resultados!$A$1:$ZZ$1, 0))</f>
        <v/>
      </c>
      <c r="C865">
        <f>INDEX(resultados!$A$2:$ZZ$3000, 859, MATCH($B$3, resultados!$A$1:$ZZ$1, 0))</f>
        <v/>
      </c>
    </row>
    <row r="866">
      <c r="A866">
        <f>INDEX(resultados!$A$2:$ZZ$3000, 860, MATCH($B$1, resultados!$A$1:$ZZ$1, 0))</f>
        <v/>
      </c>
      <c r="B866">
        <f>INDEX(resultados!$A$2:$ZZ$3000, 860, MATCH($B$2, resultados!$A$1:$ZZ$1, 0))</f>
        <v/>
      </c>
      <c r="C866">
        <f>INDEX(resultados!$A$2:$ZZ$3000, 860, MATCH($B$3, resultados!$A$1:$ZZ$1, 0))</f>
        <v/>
      </c>
    </row>
    <row r="867">
      <c r="A867">
        <f>INDEX(resultados!$A$2:$ZZ$3000, 861, MATCH($B$1, resultados!$A$1:$ZZ$1, 0))</f>
        <v/>
      </c>
      <c r="B867">
        <f>INDEX(resultados!$A$2:$ZZ$3000, 861, MATCH($B$2, resultados!$A$1:$ZZ$1, 0))</f>
        <v/>
      </c>
      <c r="C867">
        <f>INDEX(resultados!$A$2:$ZZ$3000, 861, MATCH($B$3, resultados!$A$1:$ZZ$1, 0))</f>
        <v/>
      </c>
    </row>
    <row r="868">
      <c r="A868">
        <f>INDEX(resultados!$A$2:$ZZ$3000, 862, MATCH($B$1, resultados!$A$1:$ZZ$1, 0))</f>
        <v/>
      </c>
      <c r="B868">
        <f>INDEX(resultados!$A$2:$ZZ$3000, 862, MATCH($B$2, resultados!$A$1:$ZZ$1, 0))</f>
        <v/>
      </c>
      <c r="C868">
        <f>INDEX(resultados!$A$2:$ZZ$3000, 862, MATCH($B$3, resultados!$A$1:$ZZ$1, 0))</f>
        <v/>
      </c>
    </row>
    <row r="869">
      <c r="A869">
        <f>INDEX(resultados!$A$2:$ZZ$3000, 863, MATCH($B$1, resultados!$A$1:$ZZ$1, 0))</f>
        <v/>
      </c>
      <c r="B869">
        <f>INDEX(resultados!$A$2:$ZZ$3000, 863, MATCH($B$2, resultados!$A$1:$ZZ$1, 0))</f>
        <v/>
      </c>
      <c r="C869">
        <f>INDEX(resultados!$A$2:$ZZ$3000, 863, MATCH($B$3, resultados!$A$1:$ZZ$1, 0))</f>
        <v/>
      </c>
    </row>
    <row r="870">
      <c r="A870">
        <f>INDEX(resultados!$A$2:$ZZ$3000, 864, MATCH($B$1, resultados!$A$1:$ZZ$1, 0))</f>
        <v/>
      </c>
      <c r="B870">
        <f>INDEX(resultados!$A$2:$ZZ$3000, 864, MATCH($B$2, resultados!$A$1:$ZZ$1, 0))</f>
        <v/>
      </c>
      <c r="C870">
        <f>INDEX(resultados!$A$2:$ZZ$3000, 864, MATCH($B$3, resultados!$A$1:$ZZ$1, 0))</f>
        <v/>
      </c>
    </row>
    <row r="871">
      <c r="A871">
        <f>INDEX(resultados!$A$2:$ZZ$3000, 865, MATCH($B$1, resultados!$A$1:$ZZ$1, 0))</f>
        <v/>
      </c>
      <c r="B871">
        <f>INDEX(resultados!$A$2:$ZZ$3000, 865, MATCH($B$2, resultados!$A$1:$ZZ$1, 0))</f>
        <v/>
      </c>
      <c r="C871">
        <f>INDEX(resultados!$A$2:$ZZ$3000, 865, MATCH($B$3, resultados!$A$1:$ZZ$1, 0))</f>
        <v/>
      </c>
    </row>
    <row r="872">
      <c r="A872">
        <f>INDEX(resultados!$A$2:$ZZ$3000, 866, MATCH($B$1, resultados!$A$1:$ZZ$1, 0))</f>
        <v/>
      </c>
      <c r="B872">
        <f>INDEX(resultados!$A$2:$ZZ$3000, 866, MATCH($B$2, resultados!$A$1:$ZZ$1, 0))</f>
        <v/>
      </c>
      <c r="C872">
        <f>INDEX(resultados!$A$2:$ZZ$3000, 866, MATCH($B$3, resultados!$A$1:$ZZ$1, 0))</f>
        <v/>
      </c>
    </row>
    <row r="873">
      <c r="A873">
        <f>INDEX(resultados!$A$2:$ZZ$3000, 867, MATCH($B$1, resultados!$A$1:$ZZ$1, 0))</f>
        <v/>
      </c>
      <c r="B873">
        <f>INDEX(resultados!$A$2:$ZZ$3000, 867, MATCH($B$2, resultados!$A$1:$ZZ$1, 0))</f>
        <v/>
      </c>
      <c r="C873">
        <f>INDEX(resultados!$A$2:$ZZ$3000, 867, MATCH($B$3, resultados!$A$1:$ZZ$1, 0))</f>
        <v/>
      </c>
    </row>
    <row r="874">
      <c r="A874">
        <f>INDEX(resultados!$A$2:$ZZ$3000, 868, MATCH($B$1, resultados!$A$1:$ZZ$1, 0))</f>
        <v/>
      </c>
      <c r="B874">
        <f>INDEX(resultados!$A$2:$ZZ$3000, 868, MATCH($B$2, resultados!$A$1:$ZZ$1, 0))</f>
        <v/>
      </c>
      <c r="C874">
        <f>INDEX(resultados!$A$2:$ZZ$3000, 868, MATCH($B$3, resultados!$A$1:$ZZ$1, 0))</f>
        <v/>
      </c>
    </row>
    <row r="875">
      <c r="A875">
        <f>INDEX(resultados!$A$2:$ZZ$3000, 869, MATCH($B$1, resultados!$A$1:$ZZ$1, 0))</f>
        <v/>
      </c>
      <c r="B875">
        <f>INDEX(resultados!$A$2:$ZZ$3000, 869, MATCH($B$2, resultados!$A$1:$ZZ$1, 0))</f>
        <v/>
      </c>
      <c r="C875">
        <f>INDEX(resultados!$A$2:$ZZ$3000, 869, MATCH($B$3, resultados!$A$1:$ZZ$1, 0))</f>
        <v/>
      </c>
    </row>
    <row r="876">
      <c r="A876">
        <f>INDEX(resultados!$A$2:$ZZ$3000, 870, MATCH($B$1, resultados!$A$1:$ZZ$1, 0))</f>
        <v/>
      </c>
      <c r="B876">
        <f>INDEX(resultados!$A$2:$ZZ$3000, 870, MATCH($B$2, resultados!$A$1:$ZZ$1, 0))</f>
        <v/>
      </c>
      <c r="C876">
        <f>INDEX(resultados!$A$2:$ZZ$3000, 870, MATCH($B$3, resultados!$A$1:$ZZ$1, 0))</f>
        <v/>
      </c>
    </row>
    <row r="877">
      <c r="A877">
        <f>INDEX(resultados!$A$2:$ZZ$3000, 871, MATCH($B$1, resultados!$A$1:$ZZ$1, 0))</f>
        <v/>
      </c>
      <c r="B877">
        <f>INDEX(resultados!$A$2:$ZZ$3000, 871, MATCH($B$2, resultados!$A$1:$ZZ$1, 0))</f>
        <v/>
      </c>
      <c r="C877">
        <f>INDEX(resultados!$A$2:$ZZ$3000, 871, MATCH($B$3, resultados!$A$1:$ZZ$1, 0))</f>
        <v/>
      </c>
    </row>
    <row r="878">
      <c r="A878">
        <f>INDEX(resultados!$A$2:$ZZ$3000, 872, MATCH($B$1, resultados!$A$1:$ZZ$1, 0))</f>
        <v/>
      </c>
      <c r="B878">
        <f>INDEX(resultados!$A$2:$ZZ$3000, 872, MATCH($B$2, resultados!$A$1:$ZZ$1, 0))</f>
        <v/>
      </c>
      <c r="C878">
        <f>INDEX(resultados!$A$2:$ZZ$3000, 872, MATCH($B$3, resultados!$A$1:$ZZ$1, 0))</f>
        <v/>
      </c>
    </row>
    <row r="879">
      <c r="A879">
        <f>INDEX(resultados!$A$2:$ZZ$3000, 873, MATCH($B$1, resultados!$A$1:$ZZ$1, 0))</f>
        <v/>
      </c>
      <c r="B879">
        <f>INDEX(resultados!$A$2:$ZZ$3000, 873, MATCH($B$2, resultados!$A$1:$ZZ$1, 0))</f>
        <v/>
      </c>
      <c r="C879">
        <f>INDEX(resultados!$A$2:$ZZ$3000, 873, MATCH($B$3, resultados!$A$1:$ZZ$1, 0))</f>
        <v/>
      </c>
    </row>
    <row r="880">
      <c r="A880">
        <f>INDEX(resultados!$A$2:$ZZ$3000, 874, MATCH($B$1, resultados!$A$1:$ZZ$1, 0))</f>
        <v/>
      </c>
      <c r="B880">
        <f>INDEX(resultados!$A$2:$ZZ$3000, 874, MATCH($B$2, resultados!$A$1:$ZZ$1, 0))</f>
        <v/>
      </c>
      <c r="C880">
        <f>INDEX(resultados!$A$2:$ZZ$3000, 874, MATCH($B$3, resultados!$A$1:$ZZ$1, 0))</f>
        <v/>
      </c>
    </row>
    <row r="881">
      <c r="A881">
        <f>INDEX(resultados!$A$2:$ZZ$3000, 875, MATCH($B$1, resultados!$A$1:$ZZ$1, 0))</f>
        <v/>
      </c>
      <c r="B881">
        <f>INDEX(resultados!$A$2:$ZZ$3000, 875, MATCH($B$2, resultados!$A$1:$ZZ$1, 0))</f>
        <v/>
      </c>
      <c r="C881">
        <f>INDEX(resultados!$A$2:$ZZ$3000, 875, MATCH($B$3, resultados!$A$1:$ZZ$1, 0))</f>
        <v/>
      </c>
    </row>
    <row r="882">
      <c r="A882">
        <f>INDEX(resultados!$A$2:$ZZ$3000, 876, MATCH($B$1, resultados!$A$1:$ZZ$1, 0))</f>
        <v/>
      </c>
      <c r="B882">
        <f>INDEX(resultados!$A$2:$ZZ$3000, 876, MATCH($B$2, resultados!$A$1:$ZZ$1, 0))</f>
        <v/>
      </c>
      <c r="C882">
        <f>INDEX(resultados!$A$2:$ZZ$3000, 876, MATCH($B$3, resultados!$A$1:$ZZ$1, 0))</f>
        <v/>
      </c>
    </row>
    <row r="883">
      <c r="A883">
        <f>INDEX(resultados!$A$2:$ZZ$3000, 877, MATCH($B$1, resultados!$A$1:$ZZ$1, 0))</f>
        <v/>
      </c>
      <c r="B883">
        <f>INDEX(resultados!$A$2:$ZZ$3000, 877, MATCH($B$2, resultados!$A$1:$ZZ$1, 0))</f>
        <v/>
      </c>
      <c r="C883">
        <f>INDEX(resultados!$A$2:$ZZ$3000, 877, MATCH($B$3, resultados!$A$1:$ZZ$1, 0))</f>
        <v/>
      </c>
    </row>
    <row r="884">
      <c r="A884">
        <f>INDEX(resultados!$A$2:$ZZ$3000, 878, MATCH($B$1, resultados!$A$1:$ZZ$1, 0))</f>
        <v/>
      </c>
      <c r="B884">
        <f>INDEX(resultados!$A$2:$ZZ$3000, 878, MATCH($B$2, resultados!$A$1:$ZZ$1, 0))</f>
        <v/>
      </c>
      <c r="C884">
        <f>INDEX(resultados!$A$2:$ZZ$3000, 878, MATCH($B$3, resultados!$A$1:$ZZ$1, 0))</f>
        <v/>
      </c>
    </row>
    <row r="885">
      <c r="A885">
        <f>INDEX(resultados!$A$2:$ZZ$3000, 879, MATCH($B$1, resultados!$A$1:$ZZ$1, 0))</f>
        <v/>
      </c>
      <c r="B885">
        <f>INDEX(resultados!$A$2:$ZZ$3000, 879, MATCH($B$2, resultados!$A$1:$ZZ$1, 0))</f>
        <v/>
      </c>
      <c r="C885">
        <f>INDEX(resultados!$A$2:$ZZ$3000, 879, MATCH($B$3, resultados!$A$1:$ZZ$1, 0))</f>
        <v/>
      </c>
    </row>
    <row r="886">
      <c r="A886">
        <f>INDEX(resultados!$A$2:$ZZ$3000, 880, MATCH($B$1, resultados!$A$1:$ZZ$1, 0))</f>
        <v/>
      </c>
      <c r="B886">
        <f>INDEX(resultados!$A$2:$ZZ$3000, 880, MATCH($B$2, resultados!$A$1:$ZZ$1, 0))</f>
        <v/>
      </c>
      <c r="C886">
        <f>INDEX(resultados!$A$2:$ZZ$3000, 880, MATCH($B$3, resultados!$A$1:$ZZ$1, 0))</f>
        <v/>
      </c>
    </row>
    <row r="887">
      <c r="A887">
        <f>INDEX(resultados!$A$2:$ZZ$3000, 881, MATCH($B$1, resultados!$A$1:$ZZ$1, 0))</f>
        <v/>
      </c>
      <c r="B887">
        <f>INDEX(resultados!$A$2:$ZZ$3000, 881, MATCH($B$2, resultados!$A$1:$ZZ$1, 0))</f>
        <v/>
      </c>
      <c r="C887">
        <f>INDEX(resultados!$A$2:$ZZ$3000, 881, MATCH($B$3, resultados!$A$1:$ZZ$1, 0))</f>
        <v/>
      </c>
    </row>
    <row r="888">
      <c r="A888">
        <f>INDEX(resultados!$A$2:$ZZ$3000, 882, MATCH($B$1, resultados!$A$1:$ZZ$1, 0))</f>
        <v/>
      </c>
      <c r="B888">
        <f>INDEX(resultados!$A$2:$ZZ$3000, 882, MATCH($B$2, resultados!$A$1:$ZZ$1, 0))</f>
        <v/>
      </c>
      <c r="C888">
        <f>INDEX(resultados!$A$2:$ZZ$3000, 882, MATCH($B$3, resultados!$A$1:$ZZ$1, 0))</f>
        <v/>
      </c>
    </row>
    <row r="889">
      <c r="A889">
        <f>INDEX(resultados!$A$2:$ZZ$3000, 883, MATCH($B$1, resultados!$A$1:$ZZ$1, 0))</f>
        <v/>
      </c>
      <c r="B889">
        <f>INDEX(resultados!$A$2:$ZZ$3000, 883, MATCH($B$2, resultados!$A$1:$ZZ$1, 0))</f>
        <v/>
      </c>
      <c r="C889">
        <f>INDEX(resultados!$A$2:$ZZ$3000, 883, MATCH($B$3, resultados!$A$1:$ZZ$1, 0))</f>
        <v/>
      </c>
    </row>
    <row r="890">
      <c r="A890">
        <f>INDEX(resultados!$A$2:$ZZ$3000, 884, MATCH($B$1, resultados!$A$1:$ZZ$1, 0))</f>
        <v/>
      </c>
      <c r="B890">
        <f>INDEX(resultados!$A$2:$ZZ$3000, 884, MATCH($B$2, resultados!$A$1:$ZZ$1, 0))</f>
        <v/>
      </c>
      <c r="C890">
        <f>INDEX(resultados!$A$2:$ZZ$3000, 884, MATCH($B$3, resultados!$A$1:$ZZ$1, 0))</f>
        <v/>
      </c>
    </row>
    <row r="891">
      <c r="A891">
        <f>INDEX(resultados!$A$2:$ZZ$3000, 885, MATCH($B$1, resultados!$A$1:$ZZ$1, 0))</f>
        <v/>
      </c>
      <c r="B891">
        <f>INDEX(resultados!$A$2:$ZZ$3000, 885, MATCH($B$2, resultados!$A$1:$ZZ$1, 0))</f>
        <v/>
      </c>
      <c r="C891">
        <f>INDEX(resultados!$A$2:$ZZ$3000, 885, MATCH($B$3, resultados!$A$1:$ZZ$1, 0))</f>
        <v/>
      </c>
    </row>
    <row r="892">
      <c r="A892">
        <f>INDEX(resultados!$A$2:$ZZ$3000, 886, MATCH($B$1, resultados!$A$1:$ZZ$1, 0))</f>
        <v/>
      </c>
      <c r="B892">
        <f>INDEX(resultados!$A$2:$ZZ$3000, 886, MATCH($B$2, resultados!$A$1:$ZZ$1, 0))</f>
        <v/>
      </c>
      <c r="C892">
        <f>INDEX(resultados!$A$2:$ZZ$3000, 886, MATCH($B$3, resultados!$A$1:$ZZ$1, 0))</f>
        <v/>
      </c>
    </row>
    <row r="893">
      <c r="A893">
        <f>INDEX(resultados!$A$2:$ZZ$3000, 887, MATCH($B$1, resultados!$A$1:$ZZ$1, 0))</f>
        <v/>
      </c>
      <c r="B893">
        <f>INDEX(resultados!$A$2:$ZZ$3000, 887, MATCH($B$2, resultados!$A$1:$ZZ$1, 0))</f>
        <v/>
      </c>
      <c r="C893">
        <f>INDEX(resultados!$A$2:$ZZ$3000, 887, MATCH($B$3, resultados!$A$1:$ZZ$1, 0))</f>
        <v/>
      </c>
    </row>
    <row r="894">
      <c r="A894">
        <f>INDEX(resultados!$A$2:$ZZ$3000, 888, MATCH($B$1, resultados!$A$1:$ZZ$1, 0))</f>
        <v/>
      </c>
      <c r="B894">
        <f>INDEX(resultados!$A$2:$ZZ$3000, 888, MATCH($B$2, resultados!$A$1:$ZZ$1, 0))</f>
        <v/>
      </c>
      <c r="C894">
        <f>INDEX(resultados!$A$2:$ZZ$3000, 888, MATCH($B$3, resultados!$A$1:$ZZ$1, 0))</f>
        <v/>
      </c>
    </row>
    <row r="895">
      <c r="A895">
        <f>INDEX(resultados!$A$2:$ZZ$3000, 889, MATCH($B$1, resultados!$A$1:$ZZ$1, 0))</f>
        <v/>
      </c>
      <c r="B895">
        <f>INDEX(resultados!$A$2:$ZZ$3000, 889, MATCH($B$2, resultados!$A$1:$ZZ$1, 0))</f>
        <v/>
      </c>
      <c r="C895">
        <f>INDEX(resultados!$A$2:$ZZ$3000, 889, MATCH($B$3, resultados!$A$1:$ZZ$1, 0))</f>
        <v/>
      </c>
    </row>
    <row r="896">
      <c r="A896">
        <f>INDEX(resultados!$A$2:$ZZ$3000, 890, MATCH($B$1, resultados!$A$1:$ZZ$1, 0))</f>
        <v/>
      </c>
      <c r="B896">
        <f>INDEX(resultados!$A$2:$ZZ$3000, 890, MATCH($B$2, resultados!$A$1:$ZZ$1, 0))</f>
        <v/>
      </c>
      <c r="C896">
        <f>INDEX(resultados!$A$2:$ZZ$3000, 890, MATCH($B$3, resultados!$A$1:$ZZ$1, 0))</f>
        <v/>
      </c>
    </row>
    <row r="897">
      <c r="A897">
        <f>INDEX(resultados!$A$2:$ZZ$3000, 891, MATCH($B$1, resultados!$A$1:$ZZ$1, 0))</f>
        <v/>
      </c>
      <c r="B897">
        <f>INDEX(resultados!$A$2:$ZZ$3000, 891, MATCH($B$2, resultados!$A$1:$ZZ$1, 0))</f>
        <v/>
      </c>
      <c r="C897">
        <f>INDEX(resultados!$A$2:$ZZ$3000, 891, MATCH($B$3, resultados!$A$1:$ZZ$1, 0))</f>
        <v/>
      </c>
    </row>
    <row r="898">
      <c r="A898">
        <f>INDEX(resultados!$A$2:$ZZ$3000, 892, MATCH($B$1, resultados!$A$1:$ZZ$1, 0))</f>
        <v/>
      </c>
      <c r="B898">
        <f>INDEX(resultados!$A$2:$ZZ$3000, 892, MATCH($B$2, resultados!$A$1:$ZZ$1, 0))</f>
        <v/>
      </c>
      <c r="C898">
        <f>INDEX(resultados!$A$2:$ZZ$3000, 892, MATCH($B$3, resultados!$A$1:$ZZ$1, 0))</f>
        <v/>
      </c>
    </row>
    <row r="899">
      <c r="A899">
        <f>INDEX(resultados!$A$2:$ZZ$3000, 893, MATCH($B$1, resultados!$A$1:$ZZ$1, 0))</f>
        <v/>
      </c>
      <c r="B899">
        <f>INDEX(resultados!$A$2:$ZZ$3000, 893, MATCH($B$2, resultados!$A$1:$ZZ$1, 0))</f>
        <v/>
      </c>
      <c r="C899">
        <f>INDEX(resultados!$A$2:$ZZ$3000, 893, MATCH($B$3, resultados!$A$1:$ZZ$1, 0))</f>
        <v/>
      </c>
    </row>
    <row r="900">
      <c r="A900">
        <f>INDEX(resultados!$A$2:$ZZ$3000, 894, MATCH($B$1, resultados!$A$1:$ZZ$1, 0))</f>
        <v/>
      </c>
      <c r="B900">
        <f>INDEX(resultados!$A$2:$ZZ$3000, 894, MATCH($B$2, resultados!$A$1:$ZZ$1, 0))</f>
        <v/>
      </c>
      <c r="C900">
        <f>INDEX(resultados!$A$2:$ZZ$3000, 894, MATCH($B$3, resultados!$A$1:$ZZ$1, 0))</f>
        <v/>
      </c>
    </row>
    <row r="901">
      <c r="A901">
        <f>INDEX(resultados!$A$2:$ZZ$3000, 895, MATCH($B$1, resultados!$A$1:$ZZ$1, 0))</f>
        <v/>
      </c>
      <c r="B901">
        <f>INDEX(resultados!$A$2:$ZZ$3000, 895, MATCH($B$2, resultados!$A$1:$ZZ$1, 0))</f>
        <v/>
      </c>
      <c r="C901">
        <f>INDEX(resultados!$A$2:$ZZ$3000, 895, MATCH($B$3, resultados!$A$1:$ZZ$1, 0))</f>
        <v/>
      </c>
    </row>
    <row r="902">
      <c r="A902">
        <f>INDEX(resultados!$A$2:$ZZ$3000, 896, MATCH($B$1, resultados!$A$1:$ZZ$1, 0))</f>
        <v/>
      </c>
      <c r="B902">
        <f>INDEX(resultados!$A$2:$ZZ$3000, 896, MATCH($B$2, resultados!$A$1:$ZZ$1, 0))</f>
        <v/>
      </c>
      <c r="C902">
        <f>INDEX(resultados!$A$2:$ZZ$3000, 896, MATCH($B$3, resultados!$A$1:$ZZ$1, 0))</f>
        <v/>
      </c>
    </row>
    <row r="903">
      <c r="A903">
        <f>INDEX(resultados!$A$2:$ZZ$3000, 897, MATCH($B$1, resultados!$A$1:$ZZ$1, 0))</f>
        <v/>
      </c>
      <c r="B903">
        <f>INDEX(resultados!$A$2:$ZZ$3000, 897, MATCH($B$2, resultados!$A$1:$ZZ$1, 0))</f>
        <v/>
      </c>
      <c r="C903">
        <f>INDEX(resultados!$A$2:$ZZ$3000, 897, MATCH($B$3, resultados!$A$1:$ZZ$1, 0))</f>
        <v/>
      </c>
    </row>
    <row r="904">
      <c r="A904">
        <f>INDEX(resultados!$A$2:$ZZ$3000, 898, MATCH($B$1, resultados!$A$1:$ZZ$1, 0))</f>
        <v/>
      </c>
      <c r="B904">
        <f>INDEX(resultados!$A$2:$ZZ$3000, 898, MATCH($B$2, resultados!$A$1:$ZZ$1, 0))</f>
        <v/>
      </c>
      <c r="C904">
        <f>INDEX(resultados!$A$2:$ZZ$3000, 898, MATCH($B$3, resultados!$A$1:$ZZ$1, 0))</f>
        <v/>
      </c>
    </row>
    <row r="905">
      <c r="A905">
        <f>INDEX(resultados!$A$2:$ZZ$3000, 899, MATCH($B$1, resultados!$A$1:$ZZ$1, 0))</f>
        <v/>
      </c>
      <c r="B905">
        <f>INDEX(resultados!$A$2:$ZZ$3000, 899, MATCH($B$2, resultados!$A$1:$ZZ$1, 0))</f>
        <v/>
      </c>
      <c r="C905">
        <f>INDEX(resultados!$A$2:$ZZ$3000, 899, MATCH($B$3, resultados!$A$1:$ZZ$1, 0))</f>
        <v/>
      </c>
    </row>
    <row r="906">
      <c r="A906">
        <f>INDEX(resultados!$A$2:$ZZ$3000, 900, MATCH($B$1, resultados!$A$1:$ZZ$1, 0))</f>
        <v/>
      </c>
      <c r="B906">
        <f>INDEX(resultados!$A$2:$ZZ$3000, 900, MATCH($B$2, resultados!$A$1:$ZZ$1, 0))</f>
        <v/>
      </c>
      <c r="C906">
        <f>INDEX(resultados!$A$2:$ZZ$3000, 900, MATCH($B$3, resultados!$A$1:$ZZ$1, 0))</f>
        <v/>
      </c>
    </row>
    <row r="907">
      <c r="A907">
        <f>INDEX(resultados!$A$2:$ZZ$3000, 901, MATCH($B$1, resultados!$A$1:$ZZ$1, 0))</f>
        <v/>
      </c>
      <c r="B907">
        <f>INDEX(resultados!$A$2:$ZZ$3000, 901, MATCH($B$2, resultados!$A$1:$ZZ$1, 0))</f>
        <v/>
      </c>
      <c r="C907">
        <f>INDEX(resultados!$A$2:$ZZ$3000, 901, MATCH($B$3, resultados!$A$1:$ZZ$1, 0))</f>
        <v/>
      </c>
    </row>
    <row r="908">
      <c r="A908">
        <f>INDEX(resultados!$A$2:$ZZ$3000, 902, MATCH($B$1, resultados!$A$1:$ZZ$1, 0))</f>
        <v/>
      </c>
      <c r="B908">
        <f>INDEX(resultados!$A$2:$ZZ$3000, 902, MATCH($B$2, resultados!$A$1:$ZZ$1, 0))</f>
        <v/>
      </c>
      <c r="C908">
        <f>INDEX(resultados!$A$2:$ZZ$3000, 902, MATCH($B$3, resultados!$A$1:$ZZ$1, 0))</f>
        <v/>
      </c>
    </row>
    <row r="909">
      <c r="A909">
        <f>INDEX(resultados!$A$2:$ZZ$3000, 903, MATCH($B$1, resultados!$A$1:$ZZ$1, 0))</f>
        <v/>
      </c>
      <c r="B909">
        <f>INDEX(resultados!$A$2:$ZZ$3000, 903, MATCH($B$2, resultados!$A$1:$ZZ$1, 0))</f>
        <v/>
      </c>
      <c r="C909">
        <f>INDEX(resultados!$A$2:$ZZ$3000, 903, MATCH($B$3, resultados!$A$1:$ZZ$1, 0))</f>
        <v/>
      </c>
    </row>
    <row r="910">
      <c r="A910">
        <f>INDEX(resultados!$A$2:$ZZ$3000, 904, MATCH($B$1, resultados!$A$1:$ZZ$1, 0))</f>
        <v/>
      </c>
      <c r="B910">
        <f>INDEX(resultados!$A$2:$ZZ$3000, 904, MATCH($B$2, resultados!$A$1:$ZZ$1, 0))</f>
        <v/>
      </c>
      <c r="C910">
        <f>INDEX(resultados!$A$2:$ZZ$3000, 904, MATCH($B$3, resultados!$A$1:$ZZ$1, 0))</f>
        <v/>
      </c>
    </row>
    <row r="911">
      <c r="A911">
        <f>INDEX(resultados!$A$2:$ZZ$3000, 905, MATCH($B$1, resultados!$A$1:$ZZ$1, 0))</f>
        <v/>
      </c>
      <c r="B911">
        <f>INDEX(resultados!$A$2:$ZZ$3000, 905, MATCH($B$2, resultados!$A$1:$ZZ$1, 0))</f>
        <v/>
      </c>
      <c r="C911">
        <f>INDEX(resultados!$A$2:$ZZ$3000, 905, MATCH($B$3, resultados!$A$1:$ZZ$1, 0))</f>
        <v/>
      </c>
    </row>
    <row r="912">
      <c r="A912">
        <f>INDEX(resultados!$A$2:$ZZ$3000, 906, MATCH($B$1, resultados!$A$1:$ZZ$1, 0))</f>
        <v/>
      </c>
      <c r="B912">
        <f>INDEX(resultados!$A$2:$ZZ$3000, 906, MATCH($B$2, resultados!$A$1:$ZZ$1, 0))</f>
        <v/>
      </c>
      <c r="C912">
        <f>INDEX(resultados!$A$2:$ZZ$3000, 906, MATCH($B$3, resultados!$A$1:$ZZ$1, 0))</f>
        <v/>
      </c>
    </row>
    <row r="913">
      <c r="A913">
        <f>INDEX(resultados!$A$2:$ZZ$3000, 907, MATCH($B$1, resultados!$A$1:$ZZ$1, 0))</f>
        <v/>
      </c>
      <c r="B913">
        <f>INDEX(resultados!$A$2:$ZZ$3000, 907, MATCH($B$2, resultados!$A$1:$ZZ$1, 0))</f>
        <v/>
      </c>
      <c r="C913">
        <f>INDEX(resultados!$A$2:$ZZ$3000, 907, MATCH($B$3, resultados!$A$1:$ZZ$1, 0))</f>
        <v/>
      </c>
    </row>
    <row r="914">
      <c r="A914">
        <f>INDEX(resultados!$A$2:$ZZ$3000, 908, MATCH($B$1, resultados!$A$1:$ZZ$1, 0))</f>
        <v/>
      </c>
      <c r="B914">
        <f>INDEX(resultados!$A$2:$ZZ$3000, 908, MATCH($B$2, resultados!$A$1:$ZZ$1, 0))</f>
        <v/>
      </c>
      <c r="C914">
        <f>INDEX(resultados!$A$2:$ZZ$3000, 908, MATCH($B$3, resultados!$A$1:$ZZ$1, 0))</f>
        <v/>
      </c>
    </row>
    <row r="915">
      <c r="A915">
        <f>INDEX(resultados!$A$2:$ZZ$3000, 909, MATCH($B$1, resultados!$A$1:$ZZ$1, 0))</f>
        <v/>
      </c>
      <c r="B915">
        <f>INDEX(resultados!$A$2:$ZZ$3000, 909, MATCH($B$2, resultados!$A$1:$ZZ$1, 0))</f>
        <v/>
      </c>
      <c r="C915">
        <f>INDEX(resultados!$A$2:$ZZ$3000, 909, MATCH($B$3, resultados!$A$1:$ZZ$1, 0))</f>
        <v/>
      </c>
    </row>
    <row r="916">
      <c r="A916">
        <f>INDEX(resultados!$A$2:$ZZ$3000, 910, MATCH($B$1, resultados!$A$1:$ZZ$1, 0))</f>
        <v/>
      </c>
      <c r="B916">
        <f>INDEX(resultados!$A$2:$ZZ$3000, 910, MATCH($B$2, resultados!$A$1:$ZZ$1, 0))</f>
        <v/>
      </c>
      <c r="C916">
        <f>INDEX(resultados!$A$2:$ZZ$3000, 910, MATCH($B$3, resultados!$A$1:$ZZ$1, 0))</f>
        <v/>
      </c>
    </row>
    <row r="917">
      <c r="A917">
        <f>INDEX(resultados!$A$2:$ZZ$3000, 911, MATCH($B$1, resultados!$A$1:$ZZ$1, 0))</f>
        <v/>
      </c>
      <c r="B917">
        <f>INDEX(resultados!$A$2:$ZZ$3000, 911, MATCH($B$2, resultados!$A$1:$ZZ$1, 0))</f>
        <v/>
      </c>
      <c r="C917">
        <f>INDEX(resultados!$A$2:$ZZ$3000, 911, MATCH($B$3, resultados!$A$1:$ZZ$1, 0))</f>
        <v/>
      </c>
    </row>
    <row r="918">
      <c r="A918">
        <f>INDEX(resultados!$A$2:$ZZ$3000, 912, MATCH($B$1, resultados!$A$1:$ZZ$1, 0))</f>
        <v/>
      </c>
      <c r="B918">
        <f>INDEX(resultados!$A$2:$ZZ$3000, 912, MATCH($B$2, resultados!$A$1:$ZZ$1, 0))</f>
        <v/>
      </c>
      <c r="C918">
        <f>INDEX(resultados!$A$2:$ZZ$3000, 912, MATCH($B$3, resultados!$A$1:$ZZ$1, 0))</f>
        <v/>
      </c>
    </row>
    <row r="919">
      <c r="A919">
        <f>INDEX(resultados!$A$2:$ZZ$3000, 913, MATCH($B$1, resultados!$A$1:$ZZ$1, 0))</f>
        <v/>
      </c>
      <c r="B919">
        <f>INDEX(resultados!$A$2:$ZZ$3000, 913, MATCH($B$2, resultados!$A$1:$ZZ$1, 0))</f>
        <v/>
      </c>
      <c r="C919">
        <f>INDEX(resultados!$A$2:$ZZ$3000, 913, MATCH($B$3, resultados!$A$1:$ZZ$1, 0))</f>
        <v/>
      </c>
    </row>
    <row r="920">
      <c r="A920">
        <f>INDEX(resultados!$A$2:$ZZ$3000, 914, MATCH($B$1, resultados!$A$1:$ZZ$1, 0))</f>
        <v/>
      </c>
      <c r="B920">
        <f>INDEX(resultados!$A$2:$ZZ$3000, 914, MATCH($B$2, resultados!$A$1:$ZZ$1, 0))</f>
        <v/>
      </c>
      <c r="C920">
        <f>INDEX(resultados!$A$2:$ZZ$3000, 914, MATCH($B$3, resultados!$A$1:$ZZ$1, 0))</f>
        <v/>
      </c>
    </row>
    <row r="921">
      <c r="A921">
        <f>INDEX(resultados!$A$2:$ZZ$3000, 915, MATCH($B$1, resultados!$A$1:$ZZ$1, 0))</f>
        <v/>
      </c>
      <c r="B921">
        <f>INDEX(resultados!$A$2:$ZZ$3000, 915, MATCH($B$2, resultados!$A$1:$ZZ$1, 0))</f>
        <v/>
      </c>
      <c r="C921">
        <f>INDEX(resultados!$A$2:$ZZ$3000, 915, MATCH($B$3, resultados!$A$1:$ZZ$1, 0))</f>
        <v/>
      </c>
    </row>
    <row r="922">
      <c r="A922">
        <f>INDEX(resultados!$A$2:$ZZ$3000, 916, MATCH($B$1, resultados!$A$1:$ZZ$1, 0))</f>
        <v/>
      </c>
      <c r="B922">
        <f>INDEX(resultados!$A$2:$ZZ$3000, 916, MATCH($B$2, resultados!$A$1:$ZZ$1, 0))</f>
        <v/>
      </c>
      <c r="C922">
        <f>INDEX(resultados!$A$2:$ZZ$3000, 916, MATCH($B$3, resultados!$A$1:$ZZ$1, 0))</f>
        <v/>
      </c>
    </row>
    <row r="923">
      <c r="A923">
        <f>INDEX(resultados!$A$2:$ZZ$3000, 917, MATCH($B$1, resultados!$A$1:$ZZ$1, 0))</f>
        <v/>
      </c>
      <c r="B923">
        <f>INDEX(resultados!$A$2:$ZZ$3000, 917, MATCH($B$2, resultados!$A$1:$ZZ$1, 0))</f>
        <v/>
      </c>
      <c r="C923">
        <f>INDEX(resultados!$A$2:$ZZ$3000, 917, MATCH($B$3, resultados!$A$1:$ZZ$1, 0))</f>
        <v/>
      </c>
    </row>
    <row r="924">
      <c r="A924">
        <f>INDEX(resultados!$A$2:$ZZ$3000, 918, MATCH($B$1, resultados!$A$1:$ZZ$1, 0))</f>
        <v/>
      </c>
      <c r="B924">
        <f>INDEX(resultados!$A$2:$ZZ$3000, 918, MATCH($B$2, resultados!$A$1:$ZZ$1, 0))</f>
        <v/>
      </c>
      <c r="C924">
        <f>INDEX(resultados!$A$2:$ZZ$3000, 918, MATCH($B$3, resultados!$A$1:$ZZ$1, 0))</f>
        <v/>
      </c>
    </row>
    <row r="925">
      <c r="A925">
        <f>INDEX(resultados!$A$2:$ZZ$3000, 919, MATCH($B$1, resultados!$A$1:$ZZ$1, 0))</f>
        <v/>
      </c>
      <c r="B925">
        <f>INDEX(resultados!$A$2:$ZZ$3000, 919, MATCH($B$2, resultados!$A$1:$ZZ$1, 0))</f>
        <v/>
      </c>
      <c r="C925">
        <f>INDEX(resultados!$A$2:$ZZ$3000, 919, MATCH($B$3, resultados!$A$1:$ZZ$1, 0))</f>
        <v/>
      </c>
    </row>
    <row r="926">
      <c r="A926">
        <f>INDEX(resultados!$A$2:$ZZ$3000, 920, MATCH($B$1, resultados!$A$1:$ZZ$1, 0))</f>
        <v/>
      </c>
      <c r="B926">
        <f>INDEX(resultados!$A$2:$ZZ$3000, 920, MATCH($B$2, resultados!$A$1:$ZZ$1, 0))</f>
        <v/>
      </c>
      <c r="C926">
        <f>INDEX(resultados!$A$2:$ZZ$3000, 920, MATCH($B$3, resultados!$A$1:$ZZ$1, 0))</f>
        <v/>
      </c>
    </row>
    <row r="927">
      <c r="A927">
        <f>INDEX(resultados!$A$2:$ZZ$3000, 921, MATCH($B$1, resultados!$A$1:$ZZ$1, 0))</f>
        <v/>
      </c>
      <c r="B927">
        <f>INDEX(resultados!$A$2:$ZZ$3000, 921, MATCH($B$2, resultados!$A$1:$ZZ$1, 0))</f>
        <v/>
      </c>
      <c r="C927">
        <f>INDEX(resultados!$A$2:$ZZ$3000, 921, MATCH($B$3, resultados!$A$1:$ZZ$1, 0))</f>
        <v/>
      </c>
    </row>
    <row r="928">
      <c r="A928">
        <f>INDEX(resultados!$A$2:$ZZ$3000, 922, MATCH($B$1, resultados!$A$1:$ZZ$1, 0))</f>
        <v/>
      </c>
      <c r="B928">
        <f>INDEX(resultados!$A$2:$ZZ$3000, 922, MATCH($B$2, resultados!$A$1:$ZZ$1, 0))</f>
        <v/>
      </c>
      <c r="C928">
        <f>INDEX(resultados!$A$2:$ZZ$3000, 922, MATCH($B$3, resultados!$A$1:$ZZ$1, 0))</f>
        <v/>
      </c>
    </row>
    <row r="929">
      <c r="A929">
        <f>INDEX(resultados!$A$2:$ZZ$3000, 923, MATCH($B$1, resultados!$A$1:$ZZ$1, 0))</f>
        <v/>
      </c>
      <c r="B929">
        <f>INDEX(resultados!$A$2:$ZZ$3000, 923, MATCH($B$2, resultados!$A$1:$ZZ$1, 0))</f>
        <v/>
      </c>
      <c r="C929">
        <f>INDEX(resultados!$A$2:$ZZ$3000, 923, MATCH($B$3, resultados!$A$1:$ZZ$1, 0))</f>
        <v/>
      </c>
    </row>
    <row r="930">
      <c r="A930">
        <f>INDEX(resultados!$A$2:$ZZ$3000, 924, MATCH($B$1, resultados!$A$1:$ZZ$1, 0))</f>
        <v/>
      </c>
      <c r="B930">
        <f>INDEX(resultados!$A$2:$ZZ$3000, 924, MATCH($B$2, resultados!$A$1:$ZZ$1, 0))</f>
        <v/>
      </c>
      <c r="C930">
        <f>INDEX(resultados!$A$2:$ZZ$3000, 924, MATCH($B$3, resultados!$A$1:$ZZ$1, 0))</f>
        <v/>
      </c>
    </row>
    <row r="931">
      <c r="A931">
        <f>INDEX(resultados!$A$2:$ZZ$3000, 925, MATCH($B$1, resultados!$A$1:$ZZ$1, 0))</f>
        <v/>
      </c>
      <c r="B931">
        <f>INDEX(resultados!$A$2:$ZZ$3000, 925, MATCH($B$2, resultados!$A$1:$ZZ$1, 0))</f>
        <v/>
      </c>
      <c r="C931">
        <f>INDEX(resultados!$A$2:$ZZ$3000, 925, MATCH($B$3, resultados!$A$1:$ZZ$1, 0))</f>
        <v/>
      </c>
    </row>
    <row r="932">
      <c r="A932">
        <f>INDEX(resultados!$A$2:$ZZ$3000, 926, MATCH($B$1, resultados!$A$1:$ZZ$1, 0))</f>
        <v/>
      </c>
      <c r="B932">
        <f>INDEX(resultados!$A$2:$ZZ$3000, 926, MATCH($B$2, resultados!$A$1:$ZZ$1, 0))</f>
        <v/>
      </c>
      <c r="C932">
        <f>INDEX(resultados!$A$2:$ZZ$3000, 926, MATCH($B$3, resultados!$A$1:$ZZ$1, 0))</f>
        <v/>
      </c>
    </row>
    <row r="933">
      <c r="A933">
        <f>INDEX(resultados!$A$2:$ZZ$3000, 927, MATCH($B$1, resultados!$A$1:$ZZ$1, 0))</f>
        <v/>
      </c>
      <c r="B933">
        <f>INDEX(resultados!$A$2:$ZZ$3000, 927, MATCH($B$2, resultados!$A$1:$ZZ$1, 0))</f>
        <v/>
      </c>
      <c r="C933">
        <f>INDEX(resultados!$A$2:$ZZ$3000, 927, MATCH($B$3, resultados!$A$1:$ZZ$1, 0))</f>
        <v/>
      </c>
    </row>
    <row r="934">
      <c r="A934">
        <f>INDEX(resultados!$A$2:$ZZ$3000, 928, MATCH($B$1, resultados!$A$1:$ZZ$1, 0))</f>
        <v/>
      </c>
      <c r="B934">
        <f>INDEX(resultados!$A$2:$ZZ$3000, 928, MATCH($B$2, resultados!$A$1:$ZZ$1, 0))</f>
        <v/>
      </c>
      <c r="C934">
        <f>INDEX(resultados!$A$2:$ZZ$3000, 928, MATCH($B$3, resultados!$A$1:$ZZ$1, 0))</f>
        <v/>
      </c>
    </row>
    <row r="935">
      <c r="A935">
        <f>INDEX(resultados!$A$2:$ZZ$3000, 929, MATCH($B$1, resultados!$A$1:$ZZ$1, 0))</f>
        <v/>
      </c>
      <c r="B935">
        <f>INDEX(resultados!$A$2:$ZZ$3000, 929, MATCH($B$2, resultados!$A$1:$ZZ$1, 0))</f>
        <v/>
      </c>
      <c r="C935">
        <f>INDEX(resultados!$A$2:$ZZ$3000, 929, MATCH($B$3, resultados!$A$1:$ZZ$1, 0))</f>
        <v/>
      </c>
    </row>
    <row r="936">
      <c r="A936">
        <f>INDEX(resultados!$A$2:$ZZ$3000, 930, MATCH($B$1, resultados!$A$1:$ZZ$1, 0))</f>
        <v/>
      </c>
      <c r="B936">
        <f>INDEX(resultados!$A$2:$ZZ$3000, 930, MATCH($B$2, resultados!$A$1:$ZZ$1, 0))</f>
        <v/>
      </c>
      <c r="C936">
        <f>INDEX(resultados!$A$2:$ZZ$3000, 930, MATCH($B$3, resultados!$A$1:$ZZ$1, 0))</f>
        <v/>
      </c>
    </row>
    <row r="937">
      <c r="A937">
        <f>INDEX(resultados!$A$2:$ZZ$3000, 931, MATCH($B$1, resultados!$A$1:$ZZ$1, 0))</f>
        <v/>
      </c>
      <c r="B937">
        <f>INDEX(resultados!$A$2:$ZZ$3000, 931, MATCH($B$2, resultados!$A$1:$ZZ$1, 0))</f>
        <v/>
      </c>
      <c r="C937">
        <f>INDEX(resultados!$A$2:$ZZ$3000, 931, MATCH($B$3, resultados!$A$1:$ZZ$1, 0))</f>
        <v/>
      </c>
    </row>
    <row r="938">
      <c r="A938">
        <f>INDEX(resultados!$A$2:$ZZ$3000, 932, MATCH($B$1, resultados!$A$1:$ZZ$1, 0))</f>
        <v/>
      </c>
      <c r="B938">
        <f>INDEX(resultados!$A$2:$ZZ$3000, 932, MATCH($B$2, resultados!$A$1:$ZZ$1, 0))</f>
        <v/>
      </c>
      <c r="C938">
        <f>INDEX(resultados!$A$2:$ZZ$3000, 932, MATCH($B$3, resultados!$A$1:$ZZ$1, 0))</f>
        <v/>
      </c>
    </row>
    <row r="939">
      <c r="A939">
        <f>INDEX(resultados!$A$2:$ZZ$3000, 933, MATCH($B$1, resultados!$A$1:$ZZ$1, 0))</f>
        <v/>
      </c>
      <c r="B939">
        <f>INDEX(resultados!$A$2:$ZZ$3000, 933, MATCH($B$2, resultados!$A$1:$ZZ$1, 0))</f>
        <v/>
      </c>
      <c r="C939">
        <f>INDEX(resultados!$A$2:$ZZ$3000, 933, MATCH($B$3, resultados!$A$1:$ZZ$1, 0))</f>
        <v/>
      </c>
    </row>
    <row r="940">
      <c r="A940">
        <f>INDEX(resultados!$A$2:$ZZ$3000, 934, MATCH($B$1, resultados!$A$1:$ZZ$1, 0))</f>
        <v/>
      </c>
      <c r="B940">
        <f>INDEX(resultados!$A$2:$ZZ$3000, 934, MATCH($B$2, resultados!$A$1:$ZZ$1, 0))</f>
        <v/>
      </c>
      <c r="C940">
        <f>INDEX(resultados!$A$2:$ZZ$3000, 934, MATCH($B$3, resultados!$A$1:$ZZ$1, 0))</f>
        <v/>
      </c>
    </row>
    <row r="941">
      <c r="A941">
        <f>INDEX(resultados!$A$2:$ZZ$3000, 935, MATCH($B$1, resultados!$A$1:$ZZ$1, 0))</f>
        <v/>
      </c>
      <c r="B941">
        <f>INDEX(resultados!$A$2:$ZZ$3000, 935, MATCH($B$2, resultados!$A$1:$ZZ$1, 0))</f>
        <v/>
      </c>
      <c r="C941">
        <f>INDEX(resultados!$A$2:$ZZ$3000, 935, MATCH($B$3, resultados!$A$1:$ZZ$1, 0))</f>
        <v/>
      </c>
    </row>
    <row r="942">
      <c r="A942">
        <f>INDEX(resultados!$A$2:$ZZ$3000, 936, MATCH($B$1, resultados!$A$1:$ZZ$1, 0))</f>
        <v/>
      </c>
      <c r="B942">
        <f>INDEX(resultados!$A$2:$ZZ$3000, 936, MATCH($B$2, resultados!$A$1:$ZZ$1, 0))</f>
        <v/>
      </c>
      <c r="C942">
        <f>INDEX(resultados!$A$2:$ZZ$3000, 936, MATCH($B$3, resultados!$A$1:$ZZ$1, 0))</f>
        <v/>
      </c>
    </row>
    <row r="943">
      <c r="A943">
        <f>INDEX(resultados!$A$2:$ZZ$3000, 937, MATCH($B$1, resultados!$A$1:$ZZ$1, 0))</f>
        <v/>
      </c>
      <c r="B943">
        <f>INDEX(resultados!$A$2:$ZZ$3000, 937, MATCH($B$2, resultados!$A$1:$ZZ$1, 0))</f>
        <v/>
      </c>
      <c r="C943">
        <f>INDEX(resultados!$A$2:$ZZ$3000, 937, MATCH($B$3, resultados!$A$1:$ZZ$1, 0))</f>
        <v/>
      </c>
    </row>
    <row r="944">
      <c r="A944">
        <f>INDEX(resultados!$A$2:$ZZ$3000, 938, MATCH($B$1, resultados!$A$1:$ZZ$1, 0))</f>
        <v/>
      </c>
      <c r="B944">
        <f>INDEX(resultados!$A$2:$ZZ$3000, 938, MATCH($B$2, resultados!$A$1:$ZZ$1, 0))</f>
        <v/>
      </c>
      <c r="C944">
        <f>INDEX(resultados!$A$2:$ZZ$3000, 938, MATCH($B$3, resultados!$A$1:$ZZ$1, 0))</f>
        <v/>
      </c>
    </row>
    <row r="945">
      <c r="A945">
        <f>INDEX(resultados!$A$2:$ZZ$3000, 939, MATCH($B$1, resultados!$A$1:$ZZ$1, 0))</f>
        <v/>
      </c>
      <c r="B945">
        <f>INDEX(resultados!$A$2:$ZZ$3000, 939, MATCH($B$2, resultados!$A$1:$ZZ$1, 0))</f>
        <v/>
      </c>
      <c r="C945">
        <f>INDEX(resultados!$A$2:$ZZ$3000, 939, MATCH($B$3, resultados!$A$1:$ZZ$1, 0))</f>
        <v/>
      </c>
    </row>
    <row r="946">
      <c r="A946">
        <f>INDEX(resultados!$A$2:$ZZ$3000, 940, MATCH($B$1, resultados!$A$1:$ZZ$1, 0))</f>
        <v/>
      </c>
      <c r="B946">
        <f>INDEX(resultados!$A$2:$ZZ$3000, 940, MATCH($B$2, resultados!$A$1:$ZZ$1, 0))</f>
        <v/>
      </c>
      <c r="C946">
        <f>INDEX(resultados!$A$2:$ZZ$3000, 940, MATCH($B$3, resultados!$A$1:$ZZ$1, 0))</f>
        <v/>
      </c>
    </row>
    <row r="947">
      <c r="A947">
        <f>INDEX(resultados!$A$2:$ZZ$3000, 941, MATCH($B$1, resultados!$A$1:$ZZ$1, 0))</f>
        <v/>
      </c>
      <c r="B947">
        <f>INDEX(resultados!$A$2:$ZZ$3000, 941, MATCH($B$2, resultados!$A$1:$ZZ$1, 0))</f>
        <v/>
      </c>
      <c r="C947">
        <f>INDEX(resultados!$A$2:$ZZ$3000, 941, MATCH($B$3, resultados!$A$1:$ZZ$1, 0))</f>
        <v/>
      </c>
    </row>
    <row r="948">
      <c r="A948">
        <f>INDEX(resultados!$A$2:$ZZ$3000, 942, MATCH($B$1, resultados!$A$1:$ZZ$1, 0))</f>
        <v/>
      </c>
      <c r="B948">
        <f>INDEX(resultados!$A$2:$ZZ$3000, 942, MATCH($B$2, resultados!$A$1:$ZZ$1, 0))</f>
        <v/>
      </c>
      <c r="C948">
        <f>INDEX(resultados!$A$2:$ZZ$3000, 942, MATCH($B$3, resultados!$A$1:$ZZ$1, 0))</f>
        <v/>
      </c>
    </row>
    <row r="949">
      <c r="A949">
        <f>INDEX(resultados!$A$2:$ZZ$3000, 943, MATCH($B$1, resultados!$A$1:$ZZ$1, 0))</f>
        <v/>
      </c>
      <c r="B949">
        <f>INDEX(resultados!$A$2:$ZZ$3000, 943, MATCH($B$2, resultados!$A$1:$ZZ$1, 0))</f>
        <v/>
      </c>
      <c r="C949">
        <f>INDEX(resultados!$A$2:$ZZ$3000, 943, MATCH($B$3, resultados!$A$1:$ZZ$1, 0))</f>
        <v/>
      </c>
    </row>
    <row r="950">
      <c r="A950">
        <f>INDEX(resultados!$A$2:$ZZ$3000, 944, MATCH($B$1, resultados!$A$1:$ZZ$1, 0))</f>
        <v/>
      </c>
      <c r="B950">
        <f>INDEX(resultados!$A$2:$ZZ$3000, 944, MATCH($B$2, resultados!$A$1:$ZZ$1, 0))</f>
        <v/>
      </c>
      <c r="C950">
        <f>INDEX(resultados!$A$2:$ZZ$3000, 944, MATCH($B$3, resultados!$A$1:$ZZ$1, 0))</f>
        <v/>
      </c>
    </row>
    <row r="951">
      <c r="A951">
        <f>INDEX(resultados!$A$2:$ZZ$3000, 945, MATCH($B$1, resultados!$A$1:$ZZ$1, 0))</f>
        <v/>
      </c>
      <c r="B951">
        <f>INDEX(resultados!$A$2:$ZZ$3000, 945, MATCH($B$2, resultados!$A$1:$ZZ$1, 0))</f>
        <v/>
      </c>
      <c r="C951">
        <f>INDEX(resultados!$A$2:$ZZ$3000, 945, MATCH($B$3, resultados!$A$1:$ZZ$1, 0))</f>
        <v/>
      </c>
    </row>
    <row r="952">
      <c r="A952">
        <f>INDEX(resultados!$A$2:$ZZ$3000, 946, MATCH($B$1, resultados!$A$1:$ZZ$1, 0))</f>
        <v/>
      </c>
      <c r="B952">
        <f>INDEX(resultados!$A$2:$ZZ$3000, 946, MATCH($B$2, resultados!$A$1:$ZZ$1, 0))</f>
        <v/>
      </c>
      <c r="C952">
        <f>INDEX(resultados!$A$2:$ZZ$3000, 946, MATCH($B$3, resultados!$A$1:$ZZ$1, 0))</f>
        <v/>
      </c>
    </row>
    <row r="953">
      <c r="A953">
        <f>INDEX(resultados!$A$2:$ZZ$3000, 947, MATCH($B$1, resultados!$A$1:$ZZ$1, 0))</f>
        <v/>
      </c>
      <c r="B953">
        <f>INDEX(resultados!$A$2:$ZZ$3000, 947, MATCH($B$2, resultados!$A$1:$ZZ$1, 0))</f>
        <v/>
      </c>
      <c r="C953">
        <f>INDEX(resultados!$A$2:$ZZ$3000, 947, MATCH($B$3, resultados!$A$1:$ZZ$1, 0))</f>
        <v/>
      </c>
    </row>
    <row r="954">
      <c r="A954">
        <f>INDEX(resultados!$A$2:$ZZ$3000, 948, MATCH($B$1, resultados!$A$1:$ZZ$1, 0))</f>
        <v/>
      </c>
      <c r="B954">
        <f>INDEX(resultados!$A$2:$ZZ$3000, 948, MATCH($B$2, resultados!$A$1:$ZZ$1, 0))</f>
        <v/>
      </c>
      <c r="C954">
        <f>INDEX(resultados!$A$2:$ZZ$3000, 948, MATCH($B$3, resultados!$A$1:$ZZ$1, 0))</f>
        <v/>
      </c>
    </row>
    <row r="955">
      <c r="A955">
        <f>INDEX(resultados!$A$2:$ZZ$3000, 949, MATCH($B$1, resultados!$A$1:$ZZ$1, 0))</f>
        <v/>
      </c>
      <c r="B955">
        <f>INDEX(resultados!$A$2:$ZZ$3000, 949, MATCH($B$2, resultados!$A$1:$ZZ$1, 0))</f>
        <v/>
      </c>
      <c r="C955">
        <f>INDEX(resultados!$A$2:$ZZ$3000, 949, MATCH($B$3, resultados!$A$1:$ZZ$1, 0))</f>
        <v/>
      </c>
    </row>
    <row r="956">
      <c r="A956">
        <f>INDEX(resultados!$A$2:$ZZ$3000, 950, MATCH($B$1, resultados!$A$1:$ZZ$1, 0))</f>
        <v/>
      </c>
      <c r="B956">
        <f>INDEX(resultados!$A$2:$ZZ$3000, 950, MATCH($B$2, resultados!$A$1:$ZZ$1, 0))</f>
        <v/>
      </c>
      <c r="C956">
        <f>INDEX(resultados!$A$2:$ZZ$3000, 950, MATCH($B$3, resultados!$A$1:$ZZ$1, 0))</f>
        <v/>
      </c>
    </row>
    <row r="957">
      <c r="A957">
        <f>INDEX(resultados!$A$2:$ZZ$3000, 951, MATCH($B$1, resultados!$A$1:$ZZ$1, 0))</f>
        <v/>
      </c>
      <c r="B957">
        <f>INDEX(resultados!$A$2:$ZZ$3000, 951, MATCH($B$2, resultados!$A$1:$ZZ$1, 0))</f>
        <v/>
      </c>
      <c r="C957">
        <f>INDEX(resultados!$A$2:$ZZ$3000, 951, MATCH($B$3, resultados!$A$1:$ZZ$1, 0))</f>
        <v/>
      </c>
    </row>
    <row r="958">
      <c r="A958">
        <f>INDEX(resultados!$A$2:$ZZ$3000, 952, MATCH($B$1, resultados!$A$1:$ZZ$1, 0))</f>
        <v/>
      </c>
      <c r="B958">
        <f>INDEX(resultados!$A$2:$ZZ$3000, 952, MATCH($B$2, resultados!$A$1:$ZZ$1, 0))</f>
        <v/>
      </c>
      <c r="C958">
        <f>INDEX(resultados!$A$2:$ZZ$3000, 952, MATCH($B$3, resultados!$A$1:$ZZ$1, 0))</f>
        <v/>
      </c>
    </row>
    <row r="959">
      <c r="A959">
        <f>INDEX(resultados!$A$2:$ZZ$3000, 953, MATCH($B$1, resultados!$A$1:$ZZ$1, 0))</f>
        <v/>
      </c>
      <c r="B959">
        <f>INDEX(resultados!$A$2:$ZZ$3000, 953, MATCH($B$2, resultados!$A$1:$ZZ$1, 0))</f>
        <v/>
      </c>
      <c r="C959">
        <f>INDEX(resultados!$A$2:$ZZ$3000, 953, MATCH($B$3, resultados!$A$1:$ZZ$1, 0))</f>
        <v/>
      </c>
    </row>
    <row r="960">
      <c r="A960">
        <f>INDEX(resultados!$A$2:$ZZ$3000, 954, MATCH($B$1, resultados!$A$1:$ZZ$1, 0))</f>
        <v/>
      </c>
      <c r="B960">
        <f>INDEX(resultados!$A$2:$ZZ$3000, 954, MATCH($B$2, resultados!$A$1:$ZZ$1, 0))</f>
        <v/>
      </c>
      <c r="C960">
        <f>INDEX(resultados!$A$2:$ZZ$3000, 954, MATCH($B$3, resultados!$A$1:$ZZ$1, 0))</f>
        <v/>
      </c>
    </row>
    <row r="961">
      <c r="A961">
        <f>INDEX(resultados!$A$2:$ZZ$3000, 955, MATCH($B$1, resultados!$A$1:$ZZ$1, 0))</f>
        <v/>
      </c>
      <c r="B961">
        <f>INDEX(resultados!$A$2:$ZZ$3000, 955, MATCH($B$2, resultados!$A$1:$ZZ$1, 0))</f>
        <v/>
      </c>
      <c r="C961">
        <f>INDEX(resultados!$A$2:$ZZ$3000, 955, MATCH($B$3, resultados!$A$1:$ZZ$1, 0))</f>
        <v/>
      </c>
    </row>
    <row r="962">
      <c r="A962">
        <f>INDEX(resultados!$A$2:$ZZ$3000, 956, MATCH($B$1, resultados!$A$1:$ZZ$1, 0))</f>
        <v/>
      </c>
      <c r="B962">
        <f>INDEX(resultados!$A$2:$ZZ$3000, 956, MATCH($B$2, resultados!$A$1:$ZZ$1, 0))</f>
        <v/>
      </c>
      <c r="C962">
        <f>INDEX(resultados!$A$2:$ZZ$3000, 956, MATCH($B$3, resultados!$A$1:$ZZ$1, 0))</f>
        <v/>
      </c>
    </row>
    <row r="963">
      <c r="A963">
        <f>INDEX(resultados!$A$2:$ZZ$3000, 957, MATCH($B$1, resultados!$A$1:$ZZ$1, 0))</f>
        <v/>
      </c>
      <c r="B963">
        <f>INDEX(resultados!$A$2:$ZZ$3000, 957, MATCH($B$2, resultados!$A$1:$ZZ$1, 0))</f>
        <v/>
      </c>
      <c r="C963">
        <f>INDEX(resultados!$A$2:$ZZ$3000, 957, MATCH($B$3, resultados!$A$1:$ZZ$1, 0))</f>
        <v/>
      </c>
    </row>
    <row r="964">
      <c r="A964">
        <f>INDEX(resultados!$A$2:$ZZ$3000, 958, MATCH($B$1, resultados!$A$1:$ZZ$1, 0))</f>
        <v/>
      </c>
      <c r="B964">
        <f>INDEX(resultados!$A$2:$ZZ$3000, 958, MATCH($B$2, resultados!$A$1:$ZZ$1, 0))</f>
        <v/>
      </c>
      <c r="C964">
        <f>INDEX(resultados!$A$2:$ZZ$3000, 958, MATCH($B$3, resultados!$A$1:$ZZ$1, 0))</f>
        <v/>
      </c>
    </row>
    <row r="965">
      <c r="A965">
        <f>INDEX(resultados!$A$2:$ZZ$3000, 959, MATCH($B$1, resultados!$A$1:$ZZ$1, 0))</f>
        <v/>
      </c>
      <c r="B965">
        <f>INDEX(resultados!$A$2:$ZZ$3000, 959, MATCH($B$2, resultados!$A$1:$ZZ$1, 0))</f>
        <v/>
      </c>
      <c r="C965">
        <f>INDEX(resultados!$A$2:$ZZ$3000, 959, MATCH($B$3, resultados!$A$1:$ZZ$1, 0))</f>
        <v/>
      </c>
    </row>
    <row r="966">
      <c r="A966">
        <f>INDEX(resultados!$A$2:$ZZ$3000, 960, MATCH($B$1, resultados!$A$1:$ZZ$1, 0))</f>
        <v/>
      </c>
      <c r="B966">
        <f>INDEX(resultados!$A$2:$ZZ$3000, 960, MATCH($B$2, resultados!$A$1:$ZZ$1, 0))</f>
        <v/>
      </c>
      <c r="C966">
        <f>INDEX(resultados!$A$2:$ZZ$3000, 960, MATCH($B$3, resultados!$A$1:$ZZ$1, 0))</f>
        <v/>
      </c>
    </row>
    <row r="967">
      <c r="A967">
        <f>INDEX(resultados!$A$2:$ZZ$3000, 961, MATCH($B$1, resultados!$A$1:$ZZ$1, 0))</f>
        <v/>
      </c>
      <c r="B967">
        <f>INDEX(resultados!$A$2:$ZZ$3000, 961, MATCH($B$2, resultados!$A$1:$ZZ$1, 0))</f>
        <v/>
      </c>
      <c r="C967">
        <f>INDEX(resultados!$A$2:$ZZ$3000, 961, MATCH($B$3, resultados!$A$1:$ZZ$1, 0))</f>
        <v/>
      </c>
    </row>
    <row r="968">
      <c r="A968">
        <f>INDEX(resultados!$A$2:$ZZ$3000, 962, MATCH($B$1, resultados!$A$1:$ZZ$1, 0))</f>
        <v/>
      </c>
      <c r="B968">
        <f>INDEX(resultados!$A$2:$ZZ$3000, 962, MATCH($B$2, resultados!$A$1:$ZZ$1, 0))</f>
        <v/>
      </c>
      <c r="C968">
        <f>INDEX(resultados!$A$2:$ZZ$3000, 962, MATCH($B$3, resultados!$A$1:$ZZ$1, 0))</f>
        <v/>
      </c>
    </row>
    <row r="969">
      <c r="A969">
        <f>INDEX(resultados!$A$2:$ZZ$3000, 963, MATCH($B$1, resultados!$A$1:$ZZ$1, 0))</f>
        <v/>
      </c>
      <c r="B969">
        <f>INDEX(resultados!$A$2:$ZZ$3000, 963, MATCH($B$2, resultados!$A$1:$ZZ$1, 0))</f>
        <v/>
      </c>
      <c r="C969">
        <f>INDEX(resultados!$A$2:$ZZ$3000, 963, MATCH($B$3, resultados!$A$1:$ZZ$1, 0))</f>
        <v/>
      </c>
    </row>
    <row r="970">
      <c r="A970">
        <f>INDEX(resultados!$A$2:$ZZ$3000, 964, MATCH($B$1, resultados!$A$1:$ZZ$1, 0))</f>
        <v/>
      </c>
      <c r="B970">
        <f>INDEX(resultados!$A$2:$ZZ$3000, 964, MATCH($B$2, resultados!$A$1:$ZZ$1, 0))</f>
        <v/>
      </c>
      <c r="C970">
        <f>INDEX(resultados!$A$2:$ZZ$3000, 964, MATCH($B$3, resultados!$A$1:$ZZ$1, 0))</f>
        <v/>
      </c>
    </row>
    <row r="971">
      <c r="A971">
        <f>INDEX(resultados!$A$2:$ZZ$3000, 965, MATCH($B$1, resultados!$A$1:$ZZ$1, 0))</f>
        <v/>
      </c>
      <c r="B971">
        <f>INDEX(resultados!$A$2:$ZZ$3000, 965, MATCH($B$2, resultados!$A$1:$ZZ$1, 0))</f>
        <v/>
      </c>
      <c r="C971">
        <f>INDEX(resultados!$A$2:$ZZ$3000, 965, MATCH($B$3, resultados!$A$1:$ZZ$1, 0))</f>
        <v/>
      </c>
    </row>
    <row r="972">
      <c r="A972">
        <f>INDEX(resultados!$A$2:$ZZ$3000, 966, MATCH($B$1, resultados!$A$1:$ZZ$1, 0))</f>
        <v/>
      </c>
      <c r="B972">
        <f>INDEX(resultados!$A$2:$ZZ$3000, 966, MATCH($B$2, resultados!$A$1:$ZZ$1, 0))</f>
        <v/>
      </c>
      <c r="C972">
        <f>INDEX(resultados!$A$2:$ZZ$3000, 966, MATCH($B$3, resultados!$A$1:$ZZ$1, 0))</f>
        <v/>
      </c>
    </row>
    <row r="973">
      <c r="A973">
        <f>INDEX(resultados!$A$2:$ZZ$3000, 967, MATCH($B$1, resultados!$A$1:$ZZ$1, 0))</f>
        <v/>
      </c>
      <c r="B973">
        <f>INDEX(resultados!$A$2:$ZZ$3000, 967, MATCH($B$2, resultados!$A$1:$ZZ$1, 0))</f>
        <v/>
      </c>
      <c r="C973">
        <f>INDEX(resultados!$A$2:$ZZ$3000, 967, MATCH($B$3, resultados!$A$1:$ZZ$1, 0))</f>
        <v/>
      </c>
    </row>
    <row r="974">
      <c r="A974">
        <f>INDEX(resultados!$A$2:$ZZ$3000, 968, MATCH($B$1, resultados!$A$1:$ZZ$1, 0))</f>
        <v/>
      </c>
      <c r="B974">
        <f>INDEX(resultados!$A$2:$ZZ$3000, 968, MATCH($B$2, resultados!$A$1:$ZZ$1, 0))</f>
        <v/>
      </c>
      <c r="C974">
        <f>INDEX(resultados!$A$2:$ZZ$3000, 968, MATCH($B$3, resultados!$A$1:$ZZ$1, 0))</f>
        <v/>
      </c>
    </row>
    <row r="975">
      <c r="A975">
        <f>INDEX(resultados!$A$2:$ZZ$3000, 969, MATCH($B$1, resultados!$A$1:$ZZ$1, 0))</f>
        <v/>
      </c>
      <c r="B975">
        <f>INDEX(resultados!$A$2:$ZZ$3000, 969, MATCH($B$2, resultados!$A$1:$ZZ$1, 0))</f>
        <v/>
      </c>
      <c r="C975">
        <f>INDEX(resultados!$A$2:$ZZ$3000, 969, MATCH($B$3, resultados!$A$1:$ZZ$1, 0))</f>
        <v/>
      </c>
    </row>
    <row r="976">
      <c r="A976">
        <f>INDEX(resultados!$A$2:$ZZ$3000, 970, MATCH($B$1, resultados!$A$1:$ZZ$1, 0))</f>
        <v/>
      </c>
      <c r="B976">
        <f>INDEX(resultados!$A$2:$ZZ$3000, 970, MATCH($B$2, resultados!$A$1:$ZZ$1, 0))</f>
        <v/>
      </c>
      <c r="C976">
        <f>INDEX(resultados!$A$2:$ZZ$3000, 970, MATCH($B$3, resultados!$A$1:$ZZ$1, 0))</f>
        <v/>
      </c>
    </row>
    <row r="977">
      <c r="A977">
        <f>INDEX(resultados!$A$2:$ZZ$3000, 971, MATCH($B$1, resultados!$A$1:$ZZ$1, 0))</f>
        <v/>
      </c>
      <c r="B977">
        <f>INDEX(resultados!$A$2:$ZZ$3000, 971, MATCH($B$2, resultados!$A$1:$ZZ$1, 0))</f>
        <v/>
      </c>
      <c r="C977">
        <f>INDEX(resultados!$A$2:$ZZ$3000, 971, MATCH($B$3, resultados!$A$1:$ZZ$1, 0))</f>
        <v/>
      </c>
    </row>
    <row r="978">
      <c r="A978">
        <f>INDEX(resultados!$A$2:$ZZ$3000, 972, MATCH($B$1, resultados!$A$1:$ZZ$1, 0))</f>
        <v/>
      </c>
      <c r="B978">
        <f>INDEX(resultados!$A$2:$ZZ$3000, 972, MATCH($B$2, resultados!$A$1:$ZZ$1, 0))</f>
        <v/>
      </c>
      <c r="C978">
        <f>INDEX(resultados!$A$2:$ZZ$3000, 972, MATCH($B$3, resultados!$A$1:$ZZ$1, 0))</f>
        <v/>
      </c>
    </row>
    <row r="979">
      <c r="A979">
        <f>INDEX(resultados!$A$2:$ZZ$3000, 973, MATCH($B$1, resultados!$A$1:$ZZ$1, 0))</f>
        <v/>
      </c>
      <c r="B979">
        <f>INDEX(resultados!$A$2:$ZZ$3000, 973, MATCH($B$2, resultados!$A$1:$ZZ$1, 0))</f>
        <v/>
      </c>
      <c r="C979">
        <f>INDEX(resultados!$A$2:$ZZ$3000, 973, MATCH($B$3, resultados!$A$1:$ZZ$1, 0))</f>
        <v/>
      </c>
    </row>
    <row r="980">
      <c r="A980">
        <f>INDEX(resultados!$A$2:$ZZ$3000, 974, MATCH($B$1, resultados!$A$1:$ZZ$1, 0))</f>
        <v/>
      </c>
      <c r="B980">
        <f>INDEX(resultados!$A$2:$ZZ$3000, 974, MATCH($B$2, resultados!$A$1:$ZZ$1, 0))</f>
        <v/>
      </c>
      <c r="C980">
        <f>INDEX(resultados!$A$2:$ZZ$3000, 974, MATCH($B$3, resultados!$A$1:$ZZ$1, 0))</f>
        <v/>
      </c>
    </row>
    <row r="981">
      <c r="A981">
        <f>INDEX(resultados!$A$2:$ZZ$3000, 975, MATCH($B$1, resultados!$A$1:$ZZ$1, 0))</f>
        <v/>
      </c>
      <c r="B981">
        <f>INDEX(resultados!$A$2:$ZZ$3000, 975, MATCH($B$2, resultados!$A$1:$ZZ$1, 0))</f>
        <v/>
      </c>
      <c r="C981">
        <f>INDEX(resultados!$A$2:$ZZ$3000, 975, MATCH($B$3, resultados!$A$1:$ZZ$1, 0))</f>
        <v/>
      </c>
    </row>
    <row r="982">
      <c r="A982">
        <f>INDEX(resultados!$A$2:$ZZ$3000, 976, MATCH($B$1, resultados!$A$1:$ZZ$1, 0))</f>
        <v/>
      </c>
      <c r="B982">
        <f>INDEX(resultados!$A$2:$ZZ$3000, 976, MATCH($B$2, resultados!$A$1:$ZZ$1, 0))</f>
        <v/>
      </c>
      <c r="C982">
        <f>INDEX(resultados!$A$2:$ZZ$3000, 976, MATCH($B$3, resultados!$A$1:$ZZ$1, 0))</f>
        <v/>
      </c>
    </row>
    <row r="983">
      <c r="A983">
        <f>INDEX(resultados!$A$2:$ZZ$3000, 977, MATCH($B$1, resultados!$A$1:$ZZ$1, 0))</f>
        <v/>
      </c>
      <c r="B983">
        <f>INDEX(resultados!$A$2:$ZZ$3000, 977, MATCH($B$2, resultados!$A$1:$ZZ$1, 0))</f>
        <v/>
      </c>
      <c r="C983">
        <f>INDEX(resultados!$A$2:$ZZ$3000, 977, MATCH($B$3, resultados!$A$1:$ZZ$1, 0))</f>
        <v/>
      </c>
    </row>
    <row r="984">
      <c r="A984">
        <f>INDEX(resultados!$A$2:$ZZ$3000, 978, MATCH($B$1, resultados!$A$1:$ZZ$1, 0))</f>
        <v/>
      </c>
      <c r="B984">
        <f>INDEX(resultados!$A$2:$ZZ$3000, 978, MATCH($B$2, resultados!$A$1:$ZZ$1, 0))</f>
        <v/>
      </c>
      <c r="C984">
        <f>INDEX(resultados!$A$2:$ZZ$3000, 978, MATCH($B$3, resultados!$A$1:$ZZ$1, 0))</f>
        <v/>
      </c>
    </row>
    <row r="985">
      <c r="A985">
        <f>INDEX(resultados!$A$2:$ZZ$3000, 979, MATCH($B$1, resultados!$A$1:$ZZ$1, 0))</f>
        <v/>
      </c>
      <c r="B985">
        <f>INDEX(resultados!$A$2:$ZZ$3000, 979, MATCH($B$2, resultados!$A$1:$ZZ$1, 0))</f>
        <v/>
      </c>
      <c r="C985">
        <f>INDEX(resultados!$A$2:$ZZ$3000, 979, MATCH($B$3, resultados!$A$1:$ZZ$1, 0))</f>
        <v/>
      </c>
    </row>
    <row r="986">
      <c r="A986">
        <f>INDEX(resultados!$A$2:$ZZ$3000, 980, MATCH($B$1, resultados!$A$1:$ZZ$1, 0))</f>
        <v/>
      </c>
      <c r="B986">
        <f>INDEX(resultados!$A$2:$ZZ$3000, 980, MATCH($B$2, resultados!$A$1:$ZZ$1, 0))</f>
        <v/>
      </c>
      <c r="C986">
        <f>INDEX(resultados!$A$2:$ZZ$3000, 980, MATCH($B$3, resultados!$A$1:$ZZ$1, 0))</f>
        <v/>
      </c>
    </row>
    <row r="987">
      <c r="A987">
        <f>INDEX(resultados!$A$2:$ZZ$3000, 981, MATCH($B$1, resultados!$A$1:$ZZ$1, 0))</f>
        <v/>
      </c>
      <c r="B987">
        <f>INDEX(resultados!$A$2:$ZZ$3000, 981, MATCH($B$2, resultados!$A$1:$ZZ$1, 0))</f>
        <v/>
      </c>
      <c r="C987">
        <f>INDEX(resultados!$A$2:$ZZ$3000, 981, MATCH($B$3, resultados!$A$1:$ZZ$1, 0))</f>
        <v/>
      </c>
    </row>
    <row r="988">
      <c r="A988">
        <f>INDEX(resultados!$A$2:$ZZ$3000, 982, MATCH($B$1, resultados!$A$1:$ZZ$1, 0))</f>
        <v/>
      </c>
      <c r="B988">
        <f>INDEX(resultados!$A$2:$ZZ$3000, 982, MATCH($B$2, resultados!$A$1:$ZZ$1, 0))</f>
        <v/>
      </c>
      <c r="C988">
        <f>INDEX(resultados!$A$2:$ZZ$3000, 982, MATCH($B$3, resultados!$A$1:$ZZ$1, 0))</f>
        <v/>
      </c>
    </row>
    <row r="989">
      <c r="A989">
        <f>INDEX(resultados!$A$2:$ZZ$3000, 983, MATCH($B$1, resultados!$A$1:$ZZ$1, 0))</f>
        <v/>
      </c>
      <c r="B989">
        <f>INDEX(resultados!$A$2:$ZZ$3000, 983, MATCH($B$2, resultados!$A$1:$ZZ$1, 0))</f>
        <v/>
      </c>
      <c r="C989">
        <f>INDEX(resultados!$A$2:$ZZ$3000, 983, MATCH($B$3, resultados!$A$1:$ZZ$1, 0))</f>
        <v/>
      </c>
    </row>
    <row r="990">
      <c r="A990">
        <f>INDEX(resultados!$A$2:$ZZ$3000, 984, MATCH($B$1, resultados!$A$1:$ZZ$1, 0))</f>
        <v/>
      </c>
      <c r="B990">
        <f>INDEX(resultados!$A$2:$ZZ$3000, 984, MATCH($B$2, resultados!$A$1:$ZZ$1, 0))</f>
        <v/>
      </c>
      <c r="C990">
        <f>INDEX(resultados!$A$2:$ZZ$3000, 984, MATCH($B$3, resultados!$A$1:$ZZ$1, 0))</f>
        <v/>
      </c>
    </row>
    <row r="991">
      <c r="A991">
        <f>INDEX(resultados!$A$2:$ZZ$3000, 985, MATCH($B$1, resultados!$A$1:$ZZ$1, 0))</f>
        <v/>
      </c>
      <c r="B991">
        <f>INDEX(resultados!$A$2:$ZZ$3000, 985, MATCH($B$2, resultados!$A$1:$ZZ$1, 0))</f>
        <v/>
      </c>
      <c r="C991">
        <f>INDEX(resultados!$A$2:$ZZ$3000, 985, MATCH($B$3, resultados!$A$1:$ZZ$1, 0))</f>
        <v/>
      </c>
    </row>
    <row r="992">
      <c r="A992">
        <f>INDEX(resultados!$A$2:$ZZ$3000, 986, MATCH($B$1, resultados!$A$1:$ZZ$1, 0))</f>
        <v/>
      </c>
      <c r="B992">
        <f>INDEX(resultados!$A$2:$ZZ$3000, 986, MATCH($B$2, resultados!$A$1:$ZZ$1, 0))</f>
        <v/>
      </c>
      <c r="C992">
        <f>INDEX(resultados!$A$2:$ZZ$3000, 986, MATCH($B$3, resultados!$A$1:$ZZ$1, 0))</f>
        <v/>
      </c>
    </row>
    <row r="993">
      <c r="A993">
        <f>INDEX(resultados!$A$2:$ZZ$3000, 987, MATCH($B$1, resultados!$A$1:$ZZ$1, 0))</f>
        <v/>
      </c>
      <c r="B993">
        <f>INDEX(resultados!$A$2:$ZZ$3000, 987, MATCH($B$2, resultados!$A$1:$ZZ$1, 0))</f>
        <v/>
      </c>
      <c r="C993">
        <f>INDEX(resultados!$A$2:$ZZ$3000, 987, MATCH($B$3, resultados!$A$1:$ZZ$1, 0))</f>
        <v/>
      </c>
    </row>
    <row r="994">
      <c r="A994">
        <f>INDEX(resultados!$A$2:$ZZ$3000, 988, MATCH($B$1, resultados!$A$1:$ZZ$1, 0))</f>
        <v/>
      </c>
      <c r="B994">
        <f>INDEX(resultados!$A$2:$ZZ$3000, 988, MATCH($B$2, resultados!$A$1:$ZZ$1, 0))</f>
        <v/>
      </c>
      <c r="C994">
        <f>INDEX(resultados!$A$2:$ZZ$3000, 988, MATCH($B$3, resultados!$A$1:$ZZ$1, 0))</f>
        <v/>
      </c>
    </row>
    <row r="995">
      <c r="A995">
        <f>INDEX(resultados!$A$2:$ZZ$3000, 989, MATCH($B$1, resultados!$A$1:$ZZ$1, 0))</f>
        <v/>
      </c>
      <c r="B995">
        <f>INDEX(resultados!$A$2:$ZZ$3000, 989, MATCH($B$2, resultados!$A$1:$ZZ$1, 0))</f>
        <v/>
      </c>
      <c r="C995">
        <f>INDEX(resultados!$A$2:$ZZ$3000, 989, MATCH($B$3, resultados!$A$1:$ZZ$1, 0))</f>
        <v/>
      </c>
    </row>
    <row r="996">
      <c r="A996">
        <f>INDEX(resultados!$A$2:$ZZ$3000, 990, MATCH($B$1, resultados!$A$1:$ZZ$1, 0))</f>
        <v/>
      </c>
      <c r="B996">
        <f>INDEX(resultados!$A$2:$ZZ$3000, 990, MATCH($B$2, resultados!$A$1:$ZZ$1, 0))</f>
        <v/>
      </c>
      <c r="C996">
        <f>INDEX(resultados!$A$2:$ZZ$3000, 990, MATCH($B$3, resultados!$A$1:$ZZ$1, 0))</f>
        <v/>
      </c>
    </row>
    <row r="997">
      <c r="A997">
        <f>INDEX(resultados!$A$2:$ZZ$3000, 991, MATCH($B$1, resultados!$A$1:$ZZ$1, 0))</f>
        <v/>
      </c>
      <c r="B997">
        <f>INDEX(resultados!$A$2:$ZZ$3000, 991, MATCH($B$2, resultados!$A$1:$ZZ$1, 0))</f>
        <v/>
      </c>
      <c r="C997">
        <f>INDEX(resultados!$A$2:$ZZ$3000, 991, MATCH($B$3, resultados!$A$1:$ZZ$1, 0))</f>
        <v/>
      </c>
    </row>
    <row r="998">
      <c r="A998">
        <f>INDEX(resultados!$A$2:$ZZ$3000, 992, MATCH($B$1, resultados!$A$1:$ZZ$1, 0))</f>
        <v/>
      </c>
      <c r="B998">
        <f>INDEX(resultados!$A$2:$ZZ$3000, 992, MATCH($B$2, resultados!$A$1:$ZZ$1, 0))</f>
        <v/>
      </c>
      <c r="C998">
        <f>INDEX(resultados!$A$2:$ZZ$3000, 992, MATCH($B$3, resultados!$A$1:$ZZ$1, 0))</f>
        <v/>
      </c>
    </row>
    <row r="999">
      <c r="A999">
        <f>INDEX(resultados!$A$2:$ZZ$3000, 993, MATCH($B$1, resultados!$A$1:$ZZ$1, 0))</f>
        <v/>
      </c>
      <c r="B999">
        <f>INDEX(resultados!$A$2:$ZZ$3000, 993, MATCH($B$2, resultados!$A$1:$ZZ$1, 0))</f>
        <v/>
      </c>
      <c r="C999">
        <f>INDEX(resultados!$A$2:$ZZ$3000, 993, MATCH($B$3, resultados!$A$1:$ZZ$1, 0))</f>
        <v/>
      </c>
    </row>
    <row r="1000">
      <c r="A1000">
        <f>INDEX(resultados!$A$2:$ZZ$3000, 994, MATCH($B$1, resultados!$A$1:$ZZ$1, 0))</f>
        <v/>
      </c>
      <c r="B1000">
        <f>INDEX(resultados!$A$2:$ZZ$3000, 994, MATCH($B$2, resultados!$A$1:$ZZ$1, 0))</f>
        <v/>
      </c>
      <c r="C1000">
        <f>INDEX(resultados!$A$2:$ZZ$3000, 994, MATCH($B$3, resultados!$A$1:$ZZ$1, 0))</f>
        <v/>
      </c>
    </row>
    <row r="1001">
      <c r="A1001">
        <f>INDEX(resultados!$A$2:$ZZ$3000, 995, MATCH($B$1, resultados!$A$1:$ZZ$1, 0))</f>
        <v/>
      </c>
      <c r="B1001">
        <f>INDEX(resultados!$A$2:$ZZ$3000, 995, MATCH($B$2, resultados!$A$1:$ZZ$1, 0))</f>
        <v/>
      </c>
      <c r="C1001">
        <f>INDEX(resultados!$A$2:$ZZ$3000, 995, MATCH($B$3, resultados!$A$1:$ZZ$1, 0))</f>
        <v/>
      </c>
    </row>
    <row r="1002">
      <c r="A1002">
        <f>INDEX(resultados!$A$2:$ZZ$3000, 996, MATCH($B$1, resultados!$A$1:$ZZ$1, 0))</f>
        <v/>
      </c>
      <c r="B1002">
        <f>INDEX(resultados!$A$2:$ZZ$3000, 996, MATCH($B$2, resultados!$A$1:$ZZ$1, 0))</f>
        <v/>
      </c>
      <c r="C1002">
        <f>INDEX(resultados!$A$2:$ZZ$3000, 996, MATCH($B$3, resultados!$A$1:$ZZ$1, 0))</f>
        <v/>
      </c>
    </row>
    <row r="1003">
      <c r="A1003">
        <f>INDEX(resultados!$A$2:$ZZ$3000, 997, MATCH($B$1, resultados!$A$1:$ZZ$1, 0))</f>
        <v/>
      </c>
      <c r="B1003">
        <f>INDEX(resultados!$A$2:$ZZ$3000, 997, MATCH($B$2, resultados!$A$1:$ZZ$1, 0))</f>
        <v/>
      </c>
      <c r="C1003">
        <f>INDEX(resultados!$A$2:$ZZ$3000, 997, MATCH($B$3, resultados!$A$1:$ZZ$1, 0))</f>
        <v/>
      </c>
    </row>
    <row r="1004">
      <c r="A1004">
        <f>INDEX(resultados!$A$2:$ZZ$3000, 998, MATCH($B$1, resultados!$A$1:$ZZ$1, 0))</f>
        <v/>
      </c>
      <c r="B1004">
        <f>INDEX(resultados!$A$2:$ZZ$3000, 998, MATCH($B$2, resultados!$A$1:$ZZ$1, 0))</f>
        <v/>
      </c>
      <c r="C1004">
        <f>INDEX(resultados!$A$2:$ZZ$3000, 998, MATCH($B$3, resultados!$A$1:$ZZ$1, 0))</f>
        <v/>
      </c>
    </row>
    <row r="1005">
      <c r="A1005">
        <f>INDEX(resultados!$A$2:$ZZ$3000, 999, MATCH($B$1, resultados!$A$1:$ZZ$1, 0))</f>
        <v/>
      </c>
      <c r="B1005">
        <f>INDEX(resultados!$A$2:$ZZ$3000, 999, MATCH($B$2, resultados!$A$1:$ZZ$1, 0))</f>
        <v/>
      </c>
      <c r="C1005">
        <f>INDEX(resultados!$A$2:$ZZ$3000, 999, MATCH($B$3, resultados!$A$1:$ZZ$1, 0))</f>
        <v/>
      </c>
    </row>
    <row r="1006">
      <c r="A1006">
        <f>INDEX(resultados!$A$2:$ZZ$3000, 1000, MATCH($B$1, resultados!$A$1:$ZZ$1, 0))</f>
        <v/>
      </c>
      <c r="B1006">
        <f>INDEX(resultados!$A$2:$ZZ$3000, 1000, MATCH($B$2, resultados!$A$1:$ZZ$1, 0))</f>
        <v/>
      </c>
      <c r="C1006">
        <f>INDEX(resultados!$A$2:$ZZ$3000, 1000, MATCH($B$3, resultados!$A$1:$ZZ$1, 0))</f>
        <v/>
      </c>
    </row>
    <row r="1007">
      <c r="A1007">
        <f>INDEX(resultados!$A$2:$ZZ$3000, 1001, MATCH($B$1, resultados!$A$1:$ZZ$1, 0))</f>
        <v/>
      </c>
      <c r="B1007">
        <f>INDEX(resultados!$A$2:$ZZ$3000, 1001, MATCH($B$2, resultados!$A$1:$ZZ$1, 0))</f>
        <v/>
      </c>
      <c r="C1007">
        <f>INDEX(resultados!$A$2:$ZZ$3000, 1001, MATCH($B$3, resultados!$A$1:$ZZ$1, 0))</f>
        <v/>
      </c>
    </row>
    <row r="1008">
      <c r="A1008">
        <f>INDEX(resultados!$A$2:$ZZ$3000, 1002, MATCH($B$1, resultados!$A$1:$ZZ$1, 0))</f>
        <v/>
      </c>
      <c r="B1008">
        <f>INDEX(resultados!$A$2:$ZZ$3000, 1002, MATCH($B$2, resultados!$A$1:$ZZ$1, 0))</f>
        <v/>
      </c>
      <c r="C1008">
        <f>INDEX(resultados!$A$2:$ZZ$3000, 1002, MATCH($B$3, resultados!$A$1:$ZZ$1, 0))</f>
        <v/>
      </c>
    </row>
    <row r="1009">
      <c r="A1009">
        <f>INDEX(resultados!$A$2:$ZZ$3000, 1003, MATCH($B$1, resultados!$A$1:$ZZ$1, 0))</f>
        <v/>
      </c>
      <c r="B1009">
        <f>INDEX(resultados!$A$2:$ZZ$3000, 1003, MATCH($B$2, resultados!$A$1:$ZZ$1, 0))</f>
        <v/>
      </c>
      <c r="C1009">
        <f>INDEX(resultados!$A$2:$ZZ$3000, 1003, MATCH($B$3, resultados!$A$1:$ZZ$1, 0))</f>
        <v/>
      </c>
    </row>
    <row r="1010">
      <c r="A1010">
        <f>INDEX(resultados!$A$2:$ZZ$3000, 1004, MATCH($B$1, resultados!$A$1:$ZZ$1, 0))</f>
        <v/>
      </c>
      <c r="B1010">
        <f>INDEX(resultados!$A$2:$ZZ$3000, 1004, MATCH($B$2, resultados!$A$1:$ZZ$1, 0))</f>
        <v/>
      </c>
      <c r="C1010">
        <f>INDEX(resultados!$A$2:$ZZ$3000, 1004, MATCH($B$3, resultados!$A$1:$ZZ$1, 0))</f>
        <v/>
      </c>
    </row>
    <row r="1011">
      <c r="A1011">
        <f>INDEX(resultados!$A$2:$ZZ$3000, 1005, MATCH($B$1, resultados!$A$1:$ZZ$1, 0))</f>
        <v/>
      </c>
      <c r="B1011">
        <f>INDEX(resultados!$A$2:$ZZ$3000, 1005, MATCH($B$2, resultados!$A$1:$ZZ$1, 0))</f>
        <v/>
      </c>
      <c r="C1011">
        <f>INDEX(resultados!$A$2:$ZZ$3000, 1005, MATCH($B$3, resultados!$A$1:$ZZ$1, 0))</f>
        <v/>
      </c>
    </row>
    <row r="1012">
      <c r="A1012">
        <f>INDEX(resultados!$A$2:$ZZ$3000, 1006, MATCH($B$1, resultados!$A$1:$ZZ$1, 0))</f>
        <v/>
      </c>
      <c r="B1012">
        <f>INDEX(resultados!$A$2:$ZZ$3000, 1006, MATCH($B$2, resultados!$A$1:$ZZ$1, 0))</f>
        <v/>
      </c>
      <c r="C1012">
        <f>INDEX(resultados!$A$2:$ZZ$3000, 1006, MATCH($B$3, resultados!$A$1:$ZZ$1, 0))</f>
        <v/>
      </c>
    </row>
    <row r="1013">
      <c r="A1013">
        <f>INDEX(resultados!$A$2:$ZZ$3000, 1007, MATCH($B$1, resultados!$A$1:$ZZ$1, 0))</f>
        <v/>
      </c>
      <c r="B1013">
        <f>INDEX(resultados!$A$2:$ZZ$3000, 1007, MATCH($B$2, resultados!$A$1:$ZZ$1, 0))</f>
        <v/>
      </c>
      <c r="C1013">
        <f>INDEX(resultados!$A$2:$ZZ$3000, 1007, MATCH($B$3, resultados!$A$1:$ZZ$1, 0))</f>
        <v/>
      </c>
    </row>
    <row r="1014">
      <c r="A1014">
        <f>INDEX(resultados!$A$2:$ZZ$3000, 1008, MATCH($B$1, resultados!$A$1:$ZZ$1, 0))</f>
        <v/>
      </c>
      <c r="B1014">
        <f>INDEX(resultados!$A$2:$ZZ$3000, 1008, MATCH($B$2, resultados!$A$1:$ZZ$1, 0))</f>
        <v/>
      </c>
      <c r="C1014">
        <f>INDEX(resultados!$A$2:$ZZ$3000, 1008, MATCH($B$3, resultados!$A$1:$ZZ$1, 0))</f>
        <v/>
      </c>
    </row>
    <row r="1015">
      <c r="A1015">
        <f>INDEX(resultados!$A$2:$ZZ$3000, 1009, MATCH($B$1, resultados!$A$1:$ZZ$1, 0))</f>
        <v/>
      </c>
      <c r="B1015">
        <f>INDEX(resultados!$A$2:$ZZ$3000, 1009, MATCH($B$2, resultados!$A$1:$ZZ$1, 0))</f>
        <v/>
      </c>
      <c r="C1015">
        <f>INDEX(resultados!$A$2:$ZZ$3000, 1009, MATCH($B$3, resultados!$A$1:$ZZ$1, 0))</f>
        <v/>
      </c>
    </row>
    <row r="1016">
      <c r="A1016">
        <f>INDEX(resultados!$A$2:$ZZ$3000, 1010, MATCH($B$1, resultados!$A$1:$ZZ$1, 0))</f>
        <v/>
      </c>
      <c r="B1016">
        <f>INDEX(resultados!$A$2:$ZZ$3000, 1010, MATCH($B$2, resultados!$A$1:$ZZ$1, 0))</f>
        <v/>
      </c>
      <c r="C1016">
        <f>INDEX(resultados!$A$2:$ZZ$3000, 1010, MATCH($B$3, resultados!$A$1:$ZZ$1, 0))</f>
        <v/>
      </c>
    </row>
    <row r="1017">
      <c r="A1017">
        <f>INDEX(resultados!$A$2:$ZZ$3000, 1011, MATCH($B$1, resultados!$A$1:$ZZ$1, 0))</f>
        <v/>
      </c>
      <c r="B1017">
        <f>INDEX(resultados!$A$2:$ZZ$3000, 1011, MATCH($B$2, resultados!$A$1:$ZZ$1, 0))</f>
        <v/>
      </c>
      <c r="C1017">
        <f>INDEX(resultados!$A$2:$ZZ$3000, 1011, MATCH($B$3, resultados!$A$1:$ZZ$1, 0))</f>
        <v/>
      </c>
    </row>
    <row r="1018">
      <c r="A1018">
        <f>INDEX(resultados!$A$2:$ZZ$3000, 1012, MATCH($B$1, resultados!$A$1:$ZZ$1, 0))</f>
        <v/>
      </c>
      <c r="B1018">
        <f>INDEX(resultados!$A$2:$ZZ$3000, 1012, MATCH($B$2, resultados!$A$1:$ZZ$1, 0))</f>
        <v/>
      </c>
      <c r="C1018">
        <f>INDEX(resultados!$A$2:$ZZ$3000, 1012, MATCH($B$3, resultados!$A$1:$ZZ$1, 0))</f>
        <v/>
      </c>
    </row>
    <row r="1019">
      <c r="A1019">
        <f>INDEX(resultados!$A$2:$ZZ$3000, 1013, MATCH($B$1, resultados!$A$1:$ZZ$1, 0))</f>
        <v/>
      </c>
      <c r="B1019">
        <f>INDEX(resultados!$A$2:$ZZ$3000, 1013, MATCH($B$2, resultados!$A$1:$ZZ$1, 0))</f>
        <v/>
      </c>
      <c r="C1019">
        <f>INDEX(resultados!$A$2:$ZZ$3000, 1013, MATCH($B$3, resultados!$A$1:$ZZ$1, 0))</f>
        <v/>
      </c>
    </row>
    <row r="1020">
      <c r="A1020">
        <f>INDEX(resultados!$A$2:$ZZ$3000, 1014, MATCH($B$1, resultados!$A$1:$ZZ$1, 0))</f>
        <v/>
      </c>
      <c r="B1020">
        <f>INDEX(resultados!$A$2:$ZZ$3000, 1014, MATCH($B$2, resultados!$A$1:$ZZ$1, 0))</f>
        <v/>
      </c>
      <c r="C1020">
        <f>INDEX(resultados!$A$2:$ZZ$3000, 1014, MATCH($B$3, resultados!$A$1:$ZZ$1, 0))</f>
        <v/>
      </c>
    </row>
    <row r="1021">
      <c r="A1021">
        <f>INDEX(resultados!$A$2:$ZZ$3000, 1015, MATCH($B$1, resultados!$A$1:$ZZ$1, 0))</f>
        <v/>
      </c>
      <c r="B1021">
        <f>INDEX(resultados!$A$2:$ZZ$3000, 1015, MATCH($B$2, resultados!$A$1:$ZZ$1, 0))</f>
        <v/>
      </c>
      <c r="C1021">
        <f>INDEX(resultados!$A$2:$ZZ$3000, 1015, MATCH($B$3, resultados!$A$1:$ZZ$1, 0))</f>
        <v/>
      </c>
    </row>
    <row r="1022">
      <c r="A1022">
        <f>INDEX(resultados!$A$2:$ZZ$3000, 1016, MATCH($B$1, resultados!$A$1:$ZZ$1, 0))</f>
        <v/>
      </c>
      <c r="B1022">
        <f>INDEX(resultados!$A$2:$ZZ$3000, 1016, MATCH($B$2, resultados!$A$1:$ZZ$1, 0))</f>
        <v/>
      </c>
      <c r="C1022">
        <f>INDEX(resultados!$A$2:$ZZ$3000, 1016, MATCH($B$3, resultados!$A$1:$ZZ$1, 0))</f>
        <v/>
      </c>
    </row>
    <row r="1023">
      <c r="A1023">
        <f>INDEX(resultados!$A$2:$ZZ$3000, 1017, MATCH($B$1, resultados!$A$1:$ZZ$1, 0))</f>
        <v/>
      </c>
      <c r="B1023">
        <f>INDEX(resultados!$A$2:$ZZ$3000, 1017, MATCH($B$2, resultados!$A$1:$ZZ$1, 0))</f>
        <v/>
      </c>
      <c r="C1023">
        <f>INDEX(resultados!$A$2:$ZZ$3000, 1017, MATCH($B$3, resultados!$A$1:$ZZ$1, 0))</f>
        <v/>
      </c>
    </row>
    <row r="1024">
      <c r="A1024">
        <f>INDEX(resultados!$A$2:$ZZ$3000, 1018, MATCH($B$1, resultados!$A$1:$ZZ$1, 0))</f>
        <v/>
      </c>
      <c r="B1024">
        <f>INDEX(resultados!$A$2:$ZZ$3000, 1018, MATCH($B$2, resultados!$A$1:$ZZ$1, 0))</f>
        <v/>
      </c>
      <c r="C1024">
        <f>INDEX(resultados!$A$2:$ZZ$3000, 1018, MATCH($B$3, resultados!$A$1:$ZZ$1, 0))</f>
        <v/>
      </c>
    </row>
    <row r="1025">
      <c r="A1025">
        <f>INDEX(resultados!$A$2:$ZZ$3000, 1019, MATCH($B$1, resultados!$A$1:$ZZ$1, 0))</f>
        <v/>
      </c>
      <c r="B1025">
        <f>INDEX(resultados!$A$2:$ZZ$3000, 1019, MATCH($B$2, resultados!$A$1:$ZZ$1, 0))</f>
        <v/>
      </c>
      <c r="C1025">
        <f>INDEX(resultados!$A$2:$ZZ$3000, 1019, MATCH($B$3, resultados!$A$1:$ZZ$1, 0))</f>
        <v/>
      </c>
    </row>
    <row r="1026">
      <c r="A1026">
        <f>INDEX(resultados!$A$2:$ZZ$3000, 1020, MATCH($B$1, resultados!$A$1:$ZZ$1, 0))</f>
        <v/>
      </c>
      <c r="B1026">
        <f>INDEX(resultados!$A$2:$ZZ$3000, 1020, MATCH($B$2, resultados!$A$1:$ZZ$1, 0))</f>
        <v/>
      </c>
      <c r="C1026">
        <f>INDEX(resultados!$A$2:$ZZ$3000, 1020, MATCH($B$3, resultados!$A$1:$ZZ$1, 0))</f>
        <v/>
      </c>
    </row>
    <row r="1027">
      <c r="A1027">
        <f>INDEX(resultados!$A$2:$ZZ$3000, 1021, MATCH($B$1, resultados!$A$1:$ZZ$1, 0))</f>
        <v/>
      </c>
      <c r="B1027">
        <f>INDEX(resultados!$A$2:$ZZ$3000, 1021, MATCH($B$2, resultados!$A$1:$ZZ$1, 0))</f>
        <v/>
      </c>
      <c r="C1027">
        <f>INDEX(resultados!$A$2:$ZZ$3000, 1021, MATCH($B$3, resultados!$A$1:$ZZ$1, 0))</f>
        <v/>
      </c>
    </row>
    <row r="1028">
      <c r="A1028">
        <f>INDEX(resultados!$A$2:$ZZ$3000, 1022, MATCH($B$1, resultados!$A$1:$ZZ$1, 0))</f>
        <v/>
      </c>
      <c r="B1028">
        <f>INDEX(resultados!$A$2:$ZZ$3000, 1022, MATCH($B$2, resultados!$A$1:$ZZ$1, 0))</f>
        <v/>
      </c>
      <c r="C1028">
        <f>INDEX(resultados!$A$2:$ZZ$3000, 1022, MATCH($B$3, resultados!$A$1:$ZZ$1, 0))</f>
        <v/>
      </c>
    </row>
    <row r="1029">
      <c r="A1029">
        <f>INDEX(resultados!$A$2:$ZZ$3000, 1023, MATCH($B$1, resultados!$A$1:$ZZ$1, 0))</f>
        <v/>
      </c>
      <c r="B1029">
        <f>INDEX(resultados!$A$2:$ZZ$3000, 1023, MATCH($B$2, resultados!$A$1:$ZZ$1, 0))</f>
        <v/>
      </c>
      <c r="C1029">
        <f>INDEX(resultados!$A$2:$ZZ$3000, 1023, MATCH($B$3, resultados!$A$1:$ZZ$1, 0))</f>
        <v/>
      </c>
    </row>
    <row r="1030">
      <c r="A1030">
        <f>INDEX(resultados!$A$2:$ZZ$3000, 1024, MATCH($B$1, resultados!$A$1:$ZZ$1, 0))</f>
        <v/>
      </c>
      <c r="B1030">
        <f>INDEX(resultados!$A$2:$ZZ$3000, 1024, MATCH($B$2, resultados!$A$1:$ZZ$1, 0))</f>
        <v/>
      </c>
      <c r="C1030">
        <f>INDEX(resultados!$A$2:$ZZ$3000, 1024, MATCH($B$3, resultados!$A$1:$ZZ$1, 0))</f>
        <v/>
      </c>
    </row>
    <row r="1031">
      <c r="A1031">
        <f>INDEX(resultados!$A$2:$ZZ$3000, 1025, MATCH($B$1, resultados!$A$1:$ZZ$1, 0))</f>
        <v/>
      </c>
      <c r="B1031">
        <f>INDEX(resultados!$A$2:$ZZ$3000, 1025, MATCH($B$2, resultados!$A$1:$ZZ$1, 0))</f>
        <v/>
      </c>
      <c r="C1031">
        <f>INDEX(resultados!$A$2:$ZZ$3000, 1025, MATCH($B$3, resultados!$A$1:$ZZ$1, 0))</f>
        <v/>
      </c>
    </row>
    <row r="1032">
      <c r="A1032">
        <f>INDEX(resultados!$A$2:$ZZ$3000, 1026, MATCH($B$1, resultados!$A$1:$ZZ$1, 0))</f>
        <v/>
      </c>
      <c r="B1032">
        <f>INDEX(resultados!$A$2:$ZZ$3000, 1026, MATCH($B$2, resultados!$A$1:$ZZ$1, 0))</f>
        <v/>
      </c>
      <c r="C1032">
        <f>INDEX(resultados!$A$2:$ZZ$3000, 1026, MATCH($B$3, resultados!$A$1:$ZZ$1, 0))</f>
        <v/>
      </c>
    </row>
    <row r="1033">
      <c r="A1033">
        <f>INDEX(resultados!$A$2:$ZZ$3000, 1027, MATCH($B$1, resultados!$A$1:$ZZ$1, 0))</f>
        <v/>
      </c>
      <c r="B1033">
        <f>INDEX(resultados!$A$2:$ZZ$3000, 1027, MATCH($B$2, resultados!$A$1:$ZZ$1, 0))</f>
        <v/>
      </c>
      <c r="C1033">
        <f>INDEX(resultados!$A$2:$ZZ$3000, 1027, MATCH($B$3, resultados!$A$1:$ZZ$1, 0))</f>
        <v/>
      </c>
    </row>
    <row r="1034">
      <c r="A1034">
        <f>INDEX(resultados!$A$2:$ZZ$3000, 1028, MATCH($B$1, resultados!$A$1:$ZZ$1, 0))</f>
        <v/>
      </c>
      <c r="B1034">
        <f>INDEX(resultados!$A$2:$ZZ$3000, 1028, MATCH($B$2, resultados!$A$1:$ZZ$1, 0))</f>
        <v/>
      </c>
      <c r="C1034">
        <f>INDEX(resultados!$A$2:$ZZ$3000, 1028, MATCH($B$3, resultados!$A$1:$ZZ$1, 0))</f>
        <v/>
      </c>
    </row>
    <row r="1035">
      <c r="A1035">
        <f>INDEX(resultados!$A$2:$ZZ$3000, 1029, MATCH($B$1, resultados!$A$1:$ZZ$1, 0))</f>
        <v/>
      </c>
      <c r="B1035">
        <f>INDEX(resultados!$A$2:$ZZ$3000, 1029, MATCH($B$2, resultados!$A$1:$ZZ$1, 0))</f>
        <v/>
      </c>
      <c r="C1035">
        <f>INDEX(resultados!$A$2:$ZZ$3000, 1029, MATCH($B$3, resultados!$A$1:$ZZ$1, 0))</f>
        <v/>
      </c>
    </row>
    <row r="1036">
      <c r="A1036">
        <f>INDEX(resultados!$A$2:$ZZ$3000, 1030, MATCH($B$1, resultados!$A$1:$ZZ$1, 0))</f>
        <v/>
      </c>
      <c r="B1036">
        <f>INDEX(resultados!$A$2:$ZZ$3000, 1030, MATCH($B$2, resultados!$A$1:$ZZ$1, 0))</f>
        <v/>
      </c>
      <c r="C1036">
        <f>INDEX(resultados!$A$2:$ZZ$3000, 1030, MATCH($B$3, resultados!$A$1:$ZZ$1, 0))</f>
        <v/>
      </c>
    </row>
    <row r="1037">
      <c r="A1037">
        <f>INDEX(resultados!$A$2:$ZZ$3000, 1031, MATCH($B$1, resultados!$A$1:$ZZ$1, 0))</f>
        <v/>
      </c>
      <c r="B1037">
        <f>INDEX(resultados!$A$2:$ZZ$3000, 1031, MATCH($B$2, resultados!$A$1:$ZZ$1, 0))</f>
        <v/>
      </c>
      <c r="C1037">
        <f>INDEX(resultados!$A$2:$ZZ$3000, 1031, MATCH($B$3, resultados!$A$1:$ZZ$1, 0))</f>
        <v/>
      </c>
    </row>
    <row r="1038">
      <c r="A1038">
        <f>INDEX(resultados!$A$2:$ZZ$3000, 1032, MATCH($B$1, resultados!$A$1:$ZZ$1, 0))</f>
        <v/>
      </c>
      <c r="B1038">
        <f>INDEX(resultados!$A$2:$ZZ$3000, 1032, MATCH($B$2, resultados!$A$1:$ZZ$1, 0))</f>
        <v/>
      </c>
      <c r="C1038">
        <f>INDEX(resultados!$A$2:$ZZ$3000, 1032, MATCH($B$3, resultados!$A$1:$ZZ$1, 0))</f>
        <v/>
      </c>
    </row>
    <row r="1039">
      <c r="A1039">
        <f>INDEX(resultados!$A$2:$ZZ$3000, 1033, MATCH($B$1, resultados!$A$1:$ZZ$1, 0))</f>
        <v/>
      </c>
      <c r="B1039">
        <f>INDEX(resultados!$A$2:$ZZ$3000, 1033, MATCH($B$2, resultados!$A$1:$ZZ$1, 0))</f>
        <v/>
      </c>
      <c r="C1039">
        <f>INDEX(resultados!$A$2:$ZZ$3000, 1033, MATCH($B$3, resultados!$A$1:$ZZ$1, 0))</f>
        <v/>
      </c>
    </row>
    <row r="1040">
      <c r="A1040">
        <f>INDEX(resultados!$A$2:$ZZ$3000, 1034, MATCH($B$1, resultados!$A$1:$ZZ$1, 0))</f>
        <v/>
      </c>
      <c r="B1040">
        <f>INDEX(resultados!$A$2:$ZZ$3000, 1034, MATCH($B$2, resultados!$A$1:$ZZ$1, 0))</f>
        <v/>
      </c>
      <c r="C1040">
        <f>INDEX(resultados!$A$2:$ZZ$3000, 1034, MATCH($B$3, resultados!$A$1:$ZZ$1, 0))</f>
        <v/>
      </c>
    </row>
    <row r="1041">
      <c r="A1041">
        <f>INDEX(resultados!$A$2:$ZZ$3000, 1035, MATCH($B$1, resultados!$A$1:$ZZ$1, 0))</f>
        <v/>
      </c>
      <c r="B1041">
        <f>INDEX(resultados!$A$2:$ZZ$3000, 1035, MATCH($B$2, resultados!$A$1:$ZZ$1, 0))</f>
        <v/>
      </c>
      <c r="C1041">
        <f>INDEX(resultados!$A$2:$ZZ$3000, 1035, MATCH($B$3, resultados!$A$1:$ZZ$1, 0))</f>
        <v/>
      </c>
    </row>
    <row r="1042">
      <c r="A1042">
        <f>INDEX(resultados!$A$2:$ZZ$3000, 1036, MATCH($B$1, resultados!$A$1:$ZZ$1, 0))</f>
        <v/>
      </c>
      <c r="B1042">
        <f>INDEX(resultados!$A$2:$ZZ$3000, 1036, MATCH($B$2, resultados!$A$1:$ZZ$1, 0))</f>
        <v/>
      </c>
      <c r="C1042">
        <f>INDEX(resultados!$A$2:$ZZ$3000, 1036, MATCH($B$3, resultados!$A$1:$ZZ$1, 0))</f>
        <v/>
      </c>
    </row>
    <row r="1043">
      <c r="A1043">
        <f>INDEX(resultados!$A$2:$ZZ$3000, 1037, MATCH($B$1, resultados!$A$1:$ZZ$1, 0))</f>
        <v/>
      </c>
      <c r="B1043">
        <f>INDEX(resultados!$A$2:$ZZ$3000, 1037, MATCH($B$2, resultados!$A$1:$ZZ$1, 0))</f>
        <v/>
      </c>
      <c r="C1043">
        <f>INDEX(resultados!$A$2:$ZZ$3000, 1037, MATCH($B$3, resultados!$A$1:$ZZ$1, 0))</f>
        <v/>
      </c>
    </row>
    <row r="1044">
      <c r="A1044">
        <f>INDEX(resultados!$A$2:$ZZ$3000, 1038, MATCH($B$1, resultados!$A$1:$ZZ$1, 0))</f>
        <v/>
      </c>
      <c r="B1044">
        <f>INDEX(resultados!$A$2:$ZZ$3000, 1038, MATCH($B$2, resultados!$A$1:$ZZ$1, 0))</f>
        <v/>
      </c>
      <c r="C1044">
        <f>INDEX(resultados!$A$2:$ZZ$3000, 1038, MATCH($B$3, resultados!$A$1:$ZZ$1, 0))</f>
        <v/>
      </c>
    </row>
    <row r="1045">
      <c r="A1045">
        <f>INDEX(resultados!$A$2:$ZZ$3000, 1039, MATCH($B$1, resultados!$A$1:$ZZ$1, 0))</f>
        <v/>
      </c>
      <c r="B1045">
        <f>INDEX(resultados!$A$2:$ZZ$3000, 1039, MATCH($B$2, resultados!$A$1:$ZZ$1, 0))</f>
        <v/>
      </c>
      <c r="C1045">
        <f>INDEX(resultados!$A$2:$ZZ$3000, 1039, MATCH($B$3, resultados!$A$1:$ZZ$1, 0))</f>
        <v/>
      </c>
    </row>
    <row r="1046">
      <c r="A1046">
        <f>INDEX(resultados!$A$2:$ZZ$3000, 1040, MATCH($B$1, resultados!$A$1:$ZZ$1, 0))</f>
        <v/>
      </c>
      <c r="B1046">
        <f>INDEX(resultados!$A$2:$ZZ$3000, 1040, MATCH($B$2, resultados!$A$1:$ZZ$1, 0))</f>
        <v/>
      </c>
      <c r="C1046">
        <f>INDEX(resultados!$A$2:$ZZ$3000, 1040, MATCH($B$3, resultados!$A$1:$ZZ$1, 0))</f>
        <v/>
      </c>
    </row>
    <row r="1047">
      <c r="A1047">
        <f>INDEX(resultados!$A$2:$ZZ$3000, 1041, MATCH($B$1, resultados!$A$1:$ZZ$1, 0))</f>
        <v/>
      </c>
      <c r="B1047">
        <f>INDEX(resultados!$A$2:$ZZ$3000, 1041, MATCH($B$2, resultados!$A$1:$ZZ$1, 0))</f>
        <v/>
      </c>
      <c r="C1047">
        <f>INDEX(resultados!$A$2:$ZZ$3000, 1041, MATCH($B$3, resultados!$A$1:$ZZ$1, 0))</f>
        <v/>
      </c>
    </row>
    <row r="1048">
      <c r="A1048">
        <f>INDEX(resultados!$A$2:$ZZ$3000, 1042, MATCH($B$1, resultados!$A$1:$ZZ$1, 0))</f>
        <v/>
      </c>
      <c r="B1048">
        <f>INDEX(resultados!$A$2:$ZZ$3000, 1042, MATCH($B$2, resultados!$A$1:$ZZ$1, 0))</f>
        <v/>
      </c>
      <c r="C1048">
        <f>INDEX(resultados!$A$2:$ZZ$3000, 1042, MATCH($B$3, resultados!$A$1:$ZZ$1, 0))</f>
        <v/>
      </c>
    </row>
    <row r="1049">
      <c r="A1049">
        <f>INDEX(resultados!$A$2:$ZZ$3000, 1043, MATCH($B$1, resultados!$A$1:$ZZ$1, 0))</f>
        <v/>
      </c>
      <c r="B1049">
        <f>INDEX(resultados!$A$2:$ZZ$3000, 1043, MATCH($B$2, resultados!$A$1:$ZZ$1, 0))</f>
        <v/>
      </c>
      <c r="C1049">
        <f>INDEX(resultados!$A$2:$ZZ$3000, 1043, MATCH($B$3, resultados!$A$1:$ZZ$1, 0))</f>
        <v/>
      </c>
    </row>
    <row r="1050">
      <c r="A1050">
        <f>INDEX(resultados!$A$2:$ZZ$3000, 1044, MATCH($B$1, resultados!$A$1:$ZZ$1, 0))</f>
        <v/>
      </c>
      <c r="B1050">
        <f>INDEX(resultados!$A$2:$ZZ$3000, 1044, MATCH($B$2, resultados!$A$1:$ZZ$1, 0))</f>
        <v/>
      </c>
      <c r="C1050">
        <f>INDEX(resultados!$A$2:$ZZ$3000, 1044, MATCH($B$3, resultados!$A$1:$ZZ$1, 0))</f>
        <v/>
      </c>
    </row>
    <row r="1051">
      <c r="A1051">
        <f>INDEX(resultados!$A$2:$ZZ$3000, 1045, MATCH($B$1, resultados!$A$1:$ZZ$1, 0))</f>
        <v/>
      </c>
      <c r="B1051">
        <f>INDEX(resultados!$A$2:$ZZ$3000, 1045, MATCH($B$2, resultados!$A$1:$ZZ$1, 0))</f>
        <v/>
      </c>
      <c r="C1051">
        <f>INDEX(resultados!$A$2:$ZZ$3000, 1045, MATCH($B$3, resultados!$A$1:$ZZ$1, 0))</f>
        <v/>
      </c>
    </row>
    <row r="1052">
      <c r="A1052">
        <f>INDEX(resultados!$A$2:$ZZ$3000, 1046, MATCH($B$1, resultados!$A$1:$ZZ$1, 0))</f>
        <v/>
      </c>
      <c r="B1052">
        <f>INDEX(resultados!$A$2:$ZZ$3000, 1046, MATCH($B$2, resultados!$A$1:$ZZ$1, 0))</f>
        <v/>
      </c>
      <c r="C1052">
        <f>INDEX(resultados!$A$2:$ZZ$3000, 1046, MATCH($B$3, resultados!$A$1:$ZZ$1, 0))</f>
        <v/>
      </c>
    </row>
    <row r="1053">
      <c r="A1053">
        <f>INDEX(resultados!$A$2:$ZZ$3000, 1047, MATCH($B$1, resultados!$A$1:$ZZ$1, 0))</f>
        <v/>
      </c>
      <c r="B1053">
        <f>INDEX(resultados!$A$2:$ZZ$3000, 1047, MATCH($B$2, resultados!$A$1:$ZZ$1, 0))</f>
        <v/>
      </c>
      <c r="C1053">
        <f>INDEX(resultados!$A$2:$ZZ$3000, 1047, MATCH($B$3, resultados!$A$1:$ZZ$1, 0))</f>
        <v/>
      </c>
    </row>
    <row r="1054">
      <c r="A1054">
        <f>INDEX(resultados!$A$2:$ZZ$3000, 1048, MATCH($B$1, resultados!$A$1:$ZZ$1, 0))</f>
        <v/>
      </c>
      <c r="B1054">
        <f>INDEX(resultados!$A$2:$ZZ$3000, 1048, MATCH($B$2, resultados!$A$1:$ZZ$1, 0))</f>
        <v/>
      </c>
      <c r="C1054">
        <f>INDEX(resultados!$A$2:$ZZ$3000, 1048, MATCH($B$3, resultados!$A$1:$ZZ$1, 0))</f>
        <v/>
      </c>
    </row>
    <row r="1055">
      <c r="A1055">
        <f>INDEX(resultados!$A$2:$ZZ$3000, 1049, MATCH($B$1, resultados!$A$1:$ZZ$1, 0))</f>
        <v/>
      </c>
      <c r="B1055">
        <f>INDEX(resultados!$A$2:$ZZ$3000, 1049, MATCH($B$2, resultados!$A$1:$ZZ$1, 0))</f>
        <v/>
      </c>
      <c r="C1055">
        <f>INDEX(resultados!$A$2:$ZZ$3000, 1049, MATCH($B$3, resultados!$A$1:$ZZ$1, 0))</f>
        <v/>
      </c>
    </row>
    <row r="1056">
      <c r="A1056">
        <f>INDEX(resultados!$A$2:$ZZ$3000, 1050, MATCH($B$1, resultados!$A$1:$ZZ$1, 0))</f>
        <v/>
      </c>
      <c r="B1056">
        <f>INDEX(resultados!$A$2:$ZZ$3000, 1050, MATCH($B$2, resultados!$A$1:$ZZ$1, 0))</f>
        <v/>
      </c>
      <c r="C1056">
        <f>INDEX(resultados!$A$2:$ZZ$3000, 1050, MATCH($B$3, resultados!$A$1:$ZZ$1, 0))</f>
        <v/>
      </c>
    </row>
    <row r="1057">
      <c r="A1057">
        <f>INDEX(resultados!$A$2:$ZZ$3000, 1051, MATCH($B$1, resultados!$A$1:$ZZ$1, 0))</f>
        <v/>
      </c>
      <c r="B1057">
        <f>INDEX(resultados!$A$2:$ZZ$3000, 1051, MATCH($B$2, resultados!$A$1:$ZZ$1, 0))</f>
        <v/>
      </c>
      <c r="C1057">
        <f>INDEX(resultados!$A$2:$ZZ$3000, 1051, MATCH($B$3, resultados!$A$1:$ZZ$1, 0))</f>
        <v/>
      </c>
    </row>
    <row r="1058">
      <c r="A1058">
        <f>INDEX(resultados!$A$2:$ZZ$3000, 1052, MATCH($B$1, resultados!$A$1:$ZZ$1, 0))</f>
        <v/>
      </c>
      <c r="B1058">
        <f>INDEX(resultados!$A$2:$ZZ$3000, 1052, MATCH($B$2, resultados!$A$1:$ZZ$1, 0))</f>
        <v/>
      </c>
      <c r="C1058">
        <f>INDEX(resultados!$A$2:$ZZ$3000, 1052, MATCH($B$3, resultados!$A$1:$ZZ$1, 0))</f>
        <v/>
      </c>
    </row>
    <row r="1059">
      <c r="A1059">
        <f>INDEX(resultados!$A$2:$ZZ$3000, 1053, MATCH($B$1, resultados!$A$1:$ZZ$1, 0))</f>
        <v/>
      </c>
      <c r="B1059">
        <f>INDEX(resultados!$A$2:$ZZ$3000, 1053, MATCH($B$2, resultados!$A$1:$ZZ$1, 0))</f>
        <v/>
      </c>
      <c r="C1059">
        <f>INDEX(resultados!$A$2:$ZZ$3000, 1053, MATCH($B$3, resultados!$A$1:$ZZ$1, 0))</f>
        <v/>
      </c>
    </row>
    <row r="1060">
      <c r="A1060">
        <f>INDEX(resultados!$A$2:$ZZ$3000, 1054, MATCH($B$1, resultados!$A$1:$ZZ$1, 0))</f>
        <v/>
      </c>
      <c r="B1060">
        <f>INDEX(resultados!$A$2:$ZZ$3000, 1054, MATCH($B$2, resultados!$A$1:$ZZ$1, 0))</f>
        <v/>
      </c>
      <c r="C1060">
        <f>INDEX(resultados!$A$2:$ZZ$3000, 1054, MATCH($B$3, resultados!$A$1:$ZZ$1, 0))</f>
        <v/>
      </c>
    </row>
    <row r="1061">
      <c r="A1061">
        <f>INDEX(resultados!$A$2:$ZZ$3000, 1055, MATCH($B$1, resultados!$A$1:$ZZ$1, 0))</f>
        <v/>
      </c>
      <c r="B1061">
        <f>INDEX(resultados!$A$2:$ZZ$3000, 1055, MATCH($B$2, resultados!$A$1:$ZZ$1, 0))</f>
        <v/>
      </c>
      <c r="C1061">
        <f>INDEX(resultados!$A$2:$ZZ$3000, 1055, MATCH($B$3, resultados!$A$1:$ZZ$1, 0))</f>
        <v/>
      </c>
    </row>
    <row r="1062">
      <c r="A1062">
        <f>INDEX(resultados!$A$2:$ZZ$3000, 1056, MATCH($B$1, resultados!$A$1:$ZZ$1, 0))</f>
        <v/>
      </c>
      <c r="B1062">
        <f>INDEX(resultados!$A$2:$ZZ$3000, 1056, MATCH($B$2, resultados!$A$1:$ZZ$1, 0))</f>
        <v/>
      </c>
      <c r="C1062">
        <f>INDEX(resultados!$A$2:$ZZ$3000, 1056, MATCH($B$3, resultados!$A$1:$ZZ$1, 0))</f>
        <v/>
      </c>
    </row>
    <row r="1063">
      <c r="A1063">
        <f>INDEX(resultados!$A$2:$ZZ$3000, 1057, MATCH($B$1, resultados!$A$1:$ZZ$1, 0))</f>
        <v/>
      </c>
      <c r="B1063">
        <f>INDEX(resultados!$A$2:$ZZ$3000, 1057, MATCH($B$2, resultados!$A$1:$ZZ$1, 0))</f>
        <v/>
      </c>
      <c r="C1063">
        <f>INDEX(resultados!$A$2:$ZZ$3000, 1057, MATCH($B$3, resultados!$A$1:$ZZ$1, 0))</f>
        <v/>
      </c>
    </row>
    <row r="1064">
      <c r="A1064">
        <f>INDEX(resultados!$A$2:$ZZ$3000, 1058, MATCH($B$1, resultados!$A$1:$ZZ$1, 0))</f>
        <v/>
      </c>
      <c r="B1064">
        <f>INDEX(resultados!$A$2:$ZZ$3000, 1058, MATCH($B$2, resultados!$A$1:$ZZ$1, 0))</f>
        <v/>
      </c>
      <c r="C1064">
        <f>INDEX(resultados!$A$2:$ZZ$3000, 1058, MATCH($B$3, resultados!$A$1:$ZZ$1, 0))</f>
        <v/>
      </c>
    </row>
    <row r="1065">
      <c r="A1065">
        <f>INDEX(resultados!$A$2:$ZZ$3000, 1059, MATCH($B$1, resultados!$A$1:$ZZ$1, 0))</f>
        <v/>
      </c>
      <c r="B1065">
        <f>INDEX(resultados!$A$2:$ZZ$3000, 1059, MATCH($B$2, resultados!$A$1:$ZZ$1, 0))</f>
        <v/>
      </c>
      <c r="C1065">
        <f>INDEX(resultados!$A$2:$ZZ$3000, 1059, MATCH($B$3, resultados!$A$1:$ZZ$1, 0))</f>
        <v/>
      </c>
    </row>
    <row r="1066">
      <c r="A1066">
        <f>INDEX(resultados!$A$2:$ZZ$3000, 1060, MATCH($B$1, resultados!$A$1:$ZZ$1, 0))</f>
        <v/>
      </c>
      <c r="B1066">
        <f>INDEX(resultados!$A$2:$ZZ$3000, 1060, MATCH($B$2, resultados!$A$1:$ZZ$1, 0))</f>
        <v/>
      </c>
      <c r="C1066">
        <f>INDEX(resultados!$A$2:$ZZ$3000, 1060, MATCH($B$3, resultados!$A$1:$ZZ$1, 0))</f>
        <v/>
      </c>
    </row>
    <row r="1067">
      <c r="A1067">
        <f>INDEX(resultados!$A$2:$ZZ$3000, 1061, MATCH($B$1, resultados!$A$1:$ZZ$1, 0))</f>
        <v/>
      </c>
      <c r="B1067">
        <f>INDEX(resultados!$A$2:$ZZ$3000, 1061, MATCH($B$2, resultados!$A$1:$ZZ$1, 0))</f>
        <v/>
      </c>
      <c r="C1067">
        <f>INDEX(resultados!$A$2:$ZZ$3000, 1061, MATCH($B$3, resultados!$A$1:$ZZ$1, 0))</f>
        <v/>
      </c>
    </row>
    <row r="1068">
      <c r="A1068">
        <f>INDEX(resultados!$A$2:$ZZ$3000, 1062, MATCH($B$1, resultados!$A$1:$ZZ$1, 0))</f>
        <v/>
      </c>
      <c r="B1068">
        <f>INDEX(resultados!$A$2:$ZZ$3000, 1062, MATCH($B$2, resultados!$A$1:$ZZ$1, 0))</f>
        <v/>
      </c>
      <c r="C1068">
        <f>INDEX(resultados!$A$2:$ZZ$3000, 1062, MATCH($B$3, resultados!$A$1:$ZZ$1, 0))</f>
        <v/>
      </c>
    </row>
    <row r="1069">
      <c r="A1069">
        <f>INDEX(resultados!$A$2:$ZZ$3000, 1063, MATCH($B$1, resultados!$A$1:$ZZ$1, 0))</f>
        <v/>
      </c>
      <c r="B1069">
        <f>INDEX(resultados!$A$2:$ZZ$3000, 1063, MATCH($B$2, resultados!$A$1:$ZZ$1, 0))</f>
        <v/>
      </c>
      <c r="C1069">
        <f>INDEX(resultados!$A$2:$ZZ$3000, 1063, MATCH($B$3, resultados!$A$1:$ZZ$1, 0))</f>
        <v/>
      </c>
    </row>
    <row r="1070">
      <c r="A1070">
        <f>INDEX(resultados!$A$2:$ZZ$3000, 1064, MATCH($B$1, resultados!$A$1:$ZZ$1, 0))</f>
        <v/>
      </c>
      <c r="B1070">
        <f>INDEX(resultados!$A$2:$ZZ$3000, 1064, MATCH($B$2, resultados!$A$1:$ZZ$1, 0))</f>
        <v/>
      </c>
      <c r="C1070">
        <f>INDEX(resultados!$A$2:$ZZ$3000, 1064, MATCH($B$3, resultados!$A$1:$ZZ$1, 0))</f>
        <v/>
      </c>
    </row>
    <row r="1071">
      <c r="A1071">
        <f>INDEX(resultados!$A$2:$ZZ$3000, 1065, MATCH($B$1, resultados!$A$1:$ZZ$1, 0))</f>
        <v/>
      </c>
      <c r="B1071">
        <f>INDEX(resultados!$A$2:$ZZ$3000, 1065, MATCH($B$2, resultados!$A$1:$ZZ$1, 0))</f>
        <v/>
      </c>
      <c r="C1071">
        <f>INDEX(resultados!$A$2:$ZZ$3000, 1065, MATCH($B$3, resultados!$A$1:$ZZ$1, 0))</f>
        <v/>
      </c>
    </row>
    <row r="1072">
      <c r="A1072">
        <f>INDEX(resultados!$A$2:$ZZ$3000, 1066, MATCH($B$1, resultados!$A$1:$ZZ$1, 0))</f>
        <v/>
      </c>
      <c r="B1072">
        <f>INDEX(resultados!$A$2:$ZZ$3000, 1066, MATCH($B$2, resultados!$A$1:$ZZ$1, 0))</f>
        <v/>
      </c>
      <c r="C1072">
        <f>INDEX(resultados!$A$2:$ZZ$3000, 1066, MATCH($B$3, resultados!$A$1:$ZZ$1, 0))</f>
        <v/>
      </c>
    </row>
    <row r="1073">
      <c r="A1073">
        <f>INDEX(resultados!$A$2:$ZZ$3000, 1067, MATCH($B$1, resultados!$A$1:$ZZ$1, 0))</f>
        <v/>
      </c>
      <c r="B1073">
        <f>INDEX(resultados!$A$2:$ZZ$3000, 1067, MATCH($B$2, resultados!$A$1:$ZZ$1, 0))</f>
        <v/>
      </c>
      <c r="C1073">
        <f>INDEX(resultados!$A$2:$ZZ$3000, 1067, MATCH($B$3, resultados!$A$1:$ZZ$1, 0))</f>
        <v/>
      </c>
    </row>
    <row r="1074">
      <c r="A1074">
        <f>INDEX(resultados!$A$2:$ZZ$3000, 1068, MATCH($B$1, resultados!$A$1:$ZZ$1, 0))</f>
        <v/>
      </c>
      <c r="B1074">
        <f>INDEX(resultados!$A$2:$ZZ$3000, 1068, MATCH($B$2, resultados!$A$1:$ZZ$1, 0))</f>
        <v/>
      </c>
      <c r="C1074">
        <f>INDEX(resultados!$A$2:$ZZ$3000, 1068, MATCH($B$3, resultados!$A$1:$ZZ$1, 0))</f>
        <v/>
      </c>
    </row>
    <row r="1075">
      <c r="A1075">
        <f>INDEX(resultados!$A$2:$ZZ$3000, 1069, MATCH($B$1, resultados!$A$1:$ZZ$1, 0))</f>
        <v/>
      </c>
      <c r="B1075">
        <f>INDEX(resultados!$A$2:$ZZ$3000, 1069, MATCH($B$2, resultados!$A$1:$ZZ$1, 0))</f>
        <v/>
      </c>
      <c r="C1075">
        <f>INDEX(resultados!$A$2:$ZZ$3000, 1069, MATCH($B$3, resultados!$A$1:$ZZ$1, 0))</f>
        <v/>
      </c>
    </row>
    <row r="1076">
      <c r="A1076">
        <f>INDEX(resultados!$A$2:$ZZ$3000, 1070, MATCH($B$1, resultados!$A$1:$ZZ$1, 0))</f>
        <v/>
      </c>
      <c r="B1076">
        <f>INDEX(resultados!$A$2:$ZZ$3000, 1070, MATCH($B$2, resultados!$A$1:$ZZ$1, 0))</f>
        <v/>
      </c>
      <c r="C1076">
        <f>INDEX(resultados!$A$2:$ZZ$3000, 1070, MATCH($B$3, resultados!$A$1:$ZZ$1, 0))</f>
        <v/>
      </c>
    </row>
    <row r="1077">
      <c r="A1077">
        <f>INDEX(resultados!$A$2:$ZZ$3000, 1071, MATCH($B$1, resultados!$A$1:$ZZ$1, 0))</f>
        <v/>
      </c>
      <c r="B1077">
        <f>INDEX(resultados!$A$2:$ZZ$3000, 1071, MATCH($B$2, resultados!$A$1:$ZZ$1, 0))</f>
        <v/>
      </c>
      <c r="C1077">
        <f>INDEX(resultados!$A$2:$ZZ$3000, 1071, MATCH($B$3, resultados!$A$1:$ZZ$1, 0))</f>
        <v/>
      </c>
    </row>
    <row r="1078">
      <c r="A1078">
        <f>INDEX(resultados!$A$2:$ZZ$3000, 1072, MATCH($B$1, resultados!$A$1:$ZZ$1, 0))</f>
        <v/>
      </c>
      <c r="B1078">
        <f>INDEX(resultados!$A$2:$ZZ$3000, 1072, MATCH($B$2, resultados!$A$1:$ZZ$1, 0))</f>
        <v/>
      </c>
      <c r="C1078">
        <f>INDEX(resultados!$A$2:$ZZ$3000, 1072, MATCH($B$3, resultados!$A$1:$ZZ$1, 0))</f>
        <v/>
      </c>
    </row>
    <row r="1079">
      <c r="A1079">
        <f>INDEX(resultados!$A$2:$ZZ$3000, 1073, MATCH($B$1, resultados!$A$1:$ZZ$1, 0))</f>
        <v/>
      </c>
      <c r="B1079">
        <f>INDEX(resultados!$A$2:$ZZ$3000, 1073, MATCH($B$2, resultados!$A$1:$ZZ$1, 0))</f>
        <v/>
      </c>
      <c r="C1079">
        <f>INDEX(resultados!$A$2:$ZZ$3000, 1073, MATCH($B$3, resultados!$A$1:$ZZ$1, 0))</f>
        <v/>
      </c>
    </row>
    <row r="1080">
      <c r="A1080">
        <f>INDEX(resultados!$A$2:$ZZ$3000, 1074, MATCH($B$1, resultados!$A$1:$ZZ$1, 0))</f>
        <v/>
      </c>
      <c r="B1080">
        <f>INDEX(resultados!$A$2:$ZZ$3000, 1074, MATCH($B$2, resultados!$A$1:$ZZ$1, 0))</f>
        <v/>
      </c>
      <c r="C1080">
        <f>INDEX(resultados!$A$2:$ZZ$3000, 1074, MATCH($B$3, resultados!$A$1:$ZZ$1, 0))</f>
        <v/>
      </c>
    </row>
    <row r="1081">
      <c r="A1081">
        <f>INDEX(resultados!$A$2:$ZZ$3000, 1075, MATCH($B$1, resultados!$A$1:$ZZ$1, 0))</f>
        <v/>
      </c>
      <c r="B1081">
        <f>INDEX(resultados!$A$2:$ZZ$3000, 1075, MATCH($B$2, resultados!$A$1:$ZZ$1, 0))</f>
        <v/>
      </c>
      <c r="C1081">
        <f>INDEX(resultados!$A$2:$ZZ$3000, 1075, MATCH($B$3, resultados!$A$1:$ZZ$1, 0))</f>
        <v/>
      </c>
    </row>
    <row r="1082">
      <c r="A1082">
        <f>INDEX(resultados!$A$2:$ZZ$3000, 1076, MATCH($B$1, resultados!$A$1:$ZZ$1, 0))</f>
        <v/>
      </c>
      <c r="B1082">
        <f>INDEX(resultados!$A$2:$ZZ$3000, 1076, MATCH($B$2, resultados!$A$1:$ZZ$1, 0))</f>
        <v/>
      </c>
      <c r="C1082">
        <f>INDEX(resultados!$A$2:$ZZ$3000, 1076, MATCH($B$3, resultados!$A$1:$ZZ$1, 0))</f>
        <v/>
      </c>
    </row>
    <row r="1083">
      <c r="A1083">
        <f>INDEX(resultados!$A$2:$ZZ$3000, 1077, MATCH($B$1, resultados!$A$1:$ZZ$1, 0))</f>
        <v/>
      </c>
      <c r="B1083">
        <f>INDEX(resultados!$A$2:$ZZ$3000, 1077, MATCH($B$2, resultados!$A$1:$ZZ$1, 0))</f>
        <v/>
      </c>
      <c r="C1083">
        <f>INDEX(resultados!$A$2:$ZZ$3000, 1077, MATCH($B$3, resultados!$A$1:$ZZ$1, 0))</f>
        <v/>
      </c>
    </row>
    <row r="1084">
      <c r="A1084">
        <f>INDEX(resultados!$A$2:$ZZ$3000, 1078, MATCH($B$1, resultados!$A$1:$ZZ$1, 0))</f>
        <v/>
      </c>
      <c r="B1084">
        <f>INDEX(resultados!$A$2:$ZZ$3000, 1078, MATCH($B$2, resultados!$A$1:$ZZ$1, 0))</f>
        <v/>
      </c>
      <c r="C1084">
        <f>INDEX(resultados!$A$2:$ZZ$3000, 1078, MATCH($B$3, resultados!$A$1:$ZZ$1, 0))</f>
        <v/>
      </c>
    </row>
    <row r="1085">
      <c r="A1085">
        <f>INDEX(resultados!$A$2:$ZZ$3000, 1079, MATCH($B$1, resultados!$A$1:$ZZ$1, 0))</f>
        <v/>
      </c>
      <c r="B1085">
        <f>INDEX(resultados!$A$2:$ZZ$3000, 1079, MATCH($B$2, resultados!$A$1:$ZZ$1, 0))</f>
        <v/>
      </c>
      <c r="C1085">
        <f>INDEX(resultados!$A$2:$ZZ$3000, 1079, MATCH($B$3, resultados!$A$1:$ZZ$1, 0))</f>
        <v/>
      </c>
    </row>
    <row r="1086">
      <c r="A1086">
        <f>INDEX(resultados!$A$2:$ZZ$3000, 1080, MATCH($B$1, resultados!$A$1:$ZZ$1, 0))</f>
        <v/>
      </c>
      <c r="B1086">
        <f>INDEX(resultados!$A$2:$ZZ$3000, 1080, MATCH($B$2, resultados!$A$1:$ZZ$1, 0))</f>
        <v/>
      </c>
      <c r="C1086">
        <f>INDEX(resultados!$A$2:$ZZ$3000, 1080, MATCH($B$3, resultados!$A$1:$ZZ$1, 0))</f>
        <v/>
      </c>
    </row>
    <row r="1087">
      <c r="A1087">
        <f>INDEX(resultados!$A$2:$ZZ$3000, 1081, MATCH($B$1, resultados!$A$1:$ZZ$1, 0))</f>
        <v/>
      </c>
      <c r="B1087">
        <f>INDEX(resultados!$A$2:$ZZ$3000, 1081, MATCH($B$2, resultados!$A$1:$ZZ$1, 0))</f>
        <v/>
      </c>
      <c r="C1087">
        <f>INDEX(resultados!$A$2:$ZZ$3000, 1081, MATCH($B$3, resultados!$A$1:$ZZ$1, 0))</f>
        <v/>
      </c>
    </row>
    <row r="1088">
      <c r="A1088">
        <f>INDEX(resultados!$A$2:$ZZ$3000, 1082, MATCH($B$1, resultados!$A$1:$ZZ$1, 0))</f>
        <v/>
      </c>
      <c r="B1088">
        <f>INDEX(resultados!$A$2:$ZZ$3000, 1082, MATCH($B$2, resultados!$A$1:$ZZ$1, 0))</f>
        <v/>
      </c>
      <c r="C1088">
        <f>INDEX(resultados!$A$2:$ZZ$3000, 1082, MATCH($B$3, resultados!$A$1:$ZZ$1, 0))</f>
        <v/>
      </c>
    </row>
    <row r="1089">
      <c r="A1089">
        <f>INDEX(resultados!$A$2:$ZZ$3000, 1083, MATCH($B$1, resultados!$A$1:$ZZ$1, 0))</f>
        <v/>
      </c>
      <c r="B1089">
        <f>INDEX(resultados!$A$2:$ZZ$3000, 1083, MATCH($B$2, resultados!$A$1:$ZZ$1, 0))</f>
        <v/>
      </c>
      <c r="C1089">
        <f>INDEX(resultados!$A$2:$ZZ$3000, 1083, MATCH($B$3, resultados!$A$1:$ZZ$1, 0))</f>
        <v/>
      </c>
    </row>
    <row r="1090">
      <c r="A1090">
        <f>INDEX(resultados!$A$2:$ZZ$3000, 1084, MATCH($B$1, resultados!$A$1:$ZZ$1, 0))</f>
        <v/>
      </c>
      <c r="B1090">
        <f>INDEX(resultados!$A$2:$ZZ$3000, 1084, MATCH($B$2, resultados!$A$1:$ZZ$1, 0))</f>
        <v/>
      </c>
      <c r="C1090">
        <f>INDEX(resultados!$A$2:$ZZ$3000, 1084, MATCH($B$3, resultados!$A$1:$ZZ$1, 0))</f>
        <v/>
      </c>
    </row>
    <row r="1091">
      <c r="A1091">
        <f>INDEX(resultados!$A$2:$ZZ$3000, 1085, MATCH($B$1, resultados!$A$1:$ZZ$1, 0))</f>
        <v/>
      </c>
      <c r="B1091">
        <f>INDEX(resultados!$A$2:$ZZ$3000, 1085, MATCH($B$2, resultados!$A$1:$ZZ$1, 0))</f>
        <v/>
      </c>
      <c r="C1091">
        <f>INDEX(resultados!$A$2:$ZZ$3000, 1085, MATCH($B$3, resultados!$A$1:$ZZ$1, 0))</f>
        <v/>
      </c>
    </row>
    <row r="1092">
      <c r="A1092">
        <f>INDEX(resultados!$A$2:$ZZ$3000, 1086, MATCH($B$1, resultados!$A$1:$ZZ$1, 0))</f>
        <v/>
      </c>
      <c r="B1092">
        <f>INDEX(resultados!$A$2:$ZZ$3000, 1086, MATCH($B$2, resultados!$A$1:$ZZ$1, 0))</f>
        <v/>
      </c>
      <c r="C1092">
        <f>INDEX(resultados!$A$2:$ZZ$3000, 1086, MATCH($B$3, resultados!$A$1:$ZZ$1, 0))</f>
        <v/>
      </c>
    </row>
    <row r="1093">
      <c r="A1093">
        <f>INDEX(resultados!$A$2:$ZZ$3000, 1087, MATCH($B$1, resultados!$A$1:$ZZ$1, 0))</f>
        <v/>
      </c>
      <c r="B1093">
        <f>INDEX(resultados!$A$2:$ZZ$3000, 1087, MATCH($B$2, resultados!$A$1:$ZZ$1, 0))</f>
        <v/>
      </c>
      <c r="C1093">
        <f>INDEX(resultados!$A$2:$ZZ$3000, 1087, MATCH($B$3, resultados!$A$1:$ZZ$1, 0))</f>
        <v/>
      </c>
    </row>
    <row r="1094">
      <c r="A1094">
        <f>INDEX(resultados!$A$2:$ZZ$3000, 1088, MATCH($B$1, resultados!$A$1:$ZZ$1, 0))</f>
        <v/>
      </c>
      <c r="B1094">
        <f>INDEX(resultados!$A$2:$ZZ$3000, 1088, MATCH($B$2, resultados!$A$1:$ZZ$1, 0))</f>
        <v/>
      </c>
      <c r="C1094">
        <f>INDEX(resultados!$A$2:$ZZ$3000, 1088, MATCH($B$3, resultados!$A$1:$ZZ$1, 0))</f>
        <v/>
      </c>
    </row>
    <row r="1095">
      <c r="A1095">
        <f>INDEX(resultados!$A$2:$ZZ$3000, 1089, MATCH($B$1, resultados!$A$1:$ZZ$1, 0))</f>
        <v/>
      </c>
      <c r="B1095">
        <f>INDEX(resultados!$A$2:$ZZ$3000, 1089, MATCH($B$2, resultados!$A$1:$ZZ$1, 0))</f>
        <v/>
      </c>
      <c r="C1095">
        <f>INDEX(resultados!$A$2:$ZZ$3000, 1089, MATCH($B$3, resultados!$A$1:$ZZ$1, 0))</f>
        <v/>
      </c>
    </row>
    <row r="1096">
      <c r="A1096">
        <f>INDEX(resultados!$A$2:$ZZ$3000, 1090, MATCH($B$1, resultados!$A$1:$ZZ$1, 0))</f>
        <v/>
      </c>
      <c r="B1096">
        <f>INDEX(resultados!$A$2:$ZZ$3000, 1090, MATCH($B$2, resultados!$A$1:$ZZ$1, 0))</f>
        <v/>
      </c>
      <c r="C1096">
        <f>INDEX(resultados!$A$2:$ZZ$3000, 1090, MATCH($B$3, resultados!$A$1:$ZZ$1, 0))</f>
        <v/>
      </c>
    </row>
    <row r="1097">
      <c r="A1097">
        <f>INDEX(resultados!$A$2:$ZZ$3000, 1091, MATCH($B$1, resultados!$A$1:$ZZ$1, 0))</f>
        <v/>
      </c>
      <c r="B1097">
        <f>INDEX(resultados!$A$2:$ZZ$3000, 1091, MATCH($B$2, resultados!$A$1:$ZZ$1, 0))</f>
        <v/>
      </c>
      <c r="C1097">
        <f>INDEX(resultados!$A$2:$ZZ$3000, 1091, MATCH($B$3, resultados!$A$1:$ZZ$1, 0))</f>
        <v/>
      </c>
    </row>
    <row r="1098">
      <c r="A1098">
        <f>INDEX(resultados!$A$2:$ZZ$3000, 1092, MATCH($B$1, resultados!$A$1:$ZZ$1, 0))</f>
        <v/>
      </c>
      <c r="B1098">
        <f>INDEX(resultados!$A$2:$ZZ$3000, 1092, MATCH($B$2, resultados!$A$1:$ZZ$1, 0))</f>
        <v/>
      </c>
      <c r="C1098">
        <f>INDEX(resultados!$A$2:$ZZ$3000, 1092, MATCH($B$3, resultados!$A$1:$ZZ$1, 0))</f>
        <v/>
      </c>
    </row>
    <row r="1099">
      <c r="A1099">
        <f>INDEX(resultados!$A$2:$ZZ$3000, 1093, MATCH($B$1, resultados!$A$1:$ZZ$1, 0))</f>
        <v/>
      </c>
      <c r="B1099">
        <f>INDEX(resultados!$A$2:$ZZ$3000, 1093, MATCH($B$2, resultados!$A$1:$ZZ$1, 0))</f>
        <v/>
      </c>
      <c r="C1099">
        <f>INDEX(resultados!$A$2:$ZZ$3000, 1093, MATCH($B$3, resultados!$A$1:$ZZ$1, 0))</f>
        <v/>
      </c>
    </row>
    <row r="1100">
      <c r="A1100">
        <f>INDEX(resultados!$A$2:$ZZ$3000, 1094, MATCH($B$1, resultados!$A$1:$ZZ$1, 0))</f>
        <v/>
      </c>
      <c r="B1100">
        <f>INDEX(resultados!$A$2:$ZZ$3000, 1094, MATCH($B$2, resultados!$A$1:$ZZ$1, 0))</f>
        <v/>
      </c>
      <c r="C1100">
        <f>INDEX(resultados!$A$2:$ZZ$3000, 1094, MATCH($B$3, resultados!$A$1:$ZZ$1, 0))</f>
        <v/>
      </c>
    </row>
    <row r="1101">
      <c r="A1101">
        <f>INDEX(resultados!$A$2:$ZZ$3000, 1095, MATCH($B$1, resultados!$A$1:$ZZ$1, 0))</f>
        <v/>
      </c>
      <c r="B1101">
        <f>INDEX(resultados!$A$2:$ZZ$3000, 1095, MATCH($B$2, resultados!$A$1:$ZZ$1, 0))</f>
        <v/>
      </c>
      <c r="C1101">
        <f>INDEX(resultados!$A$2:$ZZ$3000, 1095, MATCH($B$3, resultados!$A$1:$ZZ$1, 0))</f>
        <v/>
      </c>
    </row>
    <row r="1102">
      <c r="A1102">
        <f>INDEX(resultados!$A$2:$ZZ$3000, 1096, MATCH($B$1, resultados!$A$1:$ZZ$1, 0))</f>
        <v/>
      </c>
      <c r="B1102">
        <f>INDEX(resultados!$A$2:$ZZ$3000, 1096, MATCH($B$2, resultados!$A$1:$ZZ$1, 0))</f>
        <v/>
      </c>
      <c r="C1102">
        <f>INDEX(resultados!$A$2:$ZZ$3000, 1096, MATCH($B$3, resultados!$A$1:$ZZ$1, 0))</f>
        <v/>
      </c>
    </row>
    <row r="1103">
      <c r="A1103">
        <f>INDEX(resultados!$A$2:$ZZ$3000, 1097, MATCH($B$1, resultados!$A$1:$ZZ$1, 0))</f>
        <v/>
      </c>
      <c r="B1103">
        <f>INDEX(resultados!$A$2:$ZZ$3000, 1097, MATCH($B$2, resultados!$A$1:$ZZ$1, 0))</f>
        <v/>
      </c>
      <c r="C1103">
        <f>INDEX(resultados!$A$2:$ZZ$3000, 1097, MATCH($B$3, resultados!$A$1:$ZZ$1, 0))</f>
        <v/>
      </c>
    </row>
    <row r="1104">
      <c r="A1104">
        <f>INDEX(resultados!$A$2:$ZZ$3000, 1098, MATCH($B$1, resultados!$A$1:$ZZ$1, 0))</f>
        <v/>
      </c>
      <c r="B1104">
        <f>INDEX(resultados!$A$2:$ZZ$3000, 1098, MATCH($B$2, resultados!$A$1:$ZZ$1, 0))</f>
        <v/>
      </c>
      <c r="C1104">
        <f>INDEX(resultados!$A$2:$ZZ$3000, 1098, MATCH($B$3, resultados!$A$1:$ZZ$1, 0))</f>
        <v/>
      </c>
    </row>
    <row r="1105">
      <c r="A1105">
        <f>INDEX(resultados!$A$2:$ZZ$3000, 1099, MATCH($B$1, resultados!$A$1:$ZZ$1, 0))</f>
        <v/>
      </c>
      <c r="B1105">
        <f>INDEX(resultados!$A$2:$ZZ$3000, 1099, MATCH($B$2, resultados!$A$1:$ZZ$1, 0))</f>
        <v/>
      </c>
      <c r="C1105">
        <f>INDEX(resultados!$A$2:$ZZ$3000, 1099, MATCH($B$3, resultados!$A$1:$ZZ$1, 0))</f>
        <v/>
      </c>
    </row>
    <row r="1106">
      <c r="A1106">
        <f>INDEX(resultados!$A$2:$ZZ$3000, 1100, MATCH($B$1, resultados!$A$1:$ZZ$1, 0))</f>
        <v/>
      </c>
      <c r="B1106">
        <f>INDEX(resultados!$A$2:$ZZ$3000, 1100, MATCH($B$2, resultados!$A$1:$ZZ$1, 0))</f>
        <v/>
      </c>
      <c r="C1106">
        <f>INDEX(resultados!$A$2:$ZZ$3000, 1100, MATCH($B$3, resultados!$A$1:$ZZ$1, 0))</f>
        <v/>
      </c>
    </row>
    <row r="1107">
      <c r="A1107">
        <f>INDEX(resultados!$A$2:$ZZ$3000, 1101, MATCH($B$1, resultados!$A$1:$ZZ$1, 0))</f>
        <v/>
      </c>
      <c r="B1107">
        <f>INDEX(resultados!$A$2:$ZZ$3000, 1101, MATCH($B$2, resultados!$A$1:$ZZ$1, 0))</f>
        <v/>
      </c>
      <c r="C1107">
        <f>INDEX(resultados!$A$2:$ZZ$3000, 1101, MATCH($B$3, resultados!$A$1:$ZZ$1, 0))</f>
        <v/>
      </c>
    </row>
    <row r="1108">
      <c r="A1108">
        <f>INDEX(resultados!$A$2:$ZZ$3000, 1102, MATCH($B$1, resultados!$A$1:$ZZ$1, 0))</f>
        <v/>
      </c>
      <c r="B1108">
        <f>INDEX(resultados!$A$2:$ZZ$3000, 1102, MATCH($B$2, resultados!$A$1:$ZZ$1, 0))</f>
        <v/>
      </c>
      <c r="C1108">
        <f>INDEX(resultados!$A$2:$ZZ$3000, 1102, MATCH($B$3, resultados!$A$1:$ZZ$1, 0))</f>
        <v/>
      </c>
    </row>
    <row r="1109">
      <c r="A1109">
        <f>INDEX(resultados!$A$2:$ZZ$3000, 1103, MATCH($B$1, resultados!$A$1:$ZZ$1, 0))</f>
        <v/>
      </c>
      <c r="B1109">
        <f>INDEX(resultados!$A$2:$ZZ$3000, 1103, MATCH($B$2, resultados!$A$1:$ZZ$1, 0))</f>
        <v/>
      </c>
      <c r="C1109">
        <f>INDEX(resultados!$A$2:$ZZ$3000, 1103, MATCH($B$3, resultados!$A$1:$ZZ$1, 0))</f>
        <v/>
      </c>
    </row>
    <row r="1110">
      <c r="A1110">
        <f>INDEX(resultados!$A$2:$ZZ$3000, 1104, MATCH($B$1, resultados!$A$1:$ZZ$1, 0))</f>
        <v/>
      </c>
      <c r="B1110">
        <f>INDEX(resultados!$A$2:$ZZ$3000, 1104, MATCH($B$2, resultados!$A$1:$ZZ$1, 0))</f>
        <v/>
      </c>
      <c r="C1110">
        <f>INDEX(resultados!$A$2:$ZZ$3000, 1104, MATCH($B$3, resultados!$A$1:$ZZ$1, 0))</f>
        <v/>
      </c>
    </row>
    <row r="1111">
      <c r="A1111">
        <f>INDEX(resultados!$A$2:$ZZ$3000, 1105, MATCH($B$1, resultados!$A$1:$ZZ$1, 0))</f>
        <v/>
      </c>
      <c r="B1111">
        <f>INDEX(resultados!$A$2:$ZZ$3000, 1105, MATCH($B$2, resultados!$A$1:$ZZ$1, 0))</f>
        <v/>
      </c>
      <c r="C1111">
        <f>INDEX(resultados!$A$2:$ZZ$3000, 1105, MATCH($B$3, resultados!$A$1:$ZZ$1, 0))</f>
        <v/>
      </c>
    </row>
    <row r="1112">
      <c r="A1112">
        <f>INDEX(resultados!$A$2:$ZZ$3000, 1106, MATCH($B$1, resultados!$A$1:$ZZ$1, 0))</f>
        <v/>
      </c>
      <c r="B1112">
        <f>INDEX(resultados!$A$2:$ZZ$3000, 1106, MATCH($B$2, resultados!$A$1:$ZZ$1, 0))</f>
        <v/>
      </c>
      <c r="C1112">
        <f>INDEX(resultados!$A$2:$ZZ$3000, 1106, MATCH($B$3, resultados!$A$1:$ZZ$1, 0))</f>
        <v/>
      </c>
    </row>
    <row r="1113">
      <c r="A1113">
        <f>INDEX(resultados!$A$2:$ZZ$3000, 1107, MATCH($B$1, resultados!$A$1:$ZZ$1, 0))</f>
        <v/>
      </c>
      <c r="B1113">
        <f>INDEX(resultados!$A$2:$ZZ$3000, 1107, MATCH($B$2, resultados!$A$1:$ZZ$1, 0))</f>
        <v/>
      </c>
      <c r="C1113">
        <f>INDEX(resultados!$A$2:$ZZ$3000, 1107, MATCH($B$3, resultados!$A$1:$ZZ$1, 0))</f>
        <v/>
      </c>
    </row>
    <row r="1114">
      <c r="A1114">
        <f>INDEX(resultados!$A$2:$ZZ$3000, 1108, MATCH($B$1, resultados!$A$1:$ZZ$1, 0))</f>
        <v/>
      </c>
      <c r="B1114">
        <f>INDEX(resultados!$A$2:$ZZ$3000, 1108, MATCH($B$2, resultados!$A$1:$ZZ$1, 0))</f>
        <v/>
      </c>
      <c r="C1114">
        <f>INDEX(resultados!$A$2:$ZZ$3000, 1108, MATCH($B$3, resultados!$A$1:$ZZ$1, 0))</f>
        <v/>
      </c>
    </row>
    <row r="1115">
      <c r="A1115">
        <f>INDEX(resultados!$A$2:$ZZ$3000, 1109, MATCH($B$1, resultados!$A$1:$ZZ$1, 0))</f>
        <v/>
      </c>
      <c r="B1115">
        <f>INDEX(resultados!$A$2:$ZZ$3000, 1109, MATCH($B$2, resultados!$A$1:$ZZ$1, 0))</f>
        <v/>
      </c>
      <c r="C1115">
        <f>INDEX(resultados!$A$2:$ZZ$3000, 1109, MATCH($B$3, resultados!$A$1:$ZZ$1, 0))</f>
        <v/>
      </c>
    </row>
    <row r="1116">
      <c r="A1116">
        <f>INDEX(resultados!$A$2:$ZZ$3000, 1110, MATCH($B$1, resultados!$A$1:$ZZ$1, 0))</f>
        <v/>
      </c>
      <c r="B1116">
        <f>INDEX(resultados!$A$2:$ZZ$3000, 1110, MATCH($B$2, resultados!$A$1:$ZZ$1, 0))</f>
        <v/>
      </c>
      <c r="C1116">
        <f>INDEX(resultados!$A$2:$ZZ$3000, 1110, MATCH($B$3, resultados!$A$1:$ZZ$1, 0))</f>
        <v/>
      </c>
    </row>
    <row r="1117">
      <c r="A1117">
        <f>INDEX(resultados!$A$2:$ZZ$3000, 1111, MATCH($B$1, resultados!$A$1:$ZZ$1, 0))</f>
        <v/>
      </c>
      <c r="B1117">
        <f>INDEX(resultados!$A$2:$ZZ$3000, 1111, MATCH($B$2, resultados!$A$1:$ZZ$1, 0))</f>
        <v/>
      </c>
      <c r="C1117">
        <f>INDEX(resultados!$A$2:$ZZ$3000, 1111, MATCH($B$3, resultados!$A$1:$ZZ$1, 0))</f>
        <v/>
      </c>
    </row>
    <row r="1118">
      <c r="A1118">
        <f>INDEX(resultados!$A$2:$ZZ$3000, 1112, MATCH($B$1, resultados!$A$1:$ZZ$1, 0))</f>
        <v/>
      </c>
      <c r="B1118">
        <f>INDEX(resultados!$A$2:$ZZ$3000, 1112, MATCH($B$2, resultados!$A$1:$ZZ$1, 0))</f>
        <v/>
      </c>
      <c r="C1118">
        <f>INDEX(resultados!$A$2:$ZZ$3000, 1112, MATCH($B$3, resultados!$A$1:$ZZ$1, 0))</f>
        <v/>
      </c>
    </row>
    <row r="1119">
      <c r="A1119">
        <f>INDEX(resultados!$A$2:$ZZ$3000, 1113, MATCH($B$1, resultados!$A$1:$ZZ$1, 0))</f>
        <v/>
      </c>
      <c r="B1119">
        <f>INDEX(resultados!$A$2:$ZZ$3000, 1113, MATCH($B$2, resultados!$A$1:$ZZ$1, 0))</f>
        <v/>
      </c>
      <c r="C1119">
        <f>INDEX(resultados!$A$2:$ZZ$3000, 1113, MATCH($B$3, resultados!$A$1:$ZZ$1, 0))</f>
        <v/>
      </c>
    </row>
    <row r="1120">
      <c r="A1120">
        <f>INDEX(resultados!$A$2:$ZZ$3000, 1114, MATCH($B$1, resultados!$A$1:$ZZ$1, 0))</f>
        <v/>
      </c>
      <c r="B1120">
        <f>INDEX(resultados!$A$2:$ZZ$3000, 1114, MATCH($B$2, resultados!$A$1:$ZZ$1, 0))</f>
        <v/>
      </c>
      <c r="C1120">
        <f>INDEX(resultados!$A$2:$ZZ$3000, 1114, MATCH($B$3, resultados!$A$1:$ZZ$1, 0))</f>
        <v/>
      </c>
    </row>
    <row r="1121">
      <c r="A1121">
        <f>INDEX(resultados!$A$2:$ZZ$3000, 1115, MATCH($B$1, resultados!$A$1:$ZZ$1, 0))</f>
        <v/>
      </c>
      <c r="B1121">
        <f>INDEX(resultados!$A$2:$ZZ$3000, 1115, MATCH($B$2, resultados!$A$1:$ZZ$1, 0))</f>
        <v/>
      </c>
      <c r="C1121">
        <f>INDEX(resultados!$A$2:$ZZ$3000, 1115, MATCH($B$3, resultados!$A$1:$ZZ$1, 0))</f>
        <v/>
      </c>
    </row>
    <row r="1122">
      <c r="A1122">
        <f>INDEX(resultados!$A$2:$ZZ$3000, 1116, MATCH($B$1, resultados!$A$1:$ZZ$1, 0))</f>
        <v/>
      </c>
      <c r="B1122">
        <f>INDEX(resultados!$A$2:$ZZ$3000, 1116, MATCH($B$2, resultados!$A$1:$ZZ$1, 0))</f>
        <v/>
      </c>
      <c r="C1122">
        <f>INDEX(resultados!$A$2:$ZZ$3000, 1116, MATCH($B$3, resultados!$A$1:$ZZ$1, 0))</f>
        <v/>
      </c>
    </row>
    <row r="1123">
      <c r="A1123">
        <f>INDEX(resultados!$A$2:$ZZ$3000, 1117, MATCH($B$1, resultados!$A$1:$ZZ$1, 0))</f>
        <v/>
      </c>
      <c r="B1123">
        <f>INDEX(resultados!$A$2:$ZZ$3000, 1117, MATCH($B$2, resultados!$A$1:$ZZ$1, 0))</f>
        <v/>
      </c>
      <c r="C1123">
        <f>INDEX(resultados!$A$2:$ZZ$3000, 1117, MATCH($B$3, resultados!$A$1:$ZZ$1, 0))</f>
        <v/>
      </c>
    </row>
    <row r="1124">
      <c r="A1124">
        <f>INDEX(resultados!$A$2:$ZZ$3000, 1118, MATCH($B$1, resultados!$A$1:$ZZ$1, 0))</f>
        <v/>
      </c>
      <c r="B1124">
        <f>INDEX(resultados!$A$2:$ZZ$3000, 1118, MATCH($B$2, resultados!$A$1:$ZZ$1, 0))</f>
        <v/>
      </c>
      <c r="C1124">
        <f>INDEX(resultados!$A$2:$ZZ$3000, 1118, MATCH($B$3, resultados!$A$1:$ZZ$1, 0))</f>
        <v/>
      </c>
    </row>
    <row r="1125">
      <c r="A1125">
        <f>INDEX(resultados!$A$2:$ZZ$3000, 1119, MATCH($B$1, resultados!$A$1:$ZZ$1, 0))</f>
        <v/>
      </c>
      <c r="B1125">
        <f>INDEX(resultados!$A$2:$ZZ$3000, 1119, MATCH($B$2, resultados!$A$1:$ZZ$1, 0))</f>
        <v/>
      </c>
      <c r="C1125">
        <f>INDEX(resultados!$A$2:$ZZ$3000, 1119, MATCH($B$3, resultados!$A$1:$ZZ$1, 0))</f>
        <v/>
      </c>
    </row>
    <row r="1126">
      <c r="A1126">
        <f>INDEX(resultados!$A$2:$ZZ$3000, 1120, MATCH($B$1, resultados!$A$1:$ZZ$1, 0))</f>
        <v/>
      </c>
      <c r="B1126">
        <f>INDEX(resultados!$A$2:$ZZ$3000, 1120, MATCH($B$2, resultados!$A$1:$ZZ$1, 0))</f>
        <v/>
      </c>
      <c r="C1126">
        <f>INDEX(resultados!$A$2:$ZZ$3000, 1120, MATCH($B$3, resultados!$A$1:$ZZ$1, 0))</f>
        <v/>
      </c>
    </row>
    <row r="1127">
      <c r="A1127">
        <f>INDEX(resultados!$A$2:$ZZ$3000, 1121, MATCH($B$1, resultados!$A$1:$ZZ$1, 0))</f>
        <v/>
      </c>
      <c r="B1127">
        <f>INDEX(resultados!$A$2:$ZZ$3000, 1121, MATCH($B$2, resultados!$A$1:$ZZ$1, 0))</f>
        <v/>
      </c>
      <c r="C1127">
        <f>INDEX(resultados!$A$2:$ZZ$3000, 1121, MATCH($B$3, resultados!$A$1:$ZZ$1, 0))</f>
        <v/>
      </c>
    </row>
    <row r="1128">
      <c r="A1128">
        <f>INDEX(resultados!$A$2:$ZZ$3000, 1122, MATCH($B$1, resultados!$A$1:$ZZ$1, 0))</f>
        <v/>
      </c>
      <c r="B1128">
        <f>INDEX(resultados!$A$2:$ZZ$3000, 1122, MATCH($B$2, resultados!$A$1:$ZZ$1, 0))</f>
        <v/>
      </c>
      <c r="C1128">
        <f>INDEX(resultados!$A$2:$ZZ$3000, 1122, MATCH($B$3, resultados!$A$1:$ZZ$1, 0))</f>
        <v/>
      </c>
    </row>
    <row r="1129">
      <c r="A1129">
        <f>INDEX(resultados!$A$2:$ZZ$3000, 1123, MATCH($B$1, resultados!$A$1:$ZZ$1, 0))</f>
        <v/>
      </c>
      <c r="B1129">
        <f>INDEX(resultados!$A$2:$ZZ$3000, 1123, MATCH($B$2, resultados!$A$1:$ZZ$1, 0))</f>
        <v/>
      </c>
      <c r="C1129">
        <f>INDEX(resultados!$A$2:$ZZ$3000, 1123, MATCH($B$3, resultados!$A$1:$ZZ$1, 0))</f>
        <v/>
      </c>
    </row>
    <row r="1130">
      <c r="A1130">
        <f>INDEX(resultados!$A$2:$ZZ$3000, 1124, MATCH($B$1, resultados!$A$1:$ZZ$1, 0))</f>
        <v/>
      </c>
      <c r="B1130">
        <f>INDEX(resultados!$A$2:$ZZ$3000, 1124, MATCH($B$2, resultados!$A$1:$ZZ$1, 0))</f>
        <v/>
      </c>
      <c r="C1130">
        <f>INDEX(resultados!$A$2:$ZZ$3000, 1124, MATCH($B$3, resultados!$A$1:$ZZ$1, 0))</f>
        <v/>
      </c>
    </row>
    <row r="1131">
      <c r="A1131">
        <f>INDEX(resultados!$A$2:$ZZ$3000, 1125, MATCH($B$1, resultados!$A$1:$ZZ$1, 0))</f>
        <v/>
      </c>
      <c r="B1131">
        <f>INDEX(resultados!$A$2:$ZZ$3000, 1125, MATCH($B$2, resultados!$A$1:$ZZ$1, 0))</f>
        <v/>
      </c>
      <c r="C1131">
        <f>INDEX(resultados!$A$2:$ZZ$3000, 1125, MATCH($B$3, resultados!$A$1:$ZZ$1, 0))</f>
        <v/>
      </c>
    </row>
    <row r="1132">
      <c r="A1132">
        <f>INDEX(resultados!$A$2:$ZZ$3000, 1126, MATCH($B$1, resultados!$A$1:$ZZ$1, 0))</f>
        <v/>
      </c>
      <c r="B1132">
        <f>INDEX(resultados!$A$2:$ZZ$3000, 1126, MATCH($B$2, resultados!$A$1:$ZZ$1, 0))</f>
        <v/>
      </c>
      <c r="C1132">
        <f>INDEX(resultados!$A$2:$ZZ$3000, 1126, MATCH($B$3, resultados!$A$1:$ZZ$1, 0))</f>
        <v/>
      </c>
    </row>
    <row r="1133">
      <c r="A1133">
        <f>INDEX(resultados!$A$2:$ZZ$3000, 1127, MATCH($B$1, resultados!$A$1:$ZZ$1, 0))</f>
        <v/>
      </c>
      <c r="B1133">
        <f>INDEX(resultados!$A$2:$ZZ$3000, 1127, MATCH($B$2, resultados!$A$1:$ZZ$1, 0))</f>
        <v/>
      </c>
      <c r="C1133">
        <f>INDEX(resultados!$A$2:$ZZ$3000, 1127, MATCH($B$3, resultados!$A$1:$ZZ$1, 0))</f>
        <v/>
      </c>
    </row>
    <row r="1134">
      <c r="A1134">
        <f>INDEX(resultados!$A$2:$ZZ$3000, 1128, MATCH($B$1, resultados!$A$1:$ZZ$1, 0))</f>
        <v/>
      </c>
      <c r="B1134">
        <f>INDEX(resultados!$A$2:$ZZ$3000, 1128, MATCH($B$2, resultados!$A$1:$ZZ$1, 0))</f>
        <v/>
      </c>
      <c r="C1134">
        <f>INDEX(resultados!$A$2:$ZZ$3000, 1128, MATCH($B$3, resultados!$A$1:$ZZ$1, 0))</f>
        <v/>
      </c>
    </row>
    <row r="1135">
      <c r="A1135">
        <f>INDEX(resultados!$A$2:$ZZ$3000, 1129, MATCH($B$1, resultados!$A$1:$ZZ$1, 0))</f>
        <v/>
      </c>
      <c r="B1135">
        <f>INDEX(resultados!$A$2:$ZZ$3000, 1129, MATCH($B$2, resultados!$A$1:$ZZ$1, 0))</f>
        <v/>
      </c>
      <c r="C1135">
        <f>INDEX(resultados!$A$2:$ZZ$3000, 1129, MATCH($B$3, resultados!$A$1:$ZZ$1, 0))</f>
        <v/>
      </c>
    </row>
    <row r="1136">
      <c r="A1136">
        <f>INDEX(resultados!$A$2:$ZZ$3000, 1130, MATCH($B$1, resultados!$A$1:$ZZ$1, 0))</f>
        <v/>
      </c>
      <c r="B1136">
        <f>INDEX(resultados!$A$2:$ZZ$3000, 1130, MATCH($B$2, resultados!$A$1:$ZZ$1, 0))</f>
        <v/>
      </c>
      <c r="C1136">
        <f>INDEX(resultados!$A$2:$ZZ$3000, 1130, MATCH($B$3, resultados!$A$1:$ZZ$1, 0))</f>
        <v/>
      </c>
    </row>
    <row r="1137">
      <c r="A1137">
        <f>INDEX(resultados!$A$2:$ZZ$3000, 1131, MATCH($B$1, resultados!$A$1:$ZZ$1, 0))</f>
        <v/>
      </c>
      <c r="B1137">
        <f>INDEX(resultados!$A$2:$ZZ$3000, 1131, MATCH($B$2, resultados!$A$1:$ZZ$1, 0))</f>
        <v/>
      </c>
      <c r="C1137">
        <f>INDEX(resultados!$A$2:$ZZ$3000, 1131, MATCH($B$3, resultados!$A$1:$ZZ$1, 0))</f>
        <v/>
      </c>
    </row>
    <row r="1138">
      <c r="A1138">
        <f>INDEX(resultados!$A$2:$ZZ$3000, 1132, MATCH($B$1, resultados!$A$1:$ZZ$1, 0))</f>
        <v/>
      </c>
      <c r="B1138">
        <f>INDEX(resultados!$A$2:$ZZ$3000, 1132, MATCH($B$2, resultados!$A$1:$ZZ$1, 0))</f>
        <v/>
      </c>
      <c r="C1138">
        <f>INDEX(resultados!$A$2:$ZZ$3000, 1132, MATCH($B$3, resultados!$A$1:$ZZ$1, 0))</f>
        <v/>
      </c>
    </row>
    <row r="1139">
      <c r="A1139">
        <f>INDEX(resultados!$A$2:$ZZ$3000, 1133, MATCH($B$1, resultados!$A$1:$ZZ$1, 0))</f>
        <v/>
      </c>
      <c r="B1139">
        <f>INDEX(resultados!$A$2:$ZZ$3000, 1133, MATCH($B$2, resultados!$A$1:$ZZ$1, 0))</f>
        <v/>
      </c>
      <c r="C1139">
        <f>INDEX(resultados!$A$2:$ZZ$3000, 1133, MATCH($B$3, resultados!$A$1:$ZZ$1, 0))</f>
        <v/>
      </c>
    </row>
    <row r="1140">
      <c r="A1140">
        <f>INDEX(resultados!$A$2:$ZZ$3000, 1134, MATCH($B$1, resultados!$A$1:$ZZ$1, 0))</f>
        <v/>
      </c>
      <c r="B1140">
        <f>INDEX(resultados!$A$2:$ZZ$3000, 1134, MATCH($B$2, resultados!$A$1:$ZZ$1, 0))</f>
        <v/>
      </c>
      <c r="C1140">
        <f>INDEX(resultados!$A$2:$ZZ$3000, 1134, MATCH($B$3, resultados!$A$1:$ZZ$1, 0))</f>
        <v/>
      </c>
    </row>
    <row r="1141">
      <c r="A1141">
        <f>INDEX(resultados!$A$2:$ZZ$3000, 1135, MATCH($B$1, resultados!$A$1:$ZZ$1, 0))</f>
        <v/>
      </c>
      <c r="B1141">
        <f>INDEX(resultados!$A$2:$ZZ$3000, 1135, MATCH($B$2, resultados!$A$1:$ZZ$1, 0))</f>
        <v/>
      </c>
      <c r="C1141">
        <f>INDEX(resultados!$A$2:$ZZ$3000, 1135, MATCH($B$3, resultados!$A$1:$ZZ$1, 0))</f>
        <v/>
      </c>
    </row>
    <row r="1142">
      <c r="A1142">
        <f>INDEX(resultados!$A$2:$ZZ$3000, 1136, MATCH($B$1, resultados!$A$1:$ZZ$1, 0))</f>
        <v/>
      </c>
      <c r="B1142">
        <f>INDEX(resultados!$A$2:$ZZ$3000, 1136, MATCH($B$2, resultados!$A$1:$ZZ$1, 0))</f>
        <v/>
      </c>
      <c r="C1142">
        <f>INDEX(resultados!$A$2:$ZZ$3000, 1136, MATCH($B$3, resultados!$A$1:$ZZ$1, 0))</f>
        <v/>
      </c>
    </row>
    <row r="1143">
      <c r="A1143">
        <f>INDEX(resultados!$A$2:$ZZ$3000, 1137, MATCH($B$1, resultados!$A$1:$ZZ$1, 0))</f>
        <v/>
      </c>
      <c r="B1143">
        <f>INDEX(resultados!$A$2:$ZZ$3000, 1137, MATCH($B$2, resultados!$A$1:$ZZ$1, 0))</f>
        <v/>
      </c>
      <c r="C1143">
        <f>INDEX(resultados!$A$2:$ZZ$3000, 1137, MATCH($B$3, resultados!$A$1:$ZZ$1, 0))</f>
        <v/>
      </c>
    </row>
    <row r="1144">
      <c r="A1144">
        <f>INDEX(resultados!$A$2:$ZZ$3000, 1138, MATCH($B$1, resultados!$A$1:$ZZ$1, 0))</f>
        <v/>
      </c>
      <c r="B1144">
        <f>INDEX(resultados!$A$2:$ZZ$3000, 1138, MATCH($B$2, resultados!$A$1:$ZZ$1, 0))</f>
        <v/>
      </c>
      <c r="C1144">
        <f>INDEX(resultados!$A$2:$ZZ$3000, 1138, MATCH($B$3, resultados!$A$1:$ZZ$1, 0))</f>
        <v/>
      </c>
    </row>
    <row r="1145">
      <c r="A1145">
        <f>INDEX(resultados!$A$2:$ZZ$3000, 1139, MATCH($B$1, resultados!$A$1:$ZZ$1, 0))</f>
        <v/>
      </c>
      <c r="B1145">
        <f>INDEX(resultados!$A$2:$ZZ$3000, 1139, MATCH($B$2, resultados!$A$1:$ZZ$1, 0))</f>
        <v/>
      </c>
      <c r="C1145">
        <f>INDEX(resultados!$A$2:$ZZ$3000, 1139, MATCH($B$3, resultados!$A$1:$ZZ$1, 0))</f>
        <v/>
      </c>
    </row>
    <row r="1146">
      <c r="A1146">
        <f>INDEX(resultados!$A$2:$ZZ$3000, 1140, MATCH($B$1, resultados!$A$1:$ZZ$1, 0))</f>
        <v/>
      </c>
      <c r="B1146">
        <f>INDEX(resultados!$A$2:$ZZ$3000, 1140, MATCH($B$2, resultados!$A$1:$ZZ$1, 0))</f>
        <v/>
      </c>
      <c r="C1146">
        <f>INDEX(resultados!$A$2:$ZZ$3000, 1140, MATCH($B$3, resultados!$A$1:$ZZ$1, 0))</f>
        <v/>
      </c>
    </row>
    <row r="1147">
      <c r="A1147">
        <f>INDEX(resultados!$A$2:$ZZ$3000, 1141, MATCH($B$1, resultados!$A$1:$ZZ$1, 0))</f>
        <v/>
      </c>
      <c r="B1147">
        <f>INDEX(resultados!$A$2:$ZZ$3000, 1141, MATCH($B$2, resultados!$A$1:$ZZ$1, 0))</f>
        <v/>
      </c>
      <c r="C1147">
        <f>INDEX(resultados!$A$2:$ZZ$3000, 1141, MATCH($B$3, resultados!$A$1:$ZZ$1, 0))</f>
        <v/>
      </c>
    </row>
    <row r="1148">
      <c r="A1148">
        <f>INDEX(resultados!$A$2:$ZZ$3000, 1142, MATCH($B$1, resultados!$A$1:$ZZ$1, 0))</f>
        <v/>
      </c>
      <c r="B1148">
        <f>INDEX(resultados!$A$2:$ZZ$3000, 1142, MATCH($B$2, resultados!$A$1:$ZZ$1, 0))</f>
        <v/>
      </c>
      <c r="C1148">
        <f>INDEX(resultados!$A$2:$ZZ$3000, 1142, MATCH($B$3, resultados!$A$1:$ZZ$1, 0))</f>
        <v/>
      </c>
    </row>
    <row r="1149">
      <c r="A1149">
        <f>INDEX(resultados!$A$2:$ZZ$3000, 1143, MATCH($B$1, resultados!$A$1:$ZZ$1, 0))</f>
        <v/>
      </c>
      <c r="B1149">
        <f>INDEX(resultados!$A$2:$ZZ$3000, 1143, MATCH($B$2, resultados!$A$1:$ZZ$1, 0))</f>
        <v/>
      </c>
      <c r="C1149">
        <f>INDEX(resultados!$A$2:$ZZ$3000, 1143, MATCH($B$3, resultados!$A$1:$ZZ$1, 0))</f>
        <v/>
      </c>
    </row>
    <row r="1150">
      <c r="A1150">
        <f>INDEX(resultados!$A$2:$ZZ$3000, 1144, MATCH($B$1, resultados!$A$1:$ZZ$1, 0))</f>
        <v/>
      </c>
      <c r="B1150">
        <f>INDEX(resultados!$A$2:$ZZ$3000, 1144, MATCH($B$2, resultados!$A$1:$ZZ$1, 0))</f>
        <v/>
      </c>
      <c r="C1150">
        <f>INDEX(resultados!$A$2:$ZZ$3000, 1144, MATCH($B$3, resultados!$A$1:$ZZ$1, 0))</f>
        <v/>
      </c>
    </row>
    <row r="1151">
      <c r="A1151">
        <f>INDEX(resultados!$A$2:$ZZ$3000, 1145, MATCH($B$1, resultados!$A$1:$ZZ$1, 0))</f>
        <v/>
      </c>
      <c r="B1151">
        <f>INDEX(resultados!$A$2:$ZZ$3000, 1145, MATCH($B$2, resultados!$A$1:$ZZ$1, 0))</f>
        <v/>
      </c>
      <c r="C1151">
        <f>INDEX(resultados!$A$2:$ZZ$3000, 1145, MATCH($B$3, resultados!$A$1:$ZZ$1, 0))</f>
        <v/>
      </c>
    </row>
    <row r="1152">
      <c r="A1152">
        <f>INDEX(resultados!$A$2:$ZZ$3000, 1146, MATCH($B$1, resultados!$A$1:$ZZ$1, 0))</f>
        <v/>
      </c>
      <c r="B1152">
        <f>INDEX(resultados!$A$2:$ZZ$3000, 1146, MATCH($B$2, resultados!$A$1:$ZZ$1, 0))</f>
        <v/>
      </c>
      <c r="C1152">
        <f>INDEX(resultados!$A$2:$ZZ$3000, 1146, MATCH($B$3, resultados!$A$1:$ZZ$1, 0))</f>
        <v/>
      </c>
    </row>
    <row r="1153">
      <c r="A1153">
        <f>INDEX(resultados!$A$2:$ZZ$3000, 1147, MATCH($B$1, resultados!$A$1:$ZZ$1, 0))</f>
        <v/>
      </c>
      <c r="B1153">
        <f>INDEX(resultados!$A$2:$ZZ$3000, 1147, MATCH($B$2, resultados!$A$1:$ZZ$1, 0))</f>
        <v/>
      </c>
      <c r="C1153">
        <f>INDEX(resultados!$A$2:$ZZ$3000, 1147, MATCH($B$3, resultados!$A$1:$ZZ$1, 0))</f>
        <v/>
      </c>
    </row>
    <row r="1154">
      <c r="A1154">
        <f>INDEX(resultados!$A$2:$ZZ$3000, 1148, MATCH($B$1, resultados!$A$1:$ZZ$1, 0))</f>
        <v/>
      </c>
      <c r="B1154">
        <f>INDEX(resultados!$A$2:$ZZ$3000, 1148, MATCH($B$2, resultados!$A$1:$ZZ$1, 0))</f>
        <v/>
      </c>
      <c r="C1154">
        <f>INDEX(resultados!$A$2:$ZZ$3000, 1148, MATCH($B$3, resultados!$A$1:$ZZ$1, 0))</f>
        <v/>
      </c>
    </row>
    <row r="1155">
      <c r="A1155">
        <f>INDEX(resultados!$A$2:$ZZ$3000, 1149, MATCH($B$1, resultados!$A$1:$ZZ$1, 0))</f>
        <v/>
      </c>
      <c r="B1155">
        <f>INDEX(resultados!$A$2:$ZZ$3000, 1149, MATCH($B$2, resultados!$A$1:$ZZ$1, 0))</f>
        <v/>
      </c>
      <c r="C1155">
        <f>INDEX(resultados!$A$2:$ZZ$3000, 1149, MATCH($B$3, resultados!$A$1:$ZZ$1, 0))</f>
        <v/>
      </c>
    </row>
    <row r="1156">
      <c r="A1156">
        <f>INDEX(resultados!$A$2:$ZZ$3000, 1150, MATCH($B$1, resultados!$A$1:$ZZ$1, 0))</f>
        <v/>
      </c>
      <c r="B1156">
        <f>INDEX(resultados!$A$2:$ZZ$3000, 1150, MATCH($B$2, resultados!$A$1:$ZZ$1, 0))</f>
        <v/>
      </c>
      <c r="C1156">
        <f>INDEX(resultados!$A$2:$ZZ$3000, 1150, MATCH($B$3, resultados!$A$1:$ZZ$1, 0))</f>
        <v/>
      </c>
    </row>
    <row r="1157">
      <c r="A1157">
        <f>INDEX(resultados!$A$2:$ZZ$3000, 1151, MATCH($B$1, resultados!$A$1:$ZZ$1, 0))</f>
        <v/>
      </c>
      <c r="B1157">
        <f>INDEX(resultados!$A$2:$ZZ$3000, 1151, MATCH($B$2, resultados!$A$1:$ZZ$1, 0))</f>
        <v/>
      </c>
      <c r="C1157">
        <f>INDEX(resultados!$A$2:$ZZ$3000, 1151, MATCH($B$3, resultados!$A$1:$ZZ$1, 0))</f>
        <v/>
      </c>
    </row>
    <row r="1158">
      <c r="A1158">
        <f>INDEX(resultados!$A$2:$ZZ$3000, 1152, MATCH($B$1, resultados!$A$1:$ZZ$1, 0))</f>
        <v/>
      </c>
      <c r="B1158">
        <f>INDEX(resultados!$A$2:$ZZ$3000, 1152, MATCH($B$2, resultados!$A$1:$ZZ$1, 0))</f>
        <v/>
      </c>
      <c r="C1158">
        <f>INDEX(resultados!$A$2:$ZZ$3000, 1152, MATCH($B$3, resultados!$A$1:$ZZ$1, 0))</f>
        <v/>
      </c>
    </row>
    <row r="1159">
      <c r="A1159">
        <f>INDEX(resultados!$A$2:$ZZ$3000, 1153, MATCH($B$1, resultados!$A$1:$ZZ$1, 0))</f>
        <v/>
      </c>
      <c r="B1159">
        <f>INDEX(resultados!$A$2:$ZZ$3000, 1153, MATCH($B$2, resultados!$A$1:$ZZ$1, 0))</f>
        <v/>
      </c>
      <c r="C1159">
        <f>INDEX(resultados!$A$2:$ZZ$3000, 1153, MATCH($B$3, resultados!$A$1:$ZZ$1, 0))</f>
        <v/>
      </c>
    </row>
    <row r="1160">
      <c r="A1160">
        <f>INDEX(resultados!$A$2:$ZZ$3000, 1154, MATCH($B$1, resultados!$A$1:$ZZ$1, 0))</f>
        <v/>
      </c>
      <c r="B1160">
        <f>INDEX(resultados!$A$2:$ZZ$3000, 1154, MATCH($B$2, resultados!$A$1:$ZZ$1, 0))</f>
        <v/>
      </c>
      <c r="C1160">
        <f>INDEX(resultados!$A$2:$ZZ$3000, 1154, MATCH($B$3, resultados!$A$1:$ZZ$1, 0))</f>
        <v/>
      </c>
    </row>
    <row r="1161">
      <c r="A1161">
        <f>INDEX(resultados!$A$2:$ZZ$3000, 1155, MATCH($B$1, resultados!$A$1:$ZZ$1, 0))</f>
        <v/>
      </c>
      <c r="B1161">
        <f>INDEX(resultados!$A$2:$ZZ$3000, 1155, MATCH($B$2, resultados!$A$1:$ZZ$1, 0))</f>
        <v/>
      </c>
      <c r="C1161">
        <f>INDEX(resultados!$A$2:$ZZ$3000, 1155, MATCH($B$3, resultados!$A$1:$ZZ$1, 0))</f>
        <v/>
      </c>
    </row>
    <row r="1162">
      <c r="A1162">
        <f>INDEX(resultados!$A$2:$ZZ$3000, 1156, MATCH($B$1, resultados!$A$1:$ZZ$1, 0))</f>
        <v/>
      </c>
      <c r="B1162">
        <f>INDEX(resultados!$A$2:$ZZ$3000, 1156, MATCH($B$2, resultados!$A$1:$ZZ$1, 0))</f>
        <v/>
      </c>
      <c r="C1162">
        <f>INDEX(resultados!$A$2:$ZZ$3000, 1156, MATCH($B$3, resultados!$A$1:$ZZ$1, 0))</f>
        <v/>
      </c>
    </row>
    <row r="1163">
      <c r="A1163">
        <f>INDEX(resultados!$A$2:$ZZ$3000, 1157, MATCH($B$1, resultados!$A$1:$ZZ$1, 0))</f>
        <v/>
      </c>
      <c r="B1163">
        <f>INDEX(resultados!$A$2:$ZZ$3000, 1157, MATCH($B$2, resultados!$A$1:$ZZ$1, 0))</f>
        <v/>
      </c>
      <c r="C1163">
        <f>INDEX(resultados!$A$2:$ZZ$3000, 1157, MATCH($B$3, resultados!$A$1:$ZZ$1, 0))</f>
        <v/>
      </c>
    </row>
    <row r="1164">
      <c r="A1164">
        <f>INDEX(resultados!$A$2:$ZZ$3000, 1158, MATCH($B$1, resultados!$A$1:$ZZ$1, 0))</f>
        <v/>
      </c>
      <c r="B1164">
        <f>INDEX(resultados!$A$2:$ZZ$3000, 1158, MATCH($B$2, resultados!$A$1:$ZZ$1, 0))</f>
        <v/>
      </c>
      <c r="C1164">
        <f>INDEX(resultados!$A$2:$ZZ$3000, 1158, MATCH($B$3, resultados!$A$1:$ZZ$1, 0))</f>
        <v/>
      </c>
    </row>
    <row r="1165">
      <c r="A1165">
        <f>INDEX(resultados!$A$2:$ZZ$3000, 1159, MATCH($B$1, resultados!$A$1:$ZZ$1, 0))</f>
        <v/>
      </c>
      <c r="B1165">
        <f>INDEX(resultados!$A$2:$ZZ$3000, 1159, MATCH($B$2, resultados!$A$1:$ZZ$1, 0))</f>
        <v/>
      </c>
      <c r="C1165">
        <f>INDEX(resultados!$A$2:$ZZ$3000, 1159, MATCH($B$3, resultados!$A$1:$ZZ$1, 0))</f>
        <v/>
      </c>
    </row>
    <row r="1166">
      <c r="A1166">
        <f>INDEX(resultados!$A$2:$ZZ$3000, 1160, MATCH($B$1, resultados!$A$1:$ZZ$1, 0))</f>
        <v/>
      </c>
      <c r="B1166">
        <f>INDEX(resultados!$A$2:$ZZ$3000, 1160, MATCH($B$2, resultados!$A$1:$ZZ$1, 0))</f>
        <v/>
      </c>
      <c r="C1166">
        <f>INDEX(resultados!$A$2:$ZZ$3000, 1160, MATCH($B$3, resultados!$A$1:$ZZ$1, 0))</f>
        <v/>
      </c>
    </row>
    <row r="1167">
      <c r="A1167">
        <f>INDEX(resultados!$A$2:$ZZ$3000, 1161, MATCH($B$1, resultados!$A$1:$ZZ$1, 0))</f>
        <v/>
      </c>
      <c r="B1167">
        <f>INDEX(resultados!$A$2:$ZZ$3000, 1161, MATCH($B$2, resultados!$A$1:$ZZ$1, 0))</f>
        <v/>
      </c>
      <c r="C1167">
        <f>INDEX(resultados!$A$2:$ZZ$3000, 1161, MATCH($B$3, resultados!$A$1:$ZZ$1, 0))</f>
        <v/>
      </c>
    </row>
    <row r="1168">
      <c r="A1168">
        <f>INDEX(resultados!$A$2:$ZZ$3000, 1162, MATCH($B$1, resultados!$A$1:$ZZ$1, 0))</f>
        <v/>
      </c>
      <c r="B1168">
        <f>INDEX(resultados!$A$2:$ZZ$3000, 1162, MATCH($B$2, resultados!$A$1:$ZZ$1, 0))</f>
        <v/>
      </c>
      <c r="C1168">
        <f>INDEX(resultados!$A$2:$ZZ$3000, 1162, MATCH($B$3, resultados!$A$1:$ZZ$1, 0))</f>
        <v/>
      </c>
    </row>
    <row r="1169">
      <c r="A1169">
        <f>INDEX(resultados!$A$2:$ZZ$3000, 1163, MATCH($B$1, resultados!$A$1:$ZZ$1, 0))</f>
        <v/>
      </c>
      <c r="B1169">
        <f>INDEX(resultados!$A$2:$ZZ$3000, 1163, MATCH($B$2, resultados!$A$1:$ZZ$1, 0))</f>
        <v/>
      </c>
      <c r="C1169">
        <f>INDEX(resultados!$A$2:$ZZ$3000, 1163, MATCH($B$3, resultados!$A$1:$ZZ$1, 0))</f>
        <v/>
      </c>
    </row>
    <row r="1170">
      <c r="A1170">
        <f>INDEX(resultados!$A$2:$ZZ$3000, 1164, MATCH($B$1, resultados!$A$1:$ZZ$1, 0))</f>
        <v/>
      </c>
      <c r="B1170">
        <f>INDEX(resultados!$A$2:$ZZ$3000, 1164, MATCH($B$2, resultados!$A$1:$ZZ$1, 0))</f>
        <v/>
      </c>
      <c r="C1170">
        <f>INDEX(resultados!$A$2:$ZZ$3000, 1164, MATCH($B$3, resultados!$A$1:$ZZ$1, 0))</f>
        <v/>
      </c>
    </row>
    <row r="1171">
      <c r="A1171">
        <f>INDEX(resultados!$A$2:$ZZ$3000, 1165, MATCH($B$1, resultados!$A$1:$ZZ$1, 0))</f>
        <v/>
      </c>
      <c r="B1171">
        <f>INDEX(resultados!$A$2:$ZZ$3000, 1165, MATCH($B$2, resultados!$A$1:$ZZ$1, 0))</f>
        <v/>
      </c>
      <c r="C1171">
        <f>INDEX(resultados!$A$2:$ZZ$3000, 1165, MATCH($B$3, resultados!$A$1:$ZZ$1, 0))</f>
        <v/>
      </c>
    </row>
    <row r="1172">
      <c r="A1172">
        <f>INDEX(resultados!$A$2:$ZZ$3000, 1166, MATCH($B$1, resultados!$A$1:$ZZ$1, 0))</f>
        <v/>
      </c>
      <c r="B1172">
        <f>INDEX(resultados!$A$2:$ZZ$3000, 1166, MATCH($B$2, resultados!$A$1:$ZZ$1, 0))</f>
        <v/>
      </c>
      <c r="C1172">
        <f>INDEX(resultados!$A$2:$ZZ$3000, 1166, MATCH($B$3, resultados!$A$1:$ZZ$1, 0))</f>
        <v/>
      </c>
    </row>
    <row r="1173">
      <c r="A1173">
        <f>INDEX(resultados!$A$2:$ZZ$3000, 1167, MATCH($B$1, resultados!$A$1:$ZZ$1, 0))</f>
        <v/>
      </c>
      <c r="B1173">
        <f>INDEX(resultados!$A$2:$ZZ$3000, 1167, MATCH($B$2, resultados!$A$1:$ZZ$1, 0))</f>
        <v/>
      </c>
      <c r="C1173">
        <f>INDEX(resultados!$A$2:$ZZ$3000, 1167, MATCH($B$3, resultados!$A$1:$ZZ$1, 0))</f>
        <v/>
      </c>
    </row>
    <row r="1174">
      <c r="A1174">
        <f>INDEX(resultados!$A$2:$ZZ$3000, 1168, MATCH($B$1, resultados!$A$1:$ZZ$1, 0))</f>
        <v/>
      </c>
      <c r="B1174">
        <f>INDEX(resultados!$A$2:$ZZ$3000, 1168, MATCH($B$2, resultados!$A$1:$ZZ$1, 0))</f>
        <v/>
      </c>
      <c r="C1174">
        <f>INDEX(resultados!$A$2:$ZZ$3000, 1168, MATCH($B$3, resultados!$A$1:$ZZ$1, 0))</f>
        <v/>
      </c>
    </row>
    <row r="1175">
      <c r="A1175">
        <f>INDEX(resultados!$A$2:$ZZ$3000, 1169, MATCH($B$1, resultados!$A$1:$ZZ$1, 0))</f>
        <v/>
      </c>
      <c r="B1175">
        <f>INDEX(resultados!$A$2:$ZZ$3000, 1169, MATCH($B$2, resultados!$A$1:$ZZ$1, 0))</f>
        <v/>
      </c>
      <c r="C1175">
        <f>INDEX(resultados!$A$2:$ZZ$3000, 1169, MATCH($B$3, resultados!$A$1:$ZZ$1, 0))</f>
        <v/>
      </c>
    </row>
    <row r="1176">
      <c r="A1176">
        <f>INDEX(resultados!$A$2:$ZZ$3000, 1170, MATCH($B$1, resultados!$A$1:$ZZ$1, 0))</f>
        <v/>
      </c>
      <c r="B1176">
        <f>INDEX(resultados!$A$2:$ZZ$3000, 1170, MATCH($B$2, resultados!$A$1:$ZZ$1, 0))</f>
        <v/>
      </c>
      <c r="C1176">
        <f>INDEX(resultados!$A$2:$ZZ$3000, 1170, MATCH($B$3, resultados!$A$1:$ZZ$1, 0))</f>
        <v/>
      </c>
    </row>
    <row r="1177">
      <c r="A1177">
        <f>INDEX(resultados!$A$2:$ZZ$3000, 1171, MATCH($B$1, resultados!$A$1:$ZZ$1, 0))</f>
        <v/>
      </c>
      <c r="B1177">
        <f>INDEX(resultados!$A$2:$ZZ$3000, 1171, MATCH($B$2, resultados!$A$1:$ZZ$1, 0))</f>
        <v/>
      </c>
      <c r="C1177">
        <f>INDEX(resultados!$A$2:$ZZ$3000, 1171, MATCH($B$3, resultados!$A$1:$ZZ$1, 0))</f>
        <v/>
      </c>
    </row>
    <row r="1178">
      <c r="A1178">
        <f>INDEX(resultados!$A$2:$ZZ$3000, 1172, MATCH($B$1, resultados!$A$1:$ZZ$1, 0))</f>
        <v/>
      </c>
      <c r="B1178">
        <f>INDEX(resultados!$A$2:$ZZ$3000, 1172, MATCH($B$2, resultados!$A$1:$ZZ$1, 0))</f>
        <v/>
      </c>
      <c r="C1178">
        <f>INDEX(resultados!$A$2:$ZZ$3000, 1172, MATCH($B$3, resultados!$A$1:$ZZ$1, 0))</f>
        <v/>
      </c>
    </row>
    <row r="1179">
      <c r="A1179">
        <f>INDEX(resultados!$A$2:$ZZ$3000, 1173, MATCH($B$1, resultados!$A$1:$ZZ$1, 0))</f>
        <v/>
      </c>
      <c r="B1179">
        <f>INDEX(resultados!$A$2:$ZZ$3000, 1173, MATCH($B$2, resultados!$A$1:$ZZ$1, 0))</f>
        <v/>
      </c>
      <c r="C1179">
        <f>INDEX(resultados!$A$2:$ZZ$3000, 1173, MATCH($B$3, resultados!$A$1:$ZZ$1, 0))</f>
        <v/>
      </c>
    </row>
    <row r="1180">
      <c r="A1180">
        <f>INDEX(resultados!$A$2:$ZZ$3000, 1174, MATCH($B$1, resultados!$A$1:$ZZ$1, 0))</f>
        <v/>
      </c>
      <c r="B1180">
        <f>INDEX(resultados!$A$2:$ZZ$3000, 1174, MATCH($B$2, resultados!$A$1:$ZZ$1, 0))</f>
        <v/>
      </c>
      <c r="C1180">
        <f>INDEX(resultados!$A$2:$ZZ$3000, 1174, MATCH($B$3, resultados!$A$1:$ZZ$1, 0))</f>
        <v/>
      </c>
    </row>
    <row r="1181">
      <c r="A1181">
        <f>INDEX(resultados!$A$2:$ZZ$3000, 1175, MATCH($B$1, resultados!$A$1:$ZZ$1, 0))</f>
        <v/>
      </c>
      <c r="B1181">
        <f>INDEX(resultados!$A$2:$ZZ$3000, 1175, MATCH($B$2, resultados!$A$1:$ZZ$1, 0))</f>
        <v/>
      </c>
      <c r="C1181">
        <f>INDEX(resultados!$A$2:$ZZ$3000, 1175, MATCH($B$3, resultados!$A$1:$ZZ$1, 0))</f>
        <v/>
      </c>
    </row>
    <row r="1182">
      <c r="A1182">
        <f>INDEX(resultados!$A$2:$ZZ$3000, 1176, MATCH($B$1, resultados!$A$1:$ZZ$1, 0))</f>
        <v/>
      </c>
      <c r="B1182">
        <f>INDEX(resultados!$A$2:$ZZ$3000, 1176, MATCH($B$2, resultados!$A$1:$ZZ$1, 0))</f>
        <v/>
      </c>
      <c r="C1182">
        <f>INDEX(resultados!$A$2:$ZZ$3000, 1176, MATCH($B$3, resultados!$A$1:$ZZ$1, 0))</f>
        <v/>
      </c>
    </row>
    <row r="1183">
      <c r="A1183">
        <f>INDEX(resultados!$A$2:$ZZ$3000, 1177, MATCH($B$1, resultados!$A$1:$ZZ$1, 0))</f>
        <v/>
      </c>
      <c r="B1183">
        <f>INDEX(resultados!$A$2:$ZZ$3000, 1177, MATCH($B$2, resultados!$A$1:$ZZ$1, 0))</f>
        <v/>
      </c>
      <c r="C1183">
        <f>INDEX(resultados!$A$2:$ZZ$3000, 1177, MATCH($B$3, resultados!$A$1:$ZZ$1, 0))</f>
        <v/>
      </c>
    </row>
    <row r="1184">
      <c r="A1184">
        <f>INDEX(resultados!$A$2:$ZZ$3000, 1178, MATCH($B$1, resultados!$A$1:$ZZ$1, 0))</f>
        <v/>
      </c>
      <c r="B1184">
        <f>INDEX(resultados!$A$2:$ZZ$3000, 1178, MATCH($B$2, resultados!$A$1:$ZZ$1, 0))</f>
        <v/>
      </c>
      <c r="C1184">
        <f>INDEX(resultados!$A$2:$ZZ$3000, 1178, MATCH($B$3, resultados!$A$1:$ZZ$1, 0))</f>
        <v/>
      </c>
    </row>
    <row r="1185">
      <c r="A1185">
        <f>INDEX(resultados!$A$2:$ZZ$3000, 1179, MATCH($B$1, resultados!$A$1:$ZZ$1, 0))</f>
        <v/>
      </c>
      <c r="B1185">
        <f>INDEX(resultados!$A$2:$ZZ$3000, 1179, MATCH($B$2, resultados!$A$1:$ZZ$1, 0))</f>
        <v/>
      </c>
      <c r="C1185">
        <f>INDEX(resultados!$A$2:$ZZ$3000, 1179, MATCH($B$3, resultados!$A$1:$ZZ$1, 0))</f>
        <v/>
      </c>
    </row>
    <row r="1186">
      <c r="A1186">
        <f>INDEX(resultados!$A$2:$ZZ$3000, 1180, MATCH($B$1, resultados!$A$1:$ZZ$1, 0))</f>
        <v/>
      </c>
      <c r="B1186">
        <f>INDEX(resultados!$A$2:$ZZ$3000, 1180, MATCH($B$2, resultados!$A$1:$ZZ$1, 0))</f>
        <v/>
      </c>
      <c r="C1186">
        <f>INDEX(resultados!$A$2:$ZZ$3000, 1180, MATCH($B$3, resultados!$A$1:$ZZ$1, 0))</f>
        <v/>
      </c>
    </row>
    <row r="1187">
      <c r="A1187">
        <f>INDEX(resultados!$A$2:$ZZ$3000, 1181, MATCH($B$1, resultados!$A$1:$ZZ$1, 0))</f>
        <v/>
      </c>
      <c r="B1187">
        <f>INDEX(resultados!$A$2:$ZZ$3000, 1181, MATCH($B$2, resultados!$A$1:$ZZ$1, 0))</f>
        <v/>
      </c>
      <c r="C1187">
        <f>INDEX(resultados!$A$2:$ZZ$3000, 1181, MATCH($B$3, resultados!$A$1:$ZZ$1, 0))</f>
        <v/>
      </c>
    </row>
    <row r="1188">
      <c r="A1188">
        <f>INDEX(resultados!$A$2:$ZZ$3000, 1182, MATCH($B$1, resultados!$A$1:$ZZ$1, 0))</f>
        <v/>
      </c>
      <c r="B1188">
        <f>INDEX(resultados!$A$2:$ZZ$3000, 1182, MATCH($B$2, resultados!$A$1:$ZZ$1, 0))</f>
        <v/>
      </c>
      <c r="C1188">
        <f>INDEX(resultados!$A$2:$ZZ$3000, 1182, MATCH($B$3, resultados!$A$1:$ZZ$1, 0))</f>
        <v/>
      </c>
    </row>
    <row r="1189">
      <c r="A1189">
        <f>INDEX(resultados!$A$2:$ZZ$3000, 1183, MATCH($B$1, resultados!$A$1:$ZZ$1, 0))</f>
        <v/>
      </c>
      <c r="B1189">
        <f>INDEX(resultados!$A$2:$ZZ$3000, 1183, MATCH($B$2, resultados!$A$1:$ZZ$1, 0))</f>
        <v/>
      </c>
      <c r="C1189">
        <f>INDEX(resultados!$A$2:$ZZ$3000, 1183, MATCH($B$3, resultados!$A$1:$ZZ$1, 0))</f>
        <v/>
      </c>
    </row>
    <row r="1190">
      <c r="A1190">
        <f>INDEX(resultados!$A$2:$ZZ$3000, 1184, MATCH($B$1, resultados!$A$1:$ZZ$1, 0))</f>
        <v/>
      </c>
      <c r="B1190">
        <f>INDEX(resultados!$A$2:$ZZ$3000, 1184, MATCH($B$2, resultados!$A$1:$ZZ$1, 0))</f>
        <v/>
      </c>
      <c r="C1190">
        <f>INDEX(resultados!$A$2:$ZZ$3000, 1184, MATCH($B$3, resultados!$A$1:$ZZ$1, 0))</f>
        <v/>
      </c>
    </row>
    <row r="1191">
      <c r="A1191">
        <f>INDEX(resultados!$A$2:$ZZ$3000, 1185, MATCH($B$1, resultados!$A$1:$ZZ$1, 0))</f>
        <v/>
      </c>
      <c r="B1191">
        <f>INDEX(resultados!$A$2:$ZZ$3000, 1185, MATCH($B$2, resultados!$A$1:$ZZ$1, 0))</f>
        <v/>
      </c>
      <c r="C1191">
        <f>INDEX(resultados!$A$2:$ZZ$3000, 1185, MATCH($B$3, resultados!$A$1:$ZZ$1, 0))</f>
        <v/>
      </c>
    </row>
    <row r="1192">
      <c r="A1192">
        <f>INDEX(resultados!$A$2:$ZZ$3000, 1186, MATCH($B$1, resultados!$A$1:$ZZ$1, 0))</f>
        <v/>
      </c>
      <c r="B1192">
        <f>INDEX(resultados!$A$2:$ZZ$3000, 1186, MATCH($B$2, resultados!$A$1:$ZZ$1, 0))</f>
        <v/>
      </c>
      <c r="C1192">
        <f>INDEX(resultados!$A$2:$ZZ$3000, 1186, MATCH($B$3, resultados!$A$1:$ZZ$1, 0))</f>
        <v/>
      </c>
    </row>
    <row r="1193">
      <c r="A1193">
        <f>INDEX(resultados!$A$2:$ZZ$3000, 1187, MATCH($B$1, resultados!$A$1:$ZZ$1, 0))</f>
        <v/>
      </c>
      <c r="B1193">
        <f>INDEX(resultados!$A$2:$ZZ$3000, 1187, MATCH($B$2, resultados!$A$1:$ZZ$1, 0))</f>
        <v/>
      </c>
      <c r="C1193">
        <f>INDEX(resultados!$A$2:$ZZ$3000, 1187, MATCH($B$3, resultados!$A$1:$ZZ$1, 0))</f>
        <v/>
      </c>
    </row>
    <row r="1194">
      <c r="A1194">
        <f>INDEX(resultados!$A$2:$ZZ$3000, 1188, MATCH($B$1, resultados!$A$1:$ZZ$1, 0))</f>
        <v/>
      </c>
      <c r="B1194">
        <f>INDEX(resultados!$A$2:$ZZ$3000, 1188, MATCH($B$2, resultados!$A$1:$ZZ$1, 0))</f>
        <v/>
      </c>
      <c r="C1194">
        <f>INDEX(resultados!$A$2:$ZZ$3000, 1188, MATCH($B$3, resultados!$A$1:$ZZ$1, 0))</f>
        <v/>
      </c>
    </row>
    <row r="1195">
      <c r="A1195">
        <f>INDEX(resultados!$A$2:$ZZ$3000, 1189, MATCH($B$1, resultados!$A$1:$ZZ$1, 0))</f>
        <v/>
      </c>
      <c r="B1195">
        <f>INDEX(resultados!$A$2:$ZZ$3000, 1189, MATCH($B$2, resultados!$A$1:$ZZ$1, 0))</f>
        <v/>
      </c>
      <c r="C1195">
        <f>INDEX(resultados!$A$2:$ZZ$3000, 1189, MATCH($B$3, resultados!$A$1:$ZZ$1, 0))</f>
        <v/>
      </c>
    </row>
    <row r="1196">
      <c r="A1196">
        <f>INDEX(resultados!$A$2:$ZZ$3000, 1190, MATCH($B$1, resultados!$A$1:$ZZ$1, 0))</f>
        <v/>
      </c>
      <c r="B1196">
        <f>INDEX(resultados!$A$2:$ZZ$3000, 1190, MATCH($B$2, resultados!$A$1:$ZZ$1, 0))</f>
        <v/>
      </c>
      <c r="C1196">
        <f>INDEX(resultados!$A$2:$ZZ$3000, 1190, MATCH($B$3, resultados!$A$1:$ZZ$1, 0))</f>
        <v/>
      </c>
    </row>
    <row r="1197">
      <c r="A1197">
        <f>INDEX(resultados!$A$2:$ZZ$3000, 1191, MATCH($B$1, resultados!$A$1:$ZZ$1, 0))</f>
        <v/>
      </c>
      <c r="B1197">
        <f>INDEX(resultados!$A$2:$ZZ$3000, 1191, MATCH($B$2, resultados!$A$1:$ZZ$1, 0))</f>
        <v/>
      </c>
      <c r="C1197">
        <f>INDEX(resultados!$A$2:$ZZ$3000, 1191, MATCH($B$3, resultados!$A$1:$ZZ$1, 0))</f>
        <v/>
      </c>
    </row>
    <row r="1198">
      <c r="A1198">
        <f>INDEX(resultados!$A$2:$ZZ$3000, 1192, MATCH($B$1, resultados!$A$1:$ZZ$1, 0))</f>
        <v/>
      </c>
      <c r="B1198">
        <f>INDEX(resultados!$A$2:$ZZ$3000, 1192, MATCH($B$2, resultados!$A$1:$ZZ$1, 0))</f>
        <v/>
      </c>
      <c r="C1198">
        <f>INDEX(resultados!$A$2:$ZZ$3000, 1192, MATCH($B$3, resultados!$A$1:$ZZ$1, 0))</f>
        <v/>
      </c>
    </row>
    <row r="1199">
      <c r="A1199">
        <f>INDEX(resultados!$A$2:$ZZ$3000, 1193, MATCH($B$1, resultados!$A$1:$ZZ$1, 0))</f>
        <v/>
      </c>
      <c r="B1199">
        <f>INDEX(resultados!$A$2:$ZZ$3000, 1193, MATCH($B$2, resultados!$A$1:$ZZ$1, 0))</f>
        <v/>
      </c>
      <c r="C1199">
        <f>INDEX(resultados!$A$2:$ZZ$3000, 1193, MATCH($B$3, resultados!$A$1:$ZZ$1, 0))</f>
        <v/>
      </c>
    </row>
    <row r="1200">
      <c r="A1200">
        <f>INDEX(resultados!$A$2:$ZZ$3000, 1194, MATCH($B$1, resultados!$A$1:$ZZ$1, 0))</f>
        <v/>
      </c>
      <c r="B1200">
        <f>INDEX(resultados!$A$2:$ZZ$3000, 1194, MATCH($B$2, resultados!$A$1:$ZZ$1, 0))</f>
        <v/>
      </c>
      <c r="C1200">
        <f>INDEX(resultados!$A$2:$ZZ$3000, 1194, MATCH($B$3, resultados!$A$1:$ZZ$1, 0))</f>
        <v/>
      </c>
    </row>
    <row r="1201">
      <c r="A1201">
        <f>INDEX(resultados!$A$2:$ZZ$3000, 1195, MATCH($B$1, resultados!$A$1:$ZZ$1, 0))</f>
        <v/>
      </c>
      <c r="B1201">
        <f>INDEX(resultados!$A$2:$ZZ$3000, 1195, MATCH($B$2, resultados!$A$1:$ZZ$1, 0))</f>
        <v/>
      </c>
      <c r="C1201">
        <f>INDEX(resultados!$A$2:$ZZ$3000, 1195, MATCH($B$3, resultados!$A$1:$ZZ$1, 0))</f>
        <v/>
      </c>
    </row>
    <row r="1202">
      <c r="A1202">
        <f>INDEX(resultados!$A$2:$ZZ$3000, 1196, MATCH($B$1, resultados!$A$1:$ZZ$1, 0))</f>
        <v/>
      </c>
      <c r="B1202">
        <f>INDEX(resultados!$A$2:$ZZ$3000, 1196, MATCH($B$2, resultados!$A$1:$ZZ$1, 0))</f>
        <v/>
      </c>
      <c r="C1202">
        <f>INDEX(resultados!$A$2:$ZZ$3000, 1196, MATCH($B$3, resultados!$A$1:$ZZ$1, 0))</f>
        <v/>
      </c>
    </row>
    <row r="1203">
      <c r="A1203">
        <f>INDEX(resultados!$A$2:$ZZ$3000, 1197, MATCH($B$1, resultados!$A$1:$ZZ$1, 0))</f>
        <v/>
      </c>
      <c r="B1203">
        <f>INDEX(resultados!$A$2:$ZZ$3000, 1197, MATCH($B$2, resultados!$A$1:$ZZ$1, 0))</f>
        <v/>
      </c>
      <c r="C1203">
        <f>INDEX(resultados!$A$2:$ZZ$3000, 1197, MATCH($B$3, resultados!$A$1:$ZZ$1, 0))</f>
        <v/>
      </c>
    </row>
    <row r="1204">
      <c r="A1204">
        <f>INDEX(resultados!$A$2:$ZZ$3000, 1198, MATCH($B$1, resultados!$A$1:$ZZ$1, 0))</f>
        <v/>
      </c>
      <c r="B1204">
        <f>INDEX(resultados!$A$2:$ZZ$3000, 1198, MATCH($B$2, resultados!$A$1:$ZZ$1, 0))</f>
        <v/>
      </c>
      <c r="C1204">
        <f>INDEX(resultados!$A$2:$ZZ$3000, 1198, MATCH($B$3, resultados!$A$1:$ZZ$1, 0))</f>
        <v/>
      </c>
    </row>
    <row r="1205">
      <c r="A1205">
        <f>INDEX(resultados!$A$2:$ZZ$3000, 1199, MATCH($B$1, resultados!$A$1:$ZZ$1, 0))</f>
        <v/>
      </c>
      <c r="B1205">
        <f>INDEX(resultados!$A$2:$ZZ$3000, 1199, MATCH($B$2, resultados!$A$1:$ZZ$1, 0))</f>
        <v/>
      </c>
      <c r="C1205">
        <f>INDEX(resultados!$A$2:$ZZ$3000, 1199, MATCH($B$3, resultados!$A$1:$ZZ$1, 0))</f>
        <v/>
      </c>
    </row>
    <row r="1206">
      <c r="A1206">
        <f>INDEX(resultados!$A$2:$ZZ$3000, 1200, MATCH($B$1, resultados!$A$1:$ZZ$1, 0))</f>
        <v/>
      </c>
      <c r="B1206">
        <f>INDEX(resultados!$A$2:$ZZ$3000, 1200, MATCH($B$2, resultados!$A$1:$ZZ$1, 0))</f>
        <v/>
      </c>
      <c r="C1206">
        <f>INDEX(resultados!$A$2:$ZZ$3000, 1200, MATCH($B$3, resultados!$A$1:$ZZ$1, 0))</f>
        <v/>
      </c>
    </row>
    <row r="1207">
      <c r="A1207">
        <f>INDEX(resultados!$A$2:$ZZ$3000, 1201, MATCH($B$1, resultados!$A$1:$ZZ$1, 0))</f>
        <v/>
      </c>
      <c r="B1207">
        <f>INDEX(resultados!$A$2:$ZZ$3000, 1201, MATCH($B$2, resultados!$A$1:$ZZ$1, 0))</f>
        <v/>
      </c>
      <c r="C1207">
        <f>INDEX(resultados!$A$2:$ZZ$3000, 1201, MATCH($B$3, resultados!$A$1:$ZZ$1, 0))</f>
        <v/>
      </c>
    </row>
    <row r="1208">
      <c r="A1208">
        <f>INDEX(resultados!$A$2:$ZZ$3000, 1202, MATCH($B$1, resultados!$A$1:$ZZ$1, 0))</f>
        <v/>
      </c>
      <c r="B1208">
        <f>INDEX(resultados!$A$2:$ZZ$3000, 1202, MATCH($B$2, resultados!$A$1:$ZZ$1, 0))</f>
        <v/>
      </c>
      <c r="C1208">
        <f>INDEX(resultados!$A$2:$ZZ$3000, 1202, MATCH($B$3, resultados!$A$1:$ZZ$1, 0))</f>
        <v/>
      </c>
    </row>
    <row r="1209">
      <c r="A1209">
        <f>INDEX(resultados!$A$2:$ZZ$3000, 1203, MATCH($B$1, resultados!$A$1:$ZZ$1, 0))</f>
        <v/>
      </c>
      <c r="B1209">
        <f>INDEX(resultados!$A$2:$ZZ$3000, 1203, MATCH($B$2, resultados!$A$1:$ZZ$1, 0))</f>
        <v/>
      </c>
      <c r="C1209">
        <f>INDEX(resultados!$A$2:$ZZ$3000, 1203, MATCH($B$3, resultados!$A$1:$ZZ$1, 0))</f>
        <v/>
      </c>
    </row>
    <row r="1210">
      <c r="A1210">
        <f>INDEX(resultados!$A$2:$ZZ$3000, 1204, MATCH($B$1, resultados!$A$1:$ZZ$1, 0))</f>
        <v/>
      </c>
      <c r="B1210">
        <f>INDEX(resultados!$A$2:$ZZ$3000, 1204, MATCH($B$2, resultados!$A$1:$ZZ$1, 0))</f>
        <v/>
      </c>
      <c r="C1210">
        <f>INDEX(resultados!$A$2:$ZZ$3000, 1204, MATCH($B$3, resultados!$A$1:$ZZ$1, 0))</f>
        <v/>
      </c>
    </row>
    <row r="1211">
      <c r="A1211">
        <f>INDEX(resultados!$A$2:$ZZ$3000, 1205, MATCH($B$1, resultados!$A$1:$ZZ$1, 0))</f>
        <v/>
      </c>
      <c r="B1211">
        <f>INDEX(resultados!$A$2:$ZZ$3000, 1205, MATCH($B$2, resultados!$A$1:$ZZ$1, 0))</f>
        <v/>
      </c>
      <c r="C1211">
        <f>INDEX(resultados!$A$2:$ZZ$3000, 1205, MATCH($B$3, resultados!$A$1:$ZZ$1, 0))</f>
        <v/>
      </c>
    </row>
    <row r="1212">
      <c r="A1212">
        <f>INDEX(resultados!$A$2:$ZZ$3000, 1206, MATCH($B$1, resultados!$A$1:$ZZ$1, 0))</f>
        <v/>
      </c>
      <c r="B1212">
        <f>INDEX(resultados!$A$2:$ZZ$3000, 1206, MATCH($B$2, resultados!$A$1:$ZZ$1, 0))</f>
        <v/>
      </c>
      <c r="C1212">
        <f>INDEX(resultados!$A$2:$ZZ$3000, 1206, MATCH($B$3, resultados!$A$1:$ZZ$1, 0))</f>
        <v/>
      </c>
    </row>
    <row r="1213">
      <c r="A1213">
        <f>INDEX(resultados!$A$2:$ZZ$3000, 1207, MATCH($B$1, resultados!$A$1:$ZZ$1, 0))</f>
        <v/>
      </c>
      <c r="B1213">
        <f>INDEX(resultados!$A$2:$ZZ$3000, 1207, MATCH($B$2, resultados!$A$1:$ZZ$1, 0))</f>
        <v/>
      </c>
      <c r="C1213">
        <f>INDEX(resultados!$A$2:$ZZ$3000, 1207, MATCH($B$3, resultados!$A$1:$ZZ$1, 0))</f>
        <v/>
      </c>
    </row>
    <row r="1214">
      <c r="A1214">
        <f>INDEX(resultados!$A$2:$ZZ$3000, 1208, MATCH($B$1, resultados!$A$1:$ZZ$1, 0))</f>
        <v/>
      </c>
      <c r="B1214">
        <f>INDEX(resultados!$A$2:$ZZ$3000, 1208, MATCH($B$2, resultados!$A$1:$ZZ$1, 0))</f>
        <v/>
      </c>
      <c r="C1214">
        <f>INDEX(resultados!$A$2:$ZZ$3000, 1208, MATCH($B$3, resultados!$A$1:$ZZ$1, 0))</f>
        <v/>
      </c>
    </row>
    <row r="1215">
      <c r="A1215">
        <f>INDEX(resultados!$A$2:$ZZ$3000, 1209, MATCH($B$1, resultados!$A$1:$ZZ$1, 0))</f>
        <v/>
      </c>
      <c r="B1215">
        <f>INDEX(resultados!$A$2:$ZZ$3000, 1209, MATCH($B$2, resultados!$A$1:$ZZ$1, 0))</f>
        <v/>
      </c>
      <c r="C1215">
        <f>INDEX(resultados!$A$2:$ZZ$3000, 1209, MATCH($B$3, resultados!$A$1:$ZZ$1, 0))</f>
        <v/>
      </c>
    </row>
    <row r="1216">
      <c r="A1216">
        <f>INDEX(resultados!$A$2:$ZZ$3000, 1210, MATCH($B$1, resultados!$A$1:$ZZ$1, 0))</f>
        <v/>
      </c>
      <c r="B1216">
        <f>INDEX(resultados!$A$2:$ZZ$3000, 1210, MATCH($B$2, resultados!$A$1:$ZZ$1, 0))</f>
        <v/>
      </c>
      <c r="C1216">
        <f>INDEX(resultados!$A$2:$ZZ$3000, 1210, MATCH($B$3, resultados!$A$1:$ZZ$1, 0))</f>
        <v/>
      </c>
    </row>
    <row r="1217">
      <c r="A1217">
        <f>INDEX(resultados!$A$2:$ZZ$3000, 1211, MATCH($B$1, resultados!$A$1:$ZZ$1, 0))</f>
        <v/>
      </c>
      <c r="B1217">
        <f>INDEX(resultados!$A$2:$ZZ$3000, 1211, MATCH($B$2, resultados!$A$1:$ZZ$1, 0))</f>
        <v/>
      </c>
      <c r="C1217">
        <f>INDEX(resultados!$A$2:$ZZ$3000, 1211, MATCH($B$3, resultados!$A$1:$ZZ$1, 0))</f>
        <v/>
      </c>
    </row>
    <row r="1218">
      <c r="A1218">
        <f>INDEX(resultados!$A$2:$ZZ$3000, 1212, MATCH($B$1, resultados!$A$1:$ZZ$1, 0))</f>
        <v/>
      </c>
      <c r="B1218">
        <f>INDEX(resultados!$A$2:$ZZ$3000, 1212, MATCH($B$2, resultados!$A$1:$ZZ$1, 0))</f>
        <v/>
      </c>
      <c r="C1218">
        <f>INDEX(resultados!$A$2:$ZZ$3000, 1212, MATCH($B$3, resultados!$A$1:$ZZ$1, 0))</f>
        <v/>
      </c>
    </row>
    <row r="1219">
      <c r="A1219">
        <f>INDEX(resultados!$A$2:$ZZ$3000, 1213, MATCH($B$1, resultados!$A$1:$ZZ$1, 0))</f>
        <v/>
      </c>
      <c r="B1219">
        <f>INDEX(resultados!$A$2:$ZZ$3000, 1213, MATCH($B$2, resultados!$A$1:$ZZ$1, 0))</f>
        <v/>
      </c>
      <c r="C1219">
        <f>INDEX(resultados!$A$2:$ZZ$3000, 1213, MATCH($B$3, resultados!$A$1:$ZZ$1, 0))</f>
        <v/>
      </c>
    </row>
    <row r="1220">
      <c r="A1220">
        <f>INDEX(resultados!$A$2:$ZZ$3000, 1214, MATCH($B$1, resultados!$A$1:$ZZ$1, 0))</f>
        <v/>
      </c>
      <c r="B1220">
        <f>INDEX(resultados!$A$2:$ZZ$3000, 1214, MATCH($B$2, resultados!$A$1:$ZZ$1, 0))</f>
        <v/>
      </c>
      <c r="C1220">
        <f>INDEX(resultados!$A$2:$ZZ$3000, 1214, MATCH($B$3, resultados!$A$1:$ZZ$1, 0))</f>
        <v/>
      </c>
    </row>
    <row r="1221">
      <c r="A1221">
        <f>INDEX(resultados!$A$2:$ZZ$3000, 1215, MATCH($B$1, resultados!$A$1:$ZZ$1, 0))</f>
        <v/>
      </c>
      <c r="B1221">
        <f>INDEX(resultados!$A$2:$ZZ$3000, 1215, MATCH($B$2, resultados!$A$1:$ZZ$1, 0))</f>
        <v/>
      </c>
      <c r="C1221">
        <f>INDEX(resultados!$A$2:$ZZ$3000, 1215, MATCH($B$3, resultados!$A$1:$ZZ$1, 0))</f>
        <v/>
      </c>
    </row>
    <row r="1222">
      <c r="A1222">
        <f>INDEX(resultados!$A$2:$ZZ$3000, 1216, MATCH($B$1, resultados!$A$1:$ZZ$1, 0))</f>
        <v/>
      </c>
      <c r="B1222">
        <f>INDEX(resultados!$A$2:$ZZ$3000, 1216, MATCH($B$2, resultados!$A$1:$ZZ$1, 0))</f>
        <v/>
      </c>
      <c r="C1222">
        <f>INDEX(resultados!$A$2:$ZZ$3000, 1216, MATCH($B$3, resultados!$A$1:$ZZ$1, 0))</f>
        <v/>
      </c>
    </row>
    <row r="1223">
      <c r="A1223">
        <f>INDEX(resultados!$A$2:$ZZ$3000, 1217, MATCH($B$1, resultados!$A$1:$ZZ$1, 0))</f>
        <v/>
      </c>
      <c r="B1223">
        <f>INDEX(resultados!$A$2:$ZZ$3000, 1217, MATCH($B$2, resultados!$A$1:$ZZ$1, 0))</f>
        <v/>
      </c>
      <c r="C1223">
        <f>INDEX(resultados!$A$2:$ZZ$3000, 1217, MATCH($B$3, resultados!$A$1:$ZZ$1, 0))</f>
        <v/>
      </c>
    </row>
    <row r="1224">
      <c r="A1224">
        <f>INDEX(resultados!$A$2:$ZZ$3000, 1218, MATCH($B$1, resultados!$A$1:$ZZ$1, 0))</f>
        <v/>
      </c>
      <c r="B1224">
        <f>INDEX(resultados!$A$2:$ZZ$3000, 1218, MATCH($B$2, resultados!$A$1:$ZZ$1, 0))</f>
        <v/>
      </c>
      <c r="C1224">
        <f>INDEX(resultados!$A$2:$ZZ$3000, 1218, MATCH($B$3, resultados!$A$1:$ZZ$1, 0))</f>
        <v/>
      </c>
    </row>
    <row r="1225">
      <c r="A1225">
        <f>INDEX(resultados!$A$2:$ZZ$3000, 1219, MATCH($B$1, resultados!$A$1:$ZZ$1, 0))</f>
        <v/>
      </c>
      <c r="B1225">
        <f>INDEX(resultados!$A$2:$ZZ$3000, 1219, MATCH($B$2, resultados!$A$1:$ZZ$1, 0))</f>
        <v/>
      </c>
      <c r="C1225">
        <f>INDEX(resultados!$A$2:$ZZ$3000, 1219, MATCH($B$3, resultados!$A$1:$ZZ$1, 0))</f>
        <v/>
      </c>
    </row>
    <row r="1226">
      <c r="A1226">
        <f>INDEX(resultados!$A$2:$ZZ$3000, 1220, MATCH($B$1, resultados!$A$1:$ZZ$1, 0))</f>
        <v/>
      </c>
      <c r="B1226">
        <f>INDEX(resultados!$A$2:$ZZ$3000, 1220, MATCH($B$2, resultados!$A$1:$ZZ$1, 0))</f>
        <v/>
      </c>
      <c r="C1226">
        <f>INDEX(resultados!$A$2:$ZZ$3000, 1220, MATCH($B$3, resultados!$A$1:$ZZ$1, 0))</f>
        <v/>
      </c>
    </row>
    <row r="1227">
      <c r="A1227">
        <f>INDEX(resultados!$A$2:$ZZ$3000, 1221, MATCH($B$1, resultados!$A$1:$ZZ$1, 0))</f>
        <v/>
      </c>
      <c r="B1227">
        <f>INDEX(resultados!$A$2:$ZZ$3000, 1221, MATCH($B$2, resultados!$A$1:$ZZ$1, 0))</f>
        <v/>
      </c>
      <c r="C1227">
        <f>INDEX(resultados!$A$2:$ZZ$3000, 1221, MATCH($B$3, resultados!$A$1:$ZZ$1, 0))</f>
        <v/>
      </c>
    </row>
    <row r="1228">
      <c r="A1228">
        <f>INDEX(resultados!$A$2:$ZZ$3000, 1222, MATCH($B$1, resultados!$A$1:$ZZ$1, 0))</f>
        <v/>
      </c>
      <c r="B1228">
        <f>INDEX(resultados!$A$2:$ZZ$3000, 1222, MATCH($B$2, resultados!$A$1:$ZZ$1, 0))</f>
        <v/>
      </c>
      <c r="C1228">
        <f>INDEX(resultados!$A$2:$ZZ$3000, 1222, MATCH($B$3, resultados!$A$1:$ZZ$1, 0))</f>
        <v/>
      </c>
    </row>
    <row r="1229">
      <c r="A1229">
        <f>INDEX(resultados!$A$2:$ZZ$3000, 1223, MATCH($B$1, resultados!$A$1:$ZZ$1, 0))</f>
        <v/>
      </c>
      <c r="B1229">
        <f>INDEX(resultados!$A$2:$ZZ$3000, 1223, MATCH($B$2, resultados!$A$1:$ZZ$1, 0))</f>
        <v/>
      </c>
      <c r="C1229">
        <f>INDEX(resultados!$A$2:$ZZ$3000, 1223, MATCH($B$3, resultados!$A$1:$ZZ$1, 0))</f>
        <v/>
      </c>
    </row>
    <row r="1230">
      <c r="A1230">
        <f>INDEX(resultados!$A$2:$ZZ$3000, 1224, MATCH($B$1, resultados!$A$1:$ZZ$1, 0))</f>
        <v/>
      </c>
      <c r="B1230">
        <f>INDEX(resultados!$A$2:$ZZ$3000, 1224, MATCH($B$2, resultados!$A$1:$ZZ$1, 0))</f>
        <v/>
      </c>
      <c r="C1230">
        <f>INDEX(resultados!$A$2:$ZZ$3000, 1224, MATCH($B$3, resultados!$A$1:$ZZ$1, 0))</f>
        <v/>
      </c>
    </row>
    <row r="1231">
      <c r="A1231">
        <f>INDEX(resultados!$A$2:$ZZ$3000, 1225, MATCH($B$1, resultados!$A$1:$ZZ$1, 0))</f>
        <v/>
      </c>
      <c r="B1231">
        <f>INDEX(resultados!$A$2:$ZZ$3000, 1225, MATCH($B$2, resultados!$A$1:$ZZ$1, 0))</f>
        <v/>
      </c>
      <c r="C1231">
        <f>INDEX(resultados!$A$2:$ZZ$3000, 1225, MATCH($B$3, resultados!$A$1:$ZZ$1, 0))</f>
        <v/>
      </c>
    </row>
    <row r="1232">
      <c r="A1232">
        <f>INDEX(resultados!$A$2:$ZZ$3000, 1226, MATCH($B$1, resultados!$A$1:$ZZ$1, 0))</f>
        <v/>
      </c>
      <c r="B1232">
        <f>INDEX(resultados!$A$2:$ZZ$3000, 1226, MATCH($B$2, resultados!$A$1:$ZZ$1, 0))</f>
        <v/>
      </c>
      <c r="C1232">
        <f>INDEX(resultados!$A$2:$ZZ$3000, 1226, MATCH($B$3, resultados!$A$1:$ZZ$1, 0))</f>
        <v/>
      </c>
    </row>
    <row r="1233">
      <c r="A1233">
        <f>INDEX(resultados!$A$2:$ZZ$3000, 1227, MATCH($B$1, resultados!$A$1:$ZZ$1, 0))</f>
        <v/>
      </c>
      <c r="B1233">
        <f>INDEX(resultados!$A$2:$ZZ$3000, 1227, MATCH($B$2, resultados!$A$1:$ZZ$1, 0))</f>
        <v/>
      </c>
      <c r="C1233">
        <f>INDEX(resultados!$A$2:$ZZ$3000, 1227, MATCH($B$3, resultados!$A$1:$ZZ$1, 0))</f>
        <v/>
      </c>
    </row>
    <row r="1234">
      <c r="A1234">
        <f>INDEX(resultados!$A$2:$ZZ$3000, 1228, MATCH($B$1, resultados!$A$1:$ZZ$1, 0))</f>
        <v/>
      </c>
      <c r="B1234">
        <f>INDEX(resultados!$A$2:$ZZ$3000, 1228, MATCH($B$2, resultados!$A$1:$ZZ$1, 0))</f>
        <v/>
      </c>
      <c r="C1234">
        <f>INDEX(resultados!$A$2:$ZZ$3000, 1228, MATCH($B$3, resultados!$A$1:$ZZ$1, 0))</f>
        <v/>
      </c>
    </row>
    <row r="1235">
      <c r="A1235">
        <f>INDEX(resultados!$A$2:$ZZ$3000, 1229, MATCH($B$1, resultados!$A$1:$ZZ$1, 0))</f>
        <v/>
      </c>
      <c r="B1235">
        <f>INDEX(resultados!$A$2:$ZZ$3000, 1229, MATCH($B$2, resultados!$A$1:$ZZ$1, 0))</f>
        <v/>
      </c>
      <c r="C1235">
        <f>INDEX(resultados!$A$2:$ZZ$3000, 1229, MATCH($B$3, resultados!$A$1:$ZZ$1, 0))</f>
        <v/>
      </c>
    </row>
    <row r="1236">
      <c r="A1236">
        <f>INDEX(resultados!$A$2:$ZZ$3000, 1230, MATCH($B$1, resultados!$A$1:$ZZ$1, 0))</f>
        <v/>
      </c>
      <c r="B1236">
        <f>INDEX(resultados!$A$2:$ZZ$3000, 1230, MATCH($B$2, resultados!$A$1:$ZZ$1, 0))</f>
        <v/>
      </c>
      <c r="C1236">
        <f>INDEX(resultados!$A$2:$ZZ$3000, 1230, MATCH($B$3, resultados!$A$1:$ZZ$1, 0))</f>
        <v/>
      </c>
    </row>
    <row r="1237">
      <c r="A1237">
        <f>INDEX(resultados!$A$2:$ZZ$3000, 1231, MATCH($B$1, resultados!$A$1:$ZZ$1, 0))</f>
        <v/>
      </c>
      <c r="B1237">
        <f>INDEX(resultados!$A$2:$ZZ$3000, 1231, MATCH($B$2, resultados!$A$1:$ZZ$1, 0))</f>
        <v/>
      </c>
      <c r="C1237">
        <f>INDEX(resultados!$A$2:$ZZ$3000, 1231, MATCH($B$3, resultados!$A$1:$ZZ$1, 0))</f>
        <v/>
      </c>
    </row>
    <row r="1238">
      <c r="A1238">
        <f>INDEX(resultados!$A$2:$ZZ$3000, 1232, MATCH($B$1, resultados!$A$1:$ZZ$1, 0))</f>
        <v/>
      </c>
      <c r="B1238">
        <f>INDEX(resultados!$A$2:$ZZ$3000, 1232, MATCH($B$2, resultados!$A$1:$ZZ$1, 0))</f>
        <v/>
      </c>
      <c r="C1238">
        <f>INDEX(resultados!$A$2:$ZZ$3000, 1232, MATCH($B$3, resultados!$A$1:$ZZ$1, 0))</f>
        <v/>
      </c>
    </row>
    <row r="1239">
      <c r="A1239">
        <f>INDEX(resultados!$A$2:$ZZ$3000, 1233, MATCH($B$1, resultados!$A$1:$ZZ$1, 0))</f>
        <v/>
      </c>
      <c r="B1239">
        <f>INDEX(resultados!$A$2:$ZZ$3000, 1233, MATCH($B$2, resultados!$A$1:$ZZ$1, 0))</f>
        <v/>
      </c>
      <c r="C1239">
        <f>INDEX(resultados!$A$2:$ZZ$3000, 1233, MATCH($B$3, resultados!$A$1:$ZZ$1, 0))</f>
        <v/>
      </c>
    </row>
    <row r="1240">
      <c r="A1240">
        <f>INDEX(resultados!$A$2:$ZZ$3000, 1234, MATCH($B$1, resultados!$A$1:$ZZ$1, 0))</f>
        <v/>
      </c>
      <c r="B1240">
        <f>INDEX(resultados!$A$2:$ZZ$3000, 1234, MATCH($B$2, resultados!$A$1:$ZZ$1, 0))</f>
        <v/>
      </c>
      <c r="C1240">
        <f>INDEX(resultados!$A$2:$ZZ$3000, 1234, MATCH($B$3, resultados!$A$1:$ZZ$1, 0))</f>
        <v/>
      </c>
    </row>
    <row r="1241">
      <c r="A1241">
        <f>INDEX(resultados!$A$2:$ZZ$3000, 1235, MATCH($B$1, resultados!$A$1:$ZZ$1, 0))</f>
        <v/>
      </c>
      <c r="B1241">
        <f>INDEX(resultados!$A$2:$ZZ$3000, 1235, MATCH($B$2, resultados!$A$1:$ZZ$1, 0))</f>
        <v/>
      </c>
      <c r="C1241">
        <f>INDEX(resultados!$A$2:$ZZ$3000, 1235, MATCH($B$3, resultados!$A$1:$ZZ$1, 0))</f>
        <v/>
      </c>
    </row>
    <row r="1242">
      <c r="A1242">
        <f>INDEX(resultados!$A$2:$ZZ$3000, 1236, MATCH($B$1, resultados!$A$1:$ZZ$1, 0))</f>
        <v/>
      </c>
      <c r="B1242">
        <f>INDEX(resultados!$A$2:$ZZ$3000, 1236, MATCH($B$2, resultados!$A$1:$ZZ$1, 0))</f>
        <v/>
      </c>
      <c r="C1242">
        <f>INDEX(resultados!$A$2:$ZZ$3000, 1236, MATCH($B$3, resultados!$A$1:$ZZ$1, 0))</f>
        <v/>
      </c>
    </row>
    <row r="1243">
      <c r="A1243">
        <f>INDEX(resultados!$A$2:$ZZ$3000, 1237, MATCH($B$1, resultados!$A$1:$ZZ$1, 0))</f>
        <v/>
      </c>
      <c r="B1243">
        <f>INDEX(resultados!$A$2:$ZZ$3000, 1237, MATCH($B$2, resultados!$A$1:$ZZ$1, 0))</f>
        <v/>
      </c>
      <c r="C1243">
        <f>INDEX(resultados!$A$2:$ZZ$3000, 1237, MATCH($B$3, resultados!$A$1:$ZZ$1, 0))</f>
        <v/>
      </c>
    </row>
    <row r="1244">
      <c r="A1244">
        <f>INDEX(resultados!$A$2:$ZZ$3000, 1238, MATCH($B$1, resultados!$A$1:$ZZ$1, 0))</f>
        <v/>
      </c>
      <c r="B1244">
        <f>INDEX(resultados!$A$2:$ZZ$3000, 1238, MATCH($B$2, resultados!$A$1:$ZZ$1, 0))</f>
        <v/>
      </c>
      <c r="C1244">
        <f>INDEX(resultados!$A$2:$ZZ$3000, 1238, MATCH($B$3, resultados!$A$1:$ZZ$1, 0))</f>
        <v/>
      </c>
    </row>
    <row r="1245">
      <c r="A1245">
        <f>INDEX(resultados!$A$2:$ZZ$3000, 1239, MATCH($B$1, resultados!$A$1:$ZZ$1, 0))</f>
        <v/>
      </c>
      <c r="B1245">
        <f>INDEX(resultados!$A$2:$ZZ$3000, 1239, MATCH($B$2, resultados!$A$1:$ZZ$1, 0))</f>
        <v/>
      </c>
      <c r="C1245">
        <f>INDEX(resultados!$A$2:$ZZ$3000, 1239, MATCH($B$3, resultados!$A$1:$ZZ$1, 0))</f>
        <v/>
      </c>
    </row>
    <row r="1246">
      <c r="A1246">
        <f>INDEX(resultados!$A$2:$ZZ$3000, 1240, MATCH($B$1, resultados!$A$1:$ZZ$1, 0))</f>
        <v/>
      </c>
      <c r="B1246">
        <f>INDEX(resultados!$A$2:$ZZ$3000, 1240, MATCH($B$2, resultados!$A$1:$ZZ$1, 0))</f>
        <v/>
      </c>
      <c r="C1246">
        <f>INDEX(resultados!$A$2:$ZZ$3000, 1240, MATCH($B$3, resultados!$A$1:$ZZ$1, 0))</f>
        <v/>
      </c>
    </row>
    <row r="1247">
      <c r="A1247">
        <f>INDEX(resultados!$A$2:$ZZ$3000, 1241, MATCH($B$1, resultados!$A$1:$ZZ$1, 0))</f>
        <v/>
      </c>
      <c r="B1247">
        <f>INDEX(resultados!$A$2:$ZZ$3000, 1241, MATCH($B$2, resultados!$A$1:$ZZ$1, 0))</f>
        <v/>
      </c>
      <c r="C1247">
        <f>INDEX(resultados!$A$2:$ZZ$3000, 1241, MATCH($B$3, resultados!$A$1:$ZZ$1, 0))</f>
        <v/>
      </c>
    </row>
    <row r="1248">
      <c r="A1248">
        <f>INDEX(resultados!$A$2:$ZZ$3000, 1242, MATCH($B$1, resultados!$A$1:$ZZ$1, 0))</f>
        <v/>
      </c>
      <c r="B1248">
        <f>INDEX(resultados!$A$2:$ZZ$3000, 1242, MATCH($B$2, resultados!$A$1:$ZZ$1, 0))</f>
        <v/>
      </c>
      <c r="C1248">
        <f>INDEX(resultados!$A$2:$ZZ$3000, 1242, MATCH($B$3, resultados!$A$1:$ZZ$1, 0))</f>
        <v/>
      </c>
    </row>
    <row r="1249">
      <c r="A1249">
        <f>INDEX(resultados!$A$2:$ZZ$3000, 1243, MATCH($B$1, resultados!$A$1:$ZZ$1, 0))</f>
        <v/>
      </c>
      <c r="B1249">
        <f>INDEX(resultados!$A$2:$ZZ$3000, 1243, MATCH($B$2, resultados!$A$1:$ZZ$1, 0))</f>
        <v/>
      </c>
      <c r="C1249">
        <f>INDEX(resultados!$A$2:$ZZ$3000, 1243, MATCH($B$3, resultados!$A$1:$ZZ$1, 0))</f>
        <v/>
      </c>
    </row>
    <row r="1250">
      <c r="A1250">
        <f>INDEX(resultados!$A$2:$ZZ$3000, 1244, MATCH($B$1, resultados!$A$1:$ZZ$1, 0))</f>
        <v/>
      </c>
      <c r="B1250">
        <f>INDEX(resultados!$A$2:$ZZ$3000, 1244, MATCH($B$2, resultados!$A$1:$ZZ$1, 0))</f>
        <v/>
      </c>
      <c r="C1250">
        <f>INDEX(resultados!$A$2:$ZZ$3000, 1244, MATCH($B$3, resultados!$A$1:$ZZ$1, 0))</f>
        <v/>
      </c>
    </row>
    <row r="1251">
      <c r="A1251">
        <f>INDEX(resultados!$A$2:$ZZ$3000, 1245, MATCH($B$1, resultados!$A$1:$ZZ$1, 0))</f>
        <v/>
      </c>
      <c r="B1251">
        <f>INDEX(resultados!$A$2:$ZZ$3000, 1245, MATCH($B$2, resultados!$A$1:$ZZ$1, 0))</f>
        <v/>
      </c>
      <c r="C1251">
        <f>INDEX(resultados!$A$2:$ZZ$3000, 1245, MATCH($B$3, resultados!$A$1:$ZZ$1, 0))</f>
        <v/>
      </c>
    </row>
    <row r="1252">
      <c r="A1252">
        <f>INDEX(resultados!$A$2:$ZZ$3000, 1246, MATCH($B$1, resultados!$A$1:$ZZ$1, 0))</f>
        <v/>
      </c>
      <c r="B1252">
        <f>INDEX(resultados!$A$2:$ZZ$3000, 1246, MATCH($B$2, resultados!$A$1:$ZZ$1, 0))</f>
        <v/>
      </c>
      <c r="C1252">
        <f>INDEX(resultados!$A$2:$ZZ$3000, 1246, MATCH($B$3, resultados!$A$1:$ZZ$1, 0))</f>
        <v/>
      </c>
    </row>
    <row r="1253">
      <c r="A1253">
        <f>INDEX(resultados!$A$2:$ZZ$3000, 1247, MATCH($B$1, resultados!$A$1:$ZZ$1, 0))</f>
        <v/>
      </c>
      <c r="B1253">
        <f>INDEX(resultados!$A$2:$ZZ$3000, 1247, MATCH($B$2, resultados!$A$1:$ZZ$1, 0))</f>
        <v/>
      </c>
      <c r="C1253">
        <f>INDEX(resultados!$A$2:$ZZ$3000, 1247, MATCH($B$3, resultados!$A$1:$ZZ$1, 0))</f>
        <v/>
      </c>
    </row>
    <row r="1254">
      <c r="A1254">
        <f>INDEX(resultados!$A$2:$ZZ$3000, 1248, MATCH($B$1, resultados!$A$1:$ZZ$1, 0))</f>
        <v/>
      </c>
      <c r="B1254">
        <f>INDEX(resultados!$A$2:$ZZ$3000, 1248, MATCH($B$2, resultados!$A$1:$ZZ$1, 0))</f>
        <v/>
      </c>
      <c r="C1254">
        <f>INDEX(resultados!$A$2:$ZZ$3000, 1248, MATCH($B$3, resultados!$A$1:$ZZ$1, 0))</f>
        <v/>
      </c>
    </row>
    <row r="1255">
      <c r="A1255">
        <f>INDEX(resultados!$A$2:$ZZ$3000, 1249, MATCH($B$1, resultados!$A$1:$ZZ$1, 0))</f>
        <v/>
      </c>
      <c r="B1255">
        <f>INDEX(resultados!$A$2:$ZZ$3000, 1249, MATCH($B$2, resultados!$A$1:$ZZ$1, 0))</f>
        <v/>
      </c>
      <c r="C1255">
        <f>INDEX(resultados!$A$2:$ZZ$3000, 1249, MATCH($B$3, resultados!$A$1:$ZZ$1, 0))</f>
        <v/>
      </c>
    </row>
    <row r="1256">
      <c r="A1256">
        <f>INDEX(resultados!$A$2:$ZZ$3000, 1250, MATCH($B$1, resultados!$A$1:$ZZ$1, 0))</f>
        <v/>
      </c>
      <c r="B1256">
        <f>INDEX(resultados!$A$2:$ZZ$3000, 1250, MATCH($B$2, resultados!$A$1:$ZZ$1, 0))</f>
        <v/>
      </c>
      <c r="C1256">
        <f>INDEX(resultados!$A$2:$ZZ$3000, 1250, MATCH($B$3, resultados!$A$1:$ZZ$1, 0))</f>
        <v/>
      </c>
    </row>
    <row r="1257">
      <c r="A1257">
        <f>INDEX(resultados!$A$2:$ZZ$3000, 1251, MATCH($B$1, resultados!$A$1:$ZZ$1, 0))</f>
        <v/>
      </c>
      <c r="B1257">
        <f>INDEX(resultados!$A$2:$ZZ$3000, 1251, MATCH($B$2, resultados!$A$1:$ZZ$1, 0))</f>
        <v/>
      </c>
      <c r="C1257">
        <f>INDEX(resultados!$A$2:$ZZ$3000, 1251, MATCH($B$3, resultados!$A$1:$ZZ$1, 0))</f>
        <v/>
      </c>
    </row>
    <row r="1258">
      <c r="A1258">
        <f>INDEX(resultados!$A$2:$ZZ$3000, 1252, MATCH($B$1, resultados!$A$1:$ZZ$1, 0))</f>
        <v/>
      </c>
      <c r="B1258">
        <f>INDEX(resultados!$A$2:$ZZ$3000, 1252, MATCH($B$2, resultados!$A$1:$ZZ$1, 0))</f>
        <v/>
      </c>
      <c r="C1258">
        <f>INDEX(resultados!$A$2:$ZZ$3000, 1252, MATCH($B$3, resultados!$A$1:$ZZ$1, 0))</f>
        <v/>
      </c>
    </row>
    <row r="1259">
      <c r="A1259">
        <f>INDEX(resultados!$A$2:$ZZ$3000, 1253, MATCH($B$1, resultados!$A$1:$ZZ$1, 0))</f>
        <v/>
      </c>
      <c r="B1259">
        <f>INDEX(resultados!$A$2:$ZZ$3000, 1253, MATCH($B$2, resultados!$A$1:$ZZ$1, 0))</f>
        <v/>
      </c>
      <c r="C1259">
        <f>INDEX(resultados!$A$2:$ZZ$3000, 1253, MATCH($B$3, resultados!$A$1:$ZZ$1, 0))</f>
        <v/>
      </c>
    </row>
    <row r="1260">
      <c r="A1260">
        <f>INDEX(resultados!$A$2:$ZZ$3000, 1254, MATCH($B$1, resultados!$A$1:$ZZ$1, 0))</f>
        <v/>
      </c>
      <c r="B1260">
        <f>INDEX(resultados!$A$2:$ZZ$3000, 1254, MATCH($B$2, resultados!$A$1:$ZZ$1, 0))</f>
        <v/>
      </c>
      <c r="C1260">
        <f>INDEX(resultados!$A$2:$ZZ$3000, 1254, MATCH($B$3, resultados!$A$1:$ZZ$1, 0))</f>
        <v/>
      </c>
    </row>
    <row r="1261">
      <c r="A1261">
        <f>INDEX(resultados!$A$2:$ZZ$3000, 1255, MATCH($B$1, resultados!$A$1:$ZZ$1, 0))</f>
        <v/>
      </c>
      <c r="B1261">
        <f>INDEX(resultados!$A$2:$ZZ$3000, 1255, MATCH($B$2, resultados!$A$1:$ZZ$1, 0))</f>
        <v/>
      </c>
      <c r="C1261">
        <f>INDEX(resultados!$A$2:$ZZ$3000, 1255, MATCH($B$3, resultados!$A$1:$ZZ$1, 0))</f>
        <v/>
      </c>
    </row>
    <row r="1262">
      <c r="A1262">
        <f>INDEX(resultados!$A$2:$ZZ$3000, 1256, MATCH($B$1, resultados!$A$1:$ZZ$1, 0))</f>
        <v/>
      </c>
      <c r="B1262">
        <f>INDEX(resultados!$A$2:$ZZ$3000, 1256, MATCH($B$2, resultados!$A$1:$ZZ$1, 0))</f>
        <v/>
      </c>
      <c r="C1262">
        <f>INDEX(resultados!$A$2:$ZZ$3000, 1256, MATCH($B$3, resultados!$A$1:$ZZ$1, 0))</f>
        <v/>
      </c>
    </row>
    <row r="1263">
      <c r="A1263">
        <f>INDEX(resultados!$A$2:$ZZ$3000, 1257, MATCH($B$1, resultados!$A$1:$ZZ$1, 0))</f>
        <v/>
      </c>
      <c r="B1263">
        <f>INDEX(resultados!$A$2:$ZZ$3000, 1257, MATCH($B$2, resultados!$A$1:$ZZ$1, 0))</f>
        <v/>
      </c>
      <c r="C1263">
        <f>INDEX(resultados!$A$2:$ZZ$3000, 1257, MATCH($B$3, resultados!$A$1:$ZZ$1, 0))</f>
        <v/>
      </c>
    </row>
    <row r="1264">
      <c r="A1264">
        <f>INDEX(resultados!$A$2:$ZZ$3000, 1258, MATCH($B$1, resultados!$A$1:$ZZ$1, 0))</f>
        <v/>
      </c>
      <c r="B1264">
        <f>INDEX(resultados!$A$2:$ZZ$3000, 1258, MATCH($B$2, resultados!$A$1:$ZZ$1, 0))</f>
        <v/>
      </c>
      <c r="C1264">
        <f>INDEX(resultados!$A$2:$ZZ$3000, 1258, MATCH($B$3, resultados!$A$1:$ZZ$1, 0))</f>
        <v/>
      </c>
    </row>
    <row r="1265">
      <c r="A1265">
        <f>INDEX(resultados!$A$2:$ZZ$3000, 1259, MATCH($B$1, resultados!$A$1:$ZZ$1, 0))</f>
        <v/>
      </c>
      <c r="B1265">
        <f>INDEX(resultados!$A$2:$ZZ$3000, 1259, MATCH($B$2, resultados!$A$1:$ZZ$1, 0))</f>
        <v/>
      </c>
      <c r="C1265">
        <f>INDEX(resultados!$A$2:$ZZ$3000, 1259, MATCH($B$3, resultados!$A$1:$ZZ$1, 0))</f>
        <v/>
      </c>
    </row>
    <row r="1266">
      <c r="A1266">
        <f>INDEX(resultados!$A$2:$ZZ$3000, 1260, MATCH($B$1, resultados!$A$1:$ZZ$1, 0))</f>
        <v/>
      </c>
      <c r="B1266">
        <f>INDEX(resultados!$A$2:$ZZ$3000, 1260, MATCH($B$2, resultados!$A$1:$ZZ$1, 0))</f>
        <v/>
      </c>
      <c r="C1266">
        <f>INDEX(resultados!$A$2:$ZZ$3000, 1260, MATCH($B$3, resultados!$A$1:$ZZ$1, 0))</f>
        <v/>
      </c>
    </row>
    <row r="1267">
      <c r="A1267">
        <f>INDEX(resultados!$A$2:$ZZ$3000, 1261, MATCH($B$1, resultados!$A$1:$ZZ$1, 0))</f>
        <v/>
      </c>
      <c r="B1267">
        <f>INDEX(resultados!$A$2:$ZZ$3000, 1261, MATCH($B$2, resultados!$A$1:$ZZ$1, 0))</f>
        <v/>
      </c>
      <c r="C1267">
        <f>INDEX(resultados!$A$2:$ZZ$3000, 1261, MATCH($B$3, resultados!$A$1:$ZZ$1, 0))</f>
        <v/>
      </c>
    </row>
    <row r="1268">
      <c r="A1268">
        <f>INDEX(resultados!$A$2:$ZZ$3000, 1262, MATCH($B$1, resultados!$A$1:$ZZ$1, 0))</f>
        <v/>
      </c>
      <c r="B1268">
        <f>INDEX(resultados!$A$2:$ZZ$3000, 1262, MATCH($B$2, resultados!$A$1:$ZZ$1, 0))</f>
        <v/>
      </c>
      <c r="C1268">
        <f>INDEX(resultados!$A$2:$ZZ$3000, 1262, MATCH($B$3, resultados!$A$1:$ZZ$1, 0))</f>
        <v/>
      </c>
    </row>
    <row r="1269">
      <c r="A1269">
        <f>INDEX(resultados!$A$2:$ZZ$3000, 1263, MATCH($B$1, resultados!$A$1:$ZZ$1, 0))</f>
        <v/>
      </c>
      <c r="B1269">
        <f>INDEX(resultados!$A$2:$ZZ$3000, 1263, MATCH($B$2, resultados!$A$1:$ZZ$1, 0))</f>
        <v/>
      </c>
      <c r="C1269">
        <f>INDEX(resultados!$A$2:$ZZ$3000, 1263, MATCH($B$3, resultados!$A$1:$ZZ$1, 0))</f>
        <v/>
      </c>
    </row>
    <row r="1270">
      <c r="A1270">
        <f>INDEX(resultados!$A$2:$ZZ$3000, 1264, MATCH($B$1, resultados!$A$1:$ZZ$1, 0))</f>
        <v/>
      </c>
      <c r="B1270">
        <f>INDEX(resultados!$A$2:$ZZ$3000, 1264, MATCH($B$2, resultados!$A$1:$ZZ$1, 0))</f>
        <v/>
      </c>
      <c r="C1270">
        <f>INDEX(resultados!$A$2:$ZZ$3000, 1264, MATCH($B$3, resultados!$A$1:$ZZ$1, 0))</f>
        <v/>
      </c>
    </row>
    <row r="1271">
      <c r="A1271">
        <f>INDEX(resultados!$A$2:$ZZ$3000, 1265, MATCH($B$1, resultados!$A$1:$ZZ$1, 0))</f>
        <v/>
      </c>
      <c r="B1271">
        <f>INDEX(resultados!$A$2:$ZZ$3000, 1265, MATCH($B$2, resultados!$A$1:$ZZ$1, 0))</f>
        <v/>
      </c>
      <c r="C1271">
        <f>INDEX(resultados!$A$2:$ZZ$3000, 1265, MATCH($B$3, resultados!$A$1:$ZZ$1, 0))</f>
        <v/>
      </c>
    </row>
    <row r="1272">
      <c r="A1272">
        <f>INDEX(resultados!$A$2:$ZZ$3000, 1266, MATCH($B$1, resultados!$A$1:$ZZ$1, 0))</f>
        <v/>
      </c>
      <c r="B1272">
        <f>INDEX(resultados!$A$2:$ZZ$3000, 1266, MATCH($B$2, resultados!$A$1:$ZZ$1, 0))</f>
        <v/>
      </c>
      <c r="C1272">
        <f>INDEX(resultados!$A$2:$ZZ$3000, 1266, MATCH($B$3, resultados!$A$1:$ZZ$1, 0))</f>
        <v/>
      </c>
    </row>
    <row r="1273">
      <c r="A1273">
        <f>INDEX(resultados!$A$2:$ZZ$3000, 1267, MATCH($B$1, resultados!$A$1:$ZZ$1, 0))</f>
        <v/>
      </c>
      <c r="B1273">
        <f>INDEX(resultados!$A$2:$ZZ$3000, 1267, MATCH($B$2, resultados!$A$1:$ZZ$1, 0))</f>
        <v/>
      </c>
      <c r="C1273">
        <f>INDEX(resultados!$A$2:$ZZ$3000, 1267, MATCH($B$3, resultados!$A$1:$ZZ$1, 0))</f>
        <v/>
      </c>
    </row>
    <row r="1274">
      <c r="A1274">
        <f>INDEX(resultados!$A$2:$ZZ$3000, 1268, MATCH($B$1, resultados!$A$1:$ZZ$1, 0))</f>
        <v/>
      </c>
      <c r="B1274">
        <f>INDEX(resultados!$A$2:$ZZ$3000, 1268, MATCH($B$2, resultados!$A$1:$ZZ$1, 0))</f>
        <v/>
      </c>
      <c r="C1274">
        <f>INDEX(resultados!$A$2:$ZZ$3000, 1268, MATCH($B$3, resultados!$A$1:$ZZ$1, 0))</f>
        <v/>
      </c>
    </row>
    <row r="1275">
      <c r="A1275">
        <f>INDEX(resultados!$A$2:$ZZ$3000, 1269, MATCH($B$1, resultados!$A$1:$ZZ$1, 0))</f>
        <v/>
      </c>
      <c r="B1275">
        <f>INDEX(resultados!$A$2:$ZZ$3000, 1269, MATCH($B$2, resultados!$A$1:$ZZ$1, 0))</f>
        <v/>
      </c>
      <c r="C1275">
        <f>INDEX(resultados!$A$2:$ZZ$3000, 1269, MATCH($B$3, resultados!$A$1:$ZZ$1, 0))</f>
        <v/>
      </c>
    </row>
    <row r="1276">
      <c r="A1276">
        <f>INDEX(resultados!$A$2:$ZZ$3000, 1270, MATCH($B$1, resultados!$A$1:$ZZ$1, 0))</f>
        <v/>
      </c>
      <c r="B1276">
        <f>INDEX(resultados!$A$2:$ZZ$3000, 1270, MATCH($B$2, resultados!$A$1:$ZZ$1, 0))</f>
        <v/>
      </c>
      <c r="C1276">
        <f>INDEX(resultados!$A$2:$ZZ$3000, 1270, MATCH($B$3, resultados!$A$1:$ZZ$1, 0))</f>
        <v/>
      </c>
    </row>
    <row r="1277">
      <c r="A1277">
        <f>INDEX(resultados!$A$2:$ZZ$3000, 1271, MATCH($B$1, resultados!$A$1:$ZZ$1, 0))</f>
        <v/>
      </c>
      <c r="B1277">
        <f>INDEX(resultados!$A$2:$ZZ$3000, 1271, MATCH($B$2, resultados!$A$1:$ZZ$1, 0))</f>
        <v/>
      </c>
      <c r="C1277">
        <f>INDEX(resultados!$A$2:$ZZ$3000, 1271, MATCH($B$3, resultados!$A$1:$ZZ$1, 0))</f>
        <v/>
      </c>
    </row>
    <row r="1278">
      <c r="A1278">
        <f>INDEX(resultados!$A$2:$ZZ$3000, 1272, MATCH($B$1, resultados!$A$1:$ZZ$1, 0))</f>
        <v/>
      </c>
      <c r="B1278">
        <f>INDEX(resultados!$A$2:$ZZ$3000, 1272, MATCH($B$2, resultados!$A$1:$ZZ$1, 0))</f>
        <v/>
      </c>
      <c r="C1278">
        <f>INDEX(resultados!$A$2:$ZZ$3000, 1272, MATCH($B$3, resultados!$A$1:$ZZ$1, 0))</f>
        <v/>
      </c>
    </row>
    <row r="1279">
      <c r="A1279">
        <f>INDEX(resultados!$A$2:$ZZ$3000, 1273, MATCH($B$1, resultados!$A$1:$ZZ$1, 0))</f>
        <v/>
      </c>
      <c r="B1279">
        <f>INDEX(resultados!$A$2:$ZZ$3000, 1273, MATCH($B$2, resultados!$A$1:$ZZ$1, 0))</f>
        <v/>
      </c>
      <c r="C1279">
        <f>INDEX(resultados!$A$2:$ZZ$3000, 1273, MATCH($B$3, resultados!$A$1:$ZZ$1, 0))</f>
        <v/>
      </c>
    </row>
    <row r="1280">
      <c r="A1280">
        <f>INDEX(resultados!$A$2:$ZZ$3000, 1274, MATCH($B$1, resultados!$A$1:$ZZ$1, 0))</f>
        <v/>
      </c>
      <c r="B1280">
        <f>INDEX(resultados!$A$2:$ZZ$3000, 1274, MATCH($B$2, resultados!$A$1:$ZZ$1, 0))</f>
        <v/>
      </c>
      <c r="C1280">
        <f>INDEX(resultados!$A$2:$ZZ$3000, 1274, MATCH($B$3, resultados!$A$1:$ZZ$1, 0))</f>
        <v/>
      </c>
    </row>
    <row r="1281">
      <c r="A1281">
        <f>INDEX(resultados!$A$2:$ZZ$3000, 1275, MATCH($B$1, resultados!$A$1:$ZZ$1, 0))</f>
        <v/>
      </c>
      <c r="B1281">
        <f>INDEX(resultados!$A$2:$ZZ$3000, 1275, MATCH($B$2, resultados!$A$1:$ZZ$1, 0))</f>
        <v/>
      </c>
      <c r="C1281">
        <f>INDEX(resultados!$A$2:$ZZ$3000, 1275, MATCH($B$3, resultados!$A$1:$ZZ$1, 0))</f>
        <v/>
      </c>
    </row>
    <row r="1282">
      <c r="A1282">
        <f>INDEX(resultados!$A$2:$ZZ$3000, 1276, MATCH($B$1, resultados!$A$1:$ZZ$1, 0))</f>
        <v/>
      </c>
      <c r="B1282">
        <f>INDEX(resultados!$A$2:$ZZ$3000, 1276, MATCH($B$2, resultados!$A$1:$ZZ$1, 0))</f>
        <v/>
      </c>
      <c r="C1282">
        <f>INDEX(resultados!$A$2:$ZZ$3000, 1276, MATCH($B$3, resultados!$A$1:$ZZ$1, 0))</f>
        <v/>
      </c>
    </row>
    <row r="1283">
      <c r="A1283">
        <f>INDEX(resultados!$A$2:$ZZ$3000, 1277, MATCH($B$1, resultados!$A$1:$ZZ$1, 0))</f>
        <v/>
      </c>
      <c r="B1283">
        <f>INDEX(resultados!$A$2:$ZZ$3000, 1277, MATCH($B$2, resultados!$A$1:$ZZ$1, 0))</f>
        <v/>
      </c>
      <c r="C1283">
        <f>INDEX(resultados!$A$2:$ZZ$3000, 1277, MATCH($B$3, resultados!$A$1:$ZZ$1, 0))</f>
        <v/>
      </c>
    </row>
    <row r="1284">
      <c r="A1284">
        <f>INDEX(resultados!$A$2:$ZZ$3000, 1278, MATCH($B$1, resultados!$A$1:$ZZ$1, 0))</f>
        <v/>
      </c>
      <c r="B1284">
        <f>INDEX(resultados!$A$2:$ZZ$3000, 1278, MATCH($B$2, resultados!$A$1:$ZZ$1, 0))</f>
        <v/>
      </c>
      <c r="C1284">
        <f>INDEX(resultados!$A$2:$ZZ$3000, 1278, MATCH($B$3, resultados!$A$1:$ZZ$1, 0))</f>
        <v/>
      </c>
    </row>
    <row r="1285">
      <c r="A1285">
        <f>INDEX(resultados!$A$2:$ZZ$3000, 1279, MATCH($B$1, resultados!$A$1:$ZZ$1, 0))</f>
        <v/>
      </c>
      <c r="B1285">
        <f>INDEX(resultados!$A$2:$ZZ$3000, 1279, MATCH($B$2, resultados!$A$1:$ZZ$1, 0))</f>
        <v/>
      </c>
      <c r="C1285">
        <f>INDEX(resultados!$A$2:$ZZ$3000, 1279, MATCH($B$3, resultados!$A$1:$ZZ$1, 0))</f>
        <v/>
      </c>
    </row>
    <row r="1286">
      <c r="A1286">
        <f>INDEX(resultados!$A$2:$ZZ$3000, 1280, MATCH($B$1, resultados!$A$1:$ZZ$1, 0))</f>
        <v/>
      </c>
      <c r="B1286">
        <f>INDEX(resultados!$A$2:$ZZ$3000, 1280, MATCH($B$2, resultados!$A$1:$ZZ$1, 0))</f>
        <v/>
      </c>
      <c r="C1286">
        <f>INDEX(resultados!$A$2:$ZZ$3000, 1280, MATCH($B$3, resultados!$A$1:$ZZ$1, 0))</f>
        <v/>
      </c>
    </row>
    <row r="1287">
      <c r="A1287">
        <f>INDEX(resultados!$A$2:$ZZ$3000, 1281, MATCH($B$1, resultados!$A$1:$ZZ$1, 0))</f>
        <v/>
      </c>
      <c r="B1287">
        <f>INDEX(resultados!$A$2:$ZZ$3000, 1281, MATCH($B$2, resultados!$A$1:$ZZ$1, 0))</f>
        <v/>
      </c>
      <c r="C1287">
        <f>INDEX(resultados!$A$2:$ZZ$3000, 1281, MATCH($B$3, resultados!$A$1:$ZZ$1, 0))</f>
        <v/>
      </c>
    </row>
    <row r="1288">
      <c r="A1288">
        <f>INDEX(resultados!$A$2:$ZZ$3000, 1282, MATCH($B$1, resultados!$A$1:$ZZ$1, 0))</f>
        <v/>
      </c>
      <c r="B1288">
        <f>INDEX(resultados!$A$2:$ZZ$3000, 1282, MATCH($B$2, resultados!$A$1:$ZZ$1, 0))</f>
        <v/>
      </c>
      <c r="C1288">
        <f>INDEX(resultados!$A$2:$ZZ$3000, 1282, MATCH($B$3, resultados!$A$1:$ZZ$1, 0))</f>
        <v/>
      </c>
    </row>
    <row r="1289">
      <c r="A1289">
        <f>INDEX(resultados!$A$2:$ZZ$3000, 1283, MATCH($B$1, resultados!$A$1:$ZZ$1, 0))</f>
        <v/>
      </c>
      <c r="B1289">
        <f>INDEX(resultados!$A$2:$ZZ$3000, 1283, MATCH($B$2, resultados!$A$1:$ZZ$1, 0))</f>
        <v/>
      </c>
      <c r="C1289">
        <f>INDEX(resultados!$A$2:$ZZ$3000, 1283, MATCH($B$3, resultados!$A$1:$ZZ$1, 0))</f>
        <v/>
      </c>
    </row>
    <row r="1290">
      <c r="A1290">
        <f>INDEX(resultados!$A$2:$ZZ$3000, 1284, MATCH($B$1, resultados!$A$1:$ZZ$1, 0))</f>
        <v/>
      </c>
      <c r="B1290">
        <f>INDEX(resultados!$A$2:$ZZ$3000, 1284, MATCH($B$2, resultados!$A$1:$ZZ$1, 0))</f>
        <v/>
      </c>
      <c r="C1290">
        <f>INDEX(resultados!$A$2:$ZZ$3000, 1284, MATCH($B$3, resultados!$A$1:$ZZ$1, 0))</f>
        <v/>
      </c>
    </row>
    <row r="1291">
      <c r="A1291">
        <f>INDEX(resultados!$A$2:$ZZ$3000, 1285, MATCH($B$1, resultados!$A$1:$ZZ$1, 0))</f>
        <v/>
      </c>
      <c r="B1291">
        <f>INDEX(resultados!$A$2:$ZZ$3000, 1285, MATCH($B$2, resultados!$A$1:$ZZ$1, 0))</f>
        <v/>
      </c>
      <c r="C1291">
        <f>INDEX(resultados!$A$2:$ZZ$3000, 1285, MATCH($B$3, resultados!$A$1:$ZZ$1, 0))</f>
        <v/>
      </c>
    </row>
    <row r="1292">
      <c r="A1292">
        <f>INDEX(resultados!$A$2:$ZZ$3000, 1286, MATCH($B$1, resultados!$A$1:$ZZ$1, 0))</f>
        <v/>
      </c>
      <c r="B1292">
        <f>INDEX(resultados!$A$2:$ZZ$3000, 1286, MATCH($B$2, resultados!$A$1:$ZZ$1, 0))</f>
        <v/>
      </c>
      <c r="C1292">
        <f>INDEX(resultados!$A$2:$ZZ$3000, 1286, MATCH($B$3, resultados!$A$1:$ZZ$1, 0))</f>
        <v/>
      </c>
    </row>
    <row r="1293">
      <c r="A1293">
        <f>INDEX(resultados!$A$2:$ZZ$3000, 1287, MATCH($B$1, resultados!$A$1:$ZZ$1, 0))</f>
        <v/>
      </c>
      <c r="B1293">
        <f>INDEX(resultados!$A$2:$ZZ$3000, 1287, MATCH($B$2, resultados!$A$1:$ZZ$1, 0))</f>
        <v/>
      </c>
      <c r="C1293">
        <f>INDEX(resultados!$A$2:$ZZ$3000, 1287, MATCH($B$3, resultados!$A$1:$ZZ$1, 0))</f>
        <v/>
      </c>
    </row>
    <row r="1294">
      <c r="A1294">
        <f>INDEX(resultados!$A$2:$ZZ$3000, 1288, MATCH($B$1, resultados!$A$1:$ZZ$1, 0))</f>
        <v/>
      </c>
      <c r="B1294">
        <f>INDEX(resultados!$A$2:$ZZ$3000, 1288, MATCH($B$2, resultados!$A$1:$ZZ$1, 0))</f>
        <v/>
      </c>
      <c r="C1294">
        <f>INDEX(resultados!$A$2:$ZZ$3000, 1288, MATCH($B$3, resultados!$A$1:$ZZ$1, 0))</f>
        <v/>
      </c>
    </row>
    <row r="1295">
      <c r="A1295">
        <f>INDEX(resultados!$A$2:$ZZ$3000, 1289, MATCH($B$1, resultados!$A$1:$ZZ$1, 0))</f>
        <v/>
      </c>
      <c r="B1295">
        <f>INDEX(resultados!$A$2:$ZZ$3000, 1289, MATCH($B$2, resultados!$A$1:$ZZ$1, 0))</f>
        <v/>
      </c>
      <c r="C1295">
        <f>INDEX(resultados!$A$2:$ZZ$3000, 1289, MATCH($B$3, resultados!$A$1:$ZZ$1, 0))</f>
        <v/>
      </c>
    </row>
    <row r="1296">
      <c r="A1296">
        <f>INDEX(resultados!$A$2:$ZZ$3000, 1290, MATCH($B$1, resultados!$A$1:$ZZ$1, 0))</f>
        <v/>
      </c>
      <c r="B1296">
        <f>INDEX(resultados!$A$2:$ZZ$3000, 1290, MATCH($B$2, resultados!$A$1:$ZZ$1, 0))</f>
        <v/>
      </c>
      <c r="C1296">
        <f>INDEX(resultados!$A$2:$ZZ$3000, 1290, MATCH($B$3, resultados!$A$1:$ZZ$1, 0))</f>
        <v/>
      </c>
    </row>
    <row r="1297">
      <c r="A1297">
        <f>INDEX(resultados!$A$2:$ZZ$3000, 1291, MATCH($B$1, resultados!$A$1:$ZZ$1, 0))</f>
        <v/>
      </c>
      <c r="B1297">
        <f>INDEX(resultados!$A$2:$ZZ$3000, 1291, MATCH($B$2, resultados!$A$1:$ZZ$1, 0))</f>
        <v/>
      </c>
      <c r="C1297">
        <f>INDEX(resultados!$A$2:$ZZ$3000, 1291, MATCH($B$3, resultados!$A$1:$ZZ$1, 0))</f>
        <v/>
      </c>
    </row>
    <row r="1298">
      <c r="A1298">
        <f>INDEX(resultados!$A$2:$ZZ$3000, 1292, MATCH($B$1, resultados!$A$1:$ZZ$1, 0))</f>
        <v/>
      </c>
      <c r="B1298">
        <f>INDEX(resultados!$A$2:$ZZ$3000, 1292, MATCH($B$2, resultados!$A$1:$ZZ$1, 0))</f>
        <v/>
      </c>
      <c r="C1298">
        <f>INDEX(resultados!$A$2:$ZZ$3000, 1292, MATCH($B$3, resultados!$A$1:$ZZ$1, 0))</f>
        <v/>
      </c>
    </row>
    <row r="1299">
      <c r="A1299">
        <f>INDEX(resultados!$A$2:$ZZ$3000, 1293, MATCH($B$1, resultados!$A$1:$ZZ$1, 0))</f>
        <v/>
      </c>
      <c r="B1299">
        <f>INDEX(resultados!$A$2:$ZZ$3000, 1293, MATCH($B$2, resultados!$A$1:$ZZ$1, 0))</f>
        <v/>
      </c>
      <c r="C1299">
        <f>INDEX(resultados!$A$2:$ZZ$3000, 1293, MATCH($B$3, resultados!$A$1:$ZZ$1, 0))</f>
        <v/>
      </c>
    </row>
    <row r="1300">
      <c r="A1300">
        <f>INDEX(resultados!$A$2:$ZZ$3000, 1294, MATCH($B$1, resultados!$A$1:$ZZ$1, 0))</f>
        <v/>
      </c>
      <c r="B1300">
        <f>INDEX(resultados!$A$2:$ZZ$3000, 1294, MATCH($B$2, resultados!$A$1:$ZZ$1, 0))</f>
        <v/>
      </c>
      <c r="C1300">
        <f>INDEX(resultados!$A$2:$ZZ$3000, 1294, MATCH($B$3, resultados!$A$1:$ZZ$1, 0))</f>
        <v/>
      </c>
    </row>
    <row r="1301">
      <c r="A1301">
        <f>INDEX(resultados!$A$2:$ZZ$3000, 1295, MATCH($B$1, resultados!$A$1:$ZZ$1, 0))</f>
        <v/>
      </c>
      <c r="B1301">
        <f>INDEX(resultados!$A$2:$ZZ$3000, 1295, MATCH($B$2, resultados!$A$1:$ZZ$1, 0))</f>
        <v/>
      </c>
      <c r="C1301">
        <f>INDEX(resultados!$A$2:$ZZ$3000, 1295, MATCH($B$3, resultados!$A$1:$ZZ$1, 0))</f>
        <v/>
      </c>
    </row>
    <row r="1302">
      <c r="A1302">
        <f>INDEX(resultados!$A$2:$ZZ$3000, 1296, MATCH($B$1, resultados!$A$1:$ZZ$1, 0))</f>
        <v/>
      </c>
      <c r="B1302">
        <f>INDEX(resultados!$A$2:$ZZ$3000, 1296, MATCH($B$2, resultados!$A$1:$ZZ$1, 0))</f>
        <v/>
      </c>
      <c r="C1302">
        <f>INDEX(resultados!$A$2:$ZZ$3000, 1296, MATCH($B$3, resultados!$A$1:$ZZ$1, 0))</f>
        <v/>
      </c>
    </row>
    <row r="1303">
      <c r="A1303">
        <f>INDEX(resultados!$A$2:$ZZ$3000, 1297, MATCH($B$1, resultados!$A$1:$ZZ$1, 0))</f>
        <v/>
      </c>
      <c r="B1303">
        <f>INDEX(resultados!$A$2:$ZZ$3000, 1297, MATCH($B$2, resultados!$A$1:$ZZ$1, 0))</f>
        <v/>
      </c>
      <c r="C1303">
        <f>INDEX(resultados!$A$2:$ZZ$3000, 1297, MATCH($B$3, resultados!$A$1:$ZZ$1, 0))</f>
        <v/>
      </c>
    </row>
    <row r="1304">
      <c r="A1304">
        <f>INDEX(resultados!$A$2:$ZZ$3000, 1298, MATCH($B$1, resultados!$A$1:$ZZ$1, 0))</f>
        <v/>
      </c>
      <c r="B1304">
        <f>INDEX(resultados!$A$2:$ZZ$3000, 1298, MATCH($B$2, resultados!$A$1:$ZZ$1, 0))</f>
        <v/>
      </c>
      <c r="C1304">
        <f>INDEX(resultados!$A$2:$ZZ$3000, 1298, MATCH($B$3, resultados!$A$1:$ZZ$1, 0))</f>
        <v/>
      </c>
    </row>
    <row r="1305">
      <c r="A1305">
        <f>INDEX(resultados!$A$2:$ZZ$3000, 1299, MATCH($B$1, resultados!$A$1:$ZZ$1, 0))</f>
        <v/>
      </c>
      <c r="B1305">
        <f>INDEX(resultados!$A$2:$ZZ$3000, 1299, MATCH($B$2, resultados!$A$1:$ZZ$1, 0))</f>
        <v/>
      </c>
      <c r="C1305">
        <f>INDEX(resultados!$A$2:$ZZ$3000, 1299, MATCH($B$3, resultados!$A$1:$ZZ$1, 0))</f>
        <v/>
      </c>
    </row>
    <row r="1306">
      <c r="A1306">
        <f>INDEX(resultados!$A$2:$ZZ$3000, 1300, MATCH($B$1, resultados!$A$1:$ZZ$1, 0))</f>
        <v/>
      </c>
      <c r="B1306">
        <f>INDEX(resultados!$A$2:$ZZ$3000, 1300, MATCH($B$2, resultados!$A$1:$ZZ$1, 0))</f>
        <v/>
      </c>
      <c r="C1306">
        <f>INDEX(resultados!$A$2:$ZZ$3000, 1300, MATCH($B$3, resultados!$A$1:$ZZ$1, 0))</f>
        <v/>
      </c>
    </row>
    <row r="1307">
      <c r="A1307">
        <f>INDEX(resultados!$A$2:$ZZ$3000, 1301, MATCH($B$1, resultados!$A$1:$ZZ$1, 0))</f>
        <v/>
      </c>
      <c r="B1307">
        <f>INDEX(resultados!$A$2:$ZZ$3000, 1301, MATCH($B$2, resultados!$A$1:$ZZ$1, 0))</f>
        <v/>
      </c>
      <c r="C1307">
        <f>INDEX(resultados!$A$2:$ZZ$3000, 1301, MATCH($B$3, resultados!$A$1:$ZZ$1, 0))</f>
        <v/>
      </c>
    </row>
    <row r="1308">
      <c r="A1308">
        <f>INDEX(resultados!$A$2:$ZZ$3000, 1302, MATCH($B$1, resultados!$A$1:$ZZ$1, 0))</f>
        <v/>
      </c>
      <c r="B1308">
        <f>INDEX(resultados!$A$2:$ZZ$3000, 1302, MATCH($B$2, resultados!$A$1:$ZZ$1, 0))</f>
        <v/>
      </c>
      <c r="C1308">
        <f>INDEX(resultados!$A$2:$ZZ$3000, 1302, MATCH($B$3, resultados!$A$1:$ZZ$1, 0))</f>
        <v/>
      </c>
    </row>
    <row r="1309">
      <c r="A1309">
        <f>INDEX(resultados!$A$2:$ZZ$3000, 1303, MATCH($B$1, resultados!$A$1:$ZZ$1, 0))</f>
        <v/>
      </c>
      <c r="B1309">
        <f>INDEX(resultados!$A$2:$ZZ$3000, 1303, MATCH($B$2, resultados!$A$1:$ZZ$1, 0))</f>
        <v/>
      </c>
      <c r="C1309">
        <f>INDEX(resultados!$A$2:$ZZ$3000, 1303, MATCH($B$3, resultados!$A$1:$ZZ$1, 0))</f>
        <v/>
      </c>
    </row>
    <row r="1310">
      <c r="A1310">
        <f>INDEX(resultados!$A$2:$ZZ$3000, 1304, MATCH($B$1, resultados!$A$1:$ZZ$1, 0))</f>
        <v/>
      </c>
      <c r="B1310">
        <f>INDEX(resultados!$A$2:$ZZ$3000, 1304, MATCH($B$2, resultados!$A$1:$ZZ$1, 0))</f>
        <v/>
      </c>
      <c r="C1310">
        <f>INDEX(resultados!$A$2:$ZZ$3000, 1304, MATCH($B$3, resultados!$A$1:$ZZ$1, 0))</f>
        <v/>
      </c>
    </row>
    <row r="1311">
      <c r="A1311">
        <f>INDEX(resultados!$A$2:$ZZ$3000, 1305, MATCH($B$1, resultados!$A$1:$ZZ$1, 0))</f>
        <v/>
      </c>
      <c r="B1311">
        <f>INDEX(resultados!$A$2:$ZZ$3000, 1305, MATCH($B$2, resultados!$A$1:$ZZ$1, 0))</f>
        <v/>
      </c>
      <c r="C1311">
        <f>INDEX(resultados!$A$2:$ZZ$3000, 1305, MATCH($B$3, resultados!$A$1:$ZZ$1, 0))</f>
        <v/>
      </c>
    </row>
    <row r="1312">
      <c r="A1312">
        <f>INDEX(resultados!$A$2:$ZZ$3000, 1306, MATCH($B$1, resultados!$A$1:$ZZ$1, 0))</f>
        <v/>
      </c>
      <c r="B1312">
        <f>INDEX(resultados!$A$2:$ZZ$3000, 1306, MATCH($B$2, resultados!$A$1:$ZZ$1, 0))</f>
        <v/>
      </c>
      <c r="C1312">
        <f>INDEX(resultados!$A$2:$ZZ$3000, 1306, MATCH($B$3, resultados!$A$1:$ZZ$1, 0))</f>
        <v/>
      </c>
    </row>
    <row r="1313">
      <c r="A1313">
        <f>INDEX(resultados!$A$2:$ZZ$3000, 1307, MATCH($B$1, resultados!$A$1:$ZZ$1, 0))</f>
        <v/>
      </c>
      <c r="B1313">
        <f>INDEX(resultados!$A$2:$ZZ$3000, 1307, MATCH($B$2, resultados!$A$1:$ZZ$1, 0))</f>
        <v/>
      </c>
      <c r="C1313">
        <f>INDEX(resultados!$A$2:$ZZ$3000, 1307, MATCH($B$3, resultados!$A$1:$ZZ$1, 0))</f>
        <v/>
      </c>
    </row>
    <row r="1314">
      <c r="A1314">
        <f>INDEX(resultados!$A$2:$ZZ$3000, 1308, MATCH($B$1, resultados!$A$1:$ZZ$1, 0))</f>
        <v/>
      </c>
      <c r="B1314">
        <f>INDEX(resultados!$A$2:$ZZ$3000, 1308, MATCH($B$2, resultados!$A$1:$ZZ$1, 0))</f>
        <v/>
      </c>
      <c r="C1314">
        <f>INDEX(resultados!$A$2:$ZZ$3000, 1308, MATCH($B$3, resultados!$A$1:$ZZ$1, 0))</f>
        <v/>
      </c>
    </row>
    <row r="1315">
      <c r="A1315">
        <f>INDEX(resultados!$A$2:$ZZ$3000, 1309, MATCH($B$1, resultados!$A$1:$ZZ$1, 0))</f>
        <v/>
      </c>
      <c r="B1315">
        <f>INDEX(resultados!$A$2:$ZZ$3000, 1309, MATCH($B$2, resultados!$A$1:$ZZ$1, 0))</f>
        <v/>
      </c>
      <c r="C1315">
        <f>INDEX(resultados!$A$2:$ZZ$3000, 1309, MATCH($B$3, resultados!$A$1:$ZZ$1, 0))</f>
        <v/>
      </c>
    </row>
    <row r="1316">
      <c r="A1316">
        <f>INDEX(resultados!$A$2:$ZZ$3000, 1310, MATCH($B$1, resultados!$A$1:$ZZ$1, 0))</f>
        <v/>
      </c>
      <c r="B1316">
        <f>INDEX(resultados!$A$2:$ZZ$3000, 1310, MATCH($B$2, resultados!$A$1:$ZZ$1, 0))</f>
        <v/>
      </c>
      <c r="C1316">
        <f>INDEX(resultados!$A$2:$ZZ$3000, 1310, MATCH($B$3, resultados!$A$1:$ZZ$1, 0))</f>
        <v/>
      </c>
    </row>
    <row r="1317">
      <c r="A1317">
        <f>INDEX(resultados!$A$2:$ZZ$3000, 1311, MATCH($B$1, resultados!$A$1:$ZZ$1, 0))</f>
        <v/>
      </c>
      <c r="B1317">
        <f>INDEX(resultados!$A$2:$ZZ$3000, 1311, MATCH($B$2, resultados!$A$1:$ZZ$1, 0))</f>
        <v/>
      </c>
      <c r="C1317">
        <f>INDEX(resultados!$A$2:$ZZ$3000, 1311, MATCH($B$3, resultados!$A$1:$ZZ$1, 0))</f>
        <v/>
      </c>
    </row>
    <row r="1318">
      <c r="A1318">
        <f>INDEX(resultados!$A$2:$ZZ$3000, 1312, MATCH($B$1, resultados!$A$1:$ZZ$1, 0))</f>
        <v/>
      </c>
      <c r="B1318">
        <f>INDEX(resultados!$A$2:$ZZ$3000, 1312, MATCH($B$2, resultados!$A$1:$ZZ$1, 0))</f>
        <v/>
      </c>
      <c r="C1318">
        <f>INDEX(resultados!$A$2:$ZZ$3000, 1312, MATCH($B$3, resultados!$A$1:$ZZ$1, 0))</f>
        <v/>
      </c>
    </row>
    <row r="1319">
      <c r="A1319">
        <f>INDEX(resultados!$A$2:$ZZ$3000, 1313, MATCH($B$1, resultados!$A$1:$ZZ$1, 0))</f>
        <v/>
      </c>
      <c r="B1319">
        <f>INDEX(resultados!$A$2:$ZZ$3000, 1313, MATCH($B$2, resultados!$A$1:$ZZ$1, 0))</f>
        <v/>
      </c>
      <c r="C1319">
        <f>INDEX(resultados!$A$2:$ZZ$3000, 1313, MATCH($B$3, resultados!$A$1:$ZZ$1, 0))</f>
        <v/>
      </c>
    </row>
    <row r="1320">
      <c r="A1320">
        <f>INDEX(resultados!$A$2:$ZZ$3000, 1314, MATCH($B$1, resultados!$A$1:$ZZ$1, 0))</f>
        <v/>
      </c>
      <c r="B1320">
        <f>INDEX(resultados!$A$2:$ZZ$3000, 1314, MATCH($B$2, resultados!$A$1:$ZZ$1, 0))</f>
        <v/>
      </c>
      <c r="C1320">
        <f>INDEX(resultados!$A$2:$ZZ$3000, 1314, MATCH($B$3, resultados!$A$1:$ZZ$1, 0))</f>
        <v/>
      </c>
    </row>
    <row r="1321">
      <c r="A1321">
        <f>INDEX(resultados!$A$2:$ZZ$3000, 1315, MATCH($B$1, resultados!$A$1:$ZZ$1, 0))</f>
        <v/>
      </c>
      <c r="B1321">
        <f>INDEX(resultados!$A$2:$ZZ$3000, 1315, MATCH($B$2, resultados!$A$1:$ZZ$1, 0))</f>
        <v/>
      </c>
      <c r="C1321">
        <f>INDEX(resultados!$A$2:$ZZ$3000, 1315, MATCH($B$3, resultados!$A$1:$ZZ$1, 0))</f>
        <v/>
      </c>
    </row>
    <row r="1322">
      <c r="A1322">
        <f>INDEX(resultados!$A$2:$ZZ$3000, 1316, MATCH($B$1, resultados!$A$1:$ZZ$1, 0))</f>
        <v/>
      </c>
      <c r="B1322">
        <f>INDEX(resultados!$A$2:$ZZ$3000, 1316, MATCH($B$2, resultados!$A$1:$ZZ$1, 0))</f>
        <v/>
      </c>
      <c r="C1322">
        <f>INDEX(resultados!$A$2:$ZZ$3000, 1316, MATCH($B$3, resultados!$A$1:$ZZ$1, 0))</f>
        <v/>
      </c>
    </row>
    <row r="1323">
      <c r="A1323">
        <f>INDEX(resultados!$A$2:$ZZ$3000, 1317, MATCH($B$1, resultados!$A$1:$ZZ$1, 0))</f>
        <v/>
      </c>
      <c r="B1323">
        <f>INDEX(resultados!$A$2:$ZZ$3000, 1317, MATCH($B$2, resultados!$A$1:$ZZ$1, 0))</f>
        <v/>
      </c>
      <c r="C1323">
        <f>INDEX(resultados!$A$2:$ZZ$3000, 1317, MATCH($B$3, resultados!$A$1:$ZZ$1, 0))</f>
        <v/>
      </c>
    </row>
    <row r="1324">
      <c r="A1324">
        <f>INDEX(resultados!$A$2:$ZZ$3000, 1318, MATCH($B$1, resultados!$A$1:$ZZ$1, 0))</f>
        <v/>
      </c>
      <c r="B1324">
        <f>INDEX(resultados!$A$2:$ZZ$3000, 1318, MATCH($B$2, resultados!$A$1:$ZZ$1, 0))</f>
        <v/>
      </c>
      <c r="C1324">
        <f>INDEX(resultados!$A$2:$ZZ$3000, 1318, MATCH($B$3, resultados!$A$1:$ZZ$1, 0))</f>
        <v/>
      </c>
    </row>
    <row r="1325">
      <c r="A1325">
        <f>INDEX(resultados!$A$2:$ZZ$3000, 1319, MATCH($B$1, resultados!$A$1:$ZZ$1, 0))</f>
        <v/>
      </c>
      <c r="B1325">
        <f>INDEX(resultados!$A$2:$ZZ$3000, 1319, MATCH($B$2, resultados!$A$1:$ZZ$1, 0))</f>
        <v/>
      </c>
      <c r="C1325">
        <f>INDEX(resultados!$A$2:$ZZ$3000, 1319, MATCH($B$3, resultados!$A$1:$ZZ$1, 0))</f>
        <v/>
      </c>
    </row>
    <row r="1326">
      <c r="A1326">
        <f>INDEX(resultados!$A$2:$ZZ$3000, 1320, MATCH($B$1, resultados!$A$1:$ZZ$1, 0))</f>
        <v/>
      </c>
      <c r="B1326">
        <f>INDEX(resultados!$A$2:$ZZ$3000, 1320, MATCH($B$2, resultados!$A$1:$ZZ$1, 0))</f>
        <v/>
      </c>
      <c r="C1326">
        <f>INDEX(resultados!$A$2:$ZZ$3000, 1320, MATCH($B$3, resultados!$A$1:$ZZ$1, 0))</f>
        <v/>
      </c>
    </row>
    <row r="1327">
      <c r="A1327">
        <f>INDEX(resultados!$A$2:$ZZ$3000, 1321, MATCH($B$1, resultados!$A$1:$ZZ$1, 0))</f>
        <v/>
      </c>
      <c r="B1327">
        <f>INDEX(resultados!$A$2:$ZZ$3000, 1321, MATCH($B$2, resultados!$A$1:$ZZ$1, 0))</f>
        <v/>
      </c>
      <c r="C1327">
        <f>INDEX(resultados!$A$2:$ZZ$3000, 1321, MATCH($B$3, resultados!$A$1:$ZZ$1, 0))</f>
        <v/>
      </c>
    </row>
    <row r="1328">
      <c r="A1328">
        <f>INDEX(resultados!$A$2:$ZZ$3000, 1322, MATCH($B$1, resultados!$A$1:$ZZ$1, 0))</f>
        <v/>
      </c>
      <c r="B1328">
        <f>INDEX(resultados!$A$2:$ZZ$3000, 1322, MATCH($B$2, resultados!$A$1:$ZZ$1, 0))</f>
        <v/>
      </c>
      <c r="C1328">
        <f>INDEX(resultados!$A$2:$ZZ$3000, 1322, MATCH($B$3, resultados!$A$1:$ZZ$1, 0))</f>
        <v/>
      </c>
    </row>
    <row r="1329">
      <c r="A1329">
        <f>INDEX(resultados!$A$2:$ZZ$3000, 1323, MATCH($B$1, resultados!$A$1:$ZZ$1, 0))</f>
        <v/>
      </c>
      <c r="B1329">
        <f>INDEX(resultados!$A$2:$ZZ$3000, 1323, MATCH($B$2, resultados!$A$1:$ZZ$1, 0))</f>
        <v/>
      </c>
      <c r="C1329">
        <f>INDEX(resultados!$A$2:$ZZ$3000, 1323, MATCH($B$3, resultados!$A$1:$ZZ$1, 0))</f>
        <v/>
      </c>
    </row>
    <row r="1330">
      <c r="A1330">
        <f>INDEX(resultados!$A$2:$ZZ$3000, 1324, MATCH($B$1, resultados!$A$1:$ZZ$1, 0))</f>
        <v/>
      </c>
      <c r="B1330">
        <f>INDEX(resultados!$A$2:$ZZ$3000, 1324, MATCH($B$2, resultados!$A$1:$ZZ$1, 0))</f>
        <v/>
      </c>
      <c r="C1330">
        <f>INDEX(resultados!$A$2:$ZZ$3000, 1324, MATCH($B$3, resultados!$A$1:$ZZ$1, 0))</f>
        <v/>
      </c>
    </row>
    <row r="1331">
      <c r="A1331">
        <f>INDEX(resultados!$A$2:$ZZ$3000, 1325, MATCH($B$1, resultados!$A$1:$ZZ$1, 0))</f>
        <v/>
      </c>
      <c r="B1331">
        <f>INDEX(resultados!$A$2:$ZZ$3000, 1325, MATCH($B$2, resultados!$A$1:$ZZ$1, 0))</f>
        <v/>
      </c>
      <c r="C1331">
        <f>INDEX(resultados!$A$2:$ZZ$3000, 1325, MATCH($B$3, resultados!$A$1:$ZZ$1, 0))</f>
        <v/>
      </c>
    </row>
    <row r="1332">
      <c r="A1332">
        <f>INDEX(resultados!$A$2:$ZZ$3000, 1326, MATCH($B$1, resultados!$A$1:$ZZ$1, 0))</f>
        <v/>
      </c>
      <c r="B1332">
        <f>INDEX(resultados!$A$2:$ZZ$3000, 1326, MATCH($B$2, resultados!$A$1:$ZZ$1, 0))</f>
        <v/>
      </c>
      <c r="C1332">
        <f>INDEX(resultados!$A$2:$ZZ$3000, 1326, MATCH($B$3, resultados!$A$1:$ZZ$1, 0))</f>
        <v/>
      </c>
    </row>
    <row r="1333">
      <c r="A1333">
        <f>INDEX(resultados!$A$2:$ZZ$3000, 1327, MATCH($B$1, resultados!$A$1:$ZZ$1, 0))</f>
        <v/>
      </c>
      <c r="B1333">
        <f>INDEX(resultados!$A$2:$ZZ$3000, 1327, MATCH($B$2, resultados!$A$1:$ZZ$1, 0))</f>
        <v/>
      </c>
      <c r="C1333">
        <f>INDEX(resultados!$A$2:$ZZ$3000, 1327, MATCH($B$3, resultados!$A$1:$ZZ$1, 0))</f>
        <v/>
      </c>
    </row>
    <row r="1334">
      <c r="A1334">
        <f>INDEX(resultados!$A$2:$ZZ$3000, 1328, MATCH($B$1, resultados!$A$1:$ZZ$1, 0))</f>
        <v/>
      </c>
      <c r="B1334">
        <f>INDEX(resultados!$A$2:$ZZ$3000, 1328, MATCH($B$2, resultados!$A$1:$ZZ$1, 0))</f>
        <v/>
      </c>
      <c r="C1334">
        <f>INDEX(resultados!$A$2:$ZZ$3000, 1328, MATCH($B$3, resultados!$A$1:$ZZ$1, 0))</f>
        <v/>
      </c>
    </row>
    <row r="1335">
      <c r="A1335">
        <f>INDEX(resultados!$A$2:$ZZ$3000, 1329, MATCH($B$1, resultados!$A$1:$ZZ$1, 0))</f>
        <v/>
      </c>
      <c r="B1335">
        <f>INDEX(resultados!$A$2:$ZZ$3000, 1329, MATCH($B$2, resultados!$A$1:$ZZ$1, 0))</f>
        <v/>
      </c>
      <c r="C1335">
        <f>INDEX(resultados!$A$2:$ZZ$3000, 1329, MATCH($B$3, resultados!$A$1:$ZZ$1, 0))</f>
        <v/>
      </c>
    </row>
    <row r="1336">
      <c r="A1336">
        <f>INDEX(resultados!$A$2:$ZZ$3000, 1330, MATCH($B$1, resultados!$A$1:$ZZ$1, 0))</f>
        <v/>
      </c>
      <c r="B1336">
        <f>INDEX(resultados!$A$2:$ZZ$3000, 1330, MATCH($B$2, resultados!$A$1:$ZZ$1, 0))</f>
        <v/>
      </c>
      <c r="C1336">
        <f>INDEX(resultados!$A$2:$ZZ$3000, 1330, MATCH($B$3, resultados!$A$1:$ZZ$1, 0))</f>
        <v/>
      </c>
    </row>
    <row r="1337">
      <c r="A1337">
        <f>INDEX(resultados!$A$2:$ZZ$3000, 1331, MATCH($B$1, resultados!$A$1:$ZZ$1, 0))</f>
        <v/>
      </c>
      <c r="B1337">
        <f>INDEX(resultados!$A$2:$ZZ$3000, 1331, MATCH($B$2, resultados!$A$1:$ZZ$1, 0))</f>
        <v/>
      </c>
      <c r="C1337">
        <f>INDEX(resultados!$A$2:$ZZ$3000, 1331, MATCH($B$3, resultados!$A$1:$ZZ$1, 0))</f>
        <v/>
      </c>
    </row>
    <row r="1338">
      <c r="A1338">
        <f>INDEX(resultados!$A$2:$ZZ$3000, 1332, MATCH($B$1, resultados!$A$1:$ZZ$1, 0))</f>
        <v/>
      </c>
      <c r="B1338">
        <f>INDEX(resultados!$A$2:$ZZ$3000, 1332, MATCH($B$2, resultados!$A$1:$ZZ$1, 0))</f>
        <v/>
      </c>
      <c r="C1338">
        <f>INDEX(resultados!$A$2:$ZZ$3000, 1332, MATCH($B$3, resultados!$A$1:$ZZ$1, 0))</f>
        <v/>
      </c>
    </row>
    <row r="1339">
      <c r="A1339">
        <f>INDEX(resultados!$A$2:$ZZ$3000, 1333, MATCH($B$1, resultados!$A$1:$ZZ$1, 0))</f>
        <v/>
      </c>
      <c r="B1339">
        <f>INDEX(resultados!$A$2:$ZZ$3000, 1333, MATCH($B$2, resultados!$A$1:$ZZ$1, 0))</f>
        <v/>
      </c>
      <c r="C1339">
        <f>INDEX(resultados!$A$2:$ZZ$3000, 1333, MATCH($B$3, resultados!$A$1:$ZZ$1, 0))</f>
        <v/>
      </c>
    </row>
    <row r="1340">
      <c r="A1340">
        <f>INDEX(resultados!$A$2:$ZZ$3000, 1334, MATCH($B$1, resultados!$A$1:$ZZ$1, 0))</f>
        <v/>
      </c>
      <c r="B1340">
        <f>INDEX(resultados!$A$2:$ZZ$3000, 1334, MATCH($B$2, resultados!$A$1:$ZZ$1, 0))</f>
        <v/>
      </c>
      <c r="C1340">
        <f>INDEX(resultados!$A$2:$ZZ$3000, 1334, MATCH($B$3, resultados!$A$1:$ZZ$1, 0))</f>
        <v/>
      </c>
    </row>
    <row r="1341">
      <c r="A1341">
        <f>INDEX(resultados!$A$2:$ZZ$3000, 1335, MATCH($B$1, resultados!$A$1:$ZZ$1, 0))</f>
        <v/>
      </c>
      <c r="B1341">
        <f>INDEX(resultados!$A$2:$ZZ$3000, 1335, MATCH($B$2, resultados!$A$1:$ZZ$1, 0))</f>
        <v/>
      </c>
      <c r="C1341">
        <f>INDEX(resultados!$A$2:$ZZ$3000, 1335, MATCH($B$3, resultados!$A$1:$ZZ$1, 0))</f>
        <v/>
      </c>
    </row>
    <row r="1342">
      <c r="A1342">
        <f>INDEX(resultados!$A$2:$ZZ$3000, 1336, MATCH($B$1, resultados!$A$1:$ZZ$1, 0))</f>
        <v/>
      </c>
      <c r="B1342">
        <f>INDEX(resultados!$A$2:$ZZ$3000, 1336, MATCH($B$2, resultados!$A$1:$ZZ$1, 0))</f>
        <v/>
      </c>
      <c r="C1342">
        <f>INDEX(resultados!$A$2:$ZZ$3000, 1336, MATCH($B$3, resultados!$A$1:$ZZ$1, 0))</f>
        <v/>
      </c>
    </row>
    <row r="1343">
      <c r="A1343">
        <f>INDEX(resultados!$A$2:$ZZ$3000, 1337, MATCH($B$1, resultados!$A$1:$ZZ$1, 0))</f>
        <v/>
      </c>
      <c r="B1343">
        <f>INDEX(resultados!$A$2:$ZZ$3000, 1337, MATCH($B$2, resultados!$A$1:$ZZ$1, 0))</f>
        <v/>
      </c>
      <c r="C1343">
        <f>INDEX(resultados!$A$2:$ZZ$3000, 1337, MATCH($B$3, resultados!$A$1:$ZZ$1, 0))</f>
        <v/>
      </c>
    </row>
    <row r="1344">
      <c r="A1344">
        <f>INDEX(resultados!$A$2:$ZZ$3000, 1338, MATCH($B$1, resultados!$A$1:$ZZ$1, 0))</f>
        <v/>
      </c>
      <c r="B1344">
        <f>INDEX(resultados!$A$2:$ZZ$3000, 1338, MATCH($B$2, resultados!$A$1:$ZZ$1, 0))</f>
        <v/>
      </c>
      <c r="C1344">
        <f>INDEX(resultados!$A$2:$ZZ$3000, 1338, MATCH($B$3, resultados!$A$1:$ZZ$1, 0))</f>
        <v/>
      </c>
    </row>
    <row r="1345">
      <c r="A1345">
        <f>INDEX(resultados!$A$2:$ZZ$3000, 1339, MATCH($B$1, resultados!$A$1:$ZZ$1, 0))</f>
        <v/>
      </c>
      <c r="B1345">
        <f>INDEX(resultados!$A$2:$ZZ$3000, 1339, MATCH($B$2, resultados!$A$1:$ZZ$1, 0))</f>
        <v/>
      </c>
      <c r="C1345">
        <f>INDEX(resultados!$A$2:$ZZ$3000, 1339, MATCH($B$3, resultados!$A$1:$ZZ$1, 0))</f>
        <v/>
      </c>
    </row>
    <row r="1346">
      <c r="A1346">
        <f>INDEX(resultados!$A$2:$ZZ$3000, 1340, MATCH($B$1, resultados!$A$1:$ZZ$1, 0))</f>
        <v/>
      </c>
      <c r="B1346">
        <f>INDEX(resultados!$A$2:$ZZ$3000, 1340, MATCH($B$2, resultados!$A$1:$ZZ$1, 0))</f>
        <v/>
      </c>
      <c r="C1346">
        <f>INDEX(resultados!$A$2:$ZZ$3000, 1340, MATCH($B$3, resultados!$A$1:$ZZ$1, 0))</f>
        <v/>
      </c>
    </row>
    <row r="1347">
      <c r="A1347">
        <f>INDEX(resultados!$A$2:$ZZ$3000, 1341, MATCH($B$1, resultados!$A$1:$ZZ$1, 0))</f>
        <v/>
      </c>
      <c r="B1347">
        <f>INDEX(resultados!$A$2:$ZZ$3000, 1341, MATCH($B$2, resultados!$A$1:$ZZ$1, 0))</f>
        <v/>
      </c>
      <c r="C1347">
        <f>INDEX(resultados!$A$2:$ZZ$3000, 1341, MATCH($B$3, resultados!$A$1:$ZZ$1, 0))</f>
        <v/>
      </c>
    </row>
    <row r="1348">
      <c r="A1348">
        <f>INDEX(resultados!$A$2:$ZZ$3000, 1342, MATCH($B$1, resultados!$A$1:$ZZ$1, 0))</f>
        <v/>
      </c>
      <c r="B1348">
        <f>INDEX(resultados!$A$2:$ZZ$3000, 1342, MATCH($B$2, resultados!$A$1:$ZZ$1, 0))</f>
        <v/>
      </c>
      <c r="C1348">
        <f>INDEX(resultados!$A$2:$ZZ$3000, 1342, MATCH($B$3, resultados!$A$1:$ZZ$1, 0))</f>
        <v/>
      </c>
    </row>
    <row r="1349">
      <c r="A1349">
        <f>INDEX(resultados!$A$2:$ZZ$3000, 1343, MATCH($B$1, resultados!$A$1:$ZZ$1, 0))</f>
        <v/>
      </c>
      <c r="B1349">
        <f>INDEX(resultados!$A$2:$ZZ$3000, 1343, MATCH($B$2, resultados!$A$1:$ZZ$1, 0))</f>
        <v/>
      </c>
      <c r="C1349">
        <f>INDEX(resultados!$A$2:$ZZ$3000, 1343, MATCH($B$3, resultados!$A$1:$ZZ$1, 0))</f>
        <v/>
      </c>
    </row>
    <row r="1350">
      <c r="A1350">
        <f>INDEX(resultados!$A$2:$ZZ$3000, 1344, MATCH($B$1, resultados!$A$1:$ZZ$1, 0))</f>
        <v/>
      </c>
      <c r="B1350">
        <f>INDEX(resultados!$A$2:$ZZ$3000, 1344, MATCH($B$2, resultados!$A$1:$ZZ$1, 0))</f>
        <v/>
      </c>
      <c r="C1350">
        <f>INDEX(resultados!$A$2:$ZZ$3000, 1344, MATCH($B$3, resultados!$A$1:$ZZ$1, 0))</f>
        <v/>
      </c>
    </row>
    <row r="1351">
      <c r="A1351">
        <f>INDEX(resultados!$A$2:$ZZ$3000, 1345, MATCH($B$1, resultados!$A$1:$ZZ$1, 0))</f>
        <v/>
      </c>
      <c r="B1351">
        <f>INDEX(resultados!$A$2:$ZZ$3000, 1345, MATCH($B$2, resultados!$A$1:$ZZ$1, 0))</f>
        <v/>
      </c>
      <c r="C1351">
        <f>INDEX(resultados!$A$2:$ZZ$3000, 1345, MATCH($B$3, resultados!$A$1:$ZZ$1, 0))</f>
        <v/>
      </c>
    </row>
    <row r="1352">
      <c r="A1352">
        <f>INDEX(resultados!$A$2:$ZZ$3000, 1346, MATCH($B$1, resultados!$A$1:$ZZ$1, 0))</f>
        <v/>
      </c>
      <c r="B1352">
        <f>INDEX(resultados!$A$2:$ZZ$3000, 1346, MATCH($B$2, resultados!$A$1:$ZZ$1, 0))</f>
        <v/>
      </c>
      <c r="C1352">
        <f>INDEX(resultados!$A$2:$ZZ$3000, 1346, MATCH($B$3, resultados!$A$1:$ZZ$1, 0))</f>
        <v/>
      </c>
    </row>
    <row r="1353">
      <c r="A1353">
        <f>INDEX(resultados!$A$2:$ZZ$3000, 1347, MATCH($B$1, resultados!$A$1:$ZZ$1, 0))</f>
        <v/>
      </c>
      <c r="B1353">
        <f>INDEX(resultados!$A$2:$ZZ$3000, 1347, MATCH($B$2, resultados!$A$1:$ZZ$1, 0))</f>
        <v/>
      </c>
      <c r="C1353">
        <f>INDEX(resultados!$A$2:$ZZ$3000, 1347, MATCH($B$3, resultados!$A$1:$ZZ$1, 0))</f>
        <v/>
      </c>
    </row>
    <row r="1354">
      <c r="A1354">
        <f>INDEX(resultados!$A$2:$ZZ$3000, 1348, MATCH($B$1, resultados!$A$1:$ZZ$1, 0))</f>
        <v/>
      </c>
      <c r="B1354">
        <f>INDEX(resultados!$A$2:$ZZ$3000, 1348, MATCH($B$2, resultados!$A$1:$ZZ$1, 0))</f>
        <v/>
      </c>
      <c r="C1354">
        <f>INDEX(resultados!$A$2:$ZZ$3000, 1348, MATCH($B$3, resultados!$A$1:$ZZ$1, 0))</f>
        <v/>
      </c>
    </row>
    <row r="1355">
      <c r="A1355">
        <f>INDEX(resultados!$A$2:$ZZ$3000, 1349, MATCH($B$1, resultados!$A$1:$ZZ$1, 0))</f>
        <v/>
      </c>
      <c r="B1355">
        <f>INDEX(resultados!$A$2:$ZZ$3000, 1349, MATCH($B$2, resultados!$A$1:$ZZ$1, 0))</f>
        <v/>
      </c>
      <c r="C1355">
        <f>INDEX(resultados!$A$2:$ZZ$3000, 1349, MATCH($B$3, resultados!$A$1:$ZZ$1, 0))</f>
        <v/>
      </c>
    </row>
    <row r="1356">
      <c r="A1356">
        <f>INDEX(resultados!$A$2:$ZZ$3000, 1350, MATCH($B$1, resultados!$A$1:$ZZ$1, 0))</f>
        <v/>
      </c>
      <c r="B1356">
        <f>INDEX(resultados!$A$2:$ZZ$3000, 1350, MATCH($B$2, resultados!$A$1:$ZZ$1, 0))</f>
        <v/>
      </c>
      <c r="C1356">
        <f>INDEX(resultados!$A$2:$ZZ$3000, 1350, MATCH($B$3, resultados!$A$1:$ZZ$1, 0))</f>
        <v/>
      </c>
    </row>
    <row r="1357">
      <c r="A1357">
        <f>INDEX(resultados!$A$2:$ZZ$3000, 1351, MATCH($B$1, resultados!$A$1:$ZZ$1, 0))</f>
        <v/>
      </c>
      <c r="B1357">
        <f>INDEX(resultados!$A$2:$ZZ$3000, 1351, MATCH($B$2, resultados!$A$1:$ZZ$1, 0))</f>
        <v/>
      </c>
      <c r="C1357">
        <f>INDEX(resultados!$A$2:$ZZ$3000, 1351, MATCH($B$3, resultados!$A$1:$ZZ$1, 0))</f>
        <v/>
      </c>
    </row>
    <row r="1358">
      <c r="A1358">
        <f>INDEX(resultados!$A$2:$ZZ$3000, 1352, MATCH($B$1, resultados!$A$1:$ZZ$1, 0))</f>
        <v/>
      </c>
      <c r="B1358">
        <f>INDEX(resultados!$A$2:$ZZ$3000, 1352, MATCH($B$2, resultados!$A$1:$ZZ$1, 0))</f>
        <v/>
      </c>
      <c r="C1358">
        <f>INDEX(resultados!$A$2:$ZZ$3000, 1352, MATCH($B$3, resultados!$A$1:$ZZ$1, 0))</f>
        <v/>
      </c>
    </row>
    <row r="1359">
      <c r="A1359">
        <f>INDEX(resultados!$A$2:$ZZ$3000, 1353, MATCH($B$1, resultados!$A$1:$ZZ$1, 0))</f>
        <v/>
      </c>
      <c r="B1359">
        <f>INDEX(resultados!$A$2:$ZZ$3000, 1353, MATCH($B$2, resultados!$A$1:$ZZ$1, 0))</f>
        <v/>
      </c>
      <c r="C1359">
        <f>INDEX(resultados!$A$2:$ZZ$3000, 1353, MATCH($B$3, resultados!$A$1:$ZZ$1, 0))</f>
        <v/>
      </c>
    </row>
    <row r="1360">
      <c r="A1360">
        <f>INDEX(resultados!$A$2:$ZZ$3000, 1354, MATCH($B$1, resultados!$A$1:$ZZ$1, 0))</f>
        <v/>
      </c>
      <c r="B1360">
        <f>INDEX(resultados!$A$2:$ZZ$3000, 1354, MATCH($B$2, resultados!$A$1:$ZZ$1, 0))</f>
        <v/>
      </c>
      <c r="C1360">
        <f>INDEX(resultados!$A$2:$ZZ$3000, 1354, MATCH($B$3, resultados!$A$1:$ZZ$1, 0))</f>
        <v/>
      </c>
    </row>
    <row r="1361">
      <c r="A1361">
        <f>INDEX(resultados!$A$2:$ZZ$3000, 1355, MATCH($B$1, resultados!$A$1:$ZZ$1, 0))</f>
        <v/>
      </c>
      <c r="B1361">
        <f>INDEX(resultados!$A$2:$ZZ$3000, 1355, MATCH($B$2, resultados!$A$1:$ZZ$1, 0))</f>
        <v/>
      </c>
      <c r="C1361">
        <f>INDEX(resultados!$A$2:$ZZ$3000, 1355, MATCH($B$3, resultados!$A$1:$ZZ$1, 0))</f>
        <v/>
      </c>
    </row>
    <row r="1362">
      <c r="A1362">
        <f>INDEX(resultados!$A$2:$ZZ$3000, 1356, MATCH($B$1, resultados!$A$1:$ZZ$1, 0))</f>
        <v/>
      </c>
      <c r="B1362">
        <f>INDEX(resultados!$A$2:$ZZ$3000, 1356, MATCH($B$2, resultados!$A$1:$ZZ$1, 0))</f>
        <v/>
      </c>
      <c r="C1362">
        <f>INDEX(resultados!$A$2:$ZZ$3000, 1356, MATCH($B$3, resultados!$A$1:$ZZ$1, 0))</f>
        <v/>
      </c>
    </row>
    <row r="1363">
      <c r="A1363">
        <f>INDEX(resultados!$A$2:$ZZ$3000, 1357, MATCH($B$1, resultados!$A$1:$ZZ$1, 0))</f>
        <v/>
      </c>
      <c r="B1363">
        <f>INDEX(resultados!$A$2:$ZZ$3000, 1357, MATCH($B$2, resultados!$A$1:$ZZ$1, 0))</f>
        <v/>
      </c>
      <c r="C1363">
        <f>INDEX(resultados!$A$2:$ZZ$3000, 1357, MATCH($B$3, resultados!$A$1:$ZZ$1, 0))</f>
        <v/>
      </c>
    </row>
    <row r="1364">
      <c r="A1364">
        <f>INDEX(resultados!$A$2:$ZZ$3000, 1358, MATCH($B$1, resultados!$A$1:$ZZ$1, 0))</f>
        <v/>
      </c>
      <c r="B1364">
        <f>INDEX(resultados!$A$2:$ZZ$3000, 1358, MATCH($B$2, resultados!$A$1:$ZZ$1, 0))</f>
        <v/>
      </c>
      <c r="C1364">
        <f>INDEX(resultados!$A$2:$ZZ$3000, 1358, MATCH($B$3, resultados!$A$1:$ZZ$1, 0))</f>
        <v/>
      </c>
    </row>
    <row r="1365">
      <c r="A1365">
        <f>INDEX(resultados!$A$2:$ZZ$3000, 1359, MATCH($B$1, resultados!$A$1:$ZZ$1, 0))</f>
        <v/>
      </c>
      <c r="B1365">
        <f>INDEX(resultados!$A$2:$ZZ$3000, 1359, MATCH($B$2, resultados!$A$1:$ZZ$1, 0))</f>
        <v/>
      </c>
      <c r="C1365">
        <f>INDEX(resultados!$A$2:$ZZ$3000, 1359, MATCH($B$3, resultados!$A$1:$ZZ$1, 0))</f>
        <v/>
      </c>
    </row>
    <row r="1366">
      <c r="A1366">
        <f>INDEX(resultados!$A$2:$ZZ$3000, 1360, MATCH($B$1, resultados!$A$1:$ZZ$1, 0))</f>
        <v/>
      </c>
      <c r="B1366">
        <f>INDEX(resultados!$A$2:$ZZ$3000, 1360, MATCH($B$2, resultados!$A$1:$ZZ$1, 0))</f>
        <v/>
      </c>
      <c r="C1366">
        <f>INDEX(resultados!$A$2:$ZZ$3000, 1360, MATCH($B$3, resultados!$A$1:$ZZ$1, 0))</f>
        <v/>
      </c>
    </row>
    <row r="1367">
      <c r="A1367">
        <f>INDEX(resultados!$A$2:$ZZ$3000, 1361, MATCH($B$1, resultados!$A$1:$ZZ$1, 0))</f>
        <v/>
      </c>
      <c r="B1367">
        <f>INDEX(resultados!$A$2:$ZZ$3000, 1361, MATCH($B$2, resultados!$A$1:$ZZ$1, 0))</f>
        <v/>
      </c>
      <c r="C1367">
        <f>INDEX(resultados!$A$2:$ZZ$3000, 1361, MATCH($B$3, resultados!$A$1:$ZZ$1, 0))</f>
        <v/>
      </c>
    </row>
    <row r="1368">
      <c r="A1368">
        <f>INDEX(resultados!$A$2:$ZZ$3000, 1362, MATCH($B$1, resultados!$A$1:$ZZ$1, 0))</f>
        <v/>
      </c>
      <c r="B1368">
        <f>INDEX(resultados!$A$2:$ZZ$3000, 1362, MATCH($B$2, resultados!$A$1:$ZZ$1, 0))</f>
        <v/>
      </c>
      <c r="C1368">
        <f>INDEX(resultados!$A$2:$ZZ$3000, 1362, MATCH($B$3, resultados!$A$1:$ZZ$1, 0))</f>
        <v/>
      </c>
    </row>
    <row r="1369">
      <c r="A1369">
        <f>INDEX(resultados!$A$2:$ZZ$3000, 1363, MATCH($B$1, resultados!$A$1:$ZZ$1, 0))</f>
        <v/>
      </c>
      <c r="B1369">
        <f>INDEX(resultados!$A$2:$ZZ$3000, 1363, MATCH($B$2, resultados!$A$1:$ZZ$1, 0))</f>
        <v/>
      </c>
      <c r="C1369">
        <f>INDEX(resultados!$A$2:$ZZ$3000, 1363, MATCH($B$3, resultados!$A$1:$ZZ$1, 0))</f>
        <v/>
      </c>
    </row>
    <row r="1370">
      <c r="A1370">
        <f>INDEX(resultados!$A$2:$ZZ$3000, 1364, MATCH($B$1, resultados!$A$1:$ZZ$1, 0))</f>
        <v/>
      </c>
      <c r="B1370">
        <f>INDEX(resultados!$A$2:$ZZ$3000, 1364, MATCH($B$2, resultados!$A$1:$ZZ$1, 0))</f>
        <v/>
      </c>
      <c r="C1370">
        <f>INDEX(resultados!$A$2:$ZZ$3000, 1364, MATCH($B$3, resultados!$A$1:$ZZ$1, 0))</f>
        <v/>
      </c>
    </row>
    <row r="1371">
      <c r="A1371">
        <f>INDEX(resultados!$A$2:$ZZ$3000, 1365, MATCH($B$1, resultados!$A$1:$ZZ$1, 0))</f>
        <v/>
      </c>
      <c r="B1371">
        <f>INDEX(resultados!$A$2:$ZZ$3000, 1365, MATCH($B$2, resultados!$A$1:$ZZ$1, 0))</f>
        <v/>
      </c>
      <c r="C1371">
        <f>INDEX(resultados!$A$2:$ZZ$3000, 1365, MATCH($B$3, resultados!$A$1:$ZZ$1, 0))</f>
        <v/>
      </c>
    </row>
    <row r="1372">
      <c r="A1372">
        <f>INDEX(resultados!$A$2:$ZZ$3000, 1366, MATCH($B$1, resultados!$A$1:$ZZ$1, 0))</f>
        <v/>
      </c>
      <c r="B1372">
        <f>INDEX(resultados!$A$2:$ZZ$3000, 1366, MATCH($B$2, resultados!$A$1:$ZZ$1, 0))</f>
        <v/>
      </c>
      <c r="C1372">
        <f>INDEX(resultados!$A$2:$ZZ$3000, 1366, MATCH($B$3, resultados!$A$1:$ZZ$1, 0))</f>
        <v/>
      </c>
    </row>
    <row r="1373">
      <c r="A1373">
        <f>INDEX(resultados!$A$2:$ZZ$3000, 1367, MATCH($B$1, resultados!$A$1:$ZZ$1, 0))</f>
        <v/>
      </c>
      <c r="B1373">
        <f>INDEX(resultados!$A$2:$ZZ$3000, 1367, MATCH($B$2, resultados!$A$1:$ZZ$1, 0))</f>
        <v/>
      </c>
      <c r="C1373">
        <f>INDEX(resultados!$A$2:$ZZ$3000, 1367, MATCH($B$3, resultados!$A$1:$ZZ$1, 0))</f>
        <v/>
      </c>
    </row>
    <row r="1374">
      <c r="A1374">
        <f>INDEX(resultados!$A$2:$ZZ$3000, 1368, MATCH($B$1, resultados!$A$1:$ZZ$1, 0))</f>
        <v/>
      </c>
      <c r="B1374">
        <f>INDEX(resultados!$A$2:$ZZ$3000, 1368, MATCH($B$2, resultados!$A$1:$ZZ$1, 0))</f>
        <v/>
      </c>
      <c r="C1374">
        <f>INDEX(resultados!$A$2:$ZZ$3000, 1368, MATCH($B$3, resultados!$A$1:$ZZ$1, 0))</f>
        <v/>
      </c>
    </row>
    <row r="1375">
      <c r="A1375">
        <f>INDEX(resultados!$A$2:$ZZ$3000, 1369, MATCH($B$1, resultados!$A$1:$ZZ$1, 0))</f>
        <v/>
      </c>
      <c r="B1375">
        <f>INDEX(resultados!$A$2:$ZZ$3000, 1369, MATCH($B$2, resultados!$A$1:$ZZ$1, 0))</f>
        <v/>
      </c>
      <c r="C1375">
        <f>INDEX(resultados!$A$2:$ZZ$3000, 1369, MATCH($B$3, resultados!$A$1:$ZZ$1, 0))</f>
        <v/>
      </c>
    </row>
    <row r="1376">
      <c r="A1376">
        <f>INDEX(resultados!$A$2:$ZZ$3000, 1370, MATCH($B$1, resultados!$A$1:$ZZ$1, 0))</f>
        <v/>
      </c>
      <c r="B1376">
        <f>INDEX(resultados!$A$2:$ZZ$3000, 1370, MATCH($B$2, resultados!$A$1:$ZZ$1, 0))</f>
        <v/>
      </c>
      <c r="C1376">
        <f>INDEX(resultados!$A$2:$ZZ$3000, 1370, MATCH($B$3, resultados!$A$1:$ZZ$1, 0))</f>
        <v/>
      </c>
    </row>
    <row r="1377">
      <c r="A1377">
        <f>INDEX(resultados!$A$2:$ZZ$3000, 1371, MATCH($B$1, resultados!$A$1:$ZZ$1, 0))</f>
        <v/>
      </c>
      <c r="B1377">
        <f>INDEX(resultados!$A$2:$ZZ$3000, 1371, MATCH($B$2, resultados!$A$1:$ZZ$1, 0))</f>
        <v/>
      </c>
      <c r="C1377">
        <f>INDEX(resultados!$A$2:$ZZ$3000, 1371, MATCH($B$3, resultados!$A$1:$ZZ$1, 0))</f>
        <v/>
      </c>
    </row>
    <row r="1378">
      <c r="A1378">
        <f>INDEX(resultados!$A$2:$ZZ$3000, 1372, MATCH($B$1, resultados!$A$1:$ZZ$1, 0))</f>
        <v/>
      </c>
      <c r="B1378">
        <f>INDEX(resultados!$A$2:$ZZ$3000, 1372, MATCH($B$2, resultados!$A$1:$ZZ$1, 0))</f>
        <v/>
      </c>
      <c r="C1378">
        <f>INDEX(resultados!$A$2:$ZZ$3000, 1372, MATCH($B$3, resultados!$A$1:$ZZ$1, 0))</f>
        <v/>
      </c>
    </row>
    <row r="1379">
      <c r="A1379">
        <f>INDEX(resultados!$A$2:$ZZ$3000, 1373, MATCH($B$1, resultados!$A$1:$ZZ$1, 0))</f>
        <v/>
      </c>
      <c r="B1379">
        <f>INDEX(resultados!$A$2:$ZZ$3000, 1373, MATCH($B$2, resultados!$A$1:$ZZ$1, 0))</f>
        <v/>
      </c>
      <c r="C1379">
        <f>INDEX(resultados!$A$2:$ZZ$3000, 1373, MATCH($B$3, resultados!$A$1:$ZZ$1, 0))</f>
        <v/>
      </c>
    </row>
    <row r="1380">
      <c r="A1380">
        <f>INDEX(resultados!$A$2:$ZZ$3000, 1374, MATCH($B$1, resultados!$A$1:$ZZ$1, 0))</f>
        <v/>
      </c>
      <c r="B1380">
        <f>INDEX(resultados!$A$2:$ZZ$3000, 1374, MATCH($B$2, resultados!$A$1:$ZZ$1, 0))</f>
        <v/>
      </c>
      <c r="C1380">
        <f>INDEX(resultados!$A$2:$ZZ$3000, 1374, MATCH($B$3, resultados!$A$1:$ZZ$1, 0))</f>
        <v/>
      </c>
    </row>
    <row r="1381">
      <c r="A1381">
        <f>INDEX(resultados!$A$2:$ZZ$3000, 1375, MATCH($B$1, resultados!$A$1:$ZZ$1, 0))</f>
        <v/>
      </c>
      <c r="B1381">
        <f>INDEX(resultados!$A$2:$ZZ$3000, 1375, MATCH($B$2, resultados!$A$1:$ZZ$1, 0))</f>
        <v/>
      </c>
      <c r="C1381">
        <f>INDEX(resultados!$A$2:$ZZ$3000, 1375, MATCH($B$3, resultados!$A$1:$ZZ$1, 0))</f>
        <v/>
      </c>
    </row>
    <row r="1382">
      <c r="A1382">
        <f>INDEX(resultados!$A$2:$ZZ$3000, 1376, MATCH($B$1, resultados!$A$1:$ZZ$1, 0))</f>
        <v/>
      </c>
      <c r="B1382">
        <f>INDEX(resultados!$A$2:$ZZ$3000, 1376, MATCH($B$2, resultados!$A$1:$ZZ$1, 0))</f>
        <v/>
      </c>
      <c r="C1382">
        <f>INDEX(resultados!$A$2:$ZZ$3000, 1376, MATCH($B$3, resultados!$A$1:$ZZ$1, 0))</f>
        <v/>
      </c>
    </row>
    <row r="1383">
      <c r="A1383">
        <f>INDEX(resultados!$A$2:$ZZ$3000, 1377, MATCH($B$1, resultados!$A$1:$ZZ$1, 0))</f>
        <v/>
      </c>
      <c r="B1383">
        <f>INDEX(resultados!$A$2:$ZZ$3000, 1377, MATCH($B$2, resultados!$A$1:$ZZ$1, 0))</f>
        <v/>
      </c>
      <c r="C1383">
        <f>INDEX(resultados!$A$2:$ZZ$3000, 1377, MATCH($B$3, resultados!$A$1:$ZZ$1, 0))</f>
        <v/>
      </c>
    </row>
    <row r="1384">
      <c r="A1384">
        <f>INDEX(resultados!$A$2:$ZZ$3000, 1378, MATCH($B$1, resultados!$A$1:$ZZ$1, 0))</f>
        <v/>
      </c>
      <c r="B1384">
        <f>INDEX(resultados!$A$2:$ZZ$3000, 1378, MATCH($B$2, resultados!$A$1:$ZZ$1, 0))</f>
        <v/>
      </c>
      <c r="C1384">
        <f>INDEX(resultados!$A$2:$ZZ$3000, 1378, MATCH($B$3, resultados!$A$1:$ZZ$1, 0))</f>
        <v/>
      </c>
    </row>
    <row r="1385">
      <c r="A1385">
        <f>INDEX(resultados!$A$2:$ZZ$3000, 1379, MATCH($B$1, resultados!$A$1:$ZZ$1, 0))</f>
        <v/>
      </c>
      <c r="B1385">
        <f>INDEX(resultados!$A$2:$ZZ$3000, 1379, MATCH($B$2, resultados!$A$1:$ZZ$1, 0))</f>
        <v/>
      </c>
      <c r="C1385">
        <f>INDEX(resultados!$A$2:$ZZ$3000, 1379, MATCH($B$3, resultados!$A$1:$ZZ$1, 0))</f>
        <v/>
      </c>
    </row>
    <row r="1386">
      <c r="A1386">
        <f>INDEX(resultados!$A$2:$ZZ$3000, 1380, MATCH($B$1, resultados!$A$1:$ZZ$1, 0))</f>
        <v/>
      </c>
      <c r="B1386">
        <f>INDEX(resultados!$A$2:$ZZ$3000, 1380, MATCH($B$2, resultados!$A$1:$ZZ$1, 0))</f>
        <v/>
      </c>
      <c r="C1386">
        <f>INDEX(resultados!$A$2:$ZZ$3000, 1380, MATCH($B$3, resultados!$A$1:$ZZ$1, 0))</f>
        <v/>
      </c>
    </row>
    <row r="1387">
      <c r="A1387">
        <f>INDEX(resultados!$A$2:$ZZ$3000, 1381, MATCH($B$1, resultados!$A$1:$ZZ$1, 0))</f>
        <v/>
      </c>
      <c r="B1387">
        <f>INDEX(resultados!$A$2:$ZZ$3000, 1381, MATCH($B$2, resultados!$A$1:$ZZ$1, 0))</f>
        <v/>
      </c>
      <c r="C1387">
        <f>INDEX(resultados!$A$2:$ZZ$3000, 1381, MATCH($B$3, resultados!$A$1:$ZZ$1, 0))</f>
        <v/>
      </c>
    </row>
    <row r="1388">
      <c r="A1388">
        <f>INDEX(resultados!$A$2:$ZZ$3000, 1382, MATCH($B$1, resultados!$A$1:$ZZ$1, 0))</f>
        <v/>
      </c>
      <c r="B1388">
        <f>INDEX(resultados!$A$2:$ZZ$3000, 1382, MATCH($B$2, resultados!$A$1:$ZZ$1, 0))</f>
        <v/>
      </c>
      <c r="C1388">
        <f>INDEX(resultados!$A$2:$ZZ$3000, 1382, MATCH($B$3, resultados!$A$1:$ZZ$1, 0))</f>
        <v/>
      </c>
    </row>
    <row r="1389">
      <c r="A1389">
        <f>INDEX(resultados!$A$2:$ZZ$3000, 1383, MATCH($B$1, resultados!$A$1:$ZZ$1, 0))</f>
        <v/>
      </c>
      <c r="B1389">
        <f>INDEX(resultados!$A$2:$ZZ$3000, 1383, MATCH($B$2, resultados!$A$1:$ZZ$1, 0))</f>
        <v/>
      </c>
      <c r="C1389">
        <f>INDEX(resultados!$A$2:$ZZ$3000, 1383, MATCH($B$3, resultados!$A$1:$ZZ$1, 0))</f>
        <v/>
      </c>
    </row>
    <row r="1390">
      <c r="A1390">
        <f>INDEX(resultados!$A$2:$ZZ$3000, 1384, MATCH($B$1, resultados!$A$1:$ZZ$1, 0))</f>
        <v/>
      </c>
      <c r="B1390">
        <f>INDEX(resultados!$A$2:$ZZ$3000, 1384, MATCH($B$2, resultados!$A$1:$ZZ$1, 0))</f>
        <v/>
      </c>
      <c r="C1390">
        <f>INDEX(resultados!$A$2:$ZZ$3000, 1384, MATCH($B$3, resultados!$A$1:$ZZ$1, 0))</f>
        <v/>
      </c>
    </row>
    <row r="1391">
      <c r="A1391">
        <f>INDEX(resultados!$A$2:$ZZ$3000, 1385, MATCH($B$1, resultados!$A$1:$ZZ$1, 0))</f>
        <v/>
      </c>
      <c r="B1391">
        <f>INDEX(resultados!$A$2:$ZZ$3000, 1385, MATCH($B$2, resultados!$A$1:$ZZ$1, 0))</f>
        <v/>
      </c>
      <c r="C1391">
        <f>INDEX(resultados!$A$2:$ZZ$3000, 1385, MATCH($B$3, resultados!$A$1:$ZZ$1, 0))</f>
        <v/>
      </c>
    </row>
    <row r="1392">
      <c r="A1392">
        <f>INDEX(resultados!$A$2:$ZZ$3000, 1386, MATCH($B$1, resultados!$A$1:$ZZ$1, 0))</f>
        <v/>
      </c>
      <c r="B1392">
        <f>INDEX(resultados!$A$2:$ZZ$3000, 1386, MATCH($B$2, resultados!$A$1:$ZZ$1, 0))</f>
        <v/>
      </c>
      <c r="C1392">
        <f>INDEX(resultados!$A$2:$ZZ$3000, 1386, MATCH($B$3, resultados!$A$1:$ZZ$1, 0))</f>
        <v/>
      </c>
    </row>
    <row r="1393">
      <c r="A1393">
        <f>INDEX(resultados!$A$2:$ZZ$3000, 1387, MATCH($B$1, resultados!$A$1:$ZZ$1, 0))</f>
        <v/>
      </c>
      <c r="B1393">
        <f>INDEX(resultados!$A$2:$ZZ$3000, 1387, MATCH($B$2, resultados!$A$1:$ZZ$1, 0))</f>
        <v/>
      </c>
      <c r="C1393">
        <f>INDEX(resultados!$A$2:$ZZ$3000, 1387, MATCH($B$3, resultados!$A$1:$ZZ$1, 0))</f>
        <v/>
      </c>
    </row>
    <row r="1394">
      <c r="A1394">
        <f>INDEX(resultados!$A$2:$ZZ$3000, 1388, MATCH($B$1, resultados!$A$1:$ZZ$1, 0))</f>
        <v/>
      </c>
      <c r="B1394">
        <f>INDEX(resultados!$A$2:$ZZ$3000, 1388, MATCH($B$2, resultados!$A$1:$ZZ$1, 0))</f>
        <v/>
      </c>
      <c r="C1394">
        <f>INDEX(resultados!$A$2:$ZZ$3000, 1388, MATCH($B$3, resultados!$A$1:$ZZ$1, 0))</f>
        <v/>
      </c>
    </row>
    <row r="1395">
      <c r="A1395">
        <f>INDEX(resultados!$A$2:$ZZ$3000, 1389, MATCH($B$1, resultados!$A$1:$ZZ$1, 0))</f>
        <v/>
      </c>
      <c r="B1395">
        <f>INDEX(resultados!$A$2:$ZZ$3000, 1389, MATCH($B$2, resultados!$A$1:$ZZ$1, 0))</f>
        <v/>
      </c>
      <c r="C1395">
        <f>INDEX(resultados!$A$2:$ZZ$3000, 1389, MATCH($B$3, resultados!$A$1:$ZZ$1, 0))</f>
        <v/>
      </c>
    </row>
    <row r="1396">
      <c r="A1396">
        <f>INDEX(resultados!$A$2:$ZZ$3000, 1390, MATCH($B$1, resultados!$A$1:$ZZ$1, 0))</f>
        <v/>
      </c>
      <c r="B1396">
        <f>INDEX(resultados!$A$2:$ZZ$3000, 1390, MATCH($B$2, resultados!$A$1:$ZZ$1, 0))</f>
        <v/>
      </c>
      <c r="C1396">
        <f>INDEX(resultados!$A$2:$ZZ$3000, 1390, MATCH($B$3, resultados!$A$1:$ZZ$1, 0))</f>
        <v/>
      </c>
    </row>
    <row r="1397">
      <c r="A1397">
        <f>INDEX(resultados!$A$2:$ZZ$3000, 1391, MATCH($B$1, resultados!$A$1:$ZZ$1, 0))</f>
        <v/>
      </c>
      <c r="B1397">
        <f>INDEX(resultados!$A$2:$ZZ$3000, 1391, MATCH($B$2, resultados!$A$1:$ZZ$1, 0))</f>
        <v/>
      </c>
      <c r="C1397">
        <f>INDEX(resultados!$A$2:$ZZ$3000, 1391, MATCH($B$3, resultados!$A$1:$ZZ$1, 0))</f>
        <v/>
      </c>
    </row>
    <row r="1398">
      <c r="A1398">
        <f>INDEX(resultados!$A$2:$ZZ$3000, 1392, MATCH($B$1, resultados!$A$1:$ZZ$1, 0))</f>
        <v/>
      </c>
      <c r="B1398">
        <f>INDEX(resultados!$A$2:$ZZ$3000, 1392, MATCH($B$2, resultados!$A$1:$ZZ$1, 0))</f>
        <v/>
      </c>
      <c r="C1398">
        <f>INDEX(resultados!$A$2:$ZZ$3000, 1392, MATCH($B$3, resultados!$A$1:$ZZ$1, 0))</f>
        <v/>
      </c>
    </row>
    <row r="1399">
      <c r="A1399">
        <f>INDEX(resultados!$A$2:$ZZ$3000, 1393, MATCH($B$1, resultados!$A$1:$ZZ$1, 0))</f>
        <v/>
      </c>
      <c r="B1399">
        <f>INDEX(resultados!$A$2:$ZZ$3000, 1393, MATCH($B$2, resultados!$A$1:$ZZ$1, 0))</f>
        <v/>
      </c>
      <c r="C1399">
        <f>INDEX(resultados!$A$2:$ZZ$3000, 1393, MATCH($B$3, resultados!$A$1:$ZZ$1, 0))</f>
        <v/>
      </c>
    </row>
    <row r="1400">
      <c r="A1400">
        <f>INDEX(resultados!$A$2:$ZZ$3000, 1394, MATCH($B$1, resultados!$A$1:$ZZ$1, 0))</f>
        <v/>
      </c>
      <c r="B1400">
        <f>INDEX(resultados!$A$2:$ZZ$3000, 1394, MATCH($B$2, resultados!$A$1:$ZZ$1, 0))</f>
        <v/>
      </c>
      <c r="C1400">
        <f>INDEX(resultados!$A$2:$ZZ$3000, 1394, MATCH($B$3, resultados!$A$1:$ZZ$1, 0))</f>
        <v/>
      </c>
    </row>
    <row r="1401">
      <c r="A1401">
        <f>INDEX(resultados!$A$2:$ZZ$3000, 1395, MATCH($B$1, resultados!$A$1:$ZZ$1, 0))</f>
        <v/>
      </c>
      <c r="B1401">
        <f>INDEX(resultados!$A$2:$ZZ$3000, 1395, MATCH($B$2, resultados!$A$1:$ZZ$1, 0))</f>
        <v/>
      </c>
      <c r="C1401">
        <f>INDEX(resultados!$A$2:$ZZ$3000, 1395, MATCH($B$3, resultados!$A$1:$ZZ$1, 0))</f>
        <v/>
      </c>
    </row>
    <row r="1402">
      <c r="A1402">
        <f>INDEX(resultados!$A$2:$ZZ$3000, 1396, MATCH($B$1, resultados!$A$1:$ZZ$1, 0))</f>
        <v/>
      </c>
      <c r="B1402">
        <f>INDEX(resultados!$A$2:$ZZ$3000, 1396, MATCH($B$2, resultados!$A$1:$ZZ$1, 0))</f>
        <v/>
      </c>
      <c r="C1402">
        <f>INDEX(resultados!$A$2:$ZZ$3000, 1396, MATCH($B$3, resultados!$A$1:$ZZ$1, 0))</f>
        <v/>
      </c>
    </row>
    <row r="1403">
      <c r="A1403">
        <f>INDEX(resultados!$A$2:$ZZ$3000, 1397, MATCH($B$1, resultados!$A$1:$ZZ$1, 0))</f>
        <v/>
      </c>
      <c r="B1403">
        <f>INDEX(resultados!$A$2:$ZZ$3000, 1397, MATCH($B$2, resultados!$A$1:$ZZ$1, 0))</f>
        <v/>
      </c>
      <c r="C1403">
        <f>INDEX(resultados!$A$2:$ZZ$3000, 1397, MATCH($B$3, resultados!$A$1:$ZZ$1, 0))</f>
        <v/>
      </c>
    </row>
    <row r="1404">
      <c r="A1404">
        <f>INDEX(resultados!$A$2:$ZZ$3000, 1398, MATCH($B$1, resultados!$A$1:$ZZ$1, 0))</f>
        <v/>
      </c>
      <c r="B1404">
        <f>INDEX(resultados!$A$2:$ZZ$3000, 1398, MATCH($B$2, resultados!$A$1:$ZZ$1, 0))</f>
        <v/>
      </c>
      <c r="C1404">
        <f>INDEX(resultados!$A$2:$ZZ$3000, 1398, MATCH($B$3, resultados!$A$1:$ZZ$1, 0))</f>
        <v/>
      </c>
    </row>
    <row r="1405">
      <c r="A1405">
        <f>INDEX(resultados!$A$2:$ZZ$3000, 1399, MATCH($B$1, resultados!$A$1:$ZZ$1, 0))</f>
        <v/>
      </c>
      <c r="B1405">
        <f>INDEX(resultados!$A$2:$ZZ$3000, 1399, MATCH($B$2, resultados!$A$1:$ZZ$1, 0))</f>
        <v/>
      </c>
      <c r="C1405">
        <f>INDEX(resultados!$A$2:$ZZ$3000, 1399, MATCH($B$3, resultados!$A$1:$ZZ$1, 0))</f>
        <v/>
      </c>
    </row>
    <row r="1406">
      <c r="A1406">
        <f>INDEX(resultados!$A$2:$ZZ$3000, 1400, MATCH($B$1, resultados!$A$1:$ZZ$1, 0))</f>
        <v/>
      </c>
      <c r="B1406">
        <f>INDEX(resultados!$A$2:$ZZ$3000, 1400, MATCH($B$2, resultados!$A$1:$ZZ$1, 0))</f>
        <v/>
      </c>
      <c r="C1406">
        <f>INDEX(resultados!$A$2:$ZZ$3000, 1400, MATCH($B$3, resultados!$A$1:$ZZ$1, 0))</f>
        <v/>
      </c>
    </row>
    <row r="1407">
      <c r="A1407">
        <f>INDEX(resultados!$A$2:$ZZ$3000, 1401, MATCH($B$1, resultados!$A$1:$ZZ$1, 0))</f>
        <v/>
      </c>
      <c r="B1407">
        <f>INDEX(resultados!$A$2:$ZZ$3000, 1401, MATCH($B$2, resultados!$A$1:$ZZ$1, 0))</f>
        <v/>
      </c>
      <c r="C1407">
        <f>INDEX(resultados!$A$2:$ZZ$3000, 1401, MATCH($B$3, resultados!$A$1:$ZZ$1, 0))</f>
        <v/>
      </c>
    </row>
    <row r="1408">
      <c r="A1408">
        <f>INDEX(resultados!$A$2:$ZZ$3000, 1402, MATCH($B$1, resultados!$A$1:$ZZ$1, 0))</f>
        <v/>
      </c>
      <c r="B1408">
        <f>INDEX(resultados!$A$2:$ZZ$3000, 1402, MATCH($B$2, resultados!$A$1:$ZZ$1, 0))</f>
        <v/>
      </c>
      <c r="C1408">
        <f>INDEX(resultados!$A$2:$ZZ$3000, 1402, MATCH($B$3, resultados!$A$1:$ZZ$1, 0))</f>
        <v/>
      </c>
    </row>
    <row r="1409">
      <c r="A1409">
        <f>INDEX(resultados!$A$2:$ZZ$3000, 1403, MATCH($B$1, resultados!$A$1:$ZZ$1, 0))</f>
        <v/>
      </c>
      <c r="B1409">
        <f>INDEX(resultados!$A$2:$ZZ$3000, 1403, MATCH($B$2, resultados!$A$1:$ZZ$1, 0))</f>
        <v/>
      </c>
      <c r="C1409">
        <f>INDEX(resultados!$A$2:$ZZ$3000, 1403, MATCH($B$3, resultados!$A$1:$ZZ$1, 0))</f>
        <v/>
      </c>
    </row>
    <row r="1410">
      <c r="A1410">
        <f>INDEX(resultados!$A$2:$ZZ$3000, 1404, MATCH($B$1, resultados!$A$1:$ZZ$1, 0))</f>
        <v/>
      </c>
      <c r="B1410">
        <f>INDEX(resultados!$A$2:$ZZ$3000, 1404, MATCH($B$2, resultados!$A$1:$ZZ$1, 0))</f>
        <v/>
      </c>
      <c r="C1410">
        <f>INDEX(resultados!$A$2:$ZZ$3000, 1404, MATCH($B$3, resultados!$A$1:$ZZ$1, 0))</f>
        <v/>
      </c>
    </row>
    <row r="1411">
      <c r="A1411">
        <f>INDEX(resultados!$A$2:$ZZ$3000, 1405, MATCH($B$1, resultados!$A$1:$ZZ$1, 0))</f>
        <v/>
      </c>
      <c r="B1411">
        <f>INDEX(resultados!$A$2:$ZZ$3000, 1405, MATCH($B$2, resultados!$A$1:$ZZ$1, 0))</f>
        <v/>
      </c>
      <c r="C1411">
        <f>INDEX(resultados!$A$2:$ZZ$3000, 1405, MATCH($B$3, resultados!$A$1:$ZZ$1, 0))</f>
        <v/>
      </c>
    </row>
    <row r="1412">
      <c r="A1412">
        <f>INDEX(resultados!$A$2:$ZZ$3000, 1406, MATCH($B$1, resultados!$A$1:$ZZ$1, 0))</f>
        <v/>
      </c>
      <c r="B1412">
        <f>INDEX(resultados!$A$2:$ZZ$3000, 1406, MATCH($B$2, resultados!$A$1:$ZZ$1, 0))</f>
        <v/>
      </c>
      <c r="C1412">
        <f>INDEX(resultados!$A$2:$ZZ$3000, 1406, MATCH($B$3, resultados!$A$1:$ZZ$1, 0))</f>
        <v/>
      </c>
    </row>
    <row r="1413">
      <c r="A1413">
        <f>INDEX(resultados!$A$2:$ZZ$3000, 1407, MATCH($B$1, resultados!$A$1:$ZZ$1, 0))</f>
        <v/>
      </c>
      <c r="B1413">
        <f>INDEX(resultados!$A$2:$ZZ$3000, 1407, MATCH($B$2, resultados!$A$1:$ZZ$1, 0))</f>
        <v/>
      </c>
      <c r="C1413">
        <f>INDEX(resultados!$A$2:$ZZ$3000, 1407, MATCH($B$3, resultados!$A$1:$ZZ$1, 0))</f>
        <v/>
      </c>
    </row>
    <row r="1414">
      <c r="A1414">
        <f>INDEX(resultados!$A$2:$ZZ$3000, 1408, MATCH($B$1, resultados!$A$1:$ZZ$1, 0))</f>
        <v/>
      </c>
      <c r="B1414">
        <f>INDEX(resultados!$A$2:$ZZ$3000, 1408, MATCH($B$2, resultados!$A$1:$ZZ$1, 0))</f>
        <v/>
      </c>
      <c r="C1414">
        <f>INDEX(resultados!$A$2:$ZZ$3000, 1408, MATCH($B$3, resultados!$A$1:$ZZ$1, 0))</f>
        <v/>
      </c>
    </row>
    <row r="1415">
      <c r="A1415">
        <f>INDEX(resultados!$A$2:$ZZ$3000, 1409, MATCH($B$1, resultados!$A$1:$ZZ$1, 0))</f>
        <v/>
      </c>
      <c r="B1415">
        <f>INDEX(resultados!$A$2:$ZZ$3000, 1409, MATCH($B$2, resultados!$A$1:$ZZ$1, 0))</f>
        <v/>
      </c>
      <c r="C1415">
        <f>INDEX(resultados!$A$2:$ZZ$3000, 1409, MATCH($B$3, resultados!$A$1:$ZZ$1, 0))</f>
        <v/>
      </c>
    </row>
    <row r="1416">
      <c r="A1416">
        <f>INDEX(resultados!$A$2:$ZZ$3000, 1410, MATCH($B$1, resultados!$A$1:$ZZ$1, 0))</f>
        <v/>
      </c>
      <c r="B1416">
        <f>INDEX(resultados!$A$2:$ZZ$3000, 1410, MATCH($B$2, resultados!$A$1:$ZZ$1, 0))</f>
        <v/>
      </c>
      <c r="C1416">
        <f>INDEX(resultados!$A$2:$ZZ$3000, 1410, MATCH($B$3, resultados!$A$1:$ZZ$1, 0))</f>
        <v/>
      </c>
    </row>
    <row r="1417">
      <c r="A1417">
        <f>INDEX(resultados!$A$2:$ZZ$3000, 1411, MATCH($B$1, resultados!$A$1:$ZZ$1, 0))</f>
        <v/>
      </c>
      <c r="B1417">
        <f>INDEX(resultados!$A$2:$ZZ$3000, 1411, MATCH($B$2, resultados!$A$1:$ZZ$1, 0))</f>
        <v/>
      </c>
      <c r="C1417">
        <f>INDEX(resultados!$A$2:$ZZ$3000, 1411, MATCH($B$3, resultados!$A$1:$ZZ$1, 0))</f>
        <v/>
      </c>
    </row>
    <row r="1418">
      <c r="A1418">
        <f>INDEX(resultados!$A$2:$ZZ$3000, 1412, MATCH($B$1, resultados!$A$1:$ZZ$1, 0))</f>
        <v/>
      </c>
      <c r="B1418">
        <f>INDEX(resultados!$A$2:$ZZ$3000, 1412, MATCH($B$2, resultados!$A$1:$ZZ$1, 0))</f>
        <v/>
      </c>
      <c r="C1418">
        <f>INDEX(resultados!$A$2:$ZZ$3000, 1412, MATCH($B$3, resultados!$A$1:$ZZ$1, 0))</f>
        <v/>
      </c>
    </row>
    <row r="1419">
      <c r="A1419">
        <f>INDEX(resultados!$A$2:$ZZ$3000, 1413, MATCH($B$1, resultados!$A$1:$ZZ$1, 0))</f>
        <v/>
      </c>
      <c r="B1419">
        <f>INDEX(resultados!$A$2:$ZZ$3000, 1413, MATCH($B$2, resultados!$A$1:$ZZ$1, 0))</f>
        <v/>
      </c>
      <c r="C1419">
        <f>INDEX(resultados!$A$2:$ZZ$3000, 1413, MATCH($B$3, resultados!$A$1:$ZZ$1, 0))</f>
        <v/>
      </c>
    </row>
    <row r="1420">
      <c r="A1420">
        <f>INDEX(resultados!$A$2:$ZZ$3000, 1414, MATCH($B$1, resultados!$A$1:$ZZ$1, 0))</f>
        <v/>
      </c>
      <c r="B1420">
        <f>INDEX(resultados!$A$2:$ZZ$3000, 1414, MATCH($B$2, resultados!$A$1:$ZZ$1, 0))</f>
        <v/>
      </c>
      <c r="C1420">
        <f>INDEX(resultados!$A$2:$ZZ$3000, 1414, MATCH($B$3, resultados!$A$1:$ZZ$1, 0))</f>
        <v/>
      </c>
    </row>
    <row r="1421">
      <c r="A1421">
        <f>INDEX(resultados!$A$2:$ZZ$3000, 1415, MATCH($B$1, resultados!$A$1:$ZZ$1, 0))</f>
        <v/>
      </c>
      <c r="B1421">
        <f>INDEX(resultados!$A$2:$ZZ$3000, 1415, MATCH($B$2, resultados!$A$1:$ZZ$1, 0))</f>
        <v/>
      </c>
      <c r="C1421">
        <f>INDEX(resultados!$A$2:$ZZ$3000, 1415, MATCH($B$3, resultados!$A$1:$ZZ$1, 0))</f>
        <v/>
      </c>
    </row>
    <row r="1422">
      <c r="A1422">
        <f>INDEX(resultados!$A$2:$ZZ$3000, 1416, MATCH($B$1, resultados!$A$1:$ZZ$1, 0))</f>
        <v/>
      </c>
      <c r="B1422">
        <f>INDEX(resultados!$A$2:$ZZ$3000, 1416, MATCH($B$2, resultados!$A$1:$ZZ$1, 0))</f>
        <v/>
      </c>
      <c r="C1422">
        <f>INDEX(resultados!$A$2:$ZZ$3000, 1416, MATCH($B$3, resultados!$A$1:$ZZ$1, 0))</f>
        <v/>
      </c>
    </row>
    <row r="1423">
      <c r="A1423">
        <f>INDEX(resultados!$A$2:$ZZ$3000, 1417, MATCH($B$1, resultados!$A$1:$ZZ$1, 0))</f>
        <v/>
      </c>
      <c r="B1423">
        <f>INDEX(resultados!$A$2:$ZZ$3000, 1417, MATCH($B$2, resultados!$A$1:$ZZ$1, 0))</f>
        <v/>
      </c>
      <c r="C1423">
        <f>INDEX(resultados!$A$2:$ZZ$3000, 1417, MATCH($B$3, resultados!$A$1:$ZZ$1, 0))</f>
        <v/>
      </c>
    </row>
    <row r="1424">
      <c r="A1424">
        <f>INDEX(resultados!$A$2:$ZZ$3000, 1418, MATCH($B$1, resultados!$A$1:$ZZ$1, 0))</f>
        <v/>
      </c>
      <c r="B1424">
        <f>INDEX(resultados!$A$2:$ZZ$3000, 1418, MATCH($B$2, resultados!$A$1:$ZZ$1, 0))</f>
        <v/>
      </c>
      <c r="C1424">
        <f>INDEX(resultados!$A$2:$ZZ$3000, 1418, MATCH($B$3, resultados!$A$1:$ZZ$1, 0))</f>
        <v/>
      </c>
    </row>
    <row r="1425">
      <c r="A1425">
        <f>INDEX(resultados!$A$2:$ZZ$3000, 1419, MATCH($B$1, resultados!$A$1:$ZZ$1, 0))</f>
        <v/>
      </c>
      <c r="B1425">
        <f>INDEX(resultados!$A$2:$ZZ$3000, 1419, MATCH($B$2, resultados!$A$1:$ZZ$1, 0))</f>
        <v/>
      </c>
      <c r="C1425">
        <f>INDEX(resultados!$A$2:$ZZ$3000, 1419, MATCH($B$3, resultados!$A$1:$ZZ$1, 0))</f>
        <v/>
      </c>
    </row>
    <row r="1426">
      <c r="A1426">
        <f>INDEX(resultados!$A$2:$ZZ$3000, 1420, MATCH($B$1, resultados!$A$1:$ZZ$1, 0))</f>
        <v/>
      </c>
      <c r="B1426">
        <f>INDEX(resultados!$A$2:$ZZ$3000, 1420, MATCH($B$2, resultados!$A$1:$ZZ$1, 0))</f>
        <v/>
      </c>
      <c r="C1426">
        <f>INDEX(resultados!$A$2:$ZZ$3000, 1420, MATCH($B$3, resultados!$A$1:$ZZ$1, 0))</f>
        <v/>
      </c>
    </row>
    <row r="1427">
      <c r="A1427">
        <f>INDEX(resultados!$A$2:$ZZ$3000, 1421, MATCH($B$1, resultados!$A$1:$ZZ$1, 0))</f>
        <v/>
      </c>
      <c r="B1427">
        <f>INDEX(resultados!$A$2:$ZZ$3000, 1421, MATCH($B$2, resultados!$A$1:$ZZ$1, 0))</f>
        <v/>
      </c>
      <c r="C1427">
        <f>INDEX(resultados!$A$2:$ZZ$3000, 1421, MATCH($B$3, resultados!$A$1:$ZZ$1, 0))</f>
        <v/>
      </c>
    </row>
    <row r="1428">
      <c r="A1428">
        <f>INDEX(resultados!$A$2:$ZZ$3000, 1422, MATCH($B$1, resultados!$A$1:$ZZ$1, 0))</f>
        <v/>
      </c>
      <c r="B1428">
        <f>INDEX(resultados!$A$2:$ZZ$3000, 1422, MATCH($B$2, resultados!$A$1:$ZZ$1, 0))</f>
        <v/>
      </c>
      <c r="C1428">
        <f>INDEX(resultados!$A$2:$ZZ$3000, 1422, MATCH($B$3, resultados!$A$1:$ZZ$1, 0))</f>
        <v/>
      </c>
    </row>
    <row r="1429">
      <c r="A1429">
        <f>INDEX(resultados!$A$2:$ZZ$3000, 1423, MATCH($B$1, resultados!$A$1:$ZZ$1, 0))</f>
        <v/>
      </c>
      <c r="B1429">
        <f>INDEX(resultados!$A$2:$ZZ$3000, 1423, MATCH($B$2, resultados!$A$1:$ZZ$1, 0))</f>
        <v/>
      </c>
      <c r="C1429">
        <f>INDEX(resultados!$A$2:$ZZ$3000, 1423, MATCH($B$3, resultados!$A$1:$ZZ$1, 0))</f>
        <v/>
      </c>
    </row>
    <row r="1430">
      <c r="A1430">
        <f>INDEX(resultados!$A$2:$ZZ$3000, 1424, MATCH($B$1, resultados!$A$1:$ZZ$1, 0))</f>
        <v/>
      </c>
      <c r="B1430">
        <f>INDEX(resultados!$A$2:$ZZ$3000, 1424, MATCH($B$2, resultados!$A$1:$ZZ$1, 0))</f>
        <v/>
      </c>
      <c r="C1430">
        <f>INDEX(resultados!$A$2:$ZZ$3000, 1424, MATCH($B$3, resultados!$A$1:$ZZ$1, 0))</f>
        <v/>
      </c>
    </row>
    <row r="1431">
      <c r="A1431">
        <f>INDEX(resultados!$A$2:$ZZ$3000, 1425, MATCH($B$1, resultados!$A$1:$ZZ$1, 0))</f>
        <v/>
      </c>
      <c r="B1431">
        <f>INDEX(resultados!$A$2:$ZZ$3000, 1425, MATCH($B$2, resultados!$A$1:$ZZ$1, 0))</f>
        <v/>
      </c>
      <c r="C1431">
        <f>INDEX(resultados!$A$2:$ZZ$3000, 1425, MATCH($B$3, resultados!$A$1:$ZZ$1, 0))</f>
        <v/>
      </c>
    </row>
    <row r="1432">
      <c r="A1432">
        <f>INDEX(resultados!$A$2:$ZZ$3000, 1426, MATCH($B$1, resultados!$A$1:$ZZ$1, 0))</f>
        <v/>
      </c>
      <c r="B1432">
        <f>INDEX(resultados!$A$2:$ZZ$3000, 1426, MATCH($B$2, resultados!$A$1:$ZZ$1, 0))</f>
        <v/>
      </c>
      <c r="C1432">
        <f>INDEX(resultados!$A$2:$ZZ$3000, 1426, MATCH($B$3, resultados!$A$1:$ZZ$1, 0))</f>
        <v/>
      </c>
    </row>
    <row r="1433">
      <c r="A1433">
        <f>INDEX(resultados!$A$2:$ZZ$3000, 1427, MATCH($B$1, resultados!$A$1:$ZZ$1, 0))</f>
        <v/>
      </c>
      <c r="B1433">
        <f>INDEX(resultados!$A$2:$ZZ$3000, 1427, MATCH($B$2, resultados!$A$1:$ZZ$1, 0))</f>
        <v/>
      </c>
      <c r="C1433">
        <f>INDEX(resultados!$A$2:$ZZ$3000, 1427, MATCH($B$3, resultados!$A$1:$ZZ$1, 0))</f>
        <v/>
      </c>
    </row>
    <row r="1434">
      <c r="A1434">
        <f>INDEX(resultados!$A$2:$ZZ$3000, 1428, MATCH($B$1, resultados!$A$1:$ZZ$1, 0))</f>
        <v/>
      </c>
      <c r="B1434">
        <f>INDEX(resultados!$A$2:$ZZ$3000, 1428, MATCH($B$2, resultados!$A$1:$ZZ$1, 0))</f>
        <v/>
      </c>
      <c r="C1434">
        <f>INDEX(resultados!$A$2:$ZZ$3000, 1428, MATCH($B$3, resultados!$A$1:$ZZ$1, 0))</f>
        <v/>
      </c>
    </row>
    <row r="1435">
      <c r="A1435">
        <f>INDEX(resultados!$A$2:$ZZ$3000, 1429, MATCH($B$1, resultados!$A$1:$ZZ$1, 0))</f>
        <v/>
      </c>
      <c r="B1435">
        <f>INDEX(resultados!$A$2:$ZZ$3000, 1429, MATCH($B$2, resultados!$A$1:$ZZ$1, 0))</f>
        <v/>
      </c>
      <c r="C1435">
        <f>INDEX(resultados!$A$2:$ZZ$3000, 1429, MATCH($B$3, resultados!$A$1:$ZZ$1, 0))</f>
        <v/>
      </c>
    </row>
    <row r="1436">
      <c r="A1436">
        <f>INDEX(resultados!$A$2:$ZZ$3000, 1430, MATCH($B$1, resultados!$A$1:$ZZ$1, 0))</f>
        <v/>
      </c>
      <c r="B1436">
        <f>INDEX(resultados!$A$2:$ZZ$3000, 1430, MATCH($B$2, resultados!$A$1:$ZZ$1, 0))</f>
        <v/>
      </c>
      <c r="C1436">
        <f>INDEX(resultados!$A$2:$ZZ$3000, 1430, MATCH($B$3, resultados!$A$1:$ZZ$1, 0))</f>
        <v/>
      </c>
    </row>
    <row r="1437">
      <c r="A1437">
        <f>INDEX(resultados!$A$2:$ZZ$3000, 1431, MATCH($B$1, resultados!$A$1:$ZZ$1, 0))</f>
        <v/>
      </c>
      <c r="B1437">
        <f>INDEX(resultados!$A$2:$ZZ$3000, 1431, MATCH($B$2, resultados!$A$1:$ZZ$1, 0))</f>
        <v/>
      </c>
      <c r="C1437">
        <f>INDEX(resultados!$A$2:$ZZ$3000, 1431, MATCH($B$3, resultados!$A$1:$ZZ$1, 0))</f>
        <v/>
      </c>
    </row>
    <row r="1438">
      <c r="A1438">
        <f>INDEX(resultados!$A$2:$ZZ$3000, 1432, MATCH($B$1, resultados!$A$1:$ZZ$1, 0))</f>
        <v/>
      </c>
      <c r="B1438">
        <f>INDEX(resultados!$A$2:$ZZ$3000, 1432, MATCH($B$2, resultados!$A$1:$ZZ$1, 0))</f>
        <v/>
      </c>
      <c r="C1438">
        <f>INDEX(resultados!$A$2:$ZZ$3000, 1432, MATCH($B$3, resultados!$A$1:$ZZ$1, 0))</f>
        <v/>
      </c>
    </row>
    <row r="1439">
      <c r="A1439">
        <f>INDEX(resultados!$A$2:$ZZ$3000, 1433, MATCH($B$1, resultados!$A$1:$ZZ$1, 0))</f>
        <v/>
      </c>
      <c r="B1439">
        <f>INDEX(resultados!$A$2:$ZZ$3000, 1433, MATCH($B$2, resultados!$A$1:$ZZ$1, 0))</f>
        <v/>
      </c>
      <c r="C1439">
        <f>INDEX(resultados!$A$2:$ZZ$3000, 1433, MATCH($B$3, resultados!$A$1:$ZZ$1, 0))</f>
        <v/>
      </c>
    </row>
    <row r="1440">
      <c r="A1440">
        <f>INDEX(resultados!$A$2:$ZZ$3000, 1434, MATCH($B$1, resultados!$A$1:$ZZ$1, 0))</f>
        <v/>
      </c>
      <c r="B1440">
        <f>INDEX(resultados!$A$2:$ZZ$3000, 1434, MATCH($B$2, resultados!$A$1:$ZZ$1, 0))</f>
        <v/>
      </c>
      <c r="C1440">
        <f>INDEX(resultados!$A$2:$ZZ$3000, 1434, MATCH($B$3, resultados!$A$1:$ZZ$1, 0))</f>
        <v/>
      </c>
    </row>
    <row r="1441">
      <c r="A1441">
        <f>INDEX(resultados!$A$2:$ZZ$3000, 1435, MATCH($B$1, resultados!$A$1:$ZZ$1, 0))</f>
        <v/>
      </c>
      <c r="B1441">
        <f>INDEX(resultados!$A$2:$ZZ$3000, 1435, MATCH($B$2, resultados!$A$1:$ZZ$1, 0))</f>
        <v/>
      </c>
      <c r="C1441">
        <f>INDEX(resultados!$A$2:$ZZ$3000, 1435, MATCH($B$3, resultados!$A$1:$ZZ$1, 0))</f>
        <v/>
      </c>
    </row>
    <row r="1442">
      <c r="A1442">
        <f>INDEX(resultados!$A$2:$ZZ$3000, 1436, MATCH($B$1, resultados!$A$1:$ZZ$1, 0))</f>
        <v/>
      </c>
      <c r="B1442">
        <f>INDEX(resultados!$A$2:$ZZ$3000, 1436, MATCH($B$2, resultados!$A$1:$ZZ$1, 0))</f>
        <v/>
      </c>
      <c r="C1442">
        <f>INDEX(resultados!$A$2:$ZZ$3000, 1436, MATCH($B$3, resultados!$A$1:$ZZ$1, 0))</f>
        <v/>
      </c>
    </row>
    <row r="1443">
      <c r="A1443">
        <f>INDEX(resultados!$A$2:$ZZ$3000, 1437, MATCH($B$1, resultados!$A$1:$ZZ$1, 0))</f>
        <v/>
      </c>
      <c r="B1443">
        <f>INDEX(resultados!$A$2:$ZZ$3000, 1437, MATCH($B$2, resultados!$A$1:$ZZ$1, 0))</f>
        <v/>
      </c>
      <c r="C1443">
        <f>INDEX(resultados!$A$2:$ZZ$3000, 1437, MATCH($B$3, resultados!$A$1:$ZZ$1, 0))</f>
        <v/>
      </c>
    </row>
    <row r="1444">
      <c r="A1444">
        <f>INDEX(resultados!$A$2:$ZZ$3000, 1438, MATCH($B$1, resultados!$A$1:$ZZ$1, 0))</f>
        <v/>
      </c>
      <c r="B1444">
        <f>INDEX(resultados!$A$2:$ZZ$3000, 1438, MATCH($B$2, resultados!$A$1:$ZZ$1, 0))</f>
        <v/>
      </c>
      <c r="C1444">
        <f>INDEX(resultados!$A$2:$ZZ$3000, 1438, MATCH($B$3, resultados!$A$1:$ZZ$1, 0))</f>
        <v/>
      </c>
    </row>
    <row r="1445">
      <c r="A1445">
        <f>INDEX(resultados!$A$2:$ZZ$3000, 1439, MATCH($B$1, resultados!$A$1:$ZZ$1, 0))</f>
        <v/>
      </c>
      <c r="B1445">
        <f>INDEX(resultados!$A$2:$ZZ$3000, 1439, MATCH($B$2, resultados!$A$1:$ZZ$1, 0))</f>
        <v/>
      </c>
      <c r="C1445">
        <f>INDEX(resultados!$A$2:$ZZ$3000, 1439, MATCH($B$3, resultados!$A$1:$ZZ$1, 0))</f>
        <v/>
      </c>
    </row>
    <row r="1446">
      <c r="A1446">
        <f>INDEX(resultados!$A$2:$ZZ$3000, 1440, MATCH($B$1, resultados!$A$1:$ZZ$1, 0))</f>
        <v/>
      </c>
      <c r="B1446">
        <f>INDEX(resultados!$A$2:$ZZ$3000, 1440, MATCH($B$2, resultados!$A$1:$ZZ$1, 0))</f>
        <v/>
      </c>
      <c r="C1446">
        <f>INDEX(resultados!$A$2:$ZZ$3000, 1440, MATCH($B$3, resultados!$A$1:$ZZ$1, 0))</f>
        <v/>
      </c>
    </row>
    <row r="1447">
      <c r="A1447">
        <f>INDEX(resultados!$A$2:$ZZ$3000, 1441, MATCH($B$1, resultados!$A$1:$ZZ$1, 0))</f>
        <v/>
      </c>
      <c r="B1447">
        <f>INDEX(resultados!$A$2:$ZZ$3000, 1441, MATCH($B$2, resultados!$A$1:$ZZ$1, 0))</f>
        <v/>
      </c>
      <c r="C1447">
        <f>INDEX(resultados!$A$2:$ZZ$3000, 1441, MATCH($B$3, resultados!$A$1:$ZZ$1, 0))</f>
        <v/>
      </c>
    </row>
    <row r="1448">
      <c r="A1448">
        <f>INDEX(resultados!$A$2:$ZZ$3000, 1442, MATCH($B$1, resultados!$A$1:$ZZ$1, 0))</f>
        <v/>
      </c>
      <c r="B1448">
        <f>INDEX(resultados!$A$2:$ZZ$3000, 1442, MATCH($B$2, resultados!$A$1:$ZZ$1, 0))</f>
        <v/>
      </c>
      <c r="C1448">
        <f>INDEX(resultados!$A$2:$ZZ$3000, 1442, MATCH($B$3, resultados!$A$1:$ZZ$1, 0))</f>
        <v/>
      </c>
    </row>
    <row r="1449">
      <c r="A1449">
        <f>INDEX(resultados!$A$2:$ZZ$3000, 1443, MATCH($B$1, resultados!$A$1:$ZZ$1, 0))</f>
        <v/>
      </c>
      <c r="B1449">
        <f>INDEX(resultados!$A$2:$ZZ$3000, 1443, MATCH($B$2, resultados!$A$1:$ZZ$1, 0))</f>
        <v/>
      </c>
      <c r="C1449">
        <f>INDEX(resultados!$A$2:$ZZ$3000, 1443, MATCH($B$3, resultados!$A$1:$ZZ$1, 0))</f>
        <v/>
      </c>
    </row>
    <row r="1450">
      <c r="A1450">
        <f>INDEX(resultados!$A$2:$ZZ$3000, 1444, MATCH($B$1, resultados!$A$1:$ZZ$1, 0))</f>
        <v/>
      </c>
      <c r="B1450">
        <f>INDEX(resultados!$A$2:$ZZ$3000, 1444, MATCH($B$2, resultados!$A$1:$ZZ$1, 0))</f>
        <v/>
      </c>
      <c r="C1450">
        <f>INDEX(resultados!$A$2:$ZZ$3000, 1444, MATCH($B$3, resultados!$A$1:$ZZ$1, 0))</f>
        <v/>
      </c>
    </row>
    <row r="1451">
      <c r="A1451">
        <f>INDEX(resultados!$A$2:$ZZ$3000, 1445, MATCH($B$1, resultados!$A$1:$ZZ$1, 0))</f>
        <v/>
      </c>
      <c r="B1451">
        <f>INDEX(resultados!$A$2:$ZZ$3000, 1445, MATCH($B$2, resultados!$A$1:$ZZ$1, 0))</f>
        <v/>
      </c>
      <c r="C1451">
        <f>INDEX(resultados!$A$2:$ZZ$3000, 1445, MATCH($B$3, resultados!$A$1:$ZZ$1, 0))</f>
        <v/>
      </c>
    </row>
    <row r="1452">
      <c r="A1452">
        <f>INDEX(resultados!$A$2:$ZZ$3000, 1446, MATCH($B$1, resultados!$A$1:$ZZ$1, 0))</f>
        <v/>
      </c>
      <c r="B1452">
        <f>INDEX(resultados!$A$2:$ZZ$3000, 1446, MATCH($B$2, resultados!$A$1:$ZZ$1, 0))</f>
        <v/>
      </c>
      <c r="C1452">
        <f>INDEX(resultados!$A$2:$ZZ$3000, 1446, MATCH($B$3, resultados!$A$1:$ZZ$1, 0))</f>
        <v/>
      </c>
    </row>
    <row r="1453">
      <c r="A1453">
        <f>INDEX(resultados!$A$2:$ZZ$3000, 1447, MATCH($B$1, resultados!$A$1:$ZZ$1, 0))</f>
        <v/>
      </c>
      <c r="B1453">
        <f>INDEX(resultados!$A$2:$ZZ$3000, 1447, MATCH($B$2, resultados!$A$1:$ZZ$1, 0))</f>
        <v/>
      </c>
      <c r="C1453">
        <f>INDEX(resultados!$A$2:$ZZ$3000, 1447, MATCH($B$3, resultados!$A$1:$ZZ$1, 0))</f>
        <v/>
      </c>
    </row>
    <row r="1454">
      <c r="A1454">
        <f>INDEX(resultados!$A$2:$ZZ$3000, 1448, MATCH($B$1, resultados!$A$1:$ZZ$1, 0))</f>
        <v/>
      </c>
      <c r="B1454">
        <f>INDEX(resultados!$A$2:$ZZ$3000, 1448, MATCH($B$2, resultados!$A$1:$ZZ$1, 0))</f>
        <v/>
      </c>
      <c r="C1454">
        <f>INDEX(resultados!$A$2:$ZZ$3000, 1448, MATCH($B$3, resultados!$A$1:$ZZ$1, 0))</f>
        <v/>
      </c>
    </row>
    <row r="1455">
      <c r="A1455">
        <f>INDEX(resultados!$A$2:$ZZ$3000, 1449, MATCH($B$1, resultados!$A$1:$ZZ$1, 0))</f>
        <v/>
      </c>
      <c r="B1455">
        <f>INDEX(resultados!$A$2:$ZZ$3000, 1449, MATCH($B$2, resultados!$A$1:$ZZ$1, 0))</f>
        <v/>
      </c>
      <c r="C1455">
        <f>INDEX(resultados!$A$2:$ZZ$3000, 1449, MATCH($B$3, resultados!$A$1:$ZZ$1, 0))</f>
        <v/>
      </c>
    </row>
    <row r="1456">
      <c r="A1456">
        <f>INDEX(resultados!$A$2:$ZZ$3000, 1450, MATCH($B$1, resultados!$A$1:$ZZ$1, 0))</f>
        <v/>
      </c>
      <c r="B1456">
        <f>INDEX(resultados!$A$2:$ZZ$3000, 1450, MATCH($B$2, resultados!$A$1:$ZZ$1, 0))</f>
        <v/>
      </c>
      <c r="C1456">
        <f>INDEX(resultados!$A$2:$ZZ$3000, 1450, MATCH($B$3, resultados!$A$1:$ZZ$1, 0))</f>
        <v/>
      </c>
    </row>
    <row r="1457">
      <c r="A1457">
        <f>INDEX(resultados!$A$2:$ZZ$3000, 1451, MATCH($B$1, resultados!$A$1:$ZZ$1, 0))</f>
        <v/>
      </c>
      <c r="B1457">
        <f>INDEX(resultados!$A$2:$ZZ$3000, 1451, MATCH($B$2, resultados!$A$1:$ZZ$1, 0))</f>
        <v/>
      </c>
      <c r="C1457">
        <f>INDEX(resultados!$A$2:$ZZ$3000, 1451, MATCH($B$3, resultados!$A$1:$ZZ$1, 0))</f>
        <v/>
      </c>
    </row>
    <row r="1458">
      <c r="A1458">
        <f>INDEX(resultados!$A$2:$ZZ$3000, 1452, MATCH($B$1, resultados!$A$1:$ZZ$1, 0))</f>
        <v/>
      </c>
      <c r="B1458">
        <f>INDEX(resultados!$A$2:$ZZ$3000, 1452, MATCH($B$2, resultados!$A$1:$ZZ$1, 0))</f>
        <v/>
      </c>
      <c r="C1458">
        <f>INDEX(resultados!$A$2:$ZZ$3000, 1452, MATCH($B$3, resultados!$A$1:$ZZ$1, 0))</f>
        <v/>
      </c>
    </row>
    <row r="1459">
      <c r="A1459">
        <f>INDEX(resultados!$A$2:$ZZ$3000, 1453, MATCH($B$1, resultados!$A$1:$ZZ$1, 0))</f>
        <v/>
      </c>
      <c r="B1459">
        <f>INDEX(resultados!$A$2:$ZZ$3000, 1453, MATCH($B$2, resultados!$A$1:$ZZ$1, 0))</f>
        <v/>
      </c>
      <c r="C1459">
        <f>INDEX(resultados!$A$2:$ZZ$3000, 1453, MATCH($B$3, resultados!$A$1:$ZZ$1, 0))</f>
        <v/>
      </c>
    </row>
    <row r="1460">
      <c r="A1460">
        <f>INDEX(resultados!$A$2:$ZZ$3000, 1454, MATCH($B$1, resultados!$A$1:$ZZ$1, 0))</f>
        <v/>
      </c>
      <c r="B1460">
        <f>INDEX(resultados!$A$2:$ZZ$3000, 1454, MATCH($B$2, resultados!$A$1:$ZZ$1, 0))</f>
        <v/>
      </c>
      <c r="C1460">
        <f>INDEX(resultados!$A$2:$ZZ$3000, 1454, MATCH($B$3, resultados!$A$1:$ZZ$1, 0))</f>
        <v/>
      </c>
    </row>
    <row r="1461">
      <c r="A1461">
        <f>INDEX(resultados!$A$2:$ZZ$3000, 1455, MATCH($B$1, resultados!$A$1:$ZZ$1, 0))</f>
        <v/>
      </c>
      <c r="B1461">
        <f>INDEX(resultados!$A$2:$ZZ$3000, 1455, MATCH($B$2, resultados!$A$1:$ZZ$1, 0))</f>
        <v/>
      </c>
      <c r="C1461">
        <f>INDEX(resultados!$A$2:$ZZ$3000, 1455, MATCH($B$3, resultados!$A$1:$ZZ$1, 0))</f>
        <v/>
      </c>
    </row>
    <row r="1462">
      <c r="A1462">
        <f>INDEX(resultados!$A$2:$ZZ$3000, 1456, MATCH($B$1, resultados!$A$1:$ZZ$1, 0))</f>
        <v/>
      </c>
      <c r="B1462">
        <f>INDEX(resultados!$A$2:$ZZ$3000, 1456, MATCH($B$2, resultados!$A$1:$ZZ$1, 0))</f>
        <v/>
      </c>
      <c r="C1462">
        <f>INDEX(resultados!$A$2:$ZZ$3000, 1456, MATCH($B$3, resultados!$A$1:$ZZ$1, 0))</f>
        <v/>
      </c>
    </row>
    <row r="1463">
      <c r="A1463">
        <f>INDEX(resultados!$A$2:$ZZ$3000, 1457, MATCH($B$1, resultados!$A$1:$ZZ$1, 0))</f>
        <v/>
      </c>
      <c r="B1463">
        <f>INDEX(resultados!$A$2:$ZZ$3000, 1457, MATCH($B$2, resultados!$A$1:$ZZ$1, 0))</f>
        <v/>
      </c>
      <c r="C1463">
        <f>INDEX(resultados!$A$2:$ZZ$3000, 1457, MATCH($B$3, resultados!$A$1:$ZZ$1, 0))</f>
        <v/>
      </c>
    </row>
    <row r="1464">
      <c r="A1464">
        <f>INDEX(resultados!$A$2:$ZZ$3000, 1458, MATCH($B$1, resultados!$A$1:$ZZ$1, 0))</f>
        <v/>
      </c>
      <c r="B1464">
        <f>INDEX(resultados!$A$2:$ZZ$3000, 1458, MATCH($B$2, resultados!$A$1:$ZZ$1, 0))</f>
        <v/>
      </c>
      <c r="C1464">
        <f>INDEX(resultados!$A$2:$ZZ$3000, 1458, MATCH($B$3, resultados!$A$1:$ZZ$1, 0))</f>
        <v/>
      </c>
    </row>
    <row r="1465">
      <c r="A1465">
        <f>INDEX(resultados!$A$2:$ZZ$3000, 1459, MATCH($B$1, resultados!$A$1:$ZZ$1, 0))</f>
        <v/>
      </c>
      <c r="B1465">
        <f>INDEX(resultados!$A$2:$ZZ$3000, 1459, MATCH($B$2, resultados!$A$1:$ZZ$1, 0))</f>
        <v/>
      </c>
      <c r="C1465">
        <f>INDEX(resultados!$A$2:$ZZ$3000, 1459, MATCH($B$3, resultados!$A$1:$ZZ$1, 0))</f>
        <v/>
      </c>
    </row>
    <row r="1466">
      <c r="A1466">
        <f>INDEX(resultados!$A$2:$ZZ$3000, 1460, MATCH($B$1, resultados!$A$1:$ZZ$1, 0))</f>
        <v/>
      </c>
      <c r="B1466">
        <f>INDEX(resultados!$A$2:$ZZ$3000, 1460, MATCH($B$2, resultados!$A$1:$ZZ$1, 0))</f>
        <v/>
      </c>
      <c r="C1466">
        <f>INDEX(resultados!$A$2:$ZZ$3000, 1460, MATCH($B$3, resultados!$A$1:$ZZ$1, 0))</f>
        <v/>
      </c>
    </row>
    <row r="1467">
      <c r="A1467">
        <f>INDEX(resultados!$A$2:$ZZ$3000, 1461, MATCH($B$1, resultados!$A$1:$ZZ$1, 0))</f>
        <v/>
      </c>
      <c r="B1467">
        <f>INDEX(resultados!$A$2:$ZZ$3000, 1461, MATCH($B$2, resultados!$A$1:$ZZ$1, 0))</f>
        <v/>
      </c>
      <c r="C1467">
        <f>INDEX(resultados!$A$2:$ZZ$3000, 1461, MATCH($B$3, resultados!$A$1:$ZZ$1, 0))</f>
        <v/>
      </c>
    </row>
    <row r="1468">
      <c r="A1468">
        <f>INDEX(resultados!$A$2:$ZZ$3000, 1462, MATCH($B$1, resultados!$A$1:$ZZ$1, 0))</f>
        <v/>
      </c>
      <c r="B1468">
        <f>INDEX(resultados!$A$2:$ZZ$3000, 1462, MATCH($B$2, resultados!$A$1:$ZZ$1, 0))</f>
        <v/>
      </c>
      <c r="C1468">
        <f>INDEX(resultados!$A$2:$ZZ$3000, 1462, MATCH($B$3, resultados!$A$1:$ZZ$1, 0))</f>
        <v/>
      </c>
    </row>
    <row r="1469">
      <c r="A1469">
        <f>INDEX(resultados!$A$2:$ZZ$3000, 1463, MATCH($B$1, resultados!$A$1:$ZZ$1, 0))</f>
        <v/>
      </c>
      <c r="B1469">
        <f>INDEX(resultados!$A$2:$ZZ$3000, 1463, MATCH($B$2, resultados!$A$1:$ZZ$1, 0))</f>
        <v/>
      </c>
      <c r="C1469">
        <f>INDEX(resultados!$A$2:$ZZ$3000, 1463, MATCH($B$3, resultados!$A$1:$ZZ$1, 0))</f>
        <v/>
      </c>
    </row>
    <row r="1470">
      <c r="A1470">
        <f>INDEX(resultados!$A$2:$ZZ$3000, 1464, MATCH($B$1, resultados!$A$1:$ZZ$1, 0))</f>
        <v/>
      </c>
      <c r="B1470">
        <f>INDEX(resultados!$A$2:$ZZ$3000, 1464, MATCH($B$2, resultados!$A$1:$ZZ$1, 0))</f>
        <v/>
      </c>
      <c r="C1470">
        <f>INDEX(resultados!$A$2:$ZZ$3000, 1464, MATCH($B$3, resultados!$A$1:$ZZ$1, 0))</f>
        <v/>
      </c>
    </row>
    <row r="1471">
      <c r="A1471">
        <f>INDEX(resultados!$A$2:$ZZ$3000, 1465, MATCH($B$1, resultados!$A$1:$ZZ$1, 0))</f>
        <v/>
      </c>
      <c r="B1471">
        <f>INDEX(resultados!$A$2:$ZZ$3000, 1465, MATCH($B$2, resultados!$A$1:$ZZ$1, 0))</f>
        <v/>
      </c>
      <c r="C1471">
        <f>INDEX(resultados!$A$2:$ZZ$3000, 1465, MATCH($B$3, resultados!$A$1:$ZZ$1, 0))</f>
        <v/>
      </c>
    </row>
    <row r="1472">
      <c r="A1472">
        <f>INDEX(resultados!$A$2:$ZZ$3000, 1466, MATCH($B$1, resultados!$A$1:$ZZ$1, 0))</f>
        <v/>
      </c>
      <c r="B1472">
        <f>INDEX(resultados!$A$2:$ZZ$3000, 1466, MATCH($B$2, resultados!$A$1:$ZZ$1, 0))</f>
        <v/>
      </c>
      <c r="C1472">
        <f>INDEX(resultados!$A$2:$ZZ$3000, 1466, MATCH($B$3, resultados!$A$1:$ZZ$1, 0))</f>
        <v/>
      </c>
    </row>
    <row r="1473">
      <c r="A1473">
        <f>INDEX(resultados!$A$2:$ZZ$3000, 1467, MATCH($B$1, resultados!$A$1:$ZZ$1, 0))</f>
        <v/>
      </c>
      <c r="B1473">
        <f>INDEX(resultados!$A$2:$ZZ$3000, 1467, MATCH($B$2, resultados!$A$1:$ZZ$1, 0))</f>
        <v/>
      </c>
      <c r="C1473">
        <f>INDEX(resultados!$A$2:$ZZ$3000, 1467, MATCH($B$3, resultados!$A$1:$ZZ$1, 0))</f>
        <v/>
      </c>
    </row>
    <row r="1474">
      <c r="A1474">
        <f>INDEX(resultados!$A$2:$ZZ$3000, 1468, MATCH($B$1, resultados!$A$1:$ZZ$1, 0))</f>
        <v/>
      </c>
      <c r="B1474">
        <f>INDEX(resultados!$A$2:$ZZ$3000, 1468, MATCH($B$2, resultados!$A$1:$ZZ$1, 0))</f>
        <v/>
      </c>
      <c r="C1474">
        <f>INDEX(resultados!$A$2:$ZZ$3000, 1468, MATCH($B$3, resultados!$A$1:$ZZ$1, 0))</f>
        <v/>
      </c>
    </row>
    <row r="1475">
      <c r="A1475">
        <f>INDEX(resultados!$A$2:$ZZ$3000, 1469, MATCH($B$1, resultados!$A$1:$ZZ$1, 0))</f>
        <v/>
      </c>
      <c r="B1475">
        <f>INDEX(resultados!$A$2:$ZZ$3000, 1469, MATCH($B$2, resultados!$A$1:$ZZ$1, 0))</f>
        <v/>
      </c>
      <c r="C1475">
        <f>INDEX(resultados!$A$2:$ZZ$3000, 1469, MATCH($B$3, resultados!$A$1:$ZZ$1, 0))</f>
        <v/>
      </c>
    </row>
    <row r="1476">
      <c r="A1476">
        <f>INDEX(resultados!$A$2:$ZZ$3000, 1470, MATCH($B$1, resultados!$A$1:$ZZ$1, 0))</f>
        <v/>
      </c>
      <c r="B1476">
        <f>INDEX(resultados!$A$2:$ZZ$3000, 1470, MATCH($B$2, resultados!$A$1:$ZZ$1, 0))</f>
        <v/>
      </c>
      <c r="C1476">
        <f>INDEX(resultados!$A$2:$ZZ$3000, 1470, MATCH($B$3, resultados!$A$1:$ZZ$1, 0))</f>
        <v/>
      </c>
    </row>
    <row r="1477">
      <c r="A1477">
        <f>INDEX(resultados!$A$2:$ZZ$3000, 1471, MATCH($B$1, resultados!$A$1:$ZZ$1, 0))</f>
        <v/>
      </c>
      <c r="B1477">
        <f>INDEX(resultados!$A$2:$ZZ$3000, 1471, MATCH($B$2, resultados!$A$1:$ZZ$1, 0))</f>
        <v/>
      </c>
      <c r="C1477">
        <f>INDEX(resultados!$A$2:$ZZ$3000, 1471, MATCH($B$3, resultados!$A$1:$ZZ$1, 0))</f>
        <v/>
      </c>
    </row>
    <row r="1478">
      <c r="A1478">
        <f>INDEX(resultados!$A$2:$ZZ$3000, 1472, MATCH($B$1, resultados!$A$1:$ZZ$1, 0))</f>
        <v/>
      </c>
      <c r="B1478">
        <f>INDEX(resultados!$A$2:$ZZ$3000, 1472, MATCH($B$2, resultados!$A$1:$ZZ$1, 0))</f>
        <v/>
      </c>
      <c r="C1478">
        <f>INDEX(resultados!$A$2:$ZZ$3000, 1472, MATCH($B$3, resultados!$A$1:$ZZ$1, 0))</f>
        <v/>
      </c>
    </row>
    <row r="1479">
      <c r="A1479">
        <f>INDEX(resultados!$A$2:$ZZ$3000, 1473, MATCH($B$1, resultados!$A$1:$ZZ$1, 0))</f>
        <v/>
      </c>
      <c r="B1479">
        <f>INDEX(resultados!$A$2:$ZZ$3000, 1473, MATCH($B$2, resultados!$A$1:$ZZ$1, 0))</f>
        <v/>
      </c>
      <c r="C1479">
        <f>INDEX(resultados!$A$2:$ZZ$3000, 1473, MATCH($B$3, resultados!$A$1:$ZZ$1, 0))</f>
        <v/>
      </c>
    </row>
    <row r="1480">
      <c r="A1480">
        <f>INDEX(resultados!$A$2:$ZZ$3000, 1474, MATCH($B$1, resultados!$A$1:$ZZ$1, 0))</f>
        <v/>
      </c>
      <c r="B1480">
        <f>INDEX(resultados!$A$2:$ZZ$3000, 1474, MATCH($B$2, resultados!$A$1:$ZZ$1, 0))</f>
        <v/>
      </c>
      <c r="C1480">
        <f>INDEX(resultados!$A$2:$ZZ$3000, 1474, MATCH($B$3, resultados!$A$1:$ZZ$1, 0))</f>
        <v/>
      </c>
    </row>
    <row r="1481">
      <c r="A1481">
        <f>INDEX(resultados!$A$2:$ZZ$3000, 1475, MATCH($B$1, resultados!$A$1:$ZZ$1, 0))</f>
        <v/>
      </c>
      <c r="B1481">
        <f>INDEX(resultados!$A$2:$ZZ$3000, 1475, MATCH($B$2, resultados!$A$1:$ZZ$1, 0))</f>
        <v/>
      </c>
      <c r="C1481">
        <f>INDEX(resultados!$A$2:$ZZ$3000, 1475, MATCH($B$3, resultados!$A$1:$ZZ$1, 0))</f>
        <v/>
      </c>
    </row>
    <row r="1482">
      <c r="A1482">
        <f>INDEX(resultados!$A$2:$ZZ$3000, 1476, MATCH($B$1, resultados!$A$1:$ZZ$1, 0))</f>
        <v/>
      </c>
      <c r="B1482">
        <f>INDEX(resultados!$A$2:$ZZ$3000, 1476, MATCH($B$2, resultados!$A$1:$ZZ$1, 0))</f>
        <v/>
      </c>
      <c r="C1482">
        <f>INDEX(resultados!$A$2:$ZZ$3000, 1476, MATCH($B$3, resultados!$A$1:$ZZ$1, 0))</f>
        <v/>
      </c>
    </row>
    <row r="1483">
      <c r="A1483">
        <f>INDEX(resultados!$A$2:$ZZ$3000, 1477, MATCH($B$1, resultados!$A$1:$ZZ$1, 0))</f>
        <v/>
      </c>
      <c r="B1483">
        <f>INDEX(resultados!$A$2:$ZZ$3000, 1477, MATCH($B$2, resultados!$A$1:$ZZ$1, 0))</f>
        <v/>
      </c>
      <c r="C1483">
        <f>INDEX(resultados!$A$2:$ZZ$3000, 1477, MATCH($B$3, resultados!$A$1:$ZZ$1, 0))</f>
        <v/>
      </c>
    </row>
    <row r="1484">
      <c r="A1484">
        <f>INDEX(resultados!$A$2:$ZZ$3000, 1478, MATCH($B$1, resultados!$A$1:$ZZ$1, 0))</f>
        <v/>
      </c>
      <c r="B1484">
        <f>INDEX(resultados!$A$2:$ZZ$3000, 1478, MATCH($B$2, resultados!$A$1:$ZZ$1, 0))</f>
        <v/>
      </c>
      <c r="C1484">
        <f>INDEX(resultados!$A$2:$ZZ$3000, 1478, MATCH($B$3, resultados!$A$1:$ZZ$1, 0))</f>
        <v/>
      </c>
    </row>
    <row r="1485">
      <c r="A1485">
        <f>INDEX(resultados!$A$2:$ZZ$3000, 1479, MATCH($B$1, resultados!$A$1:$ZZ$1, 0))</f>
        <v/>
      </c>
      <c r="B1485">
        <f>INDEX(resultados!$A$2:$ZZ$3000, 1479, MATCH($B$2, resultados!$A$1:$ZZ$1, 0))</f>
        <v/>
      </c>
      <c r="C1485">
        <f>INDEX(resultados!$A$2:$ZZ$3000, 1479, MATCH($B$3, resultados!$A$1:$ZZ$1, 0))</f>
        <v/>
      </c>
    </row>
    <row r="1486">
      <c r="A1486">
        <f>INDEX(resultados!$A$2:$ZZ$3000, 1480, MATCH($B$1, resultados!$A$1:$ZZ$1, 0))</f>
        <v/>
      </c>
      <c r="B1486">
        <f>INDEX(resultados!$A$2:$ZZ$3000, 1480, MATCH($B$2, resultados!$A$1:$ZZ$1, 0))</f>
        <v/>
      </c>
      <c r="C1486">
        <f>INDEX(resultados!$A$2:$ZZ$3000, 1480, MATCH($B$3, resultados!$A$1:$ZZ$1, 0))</f>
        <v/>
      </c>
    </row>
    <row r="1487">
      <c r="A1487">
        <f>INDEX(resultados!$A$2:$ZZ$3000, 1481, MATCH($B$1, resultados!$A$1:$ZZ$1, 0))</f>
        <v/>
      </c>
      <c r="B1487">
        <f>INDEX(resultados!$A$2:$ZZ$3000, 1481, MATCH($B$2, resultados!$A$1:$ZZ$1, 0))</f>
        <v/>
      </c>
      <c r="C1487">
        <f>INDEX(resultados!$A$2:$ZZ$3000, 1481, MATCH($B$3, resultados!$A$1:$ZZ$1, 0))</f>
        <v/>
      </c>
    </row>
    <row r="1488">
      <c r="A1488">
        <f>INDEX(resultados!$A$2:$ZZ$3000, 1482, MATCH($B$1, resultados!$A$1:$ZZ$1, 0))</f>
        <v/>
      </c>
      <c r="B1488">
        <f>INDEX(resultados!$A$2:$ZZ$3000, 1482, MATCH($B$2, resultados!$A$1:$ZZ$1, 0))</f>
        <v/>
      </c>
      <c r="C1488">
        <f>INDEX(resultados!$A$2:$ZZ$3000, 1482, MATCH($B$3, resultados!$A$1:$ZZ$1, 0))</f>
        <v/>
      </c>
    </row>
    <row r="1489">
      <c r="A1489">
        <f>INDEX(resultados!$A$2:$ZZ$3000, 1483, MATCH($B$1, resultados!$A$1:$ZZ$1, 0))</f>
        <v/>
      </c>
      <c r="B1489">
        <f>INDEX(resultados!$A$2:$ZZ$3000, 1483, MATCH($B$2, resultados!$A$1:$ZZ$1, 0))</f>
        <v/>
      </c>
      <c r="C1489">
        <f>INDEX(resultados!$A$2:$ZZ$3000, 1483, MATCH($B$3, resultados!$A$1:$ZZ$1, 0))</f>
        <v/>
      </c>
    </row>
    <row r="1490">
      <c r="A1490">
        <f>INDEX(resultados!$A$2:$ZZ$3000, 1484, MATCH($B$1, resultados!$A$1:$ZZ$1, 0))</f>
        <v/>
      </c>
      <c r="B1490">
        <f>INDEX(resultados!$A$2:$ZZ$3000, 1484, MATCH($B$2, resultados!$A$1:$ZZ$1, 0))</f>
        <v/>
      </c>
      <c r="C1490">
        <f>INDEX(resultados!$A$2:$ZZ$3000, 1484, MATCH($B$3, resultados!$A$1:$ZZ$1, 0))</f>
        <v/>
      </c>
    </row>
    <row r="1491">
      <c r="A1491">
        <f>INDEX(resultados!$A$2:$ZZ$3000, 1485, MATCH($B$1, resultados!$A$1:$ZZ$1, 0))</f>
        <v/>
      </c>
      <c r="B1491">
        <f>INDEX(resultados!$A$2:$ZZ$3000, 1485, MATCH($B$2, resultados!$A$1:$ZZ$1, 0))</f>
        <v/>
      </c>
      <c r="C1491">
        <f>INDEX(resultados!$A$2:$ZZ$3000, 1485, MATCH($B$3, resultados!$A$1:$ZZ$1, 0))</f>
        <v/>
      </c>
    </row>
    <row r="1492">
      <c r="A1492">
        <f>INDEX(resultados!$A$2:$ZZ$3000, 1486, MATCH($B$1, resultados!$A$1:$ZZ$1, 0))</f>
        <v/>
      </c>
      <c r="B1492">
        <f>INDEX(resultados!$A$2:$ZZ$3000, 1486, MATCH($B$2, resultados!$A$1:$ZZ$1, 0))</f>
        <v/>
      </c>
      <c r="C1492">
        <f>INDEX(resultados!$A$2:$ZZ$3000, 1486, MATCH($B$3, resultados!$A$1:$ZZ$1, 0))</f>
        <v/>
      </c>
    </row>
    <row r="1493">
      <c r="A1493">
        <f>INDEX(resultados!$A$2:$ZZ$3000, 1487, MATCH($B$1, resultados!$A$1:$ZZ$1, 0))</f>
        <v/>
      </c>
      <c r="B1493">
        <f>INDEX(resultados!$A$2:$ZZ$3000, 1487, MATCH($B$2, resultados!$A$1:$ZZ$1, 0))</f>
        <v/>
      </c>
      <c r="C1493">
        <f>INDEX(resultados!$A$2:$ZZ$3000, 1487, MATCH($B$3, resultados!$A$1:$ZZ$1, 0))</f>
        <v/>
      </c>
    </row>
    <row r="1494">
      <c r="A1494">
        <f>INDEX(resultados!$A$2:$ZZ$3000, 1488, MATCH($B$1, resultados!$A$1:$ZZ$1, 0))</f>
        <v/>
      </c>
      <c r="B1494">
        <f>INDEX(resultados!$A$2:$ZZ$3000, 1488, MATCH($B$2, resultados!$A$1:$ZZ$1, 0))</f>
        <v/>
      </c>
      <c r="C1494">
        <f>INDEX(resultados!$A$2:$ZZ$3000, 1488, MATCH($B$3, resultados!$A$1:$ZZ$1, 0))</f>
        <v/>
      </c>
    </row>
    <row r="1495">
      <c r="A1495">
        <f>INDEX(resultados!$A$2:$ZZ$3000, 1489, MATCH($B$1, resultados!$A$1:$ZZ$1, 0))</f>
        <v/>
      </c>
      <c r="B1495">
        <f>INDEX(resultados!$A$2:$ZZ$3000, 1489, MATCH($B$2, resultados!$A$1:$ZZ$1, 0))</f>
        <v/>
      </c>
      <c r="C1495">
        <f>INDEX(resultados!$A$2:$ZZ$3000, 1489, MATCH($B$3, resultados!$A$1:$ZZ$1, 0))</f>
        <v/>
      </c>
    </row>
    <row r="1496">
      <c r="A1496">
        <f>INDEX(resultados!$A$2:$ZZ$3000, 1490, MATCH($B$1, resultados!$A$1:$ZZ$1, 0))</f>
        <v/>
      </c>
      <c r="B1496">
        <f>INDEX(resultados!$A$2:$ZZ$3000, 1490, MATCH($B$2, resultados!$A$1:$ZZ$1, 0))</f>
        <v/>
      </c>
      <c r="C1496">
        <f>INDEX(resultados!$A$2:$ZZ$3000, 1490, MATCH($B$3, resultados!$A$1:$ZZ$1, 0))</f>
        <v/>
      </c>
    </row>
    <row r="1497">
      <c r="A1497">
        <f>INDEX(resultados!$A$2:$ZZ$3000, 1491, MATCH($B$1, resultados!$A$1:$ZZ$1, 0))</f>
        <v/>
      </c>
      <c r="B1497">
        <f>INDEX(resultados!$A$2:$ZZ$3000, 1491, MATCH($B$2, resultados!$A$1:$ZZ$1, 0))</f>
        <v/>
      </c>
      <c r="C1497">
        <f>INDEX(resultados!$A$2:$ZZ$3000, 1491, MATCH($B$3, resultados!$A$1:$ZZ$1, 0))</f>
        <v/>
      </c>
    </row>
    <row r="1498">
      <c r="A1498">
        <f>INDEX(resultados!$A$2:$ZZ$3000, 1492, MATCH($B$1, resultados!$A$1:$ZZ$1, 0))</f>
        <v/>
      </c>
      <c r="B1498">
        <f>INDEX(resultados!$A$2:$ZZ$3000, 1492, MATCH($B$2, resultados!$A$1:$ZZ$1, 0))</f>
        <v/>
      </c>
      <c r="C1498">
        <f>INDEX(resultados!$A$2:$ZZ$3000, 1492, MATCH($B$3, resultados!$A$1:$ZZ$1, 0))</f>
        <v/>
      </c>
    </row>
    <row r="1499">
      <c r="A1499">
        <f>INDEX(resultados!$A$2:$ZZ$3000, 1493, MATCH($B$1, resultados!$A$1:$ZZ$1, 0))</f>
        <v/>
      </c>
      <c r="B1499">
        <f>INDEX(resultados!$A$2:$ZZ$3000, 1493, MATCH($B$2, resultados!$A$1:$ZZ$1, 0))</f>
        <v/>
      </c>
      <c r="C1499">
        <f>INDEX(resultados!$A$2:$ZZ$3000, 1493, MATCH($B$3, resultados!$A$1:$ZZ$1, 0))</f>
        <v/>
      </c>
    </row>
    <row r="1500">
      <c r="A1500">
        <f>INDEX(resultados!$A$2:$ZZ$3000, 1494, MATCH($B$1, resultados!$A$1:$ZZ$1, 0))</f>
        <v/>
      </c>
      <c r="B1500">
        <f>INDEX(resultados!$A$2:$ZZ$3000, 1494, MATCH($B$2, resultados!$A$1:$ZZ$1, 0))</f>
        <v/>
      </c>
      <c r="C1500">
        <f>INDEX(resultados!$A$2:$ZZ$3000, 1494, MATCH($B$3, resultados!$A$1:$ZZ$1, 0))</f>
        <v/>
      </c>
    </row>
    <row r="1501">
      <c r="A1501">
        <f>INDEX(resultados!$A$2:$ZZ$3000, 1495, MATCH($B$1, resultados!$A$1:$ZZ$1, 0))</f>
        <v/>
      </c>
      <c r="B1501">
        <f>INDEX(resultados!$A$2:$ZZ$3000, 1495, MATCH($B$2, resultados!$A$1:$ZZ$1, 0))</f>
        <v/>
      </c>
      <c r="C1501">
        <f>INDEX(resultados!$A$2:$ZZ$3000, 1495, MATCH($B$3, resultados!$A$1:$ZZ$1, 0))</f>
        <v/>
      </c>
    </row>
    <row r="1502">
      <c r="A1502">
        <f>INDEX(resultados!$A$2:$ZZ$3000, 1496, MATCH($B$1, resultados!$A$1:$ZZ$1, 0))</f>
        <v/>
      </c>
      <c r="B1502">
        <f>INDEX(resultados!$A$2:$ZZ$3000, 1496, MATCH($B$2, resultados!$A$1:$ZZ$1, 0))</f>
        <v/>
      </c>
      <c r="C1502">
        <f>INDEX(resultados!$A$2:$ZZ$3000, 1496, MATCH($B$3, resultados!$A$1:$ZZ$1, 0))</f>
        <v/>
      </c>
    </row>
    <row r="1503">
      <c r="A1503">
        <f>INDEX(resultados!$A$2:$ZZ$3000, 1497, MATCH($B$1, resultados!$A$1:$ZZ$1, 0))</f>
        <v/>
      </c>
      <c r="B1503">
        <f>INDEX(resultados!$A$2:$ZZ$3000, 1497, MATCH($B$2, resultados!$A$1:$ZZ$1, 0))</f>
        <v/>
      </c>
      <c r="C1503">
        <f>INDEX(resultados!$A$2:$ZZ$3000, 1497, MATCH($B$3, resultados!$A$1:$ZZ$1, 0))</f>
        <v/>
      </c>
    </row>
    <row r="1504">
      <c r="A1504">
        <f>INDEX(resultados!$A$2:$ZZ$3000, 1498, MATCH($B$1, resultados!$A$1:$ZZ$1, 0))</f>
        <v/>
      </c>
      <c r="B1504">
        <f>INDEX(resultados!$A$2:$ZZ$3000, 1498, MATCH($B$2, resultados!$A$1:$ZZ$1, 0))</f>
        <v/>
      </c>
      <c r="C1504">
        <f>INDEX(resultados!$A$2:$ZZ$3000, 1498, MATCH($B$3, resultados!$A$1:$ZZ$1, 0))</f>
        <v/>
      </c>
    </row>
    <row r="1505">
      <c r="A1505">
        <f>INDEX(resultados!$A$2:$ZZ$3000, 1499, MATCH($B$1, resultados!$A$1:$ZZ$1, 0))</f>
        <v/>
      </c>
      <c r="B1505">
        <f>INDEX(resultados!$A$2:$ZZ$3000, 1499, MATCH($B$2, resultados!$A$1:$ZZ$1, 0))</f>
        <v/>
      </c>
      <c r="C1505">
        <f>INDEX(resultados!$A$2:$ZZ$3000, 1499, MATCH($B$3, resultados!$A$1:$ZZ$1, 0))</f>
        <v/>
      </c>
    </row>
    <row r="1506">
      <c r="A1506">
        <f>INDEX(resultados!$A$2:$ZZ$3000, 1500, MATCH($B$1, resultados!$A$1:$ZZ$1, 0))</f>
        <v/>
      </c>
      <c r="B1506">
        <f>INDEX(resultados!$A$2:$ZZ$3000, 1500, MATCH($B$2, resultados!$A$1:$ZZ$1, 0))</f>
        <v/>
      </c>
      <c r="C1506">
        <f>INDEX(resultados!$A$2:$ZZ$3000, 1500, MATCH($B$3, resultados!$A$1:$ZZ$1, 0))</f>
        <v/>
      </c>
    </row>
    <row r="1507">
      <c r="A1507">
        <f>INDEX(resultados!$A$2:$ZZ$3000, 1501, MATCH($B$1, resultados!$A$1:$ZZ$1, 0))</f>
        <v/>
      </c>
      <c r="B1507">
        <f>INDEX(resultados!$A$2:$ZZ$3000, 1501, MATCH($B$2, resultados!$A$1:$ZZ$1, 0))</f>
        <v/>
      </c>
      <c r="C1507">
        <f>INDEX(resultados!$A$2:$ZZ$3000, 1501, MATCH($B$3, resultados!$A$1:$ZZ$1, 0))</f>
        <v/>
      </c>
    </row>
    <row r="1508">
      <c r="A1508">
        <f>INDEX(resultados!$A$2:$ZZ$3000, 1502, MATCH($B$1, resultados!$A$1:$ZZ$1, 0))</f>
        <v/>
      </c>
      <c r="B1508">
        <f>INDEX(resultados!$A$2:$ZZ$3000, 1502, MATCH($B$2, resultados!$A$1:$ZZ$1, 0))</f>
        <v/>
      </c>
      <c r="C1508">
        <f>INDEX(resultados!$A$2:$ZZ$3000, 1502, MATCH($B$3, resultados!$A$1:$ZZ$1, 0))</f>
        <v/>
      </c>
    </row>
    <row r="1509">
      <c r="A1509">
        <f>INDEX(resultados!$A$2:$ZZ$3000, 1503, MATCH($B$1, resultados!$A$1:$ZZ$1, 0))</f>
        <v/>
      </c>
      <c r="B1509">
        <f>INDEX(resultados!$A$2:$ZZ$3000, 1503, MATCH($B$2, resultados!$A$1:$ZZ$1, 0))</f>
        <v/>
      </c>
      <c r="C1509">
        <f>INDEX(resultados!$A$2:$ZZ$3000, 1503, MATCH($B$3, resultados!$A$1:$ZZ$1, 0))</f>
        <v/>
      </c>
    </row>
    <row r="1510">
      <c r="A1510">
        <f>INDEX(resultados!$A$2:$ZZ$3000, 1504, MATCH($B$1, resultados!$A$1:$ZZ$1, 0))</f>
        <v/>
      </c>
      <c r="B1510">
        <f>INDEX(resultados!$A$2:$ZZ$3000, 1504, MATCH($B$2, resultados!$A$1:$ZZ$1, 0))</f>
        <v/>
      </c>
      <c r="C1510">
        <f>INDEX(resultados!$A$2:$ZZ$3000, 1504, MATCH($B$3, resultados!$A$1:$ZZ$1, 0))</f>
        <v/>
      </c>
    </row>
    <row r="1511">
      <c r="A1511">
        <f>INDEX(resultados!$A$2:$ZZ$3000, 1505, MATCH($B$1, resultados!$A$1:$ZZ$1, 0))</f>
        <v/>
      </c>
      <c r="B1511">
        <f>INDEX(resultados!$A$2:$ZZ$3000, 1505, MATCH($B$2, resultados!$A$1:$ZZ$1, 0))</f>
        <v/>
      </c>
      <c r="C1511">
        <f>INDEX(resultados!$A$2:$ZZ$3000, 1505, MATCH($B$3, resultados!$A$1:$ZZ$1, 0))</f>
        <v/>
      </c>
    </row>
    <row r="1512">
      <c r="A1512">
        <f>INDEX(resultados!$A$2:$ZZ$3000, 1506, MATCH($B$1, resultados!$A$1:$ZZ$1, 0))</f>
        <v/>
      </c>
      <c r="B1512">
        <f>INDEX(resultados!$A$2:$ZZ$3000, 1506, MATCH($B$2, resultados!$A$1:$ZZ$1, 0))</f>
        <v/>
      </c>
      <c r="C1512">
        <f>INDEX(resultados!$A$2:$ZZ$3000, 1506, MATCH($B$3, resultados!$A$1:$ZZ$1, 0))</f>
        <v/>
      </c>
    </row>
    <row r="1513">
      <c r="A1513">
        <f>INDEX(resultados!$A$2:$ZZ$3000, 1507, MATCH($B$1, resultados!$A$1:$ZZ$1, 0))</f>
        <v/>
      </c>
      <c r="B1513">
        <f>INDEX(resultados!$A$2:$ZZ$3000, 1507, MATCH($B$2, resultados!$A$1:$ZZ$1, 0))</f>
        <v/>
      </c>
      <c r="C1513">
        <f>INDEX(resultados!$A$2:$ZZ$3000, 1507, MATCH($B$3, resultados!$A$1:$ZZ$1, 0))</f>
        <v/>
      </c>
    </row>
    <row r="1514">
      <c r="A1514">
        <f>INDEX(resultados!$A$2:$ZZ$3000, 1508, MATCH($B$1, resultados!$A$1:$ZZ$1, 0))</f>
        <v/>
      </c>
      <c r="B1514">
        <f>INDEX(resultados!$A$2:$ZZ$3000, 1508, MATCH($B$2, resultados!$A$1:$ZZ$1, 0))</f>
        <v/>
      </c>
      <c r="C1514">
        <f>INDEX(resultados!$A$2:$ZZ$3000, 1508, MATCH($B$3, resultados!$A$1:$ZZ$1, 0))</f>
        <v/>
      </c>
    </row>
    <row r="1515">
      <c r="A1515">
        <f>INDEX(resultados!$A$2:$ZZ$3000, 1509, MATCH($B$1, resultados!$A$1:$ZZ$1, 0))</f>
        <v/>
      </c>
      <c r="B1515">
        <f>INDEX(resultados!$A$2:$ZZ$3000, 1509, MATCH($B$2, resultados!$A$1:$ZZ$1, 0))</f>
        <v/>
      </c>
      <c r="C1515">
        <f>INDEX(resultados!$A$2:$ZZ$3000, 1509, MATCH($B$3, resultados!$A$1:$ZZ$1, 0))</f>
        <v/>
      </c>
    </row>
    <row r="1516">
      <c r="A1516">
        <f>INDEX(resultados!$A$2:$ZZ$3000, 1510, MATCH($B$1, resultados!$A$1:$ZZ$1, 0))</f>
        <v/>
      </c>
      <c r="B1516">
        <f>INDEX(resultados!$A$2:$ZZ$3000, 1510, MATCH($B$2, resultados!$A$1:$ZZ$1, 0))</f>
        <v/>
      </c>
      <c r="C1516">
        <f>INDEX(resultados!$A$2:$ZZ$3000, 1510, MATCH($B$3, resultados!$A$1:$ZZ$1, 0))</f>
        <v/>
      </c>
    </row>
    <row r="1517">
      <c r="A1517">
        <f>INDEX(resultados!$A$2:$ZZ$3000, 1511, MATCH($B$1, resultados!$A$1:$ZZ$1, 0))</f>
        <v/>
      </c>
      <c r="B1517">
        <f>INDEX(resultados!$A$2:$ZZ$3000, 1511, MATCH($B$2, resultados!$A$1:$ZZ$1, 0))</f>
        <v/>
      </c>
      <c r="C1517">
        <f>INDEX(resultados!$A$2:$ZZ$3000, 1511, MATCH($B$3, resultados!$A$1:$ZZ$1, 0))</f>
        <v/>
      </c>
    </row>
    <row r="1518">
      <c r="A1518">
        <f>INDEX(resultados!$A$2:$ZZ$3000, 1512, MATCH($B$1, resultados!$A$1:$ZZ$1, 0))</f>
        <v/>
      </c>
      <c r="B1518">
        <f>INDEX(resultados!$A$2:$ZZ$3000, 1512, MATCH($B$2, resultados!$A$1:$ZZ$1, 0))</f>
        <v/>
      </c>
      <c r="C1518">
        <f>INDEX(resultados!$A$2:$ZZ$3000, 1512, MATCH($B$3, resultados!$A$1:$ZZ$1, 0))</f>
        <v/>
      </c>
    </row>
    <row r="1519">
      <c r="A1519">
        <f>INDEX(resultados!$A$2:$ZZ$3000, 1513, MATCH($B$1, resultados!$A$1:$ZZ$1, 0))</f>
        <v/>
      </c>
      <c r="B1519">
        <f>INDEX(resultados!$A$2:$ZZ$3000, 1513, MATCH($B$2, resultados!$A$1:$ZZ$1, 0))</f>
        <v/>
      </c>
      <c r="C1519">
        <f>INDEX(resultados!$A$2:$ZZ$3000, 1513, MATCH($B$3, resultados!$A$1:$ZZ$1, 0))</f>
        <v/>
      </c>
    </row>
    <row r="1520">
      <c r="A1520">
        <f>INDEX(resultados!$A$2:$ZZ$3000, 1514, MATCH($B$1, resultados!$A$1:$ZZ$1, 0))</f>
        <v/>
      </c>
      <c r="B1520">
        <f>INDEX(resultados!$A$2:$ZZ$3000, 1514, MATCH($B$2, resultados!$A$1:$ZZ$1, 0))</f>
        <v/>
      </c>
      <c r="C1520">
        <f>INDEX(resultados!$A$2:$ZZ$3000, 1514, MATCH($B$3, resultados!$A$1:$ZZ$1, 0))</f>
        <v/>
      </c>
    </row>
    <row r="1521">
      <c r="A1521">
        <f>INDEX(resultados!$A$2:$ZZ$3000, 1515, MATCH($B$1, resultados!$A$1:$ZZ$1, 0))</f>
        <v/>
      </c>
      <c r="B1521">
        <f>INDEX(resultados!$A$2:$ZZ$3000, 1515, MATCH($B$2, resultados!$A$1:$ZZ$1, 0))</f>
        <v/>
      </c>
      <c r="C1521">
        <f>INDEX(resultados!$A$2:$ZZ$3000, 1515, MATCH($B$3, resultados!$A$1:$ZZ$1, 0))</f>
        <v/>
      </c>
    </row>
    <row r="1522">
      <c r="A1522">
        <f>INDEX(resultados!$A$2:$ZZ$3000, 1516, MATCH($B$1, resultados!$A$1:$ZZ$1, 0))</f>
        <v/>
      </c>
      <c r="B1522">
        <f>INDEX(resultados!$A$2:$ZZ$3000, 1516, MATCH($B$2, resultados!$A$1:$ZZ$1, 0))</f>
        <v/>
      </c>
      <c r="C1522">
        <f>INDEX(resultados!$A$2:$ZZ$3000, 1516, MATCH($B$3, resultados!$A$1:$ZZ$1, 0))</f>
        <v/>
      </c>
    </row>
    <row r="1523">
      <c r="A1523">
        <f>INDEX(resultados!$A$2:$ZZ$3000, 1517, MATCH($B$1, resultados!$A$1:$ZZ$1, 0))</f>
        <v/>
      </c>
      <c r="B1523">
        <f>INDEX(resultados!$A$2:$ZZ$3000, 1517, MATCH($B$2, resultados!$A$1:$ZZ$1, 0))</f>
        <v/>
      </c>
      <c r="C1523">
        <f>INDEX(resultados!$A$2:$ZZ$3000, 1517, MATCH($B$3, resultados!$A$1:$ZZ$1, 0))</f>
        <v/>
      </c>
    </row>
    <row r="1524">
      <c r="A1524">
        <f>INDEX(resultados!$A$2:$ZZ$3000, 1518, MATCH($B$1, resultados!$A$1:$ZZ$1, 0))</f>
        <v/>
      </c>
      <c r="B1524">
        <f>INDEX(resultados!$A$2:$ZZ$3000, 1518, MATCH($B$2, resultados!$A$1:$ZZ$1, 0))</f>
        <v/>
      </c>
      <c r="C1524">
        <f>INDEX(resultados!$A$2:$ZZ$3000, 1518, MATCH($B$3, resultados!$A$1:$ZZ$1, 0))</f>
        <v/>
      </c>
    </row>
    <row r="1525">
      <c r="A1525">
        <f>INDEX(resultados!$A$2:$ZZ$3000, 1519, MATCH($B$1, resultados!$A$1:$ZZ$1, 0))</f>
        <v/>
      </c>
      <c r="B1525">
        <f>INDEX(resultados!$A$2:$ZZ$3000, 1519, MATCH($B$2, resultados!$A$1:$ZZ$1, 0))</f>
        <v/>
      </c>
      <c r="C1525">
        <f>INDEX(resultados!$A$2:$ZZ$3000, 1519, MATCH($B$3, resultados!$A$1:$ZZ$1, 0))</f>
        <v/>
      </c>
    </row>
    <row r="1526">
      <c r="A1526">
        <f>INDEX(resultados!$A$2:$ZZ$3000, 1520, MATCH($B$1, resultados!$A$1:$ZZ$1, 0))</f>
        <v/>
      </c>
      <c r="B1526">
        <f>INDEX(resultados!$A$2:$ZZ$3000, 1520, MATCH($B$2, resultados!$A$1:$ZZ$1, 0))</f>
        <v/>
      </c>
      <c r="C1526">
        <f>INDEX(resultados!$A$2:$ZZ$3000, 1520, MATCH($B$3, resultados!$A$1:$ZZ$1, 0))</f>
        <v/>
      </c>
    </row>
    <row r="1527">
      <c r="A1527">
        <f>INDEX(resultados!$A$2:$ZZ$3000, 1521, MATCH($B$1, resultados!$A$1:$ZZ$1, 0))</f>
        <v/>
      </c>
      <c r="B1527">
        <f>INDEX(resultados!$A$2:$ZZ$3000, 1521, MATCH($B$2, resultados!$A$1:$ZZ$1, 0))</f>
        <v/>
      </c>
      <c r="C1527">
        <f>INDEX(resultados!$A$2:$ZZ$3000, 1521, MATCH($B$3, resultados!$A$1:$ZZ$1, 0))</f>
        <v/>
      </c>
    </row>
    <row r="1528">
      <c r="A1528">
        <f>INDEX(resultados!$A$2:$ZZ$3000, 1522, MATCH($B$1, resultados!$A$1:$ZZ$1, 0))</f>
        <v/>
      </c>
      <c r="B1528">
        <f>INDEX(resultados!$A$2:$ZZ$3000, 1522, MATCH($B$2, resultados!$A$1:$ZZ$1, 0))</f>
        <v/>
      </c>
      <c r="C1528">
        <f>INDEX(resultados!$A$2:$ZZ$3000, 1522, MATCH($B$3, resultados!$A$1:$ZZ$1, 0))</f>
        <v/>
      </c>
    </row>
    <row r="1529">
      <c r="A1529">
        <f>INDEX(resultados!$A$2:$ZZ$3000, 1523, MATCH($B$1, resultados!$A$1:$ZZ$1, 0))</f>
        <v/>
      </c>
      <c r="B1529">
        <f>INDEX(resultados!$A$2:$ZZ$3000, 1523, MATCH($B$2, resultados!$A$1:$ZZ$1, 0))</f>
        <v/>
      </c>
      <c r="C1529">
        <f>INDEX(resultados!$A$2:$ZZ$3000, 1523, MATCH($B$3, resultados!$A$1:$ZZ$1, 0))</f>
        <v/>
      </c>
    </row>
    <row r="1530">
      <c r="A1530">
        <f>INDEX(resultados!$A$2:$ZZ$3000, 1524, MATCH($B$1, resultados!$A$1:$ZZ$1, 0))</f>
        <v/>
      </c>
      <c r="B1530">
        <f>INDEX(resultados!$A$2:$ZZ$3000, 1524, MATCH($B$2, resultados!$A$1:$ZZ$1, 0))</f>
        <v/>
      </c>
      <c r="C1530">
        <f>INDEX(resultados!$A$2:$ZZ$3000, 1524, MATCH($B$3, resultados!$A$1:$ZZ$1, 0))</f>
        <v/>
      </c>
    </row>
    <row r="1531">
      <c r="A1531">
        <f>INDEX(resultados!$A$2:$ZZ$3000, 1525, MATCH($B$1, resultados!$A$1:$ZZ$1, 0))</f>
        <v/>
      </c>
      <c r="B1531">
        <f>INDEX(resultados!$A$2:$ZZ$3000, 1525, MATCH($B$2, resultados!$A$1:$ZZ$1, 0))</f>
        <v/>
      </c>
      <c r="C1531">
        <f>INDEX(resultados!$A$2:$ZZ$3000, 1525, MATCH($B$3, resultados!$A$1:$ZZ$1, 0))</f>
        <v/>
      </c>
    </row>
    <row r="1532">
      <c r="A1532">
        <f>INDEX(resultados!$A$2:$ZZ$3000, 1526, MATCH($B$1, resultados!$A$1:$ZZ$1, 0))</f>
        <v/>
      </c>
      <c r="B1532">
        <f>INDEX(resultados!$A$2:$ZZ$3000, 1526, MATCH($B$2, resultados!$A$1:$ZZ$1, 0))</f>
        <v/>
      </c>
      <c r="C1532">
        <f>INDEX(resultados!$A$2:$ZZ$3000, 1526, MATCH($B$3, resultados!$A$1:$ZZ$1, 0))</f>
        <v/>
      </c>
    </row>
    <row r="1533">
      <c r="A1533">
        <f>INDEX(resultados!$A$2:$ZZ$3000, 1527, MATCH($B$1, resultados!$A$1:$ZZ$1, 0))</f>
        <v/>
      </c>
      <c r="B1533">
        <f>INDEX(resultados!$A$2:$ZZ$3000, 1527, MATCH($B$2, resultados!$A$1:$ZZ$1, 0))</f>
        <v/>
      </c>
      <c r="C1533">
        <f>INDEX(resultados!$A$2:$ZZ$3000, 1527, MATCH($B$3, resultados!$A$1:$ZZ$1, 0))</f>
        <v/>
      </c>
    </row>
    <row r="1534">
      <c r="A1534">
        <f>INDEX(resultados!$A$2:$ZZ$3000, 1528, MATCH($B$1, resultados!$A$1:$ZZ$1, 0))</f>
        <v/>
      </c>
      <c r="B1534">
        <f>INDEX(resultados!$A$2:$ZZ$3000, 1528, MATCH($B$2, resultados!$A$1:$ZZ$1, 0))</f>
        <v/>
      </c>
      <c r="C1534">
        <f>INDEX(resultados!$A$2:$ZZ$3000, 1528, MATCH($B$3, resultados!$A$1:$ZZ$1, 0))</f>
        <v/>
      </c>
    </row>
    <row r="1535">
      <c r="A1535">
        <f>INDEX(resultados!$A$2:$ZZ$3000, 1529, MATCH($B$1, resultados!$A$1:$ZZ$1, 0))</f>
        <v/>
      </c>
      <c r="B1535">
        <f>INDEX(resultados!$A$2:$ZZ$3000, 1529, MATCH($B$2, resultados!$A$1:$ZZ$1, 0))</f>
        <v/>
      </c>
      <c r="C1535">
        <f>INDEX(resultados!$A$2:$ZZ$3000, 1529, MATCH($B$3, resultados!$A$1:$ZZ$1, 0))</f>
        <v/>
      </c>
    </row>
    <row r="1536">
      <c r="A1536">
        <f>INDEX(resultados!$A$2:$ZZ$3000, 1530, MATCH($B$1, resultados!$A$1:$ZZ$1, 0))</f>
        <v/>
      </c>
      <c r="B1536">
        <f>INDEX(resultados!$A$2:$ZZ$3000, 1530, MATCH($B$2, resultados!$A$1:$ZZ$1, 0))</f>
        <v/>
      </c>
      <c r="C1536">
        <f>INDEX(resultados!$A$2:$ZZ$3000, 1530, MATCH($B$3, resultados!$A$1:$ZZ$1, 0))</f>
        <v/>
      </c>
    </row>
    <row r="1537">
      <c r="A1537">
        <f>INDEX(resultados!$A$2:$ZZ$3000, 1531, MATCH($B$1, resultados!$A$1:$ZZ$1, 0))</f>
        <v/>
      </c>
      <c r="B1537">
        <f>INDEX(resultados!$A$2:$ZZ$3000, 1531, MATCH($B$2, resultados!$A$1:$ZZ$1, 0))</f>
        <v/>
      </c>
      <c r="C1537">
        <f>INDEX(resultados!$A$2:$ZZ$3000, 1531, MATCH($B$3, resultados!$A$1:$ZZ$1, 0))</f>
        <v/>
      </c>
    </row>
    <row r="1538">
      <c r="A1538">
        <f>INDEX(resultados!$A$2:$ZZ$3000, 1532, MATCH($B$1, resultados!$A$1:$ZZ$1, 0))</f>
        <v/>
      </c>
      <c r="B1538">
        <f>INDEX(resultados!$A$2:$ZZ$3000, 1532, MATCH($B$2, resultados!$A$1:$ZZ$1, 0))</f>
        <v/>
      </c>
      <c r="C1538">
        <f>INDEX(resultados!$A$2:$ZZ$3000, 1532, MATCH($B$3, resultados!$A$1:$ZZ$1, 0))</f>
        <v/>
      </c>
    </row>
    <row r="1539">
      <c r="A1539">
        <f>INDEX(resultados!$A$2:$ZZ$3000, 1533, MATCH($B$1, resultados!$A$1:$ZZ$1, 0))</f>
        <v/>
      </c>
      <c r="B1539">
        <f>INDEX(resultados!$A$2:$ZZ$3000, 1533, MATCH($B$2, resultados!$A$1:$ZZ$1, 0))</f>
        <v/>
      </c>
      <c r="C1539">
        <f>INDEX(resultados!$A$2:$ZZ$3000, 1533, MATCH($B$3, resultados!$A$1:$ZZ$1, 0))</f>
        <v/>
      </c>
    </row>
    <row r="1540">
      <c r="A1540">
        <f>INDEX(resultados!$A$2:$ZZ$3000, 1534, MATCH($B$1, resultados!$A$1:$ZZ$1, 0))</f>
        <v/>
      </c>
      <c r="B1540">
        <f>INDEX(resultados!$A$2:$ZZ$3000, 1534, MATCH($B$2, resultados!$A$1:$ZZ$1, 0))</f>
        <v/>
      </c>
      <c r="C1540">
        <f>INDEX(resultados!$A$2:$ZZ$3000, 1534, MATCH($B$3, resultados!$A$1:$ZZ$1, 0))</f>
        <v/>
      </c>
    </row>
    <row r="1541">
      <c r="A1541">
        <f>INDEX(resultados!$A$2:$ZZ$3000, 1535, MATCH($B$1, resultados!$A$1:$ZZ$1, 0))</f>
        <v/>
      </c>
      <c r="B1541">
        <f>INDEX(resultados!$A$2:$ZZ$3000, 1535, MATCH($B$2, resultados!$A$1:$ZZ$1, 0))</f>
        <v/>
      </c>
      <c r="C1541">
        <f>INDEX(resultados!$A$2:$ZZ$3000, 1535, MATCH($B$3, resultados!$A$1:$ZZ$1, 0))</f>
        <v/>
      </c>
    </row>
    <row r="1542">
      <c r="A1542">
        <f>INDEX(resultados!$A$2:$ZZ$3000, 1536, MATCH($B$1, resultados!$A$1:$ZZ$1, 0))</f>
        <v/>
      </c>
      <c r="B1542">
        <f>INDEX(resultados!$A$2:$ZZ$3000, 1536, MATCH($B$2, resultados!$A$1:$ZZ$1, 0))</f>
        <v/>
      </c>
      <c r="C1542">
        <f>INDEX(resultados!$A$2:$ZZ$3000, 1536, MATCH($B$3, resultados!$A$1:$ZZ$1, 0))</f>
        <v/>
      </c>
    </row>
    <row r="1543">
      <c r="A1543">
        <f>INDEX(resultados!$A$2:$ZZ$3000, 1537, MATCH($B$1, resultados!$A$1:$ZZ$1, 0))</f>
        <v/>
      </c>
      <c r="B1543">
        <f>INDEX(resultados!$A$2:$ZZ$3000, 1537, MATCH($B$2, resultados!$A$1:$ZZ$1, 0))</f>
        <v/>
      </c>
      <c r="C1543">
        <f>INDEX(resultados!$A$2:$ZZ$3000, 1537, MATCH($B$3, resultados!$A$1:$ZZ$1, 0))</f>
        <v/>
      </c>
    </row>
    <row r="1544">
      <c r="A1544">
        <f>INDEX(resultados!$A$2:$ZZ$3000, 1538, MATCH($B$1, resultados!$A$1:$ZZ$1, 0))</f>
        <v/>
      </c>
      <c r="B1544">
        <f>INDEX(resultados!$A$2:$ZZ$3000, 1538, MATCH($B$2, resultados!$A$1:$ZZ$1, 0))</f>
        <v/>
      </c>
      <c r="C1544">
        <f>INDEX(resultados!$A$2:$ZZ$3000, 1538, MATCH($B$3, resultados!$A$1:$ZZ$1, 0))</f>
        <v/>
      </c>
    </row>
    <row r="1545">
      <c r="A1545">
        <f>INDEX(resultados!$A$2:$ZZ$3000, 1539, MATCH($B$1, resultados!$A$1:$ZZ$1, 0))</f>
        <v/>
      </c>
      <c r="B1545">
        <f>INDEX(resultados!$A$2:$ZZ$3000, 1539, MATCH($B$2, resultados!$A$1:$ZZ$1, 0))</f>
        <v/>
      </c>
      <c r="C1545">
        <f>INDEX(resultados!$A$2:$ZZ$3000, 1539, MATCH($B$3, resultados!$A$1:$ZZ$1, 0))</f>
        <v/>
      </c>
    </row>
    <row r="1546">
      <c r="A1546">
        <f>INDEX(resultados!$A$2:$ZZ$3000, 1540, MATCH($B$1, resultados!$A$1:$ZZ$1, 0))</f>
        <v/>
      </c>
      <c r="B1546">
        <f>INDEX(resultados!$A$2:$ZZ$3000, 1540, MATCH($B$2, resultados!$A$1:$ZZ$1, 0))</f>
        <v/>
      </c>
      <c r="C1546">
        <f>INDEX(resultados!$A$2:$ZZ$3000, 1540, MATCH($B$3, resultados!$A$1:$ZZ$1, 0))</f>
        <v/>
      </c>
    </row>
    <row r="1547">
      <c r="A1547">
        <f>INDEX(resultados!$A$2:$ZZ$3000, 1541, MATCH($B$1, resultados!$A$1:$ZZ$1, 0))</f>
        <v/>
      </c>
      <c r="B1547">
        <f>INDEX(resultados!$A$2:$ZZ$3000, 1541, MATCH($B$2, resultados!$A$1:$ZZ$1, 0))</f>
        <v/>
      </c>
      <c r="C1547">
        <f>INDEX(resultados!$A$2:$ZZ$3000, 1541, MATCH($B$3, resultados!$A$1:$ZZ$1, 0))</f>
        <v/>
      </c>
    </row>
    <row r="1548">
      <c r="A1548">
        <f>INDEX(resultados!$A$2:$ZZ$3000, 1542, MATCH($B$1, resultados!$A$1:$ZZ$1, 0))</f>
        <v/>
      </c>
      <c r="B1548">
        <f>INDEX(resultados!$A$2:$ZZ$3000, 1542, MATCH($B$2, resultados!$A$1:$ZZ$1, 0))</f>
        <v/>
      </c>
      <c r="C1548">
        <f>INDEX(resultados!$A$2:$ZZ$3000, 1542, MATCH($B$3, resultados!$A$1:$ZZ$1, 0))</f>
        <v/>
      </c>
    </row>
    <row r="1549">
      <c r="A1549">
        <f>INDEX(resultados!$A$2:$ZZ$3000, 1543, MATCH($B$1, resultados!$A$1:$ZZ$1, 0))</f>
        <v/>
      </c>
      <c r="B1549">
        <f>INDEX(resultados!$A$2:$ZZ$3000, 1543, MATCH($B$2, resultados!$A$1:$ZZ$1, 0))</f>
        <v/>
      </c>
      <c r="C1549">
        <f>INDEX(resultados!$A$2:$ZZ$3000, 1543, MATCH($B$3, resultados!$A$1:$ZZ$1, 0))</f>
        <v/>
      </c>
    </row>
    <row r="1550">
      <c r="A1550">
        <f>INDEX(resultados!$A$2:$ZZ$3000, 1544, MATCH($B$1, resultados!$A$1:$ZZ$1, 0))</f>
        <v/>
      </c>
      <c r="B1550">
        <f>INDEX(resultados!$A$2:$ZZ$3000, 1544, MATCH($B$2, resultados!$A$1:$ZZ$1, 0))</f>
        <v/>
      </c>
      <c r="C1550">
        <f>INDEX(resultados!$A$2:$ZZ$3000, 1544, MATCH($B$3, resultados!$A$1:$ZZ$1, 0))</f>
        <v/>
      </c>
    </row>
    <row r="1551">
      <c r="A1551">
        <f>INDEX(resultados!$A$2:$ZZ$3000, 1545, MATCH($B$1, resultados!$A$1:$ZZ$1, 0))</f>
        <v/>
      </c>
      <c r="B1551">
        <f>INDEX(resultados!$A$2:$ZZ$3000, 1545, MATCH($B$2, resultados!$A$1:$ZZ$1, 0))</f>
        <v/>
      </c>
      <c r="C1551">
        <f>INDEX(resultados!$A$2:$ZZ$3000, 1545, MATCH($B$3, resultados!$A$1:$ZZ$1, 0))</f>
        <v/>
      </c>
    </row>
    <row r="1552">
      <c r="A1552">
        <f>INDEX(resultados!$A$2:$ZZ$3000, 1546, MATCH($B$1, resultados!$A$1:$ZZ$1, 0))</f>
        <v/>
      </c>
      <c r="B1552">
        <f>INDEX(resultados!$A$2:$ZZ$3000, 1546, MATCH($B$2, resultados!$A$1:$ZZ$1, 0))</f>
        <v/>
      </c>
      <c r="C1552">
        <f>INDEX(resultados!$A$2:$ZZ$3000, 1546, MATCH($B$3, resultados!$A$1:$ZZ$1, 0))</f>
        <v/>
      </c>
    </row>
    <row r="1553">
      <c r="A1553">
        <f>INDEX(resultados!$A$2:$ZZ$3000, 1547, MATCH($B$1, resultados!$A$1:$ZZ$1, 0))</f>
        <v/>
      </c>
      <c r="B1553">
        <f>INDEX(resultados!$A$2:$ZZ$3000, 1547, MATCH($B$2, resultados!$A$1:$ZZ$1, 0))</f>
        <v/>
      </c>
      <c r="C1553">
        <f>INDEX(resultados!$A$2:$ZZ$3000, 1547, MATCH($B$3, resultados!$A$1:$ZZ$1, 0))</f>
        <v/>
      </c>
    </row>
    <row r="1554">
      <c r="A1554">
        <f>INDEX(resultados!$A$2:$ZZ$3000, 1548, MATCH($B$1, resultados!$A$1:$ZZ$1, 0))</f>
        <v/>
      </c>
      <c r="B1554">
        <f>INDEX(resultados!$A$2:$ZZ$3000, 1548, MATCH($B$2, resultados!$A$1:$ZZ$1, 0))</f>
        <v/>
      </c>
      <c r="C1554">
        <f>INDEX(resultados!$A$2:$ZZ$3000, 1548, MATCH($B$3, resultados!$A$1:$ZZ$1, 0))</f>
        <v/>
      </c>
    </row>
    <row r="1555">
      <c r="A1555">
        <f>INDEX(resultados!$A$2:$ZZ$3000, 1549, MATCH($B$1, resultados!$A$1:$ZZ$1, 0))</f>
        <v/>
      </c>
      <c r="B1555">
        <f>INDEX(resultados!$A$2:$ZZ$3000, 1549, MATCH($B$2, resultados!$A$1:$ZZ$1, 0))</f>
        <v/>
      </c>
      <c r="C1555">
        <f>INDEX(resultados!$A$2:$ZZ$3000, 1549, MATCH($B$3, resultados!$A$1:$ZZ$1, 0))</f>
        <v/>
      </c>
    </row>
    <row r="1556">
      <c r="A1556">
        <f>INDEX(resultados!$A$2:$ZZ$3000, 1550, MATCH($B$1, resultados!$A$1:$ZZ$1, 0))</f>
        <v/>
      </c>
      <c r="B1556">
        <f>INDEX(resultados!$A$2:$ZZ$3000, 1550, MATCH($B$2, resultados!$A$1:$ZZ$1, 0))</f>
        <v/>
      </c>
      <c r="C1556">
        <f>INDEX(resultados!$A$2:$ZZ$3000, 1550, MATCH($B$3, resultados!$A$1:$ZZ$1, 0))</f>
        <v/>
      </c>
    </row>
    <row r="1557">
      <c r="A1557">
        <f>INDEX(resultados!$A$2:$ZZ$3000, 1551, MATCH($B$1, resultados!$A$1:$ZZ$1, 0))</f>
        <v/>
      </c>
      <c r="B1557">
        <f>INDEX(resultados!$A$2:$ZZ$3000, 1551, MATCH($B$2, resultados!$A$1:$ZZ$1, 0))</f>
        <v/>
      </c>
      <c r="C1557">
        <f>INDEX(resultados!$A$2:$ZZ$3000, 1551, MATCH($B$3, resultados!$A$1:$ZZ$1, 0))</f>
        <v/>
      </c>
    </row>
    <row r="1558">
      <c r="A1558">
        <f>INDEX(resultados!$A$2:$ZZ$3000, 1552, MATCH($B$1, resultados!$A$1:$ZZ$1, 0))</f>
        <v/>
      </c>
      <c r="B1558">
        <f>INDEX(resultados!$A$2:$ZZ$3000, 1552, MATCH($B$2, resultados!$A$1:$ZZ$1, 0))</f>
        <v/>
      </c>
      <c r="C1558">
        <f>INDEX(resultados!$A$2:$ZZ$3000, 1552, MATCH($B$3, resultados!$A$1:$ZZ$1, 0))</f>
        <v/>
      </c>
    </row>
    <row r="1559">
      <c r="A1559">
        <f>INDEX(resultados!$A$2:$ZZ$3000, 1553, MATCH($B$1, resultados!$A$1:$ZZ$1, 0))</f>
        <v/>
      </c>
      <c r="B1559">
        <f>INDEX(resultados!$A$2:$ZZ$3000, 1553, MATCH($B$2, resultados!$A$1:$ZZ$1, 0))</f>
        <v/>
      </c>
      <c r="C1559">
        <f>INDEX(resultados!$A$2:$ZZ$3000, 1553, MATCH($B$3, resultados!$A$1:$ZZ$1, 0))</f>
        <v/>
      </c>
    </row>
    <row r="1560">
      <c r="A1560">
        <f>INDEX(resultados!$A$2:$ZZ$3000, 1554, MATCH($B$1, resultados!$A$1:$ZZ$1, 0))</f>
        <v/>
      </c>
      <c r="B1560">
        <f>INDEX(resultados!$A$2:$ZZ$3000, 1554, MATCH($B$2, resultados!$A$1:$ZZ$1, 0))</f>
        <v/>
      </c>
      <c r="C1560">
        <f>INDEX(resultados!$A$2:$ZZ$3000, 1554, MATCH($B$3, resultados!$A$1:$ZZ$1, 0))</f>
        <v/>
      </c>
    </row>
    <row r="1561">
      <c r="A1561">
        <f>INDEX(resultados!$A$2:$ZZ$3000, 1555, MATCH($B$1, resultados!$A$1:$ZZ$1, 0))</f>
        <v/>
      </c>
      <c r="B1561">
        <f>INDEX(resultados!$A$2:$ZZ$3000, 1555, MATCH($B$2, resultados!$A$1:$ZZ$1, 0))</f>
        <v/>
      </c>
      <c r="C1561">
        <f>INDEX(resultados!$A$2:$ZZ$3000, 1555, MATCH($B$3, resultados!$A$1:$ZZ$1, 0))</f>
        <v/>
      </c>
    </row>
    <row r="1562">
      <c r="A1562">
        <f>INDEX(resultados!$A$2:$ZZ$3000, 1556, MATCH($B$1, resultados!$A$1:$ZZ$1, 0))</f>
        <v/>
      </c>
      <c r="B1562">
        <f>INDEX(resultados!$A$2:$ZZ$3000, 1556, MATCH($B$2, resultados!$A$1:$ZZ$1, 0))</f>
        <v/>
      </c>
      <c r="C1562">
        <f>INDEX(resultados!$A$2:$ZZ$3000, 1556, MATCH($B$3, resultados!$A$1:$ZZ$1, 0))</f>
        <v/>
      </c>
    </row>
    <row r="1563">
      <c r="A1563">
        <f>INDEX(resultados!$A$2:$ZZ$3000, 1557, MATCH($B$1, resultados!$A$1:$ZZ$1, 0))</f>
        <v/>
      </c>
      <c r="B1563">
        <f>INDEX(resultados!$A$2:$ZZ$3000, 1557, MATCH($B$2, resultados!$A$1:$ZZ$1, 0))</f>
        <v/>
      </c>
      <c r="C1563">
        <f>INDEX(resultados!$A$2:$ZZ$3000, 1557, MATCH($B$3, resultados!$A$1:$ZZ$1, 0))</f>
        <v/>
      </c>
    </row>
    <row r="1564">
      <c r="A1564">
        <f>INDEX(resultados!$A$2:$ZZ$3000, 1558, MATCH($B$1, resultados!$A$1:$ZZ$1, 0))</f>
        <v/>
      </c>
      <c r="B1564">
        <f>INDEX(resultados!$A$2:$ZZ$3000, 1558, MATCH($B$2, resultados!$A$1:$ZZ$1, 0))</f>
        <v/>
      </c>
      <c r="C1564">
        <f>INDEX(resultados!$A$2:$ZZ$3000, 1558, MATCH($B$3, resultados!$A$1:$ZZ$1, 0))</f>
        <v/>
      </c>
    </row>
    <row r="1565">
      <c r="A1565">
        <f>INDEX(resultados!$A$2:$ZZ$3000, 1559, MATCH($B$1, resultados!$A$1:$ZZ$1, 0))</f>
        <v/>
      </c>
      <c r="B1565">
        <f>INDEX(resultados!$A$2:$ZZ$3000, 1559, MATCH($B$2, resultados!$A$1:$ZZ$1, 0))</f>
        <v/>
      </c>
      <c r="C1565">
        <f>INDEX(resultados!$A$2:$ZZ$3000, 1559, MATCH($B$3, resultados!$A$1:$ZZ$1, 0))</f>
        <v/>
      </c>
    </row>
    <row r="1566">
      <c r="A1566">
        <f>INDEX(resultados!$A$2:$ZZ$3000, 1560, MATCH($B$1, resultados!$A$1:$ZZ$1, 0))</f>
        <v/>
      </c>
      <c r="B1566">
        <f>INDEX(resultados!$A$2:$ZZ$3000, 1560, MATCH($B$2, resultados!$A$1:$ZZ$1, 0))</f>
        <v/>
      </c>
      <c r="C1566">
        <f>INDEX(resultados!$A$2:$ZZ$3000, 1560, MATCH($B$3, resultados!$A$1:$ZZ$1, 0))</f>
        <v/>
      </c>
    </row>
    <row r="1567">
      <c r="A1567">
        <f>INDEX(resultados!$A$2:$ZZ$3000, 1561, MATCH($B$1, resultados!$A$1:$ZZ$1, 0))</f>
        <v/>
      </c>
      <c r="B1567">
        <f>INDEX(resultados!$A$2:$ZZ$3000, 1561, MATCH($B$2, resultados!$A$1:$ZZ$1, 0))</f>
        <v/>
      </c>
      <c r="C1567">
        <f>INDEX(resultados!$A$2:$ZZ$3000, 1561, MATCH($B$3, resultados!$A$1:$ZZ$1, 0))</f>
        <v/>
      </c>
    </row>
    <row r="1568">
      <c r="A1568">
        <f>INDEX(resultados!$A$2:$ZZ$3000, 1562, MATCH($B$1, resultados!$A$1:$ZZ$1, 0))</f>
        <v/>
      </c>
      <c r="B1568">
        <f>INDEX(resultados!$A$2:$ZZ$3000, 1562, MATCH($B$2, resultados!$A$1:$ZZ$1, 0))</f>
        <v/>
      </c>
      <c r="C1568">
        <f>INDEX(resultados!$A$2:$ZZ$3000, 1562, MATCH($B$3, resultados!$A$1:$ZZ$1, 0))</f>
        <v/>
      </c>
    </row>
    <row r="1569">
      <c r="A1569">
        <f>INDEX(resultados!$A$2:$ZZ$3000, 1563, MATCH($B$1, resultados!$A$1:$ZZ$1, 0))</f>
        <v/>
      </c>
      <c r="B1569">
        <f>INDEX(resultados!$A$2:$ZZ$3000, 1563, MATCH($B$2, resultados!$A$1:$ZZ$1, 0))</f>
        <v/>
      </c>
      <c r="C1569">
        <f>INDEX(resultados!$A$2:$ZZ$3000, 1563, MATCH($B$3, resultados!$A$1:$ZZ$1, 0))</f>
        <v/>
      </c>
    </row>
    <row r="1570">
      <c r="A1570">
        <f>INDEX(resultados!$A$2:$ZZ$3000, 1564, MATCH($B$1, resultados!$A$1:$ZZ$1, 0))</f>
        <v/>
      </c>
      <c r="B1570">
        <f>INDEX(resultados!$A$2:$ZZ$3000, 1564, MATCH($B$2, resultados!$A$1:$ZZ$1, 0))</f>
        <v/>
      </c>
      <c r="C1570">
        <f>INDEX(resultados!$A$2:$ZZ$3000, 1564, MATCH($B$3, resultados!$A$1:$ZZ$1, 0))</f>
        <v/>
      </c>
    </row>
    <row r="1571">
      <c r="A1571">
        <f>INDEX(resultados!$A$2:$ZZ$3000, 1565, MATCH($B$1, resultados!$A$1:$ZZ$1, 0))</f>
        <v/>
      </c>
      <c r="B1571">
        <f>INDEX(resultados!$A$2:$ZZ$3000, 1565, MATCH($B$2, resultados!$A$1:$ZZ$1, 0))</f>
        <v/>
      </c>
      <c r="C1571">
        <f>INDEX(resultados!$A$2:$ZZ$3000, 1565, MATCH($B$3, resultados!$A$1:$ZZ$1, 0))</f>
        <v/>
      </c>
    </row>
    <row r="1572">
      <c r="A1572">
        <f>INDEX(resultados!$A$2:$ZZ$3000, 1566, MATCH($B$1, resultados!$A$1:$ZZ$1, 0))</f>
        <v/>
      </c>
      <c r="B1572">
        <f>INDEX(resultados!$A$2:$ZZ$3000, 1566, MATCH($B$2, resultados!$A$1:$ZZ$1, 0))</f>
        <v/>
      </c>
      <c r="C1572">
        <f>INDEX(resultados!$A$2:$ZZ$3000, 1566, MATCH($B$3, resultados!$A$1:$ZZ$1, 0))</f>
        <v/>
      </c>
    </row>
    <row r="1573">
      <c r="A1573">
        <f>INDEX(resultados!$A$2:$ZZ$3000, 1567, MATCH($B$1, resultados!$A$1:$ZZ$1, 0))</f>
        <v/>
      </c>
      <c r="B1573">
        <f>INDEX(resultados!$A$2:$ZZ$3000, 1567, MATCH($B$2, resultados!$A$1:$ZZ$1, 0))</f>
        <v/>
      </c>
      <c r="C1573">
        <f>INDEX(resultados!$A$2:$ZZ$3000, 1567, MATCH($B$3, resultados!$A$1:$ZZ$1, 0))</f>
        <v/>
      </c>
    </row>
    <row r="1574">
      <c r="A1574">
        <f>INDEX(resultados!$A$2:$ZZ$3000, 1568, MATCH($B$1, resultados!$A$1:$ZZ$1, 0))</f>
        <v/>
      </c>
      <c r="B1574">
        <f>INDEX(resultados!$A$2:$ZZ$3000, 1568, MATCH($B$2, resultados!$A$1:$ZZ$1, 0))</f>
        <v/>
      </c>
      <c r="C1574">
        <f>INDEX(resultados!$A$2:$ZZ$3000, 1568, MATCH($B$3, resultados!$A$1:$ZZ$1, 0))</f>
        <v/>
      </c>
    </row>
    <row r="1575">
      <c r="A1575">
        <f>INDEX(resultados!$A$2:$ZZ$3000, 1569, MATCH($B$1, resultados!$A$1:$ZZ$1, 0))</f>
        <v/>
      </c>
      <c r="B1575">
        <f>INDEX(resultados!$A$2:$ZZ$3000, 1569, MATCH($B$2, resultados!$A$1:$ZZ$1, 0))</f>
        <v/>
      </c>
      <c r="C1575">
        <f>INDEX(resultados!$A$2:$ZZ$3000, 1569, MATCH($B$3, resultados!$A$1:$ZZ$1, 0))</f>
        <v/>
      </c>
    </row>
    <row r="1576">
      <c r="A1576">
        <f>INDEX(resultados!$A$2:$ZZ$3000, 1570, MATCH($B$1, resultados!$A$1:$ZZ$1, 0))</f>
        <v/>
      </c>
      <c r="B1576">
        <f>INDEX(resultados!$A$2:$ZZ$3000, 1570, MATCH($B$2, resultados!$A$1:$ZZ$1, 0))</f>
        <v/>
      </c>
      <c r="C1576">
        <f>INDEX(resultados!$A$2:$ZZ$3000, 1570, MATCH($B$3, resultados!$A$1:$ZZ$1, 0))</f>
        <v/>
      </c>
    </row>
    <row r="1577">
      <c r="A1577">
        <f>INDEX(resultados!$A$2:$ZZ$3000, 1571, MATCH($B$1, resultados!$A$1:$ZZ$1, 0))</f>
        <v/>
      </c>
      <c r="B1577">
        <f>INDEX(resultados!$A$2:$ZZ$3000, 1571, MATCH($B$2, resultados!$A$1:$ZZ$1, 0))</f>
        <v/>
      </c>
      <c r="C1577">
        <f>INDEX(resultados!$A$2:$ZZ$3000, 1571, MATCH($B$3, resultados!$A$1:$ZZ$1, 0))</f>
        <v/>
      </c>
    </row>
    <row r="1578">
      <c r="A1578">
        <f>INDEX(resultados!$A$2:$ZZ$3000, 1572, MATCH($B$1, resultados!$A$1:$ZZ$1, 0))</f>
        <v/>
      </c>
      <c r="B1578">
        <f>INDEX(resultados!$A$2:$ZZ$3000, 1572, MATCH($B$2, resultados!$A$1:$ZZ$1, 0))</f>
        <v/>
      </c>
      <c r="C1578">
        <f>INDEX(resultados!$A$2:$ZZ$3000, 1572, MATCH($B$3, resultados!$A$1:$ZZ$1, 0))</f>
        <v/>
      </c>
    </row>
    <row r="1579">
      <c r="A1579">
        <f>INDEX(resultados!$A$2:$ZZ$3000, 1573, MATCH($B$1, resultados!$A$1:$ZZ$1, 0))</f>
        <v/>
      </c>
      <c r="B1579">
        <f>INDEX(resultados!$A$2:$ZZ$3000, 1573, MATCH($B$2, resultados!$A$1:$ZZ$1, 0))</f>
        <v/>
      </c>
      <c r="C1579">
        <f>INDEX(resultados!$A$2:$ZZ$3000, 1573, MATCH($B$3, resultados!$A$1:$ZZ$1, 0))</f>
        <v/>
      </c>
    </row>
    <row r="1580">
      <c r="A1580">
        <f>INDEX(resultados!$A$2:$ZZ$3000, 1574, MATCH($B$1, resultados!$A$1:$ZZ$1, 0))</f>
        <v/>
      </c>
      <c r="B1580">
        <f>INDEX(resultados!$A$2:$ZZ$3000, 1574, MATCH($B$2, resultados!$A$1:$ZZ$1, 0))</f>
        <v/>
      </c>
      <c r="C1580">
        <f>INDEX(resultados!$A$2:$ZZ$3000, 1574, MATCH($B$3, resultados!$A$1:$ZZ$1, 0))</f>
        <v/>
      </c>
    </row>
    <row r="1581">
      <c r="A1581">
        <f>INDEX(resultados!$A$2:$ZZ$3000, 1575, MATCH($B$1, resultados!$A$1:$ZZ$1, 0))</f>
        <v/>
      </c>
      <c r="B1581">
        <f>INDEX(resultados!$A$2:$ZZ$3000, 1575, MATCH($B$2, resultados!$A$1:$ZZ$1, 0))</f>
        <v/>
      </c>
      <c r="C1581">
        <f>INDEX(resultados!$A$2:$ZZ$3000, 1575, MATCH($B$3, resultados!$A$1:$ZZ$1, 0))</f>
        <v/>
      </c>
    </row>
    <row r="1582">
      <c r="A1582">
        <f>INDEX(resultados!$A$2:$ZZ$3000, 1576, MATCH($B$1, resultados!$A$1:$ZZ$1, 0))</f>
        <v/>
      </c>
      <c r="B1582">
        <f>INDEX(resultados!$A$2:$ZZ$3000, 1576, MATCH($B$2, resultados!$A$1:$ZZ$1, 0))</f>
        <v/>
      </c>
      <c r="C1582">
        <f>INDEX(resultados!$A$2:$ZZ$3000, 1576, MATCH($B$3, resultados!$A$1:$ZZ$1, 0))</f>
        <v/>
      </c>
    </row>
    <row r="1583">
      <c r="A1583">
        <f>INDEX(resultados!$A$2:$ZZ$3000, 1577, MATCH($B$1, resultados!$A$1:$ZZ$1, 0))</f>
        <v/>
      </c>
      <c r="B1583">
        <f>INDEX(resultados!$A$2:$ZZ$3000, 1577, MATCH($B$2, resultados!$A$1:$ZZ$1, 0))</f>
        <v/>
      </c>
      <c r="C1583">
        <f>INDEX(resultados!$A$2:$ZZ$3000, 1577, MATCH($B$3, resultados!$A$1:$ZZ$1, 0))</f>
        <v/>
      </c>
    </row>
    <row r="1584">
      <c r="A1584">
        <f>INDEX(resultados!$A$2:$ZZ$3000, 1578, MATCH($B$1, resultados!$A$1:$ZZ$1, 0))</f>
        <v/>
      </c>
      <c r="B1584">
        <f>INDEX(resultados!$A$2:$ZZ$3000, 1578, MATCH($B$2, resultados!$A$1:$ZZ$1, 0))</f>
        <v/>
      </c>
      <c r="C1584">
        <f>INDEX(resultados!$A$2:$ZZ$3000, 1578, MATCH($B$3, resultados!$A$1:$ZZ$1, 0))</f>
        <v/>
      </c>
    </row>
    <row r="1585">
      <c r="A1585">
        <f>INDEX(resultados!$A$2:$ZZ$3000, 1579, MATCH($B$1, resultados!$A$1:$ZZ$1, 0))</f>
        <v/>
      </c>
      <c r="B1585">
        <f>INDEX(resultados!$A$2:$ZZ$3000, 1579, MATCH($B$2, resultados!$A$1:$ZZ$1, 0))</f>
        <v/>
      </c>
      <c r="C1585">
        <f>INDEX(resultados!$A$2:$ZZ$3000, 1579, MATCH($B$3, resultados!$A$1:$ZZ$1, 0))</f>
        <v/>
      </c>
    </row>
    <row r="1586">
      <c r="A1586">
        <f>INDEX(resultados!$A$2:$ZZ$3000, 1580, MATCH($B$1, resultados!$A$1:$ZZ$1, 0))</f>
        <v/>
      </c>
      <c r="B1586">
        <f>INDEX(resultados!$A$2:$ZZ$3000, 1580, MATCH($B$2, resultados!$A$1:$ZZ$1, 0))</f>
        <v/>
      </c>
      <c r="C1586">
        <f>INDEX(resultados!$A$2:$ZZ$3000, 1580, MATCH($B$3, resultados!$A$1:$ZZ$1, 0))</f>
        <v/>
      </c>
    </row>
    <row r="1587">
      <c r="A1587">
        <f>INDEX(resultados!$A$2:$ZZ$3000, 1581, MATCH($B$1, resultados!$A$1:$ZZ$1, 0))</f>
        <v/>
      </c>
      <c r="B1587">
        <f>INDEX(resultados!$A$2:$ZZ$3000, 1581, MATCH($B$2, resultados!$A$1:$ZZ$1, 0))</f>
        <v/>
      </c>
      <c r="C1587">
        <f>INDEX(resultados!$A$2:$ZZ$3000, 1581, MATCH($B$3, resultados!$A$1:$ZZ$1, 0))</f>
        <v/>
      </c>
    </row>
    <row r="1588">
      <c r="A1588">
        <f>INDEX(resultados!$A$2:$ZZ$3000, 1582, MATCH($B$1, resultados!$A$1:$ZZ$1, 0))</f>
        <v/>
      </c>
      <c r="B1588">
        <f>INDEX(resultados!$A$2:$ZZ$3000, 1582, MATCH($B$2, resultados!$A$1:$ZZ$1, 0))</f>
        <v/>
      </c>
      <c r="C1588">
        <f>INDEX(resultados!$A$2:$ZZ$3000, 1582, MATCH($B$3, resultados!$A$1:$ZZ$1, 0))</f>
        <v/>
      </c>
    </row>
    <row r="1589">
      <c r="A1589">
        <f>INDEX(resultados!$A$2:$ZZ$3000, 1583, MATCH($B$1, resultados!$A$1:$ZZ$1, 0))</f>
        <v/>
      </c>
      <c r="B1589">
        <f>INDEX(resultados!$A$2:$ZZ$3000, 1583, MATCH($B$2, resultados!$A$1:$ZZ$1, 0))</f>
        <v/>
      </c>
      <c r="C1589">
        <f>INDEX(resultados!$A$2:$ZZ$3000, 1583, MATCH($B$3, resultados!$A$1:$ZZ$1, 0))</f>
        <v/>
      </c>
    </row>
    <row r="1590">
      <c r="A1590">
        <f>INDEX(resultados!$A$2:$ZZ$3000, 1584, MATCH($B$1, resultados!$A$1:$ZZ$1, 0))</f>
        <v/>
      </c>
      <c r="B1590">
        <f>INDEX(resultados!$A$2:$ZZ$3000, 1584, MATCH($B$2, resultados!$A$1:$ZZ$1, 0))</f>
        <v/>
      </c>
      <c r="C1590">
        <f>INDEX(resultados!$A$2:$ZZ$3000, 1584, MATCH($B$3, resultados!$A$1:$ZZ$1, 0))</f>
        <v/>
      </c>
    </row>
    <row r="1591">
      <c r="A1591">
        <f>INDEX(resultados!$A$2:$ZZ$3000, 1585, MATCH($B$1, resultados!$A$1:$ZZ$1, 0))</f>
        <v/>
      </c>
      <c r="B1591">
        <f>INDEX(resultados!$A$2:$ZZ$3000, 1585, MATCH($B$2, resultados!$A$1:$ZZ$1, 0))</f>
        <v/>
      </c>
      <c r="C1591">
        <f>INDEX(resultados!$A$2:$ZZ$3000, 1585, MATCH($B$3, resultados!$A$1:$ZZ$1, 0))</f>
        <v/>
      </c>
    </row>
    <row r="1592">
      <c r="A1592">
        <f>INDEX(resultados!$A$2:$ZZ$3000, 1586, MATCH($B$1, resultados!$A$1:$ZZ$1, 0))</f>
        <v/>
      </c>
      <c r="B1592">
        <f>INDEX(resultados!$A$2:$ZZ$3000, 1586, MATCH($B$2, resultados!$A$1:$ZZ$1, 0))</f>
        <v/>
      </c>
      <c r="C1592">
        <f>INDEX(resultados!$A$2:$ZZ$3000, 1586, MATCH($B$3, resultados!$A$1:$ZZ$1, 0))</f>
        <v/>
      </c>
    </row>
    <row r="1593">
      <c r="A1593">
        <f>INDEX(resultados!$A$2:$ZZ$3000, 1587, MATCH($B$1, resultados!$A$1:$ZZ$1, 0))</f>
        <v/>
      </c>
      <c r="B1593">
        <f>INDEX(resultados!$A$2:$ZZ$3000, 1587, MATCH($B$2, resultados!$A$1:$ZZ$1, 0))</f>
        <v/>
      </c>
      <c r="C1593">
        <f>INDEX(resultados!$A$2:$ZZ$3000, 1587, MATCH($B$3, resultados!$A$1:$ZZ$1, 0))</f>
        <v/>
      </c>
    </row>
    <row r="1594">
      <c r="A1594">
        <f>INDEX(resultados!$A$2:$ZZ$3000, 1588, MATCH($B$1, resultados!$A$1:$ZZ$1, 0))</f>
        <v/>
      </c>
      <c r="B1594">
        <f>INDEX(resultados!$A$2:$ZZ$3000, 1588, MATCH($B$2, resultados!$A$1:$ZZ$1, 0))</f>
        <v/>
      </c>
      <c r="C1594">
        <f>INDEX(resultados!$A$2:$ZZ$3000, 1588, MATCH($B$3, resultados!$A$1:$ZZ$1, 0))</f>
        <v/>
      </c>
    </row>
    <row r="1595">
      <c r="A1595">
        <f>INDEX(resultados!$A$2:$ZZ$3000, 1589, MATCH($B$1, resultados!$A$1:$ZZ$1, 0))</f>
        <v/>
      </c>
      <c r="B1595">
        <f>INDEX(resultados!$A$2:$ZZ$3000, 1589, MATCH($B$2, resultados!$A$1:$ZZ$1, 0))</f>
        <v/>
      </c>
      <c r="C1595">
        <f>INDEX(resultados!$A$2:$ZZ$3000, 1589, MATCH($B$3, resultados!$A$1:$ZZ$1, 0))</f>
        <v/>
      </c>
    </row>
    <row r="1596">
      <c r="A1596">
        <f>INDEX(resultados!$A$2:$ZZ$3000, 1590, MATCH($B$1, resultados!$A$1:$ZZ$1, 0))</f>
        <v/>
      </c>
      <c r="B1596">
        <f>INDEX(resultados!$A$2:$ZZ$3000, 1590, MATCH($B$2, resultados!$A$1:$ZZ$1, 0))</f>
        <v/>
      </c>
      <c r="C1596">
        <f>INDEX(resultados!$A$2:$ZZ$3000, 1590, MATCH($B$3, resultados!$A$1:$ZZ$1, 0))</f>
        <v/>
      </c>
    </row>
    <row r="1597">
      <c r="A1597">
        <f>INDEX(resultados!$A$2:$ZZ$3000, 1591, MATCH($B$1, resultados!$A$1:$ZZ$1, 0))</f>
        <v/>
      </c>
      <c r="B1597">
        <f>INDEX(resultados!$A$2:$ZZ$3000, 1591, MATCH($B$2, resultados!$A$1:$ZZ$1, 0))</f>
        <v/>
      </c>
      <c r="C1597">
        <f>INDEX(resultados!$A$2:$ZZ$3000, 1591, MATCH($B$3, resultados!$A$1:$ZZ$1, 0))</f>
        <v/>
      </c>
    </row>
    <row r="1598">
      <c r="A1598">
        <f>INDEX(resultados!$A$2:$ZZ$3000, 1592, MATCH($B$1, resultados!$A$1:$ZZ$1, 0))</f>
        <v/>
      </c>
      <c r="B1598">
        <f>INDEX(resultados!$A$2:$ZZ$3000, 1592, MATCH($B$2, resultados!$A$1:$ZZ$1, 0))</f>
        <v/>
      </c>
      <c r="C1598">
        <f>INDEX(resultados!$A$2:$ZZ$3000, 1592, MATCH($B$3, resultados!$A$1:$ZZ$1, 0))</f>
        <v/>
      </c>
    </row>
    <row r="1599">
      <c r="A1599">
        <f>INDEX(resultados!$A$2:$ZZ$3000, 1593, MATCH($B$1, resultados!$A$1:$ZZ$1, 0))</f>
        <v/>
      </c>
      <c r="B1599">
        <f>INDEX(resultados!$A$2:$ZZ$3000, 1593, MATCH($B$2, resultados!$A$1:$ZZ$1, 0))</f>
        <v/>
      </c>
      <c r="C1599">
        <f>INDEX(resultados!$A$2:$ZZ$3000, 1593, MATCH($B$3, resultados!$A$1:$ZZ$1, 0))</f>
        <v/>
      </c>
    </row>
    <row r="1600">
      <c r="A1600">
        <f>INDEX(resultados!$A$2:$ZZ$3000, 1594, MATCH($B$1, resultados!$A$1:$ZZ$1, 0))</f>
        <v/>
      </c>
      <c r="B1600">
        <f>INDEX(resultados!$A$2:$ZZ$3000, 1594, MATCH($B$2, resultados!$A$1:$ZZ$1, 0))</f>
        <v/>
      </c>
      <c r="C1600">
        <f>INDEX(resultados!$A$2:$ZZ$3000, 1594, MATCH($B$3, resultados!$A$1:$ZZ$1, 0))</f>
        <v/>
      </c>
    </row>
    <row r="1601">
      <c r="A1601">
        <f>INDEX(resultados!$A$2:$ZZ$3000, 1595, MATCH($B$1, resultados!$A$1:$ZZ$1, 0))</f>
        <v/>
      </c>
      <c r="B1601">
        <f>INDEX(resultados!$A$2:$ZZ$3000, 1595, MATCH($B$2, resultados!$A$1:$ZZ$1, 0))</f>
        <v/>
      </c>
      <c r="C1601">
        <f>INDEX(resultados!$A$2:$ZZ$3000, 1595, MATCH($B$3, resultados!$A$1:$ZZ$1, 0))</f>
        <v/>
      </c>
    </row>
    <row r="1602">
      <c r="A1602">
        <f>INDEX(resultados!$A$2:$ZZ$3000, 1596, MATCH($B$1, resultados!$A$1:$ZZ$1, 0))</f>
        <v/>
      </c>
      <c r="B1602">
        <f>INDEX(resultados!$A$2:$ZZ$3000, 1596, MATCH($B$2, resultados!$A$1:$ZZ$1, 0))</f>
        <v/>
      </c>
      <c r="C1602">
        <f>INDEX(resultados!$A$2:$ZZ$3000, 1596, MATCH($B$3, resultados!$A$1:$ZZ$1, 0))</f>
        <v/>
      </c>
    </row>
    <row r="1603">
      <c r="A1603">
        <f>INDEX(resultados!$A$2:$ZZ$3000, 1597, MATCH($B$1, resultados!$A$1:$ZZ$1, 0))</f>
        <v/>
      </c>
      <c r="B1603">
        <f>INDEX(resultados!$A$2:$ZZ$3000, 1597, MATCH($B$2, resultados!$A$1:$ZZ$1, 0))</f>
        <v/>
      </c>
      <c r="C1603">
        <f>INDEX(resultados!$A$2:$ZZ$3000, 1597, MATCH($B$3, resultados!$A$1:$ZZ$1, 0))</f>
        <v/>
      </c>
    </row>
    <row r="1604">
      <c r="A1604">
        <f>INDEX(resultados!$A$2:$ZZ$3000, 1598, MATCH($B$1, resultados!$A$1:$ZZ$1, 0))</f>
        <v/>
      </c>
      <c r="B1604">
        <f>INDEX(resultados!$A$2:$ZZ$3000, 1598, MATCH($B$2, resultados!$A$1:$ZZ$1, 0))</f>
        <v/>
      </c>
      <c r="C1604">
        <f>INDEX(resultados!$A$2:$ZZ$3000, 1598, MATCH($B$3, resultados!$A$1:$ZZ$1, 0))</f>
        <v/>
      </c>
    </row>
    <row r="1605">
      <c r="A1605">
        <f>INDEX(resultados!$A$2:$ZZ$3000, 1599, MATCH($B$1, resultados!$A$1:$ZZ$1, 0))</f>
        <v/>
      </c>
      <c r="B1605">
        <f>INDEX(resultados!$A$2:$ZZ$3000, 1599, MATCH($B$2, resultados!$A$1:$ZZ$1, 0))</f>
        <v/>
      </c>
      <c r="C1605">
        <f>INDEX(resultados!$A$2:$ZZ$3000, 1599, MATCH($B$3, resultados!$A$1:$ZZ$1, 0))</f>
        <v/>
      </c>
    </row>
    <row r="1606">
      <c r="A1606">
        <f>INDEX(resultados!$A$2:$ZZ$3000, 1600, MATCH($B$1, resultados!$A$1:$ZZ$1, 0))</f>
        <v/>
      </c>
      <c r="B1606">
        <f>INDEX(resultados!$A$2:$ZZ$3000, 1600, MATCH($B$2, resultados!$A$1:$ZZ$1, 0))</f>
        <v/>
      </c>
      <c r="C1606">
        <f>INDEX(resultados!$A$2:$ZZ$3000, 1600, MATCH($B$3, resultados!$A$1:$ZZ$1, 0))</f>
        <v/>
      </c>
    </row>
    <row r="1607">
      <c r="A1607">
        <f>INDEX(resultados!$A$2:$ZZ$3000, 1601, MATCH($B$1, resultados!$A$1:$ZZ$1, 0))</f>
        <v/>
      </c>
      <c r="B1607">
        <f>INDEX(resultados!$A$2:$ZZ$3000, 1601, MATCH($B$2, resultados!$A$1:$ZZ$1, 0))</f>
        <v/>
      </c>
      <c r="C1607">
        <f>INDEX(resultados!$A$2:$ZZ$3000, 1601, MATCH($B$3, resultados!$A$1:$ZZ$1, 0))</f>
        <v/>
      </c>
    </row>
    <row r="1608">
      <c r="A1608">
        <f>INDEX(resultados!$A$2:$ZZ$3000, 1602, MATCH($B$1, resultados!$A$1:$ZZ$1, 0))</f>
        <v/>
      </c>
      <c r="B1608">
        <f>INDEX(resultados!$A$2:$ZZ$3000, 1602, MATCH($B$2, resultados!$A$1:$ZZ$1, 0))</f>
        <v/>
      </c>
      <c r="C1608">
        <f>INDEX(resultados!$A$2:$ZZ$3000, 1602, MATCH($B$3, resultados!$A$1:$ZZ$1, 0))</f>
        <v/>
      </c>
    </row>
    <row r="1609">
      <c r="A1609">
        <f>INDEX(resultados!$A$2:$ZZ$3000, 1603, MATCH($B$1, resultados!$A$1:$ZZ$1, 0))</f>
        <v/>
      </c>
      <c r="B1609">
        <f>INDEX(resultados!$A$2:$ZZ$3000, 1603, MATCH($B$2, resultados!$A$1:$ZZ$1, 0))</f>
        <v/>
      </c>
      <c r="C1609">
        <f>INDEX(resultados!$A$2:$ZZ$3000, 1603, MATCH($B$3, resultados!$A$1:$ZZ$1, 0))</f>
        <v/>
      </c>
    </row>
    <row r="1610">
      <c r="A1610">
        <f>INDEX(resultados!$A$2:$ZZ$3000, 1604, MATCH($B$1, resultados!$A$1:$ZZ$1, 0))</f>
        <v/>
      </c>
      <c r="B1610">
        <f>INDEX(resultados!$A$2:$ZZ$3000, 1604, MATCH($B$2, resultados!$A$1:$ZZ$1, 0))</f>
        <v/>
      </c>
      <c r="C1610">
        <f>INDEX(resultados!$A$2:$ZZ$3000, 1604, MATCH($B$3, resultados!$A$1:$ZZ$1, 0))</f>
        <v/>
      </c>
    </row>
    <row r="1611">
      <c r="A1611">
        <f>INDEX(resultados!$A$2:$ZZ$3000, 1605, MATCH($B$1, resultados!$A$1:$ZZ$1, 0))</f>
        <v/>
      </c>
      <c r="B1611">
        <f>INDEX(resultados!$A$2:$ZZ$3000, 1605, MATCH($B$2, resultados!$A$1:$ZZ$1, 0))</f>
        <v/>
      </c>
      <c r="C1611">
        <f>INDEX(resultados!$A$2:$ZZ$3000, 1605, MATCH($B$3, resultados!$A$1:$ZZ$1, 0))</f>
        <v/>
      </c>
    </row>
    <row r="1612">
      <c r="A1612">
        <f>INDEX(resultados!$A$2:$ZZ$3000, 1606, MATCH($B$1, resultados!$A$1:$ZZ$1, 0))</f>
        <v/>
      </c>
      <c r="B1612">
        <f>INDEX(resultados!$A$2:$ZZ$3000, 1606, MATCH($B$2, resultados!$A$1:$ZZ$1, 0))</f>
        <v/>
      </c>
      <c r="C1612">
        <f>INDEX(resultados!$A$2:$ZZ$3000, 1606, MATCH($B$3, resultados!$A$1:$ZZ$1, 0))</f>
        <v/>
      </c>
    </row>
    <row r="1613">
      <c r="A1613">
        <f>INDEX(resultados!$A$2:$ZZ$3000, 1607, MATCH($B$1, resultados!$A$1:$ZZ$1, 0))</f>
        <v/>
      </c>
      <c r="B1613">
        <f>INDEX(resultados!$A$2:$ZZ$3000, 1607, MATCH($B$2, resultados!$A$1:$ZZ$1, 0))</f>
        <v/>
      </c>
      <c r="C1613">
        <f>INDEX(resultados!$A$2:$ZZ$3000, 1607, MATCH($B$3, resultados!$A$1:$ZZ$1, 0))</f>
        <v/>
      </c>
    </row>
    <row r="1614">
      <c r="A1614">
        <f>INDEX(resultados!$A$2:$ZZ$3000, 1608, MATCH($B$1, resultados!$A$1:$ZZ$1, 0))</f>
        <v/>
      </c>
      <c r="B1614">
        <f>INDEX(resultados!$A$2:$ZZ$3000, 1608, MATCH($B$2, resultados!$A$1:$ZZ$1, 0))</f>
        <v/>
      </c>
      <c r="C1614">
        <f>INDEX(resultados!$A$2:$ZZ$3000, 1608, MATCH($B$3, resultados!$A$1:$ZZ$1, 0))</f>
        <v/>
      </c>
    </row>
    <row r="1615">
      <c r="A1615">
        <f>INDEX(resultados!$A$2:$ZZ$3000, 1609, MATCH($B$1, resultados!$A$1:$ZZ$1, 0))</f>
        <v/>
      </c>
      <c r="B1615">
        <f>INDEX(resultados!$A$2:$ZZ$3000, 1609, MATCH($B$2, resultados!$A$1:$ZZ$1, 0))</f>
        <v/>
      </c>
      <c r="C1615">
        <f>INDEX(resultados!$A$2:$ZZ$3000, 1609, MATCH($B$3, resultados!$A$1:$ZZ$1, 0))</f>
        <v/>
      </c>
    </row>
    <row r="1616">
      <c r="A1616">
        <f>INDEX(resultados!$A$2:$ZZ$3000, 1610, MATCH($B$1, resultados!$A$1:$ZZ$1, 0))</f>
        <v/>
      </c>
      <c r="B1616">
        <f>INDEX(resultados!$A$2:$ZZ$3000, 1610, MATCH($B$2, resultados!$A$1:$ZZ$1, 0))</f>
        <v/>
      </c>
      <c r="C1616">
        <f>INDEX(resultados!$A$2:$ZZ$3000, 1610, MATCH($B$3, resultados!$A$1:$ZZ$1, 0))</f>
        <v/>
      </c>
    </row>
    <row r="1617">
      <c r="A1617">
        <f>INDEX(resultados!$A$2:$ZZ$3000, 1611, MATCH($B$1, resultados!$A$1:$ZZ$1, 0))</f>
        <v/>
      </c>
      <c r="B1617">
        <f>INDEX(resultados!$A$2:$ZZ$3000, 1611, MATCH($B$2, resultados!$A$1:$ZZ$1, 0))</f>
        <v/>
      </c>
      <c r="C1617">
        <f>INDEX(resultados!$A$2:$ZZ$3000, 1611, MATCH($B$3, resultados!$A$1:$ZZ$1, 0))</f>
        <v/>
      </c>
    </row>
    <row r="1618">
      <c r="A1618">
        <f>INDEX(resultados!$A$2:$ZZ$3000, 1612, MATCH($B$1, resultados!$A$1:$ZZ$1, 0))</f>
        <v/>
      </c>
      <c r="B1618">
        <f>INDEX(resultados!$A$2:$ZZ$3000, 1612, MATCH($B$2, resultados!$A$1:$ZZ$1, 0))</f>
        <v/>
      </c>
      <c r="C1618">
        <f>INDEX(resultados!$A$2:$ZZ$3000, 1612, MATCH($B$3, resultados!$A$1:$ZZ$1, 0))</f>
        <v/>
      </c>
    </row>
    <row r="1619">
      <c r="A1619">
        <f>INDEX(resultados!$A$2:$ZZ$3000, 1613, MATCH($B$1, resultados!$A$1:$ZZ$1, 0))</f>
        <v/>
      </c>
      <c r="B1619">
        <f>INDEX(resultados!$A$2:$ZZ$3000, 1613, MATCH($B$2, resultados!$A$1:$ZZ$1, 0))</f>
        <v/>
      </c>
      <c r="C1619">
        <f>INDEX(resultados!$A$2:$ZZ$3000, 1613, MATCH($B$3, resultados!$A$1:$ZZ$1, 0))</f>
        <v/>
      </c>
    </row>
    <row r="1620">
      <c r="A1620">
        <f>INDEX(resultados!$A$2:$ZZ$3000, 1614, MATCH($B$1, resultados!$A$1:$ZZ$1, 0))</f>
        <v/>
      </c>
      <c r="B1620">
        <f>INDEX(resultados!$A$2:$ZZ$3000, 1614, MATCH($B$2, resultados!$A$1:$ZZ$1, 0))</f>
        <v/>
      </c>
      <c r="C1620">
        <f>INDEX(resultados!$A$2:$ZZ$3000, 1614, MATCH($B$3, resultados!$A$1:$ZZ$1, 0))</f>
        <v/>
      </c>
    </row>
    <row r="1621">
      <c r="A1621">
        <f>INDEX(resultados!$A$2:$ZZ$3000, 1615, MATCH($B$1, resultados!$A$1:$ZZ$1, 0))</f>
        <v/>
      </c>
      <c r="B1621">
        <f>INDEX(resultados!$A$2:$ZZ$3000, 1615, MATCH($B$2, resultados!$A$1:$ZZ$1, 0))</f>
        <v/>
      </c>
      <c r="C1621">
        <f>INDEX(resultados!$A$2:$ZZ$3000, 1615, MATCH($B$3, resultados!$A$1:$ZZ$1, 0))</f>
        <v/>
      </c>
    </row>
    <row r="1622">
      <c r="A1622">
        <f>INDEX(resultados!$A$2:$ZZ$3000, 1616, MATCH($B$1, resultados!$A$1:$ZZ$1, 0))</f>
        <v/>
      </c>
      <c r="B1622">
        <f>INDEX(resultados!$A$2:$ZZ$3000, 1616, MATCH($B$2, resultados!$A$1:$ZZ$1, 0))</f>
        <v/>
      </c>
      <c r="C1622">
        <f>INDEX(resultados!$A$2:$ZZ$3000, 1616, MATCH($B$3, resultados!$A$1:$ZZ$1, 0))</f>
        <v/>
      </c>
    </row>
    <row r="1623">
      <c r="A1623">
        <f>INDEX(resultados!$A$2:$ZZ$3000, 1617, MATCH($B$1, resultados!$A$1:$ZZ$1, 0))</f>
        <v/>
      </c>
      <c r="B1623">
        <f>INDEX(resultados!$A$2:$ZZ$3000, 1617, MATCH($B$2, resultados!$A$1:$ZZ$1, 0))</f>
        <v/>
      </c>
      <c r="C1623">
        <f>INDEX(resultados!$A$2:$ZZ$3000, 1617, MATCH($B$3, resultados!$A$1:$ZZ$1, 0))</f>
        <v/>
      </c>
    </row>
    <row r="1624">
      <c r="A1624">
        <f>INDEX(resultados!$A$2:$ZZ$3000, 1618, MATCH($B$1, resultados!$A$1:$ZZ$1, 0))</f>
        <v/>
      </c>
      <c r="B1624">
        <f>INDEX(resultados!$A$2:$ZZ$3000, 1618, MATCH($B$2, resultados!$A$1:$ZZ$1, 0))</f>
        <v/>
      </c>
      <c r="C1624">
        <f>INDEX(resultados!$A$2:$ZZ$3000, 1618, MATCH($B$3, resultados!$A$1:$ZZ$1, 0))</f>
        <v/>
      </c>
    </row>
    <row r="1625">
      <c r="A1625">
        <f>INDEX(resultados!$A$2:$ZZ$3000, 1619, MATCH($B$1, resultados!$A$1:$ZZ$1, 0))</f>
        <v/>
      </c>
      <c r="B1625">
        <f>INDEX(resultados!$A$2:$ZZ$3000, 1619, MATCH($B$2, resultados!$A$1:$ZZ$1, 0))</f>
        <v/>
      </c>
      <c r="C1625">
        <f>INDEX(resultados!$A$2:$ZZ$3000, 1619, MATCH($B$3, resultados!$A$1:$ZZ$1, 0))</f>
        <v/>
      </c>
    </row>
    <row r="1626">
      <c r="A1626">
        <f>INDEX(resultados!$A$2:$ZZ$3000, 1620, MATCH($B$1, resultados!$A$1:$ZZ$1, 0))</f>
        <v/>
      </c>
      <c r="B1626">
        <f>INDEX(resultados!$A$2:$ZZ$3000, 1620, MATCH($B$2, resultados!$A$1:$ZZ$1, 0))</f>
        <v/>
      </c>
      <c r="C1626">
        <f>INDEX(resultados!$A$2:$ZZ$3000, 1620, MATCH($B$3, resultados!$A$1:$ZZ$1, 0))</f>
        <v/>
      </c>
    </row>
    <row r="1627">
      <c r="A1627">
        <f>INDEX(resultados!$A$2:$ZZ$3000, 1621, MATCH($B$1, resultados!$A$1:$ZZ$1, 0))</f>
        <v/>
      </c>
      <c r="B1627">
        <f>INDEX(resultados!$A$2:$ZZ$3000, 1621, MATCH($B$2, resultados!$A$1:$ZZ$1, 0))</f>
        <v/>
      </c>
      <c r="C1627">
        <f>INDEX(resultados!$A$2:$ZZ$3000, 1621, MATCH($B$3, resultados!$A$1:$ZZ$1, 0))</f>
        <v/>
      </c>
    </row>
    <row r="1628">
      <c r="A1628">
        <f>INDEX(resultados!$A$2:$ZZ$3000, 1622, MATCH($B$1, resultados!$A$1:$ZZ$1, 0))</f>
        <v/>
      </c>
      <c r="B1628">
        <f>INDEX(resultados!$A$2:$ZZ$3000, 1622, MATCH($B$2, resultados!$A$1:$ZZ$1, 0))</f>
        <v/>
      </c>
      <c r="C1628">
        <f>INDEX(resultados!$A$2:$ZZ$3000, 1622, MATCH($B$3, resultados!$A$1:$ZZ$1, 0))</f>
        <v/>
      </c>
    </row>
    <row r="1629">
      <c r="A1629">
        <f>INDEX(resultados!$A$2:$ZZ$3000, 1623, MATCH($B$1, resultados!$A$1:$ZZ$1, 0))</f>
        <v/>
      </c>
      <c r="B1629">
        <f>INDEX(resultados!$A$2:$ZZ$3000, 1623, MATCH($B$2, resultados!$A$1:$ZZ$1, 0))</f>
        <v/>
      </c>
      <c r="C1629">
        <f>INDEX(resultados!$A$2:$ZZ$3000, 1623, MATCH($B$3, resultados!$A$1:$ZZ$1, 0))</f>
        <v/>
      </c>
    </row>
    <row r="1630">
      <c r="A1630">
        <f>INDEX(resultados!$A$2:$ZZ$3000, 1624, MATCH($B$1, resultados!$A$1:$ZZ$1, 0))</f>
        <v/>
      </c>
      <c r="B1630">
        <f>INDEX(resultados!$A$2:$ZZ$3000, 1624, MATCH($B$2, resultados!$A$1:$ZZ$1, 0))</f>
        <v/>
      </c>
      <c r="C1630">
        <f>INDEX(resultados!$A$2:$ZZ$3000, 1624, MATCH($B$3, resultados!$A$1:$ZZ$1, 0))</f>
        <v/>
      </c>
    </row>
    <row r="1631">
      <c r="A1631">
        <f>INDEX(resultados!$A$2:$ZZ$3000, 1625, MATCH($B$1, resultados!$A$1:$ZZ$1, 0))</f>
        <v/>
      </c>
      <c r="B1631">
        <f>INDEX(resultados!$A$2:$ZZ$3000, 1625, MATCH($B$2, resultados!$A$1:$ZZ$1, 0))</f>
        <v/>
      </c>
      <c r="C1631">
        <f>INDEX(resultados!$A$2:$ZZ$3000, 1625, MATCH($B$3, resultados!$A$1:$ZZ$1, 0))</f>
        <v/>
      </c>
    </row>
    <row r="1632">
      <c r="A1632">
        <f>INDEX(resultados!$A$2:$ZZ$3000, 1626, MATCH($B$1, resultados!$A$1:$ZZ$1, 0))</f>
        <v/>
      </c>
      <c r="B1632">
        <f>INDEX(resultados!$A$2:$ZZ$3000, 1626, MATCH($B$2, resultados!$A$1:$ZZ$1, 0))</f>
        <v/>
      </c>
      <c r="C1632">
        <f>INDEX(resultados!$A$2:$ZZ$3000, 1626, MATCH($B$3, resultados!$A$1:$ZZ$1, 0))</f>
        <v/>
      </c>
    </row>
    <row r="1633">
      <c r="A1633">
        <f>INDEX(resultados!$A$2:$ZZ$3000, 1627, MATCH($B$1, resultados!$A$1:$ZZ$1, 0))</f>
        <v/>
      </c>
      <c r="B1633">
        <f>INDEX(resultados!$A$2:$ZZ$3000, 1627, MATCH($B$2, resultados!$A$1:$ZZ$1, 0))</f>
        <v/>
      </c>
      <c r="C1633">
        <f>INDEX(resultados!$A$2:$ZZ$3000, 1627, MATCH($B$3, resultados!$A$1:$ZZ$1, 0))</f>
        <v/>
      </c>
    </row>
    <row r="1634">
      <c r="A1634">
        <f>INDEX(resultados!$A$2:$ZZ$3000, 1628, MATCH($B$1, resultados!$A$1:$ZZ$1, 0))</f>
        <v/>
      </c>
      <c r="B1634">
        <f>INDEX(resultados!$A$2:$ZZ$3000, 1628, MATCH($B$2, resultados!$A$1:$ZZ$1, 0))</f>
        <v/>
      </c>
      <c r="C1634">
        <f>INDEX(resultados!$A$2:$ZZ$3000, 1628, MATCH($B$3, resultados!$A$1:$ZZ$1, 0))</f>
        <v/>
      </c>
    </row>
    <row r="1635">
      <c r="A1635">
        <f>INDEX(resultados!$A$2:$ZZ$3000, 1629, MATCH($B$1, resultados!$A$1:$ZZ$1, 0))</f>
        <v/>
      </c>
      <c r="B1635">
        <f>INDEX(resultados!$A$2:$ZZ$3000, 1629, MATCH($B$2, resultados!$A$1:$ZZ$1, 0))</f>
        <v/>
      </c>
      <c r="C1635">
        <f>INDEX(resultados!$A$2:$ZZ$3000, 1629, MATCH($B$3, resultados!$A$1:$ZZ$1, 0))</f>
        <v/>
      </c>
    </row>
    <row r="1636">
      <c r="A1636">
        <f>INDEX(resultados!$A$2:$ZZ$3000, 1630, MATCH($B$1, resultados!$A$1:$ZZ$1, 0))</f>
        <v/>
      </c>
      <c r="B1636">
        <f>INDEX(resultados!$A$2:$ZZ$3000, 1630, MATCH($B$2, resultados!$A$1:$ZZ$1, 0))</f>
        <v/>
      </c>
      <c r="C1636">
        <f>INDEX(resultados!$A$2:$ZZ$3000, 1630, MATCH($B$3, resultados!$A$1:$ZZ$1, 0))</f>
        <v/>
      </c>
    </row>
    <row r="1637">
      <c r="A1637">
        <f>INDEX(resultados!$A$2:$ZZ$3000, 1631, MATCH($B$1, resultados!$A$1:$ZZ$1, 0))</f>
        <v/>
      </c>
      <c r="B1637">
        <f>INDEX(resultados!$A$2:$ZZ$3000, 1631, MATCH($B$2, resultados!$A$1:$ZZ$1, 0))</f>
        <v/>
      </c>
      <c r="C1637">
        <f>INDEX(resultados!$A$2:$ZZ$3000, 1631, MATCH($B$3, resultados!$A$1:$ZZ$1, 0))</f>
        <v/>
      </c>
    </row>
    <row r="1638">
      <c r="A1638">
        <f>INDEX(resultados!$A$2:$ZZ$3000, 1632, MATCH($B$1, resultados!$A$1:$ZZ$1, 0))</f>
        <v/>
      </c>
      <c r="B1638">
        <f>INDEX(resultados!$A$2:$ZZ$3000, 1632, MATCH($B$2, resultados!$A$1:$ZZ$1, 0))</f>
        <v/>
      </c>
      <c r="C1638">
        <f>INDEX(resultados!$A$2:$ZZ$3000, 1632, MATCH($B$3, resultados!$A$1:$ZZ$1, 0))</f>
        <v/>
      </c>
    </row>
    <row r="1639">
      <c r="A1639">
        <f>INDEX(resultados!$A$2:$ZZ$3000, 1633, MATCH($B$1, resultados!$A$1:$ZZ$1, 0))</f>
        <v/>
      </c>
      <c r="B1639">
        <f>INDEX(resultados!$A$2:$ZZ$3000, 1633, MATCH($B$2, resultados!$A$1:$ZZ$1, 0))</f>
        <v/>
      </c>
      <c r="C1639">
        <f>INDEX(resultados!$A$2:$ZZ$3000, 1633, MATCH($B$3, resultados!$A$1:$ZZ$1, 0))</f>
        <v/>
      </c>
    </row>
    <row r="1640">
      <c r="A1640">
        <f>INDEX(resultados!$A$2:$ZZ$3000, 1634, MATCH($B$1, resultados!$A$1:$ZZ$1, 0))</f>
        <v/>
      </c>
      <c r="B1640">
        <f>INDEX(resultados!$A$2:$ZZ$3000, 1634, MATCH($B$2, resultados!$A$1:$ZZ$1, 0))</f>
        <v/>
      </c>
      <c r="C1640">
        <f>INDEX(resultados!$A$2:$ZZ$3000, 1634, MATCH($B$3, resultados!$A$1:$ZZ$1, 0))</f>
        <v/>
      </c>
    </row>
    <row r="1641">
      <c r="A1641">
        <f>INDEX(resultados!$A$2:$ZZ$3000, 1635, MATCH($B$1, resultados!$A$1:$ZZ$1, 0))</f>
        <v/>
      </c>
      <c r="B1641">
        <f>INDEX(resultados!$A$2:$ZZ$3000, 1635, MATCH($B$2, resultados!$A$1:$ZZ$1, 0))</f>
        <v/>
      </c>
      <c r="C1641">
        <f>INDEX(resultados!$A$2:$ZZ$3000, 1635, MATCH($B$3, resultados!$A$1:$ZZ$1, 0))</f>
        <v/>
      </c>
    </row>
    <row r="1642">
      <c r="A1642">
        <f>INDEX(resultados!$A$2:$ZZ$3000, 1636, MATCH($B$1, resultados!$A$1:$ZZ$1, 0))</f>
        <v/>
      </c>
      <c r="B1642">
        <f>INDEX(resultados!$A$2:$ZZ$3000, 1636, MATCH($B$2, resultados!$A$1:$ZZ$1, 0))</f>
        <v/>
      </c>
      <c r="C1642">
        <f>INDEX(resultados!$A$2:$ZZ$3000, 1636, MATCH($B$3, resultados!$A$1:$ZZ$1, 0))</f>
        <v/>
      </c>
    </row>
    <row r="1643">
      <c r="A1643">
        <f>INDEX(resultados!$A$2:$ZZ$3000, 1637, MATCH($B$1, resultados!$A$1:$ZZ$1, 0))</f>
        <v/>
      </c>
      <c r="B1643">
        <f>INDEX(resultados!$A$2:$ZZ$3000, 1637, MATCH($B$2, resultados!$A$1:$ZZ$1, 0))</f>
        <v/>
      </c>
      <c r="C1643">
        <f>INDEX(resultados!$A$2:$ZZ$3000, 1637, MATCH($B$3, resultados!$A$1:$ZZ$1, 0))</f>
        <v/>
      </c>
    </row>
    <row r="1644">
      <c r="A1644">
        <f>INDEX(resultados!$A$2:$ZZ$3000, 1638, MATCH($B$1, resultados!$A$1:$ZZ$1, 0))</f>
        <v/>
      </c>
      <c r="B1644">
        <f>INDEX(resultados!$A$2:$ZZ$3000, 1638, MATCH($B$2, resultados!$A$1:$ZZ$1, 0))</f>
        <v/>
      </c>
      <c r="C1644">
        <f>INDEX(resultados!$A$2:$ZZ$3000, 1638, MATCH($B$3, resultados!$A$1:$ZZ$1, 0))</f>
        <v/>
      </c>
    </row>
    <row r="1645">
      <c r="A1645">
        <f>INDEX(resultados!$A$2:$ZZ$3000, 1639, MATCH($B$1, resultados!$A$1:$ZZ$1, 0))</f>
        <v/>
      </c>
      <c r="B1645">
        <f>INDEX(resultados!$A$2:$ZZ$3000, 1639, MATCH($B$2, resultados!$A$1:$ZZ$1, 0))</f>
        <v/>
      </c>
      <c r="C1645">
        <f>INDEX(resultados!$A$2:$ZZ$3000, 1639, MATCH($B$3, resultados!$A$1:$ZZ$1, 0))</f>
        <v/>
      </c>
    </row>
    <row r="1646">
      <c r="A1646">
        <f>INDEX(resultados!$A$2:$ZZ$3000, 1640, MATCH($B$1, resultados!$A$1:$ZZ$1, 0))</f>
        <v/>
      </c>
      <c r="B1646">
        <f>INDEX(resultados!$A$2:$ZZ$3000, 1640, MATCH($B$2, resultados!$A$1:$ZZ$1, 0))</f>
        <v/>
      </c>
      <c r="C1646">
        <f>INDEX(resultados!$A$2:$ZZ$3000, 1640, MATCH($B$3, resultados!$A$1:$ZZ$1, 0))</f>
        <v/>
      </c>
    </row>
    <row r="1647">
      <c r="A1647">
        <f>INDEX(resultados!$A$2:$ZZ$3000, 1641, MATCH($B$1, resultados!$A$1:$ZZ$1, 0))</f>
        <v/>
      </c>
      <c r="B1647">
        <f>INDEX(resultados!$A$2:$ZZ$3000, 1641, MATCH($B$2, resultados!$A$1:$ZZ$1, 0))</f>
        <v/>
      </c>
      <c r="C1647">
        <f>INDEX(resultados!$A$2:$ZZ$3000, 1641, MATCH($B$3, resultados!$A$1:$ZZ$1, 0))</f>
        <v/>
      </c>
    </row>
    <row r="1648">
      <c r="A1648">
        <f>INDEX(resultados!$A$2:$ZZ$3000, 1642, MATCH($B$1, resultados!$A$1:$ZZ$1, 0))</f>
        <v/>
      </c>
      <c r="B1648">
        <f>INDEX(resultados!$A$2:$ZZ$3000, 1642, MATCH($B$2, resultados!$A$1:$ZZ$1, 0))</f>
        <v/>
      </c>
      <c r="C1648">
        <f>INDEX(resultados!$A$2:$ZZ$3000, 1642, MATCH($B$3, resultados!$A$1:$ZZ$1, 0))</f>
        <v/>
      </c>
    </row>
    <row r="1649">
      <c r="A1649">
        <f>INDEX(resultados!$A$2:$ZZ$3000, 1643, MATCH($B$1, resultados!$A$1:$ZZ$1, 0))</f>
        <v/>
      </c>
      <c r="B1649">
        <f>INDEX(resultados!$A$2:$ZZ$3000, 1643, MATCH($B$2, resultados!$A$1:$ZZ$1, 0))</f>
        <v/>
      </c>
      <c r="C1649">
        <f>INDEX(resultados!$A$2:$ZZ$3000, 1643, MATCH($B$3, resultados!$A$1:$ZZ$1, 0))</f>
        <v/>
      </c>
    </row>
    <row r="1650">
      <c r="A1650">
        <f>INDEX(resultados!$A$2:$ZZ$3000, 1644, MATCH($B$1, resultados!$A$1:$ZZ$1, 0))</f>
        <v/>
      </c>
      <c r="B1650">
        <f>INDEX(resultados!$A$2:$ZZ$3000, 1644, MATCH($B$2, resultados!$A$1:$ZZ$1, 0))</f>
        <v/>
      </c>
      <c r="C1650">
        <f>INDEX(resultados!$A$2:$ZZ$3000, 1644, MATCH($B$3, resultados!$A$1:$ZZ$1, 0))</f>
        <v/>
      </c>
    </row>
    <row r="1651">
      <c r="A1651">
        <f>INDEX(resultados!$A$2:$ZZ$3000, 1645, MATCH($B$1, resultados!$A$1:$ZZ$1, 0))</f>
        <v/>
      </c>
      <c r="B1651">
        <f>INDEX(resultados!$A$2:$ZZ$3000, 1645, MATCH($B$2, resultados!$A$1:$ZZ$1, 0))</f>
        <v/>
      </c>
      <c r="C1651">
        <f>INDEX(resultados!$A$2:$ZZ$3000, 1645, MATCH($B$3, resultados!$A$1:$ZZ$1, 0))</f>
        <v/>
      </c>
    </row>
    <row r="1652">
      <c r="A1652">
        <f>INDEX(resultados!$A$2:$ZZ$3000, 1646, MATCH($B$1, resultados!$A$1:$ZZ$1, 0))</f>
        <v/>
      </c>
      <c r="B1652">
        <f>INDEX(resultados!$A$2:$ZZ$3000, 1646, MATCH($B$2, resultados!$A$1:$ZZ$1, 0))</f>
        <v/>
      </c>
      <c r="C1652">
        <f>INDEX(resultados!$A$2:$ZZ$3000, 1646, MATCH($B$3, resultados!$A$1:$ZZ$1, 0))</f>
        <v/>
      </c>
    </row>
    <row r="1653">
      <c r="A1653">
        <f>INDEX(resultados!$A$2:$ZZ$3000, 1647, MATCH($B$1, resultados!$A$1:$ZZ$1, 0))</f>
        <v/>
      </c>
      <c r="B1653">
        <f>INDEX(resultados!$A$2:$ZZ$3000, 1647, MATCH($B$2, resultados!$A$1:$ZZ$1, 0))</f>
        <v/>
      </c>
      <c r="C1653">
        <f>INDEX(resultados!$A$2:$ZZ$3000, 1647, MATCH($B$3, resultados!$A$1:$ZZ$1, 0))</f>
        <v/>
      </c>
    </row>
    <row r="1654">
      <c r="A1654">
        <f>INDEX(resultados!$A$2:$ZZ$3000, 1648, MATCH($B$1, resultados!$A$1:$ZZ$1, 0))</f>
        <v/>
      </c>
      <c r="B1654">
        <f>INDEX(resultados!$A$2:$ZZ$3000, 1648, MATCH($B$2, resultados!$A$1:$ZZ$1, 0))</f>
        <v/>
      </c>
      <c r="C1654">
        <f>INDEX(resultados!$A$2:$ZZ$3000, 1648, MATCH($B$3, resultados!$A$1:$ZZ$1, 0))</f>
        <v/>
      </c>
    </row>
    <row r="1655">
      <c r="A1655">
        <f>INDEX(resultados!$A$2:$ZZ$3000, 1649, MATCH($B$1, resultados!$A$1:$ZZ$1, 0))</f>
        <v/>
      </c>
      <c r="B1655">
        <f>INDEX(resultados!$A$2:$ZZ$3000, 1649, MATCH($B$2, resultados!$A$1:$ZZ$1, 0))</f>
        <v/>
      </c>
      <c r="C1655">
        <f>INDEX(resultados!$A$2:$ZZ$3000, 1649, MATCH($B$3, resultados!$A$1:$ZZ$1, 0))</f>
        <v/>
      </c>
    </row>
    <row r="1656">
      <c r="A1656">
        <f>INDEX(resultados!$A$2:$ZZ$3000, 1650, MATCH($B$1, resultados!$A$1:$ZZ$1, 0))</f>
        <v/>
      </c>
      <c r="B1656">
        <f>INDEX(resultados!$A$2:$ZZ$3000, 1650, MATCH($B$2, resultados!$A$1:$ZZ$1, 0))</f>
        <v/>
      </c>
      <c r="C1656">
        <f>INDEX(resultados!$A$2:$ZZ$3000, 1650, MATCH($B$3, resultados!$A$1:$ZZ$1, 0))</f>
        <v/>
      </c>
    </row>
    <row r="1657">
      <c r="A1657">
        <f>INDEX(resultados!$A$2:$ZZ$3000, 1651, MATCH($B$1, resultados!$A$1:$ZZ$1, 0))</f>
        <v/>
      </c>
      <c r="B1657">
        <f>INDEX(resultados!$A$2:$ZZ$3000, 1651, MATCH($B$2, resultados!$A$1:$ZZ$1, 0))</f>
        <v/>
      </c>
      <c r="C1657">
        <f>INDEX(resultados!$A$2:$ZZ$3000, 1651, MATCH($B$3, resultados!$A$1:$ZZ$1, 0))</f>
        <v/>
      </c>
    </row>
    <row r="1658">
      <c r="A1658">
        <f>INDEX(resultados!$A$2:$ZZ$3000, 1652, MATCH($B$1, resultados!$A$1:$ZZ$1, 0))</f>
        <v/>
      </c>
      <c r="B1658">
        <f>INDEX(resultados!$A$2:$ZZ$3000, 1652, MATCH($B$2, resultados!$A$1:$ZZ$1, 0))</f>
        <v/>
      </c>
      <c r="C1658">
        <f>INDEX(resultados!$A$2:$ZZ$3000, 1652, MATCH($B$3, resultados!$A$1:$ZZ$1, 0))</f>
        <v/>
      </c>
    </row>
    <row r="1659">
      <c r="A1659">
        <f>INDEX(resultados!$A$2:$ZZ$3000, 1653, MATCH($B$1, resultados!$A$1:$ZZ$1, 0))</f>
        <v/>
      </c>
      <c r="B1659">
        <f>INDEX(resultados!$A$2:$ZZ$3000, 1653, MATCH($B$2, resultados!$A$1:$ZZ$1, 0))</f>
        <v/>
      </c>
      <c r="C1659">
        <f>INDEX(resultados!$A$2:$ZZ$3000, 1653, MATCH($B$3, resultados!$A$1:$ZZ$1, 0))</f>
        <v/>
      </c>
    </row>
    <row r="1660">
      <c r="A1660">
        <f>INDEX(resultados!$A$2:$ZZ$3000, 1654, MATCH($B$1, resultados!$A$1:$ZZ$1, 0))</f>
        <v/>
      </c>
      <c r="B1660">
        <f>INDEX(resultados!$A$2:$ZZ$3000, 1654, MATCH($B$2, resultados!$A$1:$ZZ$1, 0))</f>
        <v/>
      </c>
      <c r="C1660">
        <f>INDEX(resultados!$A$2:$ZZ$3000, 1654, MATCH($B$3, resultados!$A$1:$ZZ$1, 0))</f>
        <v/>
      </c>
    </row>
    <row r="1661">
      <c r="A1661">
        <f>INDEX(resultados!$A$2:$ZZ$3000, 1655, MATCH($B$1, resultados!$A$1:$ZZ$1, 0))</f>
        <v/>
      </c>
      <c r="B1661">
        <f>INDEX(resultados!$A$2:$ZZ$3000, 1655, MATCH($B$2, resultados!$A$1:$ZZ$1, 0))</f>
        <v/>
      </c>
      <c r="C1661">
        <f>INDEX(resultados!$A$2:$ZZ$3000, 1655, MATCH($B$3, resultados!$A$1:$ZZ$1, 0))</f>
        <v/>
      </c>
    </row>
    <row r="1662">
      <c r="A1662">
        <f>INDEX(resultados!$A$2:$ZZ$3000, 1656, MATCH($B$1, resultados!$A$1:$ZZ$1, 0))</f>
        <v/>
      </c>
      <c r="B1662">
        <f>INDEX(resultados!$A$2:$ZZ$3000, 1656, MATCH($B$2, resultados!$A$1:$ZZ$1, 0))</f>
        <v/>
      </c>
      <c r="C1662">
        <f>INDEX(resultados!$A$2:$ZZ$3000, 1656, MATCH($B$3, resultados!$A$1:$ZZ$1, 0))</f>
        <v/>
      </c>
    </row>
    <row r="1663">
      <c r="A1663">
        <f>INDEX(resultados!$A$2:$ZZ$3000, 1657, MATCH($B$1, resultados!$A$1:$ZZ$1, 0))</f>
        <v/>
      </c>
      <c r="B1663">
        <f>INDEX(resultados!$A$2:$ZZ$3000, 1657, MATCH($B$2, resultados!$A$1:$ZZ$1, 0))</f>
        <v/>
      </c>
      <c r="C1663">
        <f>INDEX(resultados!$A$2:$ZZ$3000, 1657, MATCH($B$3, resultados!$A$1:$ZZ$1, 0))</f>
        <v/>
      </c>
    </row>
    <row r="1664">
      <c r="A1664">
        <f>INDEX(resultados!$A$2:$ZZ$3000, 1658, MATCH($B$1, resultados!$A$1:$ZZ$1, 0))</f>
        <v/>
      </c>
      <c r="B1664">
        <f>INDEX(resultados!$A$2:$ZZ$3000, 1658, MATCH($B$2, resultados!$A$1:$ZZ$1, 0))</f>
        <v/>
      </c>
      <c r="C1664">
        <f>INDEX(resultados!$A$2:$ZZ$3000, 1658, MATCH($B$3, resultados!$A$1:$ZZ$1, 0))</f>
        <v/>
      </c>
    </row>
    <row r="1665">
      <c r="A1665">
        <f>INDEX(resultados!$A$2:$ZZ$3000, 1659, MATCH($B$1, resultados!$A$1:$ZZ$1, 0))</f>
        <v/>
      </c>
      <c r="B1665">
        <f>INDEX(resultados!$A$2:$ZZ$3000, 1659, MATCH($B$2, resultados!$A$1:$ZZ$1, 0))</f>
        <v/>
      </c>
      <c r="C1665">
        <f>INDEX(resultados!$A$2:$ZZ$3000, 1659, MATCH($B$3, resultados!$A$1:$ZZ$1, 0))</f>
        <v/>
      </c>
    </row>
    <row r="1666">
      <c r="A1666">
        <f>INDEX(resultados!$A$2:$ZZ$3000, 1660, MATCH($B$1, resultados!$A$1:$ZZ$1, 0))</f>
        <v/>
      </c>
      <c r="B1666">
        <f>INDEX(resultados!$A$2:$ZZ$3000, 1660, MATCH($B$2, resultados!$A$1:$ZZ$1, 0))</f>
        <v/>
      </c>
      <c r="C1666">
        <f>INDEX(resultados!$A$2:$ZZ$3000, 1660, MATCH($B$3, resultados!$A$1:$ZZ$1, 0))</f>
        <v/>
      </c>
    </row>
    <row r="1667">
      <c r="A1667">
        <f>INDEX(resultados!$A$2:$ZZ$3000, 1661, MATCH($B$1, resultados!$A$1:$ZZ$1, 0))</f>
        <v/>
      </c>
      <c r="B1667">
        <f>INDEX(resultados!$A$2:$ZZ$3000, 1661, MATCH($B$2, resultados!$A$1:$ZZ$1, 0))</f>
        <v/>
      </c>
      <c r="C1667">
        <f>INDEX(resultados!$A$2:$ZZ$3000, 1661, MATCH($B$3, resultados!$A$1:$ZZ$1, 0))</f>
        <v/>
      </c>
    </row>
    <row r="1668">
      <c r="A1668">
        <f>INDEX(resultados!$A$2:$ZZ$3000, 1662, MATCH($B$1, resultados!$A$1:$ZZ$1, 0))</f>
        <v/>
      </c>
      <c r="B1668">
        <f>INDEX(resultados!$A$2:$ZZ$3000, 1662, MATCH($B$2, resultados!$A$1:$ZZ$1, 0))</f>
        <v/>
      </c>
      <c r="C1668">
        <f>INDEX(resultados!$A$2:$ZZ$3000, 1662, MATCH($B$3, resultados!$A$1:$ZZ$1, 0))</f>
        <v/>
      </c>
    </row>
    <row r="1669">
      <c r="A1669">
        <f>INDEX(resultados!$A$2:$ZZ$3000, 1663, MATCH($B$1, resultados!$A$1:$ZZ$1, 0))</f>
        <v/>
      </c>
      <c r="B1669">
        <f>INDEX(resultados!$A$2:$ZZ$3000, 1663, MATCH($B$2, resultados!$A$1:$ZZ$1, 0))</f>
        <v/>
      </c>
      <c r="C1669">
        <f>INDEX(resultados!$A$2:$ZZ$3000, 1663, MATCH($B$3, resultados!$A$1:$ZZ$1, 0))</f>
        <v/>
      </c>
    </row>
    <row r="1670">
      <c r="A1670">
        <f>INDEX(resultados!$A$2:$ZZ$3000, 1664, MATCH($B$1, resultados!$A$1:$ZZ$1, 0))</f>
        <v/>
      </c>
      <c r="B1670">
        <f>INDEX(resultados!$A$2:$ZZ$3000, 1664, MATCH($B$2, resultados!$A$1:$ZZ$1, 0))</f>
        <v/>
      </c>
      <c r="C1670">
        <f>INDEX(resultados!$A$2:$ZZ$3000, 1664, MATCH($B$3, resultados!$A$1:$ZZ$1, 0))</f>
        <v/>
      </c>
    </row>
    <row r="1671">
      <c r="A1671">
        <f>INDEX(resultados!$A$2:$ZZ$3000, 1665, MATCH($B$1, resultados!$A$1:$ZZ$1, 0))</f>
        <v/>
      </c>
      <c r="B1671">
        <f>INDEX(resultados!$A$2:$ZZ$3000, 1665, MATCH($B$2, resultados!$A$1:$ZZ$1, 0))</f>
        <v/>
      </c>
      <c r="C1671">
        <f>INDEX(resultados!$A$2:$ZZ$3000, 1665, MATCH($B$3, resultados!$A$1:$ZZ$1, 0))</f>
        <v/>
      </c>
    </row>
    <row r="1672">
      <c r="A1672">
        <f>INDEX(resultados!$A$2:$ZZ$3000, 1666, MATCH($B$1, resultados!$A$1:$ZZ$1, 0))</f>
        <v/>
      </c>
      <c r="B1672">
        <f>INDEX(resultados!$A$2:$ZZ$3000, 1666, MATCH($B$2, resultados!$A$1:$ZZ$1, 0))</f>
        <v/>
      </c>
      <c r="C1672">
        <f>INDEX(resultados!$A$2:$ZZ$3000, 1666, MATCH($B$3, resultados!$A$1:$ZZ$1, 0))</f>
        <v/>
      </c>
    </row>
    <row r="1673">
      <c r="A1673">
        <f>INDEX(resultados!$A$2:$ZZ$3000, 1667, MATCH($B$1, resultados!$A$1:$ZZ$1, 0))</f>
        <v/>
      </c>
      <c r="B1673">
        <f>INDEX(resultados!$A$2:$ZZ$3000, 1667, MATCH($B$2, resultados!$A$1:$ZZ$1, 0))</f>
        <v/>
      </c>
      <c r="C1673">
        <f>INDEX(resultados!$A$2:$ZZ$3000, 1667, MATCH($B$3, resultados!$A$1:$ZZ$1, 0))</f>
        <v/>
      </c>
    </row>
    <row r="1674">
      <c r="A1674">
        <f>INDEX(resultados!$A$2:$ZZ$3000, 1668, MATCH($B$1, resultados!$A$1:$ZZ$1, 0))</f>
        <v/>
      </c>
      <c r="B1674">
        <f>INDEX(resultados!$A$2:$ZZ$3000, 1668, MATCH($B$2, resultados!$A$1:$ZZ$1, 0))</f>
        <v/>
      </c>
      <c r="C1674">
        <f>INDEX(resultados!$A$2:$ZZ$3000, 1668, MATCH($B$3, resultados!$A$1:$ZZ$1, 0))</f>
        <v/>
      </c>
    </row>
    <row r="1675">
      <c r="A1675">
        <f>INDEX(resultados!$A$2:$ZZ$3000, 1669, MATCH($B$1, resultados!$A$1:$ZZ$1, 0))</f>
        <v/>
      </c>
      <c r="B1675">
        <f>INDEX(resultados!$A$2:$ZZ$3000, 1669, MATCH($B$2, resultados!$A$1:$ZZ$1, 0))</f>
        <v/>
      </c>
      <c r="C1675">
        <f>INDEX(resultados!$A$2:$ZZ$3000, 1669, MATCH($B$3, resultados!$A$1:$ZZ$1, 0))</f>
        <v/>
      </c>
    </row>
    <row r="1676">
      <c r="A1676">
        <f>INDEX(resultados!$A$2:$ZZ$3000, 1670, MATCH($B$1, resultados!$A$1:$ZZ$1, 0))</f>
        <v/>
      </c>
      <c r="B1676">
        <f>INDEX(resultados!$A$2:$ZZ$3000, 1670, MATCH($B$2, resultados!$A$1:$ZZ$1, 0))</f>
        <v/>
      </c>
      <c r="C1676">
        <f>INDEX(resultados!$A$2:$ZZ$3000, 1670, MATCH($B$3, resultados!$A$1:$ZZ$1, 0))</f>
        <v/>
      </c>
    </row>
    <row r="1677">
      <c r="A1677">
        <f>INDEX(resultados!$A$2:$ZZ$3000, 1671, MATCH($B$1, resultados!$A$1:$ZZ$1, 0))</f>
        <v/>
      </c>
      <c r="B1677">
        <f>INDEX(resultados!$A$2:$ZZ$3000, 1671, MATCH($B$2, resultados!$A$1:$ZZ$1, 0))</f>
        <v/>
      </c>
      <c r="C1677">
        <f>INDEX(resultados!$A$2:$ZZ$3000, 1671, MATCH($B$3, resultados!$A$1:$ZZ$1, 0))</f>
        <v/>
      </c>
    </row>
    <row r="1678">
      <c r="A1678">
        <f>INDEX(resultados!$A$2:$ZZ$3000, 1672, MATCH($B$1, resultados!$A$1:$ZZ$1, 0))</f>
        <v/>
      </c>
      <c r="B1678">
        <f>INDEX(resultados!$A$2:$ZZ$3000, 1672, MATCH($B$2, resultados!$A$1:$ZZ$1, 0))</f>
        <v/>
      </c>
      <c r="C1678">
        <f>INDEX(resultados!$A$2:$ZZ$3000, 1672, MATCH($B$3, resultados!$A$1:$ZZ$1, 0))</f>
        <v/>
      </c>
    </row>
    <row r="1679">
      <c r="A1679">
        <f>INDEX(resultados!$A$2:$ZZ$3000, 1673, MATCH($B$1, resultados!$A$1:$ZZ$1, 0))</f>
        <v/>
      </c>
      <c r="B1679">
        <f>INDEX(resultados!$A$2:$ZZ$3000, 1673, MATCH($B$2, resultados!$A$1:$ZZ$1, 0))</f>
        <v/>
      </c>
      <c r="C1679">
        <f>INDEX(resultados!$A$2:$ZZ$3000, 1673, MATCH($B$3, resultados!$A$1:$ZZ$1, 0))</f>
        <v/>
      </c>
    </row>
    <row r="1680">
      <c r="A1680">
        <f>INDEX(resultados!$A$2:$ZZ$3000, 1674, MATCH($B$1, resultados!$A$1:$ZZ$1, 0))</f>
        <v/>
      </c>
      <c r="B1680">
        <f>INDEX(resultados!$A$2:$ZZ$3000, 1674, MATCH($B$2, resultados!$A$1:$ZZ$1, 0))</f>
        <v/>
      </c>
      <c r="C1680">
        <f>INDEX(resultados!$A$2:$ZZ$3000, 1674, MATCH($B$3, resultados!$A$1:$ZZ$1, 0))</f>
        <v/>
      </c>
    </row>
    <row r="1681">
      <c r="A1681">
        <f>INDEX(resultados!$A$2:$ZZ$3000, 1675, MATCH($B$1, resultados!$A$1:$ZZ$1, 0))</f>
        <v/>
      </c>
      <c r="B1681">
        <f>INDEX(resultados!$A$2:$ZZ$3000, 1675, MATCH($B$2, resultados!$A$1:$ZZ$1, 0))</f>
        <v/>
      </c>
      <c r="C1681">
        <f>INDEX(resultados!$A$2:$ZZ$3000, 1675, MATCH($B$3, resultados!$A$1:$ZZ$1, 0))</f>
        <v/>
      </c>
    </row>
    <row r="1682">
      <c r="A1682">
        <f>INDEX(resultados!$A$2:$ZZ$3000, 1676, MATCH($B$1, resultados!$A$1:$ZZ$1, 0))</f>
        <v/>
      </c>
      <c r="B1682">
        <f>INDEX(resultados!$A$2:$ZZ$3000, 1676, MATCH($B$2, resultados!$A$1:$ZZ$1, 0))</f>
        <v/>
      </c>
      <c r="C1682">
        <f>INDEX(resultados!$A$2:$ZZ$3000, 1676, MATCH($B$3, resultados!$A$1:$ZZ$1, 0))</f>
        <v/>
      </c>
    </row>
    <row r="1683">
      <c r="A1683">
        <f>INDEX(resultados!$A$2:$ZZ$3000, 1677, MATCH($B$1, resultados!$A$1:$ZZ$1, 0))</f>
        <v/>
      </c>
      <c r="B1683">
        <f>INDEX(resultados!$A$2:$ZZ$3000, 1677, MATCH($B$2, resultados!$A$1:$ZZ$1, 0))</f>
        <v/>
      </c>
      <c r="C1683">
        <f>INDEX(resultados!$A$2:$ZZ$3000, 1677, MATCH($B$3, resultados!$A$1:$ZZ$1, 0))</f>
        <v/>
      </c>
    </row>
    <row r="1684">
      <c r="A1684">
        <f>INDEX(resultados!$A$2:$ZZ$3000, 1678, MATCH($B$1, resultados!$A$1:$ZZ$1, 0))</f>
        <v/>
      </c>
      <c r="B1684">
        <f>INDEX(resultados!$A$2:$ZZ$3000, 1678, MATCH($B$2, resultados!$A$1:$ZZ$1, 0))</f>
        <v/>
      </c>
      <c r="C1684">
        <f>INDEX(resultados!$A$2:$ZZ$3000, 1678, MATCH($B$3, resultados!$A$1:$ZZ$1, 0))</f>
        <v/>
      </c>
    </row>
    <row r="1685">
      <c r="A1685">
        <f>INDEX(resultados!$A$2:$ZZ$3000, 1679, MATCH($B$1, resultados!$A$1:$ZZ$1, 0))</f>
        <v/>
      </c>
      <c r="B1685">
        <f>INDEX(resultados!$A$2:$ZZ$3000, 1679, MATCH($B$2, resultados!$A$1:$ZZ$1, 0))</f>
        <v/>
      </c>
      <c r="C1685">
        <f>INDEX(resultados!$A$2:$ZZ$3000, 1679, MATCH($B$3, resultados!$A$1:$ZZ$1, 0))</f>
        <v/>
      </c>
    </row>
    <row r="1686">
      <c r="A1686">
        <f>INDEX(resultados!$A$2:$ZZ$3000, 1680, MATCH($B$1, resultados!$A$1:$ZZ$1, 0))</f>
        <v/>
      </c>
      <c r="B1686">
        <f>INDEX(resultados!$A$2:$ZZ$3000, 1680, MATCH($B$2, resultados!$A$1:$ZZ$1, 0))</f>
        <v/>
      </c>
      <c r="C1686">
        <f>INDEX(resultados!$A$2:$ZZ$3000, 1680, MATCH($B$3, resultados!$A$1:$ZZ$1, 0))</f>
        <v/>
      </c>
    </row>
    <row r="1687">
      <c r="A1687">
        <f>INDEX(resultados!$A$2:$ZZ$3000, 1681, MATCH($B$1, resultados!$A$1:$ZZ$1, 0))</f>
        <v/>
      </c>
      <c r="B1687">
        <f>INDEX(resultados!$A$2:$ZZ$3000, 1681, MATCH($B$2, resultados!$A$1:$ZZ$1, 0))</f>
        <v/>
      </c>
      <c r="C1687">
        <f>INDEX(resultados!$A$2:$ZZ$3000, 1681, MATCH($B$3, resultados!$A$1:$ZZ$1, 0))</f>
        <v/>
      </c>
    </row>
    <row r="1688">
      <c r="A1688">
        <f>INDEX(resultados!$A$2:$ZZ$3000, 1682, MATCH($B$1, resultados!$A$1:$ZZ$1, 0))</f>
        <v/>
      </c>
      <c r="B1688">
        <f>INDEX(resultados!$A$2:$ZZ$3000, 1682, MATCH($B$2, resultados!$A$1:$ZZ$1, 0))</f>
        <v/>
      </c>
      <c r="C1688">
        <f>INDEX(resultados!$A$2:$ZZ$3000, 1682, MATCH($B$3, resultados!$A$1:$ZZ$1, 0))</f>
        <v/>
      </c>
    </row>
    <row r="1689">
      <c r="A1689">
        <f>INDEX(resultados!$A$2:$ZZ$3000, 1683, MATCH($B$1, resultados!$A$1:$ZZ$1, 0))</f>
        <v/>
      </c>
      <c r="B1689">
        <f>INDEX(resultados!$A$2:$ZZ$3000, 1683, MATCH($B$2, resultados!$A$1:$ZZ$1, 0))</f>
        <v/>
      </c>
      <c r="C1689">
        <f>INDEX(resultados!$A$2:$ZZ$3000, 1683, MATCH($B$3, resultados!$A$1:$ZZ$1, 0))</f>
        <v/>
      </c>
    </row>
    <row r="1690">
      <c r="A1690">
        <f>INDEX(resultados!$A$2:$ZZ$3000, 1684, MATCH($B$1, resultados!$A$1:$ZZ$1, 0))</f>
        <v/>
      </c>
      <c r="B1690">
        <f>INDEX(resultados!$A$2:$ZZ$3000, 1684, MATCH($B$2, resultados!$A$1:$ZZ$1, 0))</f>
        <v/>
      </c>
      <c r="C1690">
        <f>INDEX(resultados!$A$2:$ZZ$3000, 1684, MATCH($B$3, resultados!$A$1:$ZZ$1, 0))</f>
        <v/>
      </c>
    </row>
    <row r="1691">
      <c r="A1691">
        <f>INDEX(resultados!$A$2:$ZZ$3000, 1685, MATCH($B$1, resultados!$A$1:$ZZ$1, 0))</f>
        <v/>
      </c>
      <c r="B1691">
        <f>INDEX(resultados!$A$2:$ZZ$3000, 1685, MATCH($B$2, resultados!$A$1:$ZZ$1, 0))</f>
        <v/>
      </c>
      <c r="C1691">
        <f>INDEX(resultados!$A$2:$ZZ$3000, 1685, MATCH($B$3, resultados!$A$1:$ZZ$1, 0))</f>
        <v/>
      </c>
    </row>
    <row r="1692">
      <c r="A1692">
        <f>INDEX(resultados!$A$2:$ZZ$3000, 1686, MATCH($B$1, resultados!$A$1:$ZZ$1, 0))</f>
        <v/>
      </c>
      <c r="B1692">
        <f>INDEX(resultados!$A$2:$ZZ$3000, 1686, MATCH($B$2, resultados!$A$1:$ZZ$1, 0))</f>
        <v/>
      </c>
      <c r="C1692">
        <f>INDEX(resultados!$A$2:$ZZ$3000, 1686, MATCH($B$3, resultados!$A$1:$ZZ$1, 0))</f>
        <v/>
      </c>
    </row>
    <row r="1693">
      <c r="A1693">
        <f>INDEX(resultados!$A$2:$ZZ$3000, 1687, MATCH($B$1, resultados!$A$1:$ZZ$1, 0))</f>
        <v/>
      </c>
      <c r="B1693">
        <f>INDEX(resultados!$A$2:$ZZ$3000, 1687, MATCH($B$2, resultados!$A$1:$ZZ$1, 0))</f>
        <v/>
      </c>
      <c r="C1693">
        <f>INDEX(resultados!$A$2:$ZZ$3000, 1687, MATCH($B$3, resultados!$A$1:$ZZ$1, 0))</f>
        <v/>
      </c>
    </row>
    <row r="1694">
      <c r="A1694">
        <f>INDEX(resultados!$A$2:$ZZ$3000, 1688, MATCH($B$1, resultados!$A$1:$ZZ$1, 0))</f>
        <v/>
      </c>
      <c r="B1694">
        <f>INDEX(resultados!$A$2:$ZZ$3000, 1688, MATCH($B$2, resultados!$A$1:$ZZ$1, 0))</f>
        <v/>
      </c>
      <c r="C1694">
        <f>INDEX(resultados!$A$2:$ZZ$3000, 1688, MATCH($B$3, resultados!$A$1:$ZZ$1, 0))</f>
        <v/>
      </c>
    </row>
    <row r="1695">
      <c r="A1695">
        <f>INDEX(resultados!$A$2:$ZZ$3000, 1689, MATCH($B$1, resultados!$A$1:$ZZ$1, 0))</f>
        <v/>
      </c>
      <c r="B1695">
        <f>INDEX(resultados!$A$2:$ZZ$3000, 1689, MATCH($B$2, resultados!$A$1:$ZZ$1, 0))</f>
        <v/>
      </c>
      <c r="C1695">
        <f>INDEX(resultados!$A$2:$ZZ$3000, 1689, MATCH($B$3, resultados!$A$1:$ZZ$1, 0))</f>
        <v/>
      </c>
    </row>
    <row r="1696">
      <c r="A1696">
        <f>INDEX(resultados!$A$2:$ZZ$3000, 1690, MATCH($B$1, resultados!$A$1:$ZZ$1, 0))</f>
        <v/>
      </c>
      <c r="B1696">
        <f>INDEX(resultados!$A$2:$ZZ$3000, 1690, MATCH($B$2, resultados!$A$1:$ZZ$1, 0))</f>
        <v/>
      </c>
      <c r="C1696">
        <f>INDEX(resultados!$A$2:$ZZ$3000, 1690, MATCH($B$3, resultados!$A$1:$ZZ$1, 0))</f>
        <v/>
      </c>
    </row>
    <row r="1697">
      <c r="A1697">
        <f>INDEX(resultados!$A$2:$ZZ$3000, 1691, MATCH($B$1, resultados!$A$1:$ZZ$1, 0))</f>
        <v/>
      </c>
      <c r="B1697">
        <f>INDEX(resultados!$A$2:$ZZ$3000, 1691, MATCH($B$2, resultados!$A$1:$ZZ$1, 0))</f>
        <v/>
      </c>
      <c r="C1697">
        <f>INDEX(resultados!$A$2:$ZZ$3000, 1691, MATCH($B$3, resultados!$A$1:$ZZ$1, 0))</f>
        <v/>
      </c>
    </row>
    <row r="1698">
      <c r="A1698">
        <f>INDEX(resultados!$A$2:$ZZ$3000, 1692, MATCH($B$1, resultados!$A$1:$ZZ$1, 0))</f>
        <v/>
      </c>
      <c r="B1698">
        <f>INDEX(resultados!$A$2:$ZZ$3000, 1692, MATCH($B$2, resultados!$A$1:$ZZ$1, 0))</f>
        <v/>
      </c>
      <c r="C1698">
        <f>INDEX(resultados!$A$2:$ZZ$3000, 1692, MATCH($B$3, resultados!$A$1:$ZZ$1, 0))</f>
        <v/>
      </c>
    </row>
    <row r="1699">
      <c r="A1699">
        <f>INDEX(resultados!$A$2:$ZZ$3000, 1693, MATCH($B$1, resultados!$A$1:$ZZ$1, 0))</f>
        <v/>
      </c>
      <c r="B1699">
        <f>INDEX(resultados!$A$2:$ZZ$3000, 1693, MATCH($B$2, resultados!$A$1:$ZZ$1, 0))</f>
        <v/>
      </c>
      <c r="C1699">
        <f>INDEX(resultados!$A$2:$ZZ$3000, 1693, MATCH($B$3, resultados!$A$1:$ZZ$1, 0))</f>
        <v/>
      </c>
    </row>
    <row r="1700">
      <c r="A1700">
        <f>INDEX(resultados!$A$2:$ZZ$3000, 1694, MATCH($B$1, resultados!$A$1:$ZZ$1, 0))</f>
        <v/>
      </c>
      <c r="B1700">
        <f>INDEX(resultados!$A$2:$ZZ$3000, 1694, MATCH($B$2, resultados!$A$1:$ZZ$1, 0))</f>
        <v/>
      </c>
      <c r="C1700">
        <f>INDEX(resultados!$A$2:$ZZ$3000, 1694, MATCH($B$3, resultados!$A$1:$ZZ$1, 0))</f>
        <v/>
      </c>
    </row>
    <row r="1701">
      <c r="A1701">
        <f>INDEX(resultados!$A$2:$ZZ$3000, 1695, MATCH($B$1, resultados!$A$1:$ZZ$1, 0))</f>
        <v/>
      </c>
      <c r="B1701">
        <f>INDEX(resultados!$A$2:$ZZ$3000, 1695, MATCH($B$2, resultados!$A$1:$ZZ$1, 0))</f>
        <v/>
      </c>
      <c r="C1701">
        <f>INDEX(resultados!$A$2:$ZZ$3000, 1695, MATCH($B$3, resultados!$A$1:$ZZ$1, 0))</f>
        <v/>
      </c>
    </row>
    <row r="1702">
      <c r="A1702">
        <f>INDEX(resultados!$A$2:$ZZ$3000, 1696, MATCH($B$1, resultados!$A$1:$ZZ$1, 0))</f>
        <v/>
      </c>
      <c r="B1702">
        <f>INDEX(resultados!$A$2:$ZZ$3000, 1696, MATCH($B$2, resultados!$A$1:$ZZ$1, 0))</f>
        <v/>
      </c>
      <c r="C1702">
        <f>INDEX(resultados!$A$2:$ZZ$3000, 1696, MATCH($B$3, resultados!$A$1:$ZZ$1, 0))</f>
        <v/>
      </c>
    </row>
    <row r="1703">
      <c r="A1703">
        <f>INDEX(resultados!$A$2:$ZZ$3000, 1697, MATCH($B$1, resultados!$A$1:$ZZ$1, 0))</f>
        <v/>
      </c>
      <c r="B1703">
        <f>INDEX(resultados!$A$2:$ZZ$3000, 1697, MATCH($B$2, resultados!$A$1:$ZZ$1, 0))</f>
        <v/>
      </c>
      <c r="C1703">
        <f>INDEX(resultados!$A$2:$ZZ$3000, 1697, MATCH($B$3, resultados!$A$1:$ZZ$1, 0))</f>
        <v/>
      </c>
    </row>
    <row r="1704">
      <c r="A1704">
        <f>INDEX(resultados!$A$2:$ZZ$3000, 1698, MATCH($B$1, resultados!$A$1:$ZZ$1, 0))</f>
        <v/>
      </c>
      <c r="B1704">
        <f>INDEX(resultados!$A$2:$ZZ$3000, 1698, MATCH($B$2, resultados!$A$1:$ZZ$1, 0))</f>
        <v/>
      </c>
      <c r="C1704">
        <f>INDEX(resultados!$A$2:$ZZ$3000, 1698, MATCH($B$3, resultados!$A$1:$ZZ$1, 0))</f>
        <v/>
      </c>
    </row>
    <row r="1705">
      <c r="A1705">
        <f>INDEX(resultados!$A$2:$ZZ$3000, 1699, MATCH($B$1, resultados!$A$1:$ZZ$1, 0))</f>
        <v/>
      </c>
      <c r="B1705">
        <f>INDEX(resultados!$A$2:$ZZ$3000, 1699, MATCH($B$2, resultados!$A$1:$ZZ$1, 0))</f>
        <v/>
      </c>
      <c r="C1705">
        <f>INDEX(resultados!$A$2:$ZZ$3000, 1699, MATCH($B$3, resultados!$A$1:$ZZ$1, 0))</f>
        <v/>
      </c>
    </row>
    <row r="1706">
      <c r="A1706">
        <f>INDEX(resultados!$A$2:$ZZ$3000, 1700, MATCH($B$1, resultados!$A$1:$ZZ$1, 0))</f>
        <v/>
      </c>
      <c r="B1706">
        <f>INDEX(resultados!$A$2:$ZZ$3000, 1700, MATCH($B$2, resultados!$A$1:$ZZ$1, 0))</f>
        <v/>
      </c>
      <c r="C1706">
        <f>INDEX(resultados!$A$2:$ZZ$3000, 1700, MATCH($B$3, resultados!$A$1:$ZZ$1, 0))</f>
        <v/>
      </c>
    </row>
    <row r="1707">
      <c r="A1707">
        <f>INDEX(resultados!$A$2:$ZZ$3000, 1701, MATCH($B$1, resultados!$A$1:$ZZ$1, 0))</f>
        <v/>
      </c>
      <c r="B1707">
        <f>INDEX(resultados!$A$2:$ZZ$3000, 1701, MATCH($B$2, resultados!$A$1:$ZZ$1, 0))</f>
        <v/>
      </c>
      <c r="C1707">
        <f>INDEX(resultados!$A$2:$ZZ$3000, 1701, MATCH($B$3, resultados!$A$1:$ZZ$1, 0))</f>
        <v/>
      </c>
    </row>
    <row r="1708">
      <c r="A1708">
        <f>INDEX(resultados!$A$2:$ZZ$3000, 1702, MATCH($B$1, resultados!$A$1:$ZZ$1, 0))</f>
        <v/>
      </c>
      <c r="B1708">
        <f>INDEX(resultados!$A$2:$ZZ$3000, 1702, MATCH($B$2, resultados!$A$1:$ZZ$1, 0))</f>
        <v/>
      </c>
      <c r="C1708">
        <f>INDEX(resultados!$A$2:$ZZ$3000, 1702, MATCH($B$3, resultados!$A$1:$ZZ$1, 0))</f>
        <v/>
      </c>
    </row>
    <row r="1709">
      <c r="A1709">
        <f>INDEX(resultados!$A$2:$ZZ$3000, 1703, MATCH($B$1, resultados!$A$1:$ZZ$1, 0))</f>
        <v/>
      </c>
      <c r="B1709">
        <f>INDEX(resultados!$A$2:$ZZ$3000, 1703, MATCH($B$2, resultados!$A$1:$ZZ$1, 0))</f>
        <v/>
      </c>
      <c r="C1709">
        <f>INDEX(resultados!$A$2:$ZZ$3000, 1703, MATCH($B$3, resultados!$A$1:$ZZ$1, 0))</f>
        <v/>
      </c>
    </row>
    <row r="1710">
      <c r="A1710">
        <f>INDEX(resultados!$A$2:$ZZ$3000, 1704, MATCH($B$1, resultados!$A$1:$ZZ$1, 0))</f>
        <v/>
      </c>
      <c r="B1710">
        <f>INDEX(resultados!$A$2:$ZZ$3000, 1704, MATCH($B$2, resultados!$A$1:$ZZ$1, 0))</f>
        <v/>
      </c>
      <c r="C1710">
        <f>INDEX(resultados!$A$2:$ZZ$3000, 1704, MATCH($B$3, resultados!$A$1:$ZZ$1, 0))</f>
        <v/>
      </c>
    </row>
    <row r="1711">
      <c r="A1711">
        <f>INDEX(resultados!$A$2:$ZZ$3000, 1705, MATCH($B$1, resultados!$A$1:$ZZ$1, 0))</f>
        <v/>
      </c>
      <c r="B1711">
        <f>INDEX(resultados!$A$2:$ZZ$3000, 1705, MATCH($B$2, resultados!$A$1:$ZZ$1, 0))</f>
        <v/>
      </c>
      <c r="C1711">
        <f>INDEX(resultados!$A$2:$ZZ$3000, 1705, MATCH($B$3, resultados!$A$1:$ZZ$1, 0))</f>
        <v/>
      </c>
    </row>
    <row r="1712">
      <c r="A1712">
        <f>INDEX(resultados!$A$2:$ZZ$3000, 1706, MATCH($B$1, resultados!$A$1:$ZZ$1, 0))</f>
        <v/>
      </c>
      <c r="B1712">
        <f>INDEX(resultados!$A$2:$ZZ$3000, 1706, MATCH($B$2, resultados!$A$1:$ZZ$1, 0))</f>
        <v/>
      </c>
      <c r="C1712">
        <f>INDEX(resultados!$A$2:$ZZ$3000, 1706, MATCH($B$3, resultados!$A$1:$ZZ$1, 0))</f>
        <v/>
      </c>
    </row>
    <row r="1713">
      <c r="A1713">
        <f>INDEX(resultados!$A$2:$ZZ$3000, 1707, MATCH($B$1, resultados!$A$1:$ZZ$1, 0))</f>
        <v/>
      </c>
      <c r="B1713">
        <f>INDEX(resultados!$A$2:$ZZ$3000, 1707, MATCH($B$2, resultados!$A$1:$ZZ$1, 0))</f>
        <v/>
      </c>
      <c r="C1713">
        <f>INDEX(resultados!$A$2:$ZZ$3000, 1707, MATCH($B$3, resultados!$A$1:$ZZ$1, 0))</f>
        <v/>
      </c>
    </row>
    <row r="1714">
      <c r="A1714">
        <f>INDEX(resultados!$A$2:$ZZ$3000, 1708, MATCH($B$1, resultados!$A$1:$ZZ$1, 0))</f>
        <v/>
      </c>
      <c r="B1714">
        <f>INDEX(resultados!$A$2:$ZZ$3000, 1708, MATCH($B$2, resultados!$A$1:$ZZ$1, 0))</f>
        <v/>
      </c>
      <c r="C1714">
        <f>INDEX(resultados!$A$2:$ZZ$3000, 1708, MATCH($B$3, resultados!$A$1:$ZZ$1, 0))</f>
        <v/>
      </c>
    </row>
    <row r="1715">
      <c r="A1715">
        <f>INDEX(resultados!$A$2:$ZZ$3000, 1709, MATCH($B$1, resultados!$A$1:$ZZ$1, 0))</f>
        <v/>
      </c>
      <c r="B1715">
        <f>INDEX(resultados!$A$2:$ZZ$3000, 1709, MATCH($B$2, resultados!$A$1:$ZZ$1, 0))</f>
        <v/>
      </c>
      <c r="C1715">
        <f>INDEX(resultados!$A$2:$ZZ$3000, 1709, MATCH($B$3, resultados!$A$1:$ZZ$1, 0))</f>
        <v/>
      </c>
    </row>
    <row r="1716">
      <c r="A1716">
        <f>INDEX(resultados!$A$2:$ZZ$3000, 1710, MATCH($B$1, resultados!$A$1:$ZZ$1, 0))</f>
        <v/>
      </c>
      <c r="B1716">
        <f>INDEX(resultados!$A$2:$ZZ$3000, 1710, MATCH($B$2, resultados!$A$1:$ZZ$1, 0))</f>
        <v/>
      </c>
      <c r="C1716">
        <f>INDEX(resultados!$A$2:$ZZ$3000, 1710, MATCH($B$3, resultados!$A$1:$ZZ$1, 0))</f>
        <v/>
      </c>
    </row>
    <row r="1717">
      <c r="A1717">
        <f>INDEX(resultados!$A$2:$ZZ$3000, 1711, MATCH($B$1, resultados!$A$1:$ZZ$1, 0))</f>
        <v/>
      </c>
      <c r="B1717">
        <f>INDEX(resultados!$A$2:$ZZ$3000, 1711, MATCH($B$2, resultados!$A$1:$ZZ$1, 0))</f>
        <v/>
      </c>
      <c r="C1717">
        <f>INDEX(resultados!$A$2:$ZZ$3000, 1711, MATCH($B$3, resultados!$A$1:$ZZ$1, 0))</f>
        <v/>
      </c>
    </row>
    <row r="1718">
      <c r="A1718">
        <f>INDEX(resultados!$A$2:$ZZ$3000, 1712, MATCH($B$1, resultados!$A$1:$ZZ$1, 0))</f>
        <v/>
      </c>
      <c r="B1718">
        <f>INDEX(resultados!$A$2:$ZZ$3000, 1712, MATCH($B$2, resultados!$A$1:$ZZ$1, 0))</f>
        <v/>
      </c>
      <c r="C1718">
        <f>INDEX(resultados!$A$2:$ZZ$3000, 1712, MATCH($B$3, resultados!$A$1:$ZZ$1, 0))</f>
        <v/>
      </c>
    </row>
    <row r="1719">
      <c r="A1719">
        <f>INDEX(resultados!$A$2:$ZZ$3000, 1713, MATCH($B$1, resultados!$A$1:$ZZ$1, 0))</f>
        <v/>
      </c>
      <c r="B1719">
        <f>INDEX(resultados!$A$2:$ZZ$3000, 1713, MATCH($B$2, resultados!$A$1:$ZZ$1, 0))</f>
        <v/>
      </c>
      <c r="C1719">
        <f>INDEX(resultados!$A$2:$ZZ$3000, 1713, MATCH($B$3, resultados!$A$1:$ZZ$1, 0))</f>
        <v/>
      </c>
    </row>
    <row r="1720">
      <c r="A1720">
        <f>INDEX(resultados!$A$2:$ZZ$3000, 1714, MATCH($B$1, resultados!$A$1:$ZZ$1, 0))</f>
        <v/>
      </c>
      <c r="B1720">
        <f>INDEX(resultados!$A$2:$ZZ$3000, 1714, MATCH($B$2, resultados!$A$1:$ZZ$1, 0))</f>
        <v/>
      </c>
      <c r="C1720">
        <f>INDEX(resultados!$A$2:$ZZ$3000, 1714, MATCH($B$3, resultados!$A$1:$ZZ$1, 0))</f>
        <v/>
      </c>
    </row>
    <row r="1721">
      <c r="A1721">
        <f>INDEX(resultados!$A$2:$ZZ$3000, 1715, MATCH($B$1, resultados!$A$1:$ZZ$1, 0))</f>
        <v/>
      </c>
      <c r="B1721">
        <f>INDEX(resultados!$A$2:$ZZ$3000, 1715, MATCH($B$2, resultados!$A$1:$ZZ$1, 0))</f>
        <v/>
      </c>
      <c r="C1721">
        <f>INDEX(resultados!$A$2:$ZZ$3000, 1715, MATCH($B$3, resultados!$A$1:$ZZ$1, 0))</f>
        <v/>
      </c>
    </row>
    <row r="1722">
      <c r="A1722">
        <f>INDEX(resultados!$A$2:$ZZ$3000, 1716, MATCH($B$1, resultados!$A$1:$ZZ$1, 0))</f>
        <v/>
      </c>
      <c r="B1722">
        <f>INDEX(resultados!$A$2:$ZZ$3000, 1716, MATCH($B$2, resultados!$A$1:$ZZ$1, 0))</f>
        <v/>
      </c>
      <c r="C1722">
        <f>INDEX(resultados!$A$2:$ZZ$3000, 1716, MATCH($B$3, resultados!$A$1:$ZZ$1, 0))</f>
        <v/>
      </c>
    </row>
    <row r="1723">
      <c r="A1723">
        <f>INDEX(resultados!$A$2:$ZZ$3000, 1717, MATCH($B$1, resultados!$A$1:$ZZ$1, 0))</f>
        <v/>
      </c>
      <c r="B1723">
        <f>INDEX(resultados!$A$2:$ZZ$3000, 1717, MATCH($B$2, resultados!$A$1:$ZZ$1, 0))</f>
        <v/>
      </c>
      <c r="C1723">
        <f>INDEX(resultados!$A$2:$ZZ$3000, 1717, MATCH($B$3, resultados!$A$1:$ZZ$1, 0))</f>
        <v/>
      </c>
    </row>
    <row r="1724">
      <c r="A1724">
        <f>INDEX(resultados!$A$2:$ZZ$3000, 1718, MATCH($B$1, resultados!$A$1:$ZZ$1, 0))</f>
        <v/>
      </c>
      <c r="B1724">
        <f>INDEX(resultados!$A$2:$ZZ$3000, 1718, MATCH($B$2, resultados!$A$1:$ZZ$1, 0))</f>
        <v/>
      </c>
      <c r="C1724">
        <f>INDEX(resultados!$A$2:$ZZ$3000, 1718, MATCH($B$3, resultados!$A$1:$ZZ$1, 0))</f>
        <v/>
      </c>
    </row>
    <row r="1725">
      <c r="A1725">
        <f>INDEX(resultados!$A$2:$ZZ$3000, 1719, MATCH($B$1, resultados!$A$1:$ZZ$1, 0))</f>
        <v/>
      </c>
      <c r="B1725">
        <f>INDEX(resultados!$A$2:$ZZ$3000, 1719, MATCH($B$2, resultados!$A$1:$ZZ$1, 0))</f>
        <v/>
      </c>
      <c r="C1725">
        <f>INDEX(resultados!$A$2:$ZZ$3000, 1719, MATCH($B$3, resultados!$A$1:$ZZ$1, 0))</f>
        <v/>
      </c>
    </row>
    <row r="1726">
      <c r="A1726">
        <f>INDEX(resultados!$A$2:$ZZ$3000, 1720, MATCH($B$1, resultados!$A$1:$ZZ$1, 0))</f>
        <v/>
      </c>
      <c r="B1726">
        <f>INDEX(resultados!$A$2:$ZZ$3000, 1720, MATCH($B$2, resultados!$A$1:$ZZ$1, 0))</f>
        <v/>
      </c>
      <c r="C1726">
        <f>INDEX(resultados!$A$2:$ZZ$3000, 1720, MATCH($B$3, resultados!$A$1:$ZZ$1, 0))</f>
        <v/>
      </c>
    </row>
    <row r="1727">
      <c r="A1727">
        <f>INDEX(resultados!$A$2:$ZZ$3000, 1721, MATCH($B$1, resultados!$A$1:$ZZ$1, 0))</f>
        <v/>
      </c>
      <c r="B1727">
        <f>INDEX(resultados!$A$2:$ZZ$3000, 1721, MATCH($B$2, resultados!$A$1:$ZZ$1, 0))</f>
        <v/>
      </c>
      <c r="C1727">
        <f>INDEX(resultados!$A$2:$ZZ$3000, 1721, MATCH($B$3, resultados!$A$1:$ZZ$1, 0))</f>
        <v/>
      </c>
    </row>
    <row r="1728">
      <c r="A1728">
        <f>INDEX(resultados!$A$2:$ZZ$3000, 1722, MATCH($B$1, resultados!$A$1:$ZZ$1, 0))</f>
        <v/>
      </c>
      <c r="B1728">
        <f>INDEX(resultados!$A$2:$ZZ$3000, 1722, MATCH($B$2, resultados!$A$1:$ZZ$1, 0))</f>
        <v/>
      </c>
      <c r="C1728">
        <f>INDEX(resultados!$A$2:$ZZ$3000, 1722, MATCH($B$3, resultados!$A$1:$ZZ$1, 0))</f>
        <v/>
      </c>
    </row>
    <row r="1729">
      <c r="A1729">
        <f>INDEX(resultados!$A$2:$ZZ$3000, 1723, MATCH($B$1, resultados!$A$1:$ZZ$1, 0))</f>
        <v/>
      </c>
      <c r="B1729">
        <f>INDEX(resultados!$A$2:$ZZ$3000, 1723, MATCH($B$2, resultados!$A$1:$ZZ$1, 0))</f>
        <v/>
      </c>
      <c r="C1729">
        <f>INDEX(resultados!$A$2:$ZZ$3000, 1723, MATCH($B$3, resultados!$A$1:$ZZ$1, 0))</f>
        <v/>
      </c>
    </row>
    <row r="1730">
      <c r="A1730">
        <f>INDEX(resultados!$A$2:$ZZ$3000, 1724, MATCH($B$1, resultados!$A$1:$ZZ$1, 0))</f>
        <v/>
      </c>
      <c r="B1730">
        <f>INDEX(resultados!$A$2:$ZZ$3000, 1724, MATCH($B$2, resultados!$A$1:$ZZ$1, 0))</f>
        <v/>
      </c>
      <c r="C1730">
        <f>INDEX(resultados!$A$2:$ZZ$3000, 1724, MATCH($B$3, resultados!$A$1:$ZZ$1, 0))</f>
        <v/>
      </c>
    </row>
    <row r="1731">
      <c r="A1731">
        <f>INDEX(resultados!$A$2:$ZZ$3000, 1725, MATCH($B$1, resultados!$A$1:$ZZ$1, 0))</f>
        <v/>
      </c>
      <c r="B1731">
        <f>INDEX(resultados!$A$2:$ZZ$3000, 1725, MATCH($B$2, resultados!$A$1:$ZZ$1, 0))</f>
        <v/>
      </c>
      <c r="C1731">
        <f>INDEX(resultados!$A$2:$ZZ$3000, 1725, MATCH($B$3, resultados!$A$1:$ZZ$1, 0))</f>
        <v/>
      </c>
    </row>
    <row r="1732">
      <c r="A1732">
        <f>INDEX(resultados!$A$2:$ZZ$3000, 1726, MATCH($B$1, resultados!$A$1:$ZZ$1, 0))</f>
        <v/>
      </c>
      <c r="B1732">
        <f>INDEX(resultados!$A$2:$ZZ$3000, 1726, MATCH($B$2, resultados!$A$1:$ZZ$1, 0))</f>
        <v/>
      </c>
      <c r="C1732">
        <f>INDEX(resultados!$A$2:$ZZ$3000, 1726, MATCH($B$3, resultados!$A$1:$ZZ$1, 0))</f>
        <v/>
      </c>
    </row>
    <row r="1733">
      <c r="A1733">
        <f>INDEX(resultados!$A$2:$ZZ$3000, 1727, MATCH($B$1, resultados!$A$1:$ZZ$1, 0))</f>
        <v/>
      </c>
      <c r="B1733">
        <f>INDEX(resultados!$A$2:$ZZ$3000, 1727, MATCH($B$2, resultados!$A$1:$ZZ$1, 0))</f>
        <v/>
      </c>
      <c r="C1733">
        <f>INDEX(resultados!$A$2:$ZZ$3000, 1727, MATCH($B$3, resultados!$A$1:$ZZ$1, 0))</f>
        <v/>
      </c>
    </row>
    <row r="1734">
      <c r="A1734">
        <f>INDEX(resultados!$A$2:$ZZ$3000, 1728, MATCH($B$1, resultados!$A$1:$ZZ$1, 0))</f>
        <v/>
      </c>
      <c r="B1734">
        <f>INDEX(resultados!$A$2:$ZZ$3000, 1728, MATCH($B$2, resultados!$A$1:$ZZ$1, 0))</f>
        <v/>
      </c>
      <c r="C1734">
        <f>INDEX(resultados!$A$2:$ZZ$3000, 1728, MATCH($B$3, resultados!$A$1:$ZZ$1, 0))</f>
        <v/>
      </c>
    </row>
    <row r="1735">
      <c r="A1735">
        <f>INDEX(resultados!$A$2:$ZZ$3000, 1729, MATCH($B$1, resultados!$A$1:$ZZ$1, 0))</f>
        <v/>
      </c>
      <c r="B1735">
        <f>INDEX(resultados!$A$2:$ZZ$3000, 1729, MATCH($B$2, resultados!$A$1:$ZZ$1, 0))</f>
        <v/>
      </c>
      <c r="C1735">
        <f>INDEX(resultados!$A$2:$ZZ$3000, 1729, MATCH($B$3, resultados!$A$1:$ZZ$1, 0))</f>
        <v/>
      </c>
    </row>
    <row r="1736">
      <c r="A1736">
        <f>INDEX(resultados!$A$2:$ZZ$3000, 1730, MATCH($B$1, resultados!$A$1:$ZZ$1, 0))</f>
        <v/>
      </c>
      <c r="B1736">
        <f>INDEX(resultados!$A$2:$ZZ$3000, 1730, MATCH($B$2, resultados!$A$1:$ZZ$1, 0))</f>
        <v/>
      </c>
      <c r="C1736">
        <f>INDEX(resultados!$A$2:$ZZ$3000, 1730, MATCH($B$3, resultados!$A$1:$ZZ$1, 0))</f>
        <v/>
      </c>
    </row>
    <row r="1737">
      <c r="A1737">
        <f>INDEX(resultados!$A$2:$ZZ$3000, 1731, MATCH($B$1, resultados!$A$1:$ZZ$1, 0))</f>
        <v/>
      </c>
      <c r="B1737">
        <f>INDEX(resultados!$A$2:$ZZ$3000, 1731, MATCH($B$2, resultados!$A$1:$ZZ$1, 0))</f>
        <v/>
      </c>
      <c r="C1737">
        <f>INDEX(resultados!$A$2:$ZZ$3000, 1731, MATCH($B$3, resultados!$A$1:$ZZ$1, 0))</f>
        <v/>
      </c>
    </row>
    <row r="1738">
      <c r="A1738">
        <f>INDEX(resultados!$A$2:$ZZ$3000, 1732, MATCH($B$1, resultados!$A$1:$ZZ$1, 0))</f>
        <v/>
      </c>
      <c r="B1738">
        <f>INDEX(resultados!$A$2:$ZZ$3000, 1732, MATCH($B$2, resultados!$A$1:$ZZ$1, 0))</f>
        <v/>
      </c>
      <c r="C1738">
        <f>INDEX(resultados!$A$2:$ZZ$3000, 1732, MATCH($B$3, resultados!$A$1:$ZZ$1, 0))</f>
        <v/>
      </c>
    </row>
    <row r="1739">
      <c r="A1739">
        <f>INDEX(resultados!$A$2:$ZZ$3000, 1733, MATCH($B$1, resultados!$A$1:$ZZ$1, 0))</f>
        <v/>
      </c>
      <c r="B1739">
        <f>INDEX(resultados!$A$2:$ZZ$3000, 1733, MATCH($B$2, resultados!$A$1:$ZZ$1, 0))</f>
        <v/>
      </c>
      <c r="C1739">
        <f>INDEX(resultados!$A$2:$ZZ$3000, 1733, MATCH($B$3, resultados!$A$1:$ZZ$1, 0))</f>
        <v/>
      </c>
    </row>
    <row r="1740">
      <c r="A1740">
        <f>INDEX(resultados!$A$2:$ZZ$3000, 1734, MATCH($B$1, resultados!$A$1:$ZZ$1, 0))</f>
        <v/>
      </c>
      <c r="B1740">
        <f>INDEX(resultados!$A$2:$ZZ$3000, 1734, MATCH($B$2, resultados!$A$1:$ZZ$1, 0))</f>
        <v/>
      </c>
      <c r="C1740">
        <f>INDEX(resultados!$A$2:$ZZ$3000, 1734, MATCH($B$3, resultados!$A$1:$ZZ$1, 0))</f>
        <v/>
      </c>
    </row>
    <row r="1741">
      <c r="A1741">
        <f>INDEX(resultados!$A$2:$ZZ$3000, 1735, MATCH($B$1, resultados!$A$1:$ZZ$1, 0))</f>
        <v/>
      </c>
      <c r="B1741">
        <f>INDEX(resultados!$A$2:$ZZ$3000, 1735, MATCH($B$2, resultados!$A$1:$ZZ$1, 0))</f>
        <v/>
      </c>
      <c r="C1741">
        <f>INDEX(resultados!$A$2:$ZZ$3000, 1735, MATCH($B$3, resultados!$A$1:$ZZ$1, 0))</f>
        <v/>
      </c>
    </row>
    <row r="1742">
      <c r="A1742">
        <f>INDEX(resultados!$A$2:$ZZ$3000, 1736, MATCH($B$1, resultados!$A$1:$ZZ$1, 0))</f>
        <v/>
      </c>
      <c r="B1742">
        <f>INDEX(resultados!$A$2:$ZZ$3000, 1736, MATCH($B$2, resultados!$A$1:$ZZ$1, 0))</f>
        <v/>
      </c>
      <c r="C1742">
        <f>INDEX(resultados!$A$2:$ZZ$3000, 1736, MATCH($B$3, resultados!$A$1:$ZZ$1, 0))</f>
        <v/>
      </c>
    </row>
    <row r="1743">
      <c r="A1743">
        <f>INDEX(resultados!$A$2:$ZZ$3000, 1737, MATCH($B$1, resultados!$A$1:$ZZ$1, 0))</f>
        <v/>
      </c>
      <c r="B1743">
        <f>INDEX(resultados!$A$2:$ZZ$3000, 1737, MATCH($B$2, resultados!$A$1:$ZZ$1, 0))</f>
        <v/>
      </c>
      <c r="C1743">
        <f>INDEX(resultados!$A$2:$ZZ$3000, 1737, MATCH($B$3, resultados!$A$1:$ZZ$1, 0))</f>
        <v/>
      </c>
    </row>
    <row r="1744">
      <c r="A1744">
        <f>INDEX(resultados!$A$2:$ZZ$3000, 1738, MATCH($B$1, resultados!$A$1:$ZZ$1, 0))</f>
        <v/>
      </c>
      <c r="B1744">
        <f>INDEX(resultados!$A$2:$ZZ$3000, 1738, MATCH($B$2, resultados!$A$1:$ZZ$1, 0))</f>
        <v/>
      </c>
      <c r="C1744">
        <f>INDEX(resultados!$A$2:$ZZ$3000, 1738, MATCH($B$3, resultados!$A$1:$ZZ$1, 0))</f>
        <v/>
      </c>
    </row>
    <row r="1745">
      <c r="A1745">
        <f>INDEX(resultados!$A$2:$ZZ$3000, 1739, MATCH($B$1, resultados!$A$1:$ZZ$1, 0))</f>
        <v/>
      </c>
      <c r="B1745">
        <f>INDEX(resultados!$A$2:$ZZ$3000, 1739, MATCH($B$2, resultados!$A$1:$ZZ$1, 0))</f>
        <v/>
      </c>
      <c r="C1745">
        <f>INDEX(resultados!$A$2:$ZZ$3000, 1739, MATCH($B$3, resultados!$A$1:$ZZ$1, 0))</f>
        <v/>
      </c>
    </row>
    <row r="1746">
      <c r="A1746">
        <f>INDEX(resultados!$A$2:$ZZ$3000, 1740, MATCH($B$1, resultados!$A$1:$ZZ$1, 0))</f>
        <v/>
      </c>
      <c r="B1746">
        <f>INDEX(resultados!$A$2:$ZZ$3000, 1740, MATCH($B$2, resultados!$A$1:$ZZ$1, 0))</f>
        <v/>
      </c>
      <c r="C1746">
        <f>INDEX(resultados!$A$2:$ZZ$3000, 1740, MATCH($B$3, resultados!$A$1:$ZZ$1, 0))</f>
        <v/>
      </c>
    </row>
    <row r="1747">
      <c r="A1747">
        <f>INDEX(resultados!$A$2:$ZZ$3000, 1741, MATCH($B$1, resultados!$A$1:$ZZ$1, 0))</f>
        <v/>
      </c>
      <c r="B1747">
        <f>INDEX(resultados!$A$2:$ZZ$3000, 1741, MATCH($B$2, resultados!$A$1:$ZZ$1, 0))</f>
        <v/>
      </c>
      <c r="C1747">
        <f>INDEX(resultados!$A$2:$ZZ$3000, 1741, MATCH($B$3, resultados!$A$1:$ZZ$1, 0))</f>
        <v/>
      </c>
    </row>
    <row r="1748">
      <c r="A1748">
        <f>INDEX(resultados!$A$2:$ZZ$3000, 1742, MATCH($B$1, resultados!$A$1:$ZZ$1, 0))</f>
        <v/>
      </c>
      <c r="B1748">
        <f>INDEX(resultados!$A$2:$ZZ$3000, 1742, MATCH($B$2, resultados!$A$1:$ZZ$1, 0))</f>
        <v/>
      </c>
      <c r="C1748">
        <f>INDEX(resultados!$A$2:$ZZ$3000, 1742, MATCH($B$3, resultados!$A$1:$ZZ$1, 0))</f>
        <v/>
      </c>
    </row>
    <row r="1749">
      <c r="A1749">
        <f>INDEX(resultados!$A$2:$ZZ$3000, 1743, MATCH($B$1, resultados!$A$1:$ZZ$1, 0))</f>
        <v/>
      </c>
      <c r="B1749">
        <f>INDEX(resultados!$A$2:$ZZ$3000, 1743, MATCH($B$2, resultados!$A$1:$ZZ$1, 0))</f>
        <v/>
      </c>
      <c r="C1749">
        <f>INDEX(resultados!$A$2:$ZZ$3000, 1743, MATCH($B$3, resultados!$A$1:$ZZ$1, 0))</f>
        <v/>
      </c>
    </row>
    <row r="1750">
      <c r="A1750">
        <f>INDEX(resultados!$A$2:$ZZ$3000, 1744, MATCH($B$1, resultados!$A$1:$ZZ$1, 0))</f>
        <v/>
      </c>
      <c r="B1750">
        <f>INDEX(resultados!$A$2:$ZZ$3000, 1744, MATCH($B$2, resultados!$A$1:$ZZ$1, 0))</f>
        <v/>
      </c>
      <c r="C1750">
        <f>INDEX(resultados!$A$2:$ZZ$3000, 1744, MATCH($B$3, resultados!$A$1:$ZZ$1, 0))</f>
        <v/>
      </c>
    </row>
    <row r="1751">
      <c r="A1751">
        <f>INDEX(resultados!$A$2:$ZZ$3000, 1745, MATCH($B$1, resultados!$A$1:$ZZ$1, 0))</f>
        <v/>
      </c>
      <c r="B1751">
        <f>INDEX(resultados!$A$2:$ZZ$3000, 1745, MATCH($B$2, resultados!$A$1:$ZZ$1, 0))</f>
        <v/>
      </c>
      <c r="C1751">
        <f>INDEX(resultados!$A$2:$ZZ$3000, 1745, MATCH($B$3, resultados!$A$1:$ZZ$1, 0))</f>
        <v/>
      </c>
    </row>
    <row r="1752">
      <c r="A1752">
        <f>INDEX(resultados!$A$2:$ZZ$3000, 1746, MATCH($B$1, resultados!$A$1:$ZZ$1, 0))</f>
        <v/>
      </c>
      <c r="B1752">
        <f>INDEX(resultados!$A$2:$ZZ$3000, 1746, MATCH($B$2, resultados!$A$1:$ZZ$1, 0))</f>
        <v/>
      </c>
      <c r="C1752">
        <f>INDEX(resultados!$A$2:$ZZ$3000, 1746, MATCH($B$3, resultados!$A$1:$ZZ$1, 0))</f>
        <v/>
      </c>
    </row>
    <row r="1753">
      <c r="A1753">
        <f>INDEX(resultados!$A$2:$ZZ$3000, 1747, MATCH($B$1, resultados!$A$1:$ZZ$1, 0))</f>
        <v/>
      </c>
      <c r="B1753">
        <f>INDEX(resultados!$A$2:$ZZ$3000, 1747, MATCH($B$2, resultados!$A$1:$ZZ$1, 0))</f>
        <v/>
      </c>
      <c r="C1753">
        <f>INDEX(resultados!$A$2:$ZZ$3000, 1747, MATCH($B$3, resultados!$A$1:$ZZ$1, 0))</f>
        <v/>
      </c>
    </row>
    <row r="1754">
      <c r="A1754">
        <f>INDEX(resultados!$A$2:$ZZ$3000, 1748, MATCH($B$1, resultados!$A$1:$ZZ$1, 0))</f>
        <v/>
      </c>
      <c r="B1754">
        <f>INDEX(resultados!$A$2:$ZZ$3000, 1748, MATCH($B$2, resultados!$A$1:$ZZ$1, 0))</f>
        <v/>
      </c>
      <c r="C1754">
        <f>INDEX(resultados!$A$2:$ZZ$3000, 1748, MATCH($B$3, resultados!$A$1:$ZZ$1, 0))</f>
        <v/>
      </c>
    </row>
    <row r="1755">
      <c r="A1755">
        <f>INDEX(resultados!$A$2:$ZZ$3000, 1749, MATCH($B$1, resultados!$A$1:$ZZ$1, 0))</f>
        <v/>
      </c>
      <c r="B1755">
        <f>INDEX(resultados!$A$2:$ZZ$3000, 1749, MATCH($B$2, resultados!$A$1:$ZZ$1, 0))</f>
        <v/>
      </c>
      <c r="C1755">
        <f>INDEX(resultados!$A$2:$ZZ$3000, 1749, MATCH($B$3, resultados!$A$1:$ZZ$1, 0))</f>
        <v/>
      </c>
    </row>
    <row r="1756">
      <c r="A1756">
        <f>INDEX(resultados!$A$2:$ZZ$3000, 1750, MATCH($B$1, resultados!$A$1:$ZZ$1, 0))</f>
        <v/>
      </c>
      <c r="B1756">
        <f>INDEX(resultados!$A$2:$ZZ$3000, 1750, MATCH($B$2, resultados!$A$1:$ZZ$1, 0))</f>
        <v/>
      </c>
      <c r="C1756">
        <f>INDEX(resultados!$A$2:$ZZ$3000, 1750, MATCH($B$3, resultados!$A$1:$ZZ$1, 0))</f>
        <v/>
      </c>
    </row>
    <row r="1757">
      <c r="A1757">
        <f>INDEX(resultados!$A$2:$ZZ$3000, 1751, MATCH($B$1, resultados!$A$1:$ZZ$1, 0))</f>
        <v/>
      </c>
      <c r="B1757">
        <f>INDEX(resultados!$A$2:$ZZ$3000, 1751, MATCH($B$2, resultados!$A$1:$ZZ$1, 0))</f>
        <v/>
      </c>
      <c r="C1757">
        <f>INDEX(resultados!$A$2:$ZZ$3000, 1751, MATCH($B$3, resultados!$A$1:$ZZ$1, 0))</f>
        <v/>
      </c>
    </row>
    <row r="1758">
      <c r="A1758">
        <f>INDEX(resultados!$A$2:$ZZ$3000, 1752, MATCH($B$1, resultados!$A$1:$ZZ$1, 0))</f>
        <v/>
      </c>
      <c r="B1758">
        <f>INDEX(resultados!$A$2:$ZZ$3000, 1752, MATCH($B$2, resultados!$A$1:$ZZ$1, 0))</f>
        <v/>
      </c>
      <c r="C1758">
        <f>INDEX(resultados!$A$2:$ZZ$3000, 1752, MATCH($B$3, resultados!$A$1:$ZZ$1, 0))</f>
        <v/>
      </c>
    </row>
    <row r="1759">
      <c r="A1759">
        <f>INDEX(resultados!$A$2:$ZZ$3000, 1753, MATCH($B$1, resultados!$A$1:$ZZ$1, 0))</f>
        <v/>
      </c>
      <c r="B1759">
        <f>INDEX(resultados!$A$2:$ZZ$3000, 1753, MATCH($B$2, resultados!$A$1:$ZZ$1, 0))</f>
        <v/>
      </c>
      <c r="C1759">
        <f>INDEX(resultados!$A$2:$ZZ$3000, 1753, MATCH($B$3, resultados!$A$1:$ZZ$1, 0))</f>
        <v/>
      </c>
    </row>
    <row r="1760">
      <c r="A1760">
        <f>INDEX(resultados!$A$2:$ZZ$3000, 1754, MATCH($B$1, resultados!$A$1:$ZZ$1, 0))</f>
        <v/>
      </c>
      <c r="B1760">
        <f>INDEX(resultados!$A$2:$ZZ$3000, 1754, MATCH($B$2, resultados!$A$1:$ZZ$1, 0))</f>
        <v/>
      </c>
      <c r="C1760">
        <f>INDEX(resultados!$A$2:$ZZ$3000, 1754, MATCH($B$3, resultados!$A$1:$ZZ$1, 0))</f>
        <v/>
      </c>
    </row>
    <row r="1761">
      <c r="A1761">
        <f>INDEX(resultados!$A$2:$ZZ$3000, 1755, MATCH($B$1, resultados!$A$1:$ZZ$1, 0))</f>
        <v/>
      </c>
      <c r="B1761">
        <f>INDEX(resultados!$A$2:$ZZ$3000, 1755, MATCH($B$2, resultados!$A$1:$ZZ$1, 0))</f>
        <v/>
      </c>
      <c r="C1761">
        <f>INDEX(resultados!$A$2:$ZZ$3000, 1755, MATCH($B$3, resultados!$A$1:$ZZ$1, 0))</f>
        <v/>
      </c>
    </row>
    <row r="1762">
      <c r="A1762">
        <f>INDEX(resultados!$A$2:$ZZ$3000, 1756, MATCH($B$1, resultados!$A$1:$ZZ$1, 0))</f>
        <v/>
      </c>
      <c r="B1762">
        <f>INDEX(resultados!$A$2:$ZZ$3000, 1756, MATCH($B$2, resultados!$A$1:$ZZ$1, 0))</f>
        <v/>
      </c>
      <c r="C1762">
        <f>INDEX(resultados!$A$2:$ZZ$3000, 1756, MATCH($B$3, resultados!$A$1:$ZZ$1, 0))</f>
        <v/>
      </c>
    </row>
    <row r="1763">
      <c r="A1763">
        <f>INDEX(resultados!$A$2:$ZZ$3000, 1757, MATCH($B$1, resultados!$A$1:$ZZ$1, 0))</f>
        <v/>
      </c>
      <c r="B1763">
        <f>INDEX(resultados!$A$2:$ZZ$3000, 1757, MATCH($B$2, resultados!$A$1:$ZZ$1, 0))</f>
        <v/>
      </c>
      <c r="C1763">
        <f>INDEX(resultados!$A$2:$ZZ$3000, 1757, MATCH($B$3, resultados!$A$1:$ZZ$1, 0))</f>
        <v/>
      </c>
    </row>
    <row r="1764">
      <c r="A1764">
        <f>INDEX(resultados!$A$2:$ZZ$3000, 1758, MATCH($B$1, resultados!$A$1:$ZZ$1, 0))</f>
        <v/>
      </c>
      <c r="B1764">
        <f>INDEX(resultados!$A$2:$ZZ$3000, 1758, MATCH($B$2, resultados!$A$1:$ZZ$1, 0))</f>
        <v/>
      </c>
      <c r="C1764">
        <f>INDEX(resultados!$A$2:$ZZ$3000, 1758, MATCH($B$3, resultados!$A$1:$ZZ$1, 0))</f>
        <v/>
      </c>
    </row>
    <row r="1765">
      <c r="A1765">
        <f>INDEX(resultados!$A$2:$ZZ$3000, 1759, MATCH($B$1, resultados!$A$1:$ZZ$1, 0))</f>
        <v/>
      </c>
      <c r="B1765">
        <f>INDEX(resultados!$A$2:$ZZ$3000, 1759, MATCH($B$2, resultados!$A$1:$ZZ$1, 0))</f>
        <v/>
      </c>
      <c r="C1765">
        <f>INDEX(resultados!$A$2:$ZZ$3000, 1759, MATCH($B$3, resultados!$A$1:$ZZ$1, 0))</f>
        <v/>
      </c>
    </row>
    <row r="1766">
      <c r="A1766">
        <f>INDEX(resultados!$A$2:$ZZ$3000, 1760, MATCH($B$1, resultados!$A$1:$ZZ$1, 0))</f>
        <v/>
      </c>
      <c r="B1766">
        <f>INDEX(resultados!$A$2:$ZZ$3000, 1760, MATCH($B$2, resultados!$A$1:$ZZ$1, 0))</f>
        <v/>
      </c>
      <c r="C1766">
        <f>INDEX(resultados!$A$2:$ZZ$3000, 1760, MATCH($B$3, resultados!$A$1:$ZZ$1, 0))</f>
        <v/>
      </c>
    </row>
    <row r="1767">
      <c r="A1767">
        <f>INDEX(resultados!$A$2:$ZZ$3000, 1761, MATCH($B$1, resultados!$A$1:$ZZ$1, 0))</f>
        <v/>
      </c>
      <c r="B1767">
        <f>INDEX(resultados!$A$2:$ZZ$3000, 1761, MATCH($B$2, resultados!$A$1:$ZZ$1, 0))</f>
        <v/>
      </c>
      <c r="C1767">
        <f>INDEX(resultados!$A$2:$ZZ$3000, 1761, MATCH($B$3, resultados!$A$1:$ZZ$1, 0))</f>
        <v/>
      </c>
    </row>
    <row r="1768">
      <c r="A1768">
        <f>INDEX(resultados!$A$2:$ZZ$3000, 1762, MATCH($B$1, resultados!$A$1:$ZZ$1, 0))</f>
        <v/>
      </c>
      <c r="B1768">
        <f>INDEX(resultados!$A$2:$ZZ$3000, 1762, MATCH($B$2, resultados!$A$1:$ZZ$1, 0))</f>
        <v/>
      </c>
      <c r="C1768">
        <f>INDEX(resultados!$A$2:$ZZ$3000, 1762, MATCH($B$3, resultados!$A$1:$ZZ$1, 0))</f>
        <v/>
      </c>
    </row>
    <row r="1769">
      <c r="A1769">
        <f>INDEX(resultados!$A$2:$ZZ$3000, 1763, MATCH($B$1, resultados!$A$1:$ZZ$1, 0))</f>
        <v/>
      </c>
      <c r="B1769">
        <f>INDEX(resultados!$A$2:$ZZ$3000, 1763, MATCH($B$2, resultados!$A$1:$ZZ$1, 0))</f>
        <v/>
      </c>
      <c r="C1769">
        <f>INDEX(resultados!$A$2:$ZZ$3000, 1763, MATCH($B$3, resultados!$A$1:$ZZ$1, 0))</f>
        <v/>
      </c>
    </row>
    <row r="1770">
      <c r="A1770">
        <f>INDEX(resultados!$A$2:$ZZ$3000, 1764, MATCH($B$1, resultados!$A$1:$ZZ$1, 0))</f>
        <v/>
      </c>
      <c r="B1770">
        <f>INDEX(resultados!$A$2:$ZZ$3000, 1764, MATCH($B$2, resultados!$A$1:$ZZ$1, 0))</f>
        <v/>
      </c>
      <c r="C1770">
        <f>INDEX(resultados!$A$2:$ZZ$3000, 1764, MATCH($B$3, resultados!$A$1:$ZZ$1, 0))</f>
        <v/>
      </c>
    </row>
    <row r="1771">
      <c r="A1771">
        <f>INDEX(resultados!$A$2:$ZZ$3000, 1765, MATCH($B$1, resultados!$A$1:$ZZ$1, 0))</f>
        <v/>
      </c>
      <c r="B1771">
        <f>INDEX(resultados!$A$2:$ZZ$3000, 1765, MATCH($B$2, resultados!$A$1:$ZZ$1, 0))</f>
        <v/>
      </c>
      <c r="C1771">
        <f>INDEX(resultados!$A$2:$ZZ$3000, 1765, MATCH($B$3, resultados!$A$1:$ZZ$1, 0))</f>
        <v/>
      </c>
    </row>
    <row r="1772">
      <c r="A1772">
        <f>INDEX(resultados!$A$2:$ZZ$3000, 1766, MATCH($B$1, resultados!$A$1:$ZZ$1, 0))</f>
        <v/>
      </c>
      <c r="B1772">
        <f>INDEX(resultados!$A$2:$ZZ$3000, 1766, MATCH($B$2, resultados!$A$1:$ZZ$1, 0))</f>
        <v/>
      </c>
      <c r="C1772">
        <f>INDEX(resultados!$A$2:$ZZ$3000, 1766, MATCH($B$3, resultados!$A$1:$ZZ$1, 0))</f>
        <v/>
      </c>
    </row>
    <row r="1773">
      <c r="A1773">
        <f>INDEX(resultados!$A$2:$ZZ$3000, 1767, MATCH($B$1, resultados!$A$1:$ZZ$1, 0))</f>
        <v/>
      </c>
      <c r="B1773">
        <f>INDEX(resultados!$A$2:$ZZ$3000, 1767, MATCH($B$2, resultados!$A$1:$ZZ$1, 0))</f>
        <v/>
      </c>
      <c r="C1773">
        <f>INDEX(resultados!$A$2:$ZZ$3000, 1767, MATCH($B$3, resultados!$A$1:$ZZ$1, 0))</f>
        <v/>
      </c>
    </row>
    <row r="1774">
      <c r="A1774">
        <f>INDEX(resultados!$A$2:$ZZ$3000, 1768, MATCH($B$1, resultados!$A$1:$ZZ$1, 0))</f>
        <v/>
      </c>
      <c r="B1774">
        <f>INDEX(resultados!$A$2:$ZZ$3000, 1768, MATCH($B$2, resultados!$A$1:$ZZ$1, 0))</f>
        <v/>
      </c>
      <c r="C1774">
        <f>INDEX(resultados!$A$2:$ZZ$3000, 1768, MATCH($B$3, resultados!$A$1:$ZZ$1, 0))</f>
        <v/>
      </c>
    </row>
    <row r="1775">
      <c r="A1775">
        <f>INDEX(resultados!$A$2:$ZZ$3000, 1769, MATCH($B$1, resultados!$A$1:$ZZ$1, 0))</f>
        <v/>
      </c>
      <c r="B1775">
        <f>INDEX(resultados!$A$2:$ZZ$3000, 1769, MATCH($B$2, resultados!$A$1:$ZZ$1, 0))</f>
        <v/>
      </c>
      <c r="C1775">
        <f>INDEX(resultados!$A$2:$ZZ$3000, 1769, MATCH($B$3, resultados!$A$1:$ZZ$1, 0))</f>
        <v/>
      </c>
    </row>
    <row r="1776">
      <c r="A1776">
        <f>INDEX(resultados!$A$2:$ZZ$3000, 1770, MATCH($B$1, resultados!$A$1:$ZZ$1, 0))</f>
        <v/>
      </c>
      <c r="B1776">
        <f>INDEX(resultados!$A$2:$ZZ$3000, 1770, MATCH($B$2, resultados!$A$1:$ZZ$1, 0))</f>
        <v/>
      </c>
      <c r="C1776">
        <f>INDEX(resultados!$A$2:$ZZ$3000, 1770, MATCH($B$3, resultados!$A$1:$ZZ$1, 0))</f>
        <v/>
      </c>
    </row>
    <row r="1777">
      <c r="A1777">
        <f>INDEX(resultados!$A$2:$ZZ$3000, 1771, MATCH($B$1, resultados!$A$1:$ZZ$1, 0))</f>
        <v/>
      </c>
      <c r="B1777">
        <f>INDEX(resultados!$A$2:$ZZ$3000, 1771, MATCH($B$2, resultados!$A$1:$ZZ$1, 0))</f>
        <v/>
      </c>
      <c r="C1777">
        <f>INDEX(resultados!$A$2:$ZZ$3000, 1771, MATCH($B$3, resultados!$A$1:$ZZ$1, 0))</f>
        <v/>
      </c>
    </row>
    <row r="1778">
      <c r="A1778">
        <f>INDEX(resultados!$A$2:$ZZ$3000, 1772, MATCH($B$1, resultados!$A$1:$ZZ$1, 0))</f>
        <v/>
      </c>
      <c r="B1778">
        <f>INDEX(resultados!$A$2:$ZZ$3000, 1772, MATCH($B$2, resultados!$A$1:$ZZ$1, 0))</f>
        <v/>
      </c>
      <c r="C1778">
        <f>INDEX(resultados!$A$2:$ZZ$3000, 1772, MATCH($B$3, resultados!$A$1:$ZZ$1, 0))</f>
        <v/>
      </c>
    </row>
    <row r="1779">
      <c r="A1779">
        <f>INDEX(resultados!$A$2:$ZZ$3000, 1773, MATCH($B$1, resultados!$A$1:$ZZ$1, 0))</f>
        <v/>
      </c>
      <c r="B1779">
        <f>INDEX(resultados!$A$2:$ZZ$3000, 1773, MATCH($B$2, resultados!$A$1:$ZZ$1, 0))</f>
        <v/>
      </c>
      <c r="C1779">
        <f>INDEX(resultados!$A$2:$ZZ$3000, 1773, MATCH($B$3, resultados!$A$1:$ZZ$1, 0))</f>
        <v/>
      </c>
    </row>
    <row r="1780">
      <c r="A1780">
        <f>INDEX(resultados!$A$2:$ZZ$3000, 1774, MATCH($B$1, resultados!$A$1:$ZZ$1, 0))</f>
        <v/>
      </c>
      <c r="B1780">
        <f>INDEX(resultados!$A$2:$ZZ$3000, 1774, MATCH($B$2, resultados!$A$1:$ZZ$1, 0))</f>
        <v/>
      </c>
      <c r="C1780">
        <f>INDEX(resultados!$A$2:$ZZ$3000, 1774, MATCH($B$3, resultados!$A$1:$ZZ$1, 0))</f>
        <v/>
      </c>
    </row>
    <row r="1781">
      <c r="A1781">
        <f>INDEX(resultados!$A$2:$ZZ$3000, 1775, MATCH($B$1, resultados!$A$1:$ZZ$1, 0))</f>
        <v/>
      </c>
      <c r="B1781">
        <f>INDEX(resultados!$A$2:$ZZ$3000, 1775, MATCH($B$2, resultados!$A$1:$ZZ$1, 0))</f>
        <v/>
      </c>
      <c r="C1781">
        <f>INDEX(resultados!$A$2:$ZZ$3000, 1775, MATCH($B$3, resultados!$A$1:$ZZ$1, 0))</f>
        <v/>
      </c>
    </row>
    <row r="1782">
      <c r="A1782">
        <f>INDEX(resultados!$A$2:$ZZ$3000, 1776, MATCH($B$1, resultados!$A$1:$ZZ$1, 0))</f>
        <v/>
      </c>
      <c r="B1782">
        <f>INDEX(resultados!$A$2:$ZZ$3000, 1776, MATCH($B$2, resultados!$A$1:$ZZ$1, 0))</f>
        <v/>
      </c>
      <c r="C1782">
        <f>INDEX(resultados!$A$2:$ZZ$3000, 1776, MATCH($B$3, resultados!$A$1:$ZZ$1, 0))</f>
        <v/>
      </c>
    </row>
    <row r="1783">
      <c r="A1783">
        <f>INDEX(resultados!$A$2:$ZZ$3000, 1777, MATCH($B$1, resultados!$A$1:$ZZ$1, 0))</f>
        <v/>
      </c>
      <c r="B1783">
        <f>INDEX(resultados!$A$2:$ZZ$3000, 1777, MATCH($B$2, resultados!$A$1:$ZZ$1, 0))</f>
        <v/>
      </c>
      <c r="C1783">
        <f>INDEX(resultados!$A$2:$ZZ$3000, 1777, MATCH($B$3, resultados!$A$1:$ZZ$1, 0))</f>
        <v/>
      </c>
    </row>
    <row r="1784">
      <c r="A1784">
        <f>INDEX(resultados!$A$2:$ZZ$3000, 1778, MATCH($B$1, resultados!$A$1:$ZZ$1, 0))</f>
        <v/>
      </c>
      <c r="B1784">
        <f>INDEX(resultados!$A$2:$ZZ$3000, 1778, MATCH($B$2, resultados!$A$1:$ZZ$1, 0))</f>
        <v/>
      </c>
      <c r="C1784">
        <f>INDEX(resultados!$A$2:$ZZ$3000, 1778, MATCH($B$3, resultados!$A$1:$ZZ$1, 0))</f>
        <v/>
      </c>
    </row>
    <row r="1785">
      <c r="A1785">
        <f>INDEX(resultados!$A$2:$ZZ$3000, 1779, MATCH($B$1, resultados!$A$1:$ZZ$1, 0))</f>
        <v/>
      </c>
      <c r="B1785">
        <f>INDEX(resultados!$A$2:$ZZ$3000, 1779, MATCH($B$2, resultados!$A$1:$ZZ$1, 0))</f>
        <v/>
      </c>
      <c r="C1785">
        <f>INDEX(resultados!$A$2:$ZZ$3000, 1779, MATCH($B$3, resultados!$A$1:$ZZ$1, 0))</f>
        <v/>
      </c>
    </row>
    <row r="1786">
      <c r="A1786">
        <f>INDEX(resultados!$A$2:$ZZ$3000, 1780, MATCH($B$1, resultados!$A$1:$ZZ$1, 0))</f>
        <v/>
      </c>
      <c r="B1786">
        <f>INDEX(resultados!$A$2:$ZZ$3000, 1780, MATCH($B$2, resultados!$A$1:$ZZ$1, 0))</f>
        <v/>
      </c>
      <c r="C1786">
        <f>INDEX(resultados!$A$2:$ZZ$3000, 1780, MATCH($B$3, resultados!$A$1:$ZZ$1, 0))</f>
        <v/>
      </c>
    </row>
    <row r="1787">
      <c r="A1787">
        <f>INDEX(resultados!$A$2:$ZZ$3000, 1781, MATCH($B$1, resultados!$A$1:$ZZ$1, 0))</f>
        <v/>
      </c>
      <c r="B1787">
        <f>INDEX(resultados!$A$2:$ZZ$3000, 1781, MATCH($B$2, resultados!$A$1:$ZZ$1, 0))</f>
        <v/>
      </c>
      <c r="C1787">
        <f>INDEX(resultados!$A$2:$ZZ$3000, 1781, MATCH($B$3, resultados!$A$1:$ZZ$1, 0))</f>
        <v/>
      </c>
    </row>
    <row r="1788">
      <c r="A1788">
        <f>INDEX(resultados!$A$2:$ZZ$3000, 1782, MATCH($B$1, resultados!$A$1:$ZZ$1, 0))</f>
        <v/>
      </c>
      <c r="B1788">
        <f>INDEX(resultados!$A$2:$ZZ$3000, 1782, MATCH($B$2, resultados!$A$1:$ZZ$1, 0))</f>
        <v/>
      </c>
      <c r="C1788">
        <f>INDEX(resultados!$A$2:$ZZ$3000, 1782, MATCH($B$3, resultados!$A$1:$ZZ$1, 0))</f>
        <v/>
      </c>
    </row>
    <row r="1789">
      <c r="A1789">
        <f>INDEX(resultados!$A$2:$ZZ$3000, 1783, MATCH($B$1, resultados!$A$1:$ZZ$1, 0))</f>
        <v/>
      </c>
      <c r="B1789">
        <f>INDEX(resultados!$A$2:$ZZ$3000, 1783, MATCH($B$2, resultados!$A$1:$ZZ$1, 0))</f>
        <v/>
      </c>
      <c r="C1789">
        <f>INDEX(resultados!$A$2:$ZZ$3000, 1783, MATCH($B$3, resultados!$A$1:$ZZ$1, 0))</f>
        <v/>
      </c>
    </row>
    <row r="1790">
      <c r="A1790">
        <f>INDEX(resultados!$A$2:$ZZ$3000, 1784, MATCH($B$1, resultados!$A$1:$ZZ$1, 0))</f>
        <v/>
      </c>
      <c r="B1790">
        <f>INDEX(resultados!$A$2:$ZZ$3000, 1784, MATCH($B$2, resultados!$A$1:$ZZ$1, 0))</f>
        <v/>
      </c>
      <c r="C1790">
        <f>INDEX(resultados!$A$2:$ZZ$3000, 1784, MATCH($B$3, resultados!$A$1:$ZZ$1, 0))</f>
        <v/>
      </c>
    </row>
    <row r="1791">
      <c r="A1791">
        <f>INDEX(resultados!$A$2:$ZZ$3000, 1785, MATCH($B$1, resultados!$A$1:$ZZ$1, 0))</f>
        <v/>
      </c>
      <c r="B1791">
        <f>INDEX(resultados!$A$2:$ZZ$3000, 1785, MATCH($B$2, resultados!$A$1:$ZZ$1, 0))</f>
        <v/>
      </c>
      <c r="C1791">
        <f>INDEX(resultados!$A$2:$ZZ$3000, 1785, MATCH($B$3, resultados!$A$1:$ZZ$1, 0))</f>
        <v/>
      </c>
    </row>
    <row r="1792">
      <c r="A1792">
        <f>INDEX(resultados!$A$2:$ZZ$3000, 1786, MATCH($B$1, resultados!$A$1:$ZZ$1, 0))</f>
        <v/>
      </c>
      <c r="B1792">
        <f>INDEX(resultados!$A$2:$ZZ$3000, 1786, MATCH($B$2, resultados!$A$1:$ZZ$1, 0))</f>
        <v/>
      </c>
      <c r="C1792">
        <f>INDEX(resultados!$A$2:$ZZ$3000, 1786, MATCH($B$3, resultados!$A$1:$ZZ$1, 0))</f>
        <v/>
      </c>
    </row>
    <row r="1793">
      <c r="A1793">
        <f>INDEX(resultados!$A$2:$ZZ$3000, 1787, MATCH($B$1, resultados!$A$1:$ZZ$1, 0))</f>
        <v/>
      </c>
      <c r="B1793">
        <f>INDEX(resultados!$A$2:$ZZ$3000, 1787, MATCH($B$2, resultados!$A$1:$ZZ$1, 0))</f>
        <v/>
      </c>
      <c r="C1793">
        <f>INDEX(resultados!$A$2:$ZZ$3000, 1787, MATCH($B$3, resultados!$A$1:$ZZ$1, 0))</f>
        <v/>
      </c>
    </row>
    <row r="1794">
      <c r="A1794">
        <f>INDEX(resultados!$A$2:$ZZ$3000, 1788, MATCH($B$1, resultados!$A$1:$ZZ$1, 0))</f>
        <v/>
      </c>
      <c r="B1794">
        <f>INDEX(resultados!$A$2:$ZZ$3000, 1788, MATCH($B$2, resultados!$A$1:$ZZ$1, 0))</f>
        <v/>
      </c>
      <c r="C1794">
        <f>INDEX(resultados!$A$2:$ZZ$3000, 1788, MATCH($B$3, resultados!$A$1:$ZZ$1, 0))</f>
        <v/>
      </c>
    </row>
    <row r="1795">
      <c r="A1795">
        <f>INDEX(resultados!$A$2:$ZZ$3000, 1789, MATCH($B$1, resultados!$A$1:$ZZ$1, 0))</f>
        <v/>
      </c>
      <c r="B1795">
        <f>INDEX(resultados!$A$2:$ZZ$3000, 1789, MATCH($B$2, resultados!$A$1:$ZZ$1, 0))</f>
        <v/>
      </c>
      <c r="C1795">
        <f>INDEX(resultados!$A$2:$ZZ$3000, 1789, MATCH($B$3, resultados!$A$1:$ZZ$1, 0))</f>
        <v/>
      </c>
    </row>
    <row r="1796">
      <c r="A1796">
        <f>INDEX(resultados!$A$2:$ZZ$3000, 1790, MATCH($B$1, resultados!$A$1:$ZZ$1, 0))</f>
        <v/>
      </c>
      <c r="B1796">
        <f>INDEX(resultados!$A$2:$ZZ$3000, 1790, MATCH($B$2, resultados!$A$1:$ZZ$1, 0))</f>
        <v/>
      </c>
      <c r="C1796">
        <f>INDEX(resultados!$A$2:$ZZ$3000, 1790, MATCH($B$3, resultados!$A$1:$ZZ$1, 0))</f>
        <v/>
      </c>
    </row>
    <row r="1797">
      <c r="A1797">
        <f>INDEX(resultados!$A$2:$ZZ$3000, 1791, MATCH($B$1, resultados!$A$1:$ZZ$1, 0))</f>
        <v/>
      </c>
      <c r="B1797">
        <f>INDEX(resultados!$A$2:$ZZ$3000, 1791, MATCH($B$2, resultados!$A$1:$ZZ$1, 0))</f>
        <v/>
      </c>
      <c r="C1797">
        <f>INDEX(resultados!$A$2:$ZZ$3000, 1791, MATCH($B$3, resultados!$A$1:$ZZ$1, 0))</f>
        <v/>
      </c>
    </row>
    <row r="1798">
      <c r="A1798">
        <f>INDEX(resultados!$A$2:$ZZ$3000, 1792, MATCH($B$1, resultados!$A$1:$ZZ$1, 0))</f>
        <v/>
      </c>
      <c r="B1798">
        <f>INDEX(resultados!$A$2:$ZZ$3000, 1792, MATCH($B$2, resultados!$A$1:$ZZ$1, 0))</f>
        <v/>
      </c>
      <c r="C1798">
        <f>INDEX(resultados!$A$2:$ZZ$3000, 1792, MATCH($B$3, resultados!$A$1:$ZZ$1, 0))</f>
        <v/>
      </c>
    </row>
    <row r="1799">
      <c r="A1799">
        <f>INDEX(resultados!$A$2:$ZZ$3000, 1793, MATCH($B$1, resultados!$A$1:$ZZ$1, 0))</f>
        <v/>
      </c>
      <c r="B1799">
        <f>INDEX(resultados!$A$2:$ZZ$3000, 1793, MATCH($B$2, resultados!$A$1:$ZZ$1, 0))</f>
        <v/>
      </c>
      <c r="C1799">
        <f>INDEX(resultados!$A$2:$ZZ$3000, 1793, MATCH($B$3, resultados!$A$1:$ZZ$1, 0))</f>
        <v/>
      </c>
    </row>
    <row r="1800">
      <c r="A1800">
        <f>INDEX(resultados!$A$2:$ZZ$3000, 1794, MATCH($B$1, resultados!$A$1:$ZZ$1, 0))</f>
        <v/>
      </c>
      <c r="B1800">
        <f>INDEX(resultados!$A$2:$ZZ$3000, 1794, MATCH($B$2, resultados!$A$1:$ZZ$1, 0))</f>
        <v/>
      </c>
      <c r="C1800">
        <f>INDEX(resultados!$A$2:$ZZ$3000, 1794, MATCH($B$3, resultados!$A$1:$ZZ$1, 0))</f>
        <v/>
      </c>
    </row>
    <row r="1801">
      <c r="A1801">
        <f>INDEX(resultados!$A$2:$ZZ$3000, 1795, MATCH($B$1, resultados!$A$1:$ZZ$1, 0))</f>
        <v/>
      </c>
      <c r="B1801">
        <f>INDEX(resultados!$A$2:$ZZ$3000, 1795, MATCH($B$2, resultados!$A$1:$ZZ$1, 0))</f>
        <v/>
      </c>
      <c r="C1801">
        <f>INDEX(resultados!$A$2:$ZZ$3000, 1795, MATCH($B$3, resultados!$A$1:$ZZ$1, 0))</f>
        <v/>
      </c>
    </row>
    <row r="1802">
      <c r="A1802">
        <f>INDEX(resultados!$A$2:$ZZ$3000, 1796, MATCH($B$1, resultados!$A$1:$ZZ$1, 0))</f>
        <v/>
      </c>
      <c r="B1802">
        <f>INDEX(resultados!$A$2:$ZZ$3000, 1796, MATCH($B$2, resultados!$A$1:$ZZ$1, 0))</f>
        <v/>
      </c>
      <c r="C1802">
        <f>INDEX(resultados!$A$2:$ZZ$3000, 1796, MATCH($B$3, resultados!$A$1:$ZZ$1, 0))</f>
        <v/>
      </c>
    </row>
    <row r="1803">
      <c r="A1803">
        <f>INDEX(resultados!$A$2:$ZZ$3000, 1797, MATCH($B$1, resultados!$A$1:$ZZ$1, 0))</f>
        <v/>
      </c>
      <c r="B1803">
        <f>INDEX(resultados!$A$2:$ZZ$3000, 1797, MATCH($B$2, resultados!$A$1:$ZZ$1, 0))</f>
        <v/>
      </c>
      <c r="C1803">
        <f>INDEX(resultados!$A$2:$ZZ$3000, 1797, MATCH($B$3, resultados!$A$1:$ZZ$1, 0))</f>
        <v/>
      </c>
    </row>
    <row r="1804">
      <c r="A1804">
        <f>INDEX(resultados!$A$2:$ZZ$3000, 1798, MATCH($B$1, resultados!$A$1:$ZZ$1, 0))</f>
        <v/>
      </c>
      <c r="B1804">
        <f>INDEX(resultados!$A$2:$ZZ$3000, 1798, MATCH($B$2, resultados!$A$1:$ZZ$1, 0))</f>
        <v/>
      </c>
      <c r="C1804">
        <f>INDEX(resultados!$A$2:$ZZ$3000, 1798, MATCH($B$3, resultados!$A$1:$ZZ$1, 0))</f>
        <v/>
      </c>
    </row>
    <row r="1805">
      <c r="A1805">
        <f>INDEX(resultados!$A$2:$ZZ$3000, 1799, MATCH($B$1, resultados!$A$1:$ZZ$1, 0))</f>
        <v/>
      </c>
      <c r="B1805">
        <f>INDEX(resultados!$A$2:$ZZ$3000, 1799, MATCH($B$2, resultados!$A$1:$ZZ$1, 0))</f>
        <v/>
      </c>
      <c r="C1805">
        <f>INDEX(resultados!$A$2:$ZZ$3000, 1799, MATCH($B$3, resultados!$A$1:$ZZ$1, 0))</f>
        <v/>
      </c>
    </row>
    <row r="1806">
      <c r="A1806">
        <f>INDEX(resultados!$A$2:$ZZ$3000, 1800, MATCH($B$1, resultados!$A$1:$ZZ$1, 0))</f>
        <v/>
      </c>
      <c r="B1806">
        <f>INDEX(resultados!$A$2:$ZZ$3000, 1800, MATCH($B$2, resultados!$A$1:$ZZ$1, 0))</f>
        <v/>
      </c>
      <c r="C1806">
        <f>INDEX(resultados!$A$2:$ZZ$3000, 1800, MATCH($B$3, resultados!$A$1:$ZZ$1, 0))</f>
        <v/>
      </c>
    </row>
    <row r="1807">
      <c r="A1807">
        <f>INDEX(resultados!$A$2:$ZZ$3000, 1801, MATCH($B$1, resultados!$A$1:$ZZ$1, 0))</f>
        <v/>
      </c>
      <c r="B1807">
        <f>INDEX(resultados!$A$2:$ZZ$3000, 1801, MATCH($B$2, resultados!$A$1:$ZZ$1, 0))</f>
        <v/>
      </c>
      <c r="C1807">
        <f>INDEX(resultados!$A$2:$ZZ$3000, 1801, MATCH($B$3, resultados!$A$1:$ZZ$1, 0))</f>
        <v/>
      </c>
    </row>
    <row r="1808">
      <c r="A1808">
        <f>INDEX(resultados!$A$2:$ZZ$3000, 1802, MATCH($B$1, resultados!$A$1:$ZZ$1, 0))</f>
        <v/>
      </c>
      <c r="B1808">
        <f>INDEX(resultados!$A$2:$ZZ$3000, 1802, MATCH($B$2, resultados!$A$1:$ZZ$1, 0))</f>
        <v/>
      </c>
      <c r="C1808">
        <f>INDEX(resultados!$A$2:$ZZ$3000, 1802, MATCH($B$3, resultados!$A$1:$ZZ$1, 0))</f>
        <v/>
      </c>
    </row>
    <row r="1809">
      <c r="A1809">
        <f>INDEX(resultados!$A$2:$ZZ$3000, 1803, MATCH($B$1, resultados!$A$1:$ZZ$1, 0))</f>
        <v/>
      </c>
      <c r="B1809">
        <f>INDEX(resultados!$A$2:$ZZ$3000, 1803, MATCH($B$2, resultados!$A$1:$ZZ$1, 0))</f>
        <v/>
      </c>
      <c r="C1809">
        <f>INDEX(resultados!$A$2:$ZZ$3000, 1803, MATCH($B$3, resultados!$A$1:$ZZ$1, 0))</f>
        <v/>
      </c>
    </row>
    <row r="1810">
      <c r="A1810">
        <f>INDEX(resultados!$A$2:$ZZ$3000, 1804, MATCH($B$1, resultados!$A$1:$ZZ$1, 0))</f>
        <v/>
      </c>
      <c r="B1810">
        <f>INDEX(resultados!$A$2:$ZZ$3000, 1804, MATCH($B$2, resultados!$A$1:$ZZ$1, 0))</f>
        <v/>
      </c>
      <c r="C1810">
        <f>INDEX(resultados!$A$2:$ZZ$3000, 1804, MATCH($B$3, resultados!$A$1:$ZZ$1, 0))</f>
        <v/>
      </c>
    </row>
    <row r="1811">
      <c r="A1811">
        <f>INDEX(resultados!$A$2:$ZZ$3000, 1805, MATCH($B$1, resultados!$A$1:$ZZ$1, 0))</f>
        <v/>
      </c>
      <c r="B1811">
        <f>INDEX(resultados!$A$2:$ZZ$3000, 1805, MATCH($B$2, resultados!$A$1:$ZZ$1, 0))</f>
        <v/>
      </c>
      <c r="C1811">
        <f>INDEX(resultados!$A$2:$ZZ$3000, 1805, MATCH($B$3, resultados!$A$1:$ZZ$1, 0))</f>
        <v/>
      </c>
    </row>
    <row r="1812">
      <c r="A1812">
        <f>INDEX(resultados!$A$2:$ZZ$3000, 1806, MATCH($B$1, resultados!$A$1:$ZZ$1, 0))</f>
        <v/>
      </c>
      <c r="B1812">
        <f>INDEX(resultados!$A$2:$ZZ$3000, 1806, MATCH($B$2, resultados!$A$1:$ZZ$1, 0))</f>
        <v/>
      </c>
      <c r="C1812">
        <f>INDEX(resultados!$A$2:$ZZ$3000, 1806, MATCH($B$3, resultados!$A$1:$ZZ$1, 0))</f>
        <v/>
      </c>
    </row>
    <row r="1813">
      <c r="A1813">
        <f>INDEX(resultados!$A$2:$ZZ$3000, 1807, MATCH($B$1, resultados!$A$1:$ZZ$1, 0))</f>
        <v/>
      </c>
      <c r="B1813">
        <f>INDEX(resultados!$A$2:$ZZ$3000, 1807, MATCH($B$2, resultados!$A$1:$ZZ$1, 0))</f>
        <v/>
      </c>
      <c r="C1813">
        <f>INDEX(resultados!$A$2:$ZZ$3000, 1807, MATCH($B$3, resultados!$A$1:$ZZ$1, 0))</f>
        <v/>
      </c>
    </row>
    <row r="1814">
      <c r="A1814">
        <f>INDEX(resultados!$A$2:$ZZ$3000, 1808, MATCH($B$1, resultados!$A$1:$ZZ$1, 0))</f>
        <v/>
      </c>
      <c r="B1814">
        <f>INDEX(resultados!$A$2:$ZZ$3000, 1808, MATCH($B$2, resultados!$A$1:$ZZ$1, 0))</f>
        <v/>
      </c>
      <c r="C1814">
        <f>INDEX(resultados!$A$2:$ZZ$3000, 1808, MATCH($B$3, resultados!$A$1:$ZZ$1, 0))</f>
        <v/>
      </c>
    </row>
    <row r="1815">
      <c r="A1815">
        <f>INDEX(resultados!$A$2:$ZZ$3000, 1809, MATCH($B$1, resultados!$A$1:$ZZ$1, 0))</f>
        <v/>
      </c>
      <c r="B1815">
        <f>INDEX(resultados!$A$2:$ZZ$3000, 1809, MATCH($B$2, resultados!$A$1:$ZZ$1, 0))</f>
        <v/>
      </c>
      <c r="C1815">
        <f>INDEX(resultados!$A$2:$ZZ$3000, 1809, MATCH($B$3, resultados!$A$1:$ZZ$1, 0))</f>
        <v/>
      </c>
    </row>
    <row r="1816">
      <c r="A1816">
        <f>INDEX(resultados!$A$2:$ZZ$3000, 1810, MATCH($B$1, resultados!$A$1:$ZZ$1, 0))</f>
        <v/>
      </c>
      <c r="B1816">
        <f>INDEX(resultados!$A$2:$ZZ$3000, 1810, MATCH($B$2, resultados!$A$1:$ZZ$1, 0))</f>
        <v/>
      </c>
      <c r="C1816">
        <f>INDEX(resultados!$A$2:$ZZ$3000, 1810, MATCH($B$3, resultados!$A$1:$ZZ$1, 0))</f>
        <v/>
      </c>
    </row>
    <row r="1817">
      <c r="A1817">
        <f>INDEX(resultados!$A$2:$ZZ$3000, 1811, MATCH($B$1, resultados!$A$1:$ZZ$1, 0))</f>
        <v/>
      </c>
      <c r="B1817">
        <f>INDEX(resultados!$A$2:$ZZ$3000, 1811, MATCH($B$2, resultados!$A$1:$ZZ$1, 0))</f>
        <v/>
      </c>
      <c r="C1817">
        <f>INDEX(resultados!$A$2:$ZZ$3000, 1811, MATCH($B$3, resultados!$A$1:$ZZ$1, 0))</f>
        <v/>
      </c>
    </row>
    <row r="1818">
      <c r="A1818">
        <f>INDEX(resultados!$A$2:$ZZ$3000, 1812, MATCH($B$1, resultados!$A$1:$ZZ$1, 0))</f>
        <v/>
      </c>
      <c r="B1818">
        <f>INDEX(resultados!$A$2:$ZZ$3000, 1812, MATCH($B$2, resultados!$A$1:$ZZ$1, 0))</f>
        <v/>
      </c>
      <c r="C1818">
        <f>INDEX(resultados!$A$2:$ZZ$3000, 1812, MATCH($B$3, resultados!$A$1:$ZZ$1, 0))</f>
        <v/>
      </c>
    </row>
    <row r="1819">
      <c r="A1819">
        <f>INDEX(resultados!$A$2:$ZZ$3000, 1813, MATCH($B$1, resultados!$A$1:$ZZ$1, 0))</f>
        <v/>
      </c>
      <c r="B1819">
        <f>INDEX(resultados!$A$2:$ZZ$3000, 1813, MATCH($B$2, resultados!$A$1:$ZZ$1, 0))</f>
        <v/>
      </c>
      <c r="C1819">
        <f>INDEX(resultados!$A$2:$ZZ$3000, 1813, MATCH($B$3, resultados!$A$1:$ZZ$1, 0))</f>
        <v/>
      </c>
    </row>
    <row r="1820">
      <c r="A1820">
        <f>INDEX(resultados!$A$2:$ZZ$3000, 1814, MATCH($B$1, resultados!$A$1:$ZZ$1, 0))</f>
        <v/>
      </c>
      <c r="B1820">
        <f>INDEX(resultados!$A$2:$ZZ$3000, 1814, MATCH($B$2, resultados!$A$1:$ZZ$1, 0))</f>
        <v/>
      </c>
      <c r="C1820">
        <f>INDEX(resultados!$A$2:$ZZ$3000, 1814, MATCH($B$3, resultados!$A$1:$ZZ$1, 0))</f>
        <v/>
      </c>
    </row>
    <row r="1821">
      <c r="A1821">
        <f>INDEX(resultados!$A$2:$ZZ$3000, 1815, MATCH($B$1, resultados!$A$1:$ZZ$1, 0))</f>
        <v/>
      </c>
      <c r="B1821">
        <f>INDEX(resultados!$A$2:$ZZ$3000, 1815, MATCH($B$2, resultados!$A$1:$ZZ$1, 0))</f>
        <v/>
      </c>
      <c r="C1821">
        <f>INDEX(resultados!$A$2:$ZZ$3000, 1815, MATCH($B$3, resultados!$A$1:$ZZ$1, 0))</f>
        <v/>
      </c>
    </row>
    <row r="1822">
      <c r="A1822">
        <f>INDEX(resultados!$A$2:$ZZ$3000, 1816, MATCH($B$1, resultados!$A$1:$ZZ$1, 0))</f>
        <v/>
      </c>
      <c r="B1822">
        <f>INDEX(resultados!$A$2:$ZZ$3000, 1816, MATCH($B$2, resultados!$A$1:$ZZ$1, 0))</f>
        <v/>
      </c>
      <c r="C1822">
        <f>INDEX(resultados!$A$2:$ZZ$3000, 1816, MATCH($B$3, resultados!$A$1:$ZZ$1, 0))</f>
        <v/>
      </c>
    </row>
    <row r="1823">
      <c r="A1823">
        <f>INDEX(resultados!$A$2:$ZZ$3000, 1817, MATCH($B$1, resultados!$A$1:$ZZ$1, 0))</f>
        <v/>
      </c>
      <c r="B1823">
        <f>INDEX(resultados!$A$2:$ZZ$3000, 1817, MATCH($B$2, resultados!$A$1:$ZZ$1, 0))</f>
        <v/>
      </c>
      <c r="C1823">
        <f>INDEX(resultados!$A$2:$ZZ$3000, 1817, MATCH($B$3, resultados!$A$1:$ZZ$1, 0))</f>
        <v/>
      </c>
    </row>
    <row r="1824">
      <c r="A1824">
        <f>INDEX(resultados!$A$2:$ZZ$3000, 1818, MATCH($B$1, resultados!$A$1:$ZZ$1, 0))</f>
        <v/>
      </c>
      <c r="B1824">
        <f>INDEX(resultados!$A$2:$ZZ$3000, 1818, MATCH($B$2, resultados!$A$1:$ZZ$1, 0))</f>
        <v/>
      </c>
      <c r="C1824">
        <f>INDEX(resultados!$A$2:$ZZ$3000, 1818, MATCH($B$3, resultados!$A$1:$ZZ$1, 0))</f>
        <v/>
      </c>
    </row>
    <row r="1825">
      <c r="A1825">
        <f>INDEX(resultados!$A$2:$ZZ$3000, 1819, MATCH($B$1, resultados!$A$1:$ZZ$1, 0))</f>
        <v/>
      </c>
      <c r="B1825">
        <f>INDEX(resultados!$A$2:$ZZ$3000, 1819, MATCH($B$2, resultados!$A$1:$ZZ$1, 0))</f>
        <v/>
      </c>
      <c r="C1825">
        <f>INDEX(resultados!$A$2:$ZZ$3000, 1819, MATCH($B$3, resultados!$A$1:$ZZ$1, 0))</f>
        <v/>
      </c>
    </row>
    <row r="1826">
      <c r="A1826">
        <f>INDEX(resultados!$A$2:$ZZ$3000, 1820, MATCH($B$1, resultados!$A$1:$ZZ$1, 0))</f>
        <v/>
      </c>
      <c r="B1826">
        <f>INDEX(resultados!$A$2:$ZZ$3000, 1820, MATCH($B$2, resultados!$A$1:$ZZ$1, 0))</f>
        <v/>
      </c>
      <c r="C1826">
        <f>INDEX(resultados!$A$2:$ZZ$3000, 1820, MATCH($B$3, resultados!$A$1:$ZZ$1, 0))</f>
        <v/>
      </c>
    </row>
    <row r="1827">
      <c r="A1827">
        <f>INDEX(resultados!$A$2:$ZZ$3000, 1821, MATCH($B$1, resultados!$A$1:$ZZ$1, 0))</f>
        <v/>
      </c>
      <c r="B1827">
        <f>INDEX(resultados!$A$2:$ZZ$3000, 1821, MATCH($B$2, resultados!$A$1:$ZZ$1, 0))</f>
        <v/>
      </c>
      <c r="C1827">
        <f>INDEX(resultados!$A$2:$ZZ$3000, 1821, MATCH($B$3, resultados!$A$1:$ZZ$1, 0))</f>
        <v/>
      </c>
    </row>
    <row r="1828">
      <c r="A1828">
        <f>INDEX(resultados!$A$2:$ZZ$3000, 1822, MATCH($B$1, resultados!$A$1:$ZZ$1, 0))</f>
        <v/>
      </c>
      <c r="B1828">
        <f>INDEX(resultados!$A$2:$ZZ$3000, 1822, MATCH($B$2, resultados!$A$1:$ZZ$1, 0))</f>
        <v/>
      </c>
      <c r="C1828">
        <f>INDEX(resultados!$A$2:$ZZ$3000, 1822, MATCH($B$3, resultados!$A$1:$ZZ$1, 0))</f>
        <v/>
      </c>
    </row>
    <row r="1829">
      <c r="A1829">
        <f>INDEX(resultados!$A$2:$ZZ$3000, 1823, MATCH($B$1, resultados!$A$1:$ZZ$1, 0))</f>
        <v/>
      </c>
      <c r="B1829">
        <f>INDEX(resultados!$A$2:$ZZ$3000, 1823, MATCH($B$2, resultados!$A$1:$ZZ$1, 0))</f>
        <v/>
      </c>
      <c r="C1829">
        <f>INDEX(resultados!$A$2:$ZZ$3000, 1823, MATCH($B$3, resultados!$A$1:$ZZ$1, 0))</f>
        <v/>
      </c>
    </row>
    <row r="1830">
      <c r="A1830">
        <f>INDEX(resultados!$A$2:$ZZ$3000, 1824, MATCH($B$1, resultados!$A$1:$ZZ$1, 0))</f>
        <v/>
      </c>
      <c r="B1830">
        <f>INDEX(resultados!$A$2:$ZZ$3000, 1824, MATCH($B$2, resultados!$A$1:$ZZ$1, 0))</f>
        <v/>
      </c>
      <c r="C1830">
        <f>INDEX(resultados!$A$2:$ZZ$3000, 1824, MATCH($B$3, resultados!$A$1:$ZZ$1, 0))</f>
        <v/>
      </c>
    </row>
    <row r="1831">
      <c r="A1831">
        <f>INDEX(resultados!$A$2:$ZZ$3000, 1825, MATCH($B$1, resultados!$A$1:$ZZ$1, 0))</f>
        <v/>
      </c>
      <c r="B1831">
        <f>INDEX(resultados!$A$2:$ZZ$3000, 1825, MATCH($B$2, resultados!$A$1:$ZZ$1, 0))</f>
        <v/>
      </c>
      <c r="C1831">
        <f>INDEX(resultados!$A$2:$ZZ$3000, 1825, MATCH($B$3, resultados!$A$1:$ZZ$1, 0))</f>
        <v/>
      </c>
    </row>
    <row r="1832">
      <c r="A1832">
        <f>INDEX(resultados!$A$2:$ZZ$3000, 1826, MATCH($B$1, resultados!$A$1:$ZZ$1, 0))</f>
        <v/>
      </c>
      <c r="B1832">
        <f>INDEX(resultados!$A$2:$ZZ$3000, 1826, MATCH($B$2, resultados!$A$1:$ZZ$1, 0))</f>
        <v/>
      </c>
      <c r="C1832">
        <f>INDEX(resultados!$A$2:$ZZ$3000, 1826, MATCH($B$3, resultados!$A$1:$ZZ$1, 0))</f>
        <v/>
      </c>
    </row>
    <row r="1833">
      <c r="A1833">
        <f>INDEX(resultados!$A$2:$ZZ$3000, 1827, MATCH($B$1, resultados!$A$1:$ZZ$1, 0))</f>
        <v/>
      </c>
      <c r="B1833">
        <f>INDEX(resultados!$A$2:$ZZ$3000, 1827, MATCH($B$2, resultados!$A$1:$ZZ$1, 0))</f>
        <v/>
      </c>
      <c r="C1833">
        <f>INDEX(resultados!$A$2:$ZZ$3000, 1827, MATCH($B$3, resultados!$A$1:$ZZ$1, 0))</f>
        <v/>
      </c>
    </row>
    <row r="1834">
      <c r="A1834">
        <f>INDEX(resultados!$A$2:$ZZ$3000, 1828, MATCH($B$1, resultados!$A$1:$ZZ$1, 0))</f>
        <v/>
      </c>
      <c r="B1834">
        <f>INDEX(resultados!$A$2:$ZZ$3000, 1828, MATCH($B$2, resultados!$A$1:$ZZ$1, 0))</f>
        <v/>
      </c>
      <c r="C1834">
        <f>INDEX(resultados!$A$2:$ZZ$3000, 1828, MATCH($B$3, resultados!$A$1:$ZZ$1, 0))</f>
        <v/>
      </c>
    </row>
    <row r="1835">
      <c r="A1835">
        <f>INDEX(resultados!$A$2:$ZZ$3000, 1829, MATCH($B$1, resultados!$A$1:$ZZ$1, 0))</f>
        <v/>
      </c>
      <c r="B1835">
        <f>INDEX(resultados!$A$2:$ZZ$3000, 1829, MATCH($B$2, resultados!$A$1:$ZZ$1, 0))</f>
        <v/>
      </c>
      <c r="C1835">
        <f>INDEX(resultados!$A$2:$ZZ$3000, 1829, MATCH($B$3, resultados!$A$1:$ZZ$1, 0))</f>
        <v/>
      </c>
    </row>
    <row r="1836">
      <c r="A1836">
        <f>INDEX(resultados!$A$2:$ZZ$3000, 1830, MATCH($B$1, resultados!$A$1:$ZZ$1, 0))</f>
        <v/>
      </c>
      <c r="B1836">
        <f>INDEX(resultados!$A$2:$ZZ$3000, 1830, MATCH($B$2, resultados!$A$1:$ZZ$1, 0))</f>
        <v/>
      </c>
      <c r="C1836">
        <f>INDEX(resultados!$A$2:$ZZ$3000, 1830, MATCH($B$3, resultados!$A$1:$ZZ$1, 0))</f>
        <v/>
      </c>
    </row>
    <row r="1837">
      <c r="A1837">
        <f>INDEX(resultados!$A$2:$ZZ$3000, 1831, MATCH($B$1, resultados!$A$1:$ZZ$1, 0))</f>
        <v/>
      </c>
      <c r="B1837">
        <f>INDEX(resultados!$A$2:$ZZ$3000, 1831, MATCH($B$2, resultados!$A$1:$ZZ$1, 0))</f>
        <v/>
      </c>
      <c r="C1837">
        <f>INDEX(resultados!$A$2:$ZZ$3000, 1831, MATCH($B$3, resultados!$A$1:$ZZ$1, 0))</f>
        <v/>
      </c>
    </row>
    <row r="1838">
      <c r="A1838">
        <f>INDEX(resultados!$A$2:$ZZ$3000, 1832, MATCH($B$1, resultados!$A$1:$ZZ$1, 0))</f>
        <v/>
      </c>
      <c r="B1838">
        <f>INDEX(resultados!$A$2:$ZZ$3000, 1832, MATCH($B$2, resultados!$A$1:$ZZ$1, 0))</f>
        <v/>
      </c>
      <c r="C1838">
        <f>INDEX(resultados!$A$2:$ZZ$3000, 1832, MATCH($B$3, resultados!$A$1:$ZZ$1, 0))</f>
        <v/>
      </c>
    </row>
    <row r="1839">
      <c r="A1839">
        <f>INDEX(resultados!$A$2:$ZZ$3000, 1833, MATCH($B$1, resultados!$A$1:$ZZ$1, 0))</f>
        <v/>
      </c>
      <c r="B1839">
        <f>INDEX(resultados!$A$2:$ZZ$3000, 1833, MATCH($B$2, resultados!$A$1:$ZZ$1, 0))</f>
        <v/>
      </c>
      <c r="C1839">
        <f>INDEX(resultados!$A$2:$ZZ$3000, 1833, MATCH($B$3, resultados!$A$1:$ZZ$1, 0))</f>
        <v/>
      </c>
    </row>
    <row r="1840">
      <c r="A1840">
        <f>INDEX(resultados!$A$2:$ZZ$3000, 1834, MATCH($B$1, resultados!$A$1:$ZZ$1, 0))</f>
        <v/>
      </c>
      <c r="B1840">
        <f>INDEX(resultados!$A$2:$ZZ$3000, 1834, MATCH($B$2, resultados!$A$1:$ZZ$1, 0))</f>
        <v/>
      </c>
      <c r="C1840">
        <f>INDEX(resultados!$A$2:$ZZ$3000, 1834, MATCH($B$3, resultados!$A$1:$ZZ$1, 0))</f>
        <v/>
      </c>
    </row>
    <row r="1841">
      <c r="A1841">
        <f>INDEX(resultados!$A$2:$ZZ$3000, 1835, MATCH($B$1, resultados!$A$1:$ZZ$1, 0))</f>
        <v/>
      </c>
      <c r="B1841">
        <f>INDEX(resultados!$A$2:$ZZ$3000, 1835, MATCH($B$2, resultados!$A$1:$ZZ$1, 0))</f>
        <v/>
      </c>
      <c r="C1841">
        <f>INDEX(resultados!$A$2:$ZZ$3000, 1835, MATCH($B$3, resultados!$A$1:$ZZ$1, 0))</f>
        <v/>
      </c>
    </row>
    <row r="1842">
      <c r="A1842">
        <f>INDEX(resultados!$A$2:$ZZ$3000, 1836, MATCH($B$1, resultados!$A$1:$ZZ$1, 0))</f>
        <v/>
      </c>
      <c r="B1842">
        <f>INDEX(resultados!$A$2:$ZZ$3000, 1836, MATCH($B$2, resultados!$A$1:$ZZ$1, 0))</f>
        <v/>
      </c>
      <c r="C1842">
        <f>INDEX(resultados!$A$2:$ZZ$3000, 1836, MATCH($B$3, resultados!$A$1:$ZZ$1, 0))</f>
        <v/>
      </c>
    </row>
    <row r="1843">
      <c r="A1843">
        <f>INDEX(resultados!$A$2:$ZZ$3000, 1837, MATCH($B$1, resultados!$A$1:$ZZ$1, 0))</f>
        <v/>
      </c>
      <c r="B1843">
        <f>INDEX(resultados!$A$2:$ZZ$3000, 1837, MATCH($B$2, resultados!$A$1:$ZZ$1, 0))</f>
        <v/>
      </c>
      <c r="C1843">
        <f>INDEX(resultados!$A$2:$ZZ$3000, 1837, MATCH($B$3, resultados!$A$1:$ZZ$1, 0))</f>
        <v/>
      </c>
    </row>
    <row r="1844">
      <c r="A1844">
        <f>INDEX(resultados!$A$2:$ZZ$3000, 1838, MATCH($B$1, resultados!$A$1:$ZZ$1, 0))</f>
        <v/>
      </c>
      <c r="B1844">
        <f>INDEX(resultados!$A$2:$ZZ$3000, 1838, MATCH($B$2, resultados!$A$1:$ZZ$1, 0))</f>
        <v/>
      </c>
      <c r="C1844">
        <f>INDEX(resultados!$A$2:$ZZ$3000, 1838, MATCH($B$3, resultados!$A$1:$ZZ$1, 0))</f>
        <v/>
      </c>
    </row>
    <row r="1845">
      <c r="A1845">
        <f>INDEX(resultados!$A$2:$ZZ$3000, 1839, MATCH($B$1, resultados!$A$1:$ZZ$1, 0))</f>
        <v/>
      </c>
      <c r="B1845">
        <f>INDEX(resultados!$A$2:$ZZ$3000, 1839, MATCH($B$2, resultados!$A$1:$ZZ$1, 0))</f>
        <v/>
      </c>
      <c r="C1845">
        <f>INDEX(resultados!$A$2:$ZZ$3000, 1839, MATCH($B$3, resultados!$A$1:$ZZ$1, 0))</f>
        <v/>
      </c>
    </row>
    <row r="1846">
      <c r="A1846">
        <f>INDEX(resultados!$A$2:$ZZ$3000, 1840, MATCH($B$1, resultados!$A$1:$ZZ$1, 0))</f>
        <v/>
      </c>
      <c r="B1846">
        <f>INDEX(resultados!$A$2:$ZZ$3000, 1840, MATCH($B$2, resultados!$A$1:$ZZ$1, 0))</f>
        <v/>
      </c>
      <c r="C1846">
        <f>INDEX(resultados!$A$2:$ZZ$3000, 1840, MATCH($B$3, resultados!$A$1:$ZZ$1, 0))</f>
        <v/>
      </c>
    </row>
    <row r="1847">
      <c r="A1847">
        <f>INDEX(resultados!$A$2:$ZZ$3000, 1841, MATCH($B$1, resultados!$A$1:$ZZ$1, 0))</f>
        <v/>
      </c>
      <c r="B1847">
        <f>INDEX(resultados!$A$2:$ZZ$3000, 1841, MATCH($B$2, resultados!$A$1:$ZZ$1, 0))</f>
        <v/>
      </c>
      <c r="C1847">
        <f>INDEX(resultados!$A$2:$ZZ$3000, 1841, MATCH($B$3, resultados!$A$1:$ZZ$1, 0))</f>
        <v/>
      </c>
    </row>
    <row r="1848">
      <c r="A1848">
        <f>INDEX(resultados!$A$2:$ZZ$3000, 1842, MATCH($B$1, resultados!$A$1:$ZZ$1, 0))</f>
        <v/>
      </c>
      <c r="B1848">
        <f>INDEX(resultados!$A$2:$ZZ$3000, 1842, MATCH($B$2, resultados!$A$1:$ZZ$1, 0))</f>
        <v/>
      </c>
      <c r="C1848">
        <f>INDEX(resultados!$A$2:$ZZ$3000, 1842, MATCH($B$3, resultados!$A$1:$ZZ$1, 0))</f>
        <v/>
      </c>
    </row>
    <row r="1849">
      <c r="A1849">
        <f>INDEX(resultados!$A$2:$ZZ$3000, 1843, MATCH($B$1, resultados!$A$1:$ZZ$1, 0))</f>
        <v/>
      </c>
      <c r="B1849">
        <f>INDEX(resultados!$A$2:$ZZ$3000, 1843, MATCH($B$2, resultados!$A$1:$ZZ$1, 0))</f>
        <v/>
      </c>
      <c r="C1849">
        <f>INDEX(resultados!$A$2:$ZZ$3000, 1843, MATCH($B$3, resultados!$A$1:$ZZ$1, 0))</f>
        <v/>
      </c>
    </row>
    <row r="1850">
      <c r="A1850">
        <f>INDEX(resultados!$A$2:$ZZ$3000, 1844, MATCH($B$1, resultados!$A$1:$ZZ$1, 0))</f>
        <v/>
      </c>
      <c r="B1850">
        <f>INDEX(resultados!$A$2:$ZZ$3000, 1844, MATCH($B$2, resultados!$A$1:$ZZ$1, 0))</f>
        <v/>
      </c>
      <c r="C1850">
        <f>INDEX(resultados!$A$2:$ZZ$3000, 1844, MATCH($B$3, resultados!$A$1:$ZZ$1, 0))</f>
        <v/>
      </c>
    </row>
    <row r="1851">
      <c r="A1851">
        <f>INDEX(resultados!$A$2:$ZZ$3000, 1845, MATCH($B$1, resultados!$A$1:$ZZ$1, 0))</f>
        <v/>
      </c>
      <c r="B1851">
        <f>INDEX(resultados!$A$2:$ZZ$3000, 1845, MATCH($B$2, resultados!$A$1:$ZZ$1, 0))</f>
        <v/>
      </c>
      <c r="C1851">
        <f>INDEX(resultados!$A$2:$ZZ$3000, 1845, MATCH($B$3, resultados!$A$1:$ZZ$1, 0))</f>
        <v/>
      </c>
    </row>
    <row r="1852">
      <c r="A1852">
        <f>INDEX(resultados!$A$2:$ZZ$3000, 1846, MATCH($B$1, resultados!$A$1:$ZZ$1, 0))</f>
        <v/>
      </c>
      <c r="B1852">
        <f>INDEX(resultados!$A$2:$ZZ$3000, 1846, MATCH($B$2, resultados!$A$1:$ZZ$1, 0))</f>
        <v/>
      </c>
      <c r="C1852">
        <f>INDEX(resultados!$A$2:$ZZ$3000, 1846, MATCH($B$3, resultados!$A$1:$ZZ$1, 0))</f>
        <v/>
      </c>
    </row>
    <row r="1853">
      <c r="A1853">
        <f>INDEX(resultados!$A$2:$ZZ$3000, 1847, MATCH($B$1, resultados!$A$1:$ZZ$1, 0))</f>
        <v/>
      </c>
      <c r="B1853">
        <f>INDEX(resultados!$A$2:$ZZ$3000, 1847, MATCH($B$2, resultados!$A$1:$ZZ$1, 0))</f>
        <v/>
      </c>
      <c r="C1853">
        <f>INDEX(resultados!$A$2:$ZZ$3000, 1847, MATCH($B$3, resultados!$A$1:$ZZ$1, 0))</f>
        <v/>
      </c>
    </row>
    <row r="1854">
      <c r="A1854">
        <f>INDEX(resultados!$A$2:$ZZ$3000, 1848, MATCH($B$1, resultados!$A$1:$ZZ$1, 0))</f>
        <v/>
      </c>
      <c r="B1854">
        <f>INDEX(resultados!$A$2:$ZZ$3000, 1848, MATCH($B$2, resultados!$A$1:$ZZ$1, 0))</f>
        <v/>
      </c>
      <c r="C1854">
        <f>INDEX(resultados!$A$2:$ZZ$3000, 1848, MATCH($B$3, resultados!$A$1:$ZZ$1, 0))</f>
        <v/>
      </c>
    </row>
    <row r="1855">
      <c r="A1855">
        <f>INDEX(resultados!$A$2:$ZZ$3000, 1849, MATCH($B$1, resultados!$A$1:$ZZ$1, 0))</f>
        <v/>
      </c>
      <c r="B1855">
        <f>INDEX(resultados!$A$2:$ZZ$3000, 1849, MATCH($B$2, resultados!$A$1:$ZZ$1, 0))</f>
        <v/>
      </c>
      <c r="C1855">
        <f>INDEX(resultados!$A$2:$ZZ$3000, 1849, MATCH($B$3, resultados!$A$1:$ZZ$1, 0))</f>
        <v/>
      </c>
    </row>
    <row r="1856">
      <c r="A1856">
        <f>INDEX(resultados!$A$2:$ZZ$3000, 1850, MATCH($B$1, resultados!$A$1:$ZZ$1, 0))</f>
        <v/>
      </c>
      <c r="B1856">
        <f>INDEX(resultados!$A$2:$ZZ$3000, 1850, MATCH($B$2, resultados!$A$1:$ZZ$1, 0))</f>
        <v/>
      </c>
      <c r="C1856">
        <f>INDEX(resultados!$A$2:$ZZ$3000, 1850, MATCH($B$3, resultados!$A$1:$ZZ$1, 0))</f>
        <v/>
      </c>
    </row>
    <row r="1857">
      <c r="A1857">
        <f>INDEX(resultados!$A$2:$ZZ$3000, 1851, MATCH($B$1, resultados!$A$1:$ZZ$1, 0))</f>
        <v/>
      </c>
      <c r="B1857">
        <f>INDEX(resultados!$A$2:$ZZ$3000, 1851, MATCH($B$2, resultados!$A$1:$ZZ$1, 0))</f>
        <v/>
      </c>
      <c r="C1857">
        <f>INDEX(resultados!$A$2:$ZZ$3000, 1851, MATCH($B$3, resultados!$A$1:$ZZ$1, 0))</f>
        <v/>
      </c>
    </row>
    <row r="1858">
      <c r="A1858">
        <f>INDEX(resultados!$A$2:$ZZ$3000, 1852, MATCH($B$1, resultados!$A$1:$ZZ$1, 0))</f>
        <v/>
      </c>
      <c r="B1858">
        <f>INDEX(resultados!$A$2:$ZZ$3000, 1852, MATCH($B$2, resultados!$A$1:$ZZ$1, 0))</f>
        <v/>
      </c>
      <c r="C1858">
        <f>INDEX(resultados!$A$2:$ZZ$3000, 1852, MATCH($B$3, resultados!$A$1:$ZZ$1, 0))</f>
        <v/>
      </c>
    </row>
    <row r="1859">
      <c r="A1859">
        <f>INDEX(resultados!$A$2:$ZZ$3000, 1853, MATCH($B$1, resultados!$A$1:$ZZ$1, 0))</f>
        <v/>
      </c>
      <c r="B1859">
        <f>INDEX(resultados!$A$2:$ZZ$3000, 1853, MATCH($B$2, resultados!$A$1:$ZZ$1, 0))</f>
        <v/>
      </c>
      <c r="C1859">
        <f>INDEX(resultados!$A$2:$ZZ$3000, 1853, MATCH($B$3, resultados!$A$1:$ZZ$1, 0))</f>
        <v/>
      </c>
    </row>
    <row r="1860">
      <c r="A1860">
        <f>INDEX(resultados!$A$2:$ZZ$3000, 1854, MATCH($B$1, resultados!$A$1:$ZZ$1, 0))</f>
        <v/>
      </c>
      <c r="B1860">
        <f>INDEX(resultados!$A$2:$ZZ$3000, 1854, MATCH($B$2, resultados!$A$1:$ZZ$1, 0))</f>
        <v/>
      </c>
      <c r="C1860">
        <f>INDEX(resultados!$A$2:$ZZ$3000, 1854, MATCH($B$3, resultados!$A$1:$ZZ$1, 0))</f>
        <v/>
      </c>
    </row>
    <row r="1861">
      <c r="A1861">
        <f>INDEX(resultados!$A$2:$ZZ$3000, 1855, MATCH($B$1, resultados!$A$1:$ZZ$1, 0))</f>
        <v/>
      </c>
      <c r="B1861">
        <f>INDEX(resultados!$A$2:$ZZ$3000, 1855, MATCH($B$2, resultados!$A$1:$ZZ$1, 0))</f>
        <v/>
      </c>
      <c r="C1861">
        <f>INDEX(resultados!$A$2:$ZZ$3000, 1855, MATCH($B$3, resultados!$A$1:$ZZ$1, 0))</f>
        <v/>
      </c>
    </row>
    <row r="1862">
      <c r="A1862">
        <f>INDEX(resultados!$A$2:$ZZ$3000, 1856, MATCH($B$1, resultados!$A$1:$ZZ$1, 0))</f>
        <v/>
      </c>
      <c r="B1862">
        <f>INDEX(resultados!$A$2:$ZZ$3000, 1856, MATCH($B$2, resultados!$A$1:$ZZ$1, 0))</f>
        <v/>
      </c>
      <c r="C1862">
        <f>INDEX(resultados!$A$2:$ZZ$3000, 1856, MATCH($B$3, resultados!$A$1:$ZZ$1, 0))</f>
        <v/>
      </c>
    </row>
    <row r="1863">
      <c r="A1863">
        <f>INDEX(resultados!$A$2:$ZZ$3000, 1857, MATCH($B$1, resultados!$A$1:$ZZ$1, 0))</f>
        <v/>
      </c>
      <c r="B1863">
        <f>INDEX(resultados!$A$2:$ZZ$3000, 1857, MATCH($B$2, resultados!$A$1:$ZZ$1, 0))</f>
        <v/>
      </c>
      <c r="C1863">
        <f>INDEX(resultados!$A$2:$ZZ$3000, 1857, MATCH($B$3, resultados!$A$1:$ZZ$1, 0))</f>
        <v/>
      </c>
    </row>
    <row r="1864">
      <c r="A1864">
        <f>INDEX(resultados!$A$2:$ZZ$3000, 1858, MATCH($B$1, resultados!$A$1:$ZZ$1, 0))</f>
        <v/>
      </c>
      <c r="B1864">
        <f>INDEX(resultados!$A$2:$ZZ$3000, 1858, MATCH($B$2, resultados!$A$1:$ZZ$1, 0))</f>
        <v/>
      </c>
      <c r="C1864">
        <f>INDEX(resultados!$A$2:$ZZ$3000, 1858, MATCH($B$3, resultados!$A$1:$ZZ$1, 0))</f>
        <v/>
      </c>
    </row>
    <row r="1865">
      <c r="A1865">
        <f>INDEX(resultados!$A$2:$ZZ$3000, 1859, MATCH($B$1, resultados!$A$1:$ZZ$1, 0))</f>
        <v/>
      </c>
      <c r="B1865">
        <f>INDEX(resultados!$A$2:$ZZ$3000, 1859, MATCH($B$2, resultados!$A$1:$ZZ$1, 0))</f>
        <v/>
      </c>
      <c r="C1865">
        <f>INDEX(resultados!$A$2:$ZZ$3000, 1859, MATCH($B$3, resultados!$A$1:$ZZ$1, 0))</f>
        <v/>
      </c>
    </row>
    <row r="1866">
      <c r="A1866">
        <f>INDEX(resultados!$A$2:$ZZ$3000, 1860, MATCH($B$1, resultados!$A$1:$ZZ$1, 0))</f>
        <v/>
      </c>
      <c r="B1866">
        <f>INDEX(resultados!$A$2:$ZZ$3000, 1860, MATCH($B$2, resultados!$A$1:$ZZ$1, 0))</f>
        <v/>
      </c>
      <c r="C1866">
        <f>INDEX(resultados!$A$2:$ZZ$3000, 1860, MATCH($B$3, resultados!$A$1:$ZZ$1, 0))</f>
        <v/>
      </c>
    </row>
    <row r="1867">
      <c r="A1867">
        <f>INDEX(resultados!$A$2:$ZZ$3000, 1861, MATCH($B$1, resultados!$A$1:$ZZ$1, 0))</f>
        <v/>
      </c>
      <c r="B1867">
        <f>INDEX(resultados!$A$2:$ZZ$3000, 1861, MATCH($B$2, resultados!$A$1:$ZZ$1, 0))</f>
        <v/>
      </c>
      <c r="C1867">
        <f>INDEX(resultados!$A$2:$ZZ$3000, 1861, MATCH($B$3, resultados!$A$1:$ZZ$1, 0))</f>
        <v/>
      </c>
    </row>
    <row r="1868">
      <c r="A1868">
        <f>INDEX(resultados!$A$2:$ZZ$3000, 1862, MATCH($B$1, resultados!$A$1:$ZZ$1, 0))</f>
        <v/>
      </c>
      <c r="B1868">
        <f>INDEX(resultados!$A$2:$ZZ$3000, 1862, MATCH($B$2, resultados!$A$1:$ZZ$1, 0))</f>
        <v/>
      </c>
      <c r="C1868">
        <f>INDEX(resultados!$A$2:$ZZ$3000, 1862, MATCH($B$3, resultados!$A$1:$ZZ$1, 0))</f>
        <v/>
      </c>
    </row>
    <row r="1869">
      <c r="A1869">
        <f>INDEX(resultados!$A$2:$ZZ$3000, 1863, MATCH($B$1, resultados!$A$1:$ZZ$1, 0))</f>
        <v/>
      </c>
      <c r="B1869">
        <f>INDEX(resultados!$A$2:$ZZ$3000, 1863, MATCH($B$2, resultados!$A$1:$ZZ$1, 0))</f>
        <v/>
      </c>
      <c r="C1869">
        <f>INDEX(resultados!$A$2:$ZZ$3000, 1863, MATCH($B$3, resultados!$A$1:$ZZ$1, 0))</f>
        <v/>
      </c>
    </row>
    <row r="1870">
      <c r="A1870">
        <f>INDEX(resultados!$A$2:$ZZ$3000, 1864, MATCH($B$1, resultados!$A$1:$ZZ$1, 0))</f>
        <v/>
      </c>
      <c r="B1870">
        <f>INDEX(resultados!$A$2:$ZZ$3000, 1864, MATCH($B$2, resultados!$A$1:$ZZ$1, 0))</f>
        <v/>
      </c>
      <c r="C1870">
        <f>INDEX(resultados!$A$2:$ZZ$3000, 1864, MATCH($B$3, resultados!$A$1:$ZZ$1, 0))</f>
        <v/>
      </c>
    </row>
    <row r="1871">
      <c r="A1871">
        <f>INDEX(resultados!$A$2:$ZZ$3000, 1865, MATCH($B$1, resultados!$A$1:$ZZ$1, 0))</f>
        <v/>
      </c>
      <c r="B1871">
        <f>INDEX(resultados!$A$2:$ZZ$3000, 1865, MATCH($B$2, resultados!$A$1:$ZZ$1, 0))</f>
        <v/>
      </c>
      <c r="C1871">
        <f>INDEX(resultados!$A$2:$ZZ$3000, 1865, MATCH($B$3, resultados!$A$1:$ZZ$1, 0))</f>
        <v/>
      </c>
    </row>
    <row r="1872">
      <c r="A1872">
        <f>INDEX(resultados!$A$2:$ZZ$3000, 1866, MATCH($B$1, resultados!$A$1:$ZZ$1, 0))</f>
        <v/>
      </c>
      <c r="B1872">
        <f>INDEX(resultados!$A$2:$ZZ$3000, 1866, MATCH($B$2, resultados!$A$1:$ZZ$1, 0))</f>
        <v/>
      </c>
      <c r="C1872">
        <f>INDEX(resultados!$A$2:$ZZ$3000, 1866, MATCH($B$3, resultados!$A$1:$ZZ$1, 0))</f>
        <v/>
      </c>
    </row>
    <row r="1873">
      <c r="A1873">
        <f>INDEX(resultados!$A$2:$ZZ$3000, 1867, MATCH($B$1, resultados!$A$1:$ZZ$1, 0))</f>
        <v/>
      </c>
      <c r="B1873">
        <f>INDEX(resultados!$A$2:$ZZ$3000, 1867, MATCH($B$2, resultados!$A$1:$ZZ$1, 0))</f>
        <v/>
      </c>
      <c r="C1873">
        <f>INDEX(resultados!$A$2:$ZZ$3000, 1867, MATCH($B$3, resultados!$A$1:$ZZ$1, 0))</f>
        <v/>
      </c>
    </row>
    <row r="1874">
      <c r="A1874">
        <f>INDEX(resultados!$A$2:$ZZ$3000, 1868, MATCH($B$1, resultados!$A$1:$ZZ$1, 0))</f>
        <v/>
      </c>
      <c r="B1874">
        <f>INDEX(resultados!$A$2:$ZZ$3000, 1868, MATCH($B$2, resultados!$A$1:$ZZ$1, 0))</f>
        <v/>
      </c>
      <c r="C1874">
        <f>INDEX(resultados!$A$2:$ZZ$3000, 1868, MATCH($B$3, resultados!$A$1:$ZZ$1, 0))</f>
        <v/>
      </c>
    </row>
    <row r="1875">
      <c r="A1875">
        <f>INDEX(resultados!$A$2:$ZZ$3000, 1869, MATCH($B$1, resultados!$A$1:$ZZ$1, 0))</f>
        <v/>
      </c>
      <c r="B1875">
        <f>INDEX(resultados!$A$2:$ZZ$3000, 1869, MATCH($B$2, resultados!$A$1:$ZZ$1, 0))</f>
        <v/>
      </c>
      <c r="C1875">
        <f>INDEX(resultados!$A$2:$ZZ$3000, 1869, MATCH($B$3, resultados!$A$1:$ZZ$1, 0))</f>
        <v/>
      </c>
    </row>
    <row r="1876">
      <c r="A1876">
        <f>INDEX(resultados!$A$2:$ZZ$3000, 1870, MATCH($B$1, resultados!$A$1:$ZZ$1, 0))</f>
        <v/>
      </c>
      <c r="B1876">
        <f>INDEX(resultados!$A$2:$ZZ$3000, 1870, MATCH($B$2, resultados!$A$1:$ZZ$1, 0))</f>
        <v/>
      </c>
      <c r="C1876">
        <f>INDEX(resultados!$A$2:$ZZ$3000, 1870, MATCH($B$3, resultados!$A$1:$ZZ$1, 0))</f>
        <v/>
      </c>
    </row>
    <row r="1877">
      <c r="A1877">
        <f>INDEX(resultados!$A$2:$ZZ$3000, 1871, MATCH($B$1, resultados!$A$1:$ZZ$1, 0))</f>
        <v/>
      </c>
      <c r="B1877">
        <f>INDEX(resultados!$A$2:$ZZ$3000, 1871, MATCH($B$2, resultados!$A$1:$ZZ$1, 0))</f>
        <v/>
      </c>
      <c r="C1877">
        <f>INDEX(resultados!$A$2:$ZZ$3000, 1871, MATCH($B$3, resultados!$A$1:$ZZ$1, 0))</f>
        <v/>
      </c>
    </row>
    <row r="1878">
      <c r="A1878">
        <f>INDEX(resultados!$A$2:$ZZ$3000, 1872, MATCH($B$1, resultados!$A$1:$ZZ$1, 0))</f>
        <v/>
      </c>
      <c r="B1878">
        <f>INDEX(resultados!$A$2:$ZZ$3000, 1872, MATCH($B$2, resultados!$A$1:$ZZ$1, 0))</f>
        <v/>
      </c>
      <c r="C1878">
        <f>INDEX(resultados!$A$2:$ZZ$3000, 1872, MATCH($B$3, resultados!$A$1:$ZZ$1, 0))</f>
        <v/>
      </c>
    </row>
    <row r="1879">
      <c r="A1879">
        <f>INDEX(resultados!$A$2:$ZZ$3000, 1873, MATCH($B$1, resultados!$A$1:$ZZ$1, 0))</f>
        <v/>
      </c>
      <c r="B1879">
        <f>INDEX(resultados!$A$2:$ZZ$3000, 1873, MATCH($B$2, resultados!$A$1:$ZZ$1, 0))</f>
        <v/>
      </c>
      <c r="C1879">
        <f>INDEX(resultados!$A$2:$ZZ$3000, 1873, MATCH($B$3, resultados!$A$1:$ZZ$1, 0))</f>
        <v/>
      </c>
    </row>
    <row r="1880">
      <c r="A1880">
        <f>INDEX(resultados!$A$2:$ZZ$3000, 1874, MATCH($B$1, resultados!$A$1:$ZZ$1, 0))</f>
        <v/>
      </c>
      <c r="B1880">
        <f>INDEX(resultados!$A$2:$ZZ$3000, 1874, MATCH($B$2, resultados!$A$1:$ZZ$1, 0))</f>
        <v/>
      </c>
      <c r="C1880">
        <f>INDEX(resultados!$A$2:$ZZ$3000, 1874, MATCH($B$3, resultados!$A$1:$ZZ$1, 0))</f>
        <v/>
      </c>
    </row>
    <row r="1881">
      <c r="A1881">
        <f>INDEX(resultados!$A$2:$ZZ$3000, 1875, MATCH($B$1, resultados!$A$1:$ZZ$1, 0))</f>
        <v/>
      </c>
      <c r="B1881">
        <f>INDEX(resultados!$A$2:$ZZ$3000, 1875, MATCH($B$2, resultados!$A$1:$ZZ$1, 0))</f>
        <v/>
      </c>
      <c r="C1881">
        <f>INDEX(resultados!$A$2:$ZZ$3000, 1875, MATCH($B$3, resultados!$A$1:$ZZ$1, 0))</f>
        <v/>
      </c>
    </row>
    <row r="1882">
      <c r="A1882">
        <f>INDEX(resultados!$A$2:$ZZ$3000, 1876, MATCH($B$1, resultados!$A$1:$ZZ$1, 0))</f>
        <v/>
      </c>
      <c r="B1882">
        <f>INDEX(resultados!$A$2:$ZZ$3000, 1876, MATCH($B$2, resultados!$A$1:$ZZ$1, 0))</f>
        <v/>
      </c>
      <c r="C1882">
        <f>INDEX(resultados!$A$2:$ZZ$3000, 1876, MATCH($B$3, resultados!$A$1:$ZZ$1, 0))</f>
        <v/>
      </c>
    </row>
    <row r="1883">
      <c r="A1883">
        <f>INDEX(resultados!$A$2:$ZZ$3000, 1877, MATCH($B$1, resultados!$A$1:$ZZ$1, 0))</f>
        <v/>
      </c>
      <c r="B1883">
        <f>INDEX(resultados!$A$2:$ZZ$3000, 1877, MATCH($B$2, resultados!$A$1:$ZZ$1, 0))</f>
        <v/>
      </c>
      <c r="C1883">
        <f>INDEX(resultados!$A$2:$ZZ$3000, 1877, MATCH($B$3, resultados!$A$1:$ZZ$1, 0))</f>
        <v/>
      </c>
    </row>
    <row r="1884">
      <c r="A1884">
        <f>INDEX(resultados!$A$2:$ZZ$3000, 1878, MATCH($B$1, resultados!$A$1:$ZZ$1, 0))</f>
        <v/>
      </c>
      <c r="B1884">
        <f>INDEX(resultados!$A$2:$ZZ$3000, 1878, MATCH($B$2, resultados!$A$1:$ZZ$1, 0))</f>
        <v/>
      </c>
      <c r="C1884">
        <f>INDEX(resultados!$A$2:$ZZ$3000, 1878, MATCH($B$3, resultados!$A$1:$ZZ$1, 0))</f>
        <v/>
      </c>
    </row>
    <row r="1885">
      <c r="A1885">
        <f>INDEX(resultados!$A$2:$ZZ$3000, 1879, MATCH($B$1, resultados!$A$1:$ZZ$1, 0))</f>
        <v/>
      </c>
      <c r="B1885">
        <f>INDEX(resultados!$A$2:$ZZ$3000, 1879, MATCH($B$2, resultados!$A$1:$ZZ$1, 0))</f>
        <v/>
      </c>
      <c r="C1885">
        <f>INDEX(resultados!$A$2:$ZZ$3000, 1879, MATCH($B$3, resultados!$A$1:$ZZ$1, 0))</f>
        <v/>
      </c>
    </row>
    <row r="1886">
      <c r="A1886">
        <f>INDEX(resultados!$A$2:$ZZ$3000, 1880, MATCH($B$1, resultados!$A$1:$ZZ$1, 0))</f>
        <v/>
      </c>
      <c r="B1886">
        <f>INDEX(resultados!$A$2:$ZZ$3000, 1880, MATCH($B$2, resultados!$A$1:$ZZ$1, 0))</f>
        <v/>
      </c>
      <c r="C1886">
        <f>INDEX(resultados!$A$2:$ZZ$3000, 1880, MATCH($B$3, resultados!$A$1:$ZZ$1, 0))</f>
        <v/>
      </c>
    </row>
    <row r="1887">
      <c r="A1887">
        <f>INDEX(resultados!$A$2:$ZZ$3000, 1881, MATCH($B$1, resultados!$A$1:$ZZ$1, 0))</f>
        <v/>
      </c>
      <c r="B1887">
        <f>INDEX(resultados!$A$2:$ZZ$3000, 1881, MATCH($B$2, resultados!$A$1:$ZZ$1, 0))</f>
        <v/>
      </c>
      <c r="C1887">
        <f>INDEX(resultados!$A$2:$ZZ$3000, 1881, MATCH($B$3, resultados!$A$1:$ZZ$1, 0))</f>
        <v/>
      </c>
    </row>
    <row r="1888">
      <c r="A1888">
        <f>INDEX(resultados!$A$2:$ZZ$3000, 1882, MATCH($B$1, resultados!$A$1:$ZZ$1, 0))</f>
        <v/>
      </c>
      <c r="B1888">
        <f>INDEX(resultados!$A$2:$ZZ$3000, 1882, MATCH($B$2, resultados!$A$1:$ZZ$1, 0))</f>
        <v/>
      </c>
      <c r="C1888">
        <f>INDEX(resultados!$A$2:$ZZ$3000, 1882, MATCH($B$3, resultados!$A$1:$ZZ$1, 0))</f>
        <v/>
      </c>
    </row>
    <row r="1889">
      <c r="A1889">
        <f>INDEX(resultados!$A$2:$ZZ$3000, 1883, MATCH($B$1, resultados!$A$1:$ZZ$1, 0))</f>
        <v/>
      </c>
      <c r="B1889">
        <f>INDEX(resultados!$A$2:$ZZ$3000, 1883, MATCH($B$2, resultados!$A$1:$ZZ$1, 0))</f>
        <v/>
      </c>
      <c r="C1889">
        <f>INDEX(resultados!$A$2:$ZZ$3000, 1883, MATCH($B$3, resultados!$A$1:$ZZ$1, 0))</f>
        <v/>
      </c>
    </row>
    <row r="1890">
      <c r="A1890">
        <f>INDEX(resultados!$A$2:$ZZ$3000, 1884, MATCH($B$1, resultados!$A$1:$ZZ$1, 0))</f>
        <v/>
      </c>
      <c r="B1890">
        <f>INDEX(resultados!$A$2:$ZZ$3000, 1884, MATCH($B$2, resultados!$A$1:$ZZ$1, 0))</f>
        <v/>
      </c>
      <c r="C1890">
        <f>INDEX(resultados!$A$2:$ZZ$3000, 1884, MATCH($B$3, resultados!$A$1:$ZZ$1, 0))</f>
        <v/>
      </c>
    </row>
    <row r="1891">
      <c r="A1891">
        <f>INDEX(resultados!$A$2:$ZZ$3000, 1885, MATCH($B$1, resultados!$A$1:$ZZ$1, 0))</f>
        <v/>
      </c>
      <c r="B1891">
        <f>INDEX(resultados!$A$2:$ZZ$3000, 1885, MATCH($B$2, resultados!$A$1:$ZZ$1, 0))</f>
        <v/>
      </c>
      <c r="C1891">
        <f>INDEX(resultados!$A$2:$ZZ$3000, 1885, MATCH($B$3, resultados!$A$1:$ZZ$1, 0))</f>
        <v/>
      </c>
    </row>
    <row r="1892">
      <c r="A1892">
        <f>INDEX(resultados!$A$2:$ZZ$3000, 1886, MATCH($B$1, resultados!$A$1:$ZZ$1, 0))</f>
        <v/>
      </c>
      <c r="B1892">
        <f>INDEX(resultados!$A$2:$ZZ$3000, 1886, MATCH($B$2, resultados!$A$1:$ZZ$1, 0))</f>
        <v/>
      </c>
      <c r="C1892">
        <f>INDEX(resultados!$A$2:$ZZ$3000, 1886, MATCH($B$3, resultados!$A$1:$ZZ$1, 0))</f>
        <v/>
      </c>
    </row>
    <row r="1893">
      <c r="A1893">
        <f>INDEX(resultados!$A$2:$ZZ$3000, 1887, MATCH($B$1, resultados!$A$1:$ZZ$1, 0))</f>
        <v/>
      </c>
      <c r="B1893">
        <f>INDEX(resultados!$A$2:$ZZ$3000, 1887, MATCH($B$2, resultados!$A$1:$ZZ$1, 0))</f>
        <v/>
      </c>
      <c r="C1893">
        <f>INDEX(resultados!$A$2:$ZZ$3000, 1887, MATCH($B$3, resultados!$A$1:$ZZ$1, 0))</f>
        <v/>
      </c>
    </row>
    <row r="1894">
      <c r="A1894">
        <f>INDEX(resultados!$A$2:$ZZ$3000, 1888, MATCH($B$1, resultados!$A$1:$ZZ$1, 0))</f>
        <v/>
      </c>
      <c r="B1894">
        <f>INDEX(resultados!$A$2:$ZZ$3000, 1888, MATCH($B$2, resultados!$A$1:$ZZ$1, 0))</f>
        <v/>
      </c>
      <c r="C1894">
        <f>INDEX(resultados!$A$2:$ZZ$3000, 1888, MATCH($B$3, resultados!$A$1:$ZZ$1, 0))</f>
        <v/>
      </c>
    </row>
    <row r="1895">
      <c r="A1895">
        <f>INDEX(resultados!$A$2:$ZZ$3000, 1889, MATCH($B$1, resultados!$A$1:$ZZ$1, 0))</f>
        <v/>
      </c>
      <c r="B1895">
        <f>INDEX(resultados!$A$2:$ZZ$3000, 1889, MATCH($B$2, resultados!$A$1:$ZZ$1, 0))</f>
        <v/>
      </c>
      <c r="C1895">
        <f>INDEX(resultados!$A$2:$ZZ$3000, 1889, MATCH($B$3, resultados!$A$1:$ZZ$1, 0))</f>
        <v/>
      </c>
    </row>
    <row r="1896">
      <c r="A1896">
        <f>INDEX(resultados!$A$2:$ZZ$3000, 1890, MATCH($B$1, resultados!$A$1:$ZZ$1, 0))</f>
        <v/>
      </c>
      <c r="B1896">
        <f>INDEX(resultados!$A$2:$ZZ$3000, 1890, MATCH($B$2, resultados!$A$1:$ZZ$1, 0))</f>
        <v/>
      </c>
      <c r="C1896">
        <f>INDEX(resultados!$A$2:$ZZ$3000, 1890, MATCH($B$3, resultados!$A$1:$ZZ$1, 0))</f>
        <v/>
      </c>
    </row>
    <row r="1897">
      <c r="A1897">
        <f>INDEX(resultados!$A$2:$ZZ$3000, 1891, MATCH($B$1, resultados!$A$1:$ZZ$1, 0))</f>
        <v/>
      </c>
      <c r="B1897">
        <f>INDEX(resultados!$A$2:$ZZ$3000, 1891, MATCH($B$2, resultados!$A$1:$ZZ$1, 0))</f>
        <v/>
      </c>
      <c r="C1897">
        <f>INDEX(resultados!$A$2:$ZZ$3000, 1891, MATCH($B$3, resultados!$A$1:$ZZ$1, 0))</f>
        <v/>
      </c>
    </row>
    <row r="1898">
      <c r="A1898">
        <f>INDEX(resultados!$A$2:$ZZ$3000, 1892, MATCH($B$1, resultados!$A$1:$ZZ$1, 0))</f>
        <v/>
      </c>
      <c r="B1898">
        <f>INDEX(resultados!$A$2:$ZZ$3000, 1892, MATCH($B$2, resultados!$A$1:$ZZ$1, 0))</f>
        <v/>
      </c>
      <c r="C1898">
        <f>INDEX(resultados!$A$2:$ZZ$3000, 1892, MATCH($B$3, resultados!$A$1:$ZZ$1, 0))</f>
        <v/>
      </c>
    </row>
    <row r="1899">
      <c r="A1899">
        <f>INDEX(resultados!$A$2:$ZZ$3000, 1893, MATCH($B$1, resultados!$A$1:$ZZ$1, 0))</f>
        <v/>
      </c>
      <c r="B1899">
        <f>INDEX(resultados!$A$2:$ZZ$3000, 1893, MATCH($B$2, resultados!$A$1:$ZZ$1, 0))</f>
        <v/>
      </c>
      <c r="C1899">
        <f>INDEX(resultados!$A$2:$ZZ$3000, 1893, MATCH($B$3, resultados!$A$1:$ZZ$1, 0))</f>
        <v/>
      </c>
    </row>
    <row r="1900">
      <c r="A1900">
        <f>INDEX(resultados!$A$2:$ZZ$3000, 1894, MATCH($B$1, resultados!$A$1:$ZZ$1, 0))</f>
        <v/>
      </c>
      <c r="B1900">
        <f>INDEX(resultados!$A$2:$ZZ$3000, 1894, MATCH($B$2, resultados!$A$1:$ZZ$1, 0))</f>
        <v/>
      </c>
      <c r="C1900">
        <f>INDEX(resultados!$A$2:$ZZ$3000, 1894, MATCH($B$3, resultados!$A$1:$ZZ$1, 0))</f>
        <v/>
      </c>
    </row>
    <row r="1901">
      <c r="A1901">
        <f>INDEX(resultados!$A$2:$ZZ$3000, 1895, MATCH($B$1, resultados!$A$1:$ZZ$1, 0))</f>
        <v/>
      </c>
      <c r="B1901">
        <f>INDEX(resultados!$A$2:$ZZ$3000, 1895, MATCH($B$2, resultados!$A$1:$ZZ$1, 0))</f>
        <v/>
      </c>
      <c r="C1901">
        <f>INDEX(resultados!$A$2:$ZZ$3000, 1895, MATCH($B$3, resultados!$A$1:$ZZ$1, 0))</f>
        <v/>
      </c>
    </row>
    <row r="1902">
      <c r="A1902">
        <f>INDEX(resultados!$A$2:$ZZ$3000, 1896, MATCH($B$1, resultados!$A$1:$ZZ$1, 0))</f>
        <v/>
      </c>
      <c r="B1902">
        <f>INDEX(resultados!$A$2:$ZZ$3000, 1896, MATCH($B$2, resultados!$A$1:$ZZ$1, 0))</f>
        <v/>
      </c>
      <c r="C1902">
        <f>INDEX(resultados!$A$2:$ZZ$3000, 1896, MATCH($B$3, resultados!$A$1:$ZZ$1, 0))</f>
        <v/>
      </c>
    </row>
    <row r="1903">
      <c r="A1903">
        <f>INDEX(resultados!$A$2:$ZZ$3000, 1897, MATCH($B$1, resultados!$A$1:$ZZ$1, 0))</f>
        <v/>
      </c>
      <c r="B1903">
        <f>INDEX(resultados!$A$2:$ZZ$3000, 1897, MATCH($B$2, resultados!$A$1:$ZZ$1, 0))</f>
        <v/>
      </c>
      <c r="C1903">
        <f>INDEX(resultados!$A$2:$ZZ$3000, 1897, MATCH($B$3, resultados!$A$1:$ZZ$1, 0))</f>
        <v/>
      </c>
    </row>
    <row r="1904">
      <c r="A1904">
        <f>INDEX(resultados!$A$2:$ZZ$3000, 1898, MATCH($B$1, resultados!$A$1:$ZZ$1, 0))</f>
        <v/>
      </c>
      <c r="B1904">
        <f>INDEX(resultados!$A$2:$ZZ$3000, 1898, MATCH($B$2, resultados!$A$1:$ZZ$1, 0))</f>
        <v/>
      </c>
      <c r="C1904">
        <f>INDEX(resultados!$A$2:$ZZ$3000, 1898, MATCH($B$3, resultados!$A$1:$ZZ$1, 0))</f>
        <v/>
      </c>
    </row>
    <row r="1905">
      <c r="A1905">
        <f>INDEX(resultados!$A$2:$ZZ$3000, 1899, MATCH($B$1, resultados!$A$1:$ZZ$1, 0))</f>
        <v/>
      </c>
      <c r="B1905">
        <f>INDEX(resultados!$A$2:$ZZ$3000, 1899, MATCH($B$2, resultados!$A$1:$ZZ$1, 0))</f>
        <v/>
      </c>
      <c r="C1905">
        <f>INDEX(resultados!$A$2:$ZZ$3000, 1899, MATCH($B$3, resultados!$A$1:$ZZ$1, 0))</f>
        <v/>
      </c>
    </row>
    <row r="1906">
      <c r="A1906">
        <f>INDEX(resultados!$A$2:$ZZ$3000, 1900, MATCH($B$1, resultados!$A$1:$ZZ$1, 0))</f>
        <v/>
      </c>
      <c r="B1906">
        <f>INDEX(resultados!$A$2:$ZZ$3000, 1900, MATCH($B$2, resultados!$A$1:$ZZ$1, 0))</f>
        <v/>
      </c>
      <c r="C1906">
        <f>INDEX(resultados!$A$2:$ZZ$3000, 1900, MATCH($B$3, resultados!$A$1:$ZZ$1, 0))</f>
        <v/>
      </c>
    </row>
    <row r="1907">
      <c r="A1907">
        <f>INDEX(resultados!$A$2:$ZZ$3000, 1901, MATCH($B$1, resultados!$A$1:$ZZ$1, 0))</f>
        <v/>
      </c>
      <c r="B1907">
        <f>INDEX(resultados!$A$2:$ZZ$3000, 1901, MATCH($B$2, resultados!$A$1:$ZZ$1, 0))</f>
        <v/>
      </c>
      <c r="C1907">
        <f>INDEX(resultados!$A$2:$ZZ$3000, 1901, MATCH($B$3, resultados!$A$1:$ZZ$1, 0))</f>
        <v/>
      </c>
    </row>
    <row r="1908">
      <c r="A1908">
        <f>INDEX(resultados!$A$2:$ZZ$3000, 1902, MATCH($B$1, resultados!$A$1:$ZZ$1, 0))</f>
        <v/>
      </c>
      <c r="B1908">
        <f>INDEX(resultados!$A$2:$ZZ$3000, 1902, MATCH($B$2, resultados!$A$1:$ZZ$1, 0))</f>
        <v/>
      </c>
      <c r="C1908">
        <f>INDEX(resultados!$A$2:$ZZ$3000, 1902, MATCH($B$3, resultados!$A$1:$ZZ$1, 0))</f>
        <v/>
      </c>
    </row>
    <row r="1909">
      <c r="A1909">
        <f>INDEX(resultados!$A$2:$ZZ$3000, 1903, MATCH($B$1, resultados!$A$1:$ZZ$1, 0))</f>
        <v/>
      </c>
      <c r="B1909">
        <f>INDEX(resultados!$A$2:$ZZ$3000, 1903, MATCH($B$2, resultados!$A$1:$ZZ$1, 0))</f>
        <v/>
      </c>
      <c r="C1909">
        <f>INDEX(resultados!$A$2:$ZZ$3000, 1903, MATCH($B$3, resultados!$A$1:$ZZ$1, 0))</f>
        <v/>
      </c>
    </row>
    <row r="1910">
      <c r="A1910">
        <f>INDEX(resultados!$A$2:$ZZ$3000, 1904, MATCH($B$1, resultados!$A$1:$ZZ$1, 0))</f>
        <v/>
      </c>
      <c r="B1910">
        <f>INDEX(resultados!$A$2:$ZZ$3000, 1904, MATCH($B$2, resultados!$A$1:$ZZ$1, 0))</f>
        <v/>
      </c>
      <c r="C1910">
        <f>INDEX(resultados!$A$2:$ZZ$3000, 1904, MATCH($B$3, resultados!$A$1:$ZZ$1, 0))</f>
        <v/>
      </c>
    </row>
    <row r="1911">
      <c r="A1911">
        <f>INDEX(resultados!$A$2:$ZZ$3000, 1905, MATCH($B$1, resultados!$A$1:$ZZ$1, 0))</f>
        <v/>
      </c>
      <c r="B1911">
        <f>INDEX(resultados!$A$2:$ZZ$3000, 1905, MATCH($B$2, resultados!$A$1:$ZZ$1, 0))</f>
        <v/>
      </c>
      <c r="C1911">
        <f>INDEX(resultados!$A$2:$ZZ$3000, 1905, MATCH($B$3, resultados!$A$1:$ZZ$1, 0))</f>
        <v/>
      </c>
    </row>
    <row r="1912">
      <c r="A1912">
        <f>INDEX(resultados!$A$2:$ZZ$3000, 1906, MATCH($B$1, resultados!$A$1:$ZZ$1, 0))</f>
        <v/>
      </c>
      <c r="B1912">
        <f>INDEX(resultados!$A$2:$ZZ$3000, 1906, MATCH($B$2, resultados!$A$1:$ZZ$1, 0))</f>
        <v/>
      </c>
      <c r="C1912">
        <f>INDEX(resultados!$A$2:$ZZ$3000, 1906, MATCH($B$3, resultados!$A$1:$ZZ$1, 0))</f>
        <v/>
      </c>
    </row>
    <row r="1913">
      <c r="A1913">
        <f>INDEX(resultados!$A$2:$ZZ$3000, 1907, MATCH($B$1, resultados!$A$1:$ZZ$1, 0))</f>
        <v/>
      </c>
      <c r="B1913">
        <f>INDEX(resultados!$A$2:$ZZ$3000, 1907, MATCH($B$2, resultados!$A$1:$ZZ$1, 0))</f>
        <v/>
      </c>
      <c r="C1913">
        <f>INDEX(resultados!$A$2:$ZZ$3000, 1907, MATCH($B$3, resultados!$A$1:$ZZ$1, 0))</f>
        <v/>
      </c>
    </row>
    <row r="1914">
      <c r="A1914">
        <f>INDEX(resultados!$A$2:$ZZ$3000, 1908, MATCH($B$1, resultados!$A$1:$ZZ$1, 0))</f>
        <v/>
      </c>
      <c r="B1914">
        <f>INDEX(resultados!$A$2:$ZZ$3000, 1908, MATCH($B$2, resultados!$A$1:$ZZ$1, 0))</f>
        <v/>
      </c>
      <c r="C1914">
        <f>INDEX(resultados!$A$2:$ZZ$3000, 1908, MATCH($B$3, resultados!$A$1:$ZZ$1, 0))</f>
        <v/>
      </c>
    </row>
    <row r="1915">
      <c r="A1915">
        <f>INDEX(resultados!$A$2:$ZZ$3000, 1909, MATCH($B$1, resultados!$A$1:$ZZ$1, 0))</f>
        <v/>
      </c>
      <c r="B1915">
        <f>INDEX(resultados!$A$2:$ZZ$3000, 1909, MATCH($B$2, resultados!$A$1:$ZZ$1, 0))</f>
        <v/>
      </c>
      <c r="C1915">
        <f>INDEX(resultados!$A$2:$ZZ$3000, 1909, MATCH($B$3, resultados!$A$1:$ZZ$1, 0))</f>
        <v/>
      </c>
    </row>
    <row r="1916">
      <c r="A1916">
        <f>INDEX(resultados!$A$2:$ZZ$3000, 1910, MATCH($B$1, resultados!$A$1:$ZZ$1, 0))</f>
        <v/>
      </c>
      <c r="B1916">
        <f>INDEX(resultados!$A$2:$ZZ$3000, 1910, MATCH($B$2, resultados!$A$1:$ZZ$1, 0))</f>
        <v/>
      </c>
      <c r="C1916">
        <f>INDEX(resultados!$A$2:$ZZ$3000, 1910, MATCH($B$3, resultados!$A$1:$ZZ$1, 0))</f>
        <v/>
      </c>
    </row>
    <row r="1917">
      <c r="A1917">
        <f>INDEX(resultados!$A$2:$ZZ$3000, 1911, MATCH($B$1, resultados!$A$1:$ZZ$1, 0))</f>
        <v/>
      </c>
      <c r="B1917">
        <f>INDEX(resultados!$A$2:$ZZ$3000, 1911, MATCH($B$2, resultados!$A$1:$ZZ$1, 0))</f>
        <v/>
      </c>
      <c r="C1917">
        <f>INDEX(resultados!$A$2:$ZZ$3000, 1911, MATCH($B$3, resultados!$A$1:$ZZ$1, 0))</f>
        <v/>
      </c>
    </row>
    <row r="1918">
      <c r="A1918">
        <f>INDEX(resultados!$A$2:$ZZ$3000, 1912, MATCH($B$1, resultados!$A$1:$ZZ$1, 0))</f>
        <v/>
      </c>
      <c r="B1918">
        <f>INDEX(resultados!$A$2:$ZZ$3000, 1912, MATCH($B$2, resultados!$A$1:$ZZ$1, 0))</f>
        <v/>
      </c>
      <c r="C1918">
        <f>INDEX(resultados!$A$2:$ZZ$3000, 1912, MATCH($B$3, resultados!$A$1:$ZZ$1, 0))</f>
        <v/>
      </c>
    </row>
    <row r="1919">
      <c r="A1919">
        <f>INDEX(resultados!$A$2:$ZZ$3000, 1913, MATCH($B$1, resultados!$A$1:$ZZ$1, 0))</f>
        <v/>
      </c>
      <c r="B1919">
        <f>INDEX(resultados!$A$2:$ZZ$3000, 1913, MATCH($B$2, resultados!$A$1:$ZZ$1, 0))</f>
        <v/>
      </c>
      <c r="C1919">
        <f>INDEX(resultados!$A$2:$ZZ$3000, 1913, MATCH($B$3, resultados!$A$1:$ZZ$1, 0))</f>
        <v/>
      </c>
    </row>
    <row r="1920">
      <c r="A1920">
        <f>INDEX(resultados!$A$2:$ZZ$3000, 1914, MATCH($B$1, resultados!$A$1:$ZZ$1, 0))</f>
        <v/>
      </c>
      <c r="B1920">
        <f>INDEX(resultados!$A$2:$ZZ$3000, 1914, MATCH($B$2, resultados!$A$1:$ZZ$1, 0))</f>
        <v/>
      </c>
      <c r="C1920">
        <f>INDEX(resultados!$A$2:$ZZ$3000, 1914, MATCH($B$3, resultados!$A$1:$ZZ$1, 0))</f>
        <v/>
      </c>
    </row>
    <row r="1921">
      <c r="A1921">
        <f>INDEX(resultados!$A$2:$ZZ$3000, 1915, MATCH($B$1, resultados!$A$1:$ZZ$1, 0))</f>
        <v/>
      </c>
      <c r="B1921">
        <f>INDEX(resultados!$A$2:$ZZ$3000, 1915, MATCH($B$2, resultados!$A$1:$ZZ$1, 0))</f>
        <v/>
      </c>
      <c r="C1921">
        <f>INDEX(resultados!$A$2:$ZZ$3000, 1915, MATCH($B$3, resultados!$A$1:$ZZ$1, 0))</f>
        <v/>
      </c>
    </row>
    <row r="1922">
      <c r="A1922">
        <f>INDEX(resultados!$A$2:$ZZ$3000, 1916, MATCH($B$1, resultados!$A$1:$ZZ$1, 0))</f>
        <v/>
      </c>
      <c r="B1922">
        <f>INDEX(resultados!$A$2:$ZZ$3000, 1916, MATCH($B$2, resultados!$A$1:$ZZ$1, 0))</f>
        <v/>
      </c>
      <c r="C1922">
        <f>INDEX(resultados!$A$2:$ZZ$3000, 1916, MATCH($B$3, resultados!$A$1:$ZZ$1, 0))</f>
        <v/>
      </c>
    </row>
    <row r="1923">
      <c r="A1923">
        <f>INDEX(resultados!$A$2:$ZZ$3000, 1917, MATCH($B$1, resultados!$A$1:$ZZ$1, 0))</f>
        <v/>
      </c>
      <c r="B1923">
        <f>INDEX(resultados!$A$2:$ZZ$3000, 1917, MATCH($B$2, resultados!$A$1:$ZZ$1, 0))</f>
        <v/>
      </c>
      <c r="C1923">
        <f>INDEX(resultados!$A$2:$ZZ$3000, 1917, MATCH($B$3, resultados!$A$1:$ZZ$1, 0))</f>
        <v/>
      </c>
    </row>
    <row r="1924">
      <c r="A1924">
        <f>INDEX(resultados!$A$2:$ZZ$3000, 1918, MATCH($B$1, resultados!$A$1:$ZZ$1, 0))</f>
        <v/>
      </c>
      <c r="B1924">
        <f>INDEX(resultados!$A$2:$ZZ$3000, 1918, MATCH($B$2, resultados!$A$1:$ZZ$1, 0))</f>
        <v/>
      </c>
      <c r="C1924">
        <f>INDEX(resultados!$A$2:$ZZ$3000, 1918, MATCH($B$3, resultados!$A$1:$ZZ$1, 0))</f>
        <v/>
      </c>
    </row>
    <row r="1925">
      <c r="A1925">
        <f>INDEX(resultados!$A$2:$ZZ$3000, 1919, MATCH($B$1, resultados!$A$1:$ZZ$1, 0))</f>
        <v/>
      </c>
      <c r="B1925">
        <f>INDEX(resultados!$A$2:$ZZ$3000, 1919, MATCH($B$2, resultados!$A$1:$ZZ$1, 0))</f>
        <v/>
      </c>
      <c r="C1925">
        <f>INDEX(resultados!$A$2:$ZZ$3000, 1919, MATCH($B$3, resultados!$A$1:$ZZ$1, 0))</f>
        <v/>
      </c>
    </row>
    <row r="1926">
      <c r="A1926">
        <f>INDEX(resultados!$A$2:$ZZ$3000, 1920, MATCH($B$1, resultados!$A$1:$ZZ$1, 0))</f>
        <v/>
      </c>
      <c r="B1926">
        <f>INDEX(resultados!$A$2:$ZZ$3000, 1920, MATCH($B$2, resultados!$A$1:$ZZ$1, 0))</f>
        <v/>
      </c>
      <c r="C1926">
        <f>INDEX(resultados!$A$2:$ZZ$3000, 1920, MATCH($B$3, resultados!$A$1:$ZZ$1, 0))</f>
        <v/>
      </c>
    </row>
    <row r="1927">
      <c r="A1927">
        <f>INDEX(resultados!$A$2:$ZZ$3000, 1921, MATCH($B$1, resultados!$A$1:$ZZ$1, 0))</f>
        <v/>
      </c>
      <c r="B1927">
        <f>INDEX(resultados!$A$2:$ZZ$3000, 1921, MATCH($B$2, resultados!$A$1:$ZZ$1, 0))</f>
        <v/>
      </c>
      <c r="C1927">
        <f>INDEX(resultados!$A$2:$ZZ$3000, 1921, MATCH($B$3, resultados!$A$1:$ZZ$1, 0))</f>
        <v/>
      </c>
    </row>
    <row r="1928">
      <c r="A1928">
        <f>INDEX(resultados!$A$2:$ZZ$3000, 1922, MATCH($B$1, resultados!$A$1:$ZZ$1, 0))</f>
        <v/>
      </c>
      <c r="B1928">
        <f>INDEX(resultados!$A$2:$ZZ$3000, 1922, MATCH($B$2, resultados!$A$1:$ZZ$1, 0))</f>
        <v/>
      </c>
      <c r="C1928">
        <f>INDEX(resultados!$A$2:$ZZ$3000, 1922, MATCH($B$3, resultados!$A$1:$ZZ$1, 0))</f>
        <v/>
      </c>
    </row>
    <row r="1929">
      <c r="A1929">
        <f>INDEX(resultados!$A$2:$ZZ$3000, 1923, MATCH($B$1, resultados!$A$1:$ZZ$1, 0))</f>
        <v/>
      </c>
      <c r="B1929">
        <f>INDEX(resultados!$A$2:$ZZ$3000, 1923, MATCH($B$2, resultados!$A$1:$ZZ$1, 0))</f>
        <v/>
      </c>
      <c r="C1929">
        <f>INDEX(resultados!$A$2:$ZZ$3000, 1923, MATCH($B$3, resultados!$A$1:$ZZ$1, 0))</f>
        <v/>
      </c>
    </row>
    <row r="1930">
      <c r="A1930">
        <f>INDEX(resultados!$A$2:$ZZ$3000, 1924, MATCH($B$1, resultados!$A$1:$ZZ$1, 0))</f>
        <v/>
      </c>
      <c r="B1930">
        <f>INDEX(resultados!$A$2:$ZZ$3000, 1924, MATCH($B$2, resultados!$A$1:$ZZ$1, 0))</f>
        <v/>
      </c>
      <c r="C1930">
        <f>INDEX(resultados!$A$2:$ZZ$3000, 1924, MATCH($B$3, resultados!$A$1:$ZZ$1, 0))</f>
        <v/>
      </c>
    </row>
    <row r="1931">
      <c r="A1931">
        <f>INDEX(resultados!$A$2:$ZZ$3000, 1925, MATCH($B$1, resultados!$A$1:$ZZ$1, 0))</f>
        <v/>
      </c>
      <c r="B1931">
        <f>INDEX(resultados!$A$2:$ZZ$3000, 1925, MATCH($B$2, resultados!$A$1:$ZZ$1, 0))</f>
        <v/>
      </c>
      <c r="C1931">
        <f>INDEX(resultados!$A$2:$ZZ$3000, 1925, MATCH($B$3, resultados!$A$1:$ZZ$1, 0))</f>
        <v/>
      </c>
    </row>
    <row r="1932">
      <c r="A1932">
        <f>INDEX(resultados!$A$2:$ZZ$3000, 1926, MATCH($B$1, resultados!$A$1:$ZZ$1, 0))</f>
        <v/>
      </c>
      <c r="B1932">
        <f>INDEX(resultados!$A$2:$ZZ$3000, 1926, MATCH($B$2, resultados!$A$1:$ZZ$1, 0))</f>
        <v/>
      </c>
      <c r="C1932">
        <f>INDEX(resultados!$A$2:$ZZ$3000, 1926, MATCH($B$3, resultados!$A$1:$ZZ$1, 0))</f>
        <v/>
      </c>
    </row>
    <row r="1933">
      <c r="A1933">
        <f>INDEX(resultados!$A$2:$ZZ$3000, 1927, MATCH($B$1, resultados!$A$1:$ZZ$1, 0))</f>
        <v/>
      </c>
      <c r="B1933">
        <f>INDEX(resultados!$A$2:$ZZ$3000, 1927, MATCH($B$2, resultados!$A$1:$ZZ$1, 0))</f>
        <v/>
      </c>
      <c r="C1933">
        <f>INDEX(resultados!$A$2:$ZZ$3000, 1927, MATCH($B$3, resultados!$A$1:$ZZ$1, 0))</f>
        <v/>
      </c>
    </row>
    <row r="1934">
      <c r="A1934">
        <f>INDEX(resultados!$A$2:$ZZ$3000, 1928, MATCH($B$1, resultados!$A$1:$ZZ$1, 0))</f>
        <v/>
      </c>
      <c r="B1934">
        <f>INDEX(resultados!$A$2:$ZZ$3000, 1928, MATCH($B$2, resultados!$A$1:$ZZ$1, 0))</f>
        <v/>
      </c>
      <c r="C1934">
        <f>INDEX(resultados!$A$2:$ZZ$3000, 1928, MATCH($B$3, resultados!$A$1:$ZZ$1, 0))</f>
        <v/>
      </c>
    </row>
    <row r="1935">
      <c r="A1935">
        <f>INDEX(resultados!$A$2:$ZZ$3000, 1929, MATCH($B$1, resultados!$A$1:$ZZ$1, 0))</f>
        <v/>
      </c>
      <c r="B1935">
        <f>INDEX(resultados!$A$2:$ZZ$3000, 1929, MATCH($B$2, resultados!$A$1:$ZZ$1, 0))</f>
        <v/>
      </c>
      <c r="C1935">
        <f>INDEX(resultados!$A$2:$ZZ$3000, 1929, MATCH($B$3, resultados!$A$1:$ZZ$1, 0))</f>
        <v/>
      </c>
    </row>
    <row r="1936">
      <c r="A1936">
        <f>INDEX(resultados!$A$2:$ZZ$3000, 1930, MATCH($B$1, resultados!$A$1:$ZZ$1, 0))</f>
        <v/>
      </c>
      <c r="B1936">
        <f>INDEX(resultados!$A$2:$ZZ$3000, 1930, MATCH($B$2, resultados!$A$1:$ZZ$1, 0))</f>
        <v/>
      </c>
      <c r="C1936">
        <f>INDEX(resultados!$A$2:$ZZ$3000, 1930, MATCH($B$3, resultados!$A$1:$ZZ$1, 0))</f>
        <v/>
      </c>
    </row>
    <row r="1937">
      <c r="A1937">
        <f>INDEX(resultados!$A$2:$ZZ$3000, 1931, MATCH($B$1, resultados!$A$1:$ZZ$1, 0))</f>
        <v/>
      </c>
      <c r="B1937">
        <f>INDEX(resultados!$A$2:$ZZ$3000, 1931, MATCH($B$2, resultados!$A$1:$ZZ$1, 0))</f>
        <v/>
      </c>
      <c r="C1937">
        <f>INDEX(resultados!$A$2:$ZZ$3000, 1931, MATCH($B$3, resultados!$A$1:$ZZ$1, 0))</f>
        <v/>
      </c>
    </row>
    <row r="1938">
      <c r="A1938">
        <f>INDEX(resultados!$A$2:$ZZ$3000, 1932, MATCH($B$1, resultados!$A$1:$ZZ$1, 0))</f>
        <v/>
      </c>
      <c r="B1938">
        <f>INDEX(resultados!$A$2:$ZZ$3000, 1932, MATCH($B$2, resultados!$A$1:$ZZ$1, 0))</f>
        <v/>
      </c>
      <c r="C1938">
        <f>INDEX(resultados!$A$2:$ZZ$3000, 1932, MATCH($B$3, resultados!$A$1:$ZZ$1, 0))</f>
        <v/>
      </c>
    </row>
    <row r="1939">
      <c r="A1939">
        <f>INDEX(resultados!$A$2:$ZZ$3000, 1933, MATCH($B$1, resultados!$A$1:$ZZ$1, 0))</f>
        <v/>
      </c>
      <c r="B1939">
        <f>INDEX(resultados!$A$2:$ZZ$3000, 1933, MATCH($B$2, resultados!$A$1:$ZZ$1, 0))</f>
        <v/>
      </c>
      <c r="C1939">
        <f>INDEX(resultados!$A$2:$ZZ$3000, 1933, MATCH($B$3, resultados!$A$1:$ZZ$1, 0))</f>
        <v/>
      </c>
    </row>
    <row r="1940">
      <c r="A1940">
        <f>INDEX(resultados!$A$2:$ZZ$3000, 1934, MATCH($B$1, resultados!$A$1:$ZZ$1, 0))</f>
        <v/>
      </c>
      <c r="B1940">
        <f>INDEX(resultados!$A$2:$ZZ$3000, 1934, MATCH($B$2, resultados!$A$1:$ZZ$1, 0))</f>
        <v/>
      </c>
      <c r="C1940">
        <f>INDEX(resultados!$A$2:$ZZ$3000, 1934, MATCH($B$3, resultados!$A$1:$ZZ$1, 0))</f>
        <v/>
      </c>
    </row>
    <row r="1941">
      <c r="A1941">
        <f>INDEX(resultados!$A$2:$ZZ$3000, 1935, MATCH($B$1, resultados!$A$1:$ZZ$1, 0))</f>
        <v/>
      </c>
      <c r="B1941">
        <f>INDEX(resultados!$A$2:$ZZ$3000, 1935, MATCH($B$2, resultados!$A$1:$ZZ$1, 0))</f>
        <v/>
      </c>
      <c r="C1941">
        <f>INDEX(resultados!$A$2:$ZZ$3000, 1935, MATCH($B$3, resultados!$A$1:$ZZ$1, 0))</f>
        <v/>
      </c>
    </row>
    <row r="1942">
      <c r="A1942">
        <f>INDEX(resultados!$A$2:$ZZ$3000, 1936, MATCH($B$1, resultados!$A$1:$ZZ$1, 0))</f>
        <v/>
      </c>
      <c r="B1942">
        <f>INDEX(resultados!$A$2:$ZZ$3000, 1936, MATCH($B$2, resultados!$A$1:$ZZ$1, 0))</f>
        <v/>
      </c>
      <c r="C1942">
        <f>INDEX(resultados!$A$2:$ZZ$3000, 1936, MATCH($B$3, resultados!$A$1:$ZZ$1, 0))</f>
        <v/>
      </c>
    </row>
    <row r="1943">
      <c r="A1943">
        <f>INDEX(resultados!$A$2:$ZZ$3000, 1937, MATCH($B$1, resultados!$A$1:$ZZ$1, 0))</f>
        <v/>
      </c>
      <c r="B1943">
        <f>INDEX(resultados!$A$2:$ZZ$3000, 1937, MATCH($B$2, resultados!$A$1:$ZZ$1, 0))</f>
        <v/>
      </c>
      <c r="C1943">
        <f>INDEX(resultados!$A$2:$ZZ$3000, 1937, MATCH($B$3, resultados!$A$1:$ZZ$1, 0))</f>
        <v/>
      </c>
    </row>
    <row r="1944">
      <c r="A1944">
        <f>INDEX(resultados!$A$2:$ZZ$3000, 1938, MATCH($B$1, resultados!$A$1:$ZZ$1, 0))</f>
        <v/>
      </c>
      <c r="B1944">
        <f>INDEX(resultados!$A$2:$ZZ$3000, 1938, MATCH($B$2, resultados!$A$1:$ZZ$1, 0))</f>
        <v/>
      </c>
      <c r="C1944">
        <f>INDEX(resultados!$A$2:$ZZ$3000, 1938, MATCH($B$3, resultados!$A$1:$ZZ$1, 0))</f>
        <v/>
      </c>
    </row>
    <row r="1945">
      <c r="A1945">
        <f>INDEX(resultados!$A$2:$ZZ$3000, 1939, MATCH($B$1, resultados!$A$1:$ZZ$1, 0))</f>
        <v/>
      </c>
      <c r="B1945">
        <f>INDEX(resultados!$A$2:$ZZ$3000, 1939, MATCH($B$2, resultados!$A$1:$ZZ$1, 0))</f>
        <v/>
      </c>
      <c r="C1945">
        <f>INDEX(resultados!$A$2:$ZZ$3000, 1939, MATCH($B$3, resultados!$A$1:$ZZ$1, 0))</f>
        <v/>
      </c>
    </row>
    <row r="1946">
      <c r="A1946">
        <f>INDEX(resultados!$A$2:$ZZ$3000, 1940, MATCH($B$1, resultados!$A$1:$ZZ$1, 0))</f>
        <v/>
      </c>
      <c r="B1946">
        <f>INDEX(resultados!$A$2:$ZZ$3000, 1940, MATCH($B$2, resultados!$A$1:$ZZ$1, 0))</f>
        <v/>
      </c>
      <c r="C1946">
        <f>INDEX(resultados!$A$2:$ZZ$3000, 1940, MATCH($B$3, resultados!$A$1:$ZZ$1, 0))</f>
        <v/>
      </c>
    </row>
    <row r="1947">
      <c r="A1947">
        <f>INDEX(resultados!$A$2:$ZZ$3000, 1941, MATCH($B$1, resultados!$A$1:$ZZ$1, 0))</f>
        <v/>
      </c>
      <c r="B1947">
        <f>INDEX(resultados!$A$2:$ZZ$3000, 1941, MATCH($B$2, resultados!$A$1:$ZZ$1, 0))</f>
        <v/>
      </c>
      <c r="C1947">
        <f>INDEX(resultados!$A$2:$ZZ$3000, 1941, MATCH($B$3, resultados!$A$1:$ZZ$1, 0))</f>
        <v/>
      </c>
    </row>
    <row r="1948">
      <c r="A1948">
        <f>INDEX(resultados!$A$2:$ZZ$3000, 1942, MATCH($B$1, resultados!$A$1:$ZZ$1, 0))</f>
        <v/>
      </c>
      <c r="B1948">
        <f>INDEX(resultados!$A$2:$ZZ$3000, 1942, MATCH($B$2, resultados!$A$1:$ZZ$1, 0))</f>
        <v/>
      </c>
      <c r="C1948">
        <f>INDEX(resultados!$A$2:$ZZ$3000, 1942, MATCH($B$3, resultados!$A$1:$ZZ$1, 0))</f>
        <v/>
      </c>
    </row>
    <row r="1949">
      <c r="A1949">
        <f>INDEX(resultados!$A$2:$ZZ$3000, 1943, MATCH($B$1, resultados!$A$1:$ZZ$1, 0))</f>
        <v/>
      </c>
      <c r="B1949">
        <f>INDEX(resultados!$A$2:$ZZ$3000, 1943, MATCH($B$2, resultados!$A$1:$ZZ$1, 0))</f>
        <v/>
      </c>
      <c r="C1949">
        <f>INDEX(resultados!$A$2:$ZZ$3000, 1943, MATCH($B$3, resultados!$A$1:$ZZ$1, 0))</f>
        <v/>
      </c>
    </row>
    <row r="1950">
      <c r="A1950">
        <f>INDEX(resultados!$A$2:$ZZ$3000, 1944, MATCH($B$1, resultados!$A$1:$ZZ$1, 0))</f>
        <v/>
      </c>
      <c r="B1950">
        <f>INDEX(resultados!$A$2:$ZZ$3000, 1944, MATCH($B$2, resultados!$A$1:$ZZ$1, 0))</f>
        <v/>
      </c>
      <c r="C1950">
        <f>INDEX(resultados!$A$2:$ZZ$3000, 1944, MATCH($B$3, resultados!$A$1:$ZZ$1, 0))</f>
        <v/>
      </c>
    </row>
    <row r="1951">
      <c r="A1951">
        <f>INDEX(resultados!$A$2:$ZZ$3000, 1945, MATCH($B$1, resultados!$A$1:$ZZ$1, 0))</f>
        <v/>
      </c>
      <c r="B1951">
        <f>INDEX(resultados!$A$2:$ZZ$3000, 1945, MATCH($B$2, resultados!$A$1:$ZZ$1, 0))</f>
        <v/>
      </c>
      <c r="C1951">
        <f>INDEX(resultados!$A$2:$ZZ$3000, 1945, MATCH($B$3, resultados!$A$1:$ZZ$1, 0))</f>
        <v/>
      </c>
    </row>
    <row r="1952">
      <c r="A1952">
        <f>INDEX(resultados!$A$2:$ZZ$3000, 1946, MATCH($B$1, resultados!$A$1:$ZZ$1, 0))</f>
        <v/>
      </c>
      <c r="B1952">
        <f>INDEX(resultados!$A$2:$ZZ$3000, 1946, MATCH($B$2, resultados!$A$1:$ZZ$1, 0))</f>
        <v/>
      </c>
      <c r="C1952">
        <f>INDEX(resultados!$A$2:$ZZ$3000, 1946, MATCH($B$3, resultados!$A$1:$ZZ$1, 0))</f>
        <v/>
      </c>
    </row>
    <row r="1953">
      <c r="A1953">
        <f>INDEX(resultados!$A$2:$ZZ$3000, 1947, MATCH($B$1, resultados!$A$1:$ZZ$1, 0))</f>
        <v/>
      </c>
      <c r="B1953">
        <f>INDEX(resultados!$A$2:$ZZ$3000, 1947, MATCH($B$2, resultados!$A$1:$ZZ$1, 0))</f>
        <v/>
      </c>
      <c r="C1953">
        <f>INDEX(resultados!$A$2:$ZZ$3000, 1947, MATCH($B$3, resultados!$A$1:$ZZ$1, 0))</f>
        <v/>
      </c>
    </row>
    <row r="1954">
      <c r="A1954">
        <f>INDEX(resultados!$A$2:$ZZ$3000, 1948, MATCH($B$1, resultados!$A$1:$ZZ$1, 0))</f>
        <v/>
      </c>
      <c r="B1954">
        <f>INDEX(resultados!$A$2:$ZZ$3000, 1948, MATCH($B$2, resultados!$A$1:$ZZ$1, 0))</f>
        <v/>
      </c>
      <c r="C1954">
        <f>INDEX(resultados!$A$2:$ZZ$3000, 1948, MATCH($B$3, resultados!$A$1:$ZZ$1, 0))</f>
        <v/>
      </c>
    </row>
    <row r="1955">
      <c r="A1955">
        <f>INDEX(resultados!$A$2:$ZZ$3000, 1949, MATCH($B$1, resultados!$A$1:$ZZ$1, 0))</f>
        <v/>
      </c>
      <c r="B1955">
        <f>INDEX(resultados!$A$2:$ZZ$3000, 1949, MATCH($B$2, resultados!$A$1:$ZZ$1, 0))</f>
        <v/>
      </c>
      <c r="C1955">
        <f>INDEX(resultados!$A$2:$ZZ$3000, 1949, MATCH($B$3, resultados!$A$1:$ZZ$1, 0))</f>
        <v/>
      </c>
    </row>
    <row r="1956">
      <c r="A1956">
        <f>INDEX(resultados!$A$2:$ZZ$3000, 1950, MATCH($B$1, resultados!$A$1:$ZZ$1, 0))</f>
        <v/>
      </c>
      <c r="B1956">
        <f>INDEX(resultados!$A$2:$ZZ$3000, 1950, MATCH($B$2, resultados!$A$1:$ZZ$1, 0))</f>
        <v/>
      </c>
      <c r="C1956">
        <f>INDEX(resultados!$A$2:$ZZ$3000, 1950, MATCH($B$3, resultados!$A$1:$ZZ$1, 0))</f>
        <v/>
      </c>
    </row>
    <row r="1957">
      <c r="A1957">
        <f>INDEX(resultados!$A$2:$ZZ$3000, 1951, MATCH($B$1, resultados!$A$1:$ZZ$1, 0))</f>
        <v/>
      </c>
      <c r="B1957">
        <f>INDEX(resultados!$A$2:$ZZ$3000, 1951, MATCH($B$2, resultados!$A$1:$ZZ$1, 0))</f>
        <v/>
      </c>
      <c r="C1957">
        <f>INDEX(resultados!$A$2:$ZZ$3000, 1951, MATCH($B$3, resultados!$A$1:$ZZ$1, 0))</f>
        <v/>
      </c>
    </row>
    <row r="1958">
      <c r="A1958">
        <f>INDEX(resultados!$A$2:$ZZ$3000, 1952, MATCH($B$1, resultados!$A$1:$ZZ$1, 0))</f>
        <v/>
      </c>
      <c r="B1958">
        <f>INDEX(resultados!$A$2:$ZZ$3000, 1952, MATCH($B$2, resultados!$A$1:$ZZ$1, 0))</f>
        <v/>
      </c>
      <c r="C1958">
        <f>INDEX(resultados!$A$2:$ZZ$3000, 1952, MATCH($B$3, resultados!$A$1:$ZZ$1, 0))</f>
        <v/>
      </c>
    </row>
    <row r="1959">
      <c r="A1959">
        <f>INDEX(resultados!$A$2:$ZZ$3000, 1953, MATCH($B$1, resultados!$A$1:$ZZ$1, 0))</f>
        <v/>
      </c>
      <c r="B1959">
        <f>INDEX(resultados!$A$2:$ZZ$3000, 1953, MATCH($B$2, resultados!$A$1:$ZZ$1, 0))</f>
        <v/>
      </c>
      <c r="C1959">
        <f>INDEX(resultados!$A$2:$ZZ$3000, 1953, MATCH($B$3, resultados!$A$1:$ZZ$1, 0))</f>
        <v/>
      </c>
    </row>
    <row r="1960">
      <c r="A1960">
        <f>INDEX(resultados!$A$2:$ZZ$3000, 1954, MATCH($B$1, resultados!$A$1:$ZZ$1, 0))</f>
        <v/>
      </c>
      <c r="B1960">
        <f>INDEX(resultados!$A$2:$ZZ$3000, 1954, MATCH($B$2, resultados!$A$1:$ZZ$1, 0))</f>
        <v/>
      </c>
      <c r="C1960">
        <f>INDEX(resultados!$A$2:$ZZ$3000, 1954, MATCH($B$3, resultados!$A$1:$ZZ$1, 0))</f>
        <v/>
      </c>
    </row>
    <row r="1961">
      <c r="A1961">
        <f>INDEX(resultados!$A$2:$ZZ$3000, 1955, MATCH($B$1, resultados!$A$1:$ZZ$1, 0))</f>
        <v/>
      </c>
      <c r="B1961">
        <f>INDEX(resultados!$A$2:$ZZ$3000, 1955, MATCH($B$2, resultados!$A$1:$ZZ$1, 0))</f>
        <v/>
      </c>
      <c r="C1961">
        <f>INDEX(resultados!$A$2:$ZZ$3000, 1955, MATCH($B$3, resultados!$A$1:$ZZ$1, 0))</f>
        <v/>
      </c>
    </row>
    <row r="1962">
      <c r="A1962">
        <f>INDEX(resultados!$A$2:$ZZ$3000, 1956, MATCH($B$1, resultados!$A$1:$ZZ$1, 0))</f>
        <v/>
      </c>
      <c r="B1962">
        <f>INDEX(resultados!$A$2:$ZZ$3000, 1956, MATCH($B$2, resultados!$A$1:$ZZ$1, 0))</f>
        <v/>
      </c>
      <c r="C1962">
        <f>INDEX(resultados!$A$2:$ZZ$3000, 1956, MATCH($B$3, resultados!$A$1:$ZZ$1, 0))</f>
        <v/>
      </c>
    </row>
    <row r="1963">
      <c r="A1963">
        <f>INDEX(resultados!$A$2:$ZZ$3000, 1957, MATCH($B$1, resultados!$A$1:$ZZ$1, 0))</f>
        <v/>
      </c>
      <c r="B1963">
        <f>INDEX(resultados!$A$2:$ZZ$3000, 1957, MATCH($B$2, resultados!$A$1:$ZZ$1, 0))</f>
        <v/>
      </c>
      <c r="C1963">
        <f>INDEX(resultados!$A$2:$ZZ$3000, 1957, MATCH($B$3, resultados!$A$1:$ZZ$1, 0))</f>
        <v/>
      </c>
    </row>
    <row r="1964">
      <c r="A1964">
        <f>INDEX(resultados!$A$2:$ZZ$3000, 1958, MATCH($B$1, resultados!$A$1:$ZZ$1, 0))</f>
        <v/>
      </c>
      <c r="B1964">
        <f>INDEX(resultados!$A$2:$ZZ$3000, 1958, MATCH($B$2, resultados!$A$1:$ZZ$1, 0))</f>
        <v/>
      </c>
      <c r="C1964">
        <f>INDEX(resultados!$A$2:$ZZ$3000, 1958, MATCH($B$3, resultados!$A$1:$ZZ$1, 0))</f>
        <v/>
      </c>
    </row>
    <row r="1965">
      <c r="A1965">
        <f>INDEX(resultados!$A$2:$ZZ$3000, 1959, MATCH($B$1, resultados!$A$1:$ZZ$1, 0))</f>
        <v/>
      </c>
      <c r="B1965">
        <f>INDEX(resultados!$A$2:$ZZ$3000, 1959, MATCH($B$2, resultados!$A$1:$ZZ$1, 0))</f>
        <v/>
      </c>
      <c r="C1965">
        <f>INDEX(resultados!$A$2:$ZZ$3000, 1959, MATCH($B$3, resultados!$A$1:$ZZ$1, 0))</f>
        <v/>
      </c>
    </row>
    <row r="1966">
      <c r="A1966">
        <f>INDEX(resultados!$A$2:$ZZ$3000, 1960, MATCH($B$1, resultados!$A$1:$ZZ$1, 0))</f>
        <v/>
      </c>
      <c r="B1966">
        <f>INDEX(resultados!$A$2:$ZZ$3000, 1960, MATCH($B$2, resultados!$A$1:$ZZ$1, 0))</f>
        <v/>
      </c>
      <c r="C1966">
        <f>INDEX(resultados!$A$2:$ZZ$3000, 1960, MATCH($B$3, resultados!$A$1:$ZZ$1, 0))</f>
        <v/>
      </c>
    </row>
    <row r="1967">
      <c r="A1967">
        <f>INDEX(resultados!$A$2:$ZZ$3000, 1961, MATCH($B$1, resultados!$A$1:$ZZ$1, 0))</f>
        <v/>
      </c>
      <c r="B1967">
        <f>INDEX(resultados!$A$2:$ZZ$3000, 1961, MATCH($B$2, resultados!$A$1:$ZZ$1, 0))</f>
        <v/>
      </c>
      <c r="C1967">
        <f>INDEX(resultados!$A$2:$ZZ$3000, 1961, MATCH($B$3, resultados!$A$1:$ZZ$1, 0))</f>
        <v/>
      </c>
    </row>
    <row r="1968">
      <c r="A1968">
        <f>INDEX(resultados!$A$2:$ZZ$3000, 1962, MATCH($B$1, resultados!$A$1:$ZZ$1, 0))</f>
        <v/>
      </c>
      <c r="B1968">
        <f>INDEX(resultados!$A$2:$ZZ$3000, 1962, MATCH($B$2, resultados!$A$1:$ZZ$1, 0))</f>
        <v/>
      </c>
      <c r="C1968">
        <f>INDEX(resultados!$A$2:$ZZ$3000, 1962, MATCH($B$3, resultados!$A$1:$ZZ$1, 0))</f>
        <v/>
      </c>
    </row>
    <row r="1969">
      <c r="A1969">
        <f>INDEX(resultados!$A$2:$ZZ$3000, 1963, MATCH($B$1, resultados!$A$1:$ZZ$1, 0))</f>
        <v/>
      </c>
      <c r="B1969">
        <f>INDEX(resultados!$A$2:$ZZ$3000, 1963, MATCH($B$2, resultados!$A$1:$ZZ$1, 0))</f>
        <v/>
      </c>
      <c r="C1969">
        <f>INDEX(resultados!$A$2:$ZZ$3000, 1963, MATCH($B$3, resultados!$A$1:$ZZ$1, 0))</f>
        <v/>
      </c>
    </row>
    <row r="1970">
      <c r="A1970">
        <f>INDEX(resultados!$A$2:$ZZ$3000, 1964, MATCH($B$1, resultados!$A$1:$ZZ$1, 0))</f>
        <v/>
      </c>
      <c r="B1970">
        <f>INDEX(resultados!$A$2:$ZZ$3000, 1964, MATCH($B$2, resultados!$A$1:$ZZ$1, 0))</f>
        <v/>
      </c>
      <c r="C1970">
        <f>INDEX(resultados!$A$2:$ZZ$3000, 1964, MATCH($B$3, resultados!$A$1:$ZZ$1, 0))</f>
        <v/>
      </c>
    </row>
    <row r="1971">
      <c r="A1971">
        <f>INDEX(resultados!$A$2:$ZZ$3000, 1965, MATCH($B$1, resultados!$A$1:$ZZ$1, 0))</f>
        <v/>
      </c>
      <c r="B1971">
        <f>INDEX(resultados!$A$2:$ZZ$3000, 1965, MATCH($B$2, resultados!$A$1:$ZZ$1, 0))</f>
        <v/>
      </c>
      <c r="C1971">
        <f>INDEX(resultados!$A$2:$ZZ$3000, 1965, MATCH($B$3, resultados!$A$1:$ZZ$1, 0))</f>
        <v/>
      </c>
    </row>
    <row r="1972">
      <c r="A1972">
        <f>INDEX(resultados!$A$2:$ZZ$3000, 1966, MATCH($B$1, resultados!$A$1:$ZZ$1, 0))</f>
        <v/>
      </c>
      <c r="B1972">
        <f>INDEX(resultados!$A$2:$ZZ$3000, 1966, MATCH($B$2, resultados!$A$1:$ZZ$1, 0))</f>
        <v/>
      </c>
      <c r="C1972">
        <f>INDEX(resultados!$A$2:$ZZ$3000, 1966, MATCH($B$3, resultados!$A$1:$ZZ$1, 0))</f>
        <v/>
      </c>
    </row>
    <row r="1973">
      <c r="A1973">
        <f>INDEX(resultados!$A$2:$ZZ$3000, 1967, MATCH($B$1, resultados!$A$1:$ZZ$1, 0))</f>
        <v/>
      </c>
      <c r="B1973">
        <f>INDEX(resultados!$A$2:$ZZ$3000, 1967, MATCH($B$2, resultados!$A$1:$ZZ$1, 0))</f>
        <v/>
      </c>
      <c r="C1973">
        <f>INDEX(resultados!$A$2:$ZZ$3000, 1967, MATCH($B$3, resultados!$A$1:$ZZ$1, 0))</f>
        <v/>
      </c>
    </row>
    <row r="1974">
      <c r="A1974">
        <f>INDEX(resultados!$A$2:$ZZ$3000, 1968, MATCH($B$1, resultados!$A$1:$ZZ$1, 0))</f>
        <v/>
      </c>
      <c r="B1974">
        <f>INDEX(resultados!$A$2:$ZZ$3000, 1968, MATCH($B$2, resultados!$A$1:$ZZ$1, 0))</f>
        <v/>
      </c>
      <c r="C1974">
        <f>INDEX(resultados!$A$2:$ZZ$3000, 1968, MATCH($B$3, resultados!$A$1:$ZZ$1, 0))</f>
        <v/>
      </c>
    </row>
    <row r="1975">
      <c r="A1975">
        <f>INDEX(resultados!$A$2:$ZZ$3000, 1969, MATCH($B$1, resultados!$A$1:$ZZ$1, 0))</f>
        <v/>
      </c>
      <c r="B1975">
        <f>INDEX(resultados!$A$2:$ZZ$3000, 1969, MATCH($B$2, resultados!$A$1:$ZZ$1, 0))</f>
        <v/>
      </c>
      <c r="C1975">
        <f>INDEX(resultados!$A$2:$ZZ$3000, 1969, MATCH($B$3, resultados!$A$1:$ZZ$1, 0))</f>
        <v/>
      </c>
    </row>
    <row r="1976">
      <c r="A1976">
        <f>INDEX(resultados!$A$2:$ZZ$3000, 1970, MATCH($B$1, resultados!$A$1:$ZZ$1, 0))</f>
        <v/>
      </c>
      <c r="B1976">
        <f>INDEX(resultados!$A$2:$ZZ$3000, 1970, MATCH($B$2, resultados!$A$1:$ZZ$1, 0))</f>
        <v/>
      </c>
      <c r="C1976">
        <f>INDEX(resultados!$A$2:$ZZ$3000, 1970, MATCH($B$3, resultados!$A$1:$ZZ$1, 0))</f>
        <v/>
      </c>
    </row>
    <row r="1977">
      <c r="A1977">
        <f>INDEX(resultados!$A$2:$ZZ$3000, 1971, MATCH($B$1, resultados!$A$1:$ZZ$1, 0))</f>
        <v/>
      </c>
      <c r="B1977">
        <f>INDEX(resultados!$A$2:$ZZ$3000, 1971, MATCH($B$2, resultados!$A$1:$ZZ$1, 0))</f>
        <v/>
      </c>
      <c r="C1977">
        <f>INDEX(resultados!$A$2:$ZZ$3000, 1971, MATCH($B$3, resultados!$A$1:$ZZ$1, 0))</f>
        <v/>
      </c>
    </row>
    <row r="1978">
      <c r="A1978">
        <f>INDEX(resultados!$A$2:$ZZ$3000, 1972, MATCH($B$1, resultados!$A$1:$ZZ$1, 0))</f>
        <v/>
      </c>
      <c r="B1978">
        <f>INDEX(resultados!$A$2:$ZZ$3000, 1972, MATCH($B$2, resultados!$A$1:$ZZ$1, 0))</f>
        <v/>
      </c>
      <c r="C1978">
        <f>INDEX(resultados!$A$2:$ZZ$3000, 1972, MATCH($B$3, resultados!$A$1:$ZZ$1, 0))</f>
        <v/>
      </c>
    </row>
    <row r="1979">
      <c r="A1979">
        <f>INDEX(resultados!$A$2:$ZZ$3000, 1973, MATCH($B$1, resultados!$A$1:$ZZ$1, 0))</f>
        <v/>
      </c>
      <c r="B1979">
        <f>INDEX(resultados!$A$2:$ZZ$3000, 1973, MATCH($B$2, resultados!$A$1:$ZZ$1, 0))</f>
        <v/>
      </c>
      <c r="C1979">
        <f>INDEX(resultados!$A$2:$ZZ$3000, 1973, MATCH($B$3, resultados!$A$1:$ZZ$1, 0))</f>
        <v/>
      </c>
    </row>
    <row r="1980">
      <c r="A1980">
        <f>INDEX(resultados!$A$2:$ZZ$3000, 1974, MATCH($B$1, resultados!$A$1:$ZZ$1, 0))</f>
        <v/>
      </c>
      <c r="B1980">
        <f>INDEX(resultados!$A$2:$ZZ$3000, 1974, MATCH($B$2, resultados!$A$1:$ZZ$1, 0))</f>
        <v/>
      </c>
      <c r="C1980">
        <f>INDEX(resultados!$A$2:$ZZ$3000, 1974, MATCH($B$3, resultados!$A$1:$ZZ$1, 0))</f>
        <v/>
      </c>
    </row>
    <row r="1981">
      <c r="A1981">
        <f>INDEX(resultados!$A$2:$ZZ$3000, 1975, MATCH($B$1, resultados!$A$1:$ZZ$1, 0))</f>
        <v/>
      </c>
      <c r="B1981">
        <f>INDEX(resultados!$A$2:$ZZ$3000, 1975, MATCH($B$2, resultados!$A$1:$ZZ$1, 0))</f>
        <v/>
      </c>
      <c r="C1981">
        <f>INDEX(resultados!$A$2:$ZZ$3000, 1975, MATCH($B$3, resultados!$A$1:$ZZ$1, 0))</f>
        <v/>
      </c>
    </row>
    <row r="1982">
      <c r="A1982">
        <f>INDEX(resultados!$A$2:$ZZ$3000, 1976, MATCH($B$1, resultados!$A$1:$ZZ$1, 0))</f>
        <v/>
      </c>
      <c r="B1982">
        <f>INDEX(resultados!$A$2:$ZZ$3000, 1976, MATCH($B$2, resultados!$A$1:$ZZ$1, 0))</f>
        <v/>
      </c>
      <c r="C1982">
        <f>INDEX(resultados!$A$2:$ZZ$3000, 1976, MATCH($B$3, resultados!$A$1:$ZZ$1, 0))</f>
        <v/>
      </c>
    </row>
    <row r="1983">
      <c r="A1983">
        <f>INDEX(resultados!$A$2:$ZZ$3000, 1977, MATCH($B$1, resultados!$A$1:$ZZ$1, 0))</f>
        <v/>
      </c>
      <c r="B1983">
        <f>INDEX(resultados!$A$2:$ZZ$3000, 1977, MATCH($B$2, resultados!$A$1:$ZZ$1, 0))</f>
        <v/>
      </c>
      <c r="C1983">
        <f>INDEX(resultados!$A$2:$ZZ$3000, 1977, MATCH($B$3, resultados!$A$1:$ZZ$1, 0))</f>
        <v/>
      </c>
    </row>
    <row r="1984">
      <c r="A1984">
        <f>INDEX(resultados!$A$2:$ZZ$3000, 1978, MATCH($B$1, resultados!$A$1:$ZZ$1, 0))</f>
        <v/>
      </c>
      <c r="B1984">
        <f>INDEX(resultados!$A$2:$ZZ$3000, 1978, MATCH($B$2, resultados!$A$1:$ZZ$1, 0))</f>
        <v/>
      </c>
      <c r="C1984">
        <f>INDEX(resultados!$A$2:$ZZ$3000, 1978, MATCH($B$3, resultados!$A$1:$ZZ$1, 0))</f>
        <v/>
      </c>
    </row>
    <row r="1985">
      <c r="A1985">
        <f>INDEX(resultados!$A$2:$ZZ$3000, 1979, MATCH($B$1, resultados!$A$1:$ZZ$1, 0))</f>
        <v/>
      </c>
      <c r="B1985">
        <f>INDEX(resultados!$A$2:$ZZ$3000, 1979, MATCH($B$2, resultados!$A$1:$ZZ$1, 0))</f>
        <v/>
      </c>
      <c r="C1985">
        <f>INDEX(resultados!$A$2:$ZZ$3000, 1979, MATCH($B$3, resultados!$A$1:$ZZ$1, 0))</f>
        <v/>
      </c>
    </row>
    <row r="1986">
      <c r="A1986">
        <f>INDEX(resultados!$A$2:$ZZ$3000, 1980, MATCH($B$1, resultados!$A$1:$ZZ$1, 0))</f>
        <v/>
      </c>
      <c r="B1986">
        <f>INDEX(resultados!$A$2:$ZZ$3000, 1980, MATCH($B$2, resultados!$A$1:$ZZ$1, 0))</f>
        <v/>
      </c>
      <c r="C1986">
        <f>INDEX(resultados!$A$2:$ZZ$3000, 1980, MATCH($B$3, resultados!$A$1:$ZZ$1, 0))</f>
        <v/>
      </c>
    </row>
    <row r="1987">
      <c r="A1987">
        <f>INDEX(resultados!$A$2:$ZZ$3000, 1981, MATCH($B$1, resultados!$A$1:$ZZ$1, 0))</f>
        <v/>
      </c>
      <c r="B1987">
        <f>INDEX(resultados!$A$2:$ZZ$3000, 1981, MATCH($B$2, resultados!$A$1:$ZZ$1, 0))</f>
        <v/>
      </c>
      <c r="C1987">
        <f>INDEX(resultados!$A$2:$ZZ$3000, 1981, MATCH($B$3, resultados!$A$1:$ZZ$1, 0))</f>
        <v/>
      </c>
    </row>
    <row r="1988">
      <c r="A1988">
        <f>INDEX(resultados!$A$2:$ZZ$3000, 1982, MATCH($B$1, resultados!$A$1:$ZZ$1, 0))</f>
        <v/>
      </c>
      <c r="B1988">
        <f>INDEX(resultados!$A$2:$ZZ$3000, 1982, MATCH($B$2, resultados!$A$1:$ZZ$1, 0))</f>
        <v/>
      </c>
      <c r="C1988">
        <f>INDEX(resultados!$A$2:$ZZ$3000, 1982, MATCH($B$3, resultados!$A$1:$ZZ$1, 0))</f>
        <v/>
      </c>
    </row>
    <row r="1989">
      <c r="A1989">
        <f>INDEX(resultados!$A$2:$ZZ$3000, 1983, MATCH($B$1, resultados!$A$1:$ZZ$1, 0))</f>
        <v/>
      </c>
      <c r="B1989">
        <f>INDEX(resultados!$A$2:$ZZ$3000, 1983, MATCH($B$2, resultados!$A$1:$ZZ$1, 0))</f>
        <v/>
      </c>
      <c r="C1989">
        <f>INDEX(resultados!$A$2:$ZZ$3000, 1983, MATCH($B$3, resultados!$A$1:$ZZ$1, 0))</f>
        <v/>
      </c>
    </row>
    <row r="1990">
      <c r="A1990">
        <f>INDEX(resultados!$A$2:$ZZ$3000, 1984, MATCH($B$1, resultados!$A$1:$ZZ$1, 0))</f>
        <v/>
      </c>
      <c r="B1990">
        <f>INDEX(resultados!$A$2:$ZZ$3000, 1984, MATCH($B$2, resultados!$A$1:$ZZ$1, 0))</f>
        <v/>
      </c>
      <c r="C1990">
        <f>INDEX(resultados!$A$2:$ZZ$3000, 1984, MATCH($B$3, resultados!$A$1:$ZZ$1, 0))</f>
        <v/>
      </c>
    </row>
    <row r="1991">
      <c r="A1991">
        <f>INDEX(resultados!$A$2:$ZZ$3000, 1985, MATCH($B$1, resultados!$A$1:$ZZ$1, 0))</f>
        <v/>
      </c>
      <c r="B1991">
        <f>INDEX(resultados!$A$2:$ZZ$3000, 1985, MATCH($B$2, resultados!$A$1:$ZZ$1, 0))</f>
        <v/>
      </c>
      <c r="C1991">
        <f>INDEX(resultados!$A$2:$ZZ$3000, 1985, MATCH($B$3, resultados!$A$1:$ZZ$1, 0))</f>
        <v/>
      </c>
    </row>
    <row r="1992">
      <c r="A1992">
        <f>INDEX(resultados!$A$2:$ZZ$3000, 1986, MATCH($B$1, resultados!$A$1:$ZZ$1, 0))</f>
        <v/>
      </c>
      <c r="B1992">
        <f>INDEX(resultados!$A$2:$ZZ$3000, 1986, MATCH($B$2, resultados!$A$1:$ZZ$1, 0))</f>
        <v/>
      </c>
      <c r="C1992">
        <f>INDEX(resultados!$A$2:$ZZ$3000, 1986, MATCH($B$3, resultados!$A$1:$ZZ$1, 0))</f>
        <v/>
      </c>
    </row>
    <row r="1993">
      <c r="A1993">
        <f>INDEX(resultados!$A$2:$ZZ$3000, 1987, MATCH($B$1, resultados!$A$1:$ZZ$1, 0))</f>
        <v/>
      </c>
      <c r="B1993">
        <f>INDEX(resultados!$A$2:$ZZ$3000, 1987, MATCH($B$2, resultados!$A$1:$ZZ$1, 0))</f>
        <v/>
      </c>
      <c r="C1993">
        <f>INDEX(resultados!$A$2:$ZZ$3000, 1987, MATCH($B$3, resultados!$A$1:$ZZ$1, 0))</f>
        <v/>
      </c>
    </row>
    <row r="1994">
      <c r="A1994">
        <f>INDEX(resultados!$A$2:$ZZ$3000, 1988, MATCH($B$1, resultados!$A$1:$ZZ$1, 0))</f>
        <v/>
      </c>
      <c r="B1994">
        <f>INDEX(resultados!$A$2:$ZZ$3000, 1988, MATCH($B$2, resultados!$A$1:$ZZ$1, 0))</f>
        <v/>
      </c>
      <c r="C1994">
        <f>INDEX(resultados!$A$2:$ZZ$3000, 1988, MATCH($B$3, resultados!$A$1:$ZZ$1, 0))</f>
        <v/>
      </c>
    </row>
    <row r="1995">
      <c r="A1995">
        <f>INDEX(resultados!$A$2:$ZZ$3000, 1989, MATCH($B$1, resultados!$A$1:$ZZ$1, 0))</f>
        <v/>
      </c>
      <c r="B1995">
        <f>INDEX(resultados!$A$2:$ZZ$3000, 1989, MATCH($B$2, resultados!$A$1:$ZZ$1, 0))</f>
        <v/>
      </c>
      <c r="C1995">
        <f>INDEX(resultados!$A$2:$ZZ$3000, 1989, MATCH($B$3, resultados!$A$1:$ZZ$1, 0))</f>
        <v/>
      </c>
    </row>
    <row r="1996">
      <c r="A1996">
        <f>INDEX(resultados!$A$2:$ZZ$3000, 1990, MATCH($B$1, resultados!$A$1:$ZZ$1, 0))</f>
        <v/>
      </c>
      <c r="B1996">
        <f>INDEX(resultados!$A$2:$ZZ$3000, 1990, MATCH($B$2, resultados!$A$1:$ZZ$1, 0))</f>
        <v/>
      </c>
      <c r="C1996">
        <f>INDEX(resultados!$A$2:$ZZ$3000, 1990, MATCH($B$3, resultados!$A$1:$ZZ$1, 0))</f>
        <v/>
      </c>
    </row>
    <row r="1997">
      <c r="A1997">
        <f>INDEX(resultados!$A$2:$ZZ$3000, 1991, MATCH($B$1, resultados!$A$1:$ZZ$1, 0))</f>
        <v/>
      </c>
      <c r="B1997">
        <f>INDEX(resultados!$A$2:$ZZ$3000, 1991, MATCH($B$2, resultados!$A$1:$ZZ$1, 0))</f>
        <v/>
      </c>
      <c r="C1997">
        <f>INDEX(resultados!$A$2:$ZZ$3000, 1991, MATCH($B$3, resultados!$A$1:$ZZ$1, 0))</f>
        <v/>
      </c>
    </row>
    <row r="1998">
      <c r="A1998">
        <f>INDEX(resultados!$A$2:$ZZ$3000, 1992, MATCH($B$1, resultados!$A$1:$ZZ$1, 0))</f>
        <v/>
      </c>
      <c r="B1998">
        <f>INDEX(resultados!$A$2:$ZZ$3000, 1992, MATCH($B$2, resultados!$A$1:$ZZ$1, 0))</f>
        <v/>
      </c>
      <c r="C1998">
        <f>INDEX(resultados!$A$2:$ZZ$3000, 1992, MATCH($B$3, resultados!$A$1:$ZZ$1, 0))</f>
        <v/>
      </c>
    </row>
    <row r="1999">
      <c r="A1999">
        <f>INDEX(resultados!$A$2:$ZZ$3000, 1993, MATCH($B$1, resultados!$A$1:$ZZ$1, 0))</f>
        <v/>
      </c>
      <c r="B1999">
        <f>INDEX(resultados!$A$2:$ZZ$3000, 1993, MATCH($B$2, resultados!$A$1:$ZZ$1, 0))</f>
        <v/>
      </c>
      <c r="C1999">
        <f>INDEX(resultados!$A$2:$ZZ$3000, 1993, MATCH($B$3, resultados!$A$1:$ZZ$1, 0))</f>
        <v/>
      </c>
    </row>
    <row r="2000">
      <c r="A2000">
        <f>INDEX(resultados!$A$2:$ZZ$3000, 1994, MATCH($B$1, resultados!$A$1:$ZZ$1, 0))</f>
        <v/>
      </c>
      <c r="B2000">
        <f>INDEX(resultados!$A$2:$ZZ$3000, 1994, MATCH($B$2, resultados!$A$1:$ZZ$1, 0))</f>
        <v/>
      </c>
      <c r="C2000">
        <f>INDEX(resultados!$A$2:$ZZ$3000, 1994, MATCH($B$3, resultados!$A$1:$ZZ$1, 0))</f>
        <v/>
      </c>
    </row>
    <row r="2001">
      <c r="A2001">
        <f>INDEX(resultados!$A$2:$ZZ$3000, 1995, MATCH($B$1, resultados!$A$1:$ZZ$1, 0))</f>
        <v/>
      </c>
      <c r="B2001">
        <f>INDEX(resultados!$A$2:$ZZ$3000, 1995, MATCH($B$2, resultados!$A$1:$ZZ$1, 0))</f>
        <v/>
      </c>
      <c r="C2001">
        <f>INDEX(resultados!$A$2:$ZZ$3000, 1995, MATCH($B$3, resultados!$A$1:$ZZ$1, 0))</f>
        <v/>
      </c>
    </row>
    <row r="2002">
      <c r="A2002">
        <f>INDEX(resultados!$A$2:$ZZ$3000, 1996, MATCH($B$1, resultados!$A$1:$ZZ$1, 0))</f>
        <v/>
      </c>
      <c r="B2002">
        <f>INDEX(resultados!$A$2:$ZZ$3000, 1996, MATCH($B$2, resultados!$A$1:$ZZ$1, 0))</f>
        <v/>
      </c>
      <c r="C2002">
        <f>INDEX(resultados!$A$2:$ZZ$3000, 1996, MATCH($B$3, resultados!$A$1:$ZZ$1, 0))</f>
        <v/>
      </c>
    </row>
    <row r="2003">
      <c r="A2003">
        <f>INDEX(resultados!$A$2:$ZZ$3000, 1997, MATCH($B$1, resultados!$A$1:$ZZ$1, 0))</f>
        <v/>
      </c>
      <c r="B2003">
        <f>INDEX(resultados!$A$2:$ZZ$3000, 1997, MATCH($B$2, resultados!$A$1:$ZZ$1, 0))</f>
        <v/>
      </c>
      <c r="C2003">
        <f>INDEX(resultados!$A$2:$ZZ$3000, 1997, MATCH($B$3, resultados!$A$1:$ZZ$1, 0))</f>
        <v/>
      </c>
    </row>
    <row r="2004">
      <c r="A2004">
        <f>INDEX(resultados!$A$2:$ZZ$3000, 1998, MATCH($B$1, resultados!$A$1:$ZZ$1, 0))</f>
        <v/>
      </c>
      <c r="B2004">
        <f>INDEX(resultados!$A$2:$ZZ$3000, 1998, MATCH($B$2, resultados!$A$1:$ZZ$1, 0))</f>
        <v/>
      </c>
      <c r="C2004">
        <f>INDEX(resultados!$A$2:$ZZ$3000, 1998, MATCH($B$3, resultados!$A$1:$ZZ$1, 0))</f>
        <v/>
      </c>
    </row>
    <row r="2005">
      <c r="A2005">
        <f>INDEX(resultados!$A$2:$ZZ$3000, 1999, MATCH($B$1, resultados!$A$1:$ZZ$1, 0))</f>
        <v/>
      </c>
      <c r="B2005">
        <f>INDEX(resultados!$A$2:$ZZ$3000, 1999, MATCH($B$2, resultados!$A$1:$ZZ$1, 0))</f>
        <v/>
      </c>
      <c r="C2005">
        <f>INDEX(resultados!$A$2:$ZZ$3000, 1999, MATCH($B$3, resultados!$A$1:$ZZ$1, 0))</f>
        <v/>
      </c>
    </row>
    <row r="2006">
      <c r="A2006">
        <f>INDEX(resultados!$A$2:$ZZ$3000, 2000, MATCH($B$1, resultados!$A$1:$ZZ$1, 0))</f>
        <v/>
      </c>
      <c r="B2006">
        <f>INDEX(resultados!$A$2:$ZZ$3000, 2000, MATCH($B$2, resultados!$A$1:$ZZ$1, 0))</f>
        <v/>
      </c>
      <c r="C2006">
        <f>INDEX(resultados!$A$2:$ZZ$3000, 2000, MATCH($B$3, resultados!$A$1:$ZZ$1, 0))</f>
        <v/>
      </c>
    </row>
    <row r="2007">
      <c r="A2007">
        <f>INDEX(resultados!$A$2:$ZZ$3000, 2001, MATCH($B$1, resultados!$A$1:$ZZ$1, 0))</f>
        <v/>
      </c>
      <c r="B2007">
        <f>INDEX(resultados!$A$2:$ZZ$3000, 2001, MATCH($B$2, resultados!$A$1:$ZZ$1, 0))</f>
        <v/>
      </c>
      <c r="C2007">
        <f>INDEX(resultados!$A$2:$ZZ$3000, 2001, MATCH($B$3, resultados!$A$1:$ZZ$1, 0))</f>
        <v/>
      </c>
    </row>
    <row r="2008">
      <c r="A2008">
        <f>INDEX(resultados!$A$2:$ZZ$3000, 2002, MATCH($B$1, resultados!$A$1:$ZZ$1, 0))</f>
        <v/>
      </c>
      <c r="B2008">
        <f>INDEX(resultados!$A$2:$ZZ$3000, 2002, MATCH($B$2, resultados!$A$1:$ZZ$1, 0))</f>
        <v/>
      </c>
      <c r="C2008">
        <f>INDEX(resultados!$A$2:$ZZ$3000, 2002, MATCH($B$3, resultados!$A$1:$ZZ$1, 0))</f>
        <v/>
      </c>
    </row>
    <row r="2009">
      <c r="A2009">
        <f>INDEX(resultados!$A$2:$ZZ$3000, 2003, MATCH($B$1, resultados!$A$1:$ZZ$1, 0))</f>
        <v/>
      </c>
      <c r="B2009">
        <f>INDEX(resultados!$A$2:$ZZ$3000, 2003, MATCH($B$2, resultados!$A$1:$ZZ$1, 0))</f>
        <v/>
      </c>
      <c r="C2009">
        <f>INDEX(resultados!$A$2:$ZZ$3000, 2003, MATCH($B$3, resultados!$A$1:$ZZ$1, 0))</f>
        <v/>
      </c>
    </row>
    <row r="2010">
      <c r="A2010">
        <f>INDEX(resultados!$A$2:$ZZ$3000, 2004, MATCH($B$1, resultados!$A$1:$ZZ$1, 0))</f>
        <v/>
      </c>
      <c r="B2010">
        <f>INDEX(resultados!$A$2:$ZZ$3000, 2004, MATCH($B$2, resultados!$A$1:$ZZ$1, 0))</f>
        <v/>
      </c>
      <c r="C2010">
        <f>INDEX(resultados!$A$2:$ZZ$3000, 2004, MATCH($B$3, resultados!$A$1:$ZZ$1, 0))</f>
        <v/>
      </c>
    </row>
    <row r="2011">
      <c r="A2011">
        <f>INDEX(resultados!$A$2:$ZZ$3000, 2005, MATCH($B$1, resultados!$A$1:$ZZ$1, 0))</f>
        <v/>
      </c>
      <c r="B2011">
        <f>INDEX(resultados!$A$2:$ZZ$3000, 2005, MATCH($B$2, resultados!$A$1:$ZZ$1, 0))</f>
        <v/>
      </c>
      <c r="C2011">
        <f>INDEX(resultados!$A$2:$ZZ$3000, 2005, MATCH($B$3, resultados!$A$1:$ZZ$1, 0))</f>
        <v/>
      </c>
    </row>
    <row r="2012">
      <c r="A2012">
        <f>INDEX(resultados!$A$2:$ZZ$3000, 2006, MATCH($B$1, resultados!$A$1:$ZZ$1, 0))</f>
        <v/>
      </c>
      <c r="B2012">
        <f>INDEX(resultados!$A$2:$ZZ$3000, 2006, MATCH($B$2, resultados!$A$1:$ZZ$1, 0))</f>
        <v/>
      </c>
      <c r="C2012">
        <f>INDEX(resultados!$A$2:$ZZ$3000, 2006, MATCH($B$3, resultados!$A$1:$ZZ$1, 0))</f>
        <v/>
      </c>
    </row>
    <row r="2013">
      <c r="A2013">
        <f>INDEX(resultados!$A$2:$ZZ$3000, 2007, MATCH($B$1, resultados!$A$1:$ZZ$1, 0))</f>
        <v/>
      </c>
      <c r="B2013">
        <f>INDEX(resultados!$A$2:$ZZ$3000, 2007, MATCH($B$2, resultados!$A$1:$ZZ$1, 0))</f>
        <v/>
      </c>
      <c r="C2013">
        <f>INDEX(resultados!$A$2:$ZZ$3000, 2007, MATCH($B$3, resultados!$A$1:$ZZ$1, 0))</f>
        <v/>
      </c>
    </row>
    <row r="2014">
      <c r="A2014">
        <f>INDEX(resultados!$A$2:$ZZ$3000, 2008, MATCH($B$1, resultados!$A$1:$ZZ$1, 0))</f>
        <v/>
      </c>
      <c r="B2014">
        <f>INDEX(resultados!$A$2:$ZZ$3000, 2008, MATCH($B$2, resultados!$A$1:$ZZ$1, 0))</f>
        <v/>
      </c>
      <c r="C2014">
        <f>INDEX(resultados!$A$2:$ZZ$3000, 2008, MATCH($B$3, resultados!$A$1:$ZZ$1, 0))</f>
        <v/>
      </c>
    </row>
    <row r="2015">
      <c r="A2015">
        <f>INDEX(resultados!$A$2:$ZZ$3000, 2009, MATCH($B$1, resultados!$A$1:$ZZ$1, 0))</f>
        <v/>
      </c>
      <c r="B2015">
        <f>INDEX(resultados!$A$2:$ZZ$3000, 2009, MATCH($B$2, resultados!$A$1:$ZZ$1, 0))</f>
        <v/>
      </c>
      <c r="C2015">
        <f>INDEX(resultados!$A$2:$ZZ$3000, 2009, MATCH($B$3, resultados!$A$1:$ZZ$1, 0))</f>
        <v/>
      </c>
    </row>
    <row r="2016">
      <c r="A2016">
        <f>INDEX(resultados!$A$2:$ZZ$3000, 2010, MATCH($B$1, resultados!$A$1:$ZZ$1, 0))</f>
        <v/>
      </c>
      <c r="B2016">
        <f>INDEX(resultados!$A$2:$ZZ$3000, 2010, MATCH($B$2, resultados!$A$1:$ZZ$1, 0))</f>
        <v/>
      </c>
      <c r="C2016">
        <f>INDEX(resultados!$A$2:$ZZ$3000, 2010, MATCH($B$3, resultados!$A$1:$ZZ$1, 0))</f>
        <v/>
      </c>
    </row>
    <row r="2017">
      <c r="A2017">
        <f>INDEX(resultados!$A$2:$ZZ$3000, 2011, MATCH($B$1, resultados!$A$1:$ZZ$1, 0))</f>
        <v/>
      </c>
      <c r="B2017">
        <f>INDEX(resultados!$A$2:$ZZ$3000, 2011, MATCH($B$2, resultados!$A$1:$ZZ$1, 0))</f>
        <v/>
      </c>
      <c r="C2017">
        <f>INDEX(resultados!$A$2:$ZZ$3000, 2011, MATCH($B$3, resultados!$A$1:$ZZ$1, 0))</f>
        <v/>
      </c>
    </row>
    <row r="2018">
      <c r="A2018">
        <f>INDEX(resultados!$A$2:$ZZ$3000, 2012, MATCH($B$1, resultados!$A$1:$ZZ$1, 0))</f>
        <v/>
      </c>
      <c r="B2018">
        <f>INDEX(resultados!$A$2:$ZZ$3000, 2012, MATCH($B$2, resultados!$A$1:$ZZ$1, 0))</f>
        <v/>
      </c>
      <c r="C2018">
        <f>INDEX(resultados!$A$2:$ZZ$3000, 2012, MATCH($B$3, resultados!$A$1:$ZZ$1, 0))</f>
        <v/>
      </c>
    </row>
    <row r="2019">
      <c r="A2019">
        <f>INDEX(resultados!$A$2:$ZZ$3000, 2013, MATCH($B$1, resultados!$A$1:$ZZ$1, 0))</f>
        <v/>
      </c>
      <c r="B2019">
        <f>INDEX(resultados!$A$2:$ZZ$3000, 2013, MATCH($B$2, resultados!$A$1:$ZZ$1, 0))</f>
        <v/>
      </c>
      <c r="C2019">
        <f>INDEX(resultados!$A$2:$ZZ$3000, 2013, MATCH($B$3, resultados!$A$1:$ZZ$1, 0))</f>
        <v/>
      </c>
    </row>
    <row r="2020">
      <c r="A2020">
        <f>INDEX(resultados!$A$2:$ZZ$3000, 2014, MATCH($B$1, resultados!$A$1:$ZZ$1, 0))</f>
        <v/>
      </c>
      <c r="B2020">
        <f>INDEX(resultados!$A$2:$ZZ$3000, 2014, MATCH($B$2, resultados!$A$1:$ZZ$1, 0))</f>
        <v/>
      </c>
      <c r="C2020">
        <f>INDEX(resultados!$A$2:$ZZ$3000, 2014, MATCH($B$3, resultados!$A$1:$ZZ$1, 0))</f>
        <v/>
      </c>
    </row>
    <row r="2021">
      <c r="A2021">
        <f>INDEX(resultados!$A$2:$ZZ$3000, 2015, MATCH($B$1, resultados!$A$1:$ZZ$1, 0))</f>
        <v/>
      </c>
      <c r="B2021">
        <f>INDEX(resultados!$A$2:$ZZ$3000, 2015, MATCH($B$2, resultados!$A$1:$ZZ$1, 0))</f>
        <v/>
      </c>
      <c r="C2021">
        <f>INDEX(resultados!$A$2:$ZZ$3000, 2015, MATCH($B$3, resultados!$A$1:$ZZ$1, 0))</f>
        <v/>
      </c>
    </row>
    <row r="2022">
      <c r="A2022">
        <f>INDEX(resultados!$A$2:$ZZ$3000, 2016, MATCH($B$1, resultados!$A$1:$ZZ$1, 0))</f>
        <v/>
      </c>
      <c r="B2022">
        <f>INDEX(resultados!$A$2:$ZZ$3000, 2016, MATCH($B$2, resultados!$A$1:$ZZ$1, 0))</f>
        <v/>
      </c>
      <c r="C2022">
        <f>INDEX(resultados!$A$2:$ZZ$3000, 2016, MATCH($B$3, resultados!$A$1:$ZZ$1, 0))</f>
        <v/>
      </c>
    </row>
    <row r="2023">
      <c r="A2023">
        <f>INDEX(resultados!$A$2:$ZZ$3000, 2017, MATCH($B$1, resultados!$A$1:$ZZ$1, 0))</f>
        <v/>
      </c>
      <c r="B2023">
        <f>INDEX(resultados!$A$2:$ZZ$3000, 2017, MATCH($B$2, resultados!$A$1:$ZZ$1, 0))</f>
        <v/>
      </c>
      <c r="C2023">
        <f>INDEX(resultados!$A$2:$ZZ$3000, 2017, MATCH($B$3, resultados!$A$1:$ZZ$1, 0))</f>
        <v/>
      </c>
    </row>
    <row r="2024">
      <c r="A2024">
        <f>INDEX(resultados!$A$2:$ZZ$3000, 2018, MATCH($B$1, resultados!$A$1:$ZZ$1, 0))</f>
        <v/>
      </c>
      <c r="B2024">
        <f>INDEX(resultados!$A$2:$ZZ$3000, 2018, MATCH($B$2, resultados!$A$1:$ZZ$1, 0))</f>
        <v/>
      </c>
      <c r="C2024">
        <f>INDEX(resultados!$A$2:$ZZ$3000, 2018, MATCH($B$3, resultados!$A$1:$ZZ$1, 0))</f>
        <v/>
      </c>
    </row>
    <row r="2025">
      <c r="A2025">
        <f>INDEX(resultados!$A$2:$ZZ$3000, 2019, MATCH($B$1, resultados!$A$1:$ZZ$1, 0))</f>
        <v/>
      </c>
      <c r="B2025">
        <f>INDEX(resultados!$A$2:$ZZ$3000, 2019, MATCH($B$2, resultados!$A$1:$ZZ$1, 0))</f>
        <v/>
      </c>
      <c r="C2025">
        <f>INDEX(resultados!$A$2:$ZZ$3000, 2019, MATCH($B$3, resultados!$A$1:$ZZ$1, 0))</f>
        <v/>
      </c>
    </row>
    <row r="2026">
      <c r="A2026">
        <f>INDEX(resultados!$A$2:$ZZ$3000, 2020, MATCH($B$1, resultados!$A$1:$ZZ$1, 0))</f>
        <v/>
      </c>
      <c r="B2026">
        <f>INDEX(resultados!$A$2:$ZZ$3000, 2020, MATCH($B$2, resultados!$A$1:$ZZ$1, 0))</f>
        <v/>
      </c>
      <c r="C2026">
        <f>INDEX(resultados!$A$2:$ZZ$3000, 2020, MATCH($B$3, resultados!$A$1:$ZZ$1, 0))</f>
        <v/>
      </c>
    </row>
    <row r="2027">
      <c r="A2027">
        <f>INDEX(resultados!$A$2:$ZZ$3000, 2021, MATCH($B$1, resultados!$A$1:$ZZ$1, 0))</f>
        <v/>
      </c>
      <c r="B2027">
        <f>INDEX(resultados!$A$2:$ZZ$3000, 2021, MATCH($B$2, resultados!$A$1:$ZZ$1, 0))</f>
        <v/>
      </c>
      <c r="C2027">
        <f>INDEX(resultados!$A$2:$ZZ$3000, 2021, MATCH($B$3, resultados!$A$1:$ZZ$1, 0))</f>
        <v/>
      </c>
    </row>
    <row r="2028">
      <c r="A2028">
        <f>INDEX(resultados!$A$2:$ZZ$3000, 2022, MATCH($B$1, resultados!$A$1:$ZZ$1, 0))</f>
        <v/>
      </c>
      <c r="B2028">
        <f>INDEX(resultados!$A$2:$ZZ$3000, 2022, MATCH($B$2, resultados!$A$1:$ZZ$1, 0))</f>
        <v/>
      </c>
      <c r="C2028">
        <f>INDEX(resultados!$A$2:$ZZ$3000, 2022, MATCH($B$3, resultados!$A$1:$ZZ$1, 0))</f>
        <v/>
      </c>
    </row>
    <row r="2029">
      <c r="A2029">
        <f>INDEX(resultados!$A$2:$ZZ$3000, 2023, MATCH($B$1, resultados!$A$1:$ZZ$1, 0))</f>
        <v/>
      </c>
      <c r="B2029">
        <f>INDEX(resultados!$A$2:$ZZ$3000, 2023, MATCH($B$2, resultados!$A$1:$ZZ$1, 0))</f>
        <v/>
      </c>
      <c r="C2029">
        <f>INDEX(resultados!$A$2:$ZZ$3000, 2023, MATCH($B$3, resultados!$A$1:$ZZ$1, 0))</f>
        <v/>
      </c>
    </row>
    <row r="2030">
      <c r="A2030">
        <f>INDEX(resultados!$A$2:$ZZ$3000, 2024, MATCH($B$1, resultados!$A$1:$ZZ$1, 0))</f>
        <v/>
      </c>
      <c r="B2030">
        <f>INDEX(resultados!$A$2:$ZZ$3000, 2024, MATCH($B$2, resultados!$A$1:$ZZ$1, 0))</f>
        <v/>
      </c>
      <c r="C2030">
        <f>INDEX(resultados!$A$2:$ZZ$3000, 2024, MATCH($B$3, resultados!$A$1:$ZZ$1, 0))</f>
        <v/>
      </c>
    </row>
    <row r="2031">
      <c r="A2031">
        <f>INDEX(resultados!$A$2:$ZZ$3000, 2025, MATCH($B$1, resultados!$A$1:$ZZ$1, 0))</f>
        <v/>
      </c>
      <c r="B2031">
        <f>INDEX(resultados!$A$2:$ZZ$3000, 2025, MATCH($B$2, resultados!$A$1:$ZZ$1, 0))</f>
        <v/>
      </c>
      <c r="C2031">
        <f>INDEX(resultados!$A$2:$ZZ$3000, 2025, MATCH($B$3, resultados!$A$1:$ZZ$1, 0))</f>
        <v/>
      </c>
    </row>
    <row r="2032">
      <c r="A2032">
        <f>INDEX(resultados!$A$2:$ZZ$3000, 2026, MATCH($B$1, resultados!$A$1:$ZZ$1, 0))</f>
        <v/>
      </c>
      <c r="B2032">
        <f>INDEX(resultados!$A$2:$ZZ$3000, 2026, MATCH($B$2, resultados!$A$1:$ZZ$1, 0))</f>
        <v/>
      </c>
      <c r="C2032">
        <f>INDEX(resultados!$A$2:$ZZ$3000, 2026, MATCH($B$3, resultados!$A$1:$ZZ$1, 0))</f>
        <v/>
      </c>
    </row>
    <row r="2033">
      <c r="A2033">
        <f>INDEX(resultados!$A$2:$ZZ$3000, 2027, MATCH($B$1, resultados!$A$1:$ZZ$1, 0))</f>
        <v/>
      </c>
      <c r="B2033">
        <f>INDEX(resultados!$A$2:$ZZ$3000, 2027, MATCH($B$2, resultados!$A$1:$ZZ$1, 0))</f>
        <v/>
      </c>
      <c r="C2033">
        <f>INDEX(resultados!$A$2:$ZZ$3000, 2027, MATCH($B$3, resultados!$A$1:$ZZ$1, 0))</f>
        <v/>
      </c>
    </row>
    <row r="2034">
      <c r="A2034">
        <f>INDEX(resultados!$A$2:$ZZ$3000, 2028, MATCH($B$1, resultados!$A$1:$ZZ$1, 0))</f>
        <v/>
      </c>
      <c r="B2034">
        <f>INDEX(resultados!$A$2:$ZZ$3000, 2028, MATCH($B$2, resultados!$A$1:$ZZ$1, 0))</f>
        <v/>
      </c>
      <c r="C2034">
        <f>INDEX(resultados!$A$2:$ZZ$3000, 2028, MATCH($B$3, resultados!$A$1:$ZZ$1, 0))</f>
        <v/>
      </c>
    </row>
    <row r="2035">
      <c r="A2035">
        <f>INDEX(resultados!$A$2:$ZZ$3000, 2029, MATCH($B$1, resultados!$A$1:$ZZ$1, 0))</f>
        <v/>
      </c>
      <c r="B2035">
        <f>INDEX(resultados!$A$2:$ZZ$3000, 2029, MATCH($B$2, resultados!$A$1:$ZZ$1, 0))</f>
        <v/>
      </c>
      <c r="C2035">
        <f>INDEX(resultados!$A$2:$ZZ$3000, 2029, MATCH($B$3, resultados!$A$1:$ZZ$1, 0))</f>
        <v/>
      </c>
    </row>
    <row r="2036">
      <c r="A2036">
        <f>INDEX(resultados!$A$2:$ZZ$3000, 2030, MATCH($B$1, resultados!$A$1:$ZZ$1, 0))</f>
        <v/>
      </c>
      <c r="B2036">
        <f>INDEX(resultados!$A$2:$ZZ$3000, 2030, MATCH($B$2, resultados!$A$1:$ZZ$1, 0))</f>
        <v/>
      </c>
      <c r="C2036">
        <f>INDEX(resultados!$A$2:$ZZ$3000, 2030, MATCH($B$3, resultados!$A$1:$ZZ$1, 0))</f>
        <v/>
      </c>
    </row>
    <row r="2037">
      <c r="A2037">
        <f>INDEX(resultados!$A$2:$ZZ$3000, 2031, MATCH($B$1, resultados!$A$1:$ZZ$1, 0))</f>
        <v/>
      </c>
      <c r="B2037">
        <f>INDEX(resultados!$A$2:$ZZ$3000, 2031, MATCH($B$2, resultados!$A$1:$ZZ$1, 0))</f>
        <v/>
      </c>
      <c r="C2037">
        <f>INDEX(resultados!$A$2:$ZZ$3000, 2031, MATCH($B$3, resultados!$A$1:$ZZ$1, 0))</f>
        <v/>
      </c>
    </row>
    <row r="2038">
      <c r="A2038">
        <f>INDEX(resultados!$A$2:$ZZ$3000, 2032, MATCH($B$1, resultados!$A$1:$ZZ$1, 0))</f>
        <v/>
      </c>
      <c r="B2038">
        <f>INDEX(resultados!$A$2:$ZZ$3000, 2032, MATCH($B$2, resultados!$A$1:$ZZ$1, 0))</f>
        <v/>
      </c>
      <c r="C2038">
        <f>INDEX(resultados!$A$2:$ZZ$3000, 2032, MATCH($B$3, resultados!$A$1:$ZZ$1, 0))</f>
        <v/>
      </c>
    </row>
    <row r="2039">
      <c r="A2039">
        <f>INDEX(resultados!$A$2:$ZZ$3000, 2033, MATCH($B$1, resultados!$A$1:$ZZ$1, 0))</f>
        <v/>
      </c>
      <c r="B2039">
        <f>INDEX(resultados!$A$2:$ZZ$3000, 2033, MATCH($B$2, resultados!$A$1:$ZZ$1, 0))</f>
        <v/>
      </c>
      <c r="C2039">
        <f>INDEX(resultados!$A$2:$ZZ$3000, 2033, MATCH($B$3, resultados!$A$1:$ZZ$1, 0))</f>
        <v/>
      </c>
    </row>
    <row r="2040">
      <c r="A2040">
        <f>INDEX(resultados!$A$2:$ZZ$3000, 2034, MATCH($B$1, resultados!$A$1:$ZZ$1, 0))</f>
        <v/>
      </c>
      <c r="B2040">
        <f>INDEX(resultados!$A$2:$ZZ$3000, 2034, MATCH($B$2, resultados!$A$1:$ZZ$1, 0))</f>
        <v/>
      </c>
      <c r="C2040">
        <f>INDEX(resultados!$A$2:$ZZ$3000, 2034, MATCH($B$3, resultados!$A$1:$ZZ$1, 0))</f>
        <v/>
      </c>
    </row>
    <row r="2041">
      <c r="A2041">
        <f>INDEX(resultados!$A$2:$ZZ$3000, 2035, MATCH($B$1, resultados!$A$1:$ZZ$1, 0))</f>
        <v/>
      </c>
      <c r="B2041">
        <f>INDEX(resultados!$A$2:$ZZ$3000, 2035, MATCH($B$2, resultados!$A$1:$ZZ$1, 0))</f>
        <v/>
      </c>
      <c r="C2041">
        <f>INDEX(resultados!$A$2:$ZZ$3000, 2035, MATCH($B$3, resultados!$A$1:$ZZ$1, 0))</f>
        <v/>
      </c>
    </row>
    <row r="2042">
      <c r="A2042">
        <f>INDEX(resultados!$A$2:$ZZ$3000, 2036, MATCH($B$1, resultados!$A$1:$ZZ$1, 0))</f>
        <v/>
      </c>
      <c r="B2042">
        <f>INDEX(resultados!$A$2:$ZZ$3000, 2036, MATCH($B$2, resultados!$A$1:$ZZ$1, 0))</f>
        <v/>
      </c>
      <c r="C2042">
        <f>INDEX(resultados!$A$2:$ZZ$3000, 2036, MATCH($B$3, resultados!$A$1:$ZZ$1, 0))</f>
        <v/>
      </c>
    </row>
    <row r="2043">
      <c r="A2043">
        <f>INDEX(resultados!$A$2:$ZZ$3000, 2037, MATCH($B$1, resultados!$A$1:$ZZ$1, 0))</f>
        <v/>
      </c>
      <c r="B2043">
        <f>INDEX(resultados!$A$2:$ZZ$3000, 2037, MATCH($B$2, resultados!$A$1:$ZZ$1, 0))</f>
        <v/>
      </c>
      <c r="C2043">
        <f>INDEX(resultados!$A$2:$ZZ$3000, 2037, MATCH($B$3, resultados!$A$1:$ZZ$1, 0))</f>
        <v/>
      </c>
    </row>
    <row r="2044">
      <c r="A2044">
        <f>INDEX(resultados!$A$2:$ZZ$3000, 2038, MATCH($B$1, resultados!$A$1:$ZZ$1, 0))</f>
        <v/>
      </c>
      <c r="B2044">
        <f>INDEX(resultados!$A$2:$ZZ$3000, 2038, MATCH($B$2, resultados!$A$1:$ZZ$1, 0))</f>
        <v/>
      </c>
      <c r="C2044">
        <f>INDEX(resultados!$A$2:$ZZ$3000, 2038, MATCH($B$3, resultados!$A$1:$ZZ$1, 0))</f>
        <v/>
      </c>
    </row>
    <row r="2045">
      <c r="A2045">
        <f>INDEX(resultados!$A$2:$ZZ$3000, 2039, MATCH($B$1, resultados!$A$1:$ZZ$1, 0))</f>
        <v/>
      </c>
      <c r="B2045">
        <f>INDEX(resultados!$A$2:$ZZ$3000, 2039, MATCH($B$2, resultados!$A$1:$ZZ$1, 0))</f>
        <v/>
      </c>
      <c r="C2045">
        <f>INDEX(resultados!$A$2:$ZZ$3000, 2039, MATCH($B$3, resultados!$A$1:$ZZ$1, 0))</f>
        <v/>
      </c>
    </row>
    <row r="2046">
      <c r="A2046">
        <f>INDEX(resultados!$A$2:$ZZ$3000, 2040, MATCH($B$1, resultados!$A$1:$ZZ$1, 0))</f>
        <v/>
      </c>
      <c r="B2046">
        <f>INDEX(resultados!$A$2:$ZZ$3000, 2040, MATCH($B$2, resultados!$A$1:$ZZ$1, 0))</f>
        <v/>
      </c>
      <c r="C2046">
        <f>INDEX(resultados!$A$2:$ZZ$3000, 2040, MATCH($B$3, resultados!$A$1:$ZZ$1, 0))</f>
        <v/>
      </c>
    </row>
    <row r="2047">
      <c r="A2047">
        <f>INDEX(resultados!$A$2:$ZZ$3000, 2041, MATCH($B$1, resultados!$A$1:$ZZ$1, 0))</f>
        <v/>
      </c>
      <c r="B2047">
        <f>INDEX(resultados!$A$2:$ZZ$3000, 2041, MATCH($B$2, resultados!$A$1:$ZZ$1, 0))</f>
        <v/>
      </c>
      <c r="C2047">
        <f>INDEX(resultados!$A$2:$ZZ$3000, 2041, MATCH($B$3, resultados!$A$1:$ZZ$1, 0))</f>
        <v/>
      </c>
    </row>
    <row r="2048">
      <c r="A2048">
        <f>INDEX(resultados!$A$2:$ZZ$3000, 2042, MATCH($B$1, resultados!$A$1:$ZZ$1, 0))</f>
        <v/>
      </c>
      <c r="B2048">
        <f>INDEX(resultados!$A$2:$ZZ$3000, 2042, MATCH($B$2, resultados!$A$1:$ZZ$1, 0))</f>
        <v/>
      </c>
      <c r="C2048">
        <f>INDEX(resultados!$A$2:$ZZ$3000, 2042, MATCH($B$3, resultados!$A$1:$ZZ$1, 0))</f>
        <v/>
      </c>
    </row>
    <row r="2049">
      <c r="A2049">
        <f>INDEX(resultados!$A$2:$ZZ$3000, 2043, MATCH($B$1, resultados!$A$1:$ZZ$1, 0))</f>
        <v/>
      </c>
      <c r="B2049">
        <f>INDEX(resultados!$A$2:$ZZ$3000, 2043, MATCH($B$2, resultados!$A$1:$ZZ$1, 0))</f>
        <v/>
      </c>
      <c r="C2049">
        <f>INDEX(resultados!$A$2:$ZZ$3000, 2043, MATCH($B$3, resultados!$A$1:$ZZ$1, 0))</f>
        <v/>
      </c>
    </row>
    <row r="2050">
      <c r="A2050">
        <f>INDEX(resultados!$A$2:$ZZ$3000, 2044, MATCH($B$1, resultados!$A$1:$ZZ$1, 0))</f>
        <v/>
      </c>
      <c r="B2050">
        <f>INDEX(resultados!$A$2:$ZZ$3000, 2044, MATCH($B$2, resultados!$A$1:$ZZ$1, 0))</f>
        <v/>
      </c>
      <c r="C2050">
        <f>INDEX(resultados!$A$2:$ZZ$3000, 2044, MATCH($B$3, resultados!$A$1:$ZZ$1, 0))</f>
        <v/>
      </c>
    </row>
    <row r="2051">
      <c r="A2051">
        <f>INDEX(resultados!$A$2:$ZZ$3000, 2045, MATCH($B$1, resultados!$A$1:$ZZ$1, 0))</f>
        <v/>
      </c>
      <c r="B2051">
        <f>INDEX(resultados!$A$2:$ZZ$3000, 2045, MATCH($B$2, resultados!$A$1:$ZZ$1, 0))</f>
        <v/>
      </c>
      <c r="C2051">
        <f>INDEX(resultados!$A$2:$ZZ$3000, 2045, MATCH($B$3, resultados!$A$1:$ZZ$1, 0))</f>
        <v/>
      </c>
    </row>
    <row r="2052">
      <c r="A2052">
        <f>INDEX(resultados!$A$2:$ZZ$3000, 2046, MATCH($B$1, resultados!$A$1:$ZZ$1, 0))</f>
        <v/>
      </c>
      <c r="B2052">
        <f>INDEX(resultados!$A$2:$ZZ$3000, 2046, MATCH($B$2, resultados!$A$1:$ZZ$1, 0))</f>
        <v/>
      </c>
      <c r="C2052">
        <f>INDEX(resultados!$A$2:$ZZ$3000, 2046, MATCH($B$3, resultados!$A$1:$ZZ$1, 0))</f>
        <v/>
      </c>
    </row>
    <row r="2053">
      <c r="A2053">
        <f>INDEX(resultados!$A$2:$ZZ$3000, 2047, MATCH($B$1, resultados!$A$1:$ZZ$1, 0))</f>
        <v/>
      </c>
      <c r="B2053">
        <f>INDEX(resultados!$A$2:$ZZ$3000, 2047, MATCH($B$2, resultados!$A$1:$ZZ$1, 0))</f>
        <v/>
      </c>
      <c r="C2053">
        <f>INDEX(resultados!$A$2:$ZZ$3000, 2047, MATCH($B$3, resultados!$A$1:$ZZ$1, 0))</f>
        <v/>
      </c>
    </row>
    <row r="2054">
      <c r="A2054">
        <f>INDEX(resultados!$A$2:$ZZ$3000, 2048, MATCH($B$1, resultados!$A$1:$ZZ$1, 0))</f>
        <v/>
      </c>
      <c r="B2054">
        <f>INDEX(resultados!$A$2:$ZZ$3000, 2048, MATCH($B$2, resultados!$A$1:$ZZ$1, 0))</f>
        <v/>
      </c>
      <c r="C2054">
        <f>INDEX(resultados!$A$2:$ZZ$3000, 2048, MATCH($B$3, resultados!$A$1:$ZZ$1, 0))</f>
        <v/>
      </c>
    </row>
    <row r="2055">
      <c r="A2055">
        <f>INDEX(resultados!$A$2:$ZZ$3000, 2049, MATCH($B$1, resultados!$A$1:$ZZ$1, 0))</f>
        <v/>
      </c>
      <c r="B2055">
        <f>INDEX(resultados!$A$2:$ZZ$3000, 2049, MATCH($B$2, resultados!$A$1:$ZZ$1, 0))</f>
        <v/>
      </c>
      <c r="C2055">
        <f>INDEX(resultados!$A$2:$ZZ$3000, 2049, MATCH($B$3, resultados!$A$1:$ZZ$1, 0))</f>
        <v/>
      </c>
    </row>
    <row r="2056">
      <c r="A2056">
        <f>INDEX(resultados!$A$2:$ZZ$3000, 2050, MATCH($B$1, resultados!$A$1:$ZZ$1, 0))</f>
        <v/>
      </c>
      <c r="B2056">
        <f>INDEX(resultados!$A$2:$ZZ$3000, 2050, MATCH($B$2, resultados!$A$1:$ZZ$1, 0))</f>
        <v/>
      </c>
      <c r="C2056">
        <f>INDEX(resultados!$A$2:$ZZ$3000, 2050, MATCH($B$3, resultados!$A$1:$ZZ$1, 0))</f>
        <v/>
      </c>
    </row>
    <row r="2057">
      <c r="A2057">
        <f>INDEX(resultados!$A$2:$ZZ$3000, 2051, MATCH($B$1, resultados!$A$1:$ZZ$1, 0))</f>
        <v/>
      </c>
      <c r="B2057">
        <f>INDEX(resultados!$A$2:$ZZ$3000, 2051, MATCH($B$2, resultados!$A$1:$ZZ$1, 0))</f>
        <v/>
      </c>
      <c r="C2057">
        <f>INDEX(resultados!$A$2:$ZZ$3000, 2051, MATCH($B$3, resultados!$A$1:$ZZ$1, 0))</f>
        <v/>
      </c>
    </row>
    <row r="2058">
      <c r="A2058">
        <f>INDEX(resultados!$A$2:$ZZ$3000, 2052, MATCH($B$1, resultados!$A$1:$ZZ$1, 0))</f>
        <v/>
      </c>
      <c r="B2058">
        <f>INDEX(resultados!$A$2:$ZZ$3000, 2052, MATCH($B$2, resultados!$A$1:$ZZ$1, 0))</f>
        <v/>
      </c>
      <c r="C2058">
        <f>INDEX(resultados!$A$2:$ZZ$3000, 2052, MATCH($B$3, resultados!$A$1:$ZZ$1, 0))</f>
        <v/>
      </c>
    </row>
    <row r="2059">
      <c r="A2059">
        <f>INDEX(resultados!$A$2:$ZZ$3000, 2053, MATCH($B$1, resultados!$A$1:$ZZ$1, 0))</f>
        <v/>
      </c>
      <c r="B2059">
        <f>INDEX(resultados!$A$2:$ZZ$3000, 2053, MATCH($B$2, resultados!$A$1:$ZZ$1, 0))</f>
        <v/>
      </c>
      <c r="C2059">
        <f>INDEX(resultados!$A$2:$ZZ$3000, 2053, MATCH($B$3, resultados!$A$1:$ZZ$1, 0))</f>
        <v/>
      </c>
    </row>
    <row r="2060">
      <c r="A2060">
        <f>INDEX(resultados!$A$2:$ZZ$3000, 2054, MATCH($B$1, resultados!$A$1:$ZZ$1, 0))</f>
        <v/>
      </c>
      <c r="B2060">
        <f>INDEX(resultados!$A$2:$ZZ$3000, 2054, MATCH($B$2, resultados!$A$1:$ZZ$1, 0))</f>
        <v/>
      </c>
      <c r="C2060">
        <f>INDEX(resultados!$A$2:$ZZ$3000, 2054, MATCH($B$3, resultados!$A$1:$ZZ$1, 0))</f>
        <v/>
      </c>
    </row>
    <row r="2061">
      <c r="A2061">
        <f>INDEX(resultados!$A$2:$ZZ$3000, 2055, MATCH($B$1, resultados!$A$1:$ZZ$1, 0))</f>
        <v/>
      </c>
      <c r="B2061">
        <f>INDEX(resultados!$A$2:$ZZ$3000, 2055, MATCH($B$2, resultados!$A$1:$ZZ$1, 0))</f>
        <v/>
      </c>
      <c r="C2061">
        <f>INDEX(resultados!$A$2:$ZZ$3000, 2055, MATCH($B$3, resultados!$A$1:$ZZ$1, 0))</f>
        <v/>
      </c>
    </row>
    <row r="2062">
      <c r="A2062">
        <f>INDEX(resultados!$A$2:$ZZ$3000, 2056, MATCH($B$1, resultados!$A$1:$ZZ$1, 0))</f>
        <v/>
      </c>
      <c r="B2062">
        <f>INDEX(resultados!$A$2:$ZZ$3000, 2056, MATCH($B$2, resultados!$A$1:$ZZ$1, 0))</f>
        <v/>
      </c>
      <c r="C2062">
        <f>INDEX(resultados!$A$2:$ZZ$3000, 2056, MATCH($B$3, resultados!$A$1:$ZZ$1, 0))</f>
        <v/>
      </c>
    </row>
    <row r="2063">
      <c r="A2063">
        <f>INDEX(resultados!$A$2:$ZZ$3000, 2057, MATCH($B$1, resultados!$A$1:$ZZ$1, 0))</f>
        <v/>
      </c>
      <c r="B2063">
        <f>INDEX(resultados!$A$2:$ZZ$3000, 2057, MATCH($B$2, resultados!$A$1:$ZZ$1, 0))</f>
        <v/>
      </c>
      <c r="C2063">
        <f>INDEX(resultados!$A$2:$ZZ$3000, 2057, MATCH($B$3, resultados!$A$1:$ZZ$1, 0))</f>
        <v/>
      </c>
    </row>
    <row r="2064">
      <c r="A2064">
        <f>INDEX(resultados!$A$2:$ZZ$3000, 2058, MATCH($B$1, resultados!$A$1:$ZZ$1, 0))</f>
        <v/>
      </c>
      <c r="B2064">
        <f>INDEX(resultados!$A$2:$ZZ$3000, 2058, MATCH($B$2, resultados!$A$1:$ZZ$1, 0))</f>
        <v/>
      </c>
      <c r="C2064">
        <f>INDEX(resultados!$A$2:$ZZ$3000, 2058, MATCH($B$3, resultados!$A$1:$ZZ$1, 0))</f>
        <v/>
      </c>
    </row>
    <row r="2065">
      <c r="A2065">
        <f>INDEX(resultados!$A$2:$ZZ$3000, 2059, MATCH($B$1, resultados!$A$1:$ZZ$1, 0))</f>
        <v/>
      </c>
      <c r="B2065">
        <f>INDEX(resultados!$A$2:$ZZ$3000, 2059, MATCH($B$2, resultados!$A$1:$ZZ$1, 0))</f>
        <v/>
      </c>
      <c r="C2065">
        <f>INDEX(resultados!$A$2:$ZZ$3000, 2059, MATCH($B$3, resultados!$A$1:$ZZ$1, 0))</f>
        <v/>
      </c>
    </row>
    <row r="2066">
      <c r="A2066">
        <f>INDEX(resultados!$A$2:$ZZ$3000, 2060, MATCH($B$1, resultados!$A$1:$ZZ$1, 0))</f>
        <v/>
      </c>
      <c r="B2066">
        <f>INDEX(resultados!$A$2:$ZZ$3000, 2060, MATCH($B$2, resultados!$A$1:$ZZ$1, 0))</f>
        <v/>
      </c>
      <c r="C2066">
        <f>INDEX(resultados!$A$2:$ZZ$3000, 2060, MATCH($B$3, resultados!$A$1:$ZZ$1, 0))</f>
        <v/>
      </c>
    </row>
    <row r="2067">
      <c r="A2067">
        <f>INDEX(resultados!$A$2:$ZZ$3000, 2061, MATCH($B$1, resultados!$A$1:$ZZ$1, 0))</f>
        <v/>
      </c>
      <c r="B2067">
        <f>INDEX(resultados!$A$2:$ZZ$3000, 2061, MATCH($B$2, resultados!$A$1:$ZZ$1, 0))</f>
        <v/>
      </c>
      <c r="C2067">
        <f>INDEX(resultados!$A$2:$ZZ$3000, 2061, MATCH($B$3, resultados!$A$1:$ZZ$1, 0))</f>
        <v/>
      </c>
    </row>
    <row r="2068">
      <c r="A2068">
        <f>INDEX(resultados!$A$2:$ZZ$3000, 2062, MATCH($B$1, resultados!$A$1:$ZZ$1, 0))</f>
        <v/>
      </c>
      <c r="B2068">
        <f>INDEX(resultados!$A$2:$ZZ$3000, 2062, MATCH($B$2, resultados!$A$1:$ZZ$1, 0))</f>
        <v/>
      </c>
      <c r="C2068">
        <f>INDEX(resultados!$A$2:$ZZ$3000, 2062, MATCH($B$3, resultados!$A$1:$ZZ$1, 0))</f>
        <v/>
      </c>
    </row>
    <row r="2069">
      <c r="A2069">
        <f>INDEX(resultados!$A$2:$ZZ$3000, 2063, MATCH($B$1, resultados!$A$1:$ZZ$1, 0))</f>
        <v/>
      </c>
      <c r="B2069">
        <f>INDEX(resultados!$A$2:$ZZ$3000, 2063, MATCH($B$2, resultados!$A$1:$ZZ$1, 0))</f>
        <v/>
      </c>
      <c r="C2069">
        <f>INDEX(resultados!$A$2:$ZZ$3000, 2063, MATCH($B$3, resultados!$A$1:$ZZ$1, 0))</f>
        <v/>
      </c>
    </row>
    <row r="2070">
      <c r="A2070">
        <f>INDEX(resultados!$A$2:$ZZ$3000, 2064, MATCH($B$1, resultados!$A$1:$ZZ$1, 0))</f>
        <v/>
      </c>
      <c r="B2070">
        <f>INDEX(resultados!$A$2:$ZZ$3000, 2064, MATCH($B$2, resultados!$A$1:$ZZ$1, 0))</f>
        <v/>
      </c>
      <c r="C2070">
        <f>INDEX(resultados!$A$2:$ZZ$3000, 2064, MATCH($B$3, resultados!$A$1:$ZZ$1, 0))</f>
        <v/>
      </c>
    </row>
    <row r="2071">
      <c r="A2071">
        <f>INDEX(resultados!$A$2:$ZZ$3000, 2065, MATCH($B$1, resultados!$A$1:$ZZ$1, 0))</f>
        <v/>
      </c>
      <c r="B2071">
        <f>INDEX(resultados!$A$2:$ZZ$3000, 2065, MATCH($B$2, resultados!$A$1:$ZZ$1, 0))</f>
        <v/>
      </c>
      <c r="C2071">
        <f>INDEX(resultados!$A$2:$ZZ$3000, 2065, MATCH($B$3, resultados!$A$1:$ZZ$1, 0))</f>
        <v/>
      </c>
    </row>
    <row r="2072">
      <c r="A2072">
        <f>INDEX(resultados!$A$2:$ZZ$3000, 2066, MATCH($B$1, resultados!$A$1:$ZZ$1, 0))</f>
        <v/>
      </c>
      <c r="B2072">
        <f>INDEX(resultados!$A$2:$ZZ$3000, 2066, MATCH($B$2, resultados!$A$1:$ZZ$1, 0))</f>
        <v/>
      </c>
      <c r="C2072">
        <f>INDEX(resultados!$A$2:$ZZ$3000, 2066, MATCH($B$3, resultados!$A$1:$ZZ$1, 0))</f>
        <v/>
      </c>
    </row>
    <row r="2073">
      <c r="A2073">
        <f>INDEX(resultados!$A$2:$ZZ$3000, 2067, MATCH($B$1, resultados!$A$1:$ZZ$1, 0))</f>
        <v/>
      </c>
      <c r="B2073">
        <f>INDEX(resultados!$A$2:$ZZ$3000, 2067, MATCH($B$2, resultados!$A$1:$ZZ$1, 0))</f>
        <v/>
      </c>
      <c r="C2073">
        <f>INDEX(resultados!$A$2:$ZZ$3000, 2067, MATCH($B$3, resultados!$A$1:$ZZ$1, 0))</f>
        <v/>
      </c>
    </row>
    <row r="2074">
      <c r="A2074">
        <f>INDEX(resultados!$A$2:$ZZ$3000, 2068, MATCH($B$1, resultados!$A$1:$ZZ$1, 0))</f>
        <v/>
      </c>
      <c r="B2074">
        <f>INDEX(resultados!$A$2:$ZZ$3000, 2068, MATCH($B$2, resultados!$A$1:$ZZ$1, 0))</f>
        <v/>
      </c>
      <c r="C2074">
        <f>INDEX(resultados!$A$2:$ZZ$3000, 2068, MATCH($B$3, resultados!$A$1:$ZZ$1, 0))</f>
        <v/>
      </c>
    </row>
    <row r="2075">
      <c r="A2075">
        <f>INDEX(resultados!$A$2:$ZZ$3000, 2069, MATCH($B$1, resultados!$A$1:$ZZ$1, 0))</f>
        <v/>
      </c>
      <c r="B2075">
        <f>INDEX(resultados!$A$2:$ZZ$3000, 2069, MATCH($B$2, resultados!$A$1:$ZZ$1, 0))</f>
        <v/>
      </c>
      <c r="C2075">
        <f>INDEX(resultados!$A$2:$ZZ$3000, 2069, MATCH($B$3, resultados!$A$1:$ZZ$1, 0))</f>
        <v/>
      </c>
    </row>
    <row r="2076">
      <c r="A2076">
        <f>INDEX(resultados!$A$2:$ZZ$3000, 2070, MATCH($B$1, resultados!$A$1:$ZZ$1, 0))</f>
        <v/>
      </c>
      <c r="B2076">
        <f>INDEX(resultados!$A$2:$ZZ$3000, 2070, MATCH($B$2, resultados!$A$1:$ZZ$1, 0))</f>
        <v/>
      </c>
      <c r="C2076">
        <f>INDEX(resultados!$A$2:$ZZ$3000, 2070, MATCH($B$3, resultados!$A$1:$ZZ$1, 0))</f>
        <v/>
      </c>
    </row>
    <row r="2077">
      <c r="A2077">
        <f>INDEX(resultados!$A$2:$ZZ$3000, 2071, MATCH($B$1, resultados!$A$1:$ZZ$1, 0))</f>
        <v/>
      </c>
      <c r="B2077">
        <f>INDEX(resultados!$A$2:$ZZ$3000, 2071, MATCH($B$2, resultados!$A$1:$ZZ$1, 0))</f>
        <v/>
      </c>
      <c r="C2077">
        <f>INDEX(resultados!$A$2:$ZZ$3000, 2071, MATCH($B$3, resultados!$A$1:$ZZ$1, 0))</f>
        <v/>
      </c>
    </row>
    <row r="2078">
      <c r="A2078">
        <f>INDEX(resultados!$A$2:$ZZ$3000, 2072, MATCH($B$1, resultados!$A$1:$ZZ$1, 0))</f>
        <v/>
      </c>
      <c r="B2078">
        <f>INDEX(resultados!$A$2:$ZZ$3000, 2072, MATCH($B$2, resultados!$A$1:$ZZ$1, 0))</f>
        <v/>
      </c>
      <c r="C2078">
        <f>INDEX(resultados!$A$2:$ZZ$3000, 2072, MATCH($B$3, resultados!$A$1:$ZZ$1, 0))</f>
        <v/>
      </c>
    </row>
    <row r="2079">
      <c r="A2079">
        <f>INDEX(resultados!$A$2:$ZZ$3000, 2073, MATCH($B$1, resultados!$A$1:$ZZ$1, 0))</f>
        <v/>
      </c>
      <c r="B2079">
        <f>INDEX(resultados!$A$2:$ZZ$3000, 2073, MATCH($B$2, resultados!$A$1:$ZZ$1, 0))</f>
        <v/>
      </c>
      <c r="C2079">
        <f>INDEX(resultados!$A$2:$ZZ$3000, 2073, MATCH($B$3, resultados!$A$1:$ZZ$1, 0))</f>
        <v/>
      </c>
    </row>
    <row r="2080">
      <c r="A2080">
        <f>INDEX(resultados!$A$2:$ZZ$3000, 2074, MATCH($B$1, resultados!$A$1:$ZZ$1, 0))</f>
        <v/>
      </c>
      <c r="B2080">
        <f>INDEX(resultados!$A$2:$ZZ$3000, 2074, MATCH($B$2, resultados!$A$1:$ZZ$1, 0))</f>
        <v/>
      </c>
      <c r="C2080">
        <f>INDEX(resultados!$A$2:$ZZ$3000, 2074, MATCH($B$3, resultados!$A$1:$ZZ$1, 0))</f>
        <v/>
      </c>
    </row>
    <row r="2081">
      <c r="A2081">
        <f>INDEX(resultados!$A$2:$ZZ$3000, 2075, MATCH($B$1, resultados!$A$1:$ZZ$1, 0))</f>
        <v/>
      </c>
      <c r="B2081">
        <f>INDEX(resultados!$A$2:$ZZ$3000, 2075, MATCH($B$2, resultados!$A$1:$ZZ$1, 0))</f>
        <v/>
      </c>
      <c r="C2081">
        <f>INDEX(resultados!$A$2:$ZZ$3000, 2075, MATCH($B$3, resultados!$A$1:$ZZ$1, 0))</f>
        <v/>
      </c>
    </row>
    <row r="2082">
      <c r="A2082">
        <f>INDEX(resultados!$A$2:$ZZ$3000, 2076, MATCH($B$1, resultados!$A$1:$ZZ$1, 0))</f>
        <v/>
      </c>
      <c r="B2082">
        <f>INDEX(resultados!$A$2:$ZZ$3000, 2076, MATCH($B$2, resultados!$A$1:$ZZ$1, 0))</f>
        <v/>
      </c>
      <c r="C2082">
        <f>INDEX(resultados!$A$2:$ZZ$3000, 2076, MATCH($B$3, resultados!$A$1:$ZZ$1, 0))</f>
        <v/>
      </c>
    </row>
    <row r="2083">
      <c r="A2083">
        <f>INDEX(resultados!$A$2:$ZZ$3000, 2077, MATCH($B$1, resultados!$A$1:$ZZ$1, 0))</f>
        <v/>
      </c>
      <c r="B2083">
        <f>INDEX(resultados!$A$2:$ZZ$3000, 2077, MATCH($B$2, resultados!$A$1:$ZZ$1, 0))</f>
        <v/>
      </c>
      <c r="C2083">
        <f>INDEX(resultados!$A$2:$ZZ$3000, 2077, MATCH($B$3, resultados!$A$1:$ZZ$1, 0))</f>
        <v/>
      </c>
    </row>
    <row r="2084">
      <c r="A2084">
        <f>INDEX(resultados!$A$2:$ZZ$3000, 2078, MATCH($B$1, resultados!$A$1:$ZZ$1, 0))</f>
        <v/>
      </c>
      <c r="B2084">
        <f>INDEX(resultados!$A$2:$ZZ$3000, 2078, MATCH($B$2, resultados!$A$1:$ZZ$1, 0))</f>
        <v/>
      </c>
      <c r="C2084">
        <f>INDEX(resultados!$A$2:$ZZ$3000, 2078, MATCH($B$3, resultados!$A$1:$ZZ$1, 0))</f>
        <v/>
      </c>
    </row>
    <row r="2085">
      <c r="A2085">
        <f>INDEX(resultados!$A$2:$ZZ$3000, 2079, MATCH($B$1, resultados!$A$1:$ZZ$1, 0))</f>
        <v/>
      </c>
      <c r="B2085">
        <f>INDEX(resultados!$A$2:$ZZ$3000, 2079, MATCH($B$2, resultados!$A$1:$ZZ$1, 0))</f>
        <v/>
      </c>
      <c r="C2085">
        <f>INDEX(resultados!$A$2:$ZZ$3000, 2079, MATCH($B$3, resultados!$A$1:$ZZ$1, 0))</f>
        <v/>
      </c>
    </row>
    <row r="2086">
      <c r="A2086">
        <f>INDEX(resultados!$A$2:$ZZ$3000, 2080, MATCH($B$1, resultados!$A$1:$ZZ$1, 0))</f>
        <v/>
      </c>
      <c r="B2086">
        <f>INDEX(resultados!$A$2:$ZZ$3000, 2080, MATCH($B$2, resultados!$A$1:$ZZ$1, 0))</f>
        <v/>
      </c>
      <c r="C2086">
        <f>INDEX(resultados!$A$2:$ZZ$3000, 2080, MATCH($B$3, resultados!$A$1:$ZZ$1, 0))</f>
        <v/>
      </c>
    </row>
    <row r="2087">
      <c r="A2087">
        <f>INDEX(resultados!$A$2:$ZZ$3000, 2081, MATCH($B$1, resultados!$A$1:$ZZ$1, 0))</f>
        <v/>
      </c>
      <c r="B2087">
        <f>INDEX(resultados!$A$2:$ZZ$3000, 2081, MATCH($B$2, resultados!$A$1:$ZZ$1, 0))</f>
        <v/>
      </c>
      <c r="C2087">
        <f>INDEX(resultados!$A$2:$ZZ$3000, 2081, MATCH($B$3, resultados!$A$1:$ZZ$1, 0))</f>
        <v/>
      </c>
    </row>
    <row r="2088">
      <c r="A2088">
        <f>INDEX(resultados!$A$2:$ZZ$3000, 2082, MATCH($B$1, resultados!$A$1:$ZZ$1, 0))</f>
        <v/>
      </c>
      <c r="B2088">
        <f>INDEX(resultados!$A$2:$ZZ$3000, 2082, MATCH($B$2, resultados!$A$1:$ZZ$1, 0))</f>
        <v/>
      </c>
      <c r="C2088">
        <f>INDEX(resultados!$A$2:$ZZ$3000, 2082, MATCH($B$3, resultados!$A$1:$ZZ$1, 0))</f>
        <v/>
      </c>
    </row>
    <row r="2089">
      <c r="A2089">
        <f>INDEX(resultados!$A$2:$ZZ$3000, 2083, MATCH($B$1, resultados!$A$1:$ZZ$1, 0))</f>
        <v/>
      </c>
      <c r="B2089">
        <f>INDEX(resultados!$A$2:$ZZ$3000, 2083, MATCH($B$2, resultados!$A$1:$ZZ$1, 0))</f>
        <v/>
      </c>
      <c r="C2089">
        <f>INDEX(resultados!$A$2:$ZZ$3000, 2083, MATCH($B$3, resultados!$A$1:$ZZ$1, 0))</f>
        <v/>
      </c>
    </row>
    <row r="2090">
      <c r="A2090">
        <f>INDEX(resultados!$A$2:$ZZ$3000, 2084, MATCH($B$1, resultados!$A$1:$ZZ$1, 0))</f>
        <v/>
      </c>
      <c r="B2090">
        <f>INDEX(resultados!$A$2:$ZZ$3000, 2084, MATCH($B$2, resultados!$A$1:$ZZ$1, 0))</f>
        <v/>
      </c>
      <c r="C2090">
        <f>INDEX(resultados!$A$2:$ZZ$3000, 2084, MATCH($B$3, resultados!$A$1:$ZZ$1, 0))</f>
        <v/>
      </c>
    </row>
    <row r="2091">
      <c r="A2091">
        <f>INDEX(resultados!$A$2:$ZZ$3000, 2085, MATCH($B$1, resultados!$A$1:$ZZ$1, 0))</f>
        <v/>
      </c>
      <c r="B2091">
        <f>INDEX(resultados!$A$2:$ZZ$3000, 2085, MATCH($B$2, resultados!$A$1:$ZZ$1, 0))</f>
        <v/>
      </c>
      <c r="C2091">
        <f>INDEX(resultados!$A$2:$ZZ$3000, 2085, MATCH($B$3, resultados!$A$1:$ZZ$1, 0))</f>
        <v/>
      </c>
    </row>
    <row r="2092">
      <c r="A2092">
        <f>INDEX(resultados!$A$2:$ZZ$3000, 2086, MATCH($B$1, resultados!$A$1:$ZZ$1, 0))</f>
        <v/>
      </c>
      <c r="B2092">
        <f>INDEX(resultados!$A$2:$ZZ$3000, 2086, MATCH($B$2, resultados!$A$1:$ZZ$1, 0))</f>
        <v/>
      </c>
      <c r="C2092">
        <f>INDEX(resultados!$A$2:$ZZ$3000, 2086, MATCH($B$3, resultados!$A$1:$ZZ$1, 0))</f>
        <v/>
      </c>
    </row>
    <row r="2093">
      <c r="A2093">
        <f>INDEX(resultados!$A$2:$ZZ$3000, 2087, MATCH($B$1, resultados!$A$1:$ZZ$1, 0))</f>
        <v/>
      </c>
      <c r="B2093">
        <f>INDEX(resultados!$A$2:$ZZ$3000, 2087, MATCH($B$2, resultados!$A$1:$ZZ$1, 0))</f>
        <v/>
      </c>
      <c r="C2093">
        <f>INDEX(resultados!$A$2:$ZZ$3000, 2087, MATCH($B$3, resultados!$A$1:$ZZ$1, 0))</f>
        <v/>
      </c>
    </row>
    <row r="2094">
      <c r="A2094">
        <f>INDEX(resultados!$A$2:$ZZ$3000, 2088, MATCH($B$1, resultados!$A$1:$ZZ$1, 0))</f>
        <v/>
      </c>
      <c r="B2094">
        <f>INDEX(resultados!$A$2:$ZZ$3000, 2088, MATCH($B$2, resultados!$A$1:$ZZ$1, 0))</f>
        <v/>
      </c>
      <c r="C2094">
        <f>INDEX(resultados!$A$2:$ZZ$3000, 2088, MATCH($B$3, resultados!$A$1:$ZZ$1, 0))</f>
        <v/>
      </c>
    </row>
    <row r="2095">
      <c r="A2095">
        <f>INDEX(resultados!$A$2:$ZZ$3000, 2089, MATCH($B$1, resultados!$A$1:$ZZ$1, 0))</f>
        <v/>
      </c>
      <c r="B2095">
        <f>INDEX(resultados!$A$2:$ZZ$3000, 2089, MATCH($B$2, resultados!$A$1:$ZZ$1, 0))</f>
        <v/>
      </c>
      <c r="C2095">
        <f>INDEX(resultados!$A$2:$ZZ$3000, 2089, MATCH($B$3, resultados!$A$1:$ZZ$1, 0))</f>
        <v/>
      </c>
    </row>
    <row r="2096">
      <c r="A2096">
        <f>INDEX(resultados!$A$2:$ZZ$3000, 2090, MATCH($B$1, resultados!$A$1:$ZZ$1, 0))</f>
        <v/>
      </c>
      <c r="B2096">
        <f>INDEX(resultados!$A$2:$ZZ$3000, 2090, MATCH($B$2, resultados!$A$1:$ZZ$1, 0))</f>
        <v/>
      </c>
      <c r="C2096">
        <f>INDEX(resultados!$A$2:$ZZ$3000, 2090, MATCH($B$3, resultados!$A$1:$ZZ$1, 0))</f>
        <v/>
      </c>
    </row>
    <row r="2097">
      <c r="A2097">
        <f>INDEX(resultados!$A$2:$ZZ$3000, 2091, MATCH($B$1, resultados!$A$1:$ZZ$1, 0))</f>
        <v/>
      </c>
      <c r="B2097">
        <f>INDEX(resultados!$A$2:$ZZ$3000, 2091, MATCH($B$2, resultados!$A$1:$ZZ$1, 0))</f>
        <v/>
      </c>
      <c r="C2097">
        <f>INDEX(resultados!$A$2:$ZZ$3000, 2091, MATCH($B$3, resultados!$A$1:$ZZ$1, 0))</f>
        <v/>
      </c>
    </row>
    <row r="2098">
      <c r="A2098">
        <f>INDEX(resultados!$A$2:$ZZ$3000, 2092, MATCH($B$1, resultados!$A$1:$ZZ$1, 0))</f>
        <v/>
      </c>
      <c r="B2098">
        <f>INDEX(resultados!$A$2:$ZZ$3000, 2092, MATCH($B$2, resultados!$A$1:$ZZ$1, 0))</f>
        <v/>
      </c>
      <c r="C2098">
        <f>INDEX(resultados!$A$2:$ZZ$3000, 2092, MATCH($B$3, resultados!$A$1:$ZZ$1, 0))</f>
        <v/>
      </c>
    </row>
    <row r="2099">
      <c r="A2099">
        <f>INDEX(resultados!$A$2:$ZZ$3000, 2093, MATCH($B$1, resultados!$A$1:$ZZ$1, 0))</f>
        <v/>
      </c>
      <c r="B2099">
        <f>INDEX(resultados!$A$2:$ZZ$3000, 2093, MATCH($B$2, resultados!$A$1:$ZZ$1, 0))</f>
        <v/>
      </c>
      <c r="C2099">
        <f>INDEX(resultados!$A$2:$ZZ$3000, 2093, MATCH($B$3, resultados!$A$1:$ZZ$1, 0))</f>
        <v/>
      </c>
    </row>
    <row r="2100">
      <c r="A2100">
        <f>INDEX(resultados!$A$2:$ZZ$3000, 2094, MATCH($B$1, resultados!$A$1:$ZZ$1, 0))</f>
        <v/>
      </c>
      <c r="B2100">
        <f>INDEX(resultados!$A$2:$ZZ$3000, 2094, MATCH($B$2, resultados!$A$1:$ZZ$1, 0))</f>
        <v/>
      </c>
      <c r="C2100">
        <f>INDEX(resultados!$A$2:$ZZ$3000, 2094, MATCH($B$3, resultados!$A$1:$ZZ$1, 0))</f>
        <v/>
      </c>
    </row>
    <row r="2101">
      <c r="A2101">
        <f>INDEX(resultados!$A$2:$ZZ$3000, 2095, MATCH($B$1, resultados!$A$1:$ZZ$1, 0))</f>
        <v/>
      </c>
      <c r="B2101">
        <f>INDEX(resultados!$A$2:$ZZ$3000, 2095, MATCH($B$2, resultados!$A$1:$ZZ$1, 0))</f>
        <v/>
      </c>
      <c r="C2101">
        <f>INDEX(resultados!$A$2:$ZZ$3000, 2095, MATCH($B$3, resultados!$A$1:$ZZ$1, 0))</f>
        <v/>
      </c>
    </row>
    <row r="2102">
      <c r="A2102">
        <f>INDEX(resultados!$A$2:$ZZ$3000, 2096, MATCH($B$1, resultados!$A$1:$ZZ$1, 0))</f>
        <v/>
      </c>
      <c r="B2102">
        <f>INDEX(resultados!$A$2:$ZZ$3000, 2096, MATCH($B$2, resultados!$A$1:$ZZ$1, 0))</f>
        <v/>
      </c>
      <c r="C2102">
        <f>INDEX(resultados!$A$2:$ZZ$3000, 2096, MATCH($B$3, resultados!$A$1:$ZZ$1, 0))</f>
        <v/>
      </c>
    </row>
    <row r="2103">
      <c r="A2103">
        <f>INDEX(resultados!$A$2:$ZZ$3000, 2097, MATCH($B$1, resultados!$A$1:$ZZ$1, 0))</f>
        <v/>
      </c>
      <c r="B2103">
        <f>INDEX(resultados!$A$2:$ZZ$3000, 2097, MATCH($B$2, resultados!$A$1:$ZZ$1, 0))</f>
        <v/>
      </c>
      <c r="C2103">
        <f>INDEX(resultados!$A$2:$ZZ$3000, 2097, MATCH($B$3, resultados!$A$1:$ZZ$1, 0))</f>
        <v/>
      </c>
    </row>
    <row r="2104">
      <c r="A2104">
        <f>INDEX(resultados!$A$2:$ZZ$3000, 2098, MATCH($B$1, resultados!$A$1:$ZZ$1, 0))</f>
        <v/>
      </c>
      <c r="B2104">
        <f>INDEX(resultados!$A$2:$ZZ$3000, 2098, MATCH($B$2, resultados!$A$1:$ZZ$1, 0))</f>
        <v/>
      </c>
      <c r="C2104">
        <f>INDEX(resultados!$A$2:$ZZ$3000, 2098, MATCH($B$3, resultados!$A$1:$ZZ$1, 0))</f>
        <v/>
      </c>
    </row>
    <row r="2105">
      <c r="A2105">
        <f>INDEX(resultados!$A$2:$ZZ$3000, 2099, MATCH($B$1, resultados!$A$1:$ZZ$1, 0))</f>
        <v/>
      </c>
      <c r="B2105">
        <f>INDEX(resultados!$A$2:$ZZ$3000, 2099, MATCH($B$2, resultados!$A$1:$ZZ$1, 0))</f>
        <v/>
      </c>
      <c r="C2105">
        <f>INDEX(resultados!$A$2:$ZZ$3000, 2099, MATCH($B$3, resultados!$A$1:$ZZ$1, 0))</f>
        <v/>
      </c>
    </row>
    <row r="2106">
      <c r="A2106">
        <f>INDEX(resultados!$A$2:$ZZ$3000, 2100, MATCH($B$1, resultados!$A$1:$ZZ$1, 0))</f>
        <v/>
      </c>
      <c r="B2106">
        <f>INDEX(resultados!$A$2:$ZZ$3000, 2100, MATCH($B$2, resultados!$A$1:$ZZ$1, 0))</f>
        <v/>
      </c>
      <c r="C2106">
        <f>INDEX(resultados!$A$2:$ZZ$3000, 2100, MATCH($B$3, resultados!$A$1:$ZZ$1, 0))</f>
        <v/>
      </c>
    </row>
    <row r="2107">
      <c r="A2107">
        <f>INDEX(resultados!$A$2:$ZZ$3000, 2101, MATCH($B$1, resultados!$A$1:$ZZ$1, 0))</f>
        <v/>
      </c>
      <c r="B2107">
        <f>INDEX(resultados!$A$2:$ZZ$3000, 2101, MATCH($B$2, resultados!$A$1:$ZZ$1, 0))</f>
        <v/>
      </c>
      <c r="C2107">
        <f>INDEX(resultados!$A$2:$ZZ$3000, 2101, MATCH($B$3, resultados!$A$1:$ZZ$1, 0))</f>
        <v/>
      </c>
    </row>
    <row r="2108">
      <c r="A2108">
        <f>INDEX(resultados!$A$2:$ZZ$3000, 2102, MATCH($B$1, resultados!$A$1:$ZZ$1, 0))</f>
        <v/>
      </c>
      <c r="B2108">
        <f>INDEX(resultados!$A$2:$ZZ$3000, 2102, MATCH($B$2, resultados!$A$1:$ZZ$1, 0))</f>
        <v/>
      </c>
      <c r="C2108">
        <f>INDEX(resultados!$A$2:$ZZ$3000, 2102, MATCH($B$3, resultados!$A$1:$ZZ$1, 0))</f>
        <v/>
      </c>
    </row>
    <row r="2109">
      <c r="A2109">
        <f>INDEX(resultados!$A$2:$ZZ$3000, 2103, MATCH($B$1, resultados!$A$1:$ZZ$1, 0))</f>
        <v/>
      </c>
      <c r="B2109">
        <f>INDEX(resultados!$A$2:$ZZ$3000, 2103, MATCH($B$2, resultados!$A$1:$ZZ$1, 0))</f>
        <v/>
      </c>
      <c r="C2109">
        <f>INDEX(resultados!$A$2:$ZZ$3000, 2103, MATCH($B$3, resultados!$A$1:$ZZ$1, 0))</f>
        <v/>
      </c>
    </row>
    <row r="2110">
      <c r="A2110">
        <f>INDEX(resultados!$A$2:$ZZ$3000, 2104, MATCH($B$1, resultados!$A$1:$ZZ$1, 0))</f>
        <v/>
      </c>
      <c r="B2110">
        <f>INDEX(resultados!$A$2:$ZZ$3000, 2104, MATCH($B$2, resultados!$A$1:$ZZ$1, 0))</f>
        <v/>
      </c>
      <c r="C2110">
        <f>INDEX(resultados!$A$2:$ZZ$3000, 2104, MATCH($B$3, resultados!$A$1:$ZZ$1, 0))</f>
        <v/>
      </c>
    </row>
    <row r="2111">
      <c r="A2111">
        <f>INDEX(resultados!$A$2:$ZZ$3000, 2105, MATCH($B$1, resultados!$A$1:$ZZ$1, 0))</f>
        <v/>
      </c>
      <c r="B2111">
        <f>INDEX(resultados!$A$2:$ZZ$3000, 2105, MATCH($B$2, resultados!$A$1:$ZZ$1, 0))</f>
        <v/>
      </c>
      <c r="C2111">
        <f>INDEX(resultados!$A$2:$ZZ$3000, 2105, MATCH($B$3, resultados!$A$1:$ZZ$1, 0))</f>
        <v/>
      </c>
    </row>
    <row r="2112">
      <c r="A2112">
        <f>INDEX(resultados!$A$2:$ZZ$3000, 2106, MATCH($B$1, resultados!$A$1:$ZZ$1, 0))</f>
        <v/>
      </c>
      <c r="B2112">
        <f>INDEX(resultados!$A$2:$ZZ$3000, 2106, MATCH($B$2, resultados!$A$1:$ZZ$1, 0))</f>
        <v/>
      </c>
      <c r="C2112">
        <f>INDEX(resultados!$A$2:$ZZ$3000, 2106, MATCH($B$3, resultados!$A$1:$ZZ$1, 0))</f>
        <v/>
      </c>
    </row>
    <row r="2113">
      <c r="A2113">
        <f>INDEX(resultados!$A$2:$ZZ$3000, 2107, MATCH($B$1, resultados!$A$1:$ZZ$1, 0))</f>
        <v/>
      </c>
      <c r="B2113">
        <f>INDEX(resultados!$A$2:$ZZ$3000, 2107, MATCH($B$2, resultados!$A$1:$ZZ$1, 0))</f>
        <v/>
      </c>
      <c r="C2113">
        <f>INDEX(resultados!$A$2:$ZZ$3000, 2107, MATCH($B$3, resultados!$A$1:$ZZ$1, 0))</f>
        <v/>
      </c>
    </row>
    <row r="2114">
      <c r="A2114">
        <f>INDEX(resultados!$A$2:$ZZ$3000, 2108, MATCH($B$1, resultados!$A$1:$ZZ$1, 0))</f>
        <v/>
      </c>
      <c r="B2114">
        <f>INDEX(resultados!$A$2:$ZZ$3000, 2108, MATCH($B$2, resultados!$A$1:$ZZ$1, 0))</f>
        <v/>
      </c>
      <c r="C2114">
        <f>INDEX(resultados!$A$2:$ZZ$3000, 2108, MATCH($B$3, resultados!$A$1:$ZZ$1, 0))</f>
        <v/>
      </c>
    </row>
    <row r="2115">
      <c r="A2115">
        <f>INDEX(resultados!$A$2:$ZZ$3000, 2109, MATCH($B$1, resultados!$A$1:$ZZ$1, 0))</f>
        <v/>
      </c>
      <c r="B2115">
        <f>INDEX(resultados!$A$2:$ZZ$3000, 2109, MATCH($B$2, resultados!$A$1:$ZZ$1, 0))</f>
        <v/>
      </c>
      <c r="C2115">
        <f>INDEX(resultados!$A$2:$ZZ$3000, 2109, MATCH($B$3, resultados!$A$1:$ZZ$1, 0))</f>
        <v/>
      </c>
    </row>
    <row r="2116">
      <c r="A2116">
        <f>INDEX(resultados!$A$2:$ZZ$3000, 2110, MATCH($B$1, resultados!$A$1:$ZZ$1, 0))</f>
        <v/>
      </c>
      <c r="B2116">
        <f>INDEX(resultados!$A$2:$ZZ$3000, 2110, MATCH($B$2, resultados!$A$1:$ZZ$1, 0))</f>
        <v/>
      </c>
      <c r="C2116">
        <f>INDEX(resultados!$A$2:$ZZ$3000, 2110, MATCH($B$3, resultados!$A$1:$ZZ$1, 0))</f>
        <v/>
      </c>
    </row>
    <row r="2117">
      <c r="A2117">
        <f>INDEX(resultados!$A$2:$ZZ$3000, 2111, MATCH($B$1, resultados!$A$1:$ZZ$1, 0))</f>
        <v/>
      </c>
      <c r="B2117">
        <f>INDEX(resultados!$A$2:$ZZ$3000, 2111, MATCH($B$2, resultados!$A$1:$ZZ$1, 0))</f>
        <v/>
      </c>
      <c r="C2117">
        <f>INDEX(resultados!$A$2:$ZZ$3000, 2111, MATCH($B$3, resultados!$A$1:$ZZ$1, 0))</f>
        <v/>
      </c>
    </row>
    <row r="2118">
      <c r="A2118">
        <f>INDEX(resultados!$A$2:$ZZ$3000, 2112, MATCH($B$1, resultados!$A$1:$ZZ$1, 0))</f>
        <v/>
      </c>
      <c r="B2118">
        <f>INDEX(resultados!$A$2:$ZZ$3000, 2112, MATCH($B$2, resultados!$A$1:$ZZ$1, 0))</f>
        <v/>
      </c>
      <c r="C2118">
        <f>INDEX(resultados!$A$2:$ZZ$3000, 2112, MATCH($B$3, resultados!$A$1:$ZZ$1, 0))</f>
        <v/>
      </c>
    </row>
    <row r="2119">
      <c r="A2119">
        <f>INDEX(resultados!$A$2:$ZZ$3000, 2113, MATCH($B$1, resultados!$A$1:$ZZ$1, 0))</f>
        <v/>
      </c>
      <c r="B2119">
        <f>INDEX(resultados!$A$2:$ZZ$3000, 2113, MATCH($B$2, resultados!$A$1:$ZZ$1, 0))</f>
        <v/>
      </c>
      <c r="C2119">
        <f>INDEX(resultados!$A$2:$ZZ$3000, 2113, MATCH($B$3, resultados!$A$1:$ZZ$1, 0))</f>
        <v/>
      </c>
    </row>
    <row r="2120">
      <c r="A2120">
        <f>INDEX(resultados!$A$2:$ZZ$3000, 2114, MATCH($B$1, resultados!$A$1:$ZZ$1, 0))</f>
        <v/>
      </c>
      <c r="B2120">
        <f>INDEX(resultados!$A$2:$ZZ$3000, 2114, MATCH($B$2, resultados!$A$1:$ZZ$1, 0))</f>
        <v/>
      </c>
      <c r="C2120">
        <f>INDEX(resultados!$A$2:$ZZ$3000, 2114, MATCH($B$3, resultados!$A$1:$ZZ$1, 0))</f>
        <v/>
      </c>
    </row>
    <row r="2121">
      <c r="A2121">
        <f>INDEX(resultados!$A$2:$ZZ$3000, 2115, MATCH($B$1, resultados!$A$1:$ZZ$1, 0))</f>
        <v/>
      </c>
      <c r="B2121">
        <f>INDEX(resultados!$A$2:$ZZ$3000, 2115, MATCH($B$2, resultados!$A$1:$ZZ$1, 0))</f>
        <v/>
      </c>
      <c r="C2121">
        <f>INDEX(resultados!$A$2:$ZZ$3000, 2115, MATCH($B$3, resultados!$A$1:$ZZ$1, 0))</f>
        <v/>
      </c>
    </row>
    <row r="2122">
      <c r="A2122">
        <f>INDEX(resultados!$A$2:$ZZ$3000, 2116, MATCH($B$1, resultados!$A$1:$ZZ$1, 0))</f>
        <v/>
      </c>
      <c r="B2122">
        <f>INDEX(resultados!$A$2:$ZZ$3000, 2116, MATCH($B$2, resultados!$A$1:$ZZ$1, 0))</f>
        <v/>
      </c>
      <c r="C2122">
        <f>INDEX(resultados!$A$2:$ZZ$3000, 2116, MATCH($B$3, resultados!$A$1:$ZZ$1, 0))</f>
        <v/>
      </c>
    </row>
    <row r="2123">
      <c r="A2123">
        <f>INDEX(resultados!$A$2:$ZZ$3000, 2117, MATCH($B$1, resultados!$A$1:$ZZ$1, 0))</f>
        <v/>
      </c>
      <c r="B2123">
        <f>INDEX(resultados!$A$2:$ZZ$3000, 2117, MATCH($B$2, resultados!$A$1:$ZZ$1, 0))</f>
        <v/>
      </c>
      <c r="C2123">
        <f>INDEX(resultados!$A$2:$ZZ$3000, 2117, MATCH($B$3, resultados!$A$1:$ZZ$1, 0))</f>
        <v/>
      </c>
    </row>
    <row r="2124">
      <c r="A2124">
        <f>INDEX(resultados!$A$2:$ZZ$3000, 2118, MATCH($B$1, resultados!$A$1:$ZZ$1, 0))</f>
        <v/>
      </c>
      <c r="B2124">
        <f>INDEX(resultados!$A$2:$ZZ$3000, 2118, MATCH($B$2, resultados!$A$1:$ZZ$1, 0))</f>
        <v/>
      </c>
      <c r="C2124">
        <f>INDEX(resultados!$A$2:$ZZ$3000, 2118, MATCH($B$3, resultados!$A$1:$ZZ$1, 0))</f>
        <v/>
      </c>
    </row>
    <row r="2125">
      <c r="A2125">
        <f>INDEX(resultados!$A$2:$ZZ$3000, 2119, MATCH($B$1, resultados!$A$1:$ZZ$1, 0))</f>
        <v/>
      </c>
      <c r="B2125">
        <f>INDEX(resultados!$A$2:$ZZ$3000, 2119, MATCH($B$2, resultados!$A$1:$ZZ$1, 0))</f>
        <v/>
      </c>
      <c r="C2125">
        <f>INDEX(resultados!$A$2:$ZZ$3000, 2119, MATCH($B$3, resultados!$A$1:$ZZ$1, 0))</f>
        <v/>
      </c>
    </row>
    <row r="2126">
      <c r="A2126">
        <f>INDEX(resultados!$A$2:$ZZ$3000, 2120, MATCH($B$1, resultados!$A$1:$ZZ$1, 0))</f>
        <v/>
      </c>
      <c r="B2126">
        <f>INDEX(resultados!$A$2:$ZZ$3000, 2120, MATCH($B$2, resultados!$A$1:$ZZ$1, 0))</f>
        <v/>
      </c>
      <c r="C2126">
        <f>INDEX(resultados!$A$2:$ZZ$3000, 2120, MATCH($B$3, resultados!$A$1:$ZZ$1, 0))</f>
        <v/>
      </c>
    </row>
    <row r="2127">
      <c r="A2127">
        <f>INDEX(resultados!$A$2:$ZZ$3000, 2121, MATCH($B$1, resultados!$A$1:$ZZ$1, 0))</f>
        <v/>
      </c>
      <c r="B2127">
        <f>INDEX(resultados!$A$2:$ZZ$3000, 2121, MATCH($B$2, resultados!$A$1:$ZZ$1, 0))</f>
        <v/>
      </c>
      <c r="C2127">
        <f>INDEX(resultados!$A$2:$ZZ$3000, 2121, MATCH($B$3, resultados!$A$1:$ZZ$1, 0))</f>
        <v/>
      </c>
    </row>
    <row r="2128">
      <c r="A2128">
        <f>INDEX(resultados!$A$2:$ZZ$3000, 2122, MATCH($B$1, resultados!$A$1:$ZZ$1, 0))</f>
        <v/>
      </c>
      <c r="B2128">
        <f>INDEX(resultados!$A$2:$ZZ$3000, 2122, MATCH($B$2, resultados!$A$1:$ZZ$1, 0))</f>
        <v/>
      </c>
      <c r="C2128">
        <f>INDEX(resultados!$A$2:$ZZ$3000, 2122, MATCH($B$3, resultados!$A$1:$ZZ$1, 0))</f>
        <v/>
      </c>
    </row>
    <row r="2129">
      <c r="A2129">
        <f>INDEX(resultados!$A$2:$ZZ$3000, 2123, MATCH($B$1, resultados!$A$1:$ZZ$1, 0))</f>
        <v/>
      </c>
      <c r="B2129">
        <f>INDEX(resultados!$A$2:$ZZ$3000, 2123, MATCH($B$2, resultados!$A$1:$ZZ$1, 0))</f>
        <v/>
      </c>
      <c r="C2129">
        <f>INDEX(resultados!$A$2:$ZZ$3000, 2123, MATCH($B$3, resultados!$A$1:$ZZ$1, 0))</f>
        <v/>
      </c>
    </row>
    <row r="2130">
      <c r="A2130">
        <f>INDEX(resultados!$A$2:$ZZ$3000, 2124, MATCH($B$1, resultados!$A$1:$ZZ$1, 0))</f>
        <v/>
      </c>
      <c r="B2130">
        <f>INDEX(resultados!$A$2:$ZZ$3000, 2124, MATCH($B$2, resultados!$A$1:$ZZ$1, 0))</f>
        <v/>
      </c>
      <c r="C2130">
        <f>INDEX(resultados!$A$2:$ZZ$3000, 2124, MATCH($B$3, resultados!$A$1:$ZZ$1, 0))</f>
        <v/>
      </c>
    </row>
    <row r="2131">
      <c r="A2131">
        <f>INDEX(resultados!$A$2:$ZZ$3000, 2125, MATCH($B$1, resultados!$A$1:$ZZ$1, 0))</f>
        <v/>
      </c>
      <c r="B2131">
        <f>INDEX(resultados!$A$2:$ZZ$3000, 2125, MATCH($B$2, resultados!$A$1:$ZZ$1, 0))</f>
        <v/>
      </c>
      <c r="C2131">
        <f>INDEX(resultados!$A$2:$ZZ$3000, 2125, MATCH($B$3, resultados!$A$1:$ZZ$1, 0))</f>
        <v/>
      </c>
    </row>
    <row r="2132">
      <c r="A2132">
        <f>INDEX(resultados!$A$2:$ZZ$3000, 2126, MATCH($B$1, resultados!$A$1:$ZZ$1, 0))</f>
        <v/>
      </c>
      <c r="B2132">
        <f>INDEX(resultados!$A$2:$ZZ$3000, 2126, MATCH($B$2, resultados!$A$1:$ZZ$1, 0))</f>
        <v/>
      </c>
      <c r="C2132">
        <f>INDEX(resultados!$A$2:$ZZ$3000, 2126, MATCH($B$3, resultados!$A$1:$ZZ$1, 0))</f>
        <v/>
      </c>
    </row>
    <row r="2133">
      <c r="A2133">
        <f>INDEX(resultados!$A$2:$ZZ$3000, 2127, MATCH($B$1, resultados!$A$1:$ZZ$1, 0))</f>
        <v/>
      </c>
      <c r="B2133">
        <f>INDEX(resultados!$A$2:$ZZ$3000, 2127, MATCH($B$2, resultados!$A$1:$ZZ$1, 0))</f>
        <v/>
      </c>
      <c r="C2133">
        <f>INDEX(resultados!$A$2:$ZZ$3000, 2127, MATCH($B$3, resultados!$A$1:$ZZ$1, 0))</f>
        <v/>
      </c>
    </row>
    <row r="2134">
      <c r="A2134">
        <f>INDEX(resultados!$A$2:$ZZ$3000, 2128, MATCH($B$1, resultados!$A$1:$ZZ$1, 0))</f>
        <v/>
      </c>
      <c r="B2134">
        <f>INDEX(resultados!$A$2:$ZZ$3000, 2128, MATCH($B$2, resultados!$A$1:$ZZ$1, 0))</f>
        <v/>
      </c>
      <c r="C2134">
        <f>INDEX(resultados!$A$2:$ZZ$3000, 2128, MATCH($B$3, resultados!$A$1:$ZZ$1, 0))</f>
        <v/>
      </c>
    </row>
    <row r="2135">
      <c r="A2135">
        <f>INDEX(resultados!$A$2:$ZZ$3000, 2129, MATCH($B$1, resultados!$A$1:$ZZ$1, 0))</f>
        <v/>
      </c>
      <c r="B2135">
        <f>INDEX(resultados!$A$2:$ZZ$3000, 2129, MATCH($B$2, resultados!$A$1:$ZZ$1, 0))</f>
        <v/>
      </c>
      <c r="C2135">
        <f>INDEX(resultados!$A$2:$ZZ$3000, 2129, MATCH($B$3, resultados!$A$1:$ZZ$1, 0))</f>
        <v/>
      </c>
    </row>
    <row r="2136">
      <c r="A2136">
        <f>INDEX(resultados!$A$2:$ZZ$3000, 2130, MATCH($B$1, resultados!$A$1:$ZZ$1, 0))</f>
        <v/>
      </c>
      <c r="B2136">
        <f>INDEX(resultados!$A$2:$ZZ$3000, 2130, MATCH($B$2, resultados!$A$1:$ZZ$1, 0))</f>
        <v/>
      </c>
      <c r="C2136">
        <f>INDEX(resultados!$A$2:$ZZ$3000, 2130, MATCH($B$3, resultados!$A$1:$ZZ$1, 0))</f>
        <v/>
      </c>
    </row>
    <row r="2137">
      <c r="A2137">
        <f>INDEX(resultados!$A$2:$ZZ$3000, 2131, MATCH($B$1, resultados!$A$1:$ZZ$1, 0))</f>
        <v/>
      </c>
      <c r="B2137">
        <f>INDEX(resultados!$A$2:$ZZ$3000, 2131, MATCH($B$2, resultados!$A$1:$ZZ$1, 0))</f>
        <v/>
      </c>
      <c r="C2137">
        <f>INDEX(resultados!$A$2:$ZZ$3000, 2131, MATCH($B$3, resultados!$A$1:$ZZ$1, 0))</f>
        <v/>
      </c>
    </row>
    <row r="2138">
      <c r="A2138">
        <f>INDEX(resultados!$A$2:$ZZ$3000, 2132, MATCH($B$1, resultados!$A$1:$ZZ$1, 0))</f>
        <v/>
      </c>
      <c r="B2138">
        <f>INDEX(resultados!$A$2:$ZZ$3000, 2132, MATCH($B$2, resultados!$A$1:$ZZ$1, 0))</f>
        <v/>
      </c>
      <c r="C2138">
        <f>INDEX(resultados!$A$2:$ZZ$3000, 2132, MATCH($B$3, resultados!$A$1:$ZZ$1, 0))</f>
        <v/>
      </c>
    </row>
    <row r="2139">
      <c r="A2139">
        <f>INDEX(resultados!$A$2:$ZZ$3000, 2133, MATCH($B$1, resultados!$A$1:$ZZ$1, 0))</f>
        <v/>
      </c>
      <c r="B2139">
        <f>INDEX(resultados!$A$2:$ZZ$3000, 2133, MATCH($B$2, resultados!$A$1:$ZZ$1, 0))</f>
        <v/>
      </c>
      <c r="C2139">
        <f>INDEX(resultados!$A$2:$ZZ$3000, 2133, MATCH($B$3, resultados!$A$1:$ZZ$1, 0))</f>
        <v/>
      </c>
    </row>
    <row r="2140">
      <c r="A2140">
        <f>INDEX(resultados!$A$2:$ZZ$3000, 2134, MATCH($B$1, resultados!$A$1:$ZZ$1, 0))</f>
        <v/>
      </c>
      <c r="B2140">
        <f>INDEX(resultados!$A$2:$ZZ$3000, 2134, MATCH($B$2, resultados!$A$1:$ZZ$1, 0))</f>
        <v/>
      </c>
      <c r="C2140">
        <f>INDEX(resultados!$A$2:$ZZ$3000, 2134, MATCH($B$3, resultados!$A$1:$ZZ$1, 0))</f>
        <v/>
      </c>
    </row>
    <row r="2141">
      <c r="A2141">
        <f>INDEX(resultados!$A$2:$ZZ$3000, 2135, MATCH($B$1, resultados!$A$1:$ZZ$1, 0))</f>
        <v/>
      </c>
      <c r="B2141">
        <f>INDEX(resultados!$A$2:$ZZ$3000, 2135, MATCH($B$2, resultados!$A$1:$ZZ$1, 0))</f>
        <v/>
      </c>
      <c r="C2141">
        <f>INDEX(resultados!$A$2:$ZZ$3000, 2135, MATCH($B$3, resultados!$A$1:$ZZ$1, 0))</f>
        <v/>
      </c>
    </row>
    <row r="2142">
      <c r="A2142">
        <f>INDEX(resultados!$A$2:$ZZ$3000, 2136, MATCH($B$1, resultados!$A$1:$ZZ$1, 0))</f>
        <v/>
      </c>
      <c r="B2142">
        <f>INDEX(resultados!$A$2:$ZZ$3000, 2136, MATCH($B$2, resultados!$A$1:$ZZ$1, 0))</f>
        <v/>
      </c>
      <c r="C2142">
        <f>INDEX(resultados!$A$2:$ZZ$3000, 2136, MATCH($B$3, resultados!$A$1:$ZZ$1, 0))</f>
        <v/>
      </c>
    </row>
    <row r="2143">
      <c r="A2143">
        <f>INDEX(resultados!$A$2:$ZZ$3000, 2137, MATCH($B$1, resultados!$A$1:$ZZ$1, 0))</f>
        <v/>
      </c>
      <c r="B2143">
        <f>INDEX(resultados!$A$2:$ZZ$3000, 2137, MATCH($B$2, resultados!$A$1:$ZZ$1, 0))</f>
        <v/>
      </c>
      <c r="C2143">
        <f>INDEX(resultados!$A$2:$ZZ$3000, 2137, MATCH($B$3, resultados!$A$1:$ZZ$1, 0))</f>
        <v/>
      </c>
    </row>
    <row r="2144">
      <c r="A2144">
        <f>INDEX(resultados!$A$2:$ZZ$3000, 2138, MATCH($B$1, resultados!$A$1:$ZZ$1, 0))</f>
        <v/>
      </c>
      <c r="B2144">
        <f>INDEX(resultados!$A$2:$ZZ$3000, 2138, MATCH($B$2, resultados!$A$1:$ZZ$1, 0))</f>
        <v/>
      </c>
      <c r="C2144">
        <f>INDEX(resultados!$A$2:$ZZ$3000, 2138, MATCH($B$3, resultados!$A$1:$ZZ$1, 0))</f>
        <v/>
      </c>
    </row>
    <row r="2145">
      <c r="A2145">
        <f>INDEX(resultados!$A$2:$ZZ$3000, 2139, MATCH($B$1, resultados!$A$1:$ZZ$1, 0))</f>
        <v/>
      </c>
      <c r="B2145">
        <f>INDEX(resultados!$A$2:$ZZ$3000, 2139, MATCH($B$2, resultados!$A$1:$ZZ$1, 0))</f>
        <v/>
      </c>
      <c r="C2145">
        <f>INDEX(resultados!$A$2:$ZZ$3000, 2139, MATCH($B$3, resultados!$A$1:$ZZ$1, 0))</f>
        <v/>
      </c>
    </row>
    <row r="2146">
      <c r="A2146">
        <f>INDEX(resultados!$A$2:$ZZ$3000, 2140, MATCH($B$1, resultados!$A$1:$ZZ$1, 0))</f>
        <v/>
      </c>
      <c r="B2146">
        <f>INDEX(resultados!$A$2:$ZZ$3000, 2140, MATCH($B$2, resultados!$A$1:$ZZ$1, 0))</f>
        <v/>
      </c>
      <c r="C2146">
        <f>INDEX(resultados!$A$2:$ZZ$3000, 2140, MATCH($B$3, resultados!$A$1:$ZZ$1, 0))</f>
        <v/>
      </c>
    </row>
    <row r="2147">
      <c r="A2147">
        <f>INDEX(resultados!$A$2:$ZZ$3000, 2141, MATCH($B$1, resultados!$A$1:$ZZ$1, 0))</f>
        <v/>
      </c>
      <c r="B2147">
        <f>INDEX(resultados!$A$2:$ZZ$3000, 2141, MATCH($B$2, resultados!$A$1:$ZZ$1, 0))</f>
        <v/>
      </c>
      <c r="C2147">
        <f>INDEX(resultados!$A$2:$ZZ$3000, 2141, MATCH($B$3, resultados!$A$1:$ZZ$1, 0))</f>
        <v/>
      </c>
    </row>
    <row r="2148">
      <c r="A2148">
        <f>INDEX(resultados!$A$2:$ZZ$3000, 2142, MATCH($B$1, resultados!$A$1:$ZZ$1, 0))</f>
        <v/>
      </c>
      <c r="B2148">
        <f>INDEX(resultados!$A$2:$ZZ$3000, 2142, MATCH($B$2, resultados!$A$1:$ZZ$1, 0))</f>
        <v/>
      </c>
      <c r="C2148">
        <f>INDEX(resultados!$A$2:$ZZ$3000, 2142, MATCH($B$3, resultados!$A$1:$ZZ$1, 0))</f>
        <v/>
      </c>
    </row>
    <row r="2149">
      <c r="A2149">
        <f>INDEX(resultados!$A$2:$ZZ$3000, 2143, MATCH($B$1, resultados!$A$1:$ZZ$1, 0))</f>
        <v/>
      </c>
      <c r="B2149">
        <f>INDEX(resultados!$A$2:$ZZ$3000, 2143, MATCH($B$2, resultados!$A$1:$ZZ$1, 0))</f>
        <v/>
      </c>
      <c r="C2149">
        <f>INDEX(resultados!$A$2:$ZZ$3000, 2143, MATCH($B$3, resultados!$A$1:$ZZ$1, 0))</f>
        <v/>
      </c>
    </row>
    <row r="2150">
      <c r="A2150">
        <f>INDEX(resultados!$A$2:$ZZ$3000, 2144, MATCH($B$1, resultados!$A$1:$ZZ$1, 0))</f>
        <v/>
      </c>
      <c r="B2150">
        <f>INDEX(resultados!$A$2:$ZZ$3000, 2144, MATCH($B$2, resultados!$A$1:$ZZ$1, 0))</f>
        <v/>
      </c>
      <c r="C2150">
        <f>INDEX(resultados!$A$2:$ZZ$3000, 2144, MATCH($B$3, resultados!$A$1:$ZZ$1, 0))</f>
        <v/>
      </c>
    </row>
    <row r="2151">
      <c r="A2151">
        <f>INDEX(resultados!$A$2:$ZZ$3000, 2145, MATCH($B$1, resultados!$A$1:$ZZ$1, 0))</f>
        <v/>
      </c>
      <c r="B2151">
        <f>INDEX(resultados!$A$2:$ZZ$3000, 2145, MATCH($B$2, resultados!$A$1:$ZZ$1, 0))</f>
        <v/>
      </c>
      <c r="C2151">
        <f>INDEX(resultados!$A$2:$ZZ$3000, 2145, MATCH($B$3, resultados!$A$1:$ZZ$1, 0))</f>
        <v/>
      </c>
    </row>
    <row r="2152">
      <c r="A2152">
        <f>INDEX(resultados!$A$2:$ZZ$3000, 2146, MATCH($B$1, resultados!$A$1:$ZZ$1, 0))</f>
        <v/>
      </c>
      <c r="B2152">
        <f>INDEX(resultados!$A$2:$ZZ$3000, 2146, MATCH($B$2, resultados!$A$1:$ZZ$1, 0))</f>
        <v/>
      </c>
      <c r="C2152">
        <f>INDEX(resultados!$A$2:$ZZ$3000, 2146, MATCH($B$3, resultados!$A$1:$ZZ$1, 0))</f>
        <v/>
      </c>
    </row>
    <row r="2153">
      <c r="A2153">
        <f>INDEX(resultados!$A$2:$ZZ$3000, 2147, MATCH($B$1, resultados!$A$1:$ZZ$1, 0))</f>
        <v/>
      </c>
      <c r="B2153">
        <f>INDEX(resultados!$A$2:$ZZ$3000, 2147, MATCH($B$2, resultados!$A$1:$ZZ$1, 0))</f>
        <v/>
      </c>
      <c r="C2153">
        <f>INDEX(resultados!$A$2:$ZZ$3000, 2147, MATCH($B$3, resultados!$A$1:$ZZ$1, 0))</f>
        <v/>
      </c>
    </row>
    <row r="2154">
      <c r="A2154">
        <f>INDEX(resultados!$A$2:$ZZ$3000, 2148, MATCH($B$1, resultados!$A$1:$ZZ$1, 0))</f>
        <v/>
      </c>
      <c r="B2154">
        <f>INDEX(resultados!$A$2:$ZZ$3000, 2148, MATCH($B$2, resultados!$A$1:$ZZ$1, 0))</f>
        <v/>
      </c>
      <c r="C2154">
        <f>INDEX(resultados!$A$2:$ZZ$3000, 2148, MATCH($B$3, resultados!$A$1:$ZZ$1, 0))</f>
        <v/>
      </c>
    </row>
    <row r="2155">
      <c r="A2155">
        <f>INDEX(resultados!$A$2:$ZZ$3000, 2149, MATCH($B$1, resultados!$A$1:$ZZ$1, 0))</f>
        <v/>
      </c>
      <c r="B2155">
        <f>INDEX(resultados!$A$2:$ZZ$3000, 2149, MATCH($B$2, resultados!$A$1:$ZZ$1, 0))</f>
        <v/>
      </c>
      <c r="C2155">
        <f>INDEX(resultados!$A$2:$ZZ$3000, 2149, MATCH($B$3, resultados!$A$1:$ZZ$1, 0))</f>
        <v/>
      </c>
    </row>
    <row r="2156">
      <c r="A2156">
        <f>INDEX(resultados!$A$2:$ZZ$3000, 2150, MATCH($B$1, resultados!$A$1:$ZZ$1, 0))</f>
        <v/>
      </c>
      <c r="B2156">
        <f>INDEX(resultados!$A$2:$ZZ$3000, 2150, MATCH($B$2, resultados!$A$1:$ZZ$1, 0))</f>
        <v/>
      </c>
      <c r="C2156">
        <f>INDEX(resultados!$A$2:$ZZ$3000, 2150, MATCH($B$3, resultados!$A$1:$ZZ$1, 0))</f>
        <v/>
      </c>
    </row>
    <row r="2157">
      <c r="A2157">
        <f>INDEX(resultados!$A$2:$ZZ$3000, 2151, MATCH($B$1, resultados!$A$1:$ZZ$1, 0))</f>
        <v/>
      </c>
      <c r="B2157">
        <f>INDEX(resultados!$A$2:$ZZ$3000, 2151, MATCH($B$2, resultados!$A$1:$ZZ$1, 0))</f>
        <v/>
      </c>
      <c r="C2157">
        <f>INDEX(resultados!$A$2:$ZZ$3000, 2151, MATCH($B$3, resultados!$A$1:$ZZ$1, 0))</f>
        <v/>
      </c>
    </row>
    <row r="2158">
      <c r="A2158">
        <f>INDEX(resultados!$A$2:$ZZ$3000, 2152, MATCH($B$1, resultados!$A$1:$ZZ$1, 0))</f>
        <v/>
      </c>
      <c r="B2158">
        <f>INDEX(resultados!$A$2:$ZZ$3000, 2152, MATCH($B$2, resultados!$A$1:$ZZ$1, 0))</f>
        <v/>
      </c>
      <c r="C2158">
        <f>INDEX(resultados!$A$2:$ZZ$3000, 2152, MATCH($B$3, resultados!$A$1:$ZZ$1, 0))</f>
        <v/>
      </c>
    </row>
    <row r="2159">
      <c r="A2159">
        <f>INDEX(resultados!$A$2:$ZZ$3000, 2153, MATCH($B$1, resultados!$A$1:$ZZ$1, 0))</f>
        <v/>
      </c>
      <c r="B2159">
        <f>INDEX(resultados!$A$2:$ZZ$3000, 2153, MATCH($B$2, resultados!$A$1:$ZZ$1, 0))</f>
        <v/>
      </c>
      <c r="C2159">
        <f>INDEX(resultados!$A$2:$ZZ$3000, 2153, MATCH($B$3, resultados!$A$1:$ZZ$1, 0))</f>
        <v/>
      </c>
    </row>
    <row r="2160">
      <c r="A2160">
        <f>INDEX(resultados!$A$2:$ZZ$3000, 2154, MATCH($B$1, resultados!$A$1:$ZZ$1, 0))</f>
        <v/>
      </c>
      <c r="B2160">
        <f>INDEX(resultados!$A$2:$ZZ$3000, 2154, MATCH($B$2, resultados!$A$1:$ZZ$1, 0))</f>
        <v/>
      </c>
      <c r="C2160">
        <f>INDEX(resultados!$A$2:$ZZ$3000, 2154, MATCH($B$3, resultados!$A$1:$ZZ$1, 0))</f>
        <v/>
      </c>
    </row>
    <row r="2161">
      <c r="A2161">
        <f>INDEX(resultados!$A$2:$ZZ$3000, 2155, MATCH($B$1, resultados!$A$1:$ZZ$1, 0))</f>
        <v/>
      </c>
      <c r="B2161">
        <f>INDEX(resultados!$A$2:$ZZ$3000, 2155, MATCH($B$2, resultados!$A$1:$ZZ$1, 0))</f>
        <v/>
      </c>
      <c r="C2161">
        <f>INDEX(resultados!$A$2:$ZZ$3000, 2155, MATCH($B$3, resultados!$A$1:$ZZ$1, 0))</f>
        <v/>
      </c>
    </row>
    <row r="2162">
      <c r="A2162">
        <f>INDEX(resultados!$A$2:$ZZ$3000, 2156, MATCH($B$1, resultados!$A$1:$ZZ$1, 0))</f>
        <v/>
      </c>
      <c r="B2162">
        <f>INDEX(resultados!$A$2:$ZZ$3000, 2156, MATCH($B$2, resultados!$A$1:$ZZ$1, 0))</f>
        <v/>
      </c>
      <c r="C2162">
        <f>INDEX(resultados!$A$2:$ZZ$3000, 2156, MATCH($B$3, resultados!$A$1:$ZZ$1, 0))</f>
        <v/>
      </c>
    </row>
    <row r="2163">
      <c r="A2163">
        <f>INDEX(resultados!$A$2:$ZZ$3000, 2157, MATCH($B$1, resultados!$A$1:$ZZ$1, 0))</f>
        <v/>
      </c>
      <c r="B2163">
        <f>INDEX(resultados!$A$2:$ZZ$3000, 2157, MATCH($B$2, resultados!$A$1:$ZZ$1, 0))</f>
        <v/>
      </c>
      <c r="C2163">
        <f>INDEX(resultados!$A$2:$ZZ$3000, 2157, MATCH($B$3, resultados!$A$1:$ZZ$1, 0))</f>
        <v/>
      </c>
    </row>
    <row r="2164">
      <c r="A2164">
        <f>INDEX(resultados!$A$2:$ZZ$3000, 2158, MATCH($B$1, resultados!$A$1:$ZZ$1, 0))</f>
        <v/>
      </c>
      <c r="B2164">
        <f>INDEX(resultados!$A$2:$ZZ$3000, 2158, MATCH($B$2, resultados!$A$1:$ZZ$1, 0))</f>
        <v/>
      </c>
      <c r="C2164">
        <f>INDEX(resultados!$A$2:$ZZ$3000, 2158, MATCH($B$3, resultados!$A$1:$ZZ$1, 0))</f>
        <v/>
      </c>
    </row>
    <row r="2165">
      <c r="A2165">
        <f>INDEX(resultados!$A$2:$ZZ$3000, 2159, MATCH($B$1, resultados!$A$1:$ZZ$1, 0))</f>
        <v/>
      </c>
      <c r="B2165">
        <f>INDEX(resultados!$A$2:$ZZ$3000, 2159, MATCH($B$2, resultados!$A$1:$ZZ$1, 0))</f>
        <v/>
      </c>
      <c r="C2165">
        <f>INDEX(resultados!$A$2:$ZZ$3000, 2159, MATCH($B$3, resultados!$A$1:$ZZ$1, 0))</f>
        <v/>
      </c>
    </row>
    <row r="2166">
      <c r="A2166">
        <f>INDEX(resultados!$A$2:$ZZ$3000, 2160, MATCH($B$1, resultados!$A$1:$ZZ$1, 0))</f>
        <v/>
      </c>
      <c r="B2166">
        <f>INDEX(resultados!$A$2:$ZZ$3000, 2160, MATCH($B$2, resultados!$A$1:$ZZ$1, 0))</f>
        <v/>
      </c>
      <c r="C2166">
        <f>INDEX(resultados!$A$2:$ZZ$3000, 2160, MATCH($B$3, resultados!$A$1:$ZZ$1, 0))</f>
        <v/>
      </c>
    </row>
    <row r="2167">
      <c r="A2167">
        <f>INDEX(resultados!$A$2:$ZZ$3000, 2161, MATCH($B$1, resultados!$A$1:$ZZ$1, 0))</f>
        <v/>
      </c>
      <c r="B2167">
        <f>INDEX(resultados!$A$2:$ZZ$3000, 2161, MATCH($B$2, resultados!$A$1:$ZZ$1, 0))</f>
        <v/>
      </c>
      <c r="C2167">
        <f>INDEX(resultados!$A$2:$ZZ$3000, 2161, MATCH($B$3, resultados!$A$1:$ZZ$1, 0))</f>
        <v/>
      </c>
    </row>
    <row r="2168">
      <c r="A2168">
        <f>INDEX(resultados!$A$2:$ZZ$3000, 2162, MATCH($B$1, resultados!$A$1:$ZZ$1, 0))</f>
        <v/>
      </c>
      <c r="B2168">
        <f>INDEX(resultados!$A$2:$ZZ$3000, 2162, MATCH($B$2, resultados!$A$1:$ZZ$1, 0))</f>
        <v/>
      </c>
      <c r="C2168">
        <f>INDEX(resultados!$A$2:$ZZ$3000, 2162, MATCH($B$3, resultados!$A$1:$ZZ$1, 0))</f>
        <v/>
      </c>
    </row>
    <row r="2169">
      <c r="A2169">
        <f>INDEX(resultados!$A$2:$ZZ$3000, 2163, MATCH($B$1, resultados!$A$1:$ZZ$1, 0))</f>
        <v/>
      </c>
      <c r="B2169">
        <f>INDEX(resultados!$A$2:$ZZ$3000, 2163, MATCH($B$2, resultados!$A$1:$ZZ$1, 0))</f>
        <v/>
      </c>
      <c r="C2169">
        <f>INDEX(resultados!$A$2:$ZZ$3000, 2163, MATCH($B$3, resultados!$A$1:$ZZ$1, 0))</f>
        <v/>
      </c>
    </row>
    <row r="2170">
      <c r="A2170">
        <f>INDEX(resultados!$A$2:$ZZ$3000, 2164, MATCH($B$1, resultados!$A$1:$ZZ$1, 0))</f>
        <v/>
      </c>
      <c r="B2170">
        <f>INDEX(resultados!$A$2:$ZZ$3000, 2164, MATCH($B$2, resultados!$A$1:$ZZ$1, 0))</f>
        <v/>
      </c>
      <c r="C2170">
        <f>INDEX(resultados!$A$2:$ZZ$3000, 2164, MATCH($B$3, resultados!$A$1:$ZZ$1, 0))</f>
        <v/>
      </c>
    </row>
    <row r="2171">
      <c r="A2171">
        <f>INDEX(resultados!$A$2:$ZZ$3000, 2165, MATCH($B$1, resultados!$A$1:$ZZ$1, 0))</f>
        <v/>
      </c>
      <c r="B2171">
        <f>INDEX(resultados!$A$2:$ZZ$3000, 2165, MATCH($B$2, resultados!$A$1:$ZZ$1, 0))</f>
        <v/>
      </c>
      <c r="C2171">
        <f>INDEX(resultados!$A$2:$ZZ$3000, 2165, MATCH($B$3, resultados!$A$1:$ZZ$1, 0))</f>
        <v/>
      </c>
    </row>
    <row r="2172">
      <c r="A2172">
        <f>INDEX(resultados!$A$2:$ZZ$3000, 2166, MATCH($B$1, resultados!$A$1:$ZZ$1, 0))</f>
        <v/>
      </c>
      <c r="B2172">
        <f>INDEX(resultados!$A$2:$ZZ$3000, 2166, MATCH($B$2, resultados!$A$1:$ZZ$1, 0))</f>
        <v/>
      </c>
      <c r="C2172">
        <f>INDEX(resultados!$A$2:$ZZ$3000, 2166, MATCH($B$3, resultados!$A$1:$ZZ$1, 0))</f>
        <v/>
      </c>
    </row>
    <row r="2173">
      <c r="A2173">
        <f>INDEX(resultados!$A$2:$ZZ$3000, 2167, MATCH($B$1, resultados!$A$1:$ZZ$1, 0))</f>
        <v/>
      </c>
      <c r="B2173">
        <f>INDEX(resultados!$A$2:$ZZ$3000, 2167, MATCH($B$2, resultados!$A$1:$ZZ$1, 0))</f>
        <v/>
      </c>
      <c r="C2173">
        <f>INDEX(resultados!$A$2:$ZZ$3000, 2167, MATCH($B$3, resultados!$A$1:$ZZ$1, 0))</f>
        <v/>
      </c>
    </row>
    <row r="2174">
      <c r="A2174">
        <f>INDEX(resultados!$A$2:$ZZ$3000, 2168, MATCH($B$1, resultados!$A$1:$ZZ$1, 0))</f>
        <v/>
      </c>
      <c r="B2174">
        <f>INDEX(resultados!$A$2:$ZZ$3000, 2168, MATCH($B$2, resultados!$A$1:$ZZ$1, 0))</f>
        <v/>
      </c>
      <c r="C2174">
        <f>INDEX(resultados!$A$2:$ZZ$3000, 2168, MATCH($B$3, resultados!$A$1:$ZZ$1, 0))</f>
        <v/>
      </c>
    </row>
    <row r="2175">
      <c r="A2175">
        <f>INDEX(resultados!$A$2:$ZZ$3000, 2169, MATCH($B$1, resultados!$A$1:$ZZ$1, 0))</f>
        <v/>
      </c>
      <c r="B2175">
        <f>INDEX(resultados!$A$2:$ZZ$3000, 2169, MATCH($B$2, resultados!$A$1:$ZZ$1, 0))</f>
        <v/>
      </c>
      <c r="C2175">
        <f>INDEX(resultados!$A$2:$ZZ$3000, 2169, MATCH($B$3, resultados!$A$1:$ZZ$1, 0))</f>
        <v/>
      </c>
    </row>
    <row r="2176">
      <c r="A2176">
        <f>INDEX(resultados!$A$2:$ZZ$3000, 2170, MATCH($B$1, resultados!$A$1:$ZZ$1, 0))</f>
        <v/>
      </c>
      <c r="B2176">
        <f>INDEX(resultados!$A$2:$ZZ$3000, 2170, MATCH($B$2, resultados!$A$1:$ZZ$1, 0))</f>
        <v/>
      </c>
      <c r="C2176">
        <f>INDEX(resultados!$A$2:$ZZ$3000, 2170, MATCH($B$3, resultados!$A$1:$ZZ$1, 0))</f>
        <v/>
      </c>
    </row>
    <row r="2177">
      <c r="A2177">
        <f>INDEX(resultados!$A$2:$ZZ$3000, 2171, MATCH($B$1, resultados!$A$1:$ZZ$1, 0))</f>
        <v/>
      </c>
      <c r="B2177">
        <f>INDEX(resultados!$A$2:$ZZ$3000, 2171, MATCH($B$2, resultados!$A$1:$ZZ$1, 0))</f>
        <v/>
      </c>
      <c r="C2177">
        <f>INDEX(resultados!$A$2:$ZZ$3000, 2171, MATCH($B$3, resultados!$A$1:$ZZ$1, 0))</f>
        <v/>
      </c>
    </row>
    <row r="2178">
      <c r="A2178">
        <f>INDEX(resultados!$A$2:$ZZ$3000, 2172, MATCH($B$1, resultados!$A$1:$ZZ$1, 0))</f>
        <v/>
      </c>
      <c r="B2178">
        <f>INDEX(resultados!$A$2:$ZZ$3000, 2172, MATCH($B$2, resultados!$A$1:$ZZ$1, 0))</f>
        <v/>
      </c>
      <c r="C2178">
        <f>INDEX(resultados!$A$2:$ZZ$3000, 2172, MATCH($B$3, resultados!$A$1:$ZZ$1, 0))</f>
        <v/>
      </c>
    </row>
    <row r="2179">
      <c r="A2179">
        <f>INDEX(resultados!$A$2:$ZZ$3000, 2173, MATCH($B$1, resultados!$A$1:$ZZ$1, 0))</f>
        <v/>
      </c>
      <c r="B2179">
        <f>INDEX(resultados!$A$2:$ZZ$3000, 2173, MATCH($B$2, resultados!$A$1:$ZZ$1, 0))</f>
        <v/>
      </c>
      <c r="C2179">
        <f>INDEX(resultados!$A$2:$ZZ$3000, 2173, MATCH($B$3, resultados!$A$1:$ZZ$1, 0))</f>
        <v/>
      </c>
    </row>
    <row r="2180">
      <c r="A2180">
        <f>INDEX(resultados!$A$2:$ZZ$3000, 2174, MATCH($B$1, resultados!$A$1:$ZZ$1, 0))</f>
        <v/>
      </c>
      <c r="B2180">
        <f>INDEX(resultados!$A$2:$ZZ$3000, 2174, MATCH($B$2, resultados!$A$1:$ZZ$1, 0))</f>
        <v/>
      </c>
      <c r="C2180">
        <f>INDEX(resultados!$A$2:$ZZ$3000, 2174, MATCH($B$3, resultados!$A$1:$ZZ$1, 0))</f>
        <v/>
      </c>
    </row>
    <row r="2181">
      <c r="A2181">
        <f>INDEX(resultados!$A$2:$ZZ$3000, 2175, MATCH($B$1, resultados!$A$1:$ZZ$1, 0))</f>
        <v/>
      </c>
      <c r="B2181">
        <f>INDEX(resultados!$A$2:$ZZ$3000, 2175, MATCH($B$2, resultados!$A$1:$ZZ$1, 0))</f>
        <v/>
      </c>
      <c r="C2181">
        <f>INDEX(resultados!$A$2:$ZZ$3000, 2175, MATCH($B$3, resultados!$A$1:$ZZ$1, 0))</f>
        <v/>
      </c>
    </row>
    <row r="2182">
      <c r="A2182">
        <f>INDEX(resultados!$A$2:$ZZ$3000, 2176, MATCH($B$1, resultados!$A$1:$ZZ$1, 0))</f>
        <v/>
      </c>
      <c r="B2182">
        <f>INDEX(resultados!$A$2:$ZZ$3000, 2176, MATCH($B$2, resultados!$A$1:$ZZ$1, 0))</f>
        <v/>
      </c>
      <c r="C2182">
        <f>INDEX(resultados!$A$2:$ZZ$3000, 2176, MATCH($B$3, resultados!$A$1:$ZZ$1, 0))</f>
        <v/>
      </c>
    </row>
    <row r="2183">
      <c r="A2183">
        <f>INDEX(resultados!$A$2:$ZZ$3000, 2177, MATCH($B$1, resultados!$A$1:$ZZ$1, 0))</f>
        <v/>
      </c>
      <c r="B2183">
        <f>INDEX(resultados!$A$2:$ZZ$3000, 2177, MATCH($B$2, resultados!$A$1:$ZZ$1, 0))</f>
        <v/>
      </c>
      <c r="C2183">
        <f>INDEX(resultados!$A$2:$ZZ$3000, 2177, MATCH($B$3, resultados!$A$1:$ZZ$1, 0))</f>
        <v/>
      </c>
    </row>
    <row r="2184">
      <c r="A2184">
        <f>INDEX(resultados!$A$2:$ZZ$3000, 2178, MATCH($B$1, resultados!$A$1:$ZZ$1, 0))</f>
        <v/>
      </c>
      <c r="B2184">
        <f>INDEX(resultados!$A$2:$ZZ$3000, 2178, MATCH($B$2, resultados!$A$1:$ZZ$1, 0))</f>
        <v/>
      </c>
      <c r="C2184">
        <f>INDEX(resultados!$A$2:$ZZ$3000, 2178, MATCH($B$3, resultados!$A$1:$ZZ$1, 0))</f>
        <v/>
      </c>
    </row>
    <row r="2185">
      <c r="A2185">
        <f>INDEX(resultados!$A$2:$ZZ$3000, 2179, MATCH($B$1, resultados!$A$1:$ZZ$1, 0))</f>
        <v/>
      </c>
      <c r="B2185">
        <f>INDEX(resultados!$A$2:$ZZ$3000, 2179, MATCH($B$2, resultados!$A$1:$ZZ$1, 0))</f>
        <v/>
      </c>
      <c r="C2185">
        <f>INDEX(resultados!$A$2:$ZZ$3000, 2179, MATCH($B$3, resultados!$A$1:$ZZ$1, 0))</f>
        <v/>
      </c>
    </row>
    <row r="2186">
      <c r="A2186">
        <f>INDEX(resultados!$A$2:$ZZ$3000, 2180, MATCH($B$1, resultados!$A$1:$ZZ$1, 0))</f>
        <v/>
      </c>
      <c r="B2186">
        <f>INDEX(resultados!$A$2:$ZZ$3000, 2180, MATCH($B$2, resultados!$A$1:$ZZ$1, 0))</f>
        <v/>
      </c>
      <c r="C2186">
        <f>INDEX(resultados!$A$2:$ZZ$3000, 2180, MATCH($B$3, resultados!$A$1:$ZZ$1, 0))</f>
        <v/>
      </c>
    </row>
    <row r="2187">
      <c r="A2187">
        <f>INDEX(resultados!$A$2:$ZZ$3000, 2181, MATCH($B$1, resultados!$A$1:$ZZ$1, 0))</f>
        <v/>
      </c>
      <c r="B2187">
        <f>INDEX(resultados!$A$2:$ZZ$3000, 2181, MATCH($B$2, resultados!$A$1:$ZZ$1, 0))</f>
        <v/>
      </c>
      <c r="C2187">
        <f>INDEX(resultados!$A$2:$ZZ$3000, 2181, MATCH($B$3, resultados!$A$1:$ZZ$1, 0))</f>
        <v/>
      </c>
    </row>
    <row r="2188">
      <c r="A2188">
        <f>INDEX(resultados!$A$2:$ZZ$3000, 2182, MATCH($B$1, resultados!$A$1:$ZZ$1, 0))</f>
        <v/>
      </c>
      <c r="B2188">
        <f>INDEX(resultados!$A$2:$ZZ$3000, 2182, MATCH($B$2, resultados!$A$1:$ZZ$1, 0))</f>
        <v/>
      </c>
      <c r="C2188">
        <f>INDEX(resultados!$A$2:$ZZ$3000, 2182, MATCH($B$3, resultados!$A$1:$ZZ$1, 0))</f>
        <v/>
      </c>
    </row>
    <row r="2189">
      <c r="A2189">
        <f>INDEX(resultados!$A$2:$ZZ$3000, 2183, MATCH($B$1, resultados!$A$1:$ZZ$1, 0))</f>
        <v/>
      </c>
      <c r="B2189">
        <f>INDEX(resultados!$A$2:$ZZ$3000, 2183, MATCH($B$2, resultados!$A$1:$ZZ$1, 0))</f>
        <v/>
      </c>
      <c r="C2189">
        <f>INDEX(resultados!$A$2:$ZZ$3000, 2183, MATCH($B$3, resultados!$A$1:$ZZ$1, 0))</f>
        <v/>
      </c>
    </row>
    <row r="2190">
      <c r="A2190">
        <f>INDEX(resultados!$A$2:$ZZ$3000, 2184, MATCH($B$1, resultados!$A$1:$ZZ$1, 0))</f>
        <v/>
      </c>
      <c r="B2190">
        <f>INDEX(resultados!$A$2:$ZZ$3000, 2184, MATCH($B$2, resultados!$A$1:$ZZ$1, 0))</f>
        <v/>
      </c>
      <c r="C2190">
        <f>INDEX(resultados!$A$2:$ZZ$3000, 2184, MATCH($B$3, resultados!$A$1:$ZZ$1, 0))</f>
        <v/>
      </c>
    </row>
    <row r="2191">
      <c r="A2191">
        <f>INDEX(resultados!$A$2:$ZZ$3000, 2185, MATCH($B$1, resultados!$A$1:$ZZ$1, 0))</f>
        <v/>
      </c>
      <c r="B2191">
        <f>INDEX(resultados!$A$2:$ZZ$3000, 2185, MATCH($B$2, resultados!$A$1:$ZZ$1, 0))</f>
        <v/>
      </c>
      <c r="C2191">
        <f>INDEX(resultados!$A$2:$ZZ$3000, 2185, MATCH($B$3, resultados!$A$1:$ZZ$1, 0))</f>
        <v/>
      </c>
    </row>
    <row r="2192">
      <c r="A2192">
        <f>INDEX(resultados!$A$2:$ZZ$3000, 2186, MATCH($B$1, resultados!$A$1:$ZZ$1, 0))</f>
        <v/>
      </c>
      <c r="B2192">
        <f>INDEX(resultados!$A$2:$ZZ$3000, 2186, MATCH($B$2, resultados!$A$1:$ZZ$1, 0))</f>
        <v/>
      </c>
      <c r="C2192">
        <f>INDEX(resultados!$A$2:$ZZ$3000, 2186, MATCH($B$3, resultados!$A$1:$ZZ$1, 0))</f>
        <v/>
      </c>
    </row>
    <row r="2193">
      <c r="A2193">
        <f>INDEX(resultados!$A$2:$ZZ$3000, 2187, MATCH($B$1, resultados!$A$1:$ZZ$1, 0))</f>
        <v/>
      </c>
      <c r="B2193">
        <f>INDEX(resultados!$A$2:$ZZ$3000, 2187, MATCH($B$2, resultados!$A$1:$ZZ$1, 0))</f>
        <v/>
      </c>
      <c r="C2193">
        <f>INDEX(resultados!$A$2:$ZZ$3000, 2187, MATCH($B$3, resultados!$A$1:$ZZ$1, 0))</f>
        <v/>
      </c>
    </row>
    <row r="2194">
      <c r="A2194">
        <f>INDEX(resultados!$A$2:$ZZ$3000, 2188, MATCH($B$1, resultados!$A$1:$ZZ$1, 0))</f>
        <v/>
      </c>
      <c r="B2194">
        <f>INDEX(resultados!$A$2:$ZZ$3000, 2188, MATCH($B$2, resultados!$A$1:$ZZ$1, 0))</f>
        <v/>
      </c>
      <c r="C2194">
        <f>INDEX(resultados!$A$2:$ZZ$3000, 2188, MATCH($B$3, resultados!$A$1:$ZZ$1, 0))</f>
        <v/>
      </c>
    </row>
    <row r="2195">
      <c r="A2195">
        <f>INDEX(resultados!$A$2:$ZZ$3000, 2189, MATCH($B$1, resultados!$A$1:$ZZ$1, 0))</f>
        <v/>
      </c>
      <c r="B2195">
        <f>INDEX(resultados!$A$2:$ZZ$3000, 2189, MATCH($B$2, resultados!$A$1:$ZZ$1, 0))</f>
        <v/>
      </c>
      <c r="C2195">
        <f>INDEX(resultados!$A$2:$ZZ$3000, 2189, MATCH($B$3, resultados!$A$1:$ZZ$1, 0))</f>
        <v/>
      </c>
    </row>
    <row r="2196">
      <c r="A2196">
        <f>INDEX(resultados!$A$2:$ZZ$3000, 2190, MATCH($B$1, resultados!$A$1:$ZZ$1, 0))</f>
        <v/>
      </c>
      <c r="B2196">
        <f>INDEX(resultados!$A$2:$ZZ$3000, 2190, MATCH($B$2, resultados!$A$1:$ZZ$1, 0))</f>
        <v/>
      </c>
      <c r="C2196">
        <f>INDEX(resultados!$A$2:$ZZ$3000, 2190, MATCH($B$3, resultados!$A$1:$ZZ$1, 0))</f>
        <v/>
      </c>
    </row>
    <row r="2197">
      <c r="A2197">
        <f>INDEX(resultados!$A$2:$ZZ$3000, 2191, MATCH($B$1, resultados!$A$1:$ZZ$1, 0))</f>
        <v/>
      </c>
      <c r="B2197">
        <f>INDEX(resultados!$A$2:$ZZ$3000, 2191, MATCH($B$2, resultados!$A$1:$ZZ$1, 0))</f>
        <v/>
      </c>
      <c r="C2197">
        <f>INDEX(resultados!$A$2:$ZZ$3000, 2191, MATCH($B$3, resultados!$A$1:$ZZ$1, 0))</f>
        <v/>
      </c>
    </row>
    <row r="2198">
      <c r="A2198">
        <f>INDEX(resultados!$A$2:$ZZ$3000, 2192, MATCH($B$1, resultados!$A$1:$ZZ$1, 0))</f>
        <v/>
      </c>
      <c r="B2198">
        <f>INDEX(resultados!$A$2:$ZZ$3000, 2192, MATCH($B$2, resultados!$A$1:$ZZ$1, 0))</f>
        <v/>
      </c>
      <c r="C2198">
        <f>INDEX(resultados!$A$2:$ZZ$3000, 2192, MATCH($B$3, resultados!$A$1:$ZZ$1, 0))</f>
        <v/>
      </c>
    </row>
    <row r="2199">
      <c r="A2199">
        <f>INDEX(resultados!$A$2:$ZZ$3000, 2193, MATCH($B$1, resultados!$A$1:$ZZ$1, 0))</f>
        <v/>
      </c>
      <c r="B2199">
        <f>INDEX(resultados!$A$2:$ZZ$3000, 2193, MATCH($B$2, resultados!$A$1:$ZZ$1, 0))</f>
        <v/>
      </c>
      <c r="C2199">
        <f>INDEX(resultados!$A$2:$ZZ$3000, 2193, MATCH($B$3, resultados!$A$1:$ZZ$1, 0))</f>
        <v/>
      </c>
    </row>
    <row r="2200">
      <c r="A2200">
        <f>INDEX(resultados!$A$2:$ZZ$3000, 2194, MATCH($B$1, resultados!$A$1:$ZZ$1, 0))</f>
        <v/>
      </c>
      <c r="B2200">
        <f>INDEX(resultados!$A$2:$ZZ$3000, 2194, MATCH($B$2, resultados!$A$1:$ZZ$1, 0))</f>
        <v/>
      </c>
      <c r="C2200">
        <f>INDEX(resultados!$A$2:$ZZ$3000, 2194, MATCH($B$3, resultados!$A$1:$ZZ$1, 0))</f>
        <v/>
      </c>
    </row>
    <row r="2201">
      <c r="A2201">
        <f>INDEX(resultados!$A$2:$ZZ$3000, 2195, MATCH($B$1, resultados!$A$1:$ZZ$1, 0))</f>
        <v/>
      </c>
      <c r="B2201">
        <f>INDEX(resultados!$A$2:$ZZ$3000, 2195, MATCH($B$2, resultados!$A$1:$ZZ$1, 0))</f>
        <v/>
      </c>
      <c r="C2201">
        <f>INDEX(resultados!$A$2:$ZZ$3000, 2195, MATCH($B$3, resultados!$A$1:$ZZ$1, 0))</f>
        <v/>
      </c>
    </row>
    <row r="2202">
      <c r="A2202">
        <f>INDEX(resultados!$A$2:$ZZ$3000, 2196, MATCH($B$1, resultados!$A$1:$ZZ$1, 0))</f>
        <v/>
      </c>
      <c r="B2202">
        <f>INDEX(resultados!$A$2:$ZZ$3000, 2196, MATCH($B$2, resultados!$A$1:$ZZ$1, 0))</f>
        <v/>
      </c>
      <c r="C2202">
        <f>INDEX(resultados!$A$2:$ZZ$3000, 2196, MATCH($B$3, resultados!$A$1:$ZZ$1, 0))</f>
        <v/>
      </c>
    </row>
    <row r="2203">
      <c r="A2203">
        <f>INDEX(resultados!$A$2:$ZZ$3000, 2197, MATCH($B$1, resultados!$A$1:$ZZ$1, 0))</f>
        <v/>
      </c>
      <c r="B2203">
        <f>INDEX(resultados!$A$2:$ZZ$3000, 2197, MATCH($B$2, resultados!$A$1:$ZZ$1, 0))</f>
        <v/>
      </c>
      <c r="C2203">
        <f>INDEX(resultados!$A$2:$ZZ$3000, 2197, MATCH($B$3, resultados!$A$1:$ZZ$1, 0))</f>
        <v/>
      </c>
    </row>
    <row r="2204">
      <c r="A2204">
        <f>INDEX(resultados!$A$2:$ZZ$3000, 2198, MATCH($B$1, resultados!$A$1:$ZZ$1, 0))</f>
        <v/>
      </c>
      <c r="B2204">
        <f>INDEX(resultados!$A$2:$ZZ$3000, 2198, MATCH($B$2, resultados!$A$1:$ZZ$1, 0))</f>
        <v/>
      </c>
      <c r="C2204">
        <f>INDEX(resultados!$A$2:$ZZ$3000, 2198, MATCH($B$3, resultados!$A$1:$ZZ$1, 0))</f>
        <v/>
      </c>
    </row>
    <row r="2205">
      <c r="A2205">
        <f>INDEX(resultados!$A$2:$ZZ$3000, 2199, MATCH($B$1, resultados!$A$1:$ZZ$1, 0))</f>
        <v/>
      </c>
      <c r="B2205">
        <f>INDEX(resultados!$A$2:$ZZ$3000, 2199, MATCH($B$2, resultados!$A$1:$ZZ$1, 0))</f>
        <v/>
      </c>
      <c r="C2205">
        <f>INDEX(resultados!$A$2:$ZZ$3000, 2199, MATCH($B$3, resultados!$A$1:$ZZ$1, 0))</f>
        <v/>
      </c>
    </row>
    <row r="2206">
      <c r="A2206">
        <f>INDEX(resultados!$A$2:$ZZ$3000, 2200, MATCH($B$1, resultados!$A$1:$ZZ$1, 0))</f>
        <v/>
      </c>
      <c r="B2206">
        <f>INDEX(resultados!$A$2:$ZZ$3000, 2200, MATCH($B$2, resultados!$A$1:$ZZ$1, 0))</f>
        <v/>
      </c>
      <c r="C2206">
        <f>INDEX(resultados!$A$2:$ZZ$3000, 2200, MATCH($B$3, resultados!$A$1:$ZZ$1, 0))</f>
        <v/>
      </c>
    </row>
    <row r="2207">
      <c r="A2207">
        <f>INDEX(resultados!$A$2:$ZZ$3000, 2201, MATCH($B$1, resultados!$A$1:$ZZ$1, 0))</f>
        <v/>
      </c>
      <c r="B2207">
        <f>INDEX(resultados!$A$2:$ZZ$3000, 2201, MATCH($B$2, resultados!$A$1:$ZZ$1, 0))</f>
        <v/>
      </c>
      <c r="C2207">
        <f>INDEX(resultados!$A$2:$ZZ$3000, 2201, MATCH($B$3, resultados!$A$1:$ZZ$1, 0))</f>
        <v/>
      </c>
    </row>
    <row r="2208">
      <c r="A2208">
        <f>INDEX(resultados!$A$2:$ZZ$3000, 2202, MATCH($B$1, resultados!$A$1:$ZZ$1, 0))</f>
        <v/>
      </c>
      <c r="B2208">
        <f>INDEX(resultados!$A$2:$ZZ$3000, 2202, MATCH($B$2, resultados!$A$1:$ZZ$1, 0))</f>
        <v/>
      </c>
      <c r="C2208">
        <f>INDEX(resultados!$A$2:$ZZ$3000, 2202, MATCH($B$3, resultados!$A$1:$ZZ$1, 0))</f>
        <v/>
      </c>
    </row>
    <row r="2209">
      <c r="A2209">
        <f>INDEX(resultados!$A$2:$ZZ$3000, 2203, MATCH($B$1, resultados!$A$1:$ZZ$1, 0))</f>
        <v/>
      </c>
      <c r="B2209">
        <f>INDEX(resultados!$A$2:$ZZ$3000, 2203, MATCH($B$2, resultados!$A$1:$ZZ$1, 0))</f>
        <v/>
      </c>
      <c r="C2209">
        <f>INDEX(resultados!$A$2:$ZZ$3000, 2203, MATCH($B$3, resultados!$A$1:$ZZ$1, 0))</f>
        <v/>
      </c>
    </row>
    <row r="2210">
      <c r="A2210">
        <f>INDEX(resultados!$A$2:$ZZ$3000, 2204, MATCH($B$1, resultados!$A$1:$ZZ$1, 0))</f>
        <v/>
      </c>
      <c r="B2210">
        <f>INDEX(resultados!$A$2:$ZZ$3000, 2204, MATCH($B$2, resultados!$A$1:$ZZ$1, 0))</f>
        <v/>
      </c>
      <c r="C2210">
        <f>INDEX(resultados!$A$2:$ZZ$3000, 2204, MATCH($B$3, resultados!$A$1:$ZZ$1, 0))</f>
        <v/>
      </c>
    </row>
    <row r="2211">
      <c r="A2211">
        <f>INDEX(resultados!$A$2:$ZZ$3000, 2205, MATCH($B$1, resultados!$A$1:$ZZ$1, 0))</f>
        <v/>
      </c>
      <c r="B2211">
        <f>INDEX(resultados!$A$2:$ZZ$3000, 2205, MATCH($B$2, resultados!$A$1:$ZZ$1, 0))</f>
        <v/>
      </c>
      <c r="C2211">
        <f>INDEX(resultados!$A$2:$ZZ$3000, 2205, MATCH($B$3, resultados!$A$1:$ZZ$1, 0))</f>
        <v/>
      </c>
    </row>
    <row r="2212">
      <c r="A2212">
        <f>INDEX(resultados!$A$2:$ZZ$3000, 2206, MATCH($B$1, resultados!$A$1:$ZZ$1, 0))</f>
        <v/>
      </c>
      <c r="B2212">
        <f>INDEX(resultados!$A$2:$ZZ$3000, 2206, MATCH($B$2, resultados!$A$1:$ZZ$1, 0))</f>
        <v/>
      </c>
      <c r="C2212">
        <f>INDEX(resultados!$A$2:$ZZ$3000, 2206, MATCH($B$3, resultados!$A$1:$ZZ$1, 0))</f>
        <v/>
      </c>
    </row>
    <row r="2213">
      <c r="A2213">
        <f>INDEX(resultados!$A$2:$ZZ$3000, 2207, MATCH($B$1, resultados!$A$1:$ZZ$1, 0))</f>
        <v/>
      </c>
      <c r="B2213">
        <f>INDEX(resultados!$A$2:$ZZ$3000, 2207, MATCH($B$2, resultados!$A$1:$ZZ$1, 0))</f>
        <v/>
      </c>
      <c r="C2213">
        <f>INDEX(resultados!$A$2:$ZZ$3000, 2207, MATCH($B$3, resultados!$A$1:$ZZ$1, 0))</f>
        <v/>
      </c>
    </row>
    <row r="2214">
      <c r="A2214">
        <f>INDEX(resultados!$A$2:$ZZ$3000, 2208, MATCH($B$1, resultados!$A$1:$ZZ$1, 0))</f>
        <v/>
      </c>
      <c r="B2214">
        <f>INDEX(resultados!$A$2:$ZZ$3000, 2208, MATCH($B$2, resultados!$A$1:$ZZ$1, 0))</f>
        <v/>
      </c>
      <c r="C2214">
        <f>INDEX(resultados!$A$2:$ZZ$3000, 2208, MATCH($B$3, resultados!$A$1:$ZZ$1, 0))</f>
        <v/>
      </c>
    </row>
    <row r="2215">
      <c r="A2215">
        <f>INDEX(resultados!$A$2:$ZZ$3000, 2209, MATCH($B$1, resultados!$A$1:$ZZ$1, 0))</f>
        <v/>
      </c>
      <c r="B2215">
        <f>INDEX(resultados!$A$2:$ZZ$3000, 2209, MATCH($B$2, resultados!$A$1:$ZZ$1, 0))</f>
        <v/>
      </c>
      <c r="C2215">
        <f>INDEX(resultados!$A$2:$ZZ$3000, 2209, MATCH($B$3, resultados!$A$1:$ZZ$1, 0))</f>
        <v/>
      </c>
    </row>
    <row r="2216">
      <c r="A2216">
        <f>INDEX(resultados!$A$2:$ZZ$3000, 2210, MATCH($B$1, resultados!$A$1:$ZZ$1, 0))</f>
        <v/>
      </c>
      <c r="B2216">
        <f>INDEX(resultados!$A$2:$ZZ$3000, 2210, MATCH($B$2, resultados!$A$1:$ZZ$1, 0))</f>
        <v/>
      </c>
      <c r="C2216">
        <f>INDEX(resultados!$A$2:$ZZ$3000, 2210, MATCH($B$3, resultados!$A$1:$ZZ$1, 0))</f>
        <v/>
      </c>
    </row>
    <row r="2217">
      <c r="A2217">
        <f>INDEX(resultados!$A$2:$ZZ$3000, 2211, MATCH($B$1, resultados!$A$1:$ZZ$1, 0))</f>
        <v/>
      </c>
      <c r="B2217">
        <f>INDEX(resultados!$A$2:$ZZ$3000, 2211, MATCH($B$2, resultados!$A$1:$ZZ$1, 0))</f>
        <v/>
      </c>
      <c r="C2217">
        <f>INDEX(resultados!$A$2:$ZZ$3000, 2211, MATCH($B$3, resultados!$A$1:$ZZ$1, 0))</f>
        <v/>
      </c>
    </row>
    <row r="2218">
      <c r="A2218">
        <f>INDEX(resultados!$A$2:$ZZ$3000, 2212, MATCH($B$1, resultados!$A$1:$ZZ$1, 0))</f>
        <v/>
      </c>
      <c r="B2218">
        <f>INDEX(resultados!$A$2:$ZZ$3000, 2212, MATCH($B$2, resultados!$A$1:$ZZ$1, 0))</f>
        <v/>
      </c>
      <c r="C2218">
        <f>INDEX(resultados!$A$2:$ZZ$3000, 2212, MATCH($B$3, resultados!$A$1:$ZZ$1, 0))</f>
        <v/>
      </c>
    </row>
    <row r="2219">
      <c r="A2219">
        <f>INDEX(resultados!$A$2:$ZZ$3000, 2213, MATCH($B$1, resultados!$A$1:$ZZ$1, 0))</f>
        <v/>
      </c>
      <c r="B2219">
        <f>INDEX(resultados!$A$2:$ZZ$3000, 2213, MATCH($B$2, resultados!$A$1:$ZZ$1, 0))</f>
        <v/>
      </c>
      <c r="C2219">
        <f>INDEX(resultados!$A$2:$ZZ$3000, 2213, MATCH($B$3, resultados!$A$1:$ZZ$1, 0))</f>
        <v/>
      </c>
    </row>
    <row r="2220">
      <c r="A2220">
        <f>INDEX(resultados!$A$2:$ZZ$3000, 2214, MATCH($B$1, resultados!$A$1:$ZZ$1, 0))</f>
        <v/>
      </c>
      <c r="B2220">
        <f>INDEX(resultados!$A$2:$ZZ$3000, 2214, MATCH($B$2, resultados!$A$1:$ZZ$1, 0))</f>
        <v/>
      </c>
      <c r="C2220">
        <f>INDEX(resultados!$A$2:$ZZ$3000, 2214, MATCH($B$3, resultados!$A$1:$ZZ$1, 0))</f>
        <v/>
      </c>
    </row>
    <row r="2221">
      <c r="A2221">
        <f>INDEX(resultados!$A$2:$ZZ$3000, 2215, MATCH($B$1, resultados!$A$1:$ZZ$1, 0))</f>
        <v/>
      </c>
      <c r="B2221">
        <f>INDEX(resultados!$A$2:$ZZ$3000, 2215, MATCH($B$2, resultados!$A$1:$ZZ$1, 0))</f>
        <v/>
      </c>
      <c r="C2221">
        <f>INDEX(resultados!$A$2:$ZZ$3000, 2215, MATCH($B$3, resultados!$A$1:$ZZ$1, 0))</f>
        <v/>
      </c>
    </row>
    <row r="2222">
      <c r="A2222">
        <f>INDEX(resultados!$A$2:$ZZ$3000, 2216, MATCH($B$1, resultados!$A$1:$ZZ$1, 0))</f>
        <v/>
      </c>
      <c r="B2222">
        <f>INDEX(resultados!$A$2:$ZZ$3000, 2216, MATCH($B$2, resultados!$A$1:$ZZ$1, 0))</f>
        <v/>
      </c>
      <c r="C2222">
        <f>INDEX(resultados!$A$2:$ZZ$3000, 2216, MATCH($B$3, resultados!$A$1:$ZZ$1, 0))</f>
        <v/>
      </c>
    </row>
    <row r="2223">
      <c r="A2223">
        <f>INDEX(resultados!$A$2:$ZZ$3000, 2217, MATCH($B$1, resultados!$A$1:$ZZ$1, 0))</f>
        <v/>
      </c>
      <c r="B2223">
        <f>INDEX(resultados!$A$2:$ZZ$3000, 2217, MATCH($B$2, resultados!$A$1:$ZZ$1, 0))</f>
        <v/>
      </c>
      <c r="C2223">
        <f>INDEX(resultados!$A$2:$ZZ$3000, 2217, MATCH($B$3, resultados!$A$1:$ZZ$1, 0))</f>
        <v/>
      </c>
    </row>
    <row r="2224">
      <c r="A2224">
        <f>INDEX(resultados!$A$2:$ZZ$3000, 2218, MATCH($B$1, resultados!$A$1:$ZZ$1, 0))</f>
        <v/>
      </c>
      <c r="B2224">
        <f>INDEX(resultados!$A$2:$ZZ$3000, 2218, MATCH($B$2, resultados!$A$1:$ZZ$1, 0))</f>
        <v/>
      </c>
      <c r="C2224">
        <f>INDEX(resultados!$A$2:$ZZ$3000, 2218, MATCH($B$3, resultados!$A$1:$ZZ$1, 0))</f>
        <v/>
      </c>
    </row>
    <row r="2225">
      <c r="A2225">
        <f>INDEX(resultados!$A$2:$ZZ$3000, 2219, MATCH($B$1, resultados!$A$1:$ZZ$1, 0))</f>
        <v/>
      </c>
      <c r="B2225">
        <f>INDEX(resultados!$A$2:$ZZ$3000, 2219, MATCH($B$2, resultados!$A$1:$ZZ$1, 0))</f>
        <v/>
      </c>
      <c r="C2225">
        <f>INDEX(resultados!$A$2:$ZZ$3000, 2219, MATCH($B$3, resultados!$A$1:$ZZ$1, 0))</f>
        <v/>
      </c>
    </row>
    <row r="2226">
      <c r="A2226">
        <f>INDEX(resultados!$A$2:$ZZ$3000, 2220, MATCH($B$1, resultados!$A$1:$ZZ$1, 0))</f>
        <v/>
      </c>
      <c r="B2226">
        <f>INDEX(resultados!$A$2:$ZZ$3000, 2220, MATCH($B$2, resultados!$A$1:$ZZ$1, 0))</f>
        <v/>
      </c>
      <c r="C2226">
        <f>INDEX(resultados!$A$2:$ZZ$3000, 2220, MATCH($B$3, resultados!$A$1:$ZZ$1, 0))</f>
        <v/>
      </c>
    </row>
    <row r="2227">
      <c r="A2227">
        <f>INDEX(resultados!$A$2:$ZZ$3000, 2221, MATCH($B$1, resultados!$A$1:$ZZ$1, 0))</f>
        <v/>
      </c>
      <c r="B2227">
        <f>INDEX(resultados!$A$2:$ZZ$3000, 2221, MATCH($B$2, resultados!$A$1:$ZZ$1, 0))</f>
        <v/>
      </c>
      <c r="C2227">
        <f>INDEX(resultados!$A$2:$ZZ$3000, 2221, MATCH($B$3, resultados!$A$1:$ZZ$1, 0))</f>
        <v/>
      </c>
    </row>
    <row r="2228">
      <c r="A2228">
        <f>INDEX(resultados!$A$2:$ZZ$3000, 2222, MATCH($B$1, resultados!$A$1:$ZZ$1, 0))</f>
        <v/>
      </c>
      <c r="B2228">
        <f>INDEX(resultados!$A$2:$ZZ$3000, 2222, MATCH($B$2, resultados!$A$1:$ZZ$1, 0))</f>
        <v/>
      </c>
      <c r="C2228">
        <f>INDEX(resultados!$A$2:$ZZ$3000, 2222, MATCH($B$3, resultados!$A$1:$ZZ$1, 0))</f>
        <v/>
      </c>
    </row>
    <row r="2229">
      <c r="A2229">
        <f>INDEX(resultados!$A$2:$ZZ$3000, 2223, MATCH($B$1, resultados!$A$1:$ZZ$1, 0))</f>
        <v/>
      </c>
      <c r="B2229">
        <f>INDEX(resultados!$A$2:$ZZ$3000, 2223, MATCH($B$2, resultados!$A$1:$ZZ$1, 0))</f>
        <v/>
      </c>
      <c r="C2229">
        <f>INDEX(resultados!$A$2:$ZZ$3000, 2223, MATCH($B$3, resultados!$A$1:$ZZ$1, 0))</f>
        <v/>
      </c>
    </row>
    <row r="2230">
      <c r="A2230">
        <f>INDEX(resultados!$A$2:$ZZ$3000, 2224, MATCH($B$1, resultados!$A$1:$ZZ$1, 0))</f>
        <v/>
      </c>
      <c r="B2230">
        <f>INDEX(resultados!$A$2:$ZZ$3000, 2224, MATCH($B$2, resultados!$A$1:$ZZ$1, 0))</f>
        <v/>
      </c>
      <c r="C2230">
        <f>INDEX(resultados!$A$2:$ZZ$3000, 2224, MATCH($B$3, resultados!$A$1:$ZZ$1, 0))</f>
        <v/>
      </c>
    </row>
    <row r="2231">
      <c r="A2231">
        <f>INDEX(resultados!$A$2:$ZZ$3000, 2225, MATCH($B$1, resultados!$A$1:$ZZ$1, 0))</f>
        <v/>
      </c>
      <c r="B2231">
        <f>INDEX(resultados!$A$2:$ZZ$3000, 2225, MATCH($B$2, resultados!$A$1:$ZZ$1, 0))</f>
        <v/>
      </c>
      <c r="C2231">
        <f>INDEX(resultados!$A$2:$ZZ$3000, 2225, MATCH($B$3, resultados!$A$1:$ZZ$1, 0))</f>
        <v/>
      </c>
    </row>
    <row r="2232">
      <c r="A2232">
        <f>INDEX(resultados!$A$2:$ZZ$3000, 2226, MATCH($B$1, resultados!$A$1:$ZZ$1, 0))</f>
        <v/>
      </c>
      <c r="B2232">
        <f>INDEX(resultados!$A$2:$ZZ$3000, 2226, MATCH($B$2, resultados!$A$1:$ZZ$1, 0))</f>
        <v/>
      </c>
      <c r="C2232">
        <f>INDEX(resultados!$A$2:$ZZ$3000, 2226, MATCH($B$3, resultados!$A$1:$ZZ$1, 0))</f>
        <v/>
      </c>
    </row>
    <row r="2233">
      <c r="A2233">
        <f>INDEX(resultados!$A$2:$ZZ$3000, 2227, MATCH($B$1, resultados!$A$1:$ZZ$1, 0))</f>
        <v/>
      </c>
      <c r="B2233">
        <f>INDEX(resultados!$A$2:$ZZ$3000, 2227, MATCH($B$2, resultados!$A$1:$ZZ$1, 0))</f>
        <v/>
      </c>
      <c r="C2233">
        <f>INDEX(resultados!$A$2:$ZZ$3000, 2227, MATCH($B$3, resultados!$A$1:$ZZ$1, 0))</f>
        <v/>
      </c>
    </row>
    <row r="2234">
      <c r="A2234">
        <f>INDEX(resultados!$A$2:$ZZ$3000, 2228, MATCH($B$1, resultados!$A$1:$ZZ$1, 0))</f>
        <v/>
      </c>
      <c r="B2234">
        <f>INDEX(resultados!$A$2:$ZZ$3000, 2228, MATCH($B$2, resultados!$A$1:$ZZ$1, 0))</f>
        <v/>
      </c>
      <c r="C2234">
        <f>INDEX(resultados!$A$2:$ZZ$3000, 2228, MATCH($B$3, resultados!$A$1:$ZZ$1, 0))</f>
        <v/>
      </c>
    </row>
    <row r="2235">
      <c r="A2235">
        <f>INDEX(resultados!$A$2:$ZZ$3000, 2229, MATCH($B$1, resultados!$A$1:$ZZ$1, 0))</f>
        <v/>
      </c>
      <c r="B2235">
        <f>INDEX(resultados!$A$2:$ZZ$3000, 2229, MATCH($B$2, resultados!$A$1:$ZZ$1, 0))</f>
        <v/>
      </c>
      <c r="C2235">
        <f>INDEX(resultados!$A$2:$ZZ$3000, 2229, MATCH($B$3, resultados!$A$1:$ZZ$1, 0))</f>
        <v/>
      </c>
    </row>
    <row r="2236">
      <c r="A2236">
        <f>INDEX(resultados!$A$2:$ZZ$3000, 2230, MATCH($B$1, resultados!$A$1:$ZZ$1, 0))</f>
        <v/>
      </c>
      <c r="B2236">
        <f>INDEX(resultados!$A$2:$ZZ$3000, 2230, MATCH($B$2, resultados!$A$1:$ZZ$1, 0))</f>
        <v/>
      </c>
      <c r="C2236">
        <f>INDEX(resultados!$A$2:$ZZ$3000, 2230, MATCH($B$3, resultados!$A$1:$ZZ$1, 0))</f>
        <v/>
      </c>
    </row>
    <row r="2237">
      <c r="A2237">
        <f>INDEX(resultados!$A$2:$ZZ$3000, 2231, MATCH($B$1, resultados!$A$1:$ZZ$1, 0))</f>
        <v/>
      </c>
      <c r="B2237">
        <f>INDEX(resultados!$A$2:$ZZ$3000, 2231, MATCH($B$2, resultados!$A$1:$ZZ$1, 0))</f>
        <v/>
      </c>
      <c r="C2237">
        <f>INDEX(resultados!$A$2:$ZZ$3000, 2231, MATCH($B$3, resultados!$A$1:$ZZ$1, 0))</f>
        <v/>
      </c>
    </row>
    <row r="2238">
      <c r="A2238">
        <f>INDEX(resultados!$A$2:$ZZ$3000, 2232, MATCH($B$1, resultados!$A$1:$ZZ$1, 0))</f>
        <v/>
      </c>
      <c r="B2238">
        <f>INDEX(resultados!$A$2:$ZZ$3000, 2232, MATCH($B$2, resultados!$A$1:$ZZ$1, 0))</f>
        <v/>
      </c>
      <c r="C2238">
        <f>INDEX(resultados!$A$2:$ZZ$3000, 2232, MATCH($B$3, resultados!$A$1:$ZZ$1, 0))</f>
        <v/>
      </c>
    </row>
    <row r="2239">
      <c r="A2239">
        <f>INDEX(resultados!$A$2:$ZZ$3000, 2233, MATCH($B$1, resultados!$A$1:$ZZ$1, 0))</f>
        <v/>
      </c>
      <c r="B2239">
        <f>INDEX(resultados!$A$2:$ZZ$3000, 2233, MATCH($B$2, resultados!$A$1:$ZZ$1, 0))</f>
        <v/>
      </c>
      <c r="C2239">
        <f>INDEX(resultados!$A$2:$ZZ$3000, 2233, MATCH($B$3, resultados!$A$1:$ZZ$1, 0))</f>
        <v/>
      </c>
    </row>
    <row r="2240">
      <c r="A2240">
        <f>INDEX(resultados!$A$2:$ZZ$3000, 2234, MATCH($B$1, resultados!$A$1:$ZZ$1, 0))</f>
        <v/>
      </c>
      <c r="B2240">
        <f>INDEX(resultados!$A$2:$ZZ$3000, 2234, MATCH($B$2, resultados!$A$1:$ZZ$1, 0))</f>
        <v/>
      </c>
      <c r="C2240">
        <f>INDEX(resultados!$A$2:$ZZ$3000, 2234, MATCH($B$3, resultados!$A$1:$ZZ$1, 0))</f>
        <v/>
      </c>
    </row>
    <row r="2241">
      <c r="A2241">
        <f>INDEX(resultados!$A$2:$ZZ$3000, 2235, MATCH($B$1, resultados!$A$1:$ZZ$1, 0))</f>
        <v/>
      </c>
      <c r="B2241">
        <f>INDEX(resultados!$A$2:$ZZ$3000, 2235, MATCH($B$2, resultados!$A$1:$ZZ$1, 0))</f>
        <v/>
      </c>
      <c r="C2241">
        <f>INDEX(resultados!$A$2:$ZZ$3000, 2235, MATCH($B$3, resultados!$A$1:$ZZ$1, 0))</f>
        <v/>
      </c>
    </row>
    <row r="2242">
      <c r="A2242">
        <f>INDEX(resultados!$A$2:$ZZ$3000, 2236, MATCH($B$1, resultados!$A$1:$ZZ$1, 0))</f>
        <v/>
      </c>
      <c r="B2242">
        <f>INDEX(resultados!$A$2:$ZZ$3000, 2236, MATCH($B$2, resultados!$A$1:$ZZ$1, 0))</f>
        <v/>
      </c>
      <c r="C2242">
        <f>INDEX(resultados!$A$2:$ZZ$3000, 2236, MATCH($B$3, resultados!$A$1:$ZZ$1, 0))</f>
        <v/>
      </c>
    </row>
    <row r="2243">
      <c r="A2243">
        <f>INDEX(resultados!$A$2:$ZZ$3000, 2237, MATCH($B$1, resultados!$A$1:$ZZ$1, 0))</f>
        <v/>
      </c>
      <c r="B2243">
        <f>INDEX(resultados!$A$2:$ZZ$3000, 2237, MATCH($B$2, resultados!$A$1:$ZZ$1, 0))</f>
        <v/>
      </c>
      <c r="C2243">
        <f>INDEX(resultados!$A$2:$ZZ$3000, 2237, MATCH($B$3, resultados!$A$1:$ZZ$1, 0))</f>
        <v/>
      </c>
    </row>
    <row r="2244">
      <c r="A2244">
        <f>INDEX(resultados!$A$2:$ZZ$3000, 2238, MATCH($B$1, resultados!$A$1:$ZZ$1, 0))</f>
        <v/>
      </c>
      <c r="B2244">
        <f>INDEX(resultados!$A$2:$ZZ$3000, 2238, MATCH($B$2, resultados!$A$1:$ZZ$1, 0))</f>
        <v/>
      </c>
      <c r="C2244">
        <f>INDEX(resultados!$A$2:$ZZ$3000, 2238, MATCH($B$3, resultados!$A$1:$ZZ$1, 0))</f>
        <v/>
      </c>
    </row>
    <row r="2245">
      <c r="A2245">
        <f>INDEX(resultados!$A$2:$ZZ$3000, 2239, MATCH($B$1, resultados!$A$1:$ZZ$1, 0))</f>
        <v/>
      </c>
      <c r="B2245">
        <f>INDEX(resultados!$A$2:$ZZ$3000, 2239, MATCH($B$2, resultados!$A$1:$ZZ$1, 0))</f>
        <v/>
      </c>
      <c r="C2245">
        <f>INDEX(resultados!$A$2:$ZZ$3000, 2239, MATCH($B$3, resultados!$A$1:$ZZ$1, 0))</f>
        <v/>
      </c>
    </row>
    <row r="2246">
      <c r="A2246">
        <f>INDEX(resultados!$A$2:$ZZ$3000, 2240, MATCH($B$1, resultados!$A$1:$ZZ$1, 0))</f>
        <v/>
      </c>
      <c r="B2246">
        <f>INDEX(resultados!$A$2:$ZZ$3000, 2240, MATCH($B$2, resultados!$A$1:$ZZ$1, 0))</f>
        <v/>
      </c>
      <c r="C2246">
        <f>INDEX(resultados!$A$2:$ZZ$3000, 2240, MATCH($B$3, resultados!$A$1:$ZZ$1, 0))</f>
        <v/>
      </c>
    </row>
    <row r="2247">
      <c r="A2247">
        <f>INDEX(resultados!$A$2:$ZZ$3000, 2241, MATCH($B$1, resultados!$A$1:$ZZ$1, 0))</f>
        <v/>
      </c>
      <c r="B2247">
        <f>INDEX(resultados!$A$2:$ZZ$3000, 2241, MATCH($B$2, resultados!$A$1:$ZZ$1, 0))</f>
        <v/>
      </c>
      <c r="C2247">
        <f>INDEX(resultados!$A$2:$ZZ$3000, 2241, MATCH($B$3, resultados!$A$1:$ZZ$1, 0))</f>
        <v/>
      </c>
    </row>
    <row r="2248">
      <c r="A2248">
        <f>INDEX(resultados!$A$2:$ZZ$3000, 2242, MATCH($B$1, resultados!$A$1:$ZZ$1, 0))</f>
        <v/>
      </c>
      <c r="B2248">
        <f>INDEX(resultados!$A$2:$ZZ$3000, 2242, MATCH($B$2, resultados!$A$1:$ZZ$1, 0))</f>
        <v/>
      </c>
      <c r="C2248">
        <f>INDEX(resultados!$A$2:$ZZ$3000, 2242, MATCH($B$3, resultados!$A$1:$ZZ$1, 0))</f>
        <v/>
      </c>
    </row>
    <row r="2249">
      <c r="A2249">
        <f>INDEX(resultados!$A$2:$ZZ$3000, 2243, MATCH($B$1, resultados!$A$1:$ZZ$1, 0))</f>
        <v/>
      </c>
      <c r="B2249">
        <f>INDEX(resultados!$A$2:$ZZ$3000, 2243, MATCH($B$2, resultados!$A$1:$ZZ$1, 0))</f>
        <v/>
      </c>
      <c r="C2249">
        <f>INDEX(resultados!$A$2:$ZZ$3000, 2243, MATCH($B$3, resultados!$A$1:$ZZ$1, 0))</f>
        <v/>
      </c>
    </row>
    <row r="2250">
      <c r="A2250">
        <f>INDEX(resultados!$A$2:$ZZ$3000, 2244, MATCH($B$1, resultados!$A$1:$ZZ$1, 0))</f>
        <v/>
      </c>
      <c r="B2250">
        <f>INDEX(resultados!$A$2:$ZZ$3000, 2244, MATCH($B$2, resultados!$A$1:$ZZ$1, 0))</f>
        <v/>
      </c>
      <c r="C2250">
        <f>INDEX(resultados!$A$2:$ZZ$3000, 2244, MATCH($B$3, resultados!$A$1:$ZZ$1, 0))</f>
        <v/>
      </c>
    </row>
    <row r="2251">
      <c r="A2251">
        <f>INDEX(resultados!$A$2:$ZZ$3000, 2245, MATCH($B$1, resultados!$A$1:$ZZ$1, 0))</f>
        <v/>
      </c>
      <c r="B2251">
        <f>INDEX(resultados!$A$2:$ZZ$3000, 2245, MATCH($B$2, resultados!$A$1:$ZZ$1, 0))</f>
        <v/>
      </c>
      <c r="C2251">
        <f>INDEX(resultados!$A$2:$ZZ$3000, 2245, MATCH($B$3, resultados!$A$1:$ZZ$1, 0))</f>
        <v/>
      </c>
    </row>
    <row r="2252">
      <c r="A2252">
        <f>INDEX(resultados!$A$2:$ZZ$3000, 2246, MATCH($B$1, resultados!$A$1:$ZZ$1, 0))</f>
        <v/>
      </c>
      <c r="B2252">
        <f>INDEX(resultados!$A$2:$ZZ$3000, 2246, MATCH($B$2, resultados!$A$1:$ZZ$1, 0))</f>
        <v/>
      </c>
      <c r="C2252">
        <f>INDEX(resultados!$A$2:$ZZ$3000, 2246, MATCH($B$3, resultados!$A$1:$ZZ$1, 0))</f>
        <v/>
      </c>
    </row>
    <row r="2253">
      <c r="A2253">
        <f>INDEX(resultados!$A$2:$ZZ$3000, 2247, MATCH($B$1, resultados!$A$1:$ZZ$1, 0))</f>
        <v/>
      </c>
      <c r="B2253">
        <f>INDEX(resultados!$A$2:$ZZ$3000, 2247, MATCH($B$2, resultados!$A$1:$ZZ$1, 0))</f>
        <v/>
      </c>
      <c r="C2253">
        <f>INDEX(resultados!$A$2:$ZZ$3000, 2247, MATCH($B$3, resultados!$A$1:$ZZ$1, 0))</f>
        <v/>
      </c>
    </row>
    <row r="2254">
      <c r="A2254">
        <f>INDEX(resultados!$A$2:$ZZ$3000, 2248, MATCH($B$1, resultados!$A$1:$ZZ$1, 0))</f>
        <v/>
      </c>
      <c r="B2254">
        <f>INDEX(resultados!$A$2:$ZZ$3000, 2248, MATCH($B$2, resultados!$A$1:$ZZ$1, 0))</f>
        <v/>
      </c>
      <c r="C2254">
        <f>INDEX(resultados!$A$2:$ZZ$3000, 2248, MATCH($B$3, resultados!$A$1:$ZZ$1, 0))</f>
        <v/>
      </c>
    </row>
    <row r="2255">
      <c r="A2255">
        <f>INDEX(resultados!$A$2:$ZZ$3000, 2249, MATCH($B$1, resultados!$A$1:$ZZ$1, 0))</f>
        <v/>
      </c>
      <c r="B2255">
        <f>INDEX(resultados!$A$2:$ZZ$3000, 2249, MATCH($B$2, resultados!$A$1:$ZZ$1, 0))</f>
        <v/>
      </c>
      <c r="C2255">
        <f>INDEX(resultados!$A$2:$ZZ$3000, 2249, MATCH($B$3, resultados!$A$1:$ZZ$1, 0))</f>
        <v/>
      </c>
    </row>
    <row r="2256">
      <c r="A2256">
        <f>INDEX(resultados!$A$2:$ZZ$3000, 2250, MATCH($B$1, resultados!$A$1:$ZZ$1, 0))</f>
        <v/>
      </c>
      <c r="B2256">
        <f>INDEX(resultados!$A$2:$ZZ$3000, 2250, MATCH($B$2, resultados!$A$1:$ZZ$1, 0))</f>
        <v/>
      </c>
      <c r="C2256">
        <f>INDEX(resultados!$A$2:$ZZ$3000, 2250, MATCH($B$3, resultados!$A$1:$ZZ$1, 0))</f>
        <v/>
      </c>
    </row>
    <row r="2257">
      <c r="A2257">
        <f>INDEX(resultados!$A$2:$ZZ$3000, 2251, MATCH($B$1, resultados!$A$1:$ZZ$1, 0))</f>
        <v/>
      </c>
      <c r="B2257">
        <f>INDEX(resultados!$A$2:$ZZ$3000, 2251, MATCH($B$2, resultados!$A$1:$ZZ$1, 0))</f>
        <v/>
      </c>
      <c r="C2257">
        <f>INDEX(resultados!$A$2:$ZZ$3000, 2251, MATCH($B$3, resultados!$A$1:$ZZ$1, 0))</f>
        <v/>
      </c>
    </row>
    <row r="2258">
      <c r="A2258">
        <f>INDEX(resultados!$A$2:$ZZ$3000, 2252, MATCH($B$1, resultados!$A$1:$ZZ$1, 0))</f>
        <v/>
      </c>
      <c r="B2258">
        <f>INDEX(resultados!$A$2:$ZZ$3000, 2252, MATCH($B$2, resultados!$A$1:$ZZ$1, 0))</f>
        <v/>
      </c>
      <c r="C2258">
        <f>INDEX(resultados!$A$2:$ZZ$3000, 2252, MATCH($B$3, resultados!$A$1:$ZZ$1, 0))</f>
        <v/>
      </c>
    </row>
    <row r="2259">
      <c r="A2259">
        <f>INDEX(resultados!$A$2:$ZZ$3000, 2253, MATCH($B$1, resultados!$A$1:$ZZ$1, 0))</f>
        <v/>
      </c>
      <c r="B2259">
        <f>INDEX(resultados!$A$2:$ZZ$3000, 2253, MATCH($B$2, resultados!$A$1:$ZZ$1, 0))</f>
        <v/>
      </c>
      <c r="C2259">
        <f>INDEX(resultados!$A$2:$ZZ$3000, 2253, MATCH($B$3, resultados!$A$1:$ZZ$1, 0))</f>
        <v/>
      </c>
    </row>
    <row r="2260">
      <c r="A2260">
        <f>INDEX(resultados!$A$2:$ZZ$3000, 2254, MATCH($B$1, resultados!$A$1:$ZZ$1, 0))</f>
        <v/>
      </c>
      <c r="B2260">
        <f>INDEX(resultados!$A$2:$ZZ$3000, 2254, MATCH($B$2, resultados!$A$1:$ZZ$1, 0))</f>
        <v/>
      </c>
      <c r="C2260">
        <f>INDEX(resultados!$A$2:$ZZ$3000, 2254, MATCH($B$3, resultados!$A$1:$ZZ$1, 0))</f>
        <v/>
      </c>
    </row>
    <row r="2261">
      <c r="A2261">
        <f>INDEX(resultados!$A$2:$ZZ$3000, 2255, MATCH($B$1, resultados!$A$1:$ZZ$1, 0))</f>
        <v/>
      </c>
      <c r="B2261">
        <f>INDEX(resultados!$A$2:$ZZ$3000, 2255, MATCH($B$2, resultados!$A$1:$ZZ$1, 0))</f>
        <v/>
      </c>
      <c r="C2261">
        <f>INDEX(resultados!$A$2:$ZZ$3000, 2255, MATCH($B$3, resultados!$A$1:$ZZ$1, 0))</f>
        <v/>
      </c>
    </row>
    <row r="2262">
      <c r="A2262">
        <f>INDEX(resultados!$A$2:$ZZ$3000, 2256, MATCH($B$1, resultados!$A$1:$ZZ$1, 0))</f>
        <v/>
      </c>
      <c r="B2262">
        <f>INDEX(resultados!$A$2:$ZZ$3000, 2256, MATCH($B$2, resultados!$A$1:$ZZ$1, 0))</f>
        <v/>
      </c>
      <c r="C2262">
        <f>INDEX(resultados!$A$2:$ZZ$3000, 2256, MATCH($B$3, resultados!$A$1:$ZZ$1, 0))</f>
        <v/>
      </c>
    </row>
    <row r="2263">
      <c r="A2263">
        <f>INDEX(resultados!$A$2:$ZZ$3000, 2257, MATCH($B$1, resultados!$A$1:$ZZ$1, 0))</f>
        <v/>
      </c>
      <c r="B2263">
        <f>INDEX(resultados!$A$2:$ZZ$3000, 2257, MATCH($B$2, resultados!$A$1:$ZZ$1, 0))</f>
        <v/>
      </c>
      <c r="C2263">
        <f>INDEX(resultados!$A$2:$ZZ$3000, 2257, MATCH($B$3, resultados!$A$1:$ZZ$1, 0))</f>
        <v/>
      </c>
    </row>
    <row r="2264">
      <c r="A2264">
        <f>INDEX(resultados!$A$2:$ZZ$3000, 2258, MATCH($B$1, resultados!$A$1:$ZZ$1, 0))</f>
        <v/>
      </c>
      <c r="B2264">
        <f>INDEX(resultados!$A$2:$ZZ$3000, 2258, MATCH($B$2, resultados!$A$1:$ZZ$1, 0))</f>
        <v/>
      </c>
      <c r="C2264">
        <f>INDEX(resultados!$A$2:$ZZ$3000, 2258, MATCH($B$3, resultados!$A$1:$ZZ$1, 0))</f>
        <v/>
      </c>
    </row>
    <row r="2265">
      <c r="A2265">
        <f>INDEX(resultados!$A$2:$ZZ$3000, 2259, MATCH($B$1, resultados!$A$1:$ZZ$1, 0))</f>
        <v/>
      </c>
      <c r="B2265">
        <f>INDEX(resultados!$A$2:$ZZ$3000, 2259, MATCH($B$2, resultados!$A$1:$ZZ$1, 0))</f>
        <v/>
      </c>
      <c r="C2265">
        <f>INDEX(resultados!$A$2:$ZZ$3000, 2259, MATCH($B$3, resultados!$A$1:$ZZ$1, 0))</f>
        <v/>
      </c>
    </row>
    <row r="2266">
      <c r="A2266">
        <f>INDEX(resultados!$A$2:$ZZ$3000, 2260, MATCH($B$1, resultados!$A$1:$ZZ$1, 0))</f>
        <v/>
      </c>
      <c r="B2266">
        <f>INDEX(resultados!$A$2:$ZZ$3000, 2260, MATCH($B$2, resultados!$A$1:$ZZ$1, 0))</f>
        <v/>
      </c>
      <c r="C2266">
        <f>INDEX(resultados!$A$2:$ZZ$3000, 2260, MATCH($B$3, resultados!$A$1:$ZZ$1, 0))</f>
        <v/>
      </c>
    </row>
    <row r="2267">
      <c r="A2267">
        <f>INDEX(resultados!$A$2:$ZZ$3000, 2261, MATCH($B$1, resultados!$A$1:$ZZ$1, 0))</f>
        <v/>
      </c>
      <c r="B2267">
        <f>INDEX(resultados!$A$2:$ZZ$3000, 2261, MATCH($B$2, resultados!$A$1:$ZZ$1, 0))</f>
        <v/>
      </c>
      <c r="C2267">
        <f>INDEX(resultados!$A$2:$ZZ$3000, 2261, MATCH($B$3, resultados!$A$1:$ZZ$1, 0))</f>
        <v/>
      </c>
    </row>
    <row r="2268">
      <c r="A2268">
        <f>INDEX(resultados!$A$2:$ZZ$3000, 2262, MATCH($B$1, resultados!$A$1:$ZZ$1, 0))</f>
        <v/>
      </c>
      <c r="B2268">
        <f>INDEX(resultados!$A$2:$ZZ$3000, 2262, MATCH($B$2, resultados!$A$1:$ZZ$1, 0))</f>
        <v/>
      </c>
      <c r="C2268">
        <f>INDEX(resultados!$A$2:$ZZ$3000, 2262, MATCH($B$3, resultados!$A$1:$ZZ$1, 0))</f>
        <v/>
      </c>
    </row>
    <row r="2269">
      <c r="A2269">
        <f>INDEX(resultados!$A$2:$ZZ$3000, 2263, MATCH($B$1, resultados!$A$1:$ZZ$1, 0))</f>
        <v/>
      </c>
      <c r="B2269">
        <f>INDEX(resultados!$A$2:$ZZ$3000, 2263, MATCH($B$2, resultados!$A$1:$ZZ$1, 0))</f>
        <v/>
      </c>
      <c r="C2269">
        <f>INDEX(resultados!$A$2:$ZZ$3000, 2263, MATCH($B$3, resultados!$A$1:$ZZ$1, 0))</f>
        <v/>
      </c>
    </row>
    <row r="2270">
      <c r="A2270">
        <f>INDEX(resultados!$A$2:$ZZ$3000, 2264, MATCH($B$1, resultados!$A$1:$ZZ$1, 0))</f>
        <v/>
      </c>
      <c r="B2270">
        <f>INDEX(resultados!$A$2:$ZZ$3000, 2264, MATCH($B$2, resultados!$A$1:$ZZ$1, 0))</f>
        <v/>
      </c>
      <c r="C2270">
        <f>INDEX(resultados!$A$2:$ZZ$3000, 2264, MATCH($B$3, resultados!$A$1:$ZZ$1, 0))</f>
        <v/>
      </c>
    </row>
    <row r="2271">
      <c r="A2271">
        <f>INDEX(resultados!$A$2:$ZZ$3000, 2265, MATCH($B$1, resultados!$A$1:$ZZ$1, 0))</f>
        <v/>
      </c>
      <c r="B2271">
        <f>INDEX(resultados!$A$2:$ZZ$3000, 2265, MATCH($B$2, resultados!$A$1:$ZZ$1, 0))</f>
        <v/>
      </c>
      <c r="C2271">
        <f>INDEX(resultados!$A$2:$ZZ$3000, 2265, MATCH($B$3, resultados!$A$1:$ZZ$1, 0))</f>
        <v/>
      </c>
    </row>
    <row r="2272">
      <c r="A2272">
        <f>INDEX(resultados!$A$2:$ZZ$3000, 2266, MATCH($B$1, resultados!$A$1:$ZZ$1, 0))</f>
        <v/>
      </c>
      <c r="B2272">
        <f>INDEX(resultados!$A$2:$ZZ$3000, 2266, MATCH($B$2, resultados!$A$1:$ZZ$1, 0))</f>
        <v/>
      </c>
      <c r="C2272">
        <f>INDEX(resultados!$A$2:$ZZ$3000, 2266, MATCH($B$3, resultados!$A$1:$ZZ$1, 0))</f>
        <v/>
      </c>
    </row>
    <row r="2273">
      <c r="A2273">
        <f>INDEX(resultados!$A$2:$ZZ$3000, 2267, MATCH($B$1, resultados!$A$1:$ZZ$1, 0))</f>
        <v/>
      </c>
      <c r="B2273">
        <f>INDEX(resultados!$A$2:$ZZ$3000, 2267, MATCH($B$2, resultados!$A$1:$ZZ$1, 0))</f>
        <v/>
      </c>
      <c r="C2273">
        <f>INDEX(resultados!$A$2:$ZZ$3000, 2267, MATCH($B$3, resultados!$A$1:$ZZ$1, 0))</f>
        <v/>
      </c>
    </row>
    <row r="2274">
      <c r="A2274">
        <f>INDEX(resultados!$A$2:$ZZ$3000, 2268, MATCH($B$1, resultados!$A$1:$ZZ$1, 0))</f>
        <v/>
      </c>
      <c r="B2274">
        <f>INDEX(resultados!$A$2:$ZZ$3000, 2268, MATCH($B$2, resultados!$A$1:$ZZ$1, 0))</f>
        <v/>
      </c>
      <c r="C2274">
        <f>INDEX(resultados!$A$2:$ZZ$3000, 2268, MATCH($B$3, resultados!$A$1:$ZZ$1, 0))</f>
        <v/>
      </c>
    </row>
    <row r="2275">
      <c r="A2275">
        <f>INDEX(resultados!$A$2:$ZZ$3000, 2269, MATCH($B$1, resultados!$A$1:$ZZ$1, 0))</f>
        <v/>
      </c>
      <c r="B2275">
        <f>INDEX(resultados!$A$2:$ZZ$3000, 2269, MATCH($B$2, resultados!$A$1:$ZZ$1, 0))</f>
        <v/>
      </c>
      <c r="C2275">
        <f>INDEX(resultados!$A$2:$ZZ$3000, 2269, MATCH($B$3, resultados!$A$1:$ZZ$1, 0))</f>
        <v/>
      </c>
    </row>
    <row r="2276">
      <c r="A2276">
        <f>INDEX(resultados!$A$2:$ZZ$3000, 2270, MATCH($B$1, resultados!$A$1:$ZZ$1, 0))</f>
        <v/>
      </c>
      <c r="B2276">
        <f>INDEX(resultados!$A$2:$ZZ$3000, 2270, MATCH($B$2, resultados!$A$1:$ZZ$1, 0))</f>
        <v/>
      </c>
      <c r="C2276">
        <f>INDEX(resultados!$A$2:$ZZ$3000, 2270, MATCH($B$3, resultados!$A$1:$ZZ$1, 0))</f>
        <v/>
      </c>
    </row>
    <row r="2277">
      <c r="A2277">
        <f>INDEX(resultados!$A$2:$ZZ$3000, 2271, MATCH($B$1, resultados!$A$1:$ZZ$1, 0))</f>
        <v/>
      </c>
      <c r="B2277">
        <f>INDEX(resultados!$A$2:$ZZ$3000, 2271, MATCH($B$2, resultados!$A$1:$ZZ$1, 0))</f>
        <v/>
      </c>
      <c r="C2277">
        <f>INDEX(resultados!$A$2:$ZZ$3000, 2271, MATCH($B$3, resultados!$A$1:$ZZ$1, 0))</f>
        <v/>
      </c>
    </row>
    <row r="2278">
      <c r="A2278">
        <f>INDEX(resultados!$A$2:$ZZ$3000, 2272, MATCH($B$1, resultados!$A$1:$ZZ$1, 0))</f>
        <v/>
      </c>
      <c r="B2278">
        <f>INDEX(resultados!$A$2:$ZZ$3000, 2272, MATCH($B$2, resultados!$A$1:$ZZ$1, 0))</f>
        <v/>
      </c>
      <c r="C2278">
        <f>INDEX(resultados!$A$2:$ZZ$3000, 2272, MATCH($B$3, resultados!$A$1:$ZZ$1, 0))</f>
        <v/>
      </c>
    </row>
    <row r="2279">
      <c r="A2279">
        <f>INDEX(resultados!$A$2:$ZZ$3000, 2273, MATCH($B$1, resultados!$A$1:$ZZ$1, 0))</f>
        <v/>
      </c>
      <c r="B2279">
        <f>INDEX(resultados!$A$2:$ZZ$3000, 2273, MATCH($B$2, resultados!$A$1:$ZZ$1, 0))</f>
        <v/>
      </c>
      <c r="C2279">
        <f>INDEX(resultados!$A$2:$ZZ$3000, 2273, MATCH($B$3, resultados!$A$1:$ZZ$1, 0))</f>
        <v/>
      </c>
    </row>
    <row r="2280">
      <c r="A2280">
        <f>INDEX(resultados!$A$2:$ZZ$3000, 2274, MATCH($B$1, resultados!$A$1:$ZZ$1, 0))</f>
        <v/>
      </c>
      <c r="B2280">
        <f>INDEX(resultados!$A$2:$ZZ$3000, 2274, MATCH($B$2, resultados!$A$1:$ZZ$1, 0))</f>
        <v/>
      </c>
      <c r="C2280">
        <f>INDEX(resultados!$A$2:$ZZ$3000, 2274, MATCH($B$3, resultados!$A$1:$ZZ$1, 0))</f>
        <v/>
      </c>
    </row>
    <row r="2281">
      <c r="A2281">
        <f>INDEX(resultados!$A$2:$ZZ$3000, 2275, MATCH($B$1, resultados!$A$1:$ZZ$1, 0))</f>
        <v/>
      </c>
      <c r="B2281">
        <f>INDEX(resultados!$A$2:$ZZ$3000, 2275, MATCH($B$2, resultados!$A$1:$ZZ$1, 0))</f>
        <v/>
      </c>
      <c r="C2281">
        <f>INDEX(resultados!$A$2:$ZZ$3000, 2275, MATCH($B$3, resultados!$A$1:$ZZ$1, 0))</f>
        <v/>
      </c>
    </row>
    <row r="2282">
      <c r="A2282">
        <f>INDEX(resultados!$A$2:$ZZ$3000, 2276, MATCH($B$1, resultados!$A$1:$ZZ$1, 0))</f>
        <v/>
      </c>
      <c r="B2282">
        <f>INDEX(resultados!$A$2:$ZZ$3000, 2276, MATCH($B$2, resultados!$A$1:$ZZ$1, 0))</f>
        <v/>
      </c>
      <c r="C2282">
        <f>INDEX(resultados!$A$2:$ZZ$3000, 2276, MATCH($B$3, resultados!$A$1:$ZZ$1, 0))</f>
        <v/>
      </c>
    </row>
    <row r="2283">
      <c r="A2283">
        <f>INDEX(resultados!$A$2:$ZZ$3000, 2277, MATCH($B$1, resultados!$A$1:$ZZ$1, 0))</f>
        <v/>
      </c>
      <c r="B2283">
        <f>INDEX(resultados!$A$2:$ZZ$3000, 2277, MATCH($B$2, resultados!$A$1:$ZZ$1, 0))</f>
        <v/>
      </c>
      <c r="C2283">
        <f>INDEX(resultados!$A$2:$ZZ$3000, 2277, MATCH($B$3, resultados!$A$1:$ZZ$1, 0))</f>
        <v/>
      </c>
    </row>
    <row r="2284">
      <c r="A2284">
        <f>INDEX(resultados!$A$2:$ZZ$3000, 2278, MATCH($B$1, resultados!$A$1:$ZZ$1, 0))</f>
        <v/>
      </c>
      <c r="B2284">
        <f>INDEX(resultados!$A$2:$ZZ$3000, 2278, MATCH($B$2, resultados!$A$1:$ZZ$1, 0))</f>
        <v/>
      </c>
      <c r="C2284">
        <f>INDEX(resultados!$A$2:$ZZ$3000, 2278, MATCH($B$3, resultados!$A$1:$ZZ$1, 0))</f>
        <v/>
      </c>
    </row>
    <row r="2285">
      <c r="A2285">
        <f>INDEX(resultados!$A$2:$ZZ$3000, 2279, MATCH($B$1, resultados!$A$1:$ZZ$1, 0))</f>
        <v/>
      </c>
      <c r="B2285">
        <f>INDEX(resultados!$A$2:$ZZ$3000, 2279, MATCH($B$2, resultados!$A$1:$ZZ$1, 0))</f>
        <v/>
      </c>
      <c r="C2285">
        <f>INDEX(resultados!$A$2:$ZZ$3000, 2279, MATCH($B$3, resultados!$A$1:$ZZ$1, 0))</f>
        <v/>
      </c>
    </row>
    <row r="2286">
      <c r="A2286">
        <f>INDEX(resultados!$A$2:$ZZ$3000, 2280, MATCH($B$1, resultados!$A$1:$ZZ$1, 0))</f>
        <v/>
      </c>
      <c r="B2286">
        <f>INDEX(resultados!$A$2:$ZZ$3000, 2280, MATCH($B$2, resultados!$A$1:$ZZ$1, 0))</f>
        <v/>
      </c>
      <c r="C2286">
        <f>INDEX(resultados!$A$2:$ZZ$3000, 2280, MATCH($B$3, resultados!$A$1:$ZZ$1, 0))</f>
        <v/>
      </c>
    </row>
    <row r="2287">
      <c r="A2287">
        <f>INDEX(resultados!$A$2:$ZZ$3000, 2281, MATCH($B$1, resultados!$A$1:$ZZ$1, 0))</f>
        <v/>
      </c>
      <c r="B2287">
        <f>INDEX(resultados!$A$2:$ZZ$3000, 2281, MATCH($B$2, resultados!$A$1:$ZZ$1, 0))</f>
        <v/>
      </c>
      <c r="C2287">
        <f>INDEX(resultados!$A$2:$ZZ$3000, 2281, MATCH($B$3, resultados!$A$1:$ZZ$1, 0))</f>
        <v/>
      </c>
    </row>
    <row r="2288">
      <c r="A2288">
        <f>INDEX(resultados!$A$2:$ZZ$3000, 2282, MATCH($B$1, resultados!$A$1:$ZZ$1, 0))</f>
        <v/>
      </c>
      <c r="B2288">
        <f>INDEX(resultados!$A$2:$ZZ$3000, 2282, MATCH($B$2, resultados!$A$1:$ZZ$1, 0))</f>
        <v/>
      </c>
      <c r="C2288">
        <f>INDEX(resultados!$A$2:$ZZ$3000, 2282, MATCH($B$3, resultados!$A$1:$ZZ$1, 0))</f>
        <v/>
      </c>
    </row>
    <row r="2289">
      <c r="A2289">
        <f>INDEX(resultados!$A$2:$ZZ$3000, 2283, MATCH($B$1, resultados!$A$1:$ZZ$1, 0))</f>
        <v/>
      </c>
      <c r="B2289">
        <f>INDEX(resultados!$A$2:$ZZ$3000, 2283, MATCH($B$2, resultados!$A$1:$ZZ$1, 0))</f>
        <v/>
      </c>
      <c r="C2289">
        <f>INDEX(resultados!$A$2:$ZZ$3000, 2283, MATCH($B$3, resultados!$A$1:$ZZ$1, 0))</f>
        <v/>
      </c>
    </row>
    <row r="2290">
      <c r="A2290">
        <f>INDEX(resultados!$A$2:$ZZ$3000, 2284, MATCH($B$1, resultados!$A$1:$ZZ$1, 0))</f>
        <v/>
      </c>
      <c r="B2290">
        <f>INDEX(resultados!$A$2:$ZZ$3000, 2284, MATCH($B$2, resultados!$A$1:$ZZ$1, 0))</f>
        <v/>
      </c>
      <c r="C2290">
        <f>INDEX(resultados!$A$2:$ZZ$3000, 2284, MATCH($B$3, resultados!$A$1:$ZZ$1, 0))</f>
        <v/>
      </c>
    </row>
    <row r="2291">
      <c r="A2291">
        <f>INDEX(resultados!$A$2:$ZZ$3000, 2285, MATCH($B$1, resultados!$A$1:$ZZ$1, 0))</f>
        <v/>
      </c>
      <c r="B2291">
        <f>INDEX(resultados!$A$2:$ZZ$3000, 2285, MATCH($B$2, resultados!$A$1:$ZZ$1, 0))</f>
        <v/>
      </c>
      <c r="C2291">
        <f>INDEX(resultados!$A$2:$ZZ$3000, 2285, MATCH($B$3, resultados!$A$1:$ZZ$1, 0))</f>
        <v/>
      </c>
    </row>
    <row r="2292">
      <c r="A2292">
        <f>INDEX(resultados!$A$2:$ZZ$3000, 2286, MATCH($B$1, resultados!$A$1:$ZZ$1, 0))</f>
        <v/>
      </c>
      <c r="B2292">
        <f>INDEX(resultados!$A$2:$ZZ$3000, 2286, MATCH($B$2, resultados!$A$1:$ZZ$1, 0))</f>
        <v/>
      </c>
      <c r="C2292">
        <f>INDEX(resultados!$A$2:$ZZ$3000, 2286, MATCH($B$3, resultados!$A$1:$ZZ$1, 0))</f>
        <v/>
      </c>
    </row>
    <row r="2293">
      <c r="A2293">
        <f>INDEX(resultados!$A$2:$ZZ$3000, 2287, MATCH($B$1, resultados!$A$1:$ZZ$1, 0))</f>
        <v/>
      </c>
      <c r="B2293">
        <f>INDEX(resultados!$A$2:$ZZ$3000, 2287, MATCH($B$2, resultados!$A$1:$ZZ$1, 0))</f>
        <v/>
      </c>
      <c r="C2293">
        <f>INDEX(resultados!$A$2:$ZZ$3000, 2287, MATCH($B$3, resultados!$A$1:$ZZ$1, 0))</f>
        <v/>
      </c>
    </row>
    <row r="2294">
      <c r="A2294">
        <f>INDEX(resultados!$A$2:$ZZ$3000, 2288, MATCH($B$1, resultados!$A$1:$ZZ$1, 0))</f>
        <v/>
      </c>
      <c r="B2294">
        <f>INDEX(resultados!$A$2:$ZZ$3000, 2288, MATCH($B$2, resultados!$A$1:$ZZ$1, 0))</f>
        <v/>
      </c>
      <c r="C2294">
        <f>INDEX(resultados!$A$2:$ZZ$3000, 2288, MATCH($B$3, resultados!$A$1:$ZZ$1, 0))</f>
        <v/>
      </c>
    </row>
    <row r="2295">
      <c r="A2295">
        <f>INDEX(resultados!$A$2:$ZZ$3000, 2289, MATCH($B$1, resultados!$A$1:$ZZ$1, 0))</f>
        <v/>
      </c>
      <c r="B2295">
        <f>INDEX(resultados!$A$2:$ZZ$3000, 2289, MATCH($B$2, resultados!$A$1:$ZZ$1, 0))</f>
        <v/>
      </c>
      <c r="C2295">
        <f>INDEX(resultados!$A$2:$ZZ$3000, 2289, MATCH($B$3, resultados!$A$1:$ZZ$1, 0))</f>
        <v/>
      </c>
    </row>
    <row r="2296">
      <c r="A2296">
        <f>INDEX(resultados!$A$2:$ZZ$3000, 2290, MATCH($B$1, resultados!$A$1:$ZZ$1, 0))</f>
        <v/>
      </c>
      <c r="B2296">
        <f>INDEX(resultados!$A$2:$ZZ$3000, 2290, MATCH($B$2, resultados!$A$1:$ZZ$1, 0))</f>
        <v/>
      </c>
      <c r="C2296">
        <f>INDEX(resultados!$A$2:$ZZ$3000, 2290, MATCH($B$3, resultados!$A$1:$ZZ$1, 0))</f>
        <v/>
      </c>
    </row>
    <row r="2297">
      <c r="A2297">
        <f>INDEX(resultados!$A$2:$ZZ$3000, 2291, MATCH($B$1, resultados!$A$1:$ZZ$1, 0))</f>
        <v/>
      </c>
      <c r="B2297">
        <f>INDEX(resultados!$A$2:$ZZ$3000, 2291, MATCH($B$2, resultados!$A$1:$ZZ$1, 0))</f>
        <v/>
      </c>
      <c r="C2297">
        <f>INDEX(resultados!$A$2:$ZZ$3000, 2291, MATCH($B$3, resultados!$A$1:$ZZ$1, 0))</f>
        <v/>
      </c>
    </row>
    <row r="2298">
      <c r="A2298">
        <f>INDEX(resultados!$A$2:$ZZ$3000, 2292, MATCH($B$1, resultados!$A$1:$ZZ$1, 0))</f>
        <v/>
      </c>
      <c r="B2298">
        <f>INDEX(resultados!$A$2:$ZZ$3000, 2292, MATCH($B$2, resultados!$A$1:$ZZ$1, 0))</f>
        <v/>
      </c>
      <c r="C2298">
        <f>INDEX(resultados!$A$2:$ZZ$3000, 2292, MATCH($B$3, resultados!$A$1:$ZZ$1, 0))</f>
        <v/>
      </c>
    </row>
    <row r="2299">
      <c r="A2299">
        <f>INDEX(resultados!$A$2:$ZZ$3000, 2293, MATCH($B$1, resultados!$A$1:$ZZ$1, 0))</f>
        <v/>
      </c>
      <c r="B2299">
        <f>INDEX(resultados!$A$2:$ZZ$3000, 2293, MATCH($B$2, resultados!$A$1:$ZZ$1, 0))</f>
        <v/>
      </c>
      <c r="C2299">
        <f>INDEX(resultados!$A$2:$ZZ$3000, 2293, MATCH($B$3, resultados!$A$1:$ZZ$1, 0))</f>
        <v/>
      </c>
    </row>
    <row r="2300">
      <c r="A2300">
        <f>INDEX(resultados!$A$2:$ZZ$3000, 2294, MATCH($B$1, resultados!$A$1:$ZZ$1, 0))</f>
        <v/>
      </c>
      <c r="B2300">
        <f>INDEX(resultados!$A$2:$ZZ$3000, 2294, MATCH($B$2, resultados!$A$1:$ZZ$1, 0))</f>
        <v/>
      </c>
      <c r="C2300">
        <f>INDEX(resultados!$A$2:$ZZ$3000, 2294, MATCH($B$3, resultados!$A$1:$ZZ$1, 0))</f>
        <v/>
      </c>
    </row>
    <row r="2301">
      <c r="A2301">
        <f>INDEX(resultados!$A$2:$ZZ$3000, 2295, MATCH($B$1, resultados!$A$1:$ZZ$1, 0))</f>
        <v/>
      </c>
      <c r="B2301">
        <f>INDEX(resultados!$A$2:$ZZ$3000, 2295, MATCH($B$2, resultados!$A$1:$ZZ$1, 0))</f>
        <v/>
      </c>
      <c r="C2301">
        <f>INDEX(resultados!$A$2:$ZZ$3000, 2295, MATCH($B$3, resultados!$A$1:$ZZ$1, 0))</f>
        <v/>
      </c>
    </row>
    <row r="2302">
      <c r="A2302">
        <f>INDEX(resultados!$A$2:$ZZ$3000, 2296, MATCH($B$1, resultados!$A$1:$ZZ$1, 0))</f>
        <v/>
      </c>
      <c r="B2302">
        <f>INDEX(resultados!$A$2:$ZZ$3000, 2296, MATCH($B$2, resultados!$A$1:$ZZ$1, 0))</f>
        <v/>
      </c>
      <c r="C2302">
        <f>INDEX(resultados!$A$2:$ZZ$3000, 2296, MATCH($B$3, resultados!$A$1:$ZZ$1, 0))</f>
        <v/>
      </c>
    </row>
    <row r="2303">
      <c r="A2303">
        <f>INDEX(resultados!$A$2:$ZZ$3000, 2297, MATCH($B$1, resultados!$A$1:$ZZ$1, 0))</f>
        <v/>
      </c>
      <c r="B2303">
        <f>INDEX(resultados!$A$2:$ZZ$3000, 2297, MATCH($B$2, resultados!$A$1:$ZZ$1, 0))</f>
        <v/>
      </c>
      <c r="C2303">
        <f>INDEX(resultados!$A$2:$ZZ$3000, 2297, MATCH($B$3, resultados!$A$1:$ZZ$1, 0))</f>
        <v/>
      </c>
    </row>
    <row r="2304">
      <c r="A2304">
        <f>INDEX(resultados!$A$2:$ZZ$3000, 2298, MATCH($B$1, resultados!$A$1:$ZZ$1, 0))</f>
        <v/>
      </c>
      <c r="B2304">
        <f>INDEX(resultados!$A$2:$ZZ$3000, 2298, MATCH($B$2, resultados!$A$1:$ZZ$1, 0))</f>
        <v/>
      </c>
      <c r="C2304">
        <f>INDEX(resultados!$A$2:$ZZ$3000, 2298, MATCH($B$3, resultados!$A$1:$ZZ$1, 0))</f>
        <v/>
      </c>
    </row>
    <row r="2305">
      <c r="A2305">
        <f>INDEX(resultados!$A$2:$ZZ$3000, 2299, MATCH($B$1, resultados!$A$1:$ZZ$1, 0))</f>
        <v/>
      </c>
      <c r="B2305">
        <f>INDEX(resultados!$A$2:$ZZ$3000, 2299, MATCH($B$2, resultados!$A$1:$ZZ$1, 0))</f>
        <v/>
      </c>
      <c r="C2305">
        <f>INDEX(resultados!$A$2:$ZZ$3000, 2299, MATCH($B$3, resultados!$A$1:$ZZ$1, 0))</f>
        <v/>
      </c>
    </row>
    <row r="2306">
      <c r="A2306">
        <f>INDEX(resultados!$A$2:$ZZ$3000, 2300, MATCH($B$1, resultados!$A$1:$ZZ$1, 0))</f>
        <v/>
      </c>
      <c r="B2306">
        <f>INDEX(resultados!$A$2:$ZZ$3000, 2300, MATCH($B$2, resultados!$A$1:$ZZ$1, 0))</f>
        <v/>
      </c>
      <c r="C2306">
        <f>INDEX(resultados!$A$2:$ZZ$3000, 2300, MATCH($B$3, resultados!$A$1:$ZZ$1, 0))</f>
        <v/>
      </c>
    </row>
    <row r="2307">
      <c r="A2307">
        <f>INDEX(resultados!$A$2:$ZZ$3000, 2301, MATCH($B$1, resultados!$A$1:$ZZ$1, 0))</f>
        <v/>
      </c>
      <c r="B2307">
        <f>INDEX(resultados!$A$2:$ZZ$3000, 2301, MATCH($B$2, resultados!$A$1:$ZZ$1, 0))</f>
        <v/>
      </c>
      <c r="C2307">
        <f>INDEX(resultados!$A$2:$ZZ$3000, 2301, MATCH($B$3, resultados!$A$1:$ZZ$1, 0))</f>
        <v/>
      </c>
    </row>
    <row r="2308">
      <c r="A2308">
        <f>INDEX(resultados!$A$2:$ZZ$3000, 2302, MATCH($B$1, resultados!$A$1:$ZZ$1, 0))</f>
        <v/>
      </c>
      <c r="B2308">
        <f>INDEX(resultados!$A$2:$ZZ$3000, 2302, MATCH($B$2, resultados!$A$1:$ZZ$1, 0))</f>
        <v/>
      </c>
      <c r="C2308">
        <f>INDEX(resultados!$A$2:$ZZ$3000, 2302, MATCH($B$3, resultados!$A$1:$ZZ$1, 0))</f>
        <v/>
      </c>
    </row>
    <row r="2309">
      <c r="A2309">
        <f>INDEX(resultados!$A$2:$ZZ$3000, 2303, MATCH($B$1, resultados!$A$1:$ZZ$1, 0))</f>
        <v/>
      </c>
      <c r="B2309">
        <f>INDEX(resultados!$A$2:$ZZ$3000, 2303, MATCH($B$2, resultados!$A$1:$ZZ$1, 0))</f>
        <v/>
      </c>
      <c r="C2309">
        <f>INDEX(resultados!$A$2:$ZZ$3000, 2303, MATCH($B$3, resultados!$A$1:$ZZ$1, 0))</f>
        <v/>
      </c>
    </row>
    <row r="2310">
      <c r="A2310">
        <f>INDEX(resultados!$A$2:$ZZ$3000, 2304, MATCH($B$1, resultados!$A$1:$ZZ$1, 0))</f>
        <v/>
      </c>
      <c r="B2310">
        <f>INDEX(resultados!$A$2:$ZZ$3000, 2304, MATCH($B$2, resultados!$A$1:$ZZ$1, 0))</f>
        <v/>
      </c>
      <c r="C2310">
        <f>INDEX(resultados!$A$2:$ZZ$3000, 2304, MATCH($B$3, resultados!$A$1:$ZZ$1, 0))</f>
        <v/>
      </c>
    </row>
    <row r="2311">
      <c r="A2311">
        <f>INDEX(resultados!$A$2:$ZZ$3000, 2305, MATCH($B$1, resultados!$A$1:$ZZ$1, 0))</f>
        <v/>
      </c>
      <c r="B2311">
        <f>INDEX(resultados!$A$2:$ZZ$3000, 2305, MATCH($B$2, resultados!$A$1:$ZZ$1, 0))</f>
        <v/>
      </c>
      <c r="C2311">
        <f>INDEX(resultados!$A$2:$ZZ$3000, 2305, MATCH($B$3, resultados!$A$1:$ZZ$1, 0))</f>
        <v/>
      </c>
    </row>
    <row r="2312">
      <c r="A2312">
        <f>INDEX(resultados!$A$2:$ZZ$3000, 2306, MATCH($B$1, resultados!$A$1:$ZZ$1, 0))</f>
        <v/>
      </c>
      <c r="B2312">
        <f>INDEX(resultados!$A$2:$ZZ$3000, 2306, MATCH($B$2, resultados!$A$1:$ZZ$1, 0))</f>
        <v/>
      </c>
      <c r="C2312">
        <f>INDEX(resultados!$A$2:$ZZ$3000, 2306, MATCH($B$3, resultados!$A$1:$ZZ$1, 0))</f>
        <v/>
      </c>
    </row>
    <row r="2313">
      <c r="A2313">
        <f>INDEX(resultados!$A$2:$ZZ$3000, 2307, MATCH($B$1, resultados!$A$1:$ZZ$1, 0))</f>
        <v/>
      </c>
      <c r="B2313">
        <f>INDEX(resultados!$A$2:$ZZ$3000, 2307, MATCH($B$2, resultados!$A$1:$ZZ$1, 0))</f>
        <v/>
      </c>
      <c r="C2313">
        <f>INDEX(resultados!$A$2:$ZZ$3000, 2307, MATCH($B$3, resultados!$A$1:$ZZ$1, 0))</f>
        <v/>
      </c>
    </row>
    <row r="2314">
      <c r="A2314">
        <f>INDEX(resultados!$A$2:$ZZ$3000, 2308, MATCH($B$1, resultados!$A$1:$ZZ$1, 0))</f>
        <v/>
      </c>
      <c r="B2314">
        <f>INDEX(resultados!$A$2:$ZZ$3000, 2308, MATCH($B$2, resultados!$A$1:$ZZ$1, 0))</f>
        <v/>
      </c>
      <c r="C2314">
        <f>INDEX(resultados!$A$2:$ZZ$3000, 2308, MATCH($B$3, resultados!$A$1:$ZZ$1, 0))</f>
        <v/>
      </c>
    </row>
    <row r="2315">
      <c r="A2315">
        <f>INDEX(resultados!$A$2:$ZZ$3000, 2309, MATCH($B$1, resultados!$A$1:$ZZ$1, 0))</f>
        <v/>
      </c>
      <c r="B2315">
        <f>INDEX(resultados!$A$2:$ZZ$3000, 2309, MATCH($B$2, resultados!$A$1:$ZZ$1, 0))</f>
        <v/>
      </c>
      <c r="C2315">
        <f>INDEX(resultados!$A$2:$ZZ$3000, 2309, MATCH($B$3, resultados!$A$1:$ZZ$1, 0))</f>
        <v/>
      </c>
    </row>
    <row r="2316">
      <c r="A2316">
        <f>INDEX(resultados!$A$2:$ZZ$3000, 2310, MATCH($B$1, resultados!$A$1:$ZZ$1, 0))</f>
        <v/>
      </c>
      <c r="B2316">
        <f>INDEX(resultados!$A$2:$ZZ$3000, 2310, MATCH($B$2, resultados!$A$1:$ZZ$1, 0))</f>
        <v/>
      </c>
      <c r="C2316">
        <f>INDEX(resultados!$A$2:$ZZ$3000, 2310, MATCH($B$3, resultados!$A$1:$ZZ$1, 0))</f>
        <v/>
      </c>
    </row>
    <row r="2317">
      <c r="A2317">
        <f>INDEX(resultados!$A$2:$ZZ$3000, 2311, MATCH($B$1, resultados!$A$1:$ZZ$1, 0))</f>
        <v/>
      </c>
      <c r="B2317">
        <f>INDEX(resultados!$A$2:$ZZ$3000, 2311, MATCH($B$2, resultados!$A$1:$ZZ$1, 0))</f>
        <v/>
      </c>
      <c r="C2317">
        <f>INDEX(resultados!$A$2:$ZZ$3000, 2311, MATCH($B$3, resultados!$A$1:$ZZ$1, 0))</f>
        <v/>
      </c>
    </row>
    <row r="2318">
      <c r="A2318">
        <f>INDEX(resultados!$A$2:$ZZ$3000, 2312, MATCH($B$1, resultados!$A$1:$ZZ$1, 0))</f>
        <v/>
      </c>
      <c r="B2318">
        <f>INDEX(resultados!$A$2:$ZZ$3000, 2312, MATCH($B$2, resultados!$A$1:$ZZ$1, 0))</f>
        <v/>
      </c>
      <c r="C2318">
        <f>INDEX(resultados!$A$2:$ZZ$3000, 2312, MATCH($B$3, resultados!$A$1:$ZZ$1, 0))</f>
        <v/>
      </c>
    </row>
    <row r="2319">
      <c r="A2319">
        <f>INDEX(resultados!$A$2:$ZZ$3000, 2313, MATCH($B$1, resultados!$A$1:$ZZ$1, 0))</f>
        <v/>
      </c>
      <c r="B2319">
        <f>INDEX(resultados!$A$2:$ZZ$3000, 2313, MATCH($B$2, resultados!$A$1:$ZZ$1, 0))</f>
        <v/>
      </c>
      <c r="C2319">
        <f>INDEX(resultados!$A$2:$ZZ$3000, 2313, MATCH($B$3, resultados!$A$1:$ZZ$1, 0))</f>
        <v/>
      </c>
    </row>
    <row r="2320">
      <c r="A2320">
        <f>INDEX(resultados!$A$2:$ZZ$3000, 2314, MATCH($B$1, resultados!$A$1:$ZZ$1, 0))</f>
        <v/>
      </c>
      <c r="B2320">
        <f>INDEX(resultados!$A$2:$ZZ$3000, 2314, MATCH($B$2, resultados!$A$1:$ZZ$1, 0))</f>
        <v/>
      </c>
      <c r="C2320">
        <f>INDEX(resultados!$A$2:$ZZ$3000, 2314, MATCH($B$3, resultados!$A$1:$ZZ$1, 0))</f>
        <v/>
      </c>
    </row>
    <row r="2321">
      <c r="A2321">
        <f>INDEX(resultados!$A$2:$ZZ$3000, 2315, MATCH($B$1, resultados!$A$1:$ZZ$1, 0))</f>
        <v/>
      </c>
      <c r="B2321">
        <f>INDEX(resultados!$A$2:$ZZ$3000, 2315, MATCH($B$2, resultados!$A$1:$ZZ$1, 0))</f>
        <v/>
      </c>
      <c r="C2321">
        <f>INDEX(resultados!$A$2:$ZZ$3000, 2315, MATCH($B$3, resultados!$A$1:$ZZ$1, 0))</f>
        <v/>
      </c>
    </row>
    <row r="2322">
      <c r="A2322">
        <f>INDEX(resultados!$A$2:$ZZ$3000, 2316, MATCH($B$1, resultados!$A$1:$ZZ$1, 0))</f>
        <v/>
      </c>
      <c r="B2322">
        <f>INDEX(resultados!$A$2:$ZZ$3000, 2316, MATCH($B$2, resultados!$A$1:$ZZ$1, 0))</f>
        <v/>
      </c>
      <c r="C2322">
        <f>INDEX(resultados!$A$2:$ZZ$3000, 2316, MATCH($B$3, resultados!$A$1:$ZZ$1, 0))</f>
        <v/>
      </c>
    </row>
    <row r="2323">
      <c r="A2323">
        <f>INDEX(resultados!$A$2:$ZZ$3000, 2317, MATCH($B$1, resultados!$A$1:$ZZ$1, 0))</f>
        <v/>
      </c>
      <c r="B2323">
        <f>INDEX(resultados!$A$2:$ZZ$3000, 2317, MATCH($B$2, resultados!$A$1:$ZZ$1, 0))</f>
        <v/>
      </c>
      <c r="C2323">
        <f>INDEX(resultados!$A$2:$ZZ$3000, 2317, MATCH($B$3, resultados!$A$1:$ZZ$1, 0))</f>
        <v/>
      </c>
    </row>
    <row r="2324">
      <c r="A2324">
        <f>INDEX(resultados!$A$2:$ZZ$3000, 2318, MATCH($B$1, resultados!$A$1:$ZZ$1, 0))</f>
        <v/>
      </c>
      <c r="B2324">
        <f>INDEX(resultados!$A$2:$ZZ$3000, 2318, MATCH($B$2, resultados!$A$1:$ZZ$1, 0))</f>
        <v/>
      </c>
      <c r="C2324">
        <f>INDEX(resultados!$A$2:$ZZ$3000, 2318, MATCH($B$3, resultados!$A$1:$ZZ$1, 0))</f>
        <v/>
      </c>
    </row>
    <row r="2325">
      <c r="A2325">
        <f>INDEX(resultados!$A$2:$ZZ$3000, 2319, MATCH($B$1, resultados!$A$1:$ZZ$1, 0))</f>
        <v/>
      </c>
      <c r="B2325">
        <f>INDEX(resultados!$A$2:$ZZ$3000, 2319, MATCH($B$2, resultados!$A$1:$ZZ$1, 0))</f>
        <v/>
      </c>
      <c r="C2325">
        <f>INDEX(resultados!$A$2:$ZZ$3000, 2319, MATCH($B$3, resultados!$A$1:$ZZ$1, 0))</f>
        <v/>
      </c>
    </row>
    <row r="2326">
      <c r="A2326">
        <f>INDEX(resultados!$A$2:$ZZ$3000, 2320, MATCH($B$1, resultados!$A$1:$ZZ$1, 0))</f>
        <v/>
      </c>
      <c r="B2326">
        <f>INDEX(resultados!$A$2:$ZZ$3000, 2320, MATCH($B$2, resultados!$A$1:$ZZ$1, 0))</f>
        <v/>
      </c>
      <c r="C2326">
        <f>INDEX(resultados!$A$2:$ZZ$3000, 2320, MATCH($B$3, resultados!$A$1:$ZZ$1, 0))</f>
        <v/>
      </c>
    </row>
    <row r="2327">
      <c r="A2327">
        <f>INDEX(resultados!$A$2:$ZZ$3000, 2321, MATCH($B$1, resultados!$A$1:$ZZ$1, 0))</f>
        <v/>
      </c>
      <c r="B2327">
        <f>INDEX(resultados!$A$2:$ZZ$3000, 2321, MATCH($B$2, resultados!$A$1:$ZZ$1, 0))</f>
        <v/>
      </c>
      <c r="C2327">
        <f>INDEX(resultados!$A$2:$ZZ$3000, 2321, MATCH($B$3, resultados!$A$1:$ZZ$1, 0))</f>
        <v/>
      </c>
    </row>
    <row r="2328">
      <c r="A2328">
        <f>INDEX(resultados!$A$2:$ZZ$3000, 2322, MATCH($B$1, resultados!$A$1:$ZZ$1, 0))</f>
        <v/>
      </c>
      <c r="B2328">
        <f>INDEX(resultados!$A$2:$ZZ$3000, 2322, MATCH($B$2, resultados!$A$1:$ZZ$1, 0))</f>
        <v/>
      </c>
      <c r="C2328">
        <f>INDEX(resultados!$A$2:$ZZ$3000, 2322, MATCH($B$3, resultados!$A$1:$ZZ$1, 0))</f>
        <v/>
      </c>
    </row>
    <row r="2329">
      <c r="A2329">
        <f>INDEX(resultados!$A$2:$ZZ$3000, 2323, MATCH($B$1, resultados!$A$1:$ZZ$1, 0))</f>
        <v/>
      </c>
      <c r="B2329">
        <f>INDEX(resultados!$A$2:$ZZ$3000, 2323, MATCH($B$2, resultados!$A$1:$ZZ$1, 0))</f>
        <v/>
      </c>
      <c r="C2329">
        <f>INDEX(resultados!$A$2:$ZZ$3000, 2323, MATCH($B$3, resultados!$A$1:$ZZ$1, 0))</f>
        <v/>
      </c>
    </row>
    <row r="2330">
      <c r="A2330">
        <f>INDEX(resultados!$A$2:$ZZ$3000, 2324, MATCH($B$1, resultados!$A$1:$ZZ$1, 0))</f>
        <v/>
      </c>
      <c r="B2330">
        <f>INDEX(resultados!$A$2:$ZZ$3000, 2324, MATCH($B$2, resultados!$A$1:$ZZ$1, 0))</f>
        <v/>
      </c>
      <c r="C2330">
        <f>INDEX(resultados!$A$2:$ZZ$3000, 2324, MATCH($B$3, resultados!$A$1:$ZZ$1, 0))</f>
        <v/>
      </c>
    </row>
    <row r="2331">
      <c r="A2331">
        <f>INDEX(resultados!$A$2:$ZZ$3000, 2325, MATCH($B$1, resultados!$A$1:$ZZ$1, 0))</f>
        <v/>
      </c>
      <c r="B2331">
        <f>INDEX(resultados!$A$2:$ZZ$3000, 2325, MATCH($B$2, resultados!$A$1:$ZZ$1, 0))</f>
        <v/>
      </c>
      <c r="C2331">
        <f>INDEX(resultados!$A$2:$ZZ$3000, 2325, MATCH($B$3, resultados!$A$1:$ZZ$1, 0))</f>
        <v/>
      </c>
    </row>
    <row r="2332">
      <c r="A2332">
        <f>INDEX(resultados!$A$2:$ZZ$3000, 2326, MATCH($B$1, resultados!$A$1:$ZZ$1, 0))</f>
        <v/>
      </c>
      <c r="B2332">
        <f>INDEX(resultados!$A$2:$ZZ$3000, 2326, MATCH($B$2, resultados!$A$1:$ZZ$1, 0))</f>
        <v/>
      </c>
      <c r="C2332">
        <f>INDEX(resultados!$A$2:$ZZ$3000, 2326, MATCH($B$3, resultados!$A$1:$ZZ$1, 0))</f>
        <v/>
      </c>
    </row>
    <row r="2333">
      <c r="A2333">
        <f>INDEX(resultados!$A$2:$ZZ$3000, 2327, MATCH($B$1, resultados!$A$1:$ZZ$1, 0))</f>
        <v/>
      </c>
      <c r="B2333">
        <f>INDEX(resultados!$A$2:$ZZ$3000, 2327, MATCH($B$2, resultados!$A$1:$ZZ$1, 0))</f>
        <v/>
      </c>
      <c r="C2333">
        <f>INDEX(resultados!$A$2:$ZZ$3000, 2327, MATCH($B$3, resultados!$A$1:$ZZ$1, 0))</f>
        <v/>
      </c>
    </row>
    <row r="2334">
      <c r="A2334">
        <f>INDEX(resultados!$A$2:$ZZ$3000, 2328, MATCH($B$1, resultados!$A$1:$ZZ$1, 0))</f>
        <v/>
      </c>
      <c r="B2334">
        <f>INDEX(resultados!$A$2:$ZZ$3000, 2328, MATCH($B$2, resultados!$A$1:$ZZ$1, 0))</f>
        <v/>
      </c>
      <c r="C2334">
        <f>INDEX(resultados!$A$2:$ZZ$3000, 2328, MATCH($B$3, resultados!$A$1:$ZZ$1, 0))</f>
        <v/>
      </c>
    </row>
    <row r="2335">
      <c r="A2335">
        <f>INDEX(resultados!$A$2:$ZZ$3000, 2329, MATCH($B$1, resultados!$A$1:$ZZ$1, 0))</f>
        <v/>
      </c>
      <c r="B2335">
        <f>INDEX(resultados!$A$2:$ZZ$3000, 2329, MATCH($B$2, resultados!$A$1:$ZZ$1, 0))</f>
        <v/>
      </c>
      <c r="C2335">
        <f>INDEX(resultados!$A$2:$ZZ$3000, 2329, MATCH($B$3, resultados!$A$1:$ZZ$1, 0))</f>
        <v/>
      </c>
    </row>
    <row r="2336">
      <c r="A2336">
        <f>INDEX(resultados!$A$2:$ZZ$3000, 2330, MATCH($B$1, resultados!$A$1:$ZZ$1, 0))</f>
        <v/>
      </c>
      <c r="B2336">
        <f>INDEX(resultados!$A$2:$ZZ$3000, 2330, MATCH($B$2, resultados!$A$1:$ZZ$1, 0))</f>
        <v/>
      </c>
      <c r="C2336">
        <f>INDEX(resultados!$A$2:$ZZ$3000, 2330, MATCH($B$3, resultados!$A$1:$ZZ$1, 0))</f>
        <v/>
      </c>
    </row>
    <row r="2337">
      <c r="A2337">
        <f>INDEX(resultados!$A$2:$ZZ$3000, 2331, MATCH($B$1, resultados!$A$1:$ZZ$1, 0))</f>
        <v/>
      </c>
      <c r="B2337">
        <f>INDEX(resultados!$A$2:$ZZ$3000, 2331, MATCH($B$2, resultados!$A$1:$ZZ$1, 0))</f>
        <v/>
      </c>
      <c r="C2337">
        <f>INDEX(resultados!$A$2:$ZZ$3000, 2331, MATCH($B$3, resultados!$A$1:$ZZ$1, 0))</f>
        <v/>
      </c>
    </row>
    <row r="2338">
      <c r="A2338">
        <f>INDEX(resultados!$A$2:$ZZ$3000, 2332, MATCH($B$1, resultados!$A$1:$ZZ$1, 0))</f>
        <v/>
      </c>
      <c r="B2338">
        <f>INDEX(resultados!$A$2:$ZZ$3000, 2332, MATCH($B$2, resultados!$A$1:$ZZ$1, 0))</f>
        <v/>
      </c>
      <c r="C2338">
        <f>INDEX(resultados!$A$2:$ZZ$3000, 2332, MATCH($B$3, resultados!$A$1:$ZZ$1, 0))</f>
        <v/>
      </c>
    </row>
    <row r="2339">
      <c r="A2339">
        <f>INDEX(resultados!$A$2:$ZZ$3000, 2333, MATCH($B$1, resultados!$A$1:$ZZ$1, 0))</f>
        <v/>
      </c>
      <c r="B2339">
        <f>INDEX(resultados!$A$2:$ZZ$3000, 2333, MATCH($B$2, resultados!$A$1:$ZZ$1, 0))</f>
        <v/>
      </c>
      <c r="C2339">
        <f>INDEX(resultados!$A$2:$ZZ$3000, 2333, MATCH($B$3, resultados!$A$1:$ZZ$1, 0))</f>
        <v/>
      </c>
    </row>
    <row r="2340">
      <c r="A2340">
        <f>INDEX(resultados!$A$2:$ZZ$3000, 2334, MATCH($B$1, resultados!$A$1:$ZZ$1, 0))</f>
        <v/>
      </c>
      <c r="B2340">
        <f>INDEX(resultados!$A$2:$ZZ$3000, 2334, MATCH($B$2, resultados!$A$1:$ZZ$1, 0))</f>
        <v/>
      </c>
      <c r="C2340">
        <f>INDEX(resultados!$A$2:$ZZ$3000, 2334, MATCH($B$3, resultados!$A$1:$ZZ$1, 0))</f>
        <v/>
      </c>
    </row>
    <row r="2341">
      <c r="A2341">
        <f>INDEX(resultados!$A$2:$ZZ$3000, 2335, MATCH($B$1, resultados!$A$1:$ZZ$1, 0))</f>
        <v/>
      </c>
      <c r="B2341">
        <f>INDEX(resultados!$A$2:$ZZ$3000, 2335, MATCH($B$2, resultados!$A$1:$ZZ$1, 0))</f>
        <v/>
      </c>
      <c r="C2341">
        <f>INDEX(resultados!$A$2:$ZZ$3000, 2335, MATCH($B$3, resultados!$A$1:$ZZ$1, 0))</f>
        <v/>
      </c>
    </row>
    <row r="2342">
      <c r="A2342">
        <f>INDEX(resultados!$A$2:$ZZ$3000, 2336, MATCH($B$1, resultados!$A$1:$ZZ$1, 0))</f>
        <v/>
      </c>
      <c r="B2342">
        <f>INDEX(resultados!$A$2:$ZZ$3000, 2336, MATCH($B$2, resultados!$A$1:$ZZ$1, 0))</f>
        <v/>
      </c>
      <c r="C2342">
        <f>INDEX(resultados!$A$2:$ZZ$3000, 2336, MATCH($B$3, resultados!$A$1:$ZZ$1, 0))</f>
        <v/>
      </c>
    </row>
    <row r="2343">
      <c r="A2343">
        <f>INDEX(resultados!$A$2:$ZZ$3000, 2337, MATCH($B$1, resultados!$A$1:$ZZ$1, 0))</f>
        <v/>
      </c>
      <c r="B2343">
        <f>INDEX(resultados!$A$2:$ZZ$3000, 2337, MATCH($B$2, resultados!$A$1:$ZZ$1, 0))</f>
        <v/>
      </c>
      <c r="C2343">
        <f>INDEX(resultados!$A$2:$ZZ$3000, 2337, MATCH($B$3, resultados!$A$1:$ZZ$1, 0))</f>
        <v/>
      </c>
    </row>
    <row r="2344">
      <c r="A2344">
        <f>INDEX(resultados!$A$2:$ZZ$3000, 2338, MATCH($B$1, resultados!$A$1:$ZZ$1, 0))</f>
        <v/>
      </c>
      <c r="B2344">
        <f>INDEX(resultados!$A$2:$ZZ$3000, 2338, MATCH($B$2, resultados!$A$1:$ZZ$1, 0))</f>
        <v/>
      </c>
      <c r="C2344">
        <f>INDEX(resultados!$A$2:$ZZ$3000, 2338, MATCH($B$3, resultados!$A$1:$ZZ$1, 0))</f>
        <v/>
      </c>
    </row>
    <row r="2345">
      <c r="A2345">
        <f>INDEX(resultados!$A$2:$ZZ$3000, 2339, MATCH($B$1, resultados!$A$1:$ZZ$1, 0))</f>
        <v/>
      </c>
      <c r="B2345">
        <f>INDEX(resultados!$A$2:$ZZ$3000, 2339, MATCH($B$2, resultados!$A$1:$ZZ$1, 0))</f>
        <v/>
      </c>
      <c r="C2345">
        <f>INDEX(resultados!$A$2:$ZZ$3000, 2339, MATCH($B$3, resultados!$A$1:$ZZ$1, 0))</f>
        <v/>
      </c>
    </row>
    <row r="2346">
      <c r="A2346">
        <f>INDEX(resultados!$A$2:$ZZ$3000, 2340, MATCH($B$1, resultados!$A$1:$ZZ$1, 0))</f>
        <v/>
      </c>
      <c r="B2346">
        <f>INDEX(resultados!$A$2:$ZZ$3000, 2340, MATCH($B$2, resultados!$A$1:$ZZ$1, 0))</f>
        <v/>
      </c>
      <c r="C2346">
        <f>INDEX(resultados!$A$2:$ZZ$3000, 2340, MATCH($B$3, resultados!$A$1:$ZZ$1, 0))</f>
        <v/>
      </c>
    </row>
    <row r="2347">
      <c r="A2347">
        <f>INDEX(resultados!$A$2:$ZZ$3000, 2341, MATCH($B$1, resultados!$A$1:$ZZ$1, 0))</f>
        <v/>
      </c>
      <c r="B2347">
        <f>INDEX(resultados!$A$2:$ZZ$3000, 2341, MATCH($B$2, resultados!$A$1:$ZZ$1, 0))</f>
        <v/>
      </c>
      <c r="C2347">
        <f>INDEX(resultados!$A$2:$ZZ$3000, 2341, MATCH($B$3, resultados!$A$1:$ZZ$1, 0))</f>
        <v/>
      </c>
    </row>
    <row r="2348">
      <c r="A2348">
        <f>INDEX(resultados!$A$2:$ZZ$3000, 2342, MATCH($B$1, resultados!$A$1:$ZZ$1, 0))</f>
        <v/>
      </c>
      <c r="B2348">
        <f>INDEX(resultados!$A$2:$ZZ$3000, 2342, MATCH($B$2, resultados!$A$1:$ZZ$1, 0))</f>
        <v/>
      </c>
      <c r="C2348">
        <f>INDEX(resultados!$A$2:$ZZ$3000, 2342, MATCH($B$3, resultados!$A$1:$ZZ$1, 0))</f>
        <v/>
      </c>
    </row>
    <row r="2349">
      <c r="A2349">
        <f>INDEX(resultados!$A$2:$ZZ$3000, 2343, MATCH($B$1, resultados!$A$1:$ZZ$1, 0))</f>
        <v/>
      </c>
      <c r="B2349">
        <f>INDEX(resultados!$A$2:$ZZ$3000, 2343, MATCH($B$2, resultados!$A$1:$ZZ$1, 0))</f>
        <v/>
      </c>
      <c r="C2349">
        <f>INDEX(resultados!$A$2:$ZZ$3000, 2343, MATCH($B$3, resultados!$A$1:$ZZ$1, 0))</f>
        <v/>
      </c>
    </row>
    <row r="2350">
      <c r="A2350">
        <f>INDEX(resultados!$A$2:$ZZ$3000, 2344, MATCH($B$1, resultados!$A$1:$ZZ$1, 0))</f>
        <v/>
      </c>
      <c r="B2350">
        <f>INDEX(resultados!$A$2:$ZZ$3000, 2344, MATCH($B$2, resultados!$A$1:$ZZ$1, 0))</f>
        <v/>
      </c>
      <c r="C2350">
        <f>INDEX(resultados!$A$2:$ZZ$3000, 2344, MATCH($B$3, resultados!$A$1:$ZZ$1, 0))</f>
        <v/>
      </c>
    </row>
    <row r="2351">
      <c r="A2351">
        <f>INDEX(resultados!$A$2:$ZZ$3000, 2345, MATCH($B$1, resultados!$A$1:$ZZ$1, 0))</f>
        <v/>
      </c>
      <c r="B2351">
        <f>INDEX(resultados!$A$2:$ZZ$3000, 2345, MATCH($B$2, resultados!$A$1:$ZZ$1, 0))</f>
        <v/>
      </c>
      <c r="C2351">
        <f>INDEX(resultados!$A$2:$ZZ$3000, 2345, MATCH($B$3, resultados!$A$1:$ZZ$1, 0))</f>
        <v/>
      </c>
    </row>
    <row r="2352">
      <c r="A2352">
        <f>INDEX(resultados!$A$2:$ZZ$3000, 2346, MATCH($B$1, resultados!$A$1:$ZZ$1, 0))</f>
        <v/>
      </c>
      <c r="B2352">
        <f>INDEX(resultados!$A$2:$ZZ$3000, 2346, MATCH($B$2, resultados!$A$1:$ZZ$1, 0))</f>
        <v/>
      </c>
      <c r="C2352">
        <f>INDEX(resultados!$A$2:$ZZ$3000, 2346, MATCH($B$3, resultados!$A$1:$ZZ$1, 0))</f>
        <v/>
      </c>
    </row>
    <row r="2353">
      <c r="A2353">
        <f>INDEX(resultados!$A$2:$ZZ$3000, 2347, MATCH($B$1, resultados!$A$1:$ZZ$1, 0))</f>
        <v/>
      </c>
      <c r="B2353">
        <f>INDEX(resultados!$A$2:$ZZ$3000, 2347, MATCH($B$2, resultados!$A$1:$ZZ$1, 0))</f>
        <v/>
      </c>
      <c r="C2353">
        <f>INDEX(resultados!$A$2:$ZZ$3000, 2347, MATCH($B$3, resultados!$A$1:$ZZ$1, 0))</f>
        <v/>
      </c>
    </row>
    <row r="2354">
      <c r="A2354">
        <f>INDEX(resultados!$A$2:$ZZ$3000, 2348, MATCH($B$1, resultados!$A$1:$ZZ$1, 0))</f>
        <v/>
      </c>
      <c r="B2354">
        <f>INDEX(resultados!$A$2:$ZZ$3000, 2348, MATCH($B$2, resultados!$A$1:$ZZ$1, 0))</f>
        <v/>
      </c>
      <c r="C2354">
        <f>INDEX(resultados!$A$2:$ZZ$3000, 2348, MATCH($B$3, resultados!$A$1:$ZZ$1, 0))</f>
        <v/>
      </c>
    </row>
    <row r="2355">
      <c r="A2355">
        <f>INDEX(resultados!$A$2:$ZZ$3000, 2349, MATCH($B$1, resultados!$A$1:$ZZ$1, 0))</f>
        <v/>
      </c>
      <c r="B2355">
        <f>INDEX(resultados!$A$2:$ZZ$3000, 2349, MATCH($B$2, resultados!$A$1:$ZZ$1, 0))</f>
        <v/>
      </c>
      <c r="C2355">
        <f>INDEX(resultados!$A$2:$ZZ$3000, 2349, MATCH($B$3, resultados!$A$1:$ZZ$1, 0))</f>
        <v/>
      </c>
    </row>
    <row r="2356">
      <c r="A2356">
        <f>INDEX(resultados!$A$2:$ZZ$3000, 2350, MATCH($B$1, resultados!$A$1:$ZZ$1, 0))</f>
        <v/>
      </c>
      <c r="B2356">
        <f>INDEX(resultados!$A$2:$ZZ$3000, 2350, MATCH($B$2, resultados!$A$1:$ZZ$1, 0))</f>
        <v/>
      </c>
      <c r="C2356">
        <f>INDEX(resultados!$A$2:$ZZ$3000, 2350, MATCH($B$3, resultados!$A$1:$ZZ$1, 0))</f>
        <v/>
      </c>
    </row>
    <row r="2357">
      <c r="A2357">
        <f>INDEX(resultados!$A$2:$ZZ$3000, 2351, MATCH($B$1, resultados!$A$1:$ZZ$1, 0))</f>
        <v/>
      </c>
      <c r="B2357">
        <f>INDEX(resultados!$A$2:$ZZ$3000, 2351, MATCH($B$2, resultados!$A$1:$ZZ$1, 0))</f>
        <v/>
      </c>
      <c r="C2357">
        <f>INDEX(resultados!$A$2:$ZZ$3000, 2351, MATCH($B$3, resultados!$A$1:$ZZ$1, 0))</f>
        <v/>
      </c>
    </row>
    <row r="2358">
      <c r="A2358">
        <f>INDEX(resultados!$A$2:$ZZ$3000, 2352, MATCH($B$1, resultados!$A$1:$ZZ$1, 0))</f>
        <v/>
      </c>
      <c r="B2358">
        <f>INDEX(resultados!$A$2:$ZZ$3000, 2352, MATCH($B$2, resultados!$A$1:$ZZ$1, 0))</f>
        <v/>
      </c>
      <c r="C2358">
        <f>INDEX(resultados!$A$2:$ZZ$3000, 2352, MATCH($B$3, resultados!$A$1:$ZZ$1, 0))</f>
        <v/>
      </c>
    </row>
    <row r="2359">
      <c r="A2359">
        <f>INDEX(resultados!$A$2:$ZZ$3000, 2353, MATCH($B$1, resultados!$A$1:$ZZ$1, 0))</f>
        <v/>
      </c>
      <c r="B2359">
        <f>INDEX(resultados!$A$2:$ZZ$3000, 2353, MATCH($B$2, resultados!$A$1:$ZZ$1, 0))</f>
        <v/>
      </c>
      <c r="C2359">
        <f>INDEX(resultados!$A$2:$ZZ$3000, 2353, MATCH($B$3, resultados!$A$1:$ZZ$1, 0))</f>
        <v/>
      </c>
    </row>
    <row r="2360">
      <c r="A2360">
        <f>INDEX(resultados!$A$2:$ZZ$3000, 2354, MATCH($B$1, resultados!$A$1:$ZZ$1, 0))</f>
        <v/>
      </c>
      <c r="B2360">
        <f>INDEX(resultados!$A$2:$ZZ$3000, 2354, MATCH($B$2, resultados!$A$1:$ZZ$1, 0))</f>
        <v/>
      </c>
      <c r="C2360">
        <f>INDEX(resultados!$A$2:$ZZ$3000, 2354, MATCH($B$3, resultados!$A$1:$ZZ$1, 0))</f>
        <v/>
      </c>
    </row>
    <row r="2361">
      <c r="A2361">
        <f>INDEX(resultados!$A$2:$ZZ$3000, 2355, MATCH($B$1, resultados!$A$1:$ZZ$1, 0))</f>
        <v/>
      </c>
      <c r="B2361">
        <f>INDEX(resultados!$A$2:$ZZ$3000, 2355, MATCH($B$2, resultados!$A$1:$ZZ$1, 0))</f>
        <v/>
      </c>
      <c r="C2361">
        <f>INDEX(resultados!$A$2:$ZZ$3000, 2355, MATCH($B$3, resultados!$A$1:$ZZ$1, 0))</f>
        <v/>
      </c>
    </row>
    <row r="2362">
      <c r="A2362">
        <f>INDEX(resultados!$A$2:$ZZ$3000, 2356, MATCH($B$1, resultados!$A$1:$ZZ$1, 0))</f>
        <v/>
      </c>
      <c r="B2362">
        <f>INDEX(resultados!$A$2:$ZZ$3000, 2356, MATCH($B$2, resultados!$A$1:$ZZ$1, 0))</f>
        <v/>
      </c>
      <c r="C2362">
        <f>INDEX(resultados!$A$2:$ZZ$3000, 2356, MATCH($B$3, resultados!$A$1:$ZZ$1, 0))</f>
        <v/>
      </c>
    </row>
    <row r="2363">
      <c r="A2363">
        <f>INDEX(resultados!$A$2:$ZZ$3000, 2357, MATCH($B$1, resultados!$A$1:$ZZ$1, 0))</f>
        <v/>
      </c>
      <c r="B2363">
        <f>INDEX(resultados!$A$2:$ZZ$3000, 2357, MATCH($B$2, resultados!$A$1:$ZZ$1, 0))</f>
        <v/>
      </c>
      <c r="C2363">
        <f>INDEX(resultados!$A$2:$ZZ$3000, 2357, MATCH($B$3, resultados!$A$1:$ZZ$1, 0))</f>
        <v/>
      </c>
    </row>
    <row r="2364">
      <c r="A2364">
        <f>INDEX(resultados!$A$2:$ZZ$3000, 2358, MATCH($B$1, resultados!$A$1:$ZZ$1, 0))</f>
        <v/>
      </c>
      <c r="B2364">
        <f>INDEX(resultados!$A$2:$ZZ$3000, 2358, MATCH($B$2, resultados!$A$1:$ZZ$1, 0))</f>
        <v/>
      </c>
      <c r="C2364">
        <f>INDEX(resultados!$A$2:$ZZ$3000, 2358, MATCH($B$3, resultados!$A$1:$ZZ$1, 0))</f>
        <v/>
      </c>
    </row>
    <row r="2365">
      <c r="A2365">
        <f>INDEX(resultados!$A$2:$ZZ$3000, 2359, MATCH($B$1, resultados!$A$1:$ZZ$1, 0))</f>
        <v/>
      </c>
      <c r="B2365">
        <f>INDEX(resultados!$A$2:$ZZ$3000, 2359, MATCH($B$2, resultados!$A$1:$ZZ$1, 0))</f>
        <v/>
      </c>
      <c r="C2365">
        <f>INDEX(resultados!$A$2:$ZZ$3000, 2359, MATCH($B$3, resultados!$A$1:$ZZ$1, 0))</f>
        <v/>
      </c>
    </row>
    <row r="2366">
      <c r="A2366">
        <f>INDEX(resultados!$A$2:$ZZ$3000, 2360, MATCH($B$1, resultados!$A$1:$ZZ$1, 0))</f>
        <v/>
      </c>
      <c r="B2366">
        <f>INDEX(resultados!$A$2:$ZZ$3000, 2360, MATCH($B$2, resultados!$A$1:$ZZ$1, 0))</f>
        <v/>
      </c>
      <c r="C2366">
        <f>INDEX(resultados!$A$2:$ZZ$3000, 2360, MATCH($B$3, resultados!$A$1:$ZZ$1, 0))</f>
        <v/>
      </c>
    </row>
    <row r="2367">
      <c r="A2367">
        <f>INDEX(resultados!$A$2:$ZZ$3000, 2361, MATCH($B$1, resultados!$A$1:$ZZ$1, 0))</f>
        <v/>
      </c>
      <c r="B2367">
        <f>INDEX(resultados!$A$2:$ZZ$3000, 2361, MATCH($B$2, resultados!$A$1:$ZZ$1, 0))</f>
        <v/>
      </c>
      <c r="C2367">
        <f>INDEX(resultados!$A$2:$ZZ$3000, 2361, MATCH($B$3, resultados!$A$1:$ZZ$1, 0))</f>
        <v/>
      </c>
    </row>
    <row r="2368">
      <c r="A2368">
        <f>INDEX(resultados!$A$2:$ZZ$3000, 2362, MATCH($B$1, resultados!$A$1:$ZZ$1, 0))</f>
        <v/>
      </c>
      <c r="B2368">
        <f>INDEX(resultados!$A$2:$ZZ$3000, 2362, MATCH($B$2, resultados!$A$1:$ZZ$1, 0))</f>
        <v/>
      </c>
      <c r="C2368">
        <f>INDEX(resultados!$A$2:$ZZ$3000, 2362, MATCH($B$3, resultados!$A$1:$ZZ$1, 0))</f>
        <v/>
      </c>
    </row>
    <row r="2369">
      <c r="A2369">
        <f>INDEX(resultados!$A$2:$ZZ$3000, 2363, MATCH($B$1, resultados!$A$1:$ZZ$1, 0))</f>
        <v/>
      </c>
      <c r="B2369">
        <f>INDEX(resultados!$A$2:$ZZ$3000, 2363, MATCH($B$2, resultados!$A$1:$ZZ$1, 0))</f>
        <v/>
      </c>
      <c r="C2369">
        <f>INDEX(resultados!$A$2:$ZZ$3000, 2363, MATCH($B$3, resultados!$A$1:$ZZ$1, 0))</f>
        <v/>
      </c>
    </row>
    <row r="2370">
      <c r="A2370">
        <f>INDEX(resultados!$A$2:$ZZ$3000, 2364, MATCH($B$1, resultados!$A$1:$ZZ$1, 0))</f>
        <v/>
      </c>
      <c r="B2370">
        <f>INDEX(resultados!$A$2:$ZZ$3000, 2364, MATCH($B$2, resultados!$A$1:$ZZ$1, 0))</f>
        <v/>
      </c>
      <c r="C2370">
        <f>INDEX(resultados!$A$2:$ZZ$3000, 2364, MATCH($B$3, resultados!$A$1:$ZZ$1, 0))</f>
        <v/>
      </c>
    </row>
    <row r="2371">
      <c r="A2371">
        <f>INDEX(resultados!$A$2:$ZZ$3000, 2365, MATCH($B$1, resultados!$A$1:$ZZ$1, 0))</f>
        <v/>
      </c>
      <c r="B2371">
        <f>INDEX(resultados!$A$2:$ZZ$3000, 2365, MATCH($B$2, resultados!$A$1:$ZZ$1, 0))</f>
        <v/>
      </c>
      <c r="C2371">
        <f>INDEX(resultados!$A$2:$ZZ$3000, 2365, MATCH($B$3, resultados!$A$1:$ZZ$1, 0))</f>
        <v/>
      </c>
    </row>
    <row r="2372">
      <c r="A2372">
        <f>INDEX(resultados!$A$2:$ZZ$3000, 2366, MATCH($B$1, resultados!$A$1:$ZZ$1, 0))</f>
        <v/>
      </c>
      <c r="B2372">
        <f>INDEX(resultados!$A$2:$ZZ$3000, 2366, MATCH($B$2, resultados!$A$1:$ZZ$1, 0))</f>
        <v/>
      </c>
      <c r="C2372">
        <f>INDEX(resultados!$A$2:$ZZ$3000, 2366, MATCH($B$3, resultados!$A$1:$ZZ$1, 0))</f>
        <v/>
      </c>
    </row>
    <row r="2373">
      <c r="A2373">
        <f>INDEX(resultados!$A$2:$ZZ$3000, 2367, MATCH($B$1, resultados!$A$1:$ZZ$1, 0))</f>
        <v/>
      </c>
      <c r="B2373">
        <f>INDEX(resultados!$A$2:$ZZ$3000, 2367, MATCH($B$2, resultados!$A$1:$ZZ$1, 0))</f>
        <v/>
      </c>
      <c r="C2373">
        <f>INDEX(resultados!$A$2:$ZZ$3000, 2367, MATCH($B$3, resultados!$A$1:$ZZ$1, 0))</f>
        <v/>
      </c>
    </row>
    <row r="2374">
      <c r="A2374">
        <f>INDEX(resultados!$A$2:$ZZ$3000, 2368, MATCH($B$1, resultados!$A$1:$ZZ$1, 0))</f>
        <v/>
      </c>
      <c r="B2374">
        <f>INDEX(resultados!$A$2:$ZZ$3000, 2368, MATCH($B$2, resultados!$A$1:$ZZ$1, 0))</f>
        <v/>
      </c>
      <c r="C2374">
        <f>INDEX(resultados!$A$2:$ZZ$3000, 2368, MATCH($B$3, resultados!$A$1:$ZZ$1, 0))</f>
        <v/>
      </c>
    </row>
    <row r="2375">
      <c r="A2375">
        <f>INDEX(resultados!$A$2:$ZZ$3000, 2369, MATCH($B$1, resultados!$A$1:$ZZ$1, 0))</f>
        <v/>
      </c>
      <c r="B2375">
        <f>INDEX(resultados!$A$2:$ZZ$3000, 2369, MATCH($B$2, resultados!$A$1:$ZZ$1, 0))</f>
        <v/>
      </c>
      <c r="C2375">
        <f>INDEX(resultados!$A$2:$ZZ$3000, 2369, MATCH($B$3, resultados!$A$1:$ZZ$1, 0))</f>
        <v/>
      </c>
    </row>
    <row r="2376">
      <c r="A2376">
        <f>INDEX(resultados!$A$2:$ZZ$3000, 2370, MATCH($B$1, resultados!$A$1:$ZZ$1, 0))</f>
        <v/>
      </c>
      <c r="B2376">
        <f>INDEX(resultados!$A$2:$ZZ$3000, 2370, MATCH($B$2, resultados!$A$1:$ZZ$1, 0))</f>
        <v/>
      </c>
      <c r="C2376">
        <f>INDEX(resultados!$A$2:$ZZ$3000, 2370, MATCH($B$3, resultados!$A$1:$ZZ$1, 0))</f>
        <v/>
      </c>
    </row>
    <row r="2377">
      <c r="A2377">
        <f>INDEX(resultados!$A$2:$ZZ$3000, 2371, MATCH($B$1, resultados!$A$1:$ZZ$1, 0))</f>
        <v/>
      </c>
      <c r="B2377">
        <f>INDEX(resultados!$A$2:$ZZ$3000, 2371, MATCH($B$2, resultados!$A$1:$ZZ$1, 0))</f>
        <v/>
      </c>
      <c r="C2377">
        <f>INDEX(resultados!$A$2:$ZZ$3000, 2371, MATCH($B$3, resultados!$A$1:$ZZ$1, 0))</f>
        <v/>
      </c>
    </row>
    <row r="2378">
      <c r="A2378">
        <f>INDEX(resultados!$A$2:$ZZ$3000, 2372, MATCH($B$1, resultados!$A$1:$ZZ$1, 0))</f>
        <v/>
      </c>
      <c r="B2378">
        <f>INDEX(resultados!$A$2:$ZZ$3000, 2372, MATCH($B$2, resultados!$A$1:$ZZ$1, 0))</f>
        <v/>
      </c>
      <c r="C2378">
        <f>INDEX(resultados!$A$2:$ZZ$3000, 2372, MATCH($B$3, resultados!$A$1:$ZZ$1, 0))</f>
        <v/>
      </c>
    </row>
    <row r="2379">
      <c r="A2379">
        <f>INDEX(resultados!$A$2:$ZZ$3000, 2373, MATCH($B$1, resultados!$A$1:$ZZ$1, 0))</f>
        <v/>
      </c>
      <c r="B2379">
        <f>INDEX(resultados!$A$2:$ZZ$3000, 2373, MATCH($B$2, resultados!$A$1:$ZZ$1, 0))</f>
        <v/>
      </c>
      <c r="C2379">
        <f>INDEX(resultados!$A$2:$ZZ$3000, 2373, MATCH($B$3, resultados!$A$1:$ZZ$1, 0))</f>
        <v/>
      </c>
    </row>
    <row r="2380">
      <c r="A2380">
        <f>INDEX(resultados!$A$2:$ZZ$3000, 2374, MATCH($B$1, resultados!$A$1:$ZZ$1, 0))</f>
        <v/>
      </c>
      <c r="B2380">
        <f>INDEX(resultados!$A$2:$ZZ$3000, 2374, MATCH($B$2, resultados!$A$1:$ZZ$1, 0))</f>
        <v/>
      </c>
      <c r="C2380">
        <f>INDEX(resultados!$A$2:$ZZ$3000, 2374, MATCH($B$3, resultados!$A$1:$ZZ$1, 0))</f>
        <v/>
      </c>
    </row>
    <row r="2381">
      <c r="A2381">
        <f>INDEX(resultados!$A$2:$ZZ$3000, 2375, MATCH($B$1, resultados!$A$1:$ZZ$1, 0))</f>
        <v/>
      </c>
      <c r="B2381">
        <f>INDEX(resultados!$A$2:$ZZ$3000, 2375, MATCH($B$2, resultados!$A$1:$ZZ$1, 0))</f>
        <v/>
      </c>
      <c r="C2381">
        <f>INDEX(resultados!$A$2:$ZZ$3000, 2375, MATCH($B$3, resultados!$A$1:$ZZ$1, 0))</f>
        <v/>
      </c>
    </row>
    <row r="2382">
      <c r="A2382">
        <f>INDEX(resultados!$A$2:$ZZ$3000, 2376, MATCH($B$1, resultados!$A$1:$ZZ$1, 0))</f>
        <v/>
      </c>
      <c r="B2382">
        <f>INDEX(resultados!$A$2:$ZZ$3000, 2376, MATCH($B$2, resultados!$A$1:$ZZ$1, 0))</f>
        <v/>
      </c>
      <c r="C2382">
        <f>INDEX(resultados!$A$2:$ZZ$3000, 2376, MATCH($B$3, resultados!$A$1:$ZZ$1, 0))</f>
        <v/>
      </c>
    </row>
    <row r="2383">
      <c r="A2383">
        <f>INDEX(resultados!$A$2:$ZZ$3000, 2377, MATCH($B$1, resultados!$A$1:$ZZ$1, 0))</f>
        <v/>
      </c>
      <c r="B2383">
        <f>INDEX(resultados!$A$2:$ZZ$3000, 2377, MATCH($B$2, resultados!$A$1:$ZZ$1, 0))</f>
        <v/>
      </c>
      <c r="C2383">
        <f>INDEX(resultados!$A$2:$ZZ$3000, 2377, MATCH($B$3, resultados!$A$1:$ZZ$1, 0))</f>
        <v/>
      </c>
    </row>
    <row r="2384">
      <c r="A2384">
        <f>INDEX(resultados!$A$2:$ZZ$3000, 2378, MATCH($B$1, resultados!$A$1:$ZZ$1, 0))</f>
        <v/>
      </c>
      <c r="B2384">
        <f>INDEX(resultados!$A$2:$ZZ$3000, 2378, MATCH($B$2, resultados!$A$1:$ZZ$1, 0))</f>
        <v/>
      </c>
      <c r="C2384">
        <f>INDEX(resultados!$A$2:$ZZ$3000, 2378, MATCH($B$3, resultados!$A$1:$ZZ$1, 0))</f>
        <v/>
      </c>
    </row>
    <row r="2385">
      <c r="A2385">
        <f>INDEX(resultados!$A$2:$ZZ$3000, 2379, MATCH($B$1, resultados!$A$1:$ZZ$1, 0))</f>
        <v/>
      </c>
      <c r="B2385">
        <f>INDEX(resultados!$A$2:$ZZ$3000, 2379, MATCH($B$2, resultados!$A$1:$ZZ$1, 0))</f>
        <v/>
      </c>
      <c r="C2385">
        <f>INDEX(resultados!$A$2:$ZZ$3000, 2379, MATCH($B$3, resultados!$A$1:$ZZ$1, 0))</f>
        <v/>
      </c>
    </row>
    <row r="2386">
      <c r="A2386">
        <f>INDEX(resultados!$A$2:$ZZ$3000, 2380, MATCH($B$1, resultados!$A$1:$ZZ$1, 0))</f>
        <v/>
      </c>
      <c r="B2386">
        <f>INDEX(resultados!$A$2:$ZZ$3000, 2380, MATCH($B$2, resultados!$A$1:$ZZ$1, 0))</f>
        <v/>
      </c>
      <c r="C2386">
        <f>INDEX(resultados!$A$2:$ZZ$3000, 2380, MATCH($B$3, resultados!$A$1:$ZZ$1, 0))</f>
        <v/>
      </c>
    </row>
    <row r="2387">
      <c r="A2387">
        <f>INDEX(resultados!$A$2:$ZZ$3000, 2381, MATCH($B$1, resultados!$A$1:$ZZ$1, 0))</f>
        <v/>
      </c>
      <c r="B2387">
        <f>INDEX(resultados!$A$2:$ZZ$3000, 2381, MATCH($B$2, resultados!$A$1:$ZZ$1, 0))</f>
        <v/>
      </c>
      <c r="C2387">
        <f>INDEX(resultados!$A$2:$ZZ$3000, 2381, MATCH($B$3, resultados!$A$1:$ZZ$1, 0))</f>
        <v/>
      </c>
    </row>
    <row r="2388">
      <c r="A2388">
        <f>INDEX(resultados!$A$2:$ZZ$3000, 2382, MATCH($B$1, resultados!$A$1:$ZZ$1, 0))</f>
        <v/>
      </c>
      <c r="B2388">
        <f>INDEX(resultados!$A$2:$ZZ$3000, 2382, MATCH($B$2, resultados!$A$1:$ZZ$1, 0))</f>
        <v/>
      </c>
      <c r="C2388">
        <f>INDEX(resultados!$A$2:$ZZ$3000, 2382, MATCH($B$3, resultados!$A$1:$ZZ$1, 0))</f>
        <v/>
      </c>
    </row>
    <row r="2389">
      <c r="A2389">
        <f>INDEX(resultados!$A$2:$ZZ$3000, 2383, MATCH($B$1, resultados!$A$1:$ZZ$1, 0))</f>
        <v/>
      </c>
      <c r="B2389">
        <f>INDEX(resultados!$A$2:$ZZ$3000, 2383, MATCH($B$2, resultados!$A$1:$ZZ$1, 0))</f>
        <v/>
      </c>
      <c r="C2389">
        <f>INDEX(resultados!$A$2:$ZZ$3000, 2383, MATCH($B$3, resultados!$A$1:$ZZ$1, 0))</f>
        <v/>
      </c>
    </row>
    <row r="2390">
      <c r="A2390">
        <f>INDEX(resultados!$A$2:$ZZ$3000, 2384, MATCH($B$1, resultados!$A$1:$ZZ$1, 0))</f>
        <v/>
      </c>
      <c r="B2390">
        <f>INDEX(resultados!$A$2:$ZZ$3000, 2384, MATCH($B$2, resultados!$A$1:$ZZ$1, 0))</f>
        <v/>
      </c>
      <c r="C2390">
        <f>INDEX(resultados!$A$2:$ZZ$3000, 2384, MATCH($B$3, resultados!$A$1:$ZZ$1, 0))</f>
        <v/>
      </c>
    </row>
    <row r="2391">
      <c r="A2391">
        <f>INDEX(resultados!$A$2:$ZZ$3000, 2385, MATCH($B$1, resultados!$A$1:$ZZ$1, 0))</f>
        <v/>
      </c>
      <c r="B2391">
        <f>INDEX(resultados!$A$2:$ZZ$3000, 2385, MATCH($B$2, resultados!$A$1:$ZZ$1, 0))</f>
        <v/>
      </c>
      <c r="C2391">
        <f>INDEX(resultados!$A$2:$ZZ$3000, 2385, MATCH($B$3, resultados!$A$1:$ZZ$1, 0))</f>
        <v/>
      </c>
    </row>
    <row r="2392">
      <c r="A2392">
        <f>INDEX(resultados!$A$2:$ZZ$3000, 2386, MATCH($B$1, resultados!$A$1:$ZZ$1, 0))</f>
        <v/>
      </c>
      <c r="B2392">
        <f>INDEX(resultados!$A$2:$ZZ$3000, 2386, MATCH($B$2, resultados!$A$1:$ZZ$1, 0))</f>
        <v/>
      </c>
      <c r="C2392">
        <f>INDEX(resultados!$A$2:$ZZ$3000, 2386, MATCH($B$3, resultados!$A$1:$ZZ$1, 0))</f>
        <v/>
      </c>
    </row>
    <row r="2393">
      <c r="A2393">
        <f>INDEX(resultados!$A$2:$ZZ$3000, 2387, MATCH($B$1, resultados!$A$1:$ZZ$1, 0))</f>
        <v/>
      </c>
      <c r="B2393">
        <f>INDEX(resultados!$A$2:$ZZ$3000, 2387, MATCH($B$2, resultados!$A$1:$ZZ$1, 0))</f>
        <v/>
      </c>
      <c r="C2393">
        <f>INDEX(resultados!$A$2:$ZZ$3000, 2387, MATCH($B$3, resultados!$A$1:$ZZ$1, 0))</f>
        <v/>
      </c>
    </row>
    <row r="2394">
      <c r="A2394">
        <f>INDEX(resultados!$A$2:$ZZ$3000, 2388, MATCH($B$1, resultados!$A$1:$ZZ$1, 0))</f>
        <v/>
      </c>
      <c r="B2394">
        <f>INDEX(resultados!$A$2:$ZZ$3000, 2388, MATCH($B$2, resultados!$A$1:$ZZ$1, 0))</f>
        <v/>
      </c>
      <c r="C2394">
        <f>INDEX(resultados!$A$2:$ZZ$3000, 2388, MATCH($B$3, resultados!$A$1:$ZZ$1, 0))</f>
        <v/>
      </c>
    </row>
    <row r="2395">
      <c r="A2395">
        <f>INDEX(resultados!$A$2:$ZZ$3000, 2389, MATCH($B$1, resultados!$A$1:$ZZ$1, 0))</f>
        <v/>
      </c>
      <c r="B2395">
        <f>INDEX(resultados!$A$2:$ZZ$3000, 2389, MATCH($B$2, resultados!$A$1:$ZZ$1, 0))</f>
        <v/>
      </c>
      <c r="C2395">
        <f>INDEX(resultados!$A$2:$ZZ$3000, 2389, MATCH($B$3, resultados!$A$1:$ZZ$1, 0))</f>
        <v/>
      </c>
    </row>
    <row r="2396">
      <c r="A2396">
        <f>INDEX(resultados!$A$2:$ZZ$3000, 2390, MATCH($B$1, resultados!$A$1:$ZZ$1, 0))</f>
        <v/>
      </c>
      <c r="B2396">
        <f>INDEX(resultados!$A$2:$ZZ$3000, 2390, MATCH($B$2, resultados!$A$1:$ZZ$1, 0))</f>
        <v/>
      </c>
      <c r="C2396">
        <f>INDEX(resultados!$A$2:$ZZ$3000, 2390, MATCH($B$3, resultados!$A$1:$ZZ$1, 0))</f>
        <v/>
      </c>
    </row>
    <row r="2397">
      <c r="A2397">
        <f>INDEX(resultados!$A$2:$ZZ$3000, 2391, MATCH($B$1, resultados!$A$1:$ZZ$1, 0))</f>
        <v/>
      </c>
      <c r="B2397">
        <f>INDEX(resultados!$A$2:$ZZ$3000, 2391, MATCH($B$2, resultados!$A$1:$ZZ$1, 0))</f>
        <v/>
      </c>
      <c r="C2397">
        <f>INDEX(resultados!$A$2:$ZZ$3000, 2391, MATCH($B$3, resultados!$A$1:$ZZ$1, 0))</f>
        <v/>
      </c>
    </row>
    <row r="2398">
      <c r="A2398">
        <f>INDEX(resultados!$A$2:$ZZ$3000, 2392, MATCH($B$1, resultados!$A$1:$ZZ$1, 0))</f>
        <v/>
      </c>
      <c r="B2398">
        <f>INDEX(resultados!$A$2:$ZZ$3000, 2392, MATCH($B$2, resultados!$A$1:$ZZ$1, 0))</f>
        <v/>
      </c>
      <c r="C2398">
        <f>INDEX(resultados!$A$2:$ZZ$3000, 2392, MATCH($B$3, resultados!$A$1:$ZZ$1, 0))</f>
        <v/>
      </c>
    </row>
    <row r="2399">
      <c r="A2399">
        <f>INDEX(resultados!$A$2:$ZZ$3000, 2393, MATCH($B$1, resultados!$A$1:$ZZ$1, 0))</f>
        <v/>
      </c>
      <c r="B2399">
        <f>INDEX(resultados!$A$2:$ZZ$3000, 2393, MATCH($B$2, resultados!$A$1:$ZZ$1, 0))</f>
        <v/>
      </c>
      <c r="C2399">
        <f>INDEX(resultados!$A$2:$ZZ$3000, 2393, MATCH($B$3, resultados!$A$1:$ZZ$1, 0))</f>
        <v/>
      </c>
    </row>
    <row r="2400">
      <c r="A2400">
        <f>INDEX(resultados!$A$2:$ZZ$3000, 2394, MATCH($B$1, resultados!$A$1:$ZZ$1, 0))</f>
        <v/>
      </c>
      <c r="B2400">
        <f>INDEX(resultados!$A$2:$ZZ$3000, 2394, MATCH($B$2, resultados!$A$1:$ZZ$1, 0))</f>
        <v/>
      </c>
      <c r="C2400">
        <f>INDEX(resultados!$A$2:$ZZ$3000, 2394, MATCH($B$3, resultados!$A$1:$ZZ$1, 0))</f>
        <v/>
      </c>
    </row>
    <row r="2401">
      <c r="A2401">
        <f>INDEX(resultados!$A$2:$ZZ$3000, 2395, MATCH($B$1, resultados!$A$1:$ZZ$1, 0))</f>
        <v/>
      </c>
      <c r="B2401">
        <f>INDEX(resultados!$A$2:$ZZ$3000, 2395, MATCH($B$2, resultados!$A$1:$ZZ$1, 0))</f>
        <v/>
      </c>
      <c r="C2401">
        <f>INDEX(resultados!$A$2:$ZZ$3000, 2395, MATCH($B$3, resultados!$A$1:$ZZ$1, 0))</f>
        <v/>
      </c>
    </row>
    <row r="2402">
      <c r="A2402">
        <f>INDEX(resultados!$A$2:$ZZ$3000, 2396, MATCH($B$1, resultados!$A$1:$ZZ$1, 0))</f>
        <v/>
      </c>
      <c r="B2402">
        <f>INDEX(resultados!$A$2:$ZZ$3000, 2396, MATCH($B$2, resultados!$A$1:$ZZ$1, 0))</f>
        <v/>
      </c>
      <c r="C2402">
        <f>INDEX(resultados!$A$2:$ZZ$3000, 2396, MATCH($B$3, resultados!$A$1:$ZZ$1, 0))</f>
        <v/>
      </c>
    </row>
    <row r="2403">
      <c r="A2403">
        <f>INDEX(resultados!$A$2:$ZZ$3000, 2397, MATCH($B$1, resultados!$A$1:$ZZ$1, 0))</f>
        <v/>
      </c>
      <c r="B2403">
        <f>INDEX(resultados!$A$2:$ZZ$3000, 2397, MATCH($B$2, resultados!$A$1:$ZZ$1, 0))</f>
        <v/>
      </c>
      <c r="C2403">
        <f>INDEX(resultados!$A$2:$ZZ$3000, 2397, MATCH($B$3, resultados!$A$1:$ZZ$1, 0))</f>
        <v/>
      </c>
    </row>
    <row r="2404">
      <c r="A2404">
        <f>INDEX(resultados!$A$2:$ZZ$3000, 2398, MATCH($B$1, resultados!$A$1:$ZZ$1, 0))</f>
        <v/>
      </c>
      <c r="B2404">
        <f>INDEX(resultados!$A$2:$ZZ$3000, 2398, MATCH($B$2, resultados!$A$1:$ZZ$1, 0))</f>
        <v/>
      </c>
      <c r="C2404">
        <f>INDEX(resultados!$A$2:$ZZ$3000, 2398, MATCH($B$3, resultados!$A$1:$ZZ$1, 0))</f>
        <v/>
      </c>
    </row>
    <row r="2405">
      <c r="A2405">
        <f>INDEX(resultados!$A$2:$ZZ$3000, 2399, MATCH($B$1, resultados!$A$1:$ZZ$1, 0))</f>
        <v/>
      </c>
      <c r="B2405">
        <f>INDEX(resultados!$A$2:$ZZ$3000, 2399, MATCH($B$2, resultados!$A$1:$ZZ$1, 0))</f>
        <v/>
      </c>
      <c r="C2405">
        <f>INDEX(resultados!$A$2:$ZZ$3000, 2399, MATCH($B$3, resultados!$A$1:$ZZ$1, 0))</f>
        <v/>
      </c>
    </row>
    <row r="2406">
      <c r="A2406">
        <f>INDEX(resultados!$A$2:$ZZ$3000, 2400, MATCH($B$1, resultados!$A$1:$ZZ$1, 0))</f>
        <v/>
      </c>
      <c r="B2406">
        <f>INDEX(resultados!$A$2:$ZZ$3000, 2400, MATCH($B$2, resultados!$A$1:$ZZ$1, 0))</f>
        <v/>
      </c>
      <c r="C2406">
        <f>INDEX(resultados!$A$2:$ZZ$3000, 2400, MATCH($B$3, resultados!$A$1:$ZZ$1, 0))</f>
        <v/>
      </c>
    </row>
    <row r="2407">
      <c r="A2407">
        <f>INDEX(resultados!$A$2:$ZZ$3000, 2401, MATCH($B$1, resultados!$A$1:$ZZ$1, 0))</f>
        <v/>
      </c>
      <c r="B2407">
        <f>INDEX(resultados!$A$2:$ZZ$3000, 2401, MATCH($B$2, resultados!$A$1:$ZZ$1, 0))</f>
        <v/>
      </c>
      <c r="C2407">
        <f>INDEX(resultados!$A$2:$ZZ$3000, 2401, MATCH($B$3, resultados!$A$1:$ZZ$1, 0))</f>
        <v/>
      </c>
    </row>
    <row r="2408">
      <c r="A2408">
        <f>INDEX(resultados!$A$2:$ZZ$3000, 2402, MATCH($B$1, resultados!$A$1:$ZZ$1, 0))</f>
        <v/>
      </c>
      <c r="B2408">
        <f>INDEX(resultados!$A$2:$ZZ$3000, 2402, MATCH($B$2, resultados!$A$1:$ZZ$1, 0))</f>
        <v/>
      </c>
      <c r="C2408">
        <f>INDEX(resultados!$A$2:$ZZ$3000, 2402, MATCH($B$3, resultados!$A$1:$ZZ$1, 0))</f>
        <v/>
      </c>
    </row>
    <row r="2409">
      <c r="A2409">
        <f>INDEX(resultados!$A$2:$ZZ$3000, 2403, MATCH($B$1, resultados!$A$1:$ZZ$1, 0))</f>
        <v/>
      </c>
      <c r="B2409">
        <f>INDEX(resultados!$A$2:$ZZ$3000, 2403, MATCH($B$2, resultados!$A$1:$ZZ$1, 0))</f>
        <v/>
      </c>
      <c r="C2409">
        <f>INDEX(resultados!$A$2:$ZZ$3000, 2403, MATCH($B$3, resultados!$A$1:$ZZ$1, 0))</f>
        <v/>
      </c>
    </row>
    <row r="2410">
      <c r="A2410">
        <f>INDEX(resultados!$A$2:$ZZ$3000, 2404, MATCH($B$1, resultados!$A$1:$ZZ$1, 0))</f>
        <v/>
      </c>
      <c r="B2410">
        <f>INDEX(resultados!$A$2:$ZZ$3000, 2404, MATCH($B$2, resultados!$A$1:$ZZ$1, 0))</f>
        <v/>
      </c>
      <c r="C2410">
        <f>INDEX(resultados!$A$2:$ZZ$3000, 2404, MATCH($B$3, resultados!$A$1:$ZZ$1, 0))</f>
        <v/>
      </c>
    </row>
    <row r="2411">
      <c r="A2411">
        <f>INDEX(resultados!$A$2:$ZZ$3000, 2405, MATCH($B$1, resultados!$A$1:$ZZ$1, 0))</f>
        <v/>
      </c>
      <c r="B2411">
        <f>INDEX(resultados!$A$2:$ZZ$3000, 2405, MATCH($B$2, resultados!$A$1:$ZZ$1, 0))</f>
        <v/>
      </c>
      <c r="C2411">
        <f>INDEX(resultados!$A$2:$ZZ$3000, 2405, MATCH($B$3, resultados!$A$1:$ZZ$1, 0))</f>
        <v/>
      </c>
    </row>
    <row r="2412">
      <c r="A2412">
        <f>INDEX(resultados!$A$2:$ZZ$3000, 2406, MATCH($B$1, resultados!$A$1:$ZZ$1, 0))</f>
        <v/>
      </c>
      <c r="B2412">
        <f>INDEX(resultados!$A$2:$ZZ$3000, 2406, MATCH($B$2, resultados!$A$1:$ZZ$1, 0))</f>
        <v/>
      </c>
      <c r="C2412">
        <f>INDEX(resultados!$A$2:$ZZ$3000, 2406, MATCH($B$3, resultados!$A$1:$ZZ$1, 0))</f>
        <v/>
      </c>
    </row>
    <row r="2413">
      <c r="A2413">
        <f>INDEX(resultados!$A$2:$ZZ$3000, 2407, MATCH($B$1, resultados!$A$1:$ZZ$1, 0))</f>
        <v/>
      </c>
      <c r="B2413">
        <f>INDEX(resultados!$A$2:$ZZ$3000, 2407, MATCH($B$2, resultados!$A$1:$ZZ$1, 0))</f>
        <v/>
      </c>
      <c r="C2413">
        <f>INDEX(resultados!$A$2:$ZZ$3000, 2407, MATCH($B$3, resultados!$A$1:$ZZ$1, 0))</f>
        <v/>
      </c>
    </row>
    <row r="2414">
      <c r="A2414">
        <f>INDEX(resultados!$A$2:$ZZ$3000, 2408, MATCH($B$1, resultados!$A$1:$ZZ$1, 0))</f>
        <v/>
      </c>
      <c r="B2414">
        <f>INDEX(resultados!$A$2:$ZZ$3000, 2408, MATCH($B$2, resultados!$A$1:$ZZ$1, 0))</f>
        <v/>
      </c>
      <c r="C2414">
        <f>INDEX(resultados!$A$2:$ZZ$3000, 2408, MATCH($B$3, resultados!$A$1:$ZZ$1, 0))</f>
        <v/>
      </c>
    </row>
    <row r="2415">
      <c r="A2415">
        <f>INDEX(resultados!$A$2:$ZZ$3000, 2409, MATCH($B$1, resultados!$A$1:$ZZ$1, 0))</f>
        <v/>
      </c>
      <c r="B2415">
        <f>INDEX(resultados!$A$2:$ZZ$3000, 2409, MATCH($B$2, resultados!$A$1:$ZZ$1, 0))</f>
        <v/>
      </c>
      <c r="C2415">
        <f>INDEX(resultados!$A$2:$ZZ$3000, 2409, MATCH($B$3, resultados!$A$1:$ZZ$1, 0))</f>
        <v/>
      </c>
    </row>
    <row r="2416">
      <c r="A2416">
        <f>INDEX(resultados!$A$2:$ZZ$3000, 2410, MATCH($B$1, resultados!$A$1:$ZZ$1, 0))</f>
        <v/>
      </c>
      <c r="B2416">
        <f>INDEX(resultados!$A$2:$ZZ$3000, 2410, MATCH($B$2, resultados!$A$1:$ZZ$1, 0))</f>
        <v/>
      </c>
      <c r="C2416">
        <f>INDEX(resultados!$A$2:$ZZ$3000, 2410, MATCH($B$3, resultados!$A$1:$ZZ$1, 0))</f>
        <v/>
      </c>
    </row>
    <row r="2417">
      <c r="A2417">
        <f>INDEX(resultados!$A$2:$ZZ$3000, 2411, MATCH($B$1, resultados!$A$1:$ZZ$1, 0))</f>
        <v/>
      </c>
      <c r="B2417">
        <f>INDEX(resultados!$A$2:$ZZ$3000, 2411, MATCH($B$2, resultados!$A$1:$ZZ$1, 0))</f>
        <v/>
      </c>
      <c r="C2417">
        <f>INDEX(resultados!$A$2:$ZZ$3000, 2411, MATCH($B$3, resultados!$A$1:$ZZ$1, 0))</f>
        <v/>
      </c>
    </row>
    <row r="2418">
      <c r="A2418">
        <f>INDEX(resultados!$A$2:$ZZ$3000, 2412, MATCH($B$1, resultados!$A$1:$ZZ$1, 0))</f>
        <v/>
      </c>
      <c r="B2418">
        <f>INDEX(resultados!$A$2:$ZZ$3000, 2412, MATCH($B$2, resultados!$A$1:$ZZ$1, 0))</f>
        <v/>
      </c>
      <c r="C2418">
        <f>INDEX(resultados!$A$2:$ZZ$3000, 2412, MATCH($B$3, resultados!$A$1:$ZZ$1, 0))</f>
        <v/>
      </c>
    </row>
    <row r="2419">
      <c r="A2419">
        <f>INDEX(resultados!$A$2:$ZZ$3000, 2413, MATCH($B$1, resultados!$A$1:$ZZ$1, 0))</f>
        <v/>
      </c>
      <c r="B2419">
        <f>INDEX(resultados!$A$2:$ZZ$3000, 2413, MATCH($B$2, resultados!$A$1:$ZZ$1, 0))</f>
        <v/>
      </c>
      <c r="C2419">
        <f>INDEX(resultados!$A$2:$ZZ$3000, 2413, MATCH($B$3, resultados!$A$1:$ZZ$1, 0))</f>
        <v/>
      </c>
    </row>
    <row r="2420">
      <c r="A2420">
        <f>INDEX(resultados!$A$2:$ZZ$3000, 2414, MATCH($B$1, resultados!$A$1:$ZZ$1, 0))</f>
        <v/>
      </c>
      <c r="B2420">
        <f>INDEX(resultados!$A$2:$ZZ$3000, 2414, MATCH($B$2, resultados!$A$1:$ZZ$1, 0))</f>
        <v/>
      </c>
      <c r="C2420">
        <f>INDEX(resultados!$A$2:$ZZ$3000, 2414, MATCH($B$3, resultados!$A$1:$ZZ$1, 0))</f>
        <v/>
      </c>
    </row>
    <row r="2421">
      <c r="A2421">
        <f>INDEX(resultados!$A$2:$ZZ$3000, 2415, MATCH($B$1, resultados!$A$1:$ZZ$1, 0))</f>
        <v/>
      </c>
      <c r="B2421">
        <f>INDEX(resultados!$A$2:$ZZ$3000, 2415, MATCH($B$2, resultados!$A$1:$ZZ$1, 0))</f>
        <v/>
      </c>
      <c r="C2421">
        <f>INDEX(resultados!$A$2:$ZZ$3000, 2415, MATCH($B$3, resultados!$A$1:$ZZ$1, 0))</f>
        <v/>
      </c>
    </row>
    <row r="2422">
      <c r="A2422">
        <f>INDEX(resultados!$A$2:$ZZ$3000, 2416, MATCH($B$1, resultados!$A$1:$ZZ$1, 0))</f>
        <v/>
      </c>
      <c r="B2422">
        <f>INDEX(resultados!$A$2:$ZZ$3000, 2416, MATCH($B$2, resultados!$A$1:$ZZ$1, 0))</f>
        <v/>
      </c>
      <c r="C2422">
        <f>INDEX(resultados!$A$2:$ZZ$3000, 2416, MATCH($B$3, resultados!$A$1:$ZZ$1, 0))</f>
        <v/>
      </c>
    </row>
    <row r="2423">
      <c r="A2423">
        <f>INDEX(resultados!$A$2:$ZZ$3000, 2417, MATCH($B$1, resultados!$A$1:$ZZ$1, 0))</f>
        <v/>
      </c>
      <c r="B2423">
        <f>INDEX(resultados!$A$2:$ZZ$3000, 2417, MATCH($B$2, resultados!$A$1:$ZZ$1, 0))</f>
        <v/>
      </c>
      <c r="C2423">
        <f>INDEX(resultados!$A$2:$ZZ$3000, 2417, MATCH($B$3, resultados!$A$1:$ZZ$1, 0))</f>
        <v/>
      </c>
    </row>
    <row r="2424">
      <c r="A2424">
        <f>INDEX(resultados!$A$2:$ZZ$3000, 2418, MATCH($B$1, resultados!$A$1:$ZZ$1, 0))</f>
        <v/>
      </c>
      <c r="B2424">
        <f>INDEX(resultados!$A$2:$ZZ$3000, 2418, MATCH($B$2, resultados!$A$1:$ZZ$1, 0))</f>
        <v/>
      </c>
      <c r="C2424">
        <f>INDEX(resultados!$A$2:$ZZ$3000, 2418, MATCH($B$3, resultados!$A$1:$ZZ$1, 0))</f>
        <v/>
      </c>
    </row>
    <row r="2425">
      <c r="A2425">
        <f>INDEX(resultados!$A$2:$ZZ$3000, 2419, MATCH($B$1, resultados!$A$1:$ZZ$1, 0))</f>
        <v/>
      </c>
      <c r="B2425">
        <f>INDEX(resultados!$A$2:$ZZ$3000, 2419, MATCH($B$2, resultados!$A$1:$ZZ$1, 0))</f>
        <v/>
      </c>
      <c r="C2425">
        <f>INDEX(resultados!$A$2:$ZZ$3000, 2419, MATCH($B$3, resultados!$A$1:$ZZ$1, 0))</f>
        <v/>
      </c>
    </row>
    <row r="2426">
      <c r="A2426">
        <f>INDEX(resultados!$A$2:$ZZ$3000, 2420, MATCH($B$1, resultados!$A$1:$ZZ$1, 0))</f>
        <v/>
      </c>
      <c r="B2426">
        <f>INDEX(resultados!$A$2:$ZZ$3000, 2420, MATCH($B$2, resultados!$A$1:$ZZ$1, 0))</f>
        <v/>
      </c>
      <c r="C2426">
        <f>INDEX(resultados!$A$2:$ZZ$3000, 2420, MATCH($B$3, resultados!$A$1:$ZZ$1, 0))</f>
        <v/>
      </c>
    </row>
    <row r="2427">
      <c r="A2427">
        <f>INDEX(resultados!$A$2:$ZZ$3000, 2421, MATCH($B$1, resultados!$A$1:$ZZ$1, 0))</f>
        <v/>
      </c>
      <c r="B2427">
        <f>INDEX(resultados!$A$2:$ZZ$3000, 2421, MATCH($B$2, resultados!$A$1:$ZZ$1, 0))</f>
        <v/>
      </c>
      <c r="C2427">
        <f>INDEX(resultados!$A$2:$ZZ$3000, 2421, MATCH($B$3, resultados!$A$1:$ZZ$1, 0))</f>
        <v/>
      </c>
    </row>
    <row r="2428">
      <c r="A2428">
        <f>INDEX(resultados!$A$2:$ZZ$3000, 2422, MATCH($B$1, resultados!$A$1:$ZZ$1, 0))</f>
        <v/>
      </c>
      <c r="B2428">
        <f>INDEX(resultados!$A$2:$ZZ$3000, 2422, MATCH($B$2, resultados!$A$1:$ZZ$1, 0))</f>
        <v/>
      </c>
      <c r="C2428">
        <f>INDEX(resultados!$A$2:$ZZ$3000, 2422, MATCH($B$3, resultados!$A$1:$ZZ$1, 0))</f>
        <v/>
      </c>
    </row>
    <row r="2429">
      <c r="A2429">
        <f>INDEX(resultados!$A$2:$ZZ$3000, 2423, MATCH($B$1, resultados!$A$1:$ZZ$1, 0))</f>
        <v/>
      </c>
      <c r="B2429">
        <f>INDEX(resultados!$A$2:$ZZ$3000, 2423, MATCH($B$2, resultados!$A$1:$ZZ$1, 0))</f>
        <v/>
      </c>
      <c r="C2429">
        <f>INDEX(resultados!$A$2:$ZZ$3000, 2423, MATCH($B$3, resultados!$A$1:$ZZ$1, 0))</f>
        <v/>
      </c>
    </row>
    <row r="2430">
      <c r="A2430">
        <f>INDEX(resultados!$A$2:$ZZ$3000, 2424, MATCH($B$1, resultados!$A$1:$ZZ$1, 0))</f>
        <v/>
      </c>
      <c r="B2430">
        <f>INDEX(resultados!$A$2:$ZZ$3000, 2424, MATCH($B$2, resultados!$A$1:$ZZ$1, 0))</f>
        <v/>
      </c>
      <c r="C2430">
        <f>INDEX(resultados!$A$2:$ZZ$3000, 2424, MATCH($B$3, resultados!$A$1:$ZZ$1, 0))</f>
        <v/>
      </c>
    </row>
    <row r="2431">
      <c r="A2431">
        <f>INDEX(resultados!$A$2:$ZZ$3000, 2425, MATCH($B$1, resultados!$A$1:$ZZ$1, 0))</f>
        <v/>
      </c>
      <c r="B2431">
        <f>INDEX(resultados!$A$2:$ZZ$3000, 2425, MATCH($B$2, resultados!$A$1:$ZZ$1, 0))</f>
        <v/>
      </c>
      <c r="C2431">
        <f>INDEX(resultados!$A$2:$ZZ$3000, 2425, MATCH($B$3, resultados!$A$1:$ZZ$1, 0))</f>
        <v/>
      </c>
    </row>
    <row r="2432">
      <c r="A2432">
        <f>INDEX(resultados!$A$2:$ZZ$3000, 2426, MATCH($B$1, resultados!$A$1:$ZZ$1, 0))</f>
        <v/>
      </c>
      <c r="B2432">
        <f>INDEX(resultados!$A$2:$ZZ$3000, 2426, MATCH($B$2, resultados!$A$1:$ZZ$1, 0))</f>
        <v/>
      </c>
      <c r="C2432">
        <f>INDEX(resultados!$A$2:$ZZ$3000, 2426, MATCH($B$3, resultados!$A$1:$ZZ$1, 0))</f>
        <v/>
      </c>
    </row>
    <row r="2433">
      <c r="A2433">
        <f>INDEX(resultados!$A$2:$ZZ$3000, 2427, MATCH($B$1, resultados!$A$1:$ZZ$1, 0))</f>
        <v/>
      </c>
      <c r="B2433">
        <f>INDEX(resultados!$A$2:$ZZ$3000, 2427, MATCH($B$2, resultados!$A$1:$ZZ$1, 0))</f>
        <v/>
      </c>
      <c r="C2433">
        <f>INDEX(resultados!$A$2:$ZZ$3000, 2427, MATCH($B$3, resultados!$A$1:$ZZ$1, 0))</f>
        <v/>
      </c>
    </row>
    <row r="2434">
      <c r="A2434">
        <f>INDEX(resultados!$A$2:$ZZ$3000, 2428, MATCH($B$1, resultados!$A$1:$ZZ$1, 0))</f>
        <v/>
      </c>
      <c r="B2434">
        <f>INDEX(resultados!$A$2:$ZZ$3000, 2428, MATCH($B$2, resultados!$A$1:$ZZ$1, 0))</f>
        <v/>
      </c>
      <c r="C2434">
        <f>INDEX(resultados!$A$2:$ZZ$3000, 2428, MATCH($B$3, resultados!$A$1:$ZZ$1, 0))</f>
        <v/>
      </c>
    </row>
    <row r="2435">
      <c r="A2435">
        <f>INDEX(resultados!$A$2:$ZZ$3000, 2429, MATCH($B$1, resultados!$A$1:$ZZ$1, 0))</f>
        <v/>
      </c>
      <c r="B2435">
        <f>INDEX(resultados!$A$2:$ZZ$3000, 2429, MATCH($B$2, resultados!$A$1:$ZZ$1, 0))</f>
        <v/>
      </c>
      <c r="C2435">
        <f>INDEX(resultados!$A$2:$ZZ$3000, 2429, MATCH($B$3, resultados!$A$1:$ZZ$1, 0))</f>
        <v/>
      </c>
    </row>
    <row r="2436">
      <c r="A2436">
        <f>INDEX(resultados!$A$2:$ZZ$3000, 2430, MATCH($B$1, resultados!$A$1:$ZZ$1, 0))</f>
        <v/>
      </c>
      <c r="B2436">
        <f>INDEX(resultados!$A$2:$ZZ$3000, 2430, MATCH($B$2, resultados!$A$1:$ZZ$1, 0))</f>
        <v/>
      </c>
      <c r="C2436">
        <f>INDEX(resultados!$A$2:$ZZ$3000, 2430, MATCH($B$3, resultados!$A$1:$ZZ$1, 0))</f>
        <v/>
      </c>
    </row>
    <row r="2437">
      <c r="A2437">
        <f>INDEX(resultados!$A$2:$ZZ$3000, 2431, MATCH($B$1, resultados!$A$1:$ZZ$1, 0))</f>
        <v/>
      </c>
      <c r="B2437">
        <f>INDEX(resultados!$A$2:$ZZ$3000, 2431, MATCH($B$2, resultados!$A$1:$ZZ$1, 0))</f>
        <v/>
      </c>
      <c r="C2437">
        <f>INDEX(resultados!$A$2:$ZZ$3000, 2431, MATCH($B$3, resultados!$A$1:$ZZ$1, 0))</f>
        <v/>
      </c>
    </row>
    <row r="2438">
      <c r="A2438">
        <f>INDEX(resultados!$A$2:$ZZ$3000, 2432, MATCH($B$1, resultados!$A$1:$ZZ$1, 0))</f>
        <v/>
      </c>
      <c r="B2438">
        <f>INDEX(resultados!$A$2:$ZZ$3000, 2432, MATCH($B$2, resultados!$A$1:$ZZ$1, 0))</f>
        <v/>
      </c>
      <c r="C2438">
        <f>INDEX(resultados!$A$2:$ZZ$3000, 2432, MATCH($B$3, resultados!$A$1:$ZZ$1, 0))</f>
        <v/>
      </c>
    </row>
    <row r="2439">
      <c r="A2439">
        <f>INDEX(resultados!$A$2:$ZZ$3000, 2433, MATCH($B$1, resultados!$A$1:$ZZ$1, 0))</f>
        <v/>
      </c>
      <c r="B2439">
        <f>INDEX(resultados!$A$2:$ZZ$3000, 2433, MATCH($B$2, resultados!$A$1:$ZZ$1, 0))</f>
        <v/>
      </c>
      <c r="C2439">
        <f>INDEX(resultados!$A$2:$ZZ$3000, 2433, MATCH($B$3, resultados!$A$1:$ZZ$1, 0))</f>
        <v/>
      </c>
    </row>
    <row r="2440">
      <c r="A2440">
        <f>INDEX(resultados!$A$2:$ZZ$3000, 2434, MATCH($B$1, resultados!$A$1:$ZZ$1, 0))</f>
        <v/>
      </c>
      <c r="B2440">
        <f>INDEX(resultados!$A$2:$ZZ$3000, 2434, MATCH($B$2, resultados!$A$1:$ZZ$1, 0))</f>
        <v/>
      </c>
      <c r="C2440">
        <f>INDEX(resultados!$A$2:$ZZ$3000, 2434, MATCH($B$3, resultados!$A$1:$ZZ$1, 0))</f>
        <v/>
      </c>
    </row>
    <row r="2441">
      <c r="A2441">
        <f>INDEX(resultados!$A$2:$ZZ$3000, 2435, MATCH($B$1, resultados!$A$1:$ZZ$1, 0))</f>
        <v/>
      </c>
      <c r="B2441">
        <f>INDEX(resultados!$A$2:$ZZ$3000, 2435, MATCH($B$2, resultados!$A$1:$ZZ$1, 0))</f>
        <v/>
      </c>
      <c r="C2441">
        <f>INDEX(resultados!$A$2:$ZZ$3000, 2435, MATCH($B$3, resultados!$A$1:$ZZ$1, 0))</f>
        <v/>
      </c>
    </row>
    <row r="2442">
      <c r="A2442">
        <f>INDEX(resultados!$A$2:$ZZ$3000, 2436, MATCH($B$1, resultados!$A$1:$ZZ$1, 0))</f>
        <v/>
      </c>
      <c r="B2442">
        <f>INDEX(resultados!$A$2:$ZZ$3000, 2436, MATCH($B$2, resultados!$A$1:$ZZ$1, 0))</f>
        <v/>
      </c>
      <c r="C2442">
        <f>INDEX(resultados!$A$2:$ZZ$3000, 2436, MATCH($B$3, resultados!$A$1:$ZZ$1, 0))</f>
        <v/>
      </c>
    </row>
    <row r="2443">
      <c r="A2443">
        <f>INDEX(resultados!$A$2:$ZZ$3000, 2437, MATCH($B$1, resultados!$A$1:$ZZ$1, 0))</f>
        <v/>
      </c>
      <c r="B2443">
        <f>INDEX(resultados!$A$2:$ZZ$3000, 2437, MATCH($B$2, resultados!$A$1:$ZZ$1, 0))</f>
        <v/>
      </c>
      <c r="C2443">
        <f>INDEX(resultados!$A$2:$ZZ$3000, 2437, MATCH($B$3, resultados!$A$1:$ZZ$1, 0))</f>
        <v/>
      </c>
    </row>
    <row r="2444">
      <c r="A2444">
        <f>INDEX(resultados!$A$2:$ZZ$3000, 2438, MATCH($B$1, resultados!$A$1:$ZZ$1, 0))</f>
        <v/>
      </c>
      <c r="B2444">
        <f>INDEX(resultados!$A$2:$ZZ$3000, 2438, MATCH($B$2, resultados!$A$1:$ZZ$1, 0))</f>
        <v/>
      </c>
      <c r="C2444">
        <f>INDEX(resultados!$A$2:$ZZ$3000, 2438, MATCH($B$3, resultados!$A$1:$ZZ$1, 0))</f>
        <v/>
      </c>
    </row>
    <row r="2445">
      <c r="A2445">
        <f>INDEX(resultados!$A$2:$ZZ$3000, 2439, MATCH($B$1, resultados!$A$1:$ZZ$1, 0))</f>
        <v/>
      </c>
      <c r="B2445">
        <f>INDEX(resultados!$A$2:$ZZ$3000, 2439, MATCH($B$2, resultados!$A$1:$ZZ$1, 0))</f>
        <v/>
      </c>
      <c r="C2445">
        <f>INDEX(resultados!$A$2:$ZZ$3000, 2439, MATCH($B$3, resultados!$A$1:$ZZ$1, 0))</f>
        <v/>
      </c>
    </row>
    <row r="2446">
      <c r="A2446">
        <f>INDEX(resultados!$A$2:$ZZ$3000, 2440, MATCH($B$1, resultados!$A$1:$ZZ$1, 0))</f>
        <v/>
      </c>
      <c r="B2446">
        <f>INDEX(resultados!$A$2:$ZZ$3000, 2440, MATCH($B$2, resultados!$A$1:$ZZ$1, 0))</f>
        <v/>
      </c>
      <c r="C2446">
        <f>INDEX(resultados!$A$2:$ZZ$3000, 2440, MATCH($B$3, resultados!$A$1:$ZZ$1, 0))</f>
        <v/>
      </c>
    </row>
    <row r="2447">
      <c r="A2447">
        <f>INDEX(resultados!$A$2:$ZZ$3000, 2441, MATCH($B$1, resultados!$A$1:$ZZ$1, 0))</f>
        <v/>
      </c>
      <c r="B2447">
        <f>INDEX(resultados!$A$2:$ZZ$3000, 2441, MATCH($B$2, resultados!$A$1:$ZZ$1, 0))</f>
        <v/>
      </c>
      <c r="C2447">
        <f>INDEX(resultados!$A$2:$ZZ$3000, 2441, MATCH($B$3, resultados!$A$1:$ZZ$1, 0))</f>
        <v/>
      </c>
    </row>
    <row r="2448">
      <c r="A2448">
        <f>INDEX(resultados!$A$2:$ZZ$3000, 2442, MATCH($B$1, resultados!$A$1:$ZZ$1, 0))</f>
        <v/>
      </c>
      <c r="B2448">
        <f>INDEX(resultados!$A$2:$ZZ$3000, 2442, MATCH($B$2, resultados!$A$1:$ZZ$1, 0))</f>
        <v/>
      </c>
      <c r="C2448">
        <f>INDEX(resultados!$A$2:$ZZ$3000, 2442, MATCH($B$3, resultados!$A$1:$ZZ$1, 0))</f>
        <v/>
      </c>
    </row>
    <row r="2449">
      <c r="A2449">
        <f>INDEX(resultados!$A$2:$ZZ$3000, 2443, MATCH($B$1, resultados!$A$1:$ZZ$1, 0))</f>
        <v/>
      </c>
      <c r="B2449">
        <f>INDEX(resultados!$A$2:$ZZ$3000, 2443, MATCH($B$2, resultados!$A$1:$ZZ$1, 0))</f>
        <v/>
      </c>
      <c r="C2449">
        <f>INDEX(resultados!$A$2:$ZZ$3000, 2443, MATCH($B$3, resultados!$A$1:$ZZ$1, 0))</f>
        <v/>
      </c>
    </row>
    <row r="2450">
      <c r="A2450">
        <f>INDEX(resultados!$A$2:$ZZ$3000, 2444, MATCH($B$1, resultados!$A$1:$ZZ$1, 0))</f>
        <v/>
      </c>
      <c r="B2450">
        <f>INDEX(resultados!$A$2:$ZZ$3000, 2444, MATCH($B$2, resultados!$A$1:$ZZ$1, 0))</f>
        <v/>
      </c>
      <c r="C2450">
        <f>INDEX(resultados!$A$2:$ZZ$3000, 2444, MATCH($B$3, resultados!$A$1:$ZZ$1, 0))</f>
        <v/>
      </c>
    </row>
    <row r="2451">
      <c r="A2451">
        <f>INDEX(resultados!$A$2:$ZZ$3000, 2445, MATCH($B$1, resultados!$A$1:$ZZ$1, 0))</f>
        <v/>
      </c>
      <c r="B2451">
        <f>INDEX(resultados!$A$2:$ZZ$3000, 2445, MATCH($B$2, resultados!$A$1:$ZZ$1, 0))</f>
        <v/>
      </c>
      <c r="C2451">
        <f>INDEX(resultados!$A$2:$ZZ$3000, 2445, MATCH($B$3, resultados!$A$1:$ZZ$1, 0))</f>
        <v/>
      </c>
    </row>
    <row r="2452">
      <c r="A2452">
        <f>INDEX(resultados!$A$2:$ZZ$3000, 2446, MATCH($B$1, resultados!$A$1:$ZZ$1, 0))</f>
        <v/>
      </c>
      <c r="B2452">
        <f>INDEX(resultados!$A$2:$ZZ$3000, 2446, MATCH($B$2, resultados!$A$1:$ZZ$1, 0))</f>
        <v/>
      </c>
      <c r="C2452">
        <f>INDEX(resultados!$A$2:$ZZ$3000, 2446, MATCH($B$3, resultados!$A$1:$ZZ$1, 0))</f>
        <v/>
      </c>
    </row>
    <row r="2453">
      <c r="A2453">
        <f>INDEX(resultados!$A$2:$ZZ$3000, 2447, MATCH($B$1, resultados!$A$1:$ZZ$1, 0))</f>
        <v/>
      </c>
      <c r="B2453">
        <f>INDEX(resultados!$A$2:$ZZ$3000, 2447, MATCH($B$2, resultados!$A$1:$ZZ$1, 0))</f>
        <v/>
      </c>
      <c r="C2453">
        <f>INDEX(resultados!$A$2:$ZZ$3000, 2447, MATCH($B$3, resultados!$A$1:$ZZ$1, 0))</f>
        <v/>
      </c>
    </row>
    <row r="2454">
      <c r="A2454">
        <f>INDEX(resultados!$A$2:$ZZ$3000, 2448, MATCH($B$1, resultados!$A$1:$ZZ$1, 0))</f>
        <v/>
      </c>
      <c r="B2454">
        <f>INDEX(resultados!$A$2:$ZZ$3000, 2448, MATCH($B$2, resultados!$A$1:$ZZ$1, 0))</f>
        <v/>
      </c>
      <c r="C2454">
        <f>INDEX(resultados!$A$2:$ZZ$3000, 2448, MATCH($B$3, resultados!$A$1:$ZZ$1, 0))</f>
        <v/>
      </c>
    </row>
    <row r="2455">
      <c r="A2455">
        <f>INDEX(resultados!$A$2:$ZZ$3000, 2449, MATCH($B$1, resultados!$A$1:$ZZ$1, 0))</f>
        <v/>
      </c>
      <c r="B2455">
        <f>INDEX(resultados!$A$2:$ZZ$3000, 2449, MATCH($B$2, resultados!$A$1:$ZZ$1, 0))</f>
        <v/>
      </c>
      <c r="C2455">
        <f>INDEX(resultados!$A$2:$ZZ$3000, 2449, MATCH($B$3, resultados!$A$1:$ZZ$1, 0))</f>
        <v/>
      </c>
    </row>
    <row r="2456">
      <c r="A2456">
        <f>INDEX(resultados!$A$2:$ZZ$3000, 2450, MATCH($B$1, resultados!$A$1:$ZZ$1, 0))</f>
        <v/>
      </c>
      <c r="B2456">
        <f>INDEX(resultados!$A$2:$ZZ$3000, 2450, MATCH($B$2, resultados!$A$1:$ZZ$1, 0))</f>
        <v/>
      </c>
      <c r="C2456">
        <f>INDEX(resultados!$A$2:$ZZ$3000, 2450, MATCH($B$3, resultados!$A$1:$ZZ$1, 0))</f>
        <v/>
      </c>
    </row>
    <row r="2457">
      <c r="A2457">
        <f>INDEX(resultados!$A$2:$ZZ$3000, 2451, MATCH($B$1, resultados!$A$1:$ZZ$1, 0))</f>
        <v/>
      </c>
      <c r="B2457">
        <f>INDEX(resultados!$A$2:$ZZ$3000, 2451, MATCH($B$2, resultados!$A$1:$ZZ$1, 0))</f>
        <v/>
      </c>
      <c r="C2457">
        <f>INDEX(resultados!$A$2:$ZZ$3000, 2451, MATCH($B$3, resultados!$A$1:$ZZ$1, 0))</f>
        <v/>
      </c>
    </row>
    <row r="2458">
      <c r="A2458">
        <f>INDEX(resultados!$A$2:$ZZ$3000, 2452, MATCH($B$1, resultados!$A$1:$ZZ$1, 0))</f>
        <v/>
      </c>
      <c r="B2458">
        <f>INDEX(resultados!$A$2:$ZZ$3000, 2452, MATCH($B$2, resultados!$A$1:$ZZ$1, 0))</f>
        <v/>
      </c>
      <c r="C2458">
        <f>INDEX(resultados!$A$2:$ZZ$3000, 2452, MATCH($B$3, resultados!$A$1:$ZZ$1, 0))</f>
        <v/>
      </c>
    </row>
    <row r="2459">
      <c r="A2459">
        <f>INDEX(resultados!$A$2:$ZZ$3000, 2453, MATCH($B$1, resultados!$A$1:$ZZ$1, 0))</f>
        <v/>
      </c>
      <c r="B2459">
        <f>INDEX(resultados!$A$2:$ZZ$3000, 2453, MATCH($B$2, resultados!$A$1:$ZZ$1, 0))</f>
        <v/>
      </c>
      <c r="C2459">
        <f>INDEX(resultados!$A$2:$ZZ$3000, 2453, MATCH($B$3, resultados!$A$1:$ZZ$1, 0))</f>
        <v/>
      </c>
    </row>
    <row r="2460">
      <c r="A2460">
        <f>INDEX(resultados!$A$2:$ZZ$3000, 2454, MATCH($B$1, resultados!$A$1:$ZZ$1, 0))</f>
        <v/>
      </c>
      <c r="B2460">
        <f>INDEX(resultados!$A$2:$ZZ$3000, 2454, MATCH($B$2, resultados!$A$1:$ZZ$1, 0))</f>
        <v/>
      </c>
      <c r="C2460">
        <f>INDEX(resultados!$A$2:$ZZ$3000, 2454, MATCH($B$3, resultados!$A$1:$ZZ$1, 0))</f>
        <v/>
      </c>
    </row>
    <row r="2461">
      <c r="A2461">
        <f>INDEX(resultados!$A$2:$ZZ$3000, 2455, MATCH($B$1, resultados!$A$1:$ZZ$1, 0))</f>
        <v/>
      </c>
      <c r="B2461">
        <f>INDEX(resultados!$A$2:$ZZ$3000, 2455, MATCH($B$2, resultados!$A$1:$ZZ$1, 0))</f>
        <v/>
      </c>
      <c r="C2461">
        <f>INDEX(resultados!$A$2:$ZZ$3000, 2455, MATCH($B$3, resultados!$A$1:$ZZ$1, 0))</f>
        <v/>
      </c>
    </row>
    <row r="2462">
      <c r="A2462">
        <f>INDEX(resultados!$A$2:$ZZ$3000, 2456, MATCH($B$1, resultados!$A$1:$ZZ$1, 0))</f>
        <v/>
      </c>
      <c r="B2462">
        <f>INDEX(resultados!$A$2:$ZZ$3000, 2456, MATCH($B$2, resultados!$A$1:$ZZ$1, 0))</f>
        <v/>
      </c>
      <c r="C2462">
        <f>INDEX(resultados!$A$2:$ZZ$3000, 2456, MATCH($B$3, resultados!$A$1:$ZZ$1, 0))</f>
        <v/>
      </c>
    </row>
    <row r="2463">
      <c r="A2463">
        <f>INDEX(resultados!$A$2:$ZZ$3000, 2457, MATCH($B$1, resultados!$A$1:$ZZ$1, 0))</f>
        <v/>
      </c>
      <c r="B2463">
        <f>INDEX(resultados!$A$2:$ZZ$3000, 2457, MATCH($B$2, resultados!$A$1:$ZZ$1, 0))</f>
        <v/>
      </c>
      <c r="C2463">
        <f>INDEX(resultados!$A$2:$ZZ$3000, 2457, MATCH($B$3, resultados!$A$1:$ZZ$1, 0))</f>
        <v/>
      </c>
    </row>
    <row r="2464">
      <c r="A2464">
        <f>INDEX(resultados!$A$2:$ZZ$3000, 2458, MATCH($B$1, resultados!$A$1:$ZZ$1, 0))</f>
        <v/>
      </c>
      <c r="B2464">
        <f>INDEX(resultados!$A$2:$ZZ$3000, 2458, MATCH($B$2, resultados!$A$1:$ZZ$1, 0))</f>
        <v/>
      </c>
      <c r="C2464">
        <f>INDEX(resultados!$A$2:$ZZ$3000, 2458, MATCH($B$3, resultados!$A$1:$ZZ$1, 0))</f>
        <v/>
      </c>
    </row>
    <row r="2465">
      <c r="A2465">
        <f>INDEX(resultados!$A$2:$ZZ$3000, 2459, MATCH($B$1, resultados!$A$1:$ZZ$1, 0))</f>
        <v/>
      </c>
      <c r="B2465">
        <f>INDEX(resultados!$A$2:$ZZ$3000, 2459, MATCH($B$2, resultados!$A$1:$ZZ$1, 0))</f>
        <v/>
      </c>
      <c r="C2465">
        <f>INDEX(resultados!$A$2:$ZZ$3000, 2459, MATCH($B$3, resultados!$A$1:$ZZ$1, 0))</f>
        <v/>
      </c>
    </row>
    <row r="2466">
      <c r="A2466">
        <f>INDEX(resultados!$A$2:$ZZ$3000, 2460, MATCH($B$1, resultados!$A$1:$ZZ$1, 0))</f>
        <v/>
      </c>
      <c r="B2466">
        <f>INDEX(resultados!$A$2:$ZZ$3000, 2460, MATCH($B$2, resultados!$A$1:$ZZ$1, 0))</f>
        <v/>
      </c>
      <c r="C2466">
        <f>INDEX(resultados!$A$2:$ZZ$3000, 2460, MATCH($B$3, resultados!$A$1:$ZZ$1, 0))</f>
        <v/>
      </c>
    </row>
    <row r="2467">
      <c r="A2467">
        <f>INDEX(resultados!$A$2:$ZZ$3000, 2461, MATCH($B$1, resultados!$A$1:$ZZ$1, 0))</f>
        <v/>
      </c>
      <c r="B2467">
        <f>INDEX(resultados!$A$2:$ZZ$3000, 2461, MATCH($B$2, resultados!$A$1:$ZZ$1, 0))</f>
        <v/>
      </c>
      <c r="C2467">
        <f>INDEX(resultados!$A$2:$ZZ$3000, 2461, MATCH($B$3, resultados!$A$1:$ZZ$1, 0))</f>
        <v/>
      </c>
    </row>
    <row r="2468">
      <c r="A2468">
        <f>INDEX(resultados!$A$2:$ZZ$3000, 2462, MATCH($B$1, resultados!$A$1:$ZZ$1, 0))</f>
        <v/>
      </c>
      <c r="B2468">
        <f>INDEX(resultados!$A$2:$ZZ$3000, 2462, MATCH($B$2, resultados!$A$1:$ZZ$1, 0))</f>
        <v/>
      </c>
      <c r="C2468">
        <f>INDEX(resultados!$A$2:$ZZ$3000, 2462, MATCH($B$3, resultados!$A$1:$ZZ$1, 0))</f>
        <v/>
      </c>
    </row>
    <row r="2469">
      <c r="A2469">
        <f>INDEX(resultados!$A$2:$ZZ$3000, 2463, MATCH($B$1, resultados!$A$1:$ZZ$1, 0))</f>
        <v/>
      </c>
      <c r="B2469">
        <f>INDEX(resultados!$A$2:$ZZ$3000, 2463, MATCH($B$2, resultados!$A$1:$ZZ$1, 0))</f>
        <v/>
      </c>
      <c r="C2469">
        <f>INDEX(resultados!$A$2:$ZZ$3000, 2463, MATCH($B$3, resultados!$A$1:$ZZ$1, 0))</f>
        <v/>
      </c>
    </row>
    <row r="2470">
      <c r="A2470">
        <f>INDEX(resultados!$A$2:$ZZ$3000, 2464, MATCH($B$1, resultados!$A$1:$ZZ$1, 0))</f>
        <v/>
      </c>
      <c r="B2470">
        <f>INDEX(resultados!$A$2:$ZZ$3000, 2464, MATCH($B$2, resultados!$A$1:$ZZ$1, 0))</f>
        <v/>
      </c>
      <c r="C2470">
        <f>INDEX(resultados!$A$2:$ZZ$3000, 2464, MATCH($B$3, resultados!$A$1:$ZZ$1, 0))</f>
        <v/>
      </c>
    </row>
    <row r="2471">
      <c r="A2471">
        <f>INDEX(resultados!$A$2:$ZZ$3000, 2465, MATCH($B$1, resultados!$A$1:$ZZ$1, 0))</f>
        <v/>
      </c>
      <c r="B2471">
        <f>INDEX(resultados!$A$2:$ZZ$3000, 2465, MATCH($B$2, resultados!$A$1:$ZZ$1, 0))</f>
        <v/>
      </c>
      <c r="C2471">
        <f>INDEX(resultados!$A$2:$ZZ$3000, 2465, MATCH($B$3, resultados!$A$1:$ZZ$1, 0))</f>
        <v/>
      </c>
    </row>
    <row r="2472">
      <c r="A2472">
        <f>INDEX(resultados!$A$2:$ZZ$3000, 2466, MATCH($B$1, resultados!$A$1:$ZZ$1, 0))</f>
        <v/>
      </c>
      <c r="B2472">
        <f>INDEX(resultados!$A$2:$ZZ$3000, 2466, MATCH($B$2, resultados!$A$1:$ZZ$1, 0))</f>
        <v/>
      </c>
      <c r="C2472">
        <f>INDEX(resultados!$A$2:$ZZ$3000, 2466, MATCH($B$3, resultados!$A$1:$ZZ$1, 0))</f>
        <v/>
      </c>
    </row>
    <row r="2473">
      <c r="A2473">
        <f>INDEX(resultados!$A$2:$ZZ$3000, 2467, MATCH($B$1, resultados!$A$1:$ZZ$1, 0))</f>
        <v/>
      </c>
      <c r="B2473">
        <f>INDEX(resultados!$A$2:$ZZ$3000, 2467, MATCH($B$2, resultados!$A$1:$ZZ$1, 0))</f>
        <v/>
      </c>
      <c r="C2473">
        <f>INDEX(resultados!$A$2:$ZZ$3000, 2467, MATCH($B$3, resultados!$A$1:$ZZ$1, 0))</f>
        <v/>
      </c>
    </row>
    <row r="2474">
      <c r="A2474">
        <f>INDEX(resultados!$A$2:$ZZ$3000, 2468, MATCH($B$1, resultados!$A$1:$ZZ$1, 0))</f>
        <v/>
      </c>
      <c r="B2474">
        <f>INDEX(resultados!$A$2:$ZZ$3000, 2468, MATCH($B$2, resultados!$A$1:$ZZ$1, 0))</f>
        <v/>
      </c>
      <c r="C2474">
        <f>INDEX(resultados!$A$2:$ZZ$3000, 2468, MATCH($B$3, resultados!$A$1:$ZZ$1, 0))</f>
        <v/>
      </c>
    </row>
    <row r="2475">
      <c r="A2475">
        <f>INDEX(resultados!$A$2:$ZZ$3000, 2469, MATCH($B$1, resultados!$A$1:$ZZ$1, 0))</f>
        <v/>
      </c>
      <c r="B2475">
        <f>INDEX(resultados!$A$2:$ZZ$3000, 2469, MATCH($B$2, resultados!$A$1:$ZZ$1, 0))</f>
        <v/>
      </c>
      <c r="C2475">
        <f>INDEX(resultados!$A$2:$ZZ$3000, 2469, MATCH($B$3, resultados!$A$1:$ZZ$1, 0))</f>
        <v/>
      </c>
    </row>
    <row r="2476">
      <c r="A2476">
        <f>INDEX(resultados!$A$2:$ZZ$3000, 2470, MATCH($B$1, resultados!$A$1:$ZZ$1, 0))</f>
        <v/>
      </c>
      <c r="B2476">
        <f>INDEX(resultados!$A$2:$ZZ$3000, 2470, MATCH($B$2, resultados!$A$1:$ZZ$1, 0))</f>
        <v/>
      </c>
      <c r="C2476">
        <f>INDEX(resultados!$A$2:$ZZ$3000, 2470, MATCH($B$3, resultados!$A$1:$ZZ$1, 0))</f>
        <v/>
      </c>
    </row>
    <row r="2477">
      <c r="A2477">
        <f>INDEX(resultados!$A$2:$ZZ$3000, 2471, MATCH($B$1, resultados!$A$1:$ZZ$1, 0))</f>
        <v/>
      </c>
      <c r="B2477">
        <f>INDEX(resultados!$A$2:$ZZ$3000, 2471, MATCH($B$2, resultados!$A$1:$ZZ$1, 0))</f>
        <v/>
      </c>
      <c r="C2477">
        <f>INDEX(resultados!$A$2:$ZZ$3000, 2471, MATCH($B$3, resultados!$A$1:$ZZ$1, 0))</f>
        <v/>
      </c>
    </row>
    <row r="2478">
      <c r="A2478">
        <f>INDEX(resultados!$A$2:$ZZ$3000, 2472, MATCH($B$1, resultados!$A$1:$ZZ$1, 0))</f>
        <v/>
      </c>
      <c r="B2478">
        <f>INDEX(resultados!$A$2:$ZZ$3000, 2472, MATCH($B$2, resultados!$A$1:$ZZ$1, 0))</f>
        <v/>
      </c>
      <c r="C2478">
        <f>INDEX(resultados!$A$2:$ZZ$3000, 2472, MATCH($B$3, resultados!$A$1:$ZZ$1, 0))</f>
        <v/>
      </c>
    </row>
    <row r="2479">
      <c r="A2479">
        <f>INDEX(resultados!$A$2:$ZZ$3000, 2473, MATCH($B$1, resultados!$A$1:$ZZ$1, 0))</f>
        <v/>
      </c>
      <c r="B2479">
        <f>INDEX(resultados!$A$2:$ZZ$3000, 2473, MATCH($B$2, resultados!$A$1:$ZZ$1, 0))</f>
        <v/>
      </c>
      <c r="C2479">
        <f>INDEX(resultados!$A$2:$ZZ$3000, 2473, MATCH($B$3, resultados!$A$1:$ZZ$1, 0))</f>
        <v/>
      </c>
    </row>
    <row r="2480">
      <c r="A2480">
        <f>INDEX(resultados!$A$2:$ZZ$3000, 2474, MATCH($B$1, resultados!$A$1:$ZZ$1, 0))</f>
        <v/>
      </c>
      <c r="B2480">
        <f>INDEX(resultados!$A$2:$ZZ$3000, 2474, MATCH($B$2, resultados!$A$1:$ZZ$1, 0))</f>
        <v/>
      </c>
      <c r="C2480">
        <f>INDEX(resultados!$A$2:$ZZ$3000, 2474, MATCH($B$3, resultados!$A$1:$ZZ$1, 0))</f>
        <v/>
      </c>
    </row>
    <row r="2481">
      <c r="A2481">
        <f>INDEX(resultados!$A$2:$ZZ$3000, 2475, MATCH($B$1, resultados!$A$1:$ZZ$1, 0))</f>
        <v/>
      </c>
      <c r="B2481">
        <f>INDEX(resultados!$A$2:$ZZ$3000, 2475, MATCH($B$2, resultados!$A$1:$ZZ$1, 0))</f>
        <v/>
      </c>
      <c r="C2481">
        <f>INDEX(resultados!$A$2:$ZZ$3000, 2475, MATCH($B$3, resultados!$A$1:$ZZ$1, 0))</f>
        <v/>
      </c>
    </row>
    <row r="2482">
      <c r="A2482">
        <f>INDEX(resultados!$A$2:$ZZ$3000, 2476, MATCH($B$1, resultados!$A$1:$ZZ$1, 0))</f>
        <v/>
      </c>
      <c r="B2482">
        <f>INDEX(resultados!$A$2:$ZZ$3000, 2476, MATCH($B$2, resultados!$A$1:$ZZ$1, 0))</f>
        <v/>
      </c>
      <c r="C2482">
        <f>INDEX(resultados!$A$2:$ZZ$3000, 2476, MATCH($B$3, resultados!$A$1:$ZZ$1, 0))</f>
        <v/>
      </c>
    </row>
    <row r="2483">
      <c r="A2483">
        <f>INDEX(resultados!$A$2:$ZZ$3000, 2477, MATCH($B$1, resultados!$A$1:$ZZ$1, 0))</f>
        <v/>
      </c>
      <c r="B2483">
        <f>INDEX(resultados!$A$2:$ZZ$3000, 2477, MATCH($B$2, resultados!$A$1:$ZZ$1, 0))</f>
        <v/>
      </c>
      <c r="C2483">
        <f>INDEX(resultados!$A$2:$ZZ$3000, 2477, MATCH($B$3, resultados!$A$1:$ZZ$1, 0))</f>
        <v/>
      </c>
    </row>
    <row r="2484">
      <c r="A2484">
        <f>INDEX(resultados!$A$2:$ZZ$3000, 2478, MATCH($B$1, resultados!$A$1:$ZZ$1, 0))</f>
        <v/>
      </c>
      <c r="B2484">
        <f>INDEX(resultados!$A$2:$ZZ$3000, 2478, MATCH($B$2, resultados!$A$1:$ZZ$1, 0))</f>
        <v/>
      </c>
      <c r="C2484">
        <f>INDEX(resultados!$A$2:$ZZ$3000, 2478, MATCH($B$3, resultados!$A$1:$ZZ$1, 0))</f>
        <v/>
      </c>
    </row>
    <row r="2485">
      <c r="A2485">
        <f>INDEX(resultados!$A$2:$ZZ$3000, 2479, MATCH($B$1, resultados!$A$1:$ZZ$1, 0))</f>
        <v/>
      </c>
      <c r="B2485">
        <f>INDEX(resultados!$A$2:$ZZ$3000, 2479, MATCH($B$2, resultados!$A$1:$ZZ$1, 0))</f>
        <v/>
      </c>
      <c r="C2485">
        <f>INDEX(resultados!$A$2:$ZZ$3000, 2479, MATCH($B$3, resultados!$A$1:$ZZ$1, 0))</f>
        <v/>
      </c>
    </row>
    <row r="2486">
      <c r="A2486">
        <f>INDEX(resultados!$A$2:$ZZ$3000, 2480, MATCH($B$1, resultados!$A$1:$ZZ$1, 0))</f>
        <v/>
      </c>
      <c r="B2486">
        <f>INDEX(resultados!$A$2:$ZZ$3000, 2480, MATCH($B$2, resultados!$A$1:$ZZ$1, 0))</f>
        <v/>
      </c>
      <c r="C2486">
        <f>INDEX(resultados!$A$2:$ZZ$3000, 2480, MATCH($B$3, resultados!$A$1:$ZZ$1, 0))</f>
        <v/>
      </c>
    </row>
    <row r="2487">
      <c r="A2487">
        <f>INDEX(resultados!$A$2:$ZZ$3000, 2481, MATCH($B$1, resultados!$A$1:$ZZ$1, 0))</f>
        <v/>
      </c>
      <c r="B2487">
        <f>INDEX(resultados!$A$2:$ZZ$3000, 2481, MATCH($B$2, resultados!$A$1:$ZZ$1, 0))</f>
        <v/>
      </c>
      <c r="C2487">
        <f>INDEX(resultados!$A$2:$ZZ$3000, 2481, MATCH($B$3, resultados!$A$1:$ZZ$1, 0))</f>
        <v/>
      </c>
    </row>
    <row r="2488">
      <c r="A2488">
        <f>INDEX(resultados!$A$2:$ZZ$3000, 2482, MATCH($B$1, resultados!$A$1:$ZZ$1, 0))</f>
        <v/>
      </c>
      <c r="B2488">
        <f>INDEX(resultados!$A$2:$ZZ$3000, 2482, MATCH($B$2, resultados!$A$1:$ZZ$1, 0))</f>
        <v/>
      </c>
      <c r="C2488">
        <f>INDEX(resultados!$A$2:$ZZ$3000, 2482, MATCH($B$3, resultados!$A$1:$ZZ$1, 0))</f>
        <v/>
      </c>
    </row>
    <row r="2489">
      <c r="A2489">
        <f>INDEX(resultados!$A$2:$ZZ$3000, 2483, MATCH($B$1, resultados!$A$1:$ZZ$1, 0))</f>
        <v/>
      </c>
      <c r="B2489">
        <f>INDEX(resultados!$A$2:$ZZ$3000, 2483, MATCH($B$2, resultados!$A$1:$ZZ$1, 0))</f>
        <v/>
      </c>
      <c r="C2489">
        <f>INDEX(resultados!$A$2:$ZZ$3000, 2483, MATCH($B$3, resultados!$A$1:$ZZ$1, 0))</f>
        <v/>
      </c>
    </row>
    <row r="2490">
      <c r="A2490">
        <f>INDEX(resultados!$A$2:$ZZ$3000, 2484, MATCH($B$1, resultados!$A$1:$ZZ$1, 0))</f>
        <v/>
      </c>
      <c r="B2490">
        <f>INDEX(resultados!$A$2:$ZZ$3000, 2484, MATCH($B$2, resultados!$A$1:$ZZ$1, 0))</f>
        <v/>
      </c>
      <c r="C2490">
        <f>INDEX(resultados!$A$2:$ZZ$3000, 2484, MATCH($B$3, resultados!$A$1:$ZZ$1, 0))</f>
        <v/>
      </c>
    </row>
    <row r="2491">
      <c r="A2491">
        <f>INDEX(resultados!$A$2:$ZZ$3000, 2485, MATCH($B$1, resultados!$A$1:$ZZ$1, 0))</f>
        <v/>
      </c>
      <c r="B2491">
        <f>INDEX(resultados!$A$2:$ZZ$3000, 2485, MATCH($B$2, resultados!$A$1:$ZZ$1, 0))</f>
        <v/>
      </c>
      <c r="C2491">
        <f>INDEX(resultados!$A$2:$ZZ$3000, 2485, MATCH($B$3, resultados!$A$1:$ZZ$1, 0))</f>
        <v/>
      </c>
    </row>
    <row r="2492">
      <c r="A2492">
        <f>INDEX(resultados!$A$2:$ZZ$3000, 2486, MATCH($B$1, resultados!$A$1:$ZZ$1, 0))</f>
        <v/>
      </c>
      <c r="B2492">
        <f>INDEX(resultados!$A$2:$ZZ$3000, 2486, MATCH($B$2, resultados!$A$1:$ZZ$1, 0))</f>
        <v/>
      </c>
      <c r="C2492">
        <f>INDEX(resultados!$A$2:$ZZ$3000, 2486, MATCH($B$3, resultados!$A$1:$ZZ$1, 0))</f>
        <v/>
      </c>
    </row>
    <row r="2493">
      <c r="A2493">
        <f>INDEX(resultados!$A$2:$ZZ$3000, 2487, MATCH($B$1, resultados!$A$1:$ZZ$1, 0))</f>
        <v/>
      </c>
      <c r="B2493">
        <f>INDEX(resultados!$A$2:$ZZ$3000, 2487, MATCH($B$2, resultados!$A$1:$ZZ$1, 0))</f>
        <v/>
      </c>
      <c r="C2493">
        <f>INDEX(resultados!$A$2:$ZZ$3000, 2487, MATCH($B$3, resultados!$A$1:$ZZ$1, 0))</f>
        <v/>
      </c>
    </row>
    <row r="2494">
      <c r="A2494">
        <f>INDEX(resultados!$A$2:$ZZ$3000, 2488, MATCH($B$1, resultados!$A$1:$ZZ$1, 0))</f>
        <v/>
      </c>
      <c r="B2494">
        <f>INDEX(resultados!$A$2:$ZZ$3000, 2488, MATCH($B$2, resultados!$A$1:$ZZ$1, 0))</f>
        <v/>
      </c>
      <c r="C2494">
        <f>INDEX(resultados!$A$2:$ZZ$3000, 2488, MATCH($B$3, resultados!$A$1:$ZZ$1, 0))</f>
        <v/>
      </c>
    </row>
    <row r="2495">
      <c r="A2495">
        <f>INDEX(resultados!$A$2:$ZZ$3000, 2489, MATCH($B$1, resultados!$A$1:$ZZ$1, 0))</f>
        <v/>
      </c>
      <c r="B2495">
        <f>INDEX(resultados!$A$2:$ZZ$3000, 2489, MATCH($B$2, resultados!$A$1:$ZZ$1, 0))</f>
        <v/>
      </c>
      <c r="C2495">
        <f>INDEX(resultados!$A$2:$ZZ$3000, 2489, MATCH($B$3, resultados!$A$1:$ZZ$1, 0))</f>
        <v/>
      </c>
    </row>
    <row r="2496">
      <c r="A2496">
        <f>INDEX(resultados!$A$2:$ZZ$3000, 2490, MATCH($B$1, resultados!$A$1:$ZZ$1, 0))</f>
        <v/>
      </c>
      <c r="B2496">
        <f>INDEX(resultados!$A$2:$ZZ$3000, 2490, MATCH($B$2, resultados!$A$1:$ZZ$1, 0))</f>
        <v/>
      </c>
      <c r="C2496">
        <f>INDEX(resultados!$A$2:$ZZ$3000, 2490, MATCH($B$3, resultados!$A$1:$ZZ$1, 0))</f>
        <v/>
      </c>
    </row>
    <row r="2497">
      <c r="A2497">
        <f>INDEX(resultados!$A$2:$ZZ$3000, 2491, MATCH($B$1, resultados!$A$1:$ZZ$1, 0))</f>
        <v/>
      </c>
      <c r="B2497">
        <f>INDEX(resultados!$A$2:$ZZ$3000, 2491, MATCH($B$2, resultados!$A$1:$ZZ$1, 0))</f>
        <v/>
      </c>
      <c r="C2497">
        <f>INDEX(resultados!$A$2:$ZZ$3000, 2491, MATCH($B$3, resultados!$A$1:$ZZ$1, 0))</f>
        <v/>
      </c>
    </row>
    <row r="2498">
      <c r="A2498">
        <f>INDEX(resultados!$A$2:$ZZ$3000, 2492, MATCH($B$1, resultados!$A$1:$ZZ$1, 0))</f>
        <v/>
      </c>
      <c r="B2498">
        <f>INDEX(resultados!$A$2:$ZZ$3000, 2492, MATCH($B$2, resultados!$A$1:$ZZ$1, 0))</f>
        <v/>
      </c>
      <c r="C2498">
        <f>INDEX(resultados!$A$2:$ZZ$3000, 2492, MATCH($B$3, resultados!$A$1:$ZZ$1, 0))</f>
        <v/>
      </c>
    </row>
    <row r="2499">
      <c r="A2499">
        <f>INDEX(resultados!$A$2:$ZZ$3000, 2493, MATCH($B$1, resultados!$A$1:$ZZ$1, 0))</f>
        <v/>
      </c>
      <c r="B2499">
        <f>INDEX(resultados!$A$2:$ZZ$3000, 2493, MATCH($B$2, resultados!$A$1:$ZZ$1, 0))</f>
        <v/>
      </c>
      <c r="C2499">
        <f>INDEX(resultados!$A$2:$ZZ$3000, 2493, MATCH($B$3, resultados!$A$1:$ZZ$1, 0))</f>
        <v/>
      </c>
    </row>
    <row r="2500">
      <c r="A2500">
        <f>INDEX(resultados!$A$2:$ZZ$3000, 2494, MATCH($B$1, resultados!$A$1:$ZZ$1, 0))</f>
        <v/>
      </c>
      <c r="B2500">
        <f>INDEX(resultados!$A$2:$ZZ$3000, 2494, MATCH($B$2, resultados!$A$1:$ZZ$1, 0))</f>
        <v/>
      </c>
      <c r="C2500">
        <f>INDEX(resultados!$A$2:$ZZ$3000, 2494, MATCH($B$3, resultados!$A$1:$ZZ$1, 0))</f>
        <v/>
      </c>
    </row>
    <row r="2501">
      <c r="A2501">
        <f>INDEX(resultados!$A$2:$ZZ$3000, 2495, MATCH($B$1, resultados!$A$1:$ZZ$1, 0))</f>
        <v/>
      </c>
      <c r="B2501">
        <f>INDEX(resultados!$A$2:$ZZ$3000, 2495, MATCH($B$2, resultados!$A$1:$ZZ$1, 0))</f>
        <v/>
      </c>
      <c r="C2501">
        <f>INDEX(resultados!$A$2:$ZZ$3000, 2495, MATCH($B$3, resultados!$A$1:$ZZ$1, 0))</f>
        <v/>
      </c>
    </row>
    <row r="2502">
      <c r="A2502">
        <f>INDEX(resultados!$A$2:$ZZ$3000, 2496, MATCH($B$1, resultados!$A$1:$ZZ$1, 0))</f>
        <v/>
      </c>
      <c r="B2502">
        <f>INDEX(resultados!$A$2:$ZZ$3000, 2496, MATCH($B$2, resultados!$A$1:$ZZ$1, 0))</f>
        <v/>
      </c>
      <c r="C2502">
        <f>INDEX(resultados!$A$2:$ZZ$3000, 2496, MATCH($B$3, resultados!$A$1:$ZZ$1, 0))</f>
        <v/>
      </c>
    </row>
    <row r="2503">
      <c r="A2503">
        <f>INDEX(resultados!$A$2:$ZZ$3000, 2497, MATCH($B$1, resultados!$A$1:$ZZ$1, 0))</f>
        <v/>
      </c>
      <c r="B2503">
        <f>INDEX(resultados!$A$2:$ZZ$3000, 2497, MATCH($B$2, resultados!$A$1:$ZZ$1, 0))</f>
        <v/>
      </c>
      <c r="C2503">
        <f>INDEX(resultados!$A$2:$ZZ$3000, 2497, MATCH($B$3, resultados!$A$1:$ZZ$1, 0))</f>
        <v/>
      </c>
    </row>
    <row r="2504">
      <c r="A2504">
        <f>INDEX(resultados!$A$2:$ZZ$3000, 2498, MATCH($B$1, resultados!$A$1:$ZZ$1, 0))</f>
        <v/>
      </c>
      <c r="B2504">
        <f>INDEX(resultados!$A$2:$ZZ$3000, 2498, MATCH($B$2, resultados!$A$1:$ZZ$1, 0))</f>
        <v/>
      </c>
      <c r="C2504">
        <f>INDEX(resultados!$A$2:$ZZ$3000, 2498, MATCH($B$3, resultados!$A$1:$ZZ$1, 0))</f>
        <v/>
      </c>
    </row>
    <row r="2505">
      <c r="A2505">
        <f>INDEX(resultados!$A$2:$ZZ$3000, 2499, MATCH($B$1, resultados!$A$1:$ZZ$1, 0))</f>
        <v/>
      </c>
      <c r="B2505">
        <f>INDEX(resultados!$A$2:$ZZ$3000, 2499, MATCH($B$2, resultados!$A$1:$ZZ$1, 0))</f>
        <v/>
      </c>
      <c r="C2505">
        <f>INDEX(resultados!$A$2:$ZZ$3000, 2499, MATCH($B$3, resultados!$A$1:$ZZ$1, 0))</f>
        <v/>
      </c>
    </row>
    <row r="2506">
      <c r="A2506">
        <f>INDEX(resultados!$A$2:$ZZ$3000, 2500, MATCH($B$1, resultados!$A$1:$ZZ$1, 0))</f>
        <v/>
      </c>
      <c r="B2506">
        <f>INDEX(resultados!$A$2:$ZZ$3000, 2500, MATCH($B$2, resultados!$A$1:$ZZ$1, 0))</f>
        <v/>
      </c>
      <c r="C2506">
        <f>INDEX(resultados!$A$2:$ZZ$3000, 2500, MATCH($B$3, resultados!$A$1:$ZZ$1, 0))</f>
        <v/>
      </c>
    </row>
    <row r="2507">
      <c r="A2507">
        <f>INDEX(resultados!$A$2:$ZZ$3000, 2501, MATCH($B$1, resultados!$A$1:$ZZ$1, 0))</f>
        <v/>
      </c>
      <c r="B2507">
        <f>INDEX(resultados!$A$2:$ZZ$3000, 2501, MATCH($B$2, resultados!$A$1:$ZZ$1, 0))</f>
        <v/>
      </c>
      <c r="C2507">
        <f>INDEX(resultados!$A$2:$ZZ$3000, 2501, MATCH($B$3, resultados!$A$1:$ZZ$1, 0))</f>
        <v/>
      </c>
    </row>
    <row r="2508">
      <c r="A2508">
        <f>INDEX(resultados!$A$2:$ZZ$3000, 2502, MATCH($B$1, resultados!$A$1:$ZZ$1, 0))</f>
        <v/>
      </c>
      <c r="B2508">
        <f>INDEX(resultados!$A$2:$ZZ$3000, 2502, MATCH($B$2, resultados!$A$1:$ZZ$1, 0))</f>
        <v/>
      </c>
      <c r="C2508">
        <f>INDEX(resultados!$A$2:$ZZ$3000, 2502, MATCH($B$3, resultados!$A$1:$ZZ$1, 0))</f>
        <v/>
      </c>
    </row>
    <row r="2509">
      <c r="A2509">
        <f>INDEX(resultados!$A$2:$ZZ$3000, 2503, MATCH($B$1, resultados!$A$1:$ZZ$1, 0))</f>
        <v/>
      </c>
      <c r="B2509">
        <f>INDEX(resultados!$A$2:$ZZ$3000, 2503, MATCH($B$2, resultados!$A$1:$ZZ$1, 0))</f>
        <v/>
      </c>
      <c r="C2509">
        <f>INDEX(resultados!$A$2:$ZZ$3000, 2503, MATCH($B$3, resultados!$A$1:$ZZ$1, 0))</f>
        <v/>
      </c>
    </row>
    <row r="2510">
      <c r="A2510">
        <f>INDEX(resultados!$A$2:$ZZ$3000, 2504, MATCH($B$1, resultados!$A$1:$ZZ$1, 0))</f>
        <v/>
      </c>
      <c r="B2510">
        <f>INDEX(resultados!$A$2:$ZZ$3000, 2504, MATCH($B$2, resultados!$A$1:$ZZ$1, 0))</f>
        <v/>
      </c>
      <c r="C2510">
        <f>INDEX(resultados!$A$2:$ZZ$3000, 2504, MATCH($B$3, resultados!$A$1:$ZZ$1, 0))</f>
        <v/>
      </c>
    </row>
    <row r="2511">
      <c r="A2511">
        <f>INDEX(resultados!$A$2:$ZZ$3000, 2505, MATCH($B$1, resultados!$A$1:$ZZ$1, 0))</f>
        <v/>
      </c>
      <c r="B2511">
        <f>INDEX(resultados!$A$2:$ZZ$3000, 2505, MATCH($B$2, resultados!$A$1:$ZZ$1, 0))</f>
        <v/>
      </c>
      <c r="C2511">
        <f>INDEX(resultados!$A$2:$ZZ$3000, 2505, MATCH($B$3, resultados!$A$1:$ZZ$1, 0))</f>
        <v/>
      </c>
    </row>
    <row r="2512">
      <c r="A2512">
        <f>INDEX(resultados!$A$2:$ZZ$3000, 2506, MATCH($B$1, resultados!$A$1:$ZZ$1, 0))</f>
        <v/>
      </c>
      <c r="B2512">
        <f>INDEX(resultados!$A$2:$ZZ$3000, 2506, MATCH($B$2, resultados!$A$1:$ZZ$1, 0))</f>
        <v/>
      </c>
      <c r="C2512">
        <f>INDEX(resultados!$A$2:$ZZ$3000, 2506, MATCH($B$3, resultados!$A$1:$ZZ$1, 0))</f>
        <v/>
      </c>
    </row>
    <row r="2513">
      <c r="A2513">
        <f>INDEX(resultados!$A$2:$ZZ$3000, 2507, MATCH($B$1, resultados!$A$1:$ZZ$1, 0))</f>
        <v/>
      </c>
      <c r="B2513">
        <f>INDEX(resultados!$A$2:$ZZ$3000, 2507, MATCH($B$2, resultados!$A$1:$ZZ$1, 0))</f>
        <v/>
      </c>
      <c r="C2513">
        <f>INDEX(resultados!$A$2:$ZZ$3000, 2507, MATCH($B$3, resultados!$A$1:$ZZ$1, 0))</f>
        <v/>
      </c>
    </row>
    <row r="2514">
      <c r="A2514">
        <f>INDEX(resultados!$A$2:$ZZ$3000, 2508, MATCH($B$1, resultados!$A$1:$ZZ$1, 0))</f>
        <v/>
      </c>
      <c r="B2514">
        <f>INDEX(resultados!$A$2:$ZZ$3000, 2508, MATCH($B$2, resultados!$A$1:$ZZ$1, 0))</f>
        <v/>
      </c>
      <c r="C2514">
        <f>INDEX(resultados!$A$2:$ZZ$3000, 2508, MATCH($B$3, resultados!$A$1:$ZZ$1, 0))</f>
        <v/>
      </c>
    </row>
    <row r="2515">
      <c r="A2515">
        <f>INDEX(resultados!$A$2:$ZZ$3000, 2509, MATCH($B$1, resultados!$A$1:$ZZ$1, 0))</f>
        <v/>
      </c>
      <c r="B2515">
        <f>INDEX(resultados!$A$2:$ZZ$3000, 2509, MATCH($B$2, resultados!$A$1:$ZZ$1, 0))</f>
        <v/>
      </c>
      <c r="C2515">
        <f>INDEX(resultados!$A$2:$ZZ$3000, 2509, MATCH($B$3, resultados!$A$1:$ZZ$1, 0))</f>
        <v/>
      </c>
    </row>
    <row r="2516">
      <c r="A2516">
        <f>INDEX(resultados!$A$2:$ZZ$3000, 2510, MATCH($B$1, resultados!$A$1:$ZZ$1, 0))</f>
        <v/>
      </c>
      <c r="B2516">
        <f>INDEX(resultados!$A$2:$ZZ$3000, 2510, MATCH($B$2, resultados!$A$1:$ZZ$1, 0))</f>
        <v/>
      </c>
      <c r="C2516">
        <f>INDEX(resultados!$A$2:$ZZ$3000, 2510, MATCH($B$3, resultados!$A$1:$ZZ$1, 0))</f>
        <v/>
      </c>
    </row>
    <row r="2517">
      <c r="A2517">
        <f>INDEX(resultados!$A$2:$ZZ$3000, 2511, MATCH($B$1, resultados!$A$1:$ZZ$1, 0))</f>
        <v/>
      </c>
      <c r="B2517">
        <f>INDEX(resultados!$A$2:$ZZ$3000, 2511, MATCH($B$2, resultados!$A$1:$ZZ$1, 0))</f>
        <v/>
      </c>
      <c r="C2517">
        <f>INDEX(resultados!$A$2:$ZZ$3000, 2511, MATCH($B$3, resultados!$A$1:$ZZ$1, 0))</f>
        <v/>
      </c>
    </row>
    <row r="2518">
      <c r="A2518">
        <f>INDEX(resultados!$A$2:$ZZ$3000, 2512, MATCH($B$1, resultados!$A$1:$ZZ$1, 0))</f>
        <v/>
      </c>
      <c r="B2518">
        <f>INDEX(resultados!$A$2:$ZZ$3000, 2512, MATCH($B$2, resultados!$A$1:$ZZ$1, 0))</f>
        <v/>
      </c>
      <c r="C2518">
        <f>INDEX(resultados!$A$2:$ZZ$3000, 2512, MATCH($B$3, resultados!$A$1:$ZZ$1, 0))</f>
        <v/>
      </c>
    </row>
    <row r="2519">
      <c r="A2519">
        <f>INDEX(resultados!$A$2:$ZZ$3000, 2513, MATCH($B$1, resultados!$A$1:$ZZ$1, 0))</f>
        <v/>
      </c>
      <c r="B2519">
        <f>INDEX(resultados!$A$2:$ZZ$3000, 2513, MATCH($B$2, resultados!$A$1:$ZZ$1, 0))</f>
        <v/>
      </c>
      <c r="C2519">
        <f>INDEX(resultados!$A$2:$ZZ$3000, 2513, MATCH($B$3, resultados!$A$1:$ZZ$1, 0))</f>
        <v/>
      </c>
    </row>
    <row r="2520">
      <c r="A2520">
        <f>INDEX(resultados!$A$2:$ZZ$3000, 2514, MATCH($B$1, resultados!$A$1:$ZZ$1, 0))</f>
        <v/>
      </c>
      <c r="B2520">
        <f>INDEX(resultados!$A$2:$ZZ$3000, 2514, MATCH($B$2, resultados!$A$1:$ZZ$1, 0))</f>
        <v/>
      </c>
      <c r="C2520">
        <f>INDEX(resultados!$A$2:$ZZ$3000, 2514, MATCH($B$3, resultados!$A$1:$ZZ$1, 0))</f>
        <v/>
      </c>
    </row>
    <row r="2521">
      <c r="A2521">
        <f>INDEX(resultados!$A$2:$ZZ$3000, 2515, MATCH($B$1, resultados!$A$1:$ZZ$1, 0))</f>
        <v/>
      </c>
      <c r="B2521">
        <f>INDEX(resultados!$A$2:$ZZ$3000, 2515, MATCH($B$2, resultados!$A$1:$ZZ$1, 0))</f>
        <v/>
      </c>
      <c r="C2521">
        <f>INDEX(resultados!$A$2:$ZZ$3000, 2515, MATCH($B$3, resultados!$A$1:$ZZ$1, 0))</f>
        <v/>
      </c>
    </row>
    <row r="2522">
      <c r="A2522">
        <f>INDEX(resultados!$A$2:$ZZ$3000, 2516, MATCH($B$1, resultados!$A$1:$ZZ$1, 0))</f>
        <v/>
      </c>
      <c r="B2522">
        <f>INDEX(resultados!$A$2:$ZZ$3000, 2516, MATCH($B$2, resultados!$A$1:$ZZ$1, 0))</f>
        <v/>
      </c>
      <c r="C2522">
        <f>INDEX(resultados!$A$2:$ZZ$3000, 2516, MATCH($B$3, resultados!$A$1:$ZZ$1, 0))</f>
        <v/>
      </c>
    </row>
    <row r="2523">
      <c r="A2523">
        <f>INDEX(resultados!$A$2:$ZZ$3000, 2517, MATCH($B$1, resultados!$A$1:$ZZ$1, 0))</f>
        <v/>
      </c>
      <c r="B2523">
        <f>INDEX(resultados!$A$2:$ZZ$3000, 2517, MATCH($B$2, resultados!$A$1:$ZZ$1, 0))</f>
        <v/>
      </c>
      <c r="C2523">
        <f>INDEX(resultados!$A$2:$ZZ$3000, 2517, MATCH($B$3, resultados!$A$1:$ZZ$1, 0))</f>
        <v/>
      </c>
    </row>
    <row r="2524">
      <c r="A2524">
        <f>INDEX(resultados!$A$2:$ZZ$3000, 2518, MATCH($B$1, resultados!$A$1:$ZZ$1, 0))</f>
        <v/>
      </c>
      <c r="B2524">
        <f>INDEX(resultados!$A$2:$ZZ$3000, 2518, MATCH($B$2, resultados!$A$1:$ZZ$1, 0))</f>
        <v/>
      </c>
      <c r="C2524">
        <f>INDEX(resultados!$A$2:$ZZ$3000, 2518, MATCH($B$3, resultados!$A$1:$ZZ$1, 0))</f>
        <v/>
      </c>
    </row>
    <row r="2525">
      <c r="A2525">
        <f>INDEX(resultados!$A$2:$ZZ$3000, 2519, MATCH($B$1, resultados!$A$1:$ZZ$1, 0))</f>
        <v/>
      </c>
      <c r="B2525">
        <f>INDEX(resultados!$A$2:$ZZ$3000, 2519, MATCH($B$2, resultados!$A$1:$ZZ$1, 0))</f>
        <v/>
      </c>
      <c r="C2525">
        <f>INDEX(resultados!$A$2:$ZZ$3000, 2519, MATCH($B$3, resultados!$A$1:$ZZ$1, 0))</f>
        <v/>
      </c>
    </row>
    <row r="2526">
      <c r="A2526">
        <f>INDEX(resultados!$A$2:$ZZ$3000, 2520, MATCH($B$1, resultados!$A$1:$ZZ$1, 0))</f>
        <v/>
      </c>
      <c r="B2526">
        <f>INDEX(resultados!$A$2:$ZZ$3000, 2520, MATCH($B$2, resultados!$A$1:$ZZ$1, 0))</f>
        <v/>
      </c>
      <c r="C2526">
        <f>INDEX(resultados!$A$2:$ZZ$3000, 2520, MATCH($B$3, resultados!$A$1:$ZZ$1, 0))</f>
        <v/>
      </c>
    </row>
    <row r="2527">
      <c r="A2527">
        <f>INDEX(resultados!$A$2:$ZZ$3000, 2521, MATCH($B$1, resultados!$A$1:$ZZ$1, 0))</f>
        <v/>
      </c>
      <c r="B2527">
        <f>INDEX(resultados!$A$2:$ZZ$3000, 2521, MATCH($B$2, resultados!$A$1:$ZZ$1, 0))</f>
        <v/>
      </c>
      <c r="C2527">
        <f>INDEX(resultados!$A$2:$ZZ$3000, 2521, MATCH($B$3, resultados!$A$1:$ZZ$1, 0))</f>
        <v/>
      </c>
    </row>
    <row r="2528">
      <c r="A2528">
        <f>INDEX(resultados!$A$2:$ZZ$3000, 2522, MATCH($B$1, resultados!$A$1:$ZZ$1, 0))</f>
        <v/>
      </c>
      <c r="B2528">
        <f>INDEX(resultados!$A$2:$ZZ$3000, 2522, MATCH($B$2, resultados!$A$1:$ZZ$1, 0))</f>
        <v/>
      </c>
      <c r="C2528">
        <f>INDEX(resultados!$A$2:$ZZ$3000, 2522, MATCH($B$3, resultados!$A$1:$ZZ$1, 0))</f>
        <v/>
      </c>
    </row>
    <row r="2529">
      <c r="A2529">
        <f>INDEX(resultados!$A$2:$ZZ$3000, 2523, MATCH($B$1, resultados!$A$1:$ZZ$1, 0))</f>
        <v/>
      </c>
      <c r="B2529">
        <f>INDEX(resultados!$A$2:$ZZ$3000, 2523, MATCH($B$2, resultados!$A$1:$ZZ$1, 0))</f>
        <v/>
      </c>
      <c r="C2529">
        <f>INDEX(resultados!$A$2:$ZZ$3000, 2523, MATCH($B$3, resultados!$A$1:$ZZ$1, 0))</f>
        <v/>
      </c>
    </row>
    <row r="2530">
      <c r="A2530">
        <f>INDEX(resultados!$A$2:$ZZ$3000, 2524, MATCH($B$1, resultados!$A$1:$ZZ$1, 0))</f>
        <v/>
      </c>
      <c r="B2530">
        <f>INDEX(resultados!$A$2:$ZZ$3000, 2524, MATCH($B$2, resultados!$A$1:$ZZ$1, 0))</f>
        <v/>
      </c>
      <c r="C2530">
        <f>INDEX(resultados!$A$2:$ZZ$3000, 2524, MATCH($B$3, resultados!$A$1:$ZZ$1, 0))</f>
        <v/>
      </c>
    </row>
    <row r="2531">
      <c r="A2531">
        <f>INDEX(resultados!$A$2:$ZZ$3000, 2525, MATCH($B$1, resultados!$A$1:$ZZ$1, 0))</f>
        <v/>
      </c>
      <c r="B2531">
        <f>INDEX(resultados!$A$2:$ZZ$3000, 2525, MATCH($B$2, resultados!$A$1:$ZZ$1, 0))</f>
        <v/>
      </c>
      <c r="C2531">
        <f>INDEX(resultados!$A$2:$ZZ$3000, 2525, MATCH($B$3, resultados!$A$1:$ZZ$1, 0))</f>
        <v/>
      </c>
    </row>
    <row r="2532">
      <c r="A2532">
        <f>INDEX(resultados!$A$2:$ZZ$3000, 2526, MATCH($B$1, resultados!$A$1:$ZZ$1, 0))</f>
        <v/>
      </c>
      <c r="B2532">
        <f>INDEX(resultados!$A$2:$ZZ$3000, 2526, MATCH($B$2, resultados!$A$1:$ZZ$1, 0))</f>
        <v/>
      </c>
      <c r="C2532">
        <f>INDEX(resultados!$A$2:$ZZ$3000, 2526, MATCH($B$3, resultados!$A$1:$ZZ$1, 0))</f>
        <v/>
      </c>
    </row>
    <row r="2533">
      <c r="A2533">
        <f>INDEX(resultados!$A$2:$ZZ$3000, 2527, MATCH($B$1, resultados!$A$1:$ZZ$1, 0))</f>
        <v/>
      </c>
      <c r="B2533">
        <f>INDEX(resultados!$A$2:$ZZ$3000, 2527, MATCH($B$2, resultados!$A$1:$ZZ$1, 0))</f>
        <v/>
      </c>
      <c r="C2533">
        <f>INDEX(resultados!$A$2:$ZZ$3000, 2527, MATCH($B$3, resultados!$A$1:$ZZ$1, 0))</f>
        <v/>
      </c>
    </row>
    <row r="2534">
      <c r="A2534">
        <f>INDEX(resultados!$A$2:$ZZ$3000, 2528, MATCH($B$1, resultados!$A$1:$ZZ$1, 0))</f>
        <v/>
      </c>
      <c r="B2534">
        <f>INDEX(resultados!$A$2:$ZZ$3000, 2528, MATCH($B$2, resultados!$A$1:$ZZ$1, 0))</f>
        <v/>
      </c>
      <c r="C2534">
        <f>INDEX(resultados!$A$2:$ZZ$3000, 2528, MATCH($B$3, resultados!$A$1:$ZZ$1, 0))</f>
        <v/>
      </c>
    </row>
    <row r="2535">
      <c r="A2535">
        <f>INDEX(resultados!$A$2:$ZZ$3000, 2529, MATCH($B$1, resultados!$A$1:$ZZ$1, 0))</f>
        <v/>
      </c>
      <c r="B2535">
        <f>INDEX(resultados!$A$2:$ZZ$3000, 2529, MATCH($B$2, resultados!$A$1:$ZZ$1, 0))</f>
        <v/>
      </c>
      <c r="C2535">
        <f>INDEX(resultados!$A$2:$ZZ$3000, 2529, MATCH($B$3, resultados!$A$1:$ZZ$1, 0))</f>
        <v/>
      </c>
    </row>
    <row r="2536">
      <c r="A2536">
        <f>INDEX(resultados!$A$2:$ZZ$3000, 2530, MATCH($B$1, resultados!$A$1:$ZZ$1, 0))</f>
        <v/>
      </c>
      <c r="B2536">
        <f>INDEX(resultados!$A$2:$ZZ$3000, 2530, MATCH($B$2, resultados!$A$1:$ZZ$1, 0))</f>
        <v/>
      </c>
      <c r="C2536">
        <f>INDEX(resultados!$A$2:$ZZ$3000, 2530, MATCH($B$3, resultados!$A$1:$ZZ$1, 0))</f>
        <v/>
      </c>
    </row>
    <row r="2537">
      <c r="A2537">
        <f>INDEX(resultados!$A$2:$ZZ$3000, 2531, MATCH($B$1, resultados!$A$1:$ZZ$1, 0))</f>
        <v/>
      </c>
      <c r="B2537">
        <f>INDEX(resultados!$A$2:$ZZ$3000, 2531, MATCH($B$2, resultados!$A$1:$ZZ$1, 0))</f>
        <v/>
      </c>
      <c r="C2537">
        <f>INDEX(resultados!$A$2:$ZZ$3000, 2531, MATCH($B$3, resultados!$A$1:$ZZ$1, 0))</f>
        <v/>
      </c>
    </row>
    <row r="2538">
      <c r="A2538">
        <f>INDEX(resultados!$A$2:$ZZ$3000, 2532, MATCH($B$1, resultados!$A$1:$ZZ$1, 0))</f>
        <v/>
      </c>
      <c r="B2538">
        <f>INDEX(resultados!$A$2:$ZZ$3000, 2532, MATCH($B$2, resultados!$A$1:$ZZ$1, 0))</f>
        <v/>
      </c>
      <c r="C2538">
        <f>INDEX(resultados!$A$2:$ZZ$3000, 2532, MATCH($B$3, resultados!$A$1:$ZZ$1, 0))</f>
        <v/>
      </c>
    </row>
    <row r="2539">
      <c r="A2539">
        <f>INDEX(resultados!$A$2:$ZZ$3000, 2533, MATCH($B$1, resultados!$A$1:$ZZ$1, 0))</f>
        <v/>
      </c>
      <c r="B2539">
        <f>INDEX(resultados!$A$2:$ZZ$3000, 2533, MATCH($B$2, resultados!$A$1:$ZZ$1, 0))</f>
        <v/>
      </c>
      <c r="C2539">
        <f>INDEX(resultados!$A$2:$ZZ$3000, 2533, MATCH($B$3, resultados!$A$1:$ZZ$1, 0))</f>
        <v/>
      </c>
    </row>
    <row r="2540">
      <c r="A2540">
        <f>INDEX(resultados!$A$2:$ZZ$3000, 2534, MATCH($B$1, resultados!$A$1:$ZZ$1, 0))</f>
        <v/>
      </c>
      <c r="B2540">
        <f>INDEX(resultados!$A$2:$ZZ$3000, 2534, MATCH($B$2, resultados!$A$1:$ZZ$1, 0))</f>
        <v/>
      </c>
      <c r="C2540">
        <f>INDEX(resultados!$A$2:$ZZ$3000, 2534, MATCH($B$3, resultados!$A$1:$ZZ$1, 0))</f>
        <v/>
      </c>
    </row>
    <row r="2541">
      <c r="A2541">
        <f>INDEX(resultados!$A$2:$ZZ$3000, 2535, MATCH($B$1, resultados!$A$1:$ZZ$1, 0))</f>
        <v/>
      </c>
      <c r="B2541">
        <f>INDEX(resultados!$A$2:$ZZ$3000, 2535, MATCH($B$2, resultados!$A$1:$ZZ$1, 0))</f>
        <v/>
      </c>
      <c r="C2541">
        <f>INDEX(resultados!$A$2:$ZZ$3000, 2535, MATCH($B$3, resultados!$A$1:$ZZ$1, 0))</f>
        <v/>
      </c>
    </row>
    <row r="2542">
      <c r="A2542">
        <f>INDEX(resultados!$A$2:$ZZ$3000, 2536, MATCH($B$1, resultados!$A$1:$ZZ$1, 0))</f>
        <v/>
      </c>
      <c r="B2542">
        <f>INDEX(resultados!$A$2:$ZZ$3000, 2536, MATCH($B$2, resultados!$A$1:$ZZ$1, 0))</f>
        <v/>
      </c>
      <c r="C2542">
        <f>INDEX(resultados!$A$2:$ZZ$3000, 2536, MATCH($B$3, resultados!$A$1:$ZZ$1, 0))</f>
        <v/>
      </c>
    </row>
    <row r="2543">
      <c r="A2543">
        <f>INDEX(resultados!$A$2:$ZZ$3000, 2537, MATCH($B$1, resultados!$A$1:$ZZ$1, 0))</f>
        <v/>
      </c>
      <c r="B2543">
        <f>INDEX(resultados!$A$2:$ZZ$3000, 2537, MATCH($B$2, resultados!$A$1:$ZZ$1, 0))</f>
        <v/>
      </c>
      <c r="C2543">
        <f>INDEX(resultados!$A$2:$ZZ$3000, 2537, MATCH($B$3, resultados!$A$1:$ZZ$1, 0))</f>
        <v/>
      </c>
    </row>
    <row r="2544">
      <c r="A2544">
        <f>INDEX(resultados!$A$2:$ZZ$3000, 2538, MATCH($B$1, resultados!$A$1:$ZZ$1, 0))</f>
        <v/>
      </c>
      <c r="B2544">
        <f>INDEX(resultados!$A$2:$ZZ$3000, 2538, MATCH($B$2, resultados!$A$1:$ZZ$1, 0))</f>
        <v/>
      </c>
      <c r="C2544">
        <f>INDEX(resultados!$A$2:$ZZ$3000, 2538, MATCH($B$3, resultados!$A$1:$ZZ$1, 0))</f>
        <v/>
      </c>
    </row>
    <row r="2545">
      <c r="A2545">
        <f>INDEX(resultados!$A$2:$ZZ$3000, 2539, MATCH($B$1, resultados!$A$1:$ZZ$1, 0))</f>
        <v/>
      </c>
      <c r="B2545">
        <f>INDEX(resultados!$A$2:$ZZ$3000, 2539, MATCH($B$2, resultados!$A$1:$ZZ$1, 0))</f>
        <v/>
      </c>
      <c r="C2545">
        <f>INDEX(resultados!$A$2:$ZZ$3000, 2539, MATCH($B$3, resultados!$A$1:$ZZ$1, 0))</f>
        <v/>
      </c>
    </row>
    <row r="2546">
      <c r="A2546">
        <f>INDEX(resultados!$A$2:$ZZ$3000, 2540, MATCH($B$1, resultados!$A$1:$ZZ$1, 0))</f>
        <v/>
      </c>
      <c r="B2546">
        <f>INDEX(resultados!$A$2:$ZZ$3000, 2540, MATCH($B$2, resultados!$A$1:$ZZ$1, 0))</f>
        <v/>
      </c>
      <c r="C2546">
        <f>INDEX(resultados!$A$2:$ZZ$3000, 2540, MATCH($B$3, resultados!$A$1:$ZZ$1, 0))</f>
        <v/>
      </c>
    </row>
    <row r="2547">
      <c r="A2547">
        <f>INDEX(resultados!$A$2:$ZZ$3000, 2541, MATCH($B$1, resultados!$A$1:$ZZ$1, 0))</f>
        <v/>
      </c>
      <c r="B2547">
        <f>INDEX(resultados!$A$2:$ZZ$3000, 2541, MATCH($B$2, resultados!$A$1:$ZZ$1, 0))</f>
        <v/>
      </c>
      <c r="C2547">
        <f>INDEX(resultados!$A$2:$ZZ$3000, 2541, MATCH($B$3, resultados!$A$1:$ZZ$1, 0))</f>
        <v/>
      </c>
    </row>
    <row r="2548">
      <c r="A2548">
        <f>INDEX(resultados!$A$2:$ZZ$3000, 2542, MATCH($B$1, resultados!$A$1:$ZZ$1, 0))</f>
        <v/>
      </c>
      <c r="B2548">
        <f>INDEX(resultados!$A$2:$ZZ$3000, 2542, MATCH($B$2, resultados!$A$1:$ZZ$1, 0))</f>
        <v/>
      </c>
      <c r="C2548">
        <f>INDEX(resultados!$A$2:$ZZ$3000, 2542, MATCH($B$3, resultados!$A$1:$ZZ$1, 0))</f>
        <v/>
      </c>
    </row>
    <row r="2549">
      <c r="A2549">
        <f>INDEX(resultados!$A$2:$ZZ$3000, 2543, MATCH($B$1, resultados!$A$1:$ZZ$1, 0))</f>
        <v/>
      </c>
      <c r="B2549">
        <f>INDEX(resultados!$A$2:$ZZ$3000, 2543, MATCH($B$2, resultados!$A$1:$ZZ$1, 0))</f>
        <v/>
      </c>
      <c r="C2549">
        <f>INDEX(resultados!$A$2:$ZZ$3000, 2543, MATCH($B$3, resultados!$A$1:$ZZ$1, 0))</f>
        <v/>
      </c>
    </row>
    <row r="2550">
      <c r="A2550">
        <f>INDEX(resultados!$A$2:$ZZ$3000, 2544, MATCH($B$1, resultados!$A$1:$ZZ$1, 0))</f>
        <v/>
      </c>
      <c r="B2550">
        <f>INDEX(resultados!$A$2:$ZZ$3000, 2544, MATCH($B$2, resultados!$A$1:$ZZ$1, 0))</f>
        <v/>
      </c>
      <c r="C2550">
        <f>INDEX(resultados!$A$2:$ZZ$3000, 2544, MATCH($B$3, resultados!$A$1:$ZZ$1, 0))</f>
        <v/>
      </c>
    </row>
    <row r="2551">
      <c r="A2551">
        <f>INDEX(resultados!$A$2:$ZZ$3000, 2545, MATCH($B$1, resultados!$A$1:$ZZ$1, 0))</f>
        <v/>
      </c>
      <c r="B2551">
        <f>INDEX(resultados!$A$2:$ZZ$3000, 2545, MATCH($B$2, resultados!$A$1:$ZZ$1, 0))</f>
        <v/>
      </c>
      <c r="C2551">
        <f>INDEX(resultados!$A$2:$ZZ$3000, 2545, MATCH($B$3, resultados!$A$1:$ZZ$1, 0))</f>
        <v/>
      </c>
    </row>
    <row r="2552">
      <c r="A2552">
        <f>INDEX(resultados!$A$2:$ZZ$3000, 2546, MATCH($B$1, resultados!$A$1:$ZZ$1, 0))</f>
        <v/>
      </c>
      <c r="B2552">
        <f>INDEX(resultados!$A$2:$ZZ$3000, 2546, MATCH($B$2, resultados!$A$1:$ZZ$1, 0))</f>
        <v/>
      </c>
      <c r="C2552">
        <f>INDEX(resultados!$A$2:$ZZ$3000, 2546, MATCH($B$3, resultados!$A$1:$ZZ$1, 0))</f>
        <v/>
      </c>
    </row>
    <row r="2553">
      <c r="A2553">
        <f>INDEX(resultados!$A$2:$ZZ$3000, 2547, MATCH($B$1, resultados!$A$1:$ZZ$1, 0))</f>
        <v/>
      </c>
      <c r="B2553">
        <f>INDEX(resultados!$A$2:$ZZ$3000, 2547, MATCH($B$2, resultados!$A$1:$ZZ$1, 0))</f>
        <v/>
      </c>
      <c r="C2553">
        <f>INDEX(resultados!$A$2:$ZZ$3000, 2547, MATCH($B$3, resultados!$A$1:$ZZ$1, 0))</f>
        <v/>
      </c>
    </row>
    <row r="2554">
      <c r="A2554">
        <f>INDEX(resultados!$A$2:$ZZ$3000, 2548, MATCH($B$1, resultados!$A$1:$ZZ$1, 0))</f>
        <v/>
      </c>
      <c r="B2554">
        <f>INDEX(resultados!$A$2:$ZZ$3000, 2548, MATCH($B$2, resultados!$A$1:$ZZ$1, 0))</f>
        <v/>
      </c>
      <c r="C2554">
        <f>INDEX(resultados!$A$2:$ZZ$3000, 2548, MATCH($B$3, resultados!$A$1:$ZZ$1, 0))</f>
        <v/>
      </c>
    </row>
    <row r="2555">
      <c r="A2555">
        <f>INDEX(resultados!$A$2:$ZZ$3000, 2549, MATCH($B$1, resultados!$A$1:$ZZ$1, 0))</f>
        <v/>
      </c>
      <c r="B2555">
        <f>INDEX(resultados!$A$2:$ZZ$3000, 2549, MATCH($B$2, resultados!$A$1:$ZZ$1, 0))</f>
        <v/>
      </c>
      <c r="C2555">
        <f>INDEX(resultados!$A$2:$ZZ$3000, 2549, MATCH($B$3, resultados!$A$1:$ZZ$1, 0))</f>
        <v/>
      </c>
    </row>
    <row r="2556">
      <c r="A2556">
        <f>INDEX(resultados!$A$2:$ZZ$3000, 2550, MATCH($B$1, resultados!$A$1:$ZZ$1, 0))</f>
        <v/>
      </c>
      <c r="B2556">
        <f>INDEX(resultados!$A$2:$ZZ$3000, 2550, MATCH($B$2, resultados!$A$1:$ZZ$1, 0))</f>
        <v/>
      </c>
      <c r="C2556">
        <f>INDEX(resultados!$A$2:$ZZ$3000, 2550, MATCH($B$3, resultados!$A$1:$ZZ$1, 0))</f>
        <v/>
      </c>
    </row>
    <row r="2557">
      <c r="A2557">
        <f>INDEX(resultados!$A$2:$ZZ$3000, 2551, MATCH($B$1, resultados!$A$1:$ZZ$1, 0))</f>
        <v/>
      </c>
      <c r="B2557">
        <f>INDEX(resultados!$A$2:$ZZ$3000, 2551, MATCH($B$2, resultados!$A$1:$ZZ$1, 0))</f>
        <v/>
      </c>
      <c r="C2557">
        <f>INDEX(resultados!$A$2:$ZZ$3000, 2551, MATCH($B$3, resultados!$A$1:$ZZ$1, 0))</f>
        <v/>
      </c>
    </row>
    <row r="2558">
      <c r="A2558">
        <f>INDEX(resultados!$A$2:$ZZ$3000, 2552, MATCH($B$1, resultados!$A$1:$ZZ$1, 0))</f>
        <v/>
      </c>
      <c r="B2558">
        <f>INDEX(resultados!$A$2:$ZZ$3000, 2552, MATCH($B$2, resultados!$A$1:$ZZ$1, 0))</f>
        <v/>
      </c>
      <c r="C2558">
        <f>INDEX(resultados!$A$2:$ZZ$3000, 2552, MATCH($B$3, resultados!$A$1:$ZZ$1, 0))</f>
        <v/>
      </c>
    </row>
    <row r="2559">
      <c r="A2559">
        <f>INDEX(resultados!$A$2:$ZZ$3000, 2553, MATCH($B$1, resultados!$A$1:$ZZ$1, 0))</f>
        <v/>
      </c>
      <c r="B2559">
        <f>INDEX(resultados!$A$2:$ZZ$3000, 2553, MATCH($B$2, resultados!$A$1:$ZZ$1, 0))</f>
        <v/>
      </c>
      <c r="C2559">
        <f>INDEX(resultados!$A$2:$ZZ$3000, 2553, MATCH($B$3, resultados!$A$1:$ZZ$1, 0))</f>
        <v/>
      </c>
    </row>
    <row r="2560">
      <c r="A2560">
        <f>INDEX(resultados!$A$2:$ZZ$3000, 2554, MATCH($B$1, resultados!$A$1:$ZZ$1, 0))</f>
        <v/>
      </c>
      <c r="B2560">
        <f>INDEX(resultados!$A$2:$ZZ$3000, 2554, MATCH($B$2, resultados!$A$1:$ZZ$1, 0))</f>
        <v/>
      </c>
      <c r="C2560">
        <f>INDEX(resultados!$A$2:$ZZ$3000, 2554, MATCH($B$3, resultados!$A$1:$ZZ$1, 0))</f>
        <v/>
      </c>
    </row>
    <row r="2561">
      <c r="A2561">
        <f>INDEX(resultados!$A$2:$ZZ$3000, 2555, MATCH($B$1, resultados!$A$1:$ZZ$1, 0))</f>
        <v/>
      </c>
      <c r="B2561">
        <f>INDEX(resultados!$A$2:$ZZ$3000, 2555, MATCH($B$2, resultados!$A$1:$ZZ$1, 0))</f>
        <v/>
      </c>
      <c r="C2561">
        <f>INDEX(resultados!$A$2:$ZZ$3000, 2555, MATCH($B$3, resultados!$A$1:$ZZ$1, 0))</f>
        <v/>
      </c>
    </row>
    <row r="2562">
      <c r="A2562">
        <f>INDEX(resultados!$A$2:$ZZ$3000, 2556, MATCH($B$1, resultados!$A$1:$ZZ$1, 0))</f>
        <v/>
      </c>
      <c r="B2562">
        <f>INDEX(resultados!$A$2:$ZZ$3000, 2556, MATCH($B$2, resultados!$A$1:$ZZ$1, 0))</f>
        <v/>
      </c>
      <c r="C2562">
        <f>INDEX(resultados!$A$2:$ZZ$3000, 2556, MATCH($B$3, resultados!$A$1:$ZZ$1, 0))</f>
        <v/>
      </c>
    </row>
    <row r="2563">
      <c r="A2563">
        <f>INDEX(resultados!$A$2:$ZZ$3000, 2557, MATCH($B$1, resultados!$A$1:$ZZ$1, 0))</f>
        <v/>
      </c>
      <c r="B2563">
        <f>INDEX(resultados!$A$2:$ZZ$3000, 2557, MATCH($B$2, resultados!$A$1:$ZZ$1, 0))</f>
        <v/>
      </c>
      <c r="C2563">
        <f>INDEX(resultados!$A$2:$ZZ$3000, 2557, MATCH($B$3, resultados!$A$1:$ZZ$1, 0))</f>
        <v/>
      </c>
    </row>
    <row r="2564">
      <c r="A2564">
        <f>INDEX(resultados!$A$2:$ZZ$3000, 2558, MATCH($B$1, resultados!$A$1:$ZZ$1, 0))</f>
        <v/>
      </c>
      <c r="B2564">
        <f>INDEX(resultados!$A$2:$ZZ$3000, 2558, MATCH($B$2, resultados!$A$1:$ZZ$1, 0))</f>
        <v/>
      </c>
      <c r="C2564">
        <f>INDEX(resultados!$A$2:$ZZ$3000, 2558, MATCH($B$3, resultados!$A$1:$ZZ$1, 0))</f>
        <v/>
      </c>
    </row>
    <row r="2565">
      <c r="A2565">
        <f>INDEX(resultados!$A$2:$ZZ$3000, 2559, MATCH($B$1, resultados!$A$1:$ZZ$1, 0))</f>
        <v/>
      </c>
      <c r="B2565">
        <f>INDEX(resultados!$A$2:$ZZ$3000, 2559, MATCH($B$2, resultados!$A$1:$ZZ$1, 0))</f>
        <v/>
      </c>
      <c r="C2565">
        <f>INDEX(resultados!$A$2:$ZZ$3000, 2559, MATCH($B$3, resultados!$A$1:$ZZ$1, 0))</f>
        <v/>
      </c>
    </row>
    <row r="2566">
      <c r="A2566">
        <f>INDEX(resultados!$A$2:$ZZ$3000, 2560, MATCH($B$1, resultados!$A$1:$ZZ$1, 0))</f>
        <v/>
      </c>
      <c r="B2566">
        <f>INDEX(resultados!$A$2:$ZZ$3000, 2560, MATCH($B$2, resultados!$A$1:$ZZ$1, 0))</f>
        <v/>
      </c>
      <c r="C2566">
        <f>INDEX(resultados!$A$2:$ZZ$3000, 2560, MATCH($B$3, resultados!$A$1:$ZZ$1, 0))</f>
        <v/>
      </c>
    </row>
    <row r="2567">
      <c r="A2567">
        <f>INDEX(resultados!$A$2:$ZZ$3000, 2561, MATCH($B$1, resultados!$A$1:$ZZ$1, 0))</f>
        <v/>
      </c>
      <c r="B2567">
        <f>INDEX(resultados!$A$2:$ZZ$3000, 2561, MATCH($B$2, resultados!$A$1:$ZZ$1, 0))</f>
        <v/>
      </c>
      <c r="C2567">
        <f>INDEX(resultados!$A$2:$ZZ$3000, 2561, MATCH($B$3, resultados!$A$1:$ZZ$1, 0))</f>
        <v/>
      </c>
    </row>
    <row r="2568">
      <c r="A2568">
        <f>INDEX(resultados!$A$2:$ZZ$3000, 2562, MATCH($B$1, resultados!$A$1:$ZZ$1, 0))</f>
        <v/>
      </c>
      <c r="B2568">
        <f>INDEX(resultados!$A$2:$ZZ$3000, 2562, MATCH($B$2, resultados!$A$1:$ZZ$1, 0))</f>
        <v/>
      </c>
      <c r="C2568">
        <f>INDEX(resultados!$A$2:$ZZ$3000, 2562, MATCH($B$3, resultados!$A$1:$ZZ$1, 0))</f>
        <v/>
      </c>
    </row>
    <row r="2569">
      <c r="A2569">
        <f>INDEX(resultados!$A$2:$ZZ$3000, 2563, MATCH($B$1, resultados!$A$1:$ZZ$1, 0))</f>
        <v/>
      </c>
      <c r="B2569">
        <f>INDEX(resultados!$A$2:$ZZ$3000, 2563, MATCH($B$2, resultados!$A$1:$ZZ$1, 0))</f>
        <v/>
      </c>
      <c r="C2569">
        <f>INDEX(resultados!$A$2:$ZZ$3000, 2563, MATCH($B$3, resultados!$A$1:$ZZ$1, 0))</f>
        <v/>
      </c>
    </row>
    <row r="2570">
      <c r="A2570">
        <f>INDEX(resultados!$A$2:$ZZ$3000, 2564, MATCH($B$1, resultados!$A$1:$ZZ$1, 0))</f>
        <v/>
      </c>
      <c r="B2570">
        <f>INDEX(resultados!$A$2:$ZZ$3000, 2564, MATCH($B$2, resultados!$A$1:$ZZ$1, 0))</f>
        <v/>
      </c>
      <c r="C2570">
        <f>INDEX(resultados!$A$2:$ZZ$3000, 2564, MATCH($B$3, resultados!$A$1:$ZZ$1, 0))</f>
        <v/>
      </c>
    </row>
    <row r="2571">
      <c r="A2571">
        <f>INDEX(resultados!$A$2:$ZZ$3000, 2565, MATCH($B$1, resultados!$A$1:$ZZ$1, 0))</f>
        <v/>
      </c>
      <c r="B2571">
        <f>INDEX(resultados!$A$2:$ZZ$3000, 2565, MATCH($B$2, resultados!$A$1:$ZZ$1, 0))</f>
        <v/>
      </c>
      <c r="C2571">
        <f>INDEX(resultados!$A$2:$ZZ$3000, 2565, MATCH($B$3, resultados!$A$1:$ZZ$1, 0))</f>
        <v/>
      </c>
    </row>
    <row r="2572">
      <c r="A2572">
        <f>INDEX(resultados!$A$2:$ZZ$3000, 2566, MATCH($B$1, resultados!$A$1:$ZZ$1, 0))</f>
        <v/>
      </c>
      <c r="B2572">
        <f>INDEX(resultados!$A$2:$ZZ$3000, 2566, MATCH($B$2, resultados!$A$1:$ZZ$1, 0))</f>
        <v/>
      </c>
      <c r="C2572">
        <f>INDEX(resultados!$A$2:$ZZ$3000, 2566, MATCH($B$3, resultados!$A$1:$ZZ$1, 0))</f>
        <v/>
      </c>
    </row>
    <row r="2573">
      <c r="A2573">
        <f>INDEX(resultados!$A$2:$ZZ$3000, 2567, MATCH($B$1, resultados!$A$1:$ZZ$1, 0))</f>
        <v/>
      </c>
      <c r="B2573">
        <f>INDEX(resultados!$A$2:$ZZ$3000, 2567, MATCH($B$2, resultados!$A$1:$ZZ$1, 0))</f>
        <v/>
      </c>
      <c r="C2573">
        <f>INDEX(resultados!$A$2:$ZZ$3000, 2567, MATCH($B$3, resultados!$A$1:$ZZ$1, 0))</f>
        <v/>
      </c>
    </row>
    <row r="2574">
      <c r="A2574">
        <f>INDEX(resultados!$A$2:$ZZ$3000, 2568, MATCH($B$1, resultados!$A$1:$ZZ$1, 0))</f>
        <v/>
      </c>
      <c r="B2574">
        <f>INDEX(resultados!$A$2:$ZZ$3000, 2568, MATCH($B$2, resultados!$A$1:$ZZ$1, 0))</f>
        <v/>
      </c>
      <c r="C2574">
        <f>INDEX(resultados!$A$2:$ZZ$3000, 2568, MATCH($B$3, resultados!$A$1:$ZZ$1, 0))</f>
        <v/>
      </c>
    </row>
    <row r="2575">
      <c r="A2575">
        <f>INDEX(resultados!$A$2:$ZZ$3000, 2569, MATCH($B$1, resultados!$A$1:$ZZ$1, 0))</f>
        <v/>
      </c>
      <c r="B2575">
        <f>INDEX(resultados!$A$2:$ZZ$3000, 2569, MATCH($B$2, resultados!$A$1:$ZZ$1, 0))</f>
        <v/>
      </c>
      <c r="C2575">
        <f>INDEX(resultados!$A$2:$ZZ$3000, 2569, MATCH($B$3, resultados!$A$1:$ZZ$1, 0))</f>
        <v/>
      </c>
    </row>
    <row r="2576">
      <c r="A2576">
        <f>INDEX(resultados!$A$2:$ZZ$3000, 2570, MATCH($B$1, resultados!$A$1:$ZZ$1, 0))</f>
        <v/>
      </c>
      <c r="B2576">
        <f>INDEX(resultados!$A$2:$ZZ$3000, 2570, MATCH($B$2, resultados!$A$1:$ZZ$1, 0))</f>
        <v/>
      </c>
      <c r="C2576">
        <f>INDEX(resultados!$A$2:$ZZ$3000, 2570, MATCH($B$3, resultados!$A$1:$ZZ$1, 0))</f>
        <v/>
      </c>
    </row>
    <row r="2577">
      <c r="A2577">
        <f>INDEX(resultados!$A$2:$ZZ$3000, 2571, MATCH($B$1, resultados!$A$1:$ZZ$1, 0))</f>
        <v/>
      </c>
      <c r="B2577">
        <f>INDEX(resultados!$A$2:$ZZ$3000, 2571, MATCH($B$2, resultados!$A$1:$ZZ$1, 0))</f>
        <v/>
      </c>
      <c r="C2577">
        <f>INDEX(resultados!$A$2:$ZZ$3000, 2571, MATCH($B$3, resultados!$A$1:$ZZ$1, 0))</f>
        <v/>
      </c>
    </row>
    <row r="2578">
      <c r="A2578">
        <f>INDEX(resultados!$A$2:$ZZ$3000, 2572, MATCH($B$1, resultados!$A$1:$ZZ$1, 0))</f>
        <v/>
      </c>
      <c r="B2578">
        <f>INDEX(resultados!$A$2:$ZZ$3000, 2572, MATCH($B$2, resultados!$A$1:$ZZ$1, 0))</f>
        <v/>
      </c>
      <c r="C2578">
        <f>INDEX(resultados!$A$2:$ZZ$3000, 2572, MATCH($B$3, resultados!$A$1:$ZZ$1, 0))</f>
        <v/>
      </c>
    </row>
    <row r="2579">
      <c r="A2579">
        <f>INDEX(resultados!$A$2:$ZZ$3000, 2573, MATCH($B$1, resultados!$A$1:$ZZ$1, 0))</f>
        <v/>
      </c>
      <c r="B2579">
        <f>INDEX(resultados!$A$2:$ZZ$3000, 2573, MATCH($B$2, resultados!$A$1:$ZZ$1, 0))</f>
        <v/>
      </c>
      <c r="C2579">
        <f>INDEX(resultados!$A$2:$ZZ$3000, 2573, MATCH($B$3, resultados!$A$1:$ZZ$1, 0))</f>
        <v/>
      </c>
    </row>
    <row r="2580">
      <c r="A2580">
        <f>INDEX(resultados!$A$2:$ZZ$3000, 2574, MATCH($B$1, resultados!$A$1:$ZZ$1, 0))</f>
        <v/>
      </c>
      <c r="B2580">
        <f>INDEX(resultados!$A$2:$ZZ$3000, 2574, MATCH($B$2, resultados!$A$1:$ZZ$1, 0))</f>
        <v/>
      </c>
      <c r="C2580">
        <f>INDEX(resultados!$A$2:$ZZ$3000, 2574, MATCH($B$3, resultados!$A$1:$ZZ$1, 0))</f>
        <v/>
      </c>
    </row>
    <row r="2581">
      <c r="A2581">
        <f>INDEX(resultados!$A$2:$ZZ$3000, 2575, MATCH($B$1, resultados!$A$1:$ZZ$1, 0))</f>
        <v/>
      </c>
      <c r="B2581">
        <f>INDEX(resultados!$A$2:$ZZ$3000, 2575, MATCH($B$2, resultados!$A$1:$ZZ$1, 0))</f>
        <v/>
      </c>
      <c r="C2581">
        <f>INDEX(resultados!$A$2:$ZZ$3000, 2575, MATCH($B$3, resultados!$A$1:$ZZ$1, 0))</f>
        <v/>
      </c>
    </row>
    <row r="2582">
      <c r="A2582">
        <f>INDEX(resultados!$A$2:$ZZ$3000, 2576, MATCH($B$1, resultados!$A$1:$ZZ$1, 0))</f>
        <v/>
      </c>
      <c r="B2582">
        <f>INDEX(resultados!$A$2:$ZZ$3000, 2576, MATCH($B$2, resultados!$A$1:$ZZ$1, 0))</f>
        <v/>
      </c>
      <c r="C2582">
        <f>INDEX(resultados!$A$2:$ZZ$3000, 2576, MATCH($B$3, resultados!$A$1:$ZZ$1, 0))</f>
        <v/>
      </c>
    </row>
    <row r="2583">
      <c r="A2583">
        <f>INDEX(resultados!$A$2:$ZZ$3000, 2577, MATCH($B$1, resultados!$A$1:$ZZ$1, 0))</f>
        <v/>
      </c>
      <c r="B2583">
        <f>INDEX(resultados!$A$2:$ZZ$3000, 2577, MATCH($B$2, resultados!$A$1:$ZZ$1, 0))</f>
        <v/>
      </c>
      <c r="C2583">
        <f>INDEX(resultados!$A$2:$ZZ$3000, 2577, MATCH($B$3, resultados!$A$1:$ZZ$1, 0))</f>
        <v/>
      </c>
    </row>
    <row r="2584">
      <c r="A2584">
        <f>INDEX(resultados!$A$2:$ZZ$3000, 2578, MATCH($B$1, resultados!$A$1:$ZZ$1, 0))</f>
        <v/>
      </c>
      <c r="B2584">
        <f>INDEX(resultados!$A$2:$ZZ$3000, 2578, MATCH($B$2, resultados!$A$1:$ZZ$1, 0))</f>
        <v/>
      </c>
      <c r="C2584">
        <f>INDEX(resultados!$A$2:$ZZ$3000, 2578, MATCH($B$3, resultados!$A$1:$ZZ$1, 0))</f>
        <v/>
      </c>
    </row>
    <row r="2585">
      <c r="A2585">
        <f>INDEX(resultados!$A$2:$ZZ$3000, 2579, MATCH($B$1, resultados!$A$1:$ZZ$1, 0))</f>
        <v/>
      </c>
      <c r="B2585">
        <f>INDEX(resultados!$A$2:$ZZ$3000, 2579, MATCH($B$2, resultados!$A$1:$ZZ$1, 0))</f>
        <v/>
      </c>
      <c r="C2585">
        <f>INDEX(resultados!$A$2:$ZZ$3000, 2579, MATCH($B$3, resultados!$A$1:$ZZ$1, 0))</f>
        <v/>
      </c>
    </row>
    <row r="2586">
      <c r="A2586">
        <f>INDEX(resultados!$A$2:$ZZ$3000, 2580, MATCH($B$1, resultados!$A$1:$ZZ$1, 0))</f>
        <v/>
      </c>
      <c r="B2586">
        <f>INDEX(resultados!$A$2:$ZZ$3000, 2580, MATCH($B$2, resultados!$A$1:$ZZ$1, 0))</f>
        <v/>
      </c>
      <c r="C2586">
        <f>INDEX(resultados!$A$2:$ZZ$3000, 2580, MATCH($B$3, resultados!$A$1:$ZZ$1, 0))</f>
        <v/>
      </c>
    </row>
    <row r="2587">
      <c r="A2587">
        <f>INDEX(resultados!$A$2:$ZZ$3000, 2581, MATCH($B$1, resultados!$A$1:$ZZ$1, 0))</f>
        <v/>
      </c>
      <c r="B2587">
        <f>INDEX(resultados!$A$2:$ZZ$3000, 2581, MATCH($B$2, resultados!$A$1:$ZZ$1, 0))</f>
        <v/>
      </c>
      <c r="C2587">
        <f>INDEX(resultados!$A$2:$ZZ$3000, 2581, MATCH($B$3, resultados!$A$1:$ZZ$1, 0))</f>
        <v/>
      </c>
    </row>
    <row r="2588">
      <c r="A2588">
        <f>INDEX(resultados!$A$2:$ZZ$3000, 2582, MATCH($B$1, resultados!$A$1:$ZZ$1, 0))</f>
        <v/>
      </c>
      <c r="B2588">
        <f>INDEX(resultados!$A$2:$ZZ$3000, 2582, MATCH($B$2, resultados!$A$1:$ZZ$1, 0))</f>
        <v/>
      </c>
      <c r="C2588">
        <f>INDEX(resultados!$A$2:$ZZ$3000, 2582, MATCH($B$3, resultados!$A$1:$ZZ$1, 0))</f>
        <v/>
      </c>
    </row>
    <row r="2589">
      <c r="A2589">
        <f>INDEX(resultados!$A$2:$ZZ$3000, 2583, MATCH($B$1, resultados!$A$1:$ZZ$1, 0))</f>
        <v/>
      </c>
      <c r="B2589">
        <f>INDEX(resultados!$A$2:$ZZ$3000, 2583, MATCH($B$2, resultados!$A$1:$ZZ$1, 0))</f>
        <v/>
      </c>
      <c r="C2589">
        <f>INDEX(resultados!$A$2:$ZZ$3000, 2583, MATCH($B$3, resultados!$A$1:$ZZ$1, 0))</f>
        <v/>
      </c>
    </row>
    <row r="2590">
      <c r="A2590">
        <f>INDEX(resultados!$A$2:$ZZ$3000, 2584, MATCH($B$1, resultados!$A$1:$ZZ$1, 0))</f>
        <v/>
      </c>
      <c r="B2590">
        <f>INDEX(resultados!$A$2:$ZZ$3000, 2584, MATCH($B$2, resultados!$A$1:$ZZ$1, 0))</f>
        <v/>
      </c>
      <c r="C2590">
        <f>INDEX(resultados!$A$2:$ZZ$3000, 2584, MATCH($B$3, resultados!$A$1:$ZZ$1, 0))</f>
        <v/>
      </c>
    </row>
    <row r="2591">
      <c r="A2591">
        <f>INDEX(resultados!$A$2:$ZZ$3000, 2585, MATCH($B$1, resultados!$A$1:$ZZ$1, 0))</f>
        <v/>
      </c>
      <c r="B2591">
        <f>INDEX(resultados!$A$2:$ZZ$3000, 2585, MATCH($B$2, resultados!$A$1:$ZZ$1, 0))</f>
        <v/>
      </c>
      <c r="C2591">
        <f>INDEX(resultados!$A$2:$ZZ$3000, 2585, MATCH($B$3, resultados!$A$1:$ZZ$1, 0))</f>
        <v/>
      </c>
    </row>
    <row r="2592">
      <c r="A2592">
        <f>INDEX(resultados!$A$2:$ZZ$3000, 2586, MATCH($B$1, resultados!$A$1:$ZZ$1, 0))</f>
        <v/>
      </c>
      <c r="B2592">
        <f>INDEX(resultados!$A$2:$ZZ$3000, 2586, MATCH($B$2, resultados!$A$1:$ZZ$1, 0))</f>
        <v/>
      </c>
      <c r="C2592">
        <f>INDEX(resultados!$A$2:$ZZ$3000, 2586, MATCH($B$3, resultados!$A$1:$ZZ$1, 0))</f>
        <v/>
      </c>
    </row>
    <row r="2593">
      <c r="A2593">
        <f>INDEX(resultados!$A$2:$ZZ$3000, 2587, MATCH($B$1, resultados!$A$1:$ZZ$1, 0))</f>
        <v/>
      </c>
      <c r="B2593">
        <f>INDEX(resultados!$A$2:$ZZ$3000, 2587, MATCH($B$2, resultados!$A$1:$ZZ$1, 0))</f>
        <v/>
      </c>
      <c r="C2593">
        <f>INDEX(resultados!$A$2:$ZZ$3000, 2587, MATCH($B$3, resultados!$A$1:$ZZ$1, 0))</f>
        <v/>
      </c>
    </row>
    <row r="2594">
      <c r="A2594">
        <f>INDEX(resultados!$A$2:$ZZ$3000, 2588, MATCH($B$1, resultados!$A$1:$ZZ$1, 0))</f>
        <v/>
      </c>
      <c r="B2594">
        <f>INDEX(resultados!$A$2:$ZZ$3000, 2588, MATCH($B$2, resultados!$A$1:$ZZ$1, 0))</f>
        <v/>
      </c>
      <c r="C2594">
        <f>INDEX(resultados!$A$2:$ZZ$3000, 2588, MATCH($B$3, resultados!$A$1:$ZZ$1, 0))</f>
        <v/>
      </c>
    </row>
    <row r="2595">
      <c r="A2595">
        <f>INDEX(resultados!$A$2:$ZZ$3000, 2589, MATCH($B$1, resultados!$A$1:$ZZ$1, 0))</f>
        <v/>
      </c>
      <c r="B2595">
        <f>INDEX(resultados!$A$2:$ZZ$3000, 2589, MATCH($B$2, resultados!$A$1:$ZZ$1, 0))</f>
        <v/>
      </c>
      <c r="C2595">
        <f>INDEX(resultados!$A$2:$ZZ$3000, 2589, MATCH($B$3, resultados!$A$1:$ZZ$1, 0))</f>
        <v/>
      </c>
    </row>
    <row r="2596">
      <c r="A2596">
        <f>INDEX(resultados!$A$2:$ZZ$3000, 2590, MATCH($B$1, resultados!$A$1:$ZZ$1, 0))</f>
        <v/>
      </c>
      <c r="B2596">
        <f>INDEX(resultados!$A$2:$ZZ$3000, 2590, MATCH($B$2, resultados!$A$1:$ZZ$1, 0))</f>
        <v/>
      </c>
      <c r="C2596">
        <f>INDEX(resultados!$A$2:$ZZ$3000, 2590, MATCH($B$3, resultados!$A$1:$ZZ$1, 0))</f>
        <v/>
      </c>
    </row>
    <row r="2597">
      <c r="A2597">
        <f>INDEX(resultados!$A$2:$ZZ$3000, 2591, MATCH($B$1, resultados!$A$1:$ZZ$1, 0))</f>
        <v/>
      </c>
      <c r="B2597">
        <f>INDEX(resultados!$A$2:$ZZ$3000, 2591, MATCH($B$2, resultados!$A$1:$ZZ$1, 0))</f>
        <v/>
      </c>
      <c r="C2597">
        <f>INDEX(resultados!$A$2:$ZZ$3000, 2591, MATCH($B$3, resultados!$A$1:$ZZ$1, 0))</f>
        <v/>
      </c>
    </row>
    <row r="2598">
      <c r="A2598">
        <f>INDEX(resultados!$A$2:$ZZ$3000, 2592, MATCH($B$1, resultados!$A$1:$ZZ$1, 0))</f>
        <v/>
      </c>
      <c r="B2598">
        <f>INDEX(resultados!$A$2:$ZZ$3000, 2592, MATCH($B$2, resultados!$A$1:$ZZ$1, 0))</f>
        <v/>
      </c>
      <c r="C2598">
        <f>INDEX(resultados!$A$2:$ZZ$3000, 2592, MATCH($B$3, resultados!$A$1:$ZZ$1, 0))</f>
        <v/>
      </c>
    </row>
    <row r="2599">
      <c r="A2599">
        <f>INDEX(resultados!$A$2:$ZZ$3000, 2593, MATCH($B$1, resultados!$A$1:$ZZ$1, 0))</f>
        <v/>
      </c>
      <c r="B2599">
        <f>INDEX(resultados!$A$2:$ZZ$3000, 2593, MATCH($B$2, resultados!$A$1:$ZZ$1, 0))</f>
        <v/>
      </c>
      <c r="C2599">
        <f>INDEX(resultados!$A$2:$ZZ$3000, 2593, MATCH($B$3, resultados!$A$1:$ZZ$1, 0))</f>
        <v/>
      </c>
    </row>
    <row r="2600">
      <c r="A2600">
        <f>INDEX(resultados!$A$2:$ZZ$3000, 2594, MATCH($B$1, resultados!$A$1:$ZZ$1, 0))</f>
        <v/>
      </c>
      <c r="B2600">
        <f>INDEX(resultados!$A$2:$ZZ$3000, 2594, MATCH($B$2, resultados!$A$1:$ZZ$1, 0))</f>
        <v/>
      </c>
      <c r="C2600">
        <f>INDEX(resultados!$A$2:$ZZ$3000, 2594, MATCH($B$3, resultados!$A$1:$ZZ$1, 0))</f>
        <v/>
      </c>
    </row>
    <row r="2601">
      <c r="A2601">
        <f>INDEX(resultados!$A$2:$ZZ$3000, 2595, MATCH($B$1, resultados!$A$1:$ZZ$1, 0))</f>
        <v/>
      </c>
      <c r="B2601">
        <f>INDEX(resultados!$A$2:$ZZ$3000, 2595, MATCH($B$2, resultados!$A$1:$ZZ$1, 0))</f>
        <v/>
      </c>
      <c r="C2601">
        <f>INDEX(resultados!$A$2:$ZZ$3000, 2595, MATCH($B$3, resultados!$A$1:$ZZ$1, 0))</f>
        <v/>
      </c>
    </row>
    <row r="2602">
      <c r="A2602">
        <f>INDEX(resultados!$A$2:$ZZ$3000, 2596, MATCH($B$1, resultados!$A$1:$ZZ$1, 0))</f>
        <v/>
      </c>
      <c r="B2602">
        <f>INDEX(resultados!$A$2:$ZZ$3000, 2596, MATCH($B$2, resultados!$A$1:$ZZ$1, 0))</f>
        <v/>
      </c>
      <c r="C2602">
        <f>INDEX(resultados!$A$2:$ZZ$3000, 2596, MATCH($B$3, resultados!$A$1:$ZZ$1, 0))</f>
        <v/>
      </c>
    </row>
    <row r="2603">
      <c r="A2603">
        <f>INDEX(resultados!$A$2:$ZZ$3000, 2597, MATCH($B$1, resultados!$A$1:$ZZ$1, 0))</f>
        <v/>
      </c>
      <c r="B2603">
        <f>INDEX(resultados!$A$2:$ZZ$3000, 2597, MATCH($B$2, resultados!$A$1:$ZZ$1, 0))</f>
        <v/>
      </c>
      <c r="C2603">
        <f>INDEX(resultados!$A$2:$ZZ$3000, 2597, MATCH($B$3, resultados!$A$1:$ZZ$1, 0))</f>
        <v/>
      </c>
    </row>
    <row r="2604">
      <c r="A2604">
        <f>INDEX(resultados!$A$2:$ZZ$3000, 2598, MATCH($B$1, resultados!$A$1:$ZZ$1, 0))</f>
        <v/>
      </c>
      <c r="B2604">
        <f>INDEX(resultados!$A$2:$ZZ$3000, 2598, MATCH($B$2, resultados!$A$1:$ZZ$1, 0))</f>
        <v/>
      </c>
      <c r="C2604">
        <f>INDEX(resultados!$A$2:$ZZ$3000, 2598, MATCH($B$3, resultados!$A$1:$ZZ$1, 0))</f>
        <v/>
      </c>
    </row>
    <row r="2605">
      <c r="A2605">
        <f>INDEX(resultados!$A$2:$ZZ$3000, 2599, MATCH($B$1, resultados!$A$1:$ZZ$1, 0))</f>
        <v/>
      </c>
      <c r="B2605">
        <f>INDEX(resultados!$A$2:$ZZ$3000, 2599, MATCH($B$2, resultados!$A$1:$ZZ$1, 0))</f>
        <v/>
      </c>
      <c r="C2605">
        <f>INDEX(resultados!$A$2:$ZZ$3000, 2599, MATCH($B$3, resultados!$A$1:$ZZ$1, 0))</f>
        <v/>
      </c>
    </row>
    <row r="2606">
      <c r="A2606">
        <f>INDEX(resultados!$A$2:$ZZ$3000, 2600, MATCH($B$1, resultados!$A$1:$ZZ$1, 0))</f>
        <v/>
      </c>
      <c r="B2606">
        <f>INDEX(resultados!$A$2:$ZZ$3000, 2600, MATCH($B$2, resultados!$A$1:$ZZ$1, 0))</f>
        <v/>
      </c>
      <c r="C2606">
        <f>INDEX(resultados!$A$2:$ZZ$3000, 2600, MATCH($B$3, resultados!$A$1:$ZZ$1, 0))</f>
        <v/>
      </c>
    </row>
    <row r="2607">
      <c r="A2607">
        <f>INDEX(resultados!$A$2:$ZZ$3000, 2601, MATCH($B$1, resultados!$A$1:$ZZ$1, 0))</f>
        <v/>
      </c>
      <c r="B2607">
        <f>INDEX(resultados!$A$2:$ZZ$3000, 2601, MATCH($B$2, resultados!$A$1:$ZZ$1, 0))</f>
        <v/>
      </c>
      <c r="C2607">
        <f>INDEX(resultados!$A$2:$ZZ$3000, 2601, MATCH($B$3, resultados!$A$1:$ZZ$1, 0))</f>
        <v/>
      </c>
    </row>
    <row r="2608">
      <c r="A2608">
        <f>INDEX(resultados!$A$2:$ZZ$3000, 2602, MATCH($B$1, resultados!$A$1:$ZZ$1, 0))</f>
        <v/>
      </c>
      <c r="B2608">
        <f>INDEX(resultados!$A$2:$ZZ$3000, 2602, MATCH($B$2, resultados!$A$1:$ZZ$1, 0))</f>
        <v/>
      </c>
      <c r="C2608">
        <f>INDEX(resultados!$A$2:$ZZ$3000, 2602, MATCH($B$3, resultados!$A$1:$ZZ$1, 0))</f>
        <v/>
      </c>
    </row>
    <row r="2609">
      <c r="A2609">
        <f>INDEX(resultados!$A$2:$ZZ$3000, 2603, MATCH($B$1, resultados!$A$1:$ZZ$1, 0))</f>
        <v/>
      </c>
      <c r="B2609">
        <f>INDEX(resultados!$A$2:$ZZ$3000, 2603, MATCH($B$2, resultados!$A$1:$ZZ$1, 0))</f>
        <v/>
      </c>
      <c r="C2609">
        <f>INDEX(resultados!$A$2:$ZZ$3000, 2603, MATCH($B$3, resultados!$A$1:$ZZ$1, 0))</f>
        <v/>
      </c>
    </row>
    <row r="2610">
      <c r="A2610">
        <f>INDEX(resultados!$A$2:$ZZ$3000, 2604, MATCH($B$1, resultados!$A$1:$ZZ$1, 0))</f>
        <v/>
      </c>
      <c r="B2610">
        <f>INDEX(resultados!$A$2:$ZZ$3000, 2604, MATCH($B$2, resultados!$A$1:$ZZ$1, 0))</f>
        <v/>
      </c>
      <c r="C2610">
        <f>INDEX(resultados!$A$2:$ZZ$3000, 2604, MATCH($B$3, resultados!$A$1:$ZZ$1, 0))</f>
        <v/>
      </c>
    </row>
    <row r="2611">
      <c r="A2611">
        <f>INDEX(resultados!$A$2:$ZZ$3000, 2605, MATCH($B$1, resultados!$A$1:$ZZ$1, 0))</f>
        <v/>
      </c>
      <c r="B2611">
        <f>INDEX(resultados!$A$2:$ZZ$3000, 2605, MATCH($B$2, resultados!$A$1:$ZZ$1, 0))</f>
        <v/>
      </c>
      <c r="C2611">
        <f>INDEX(resultados!$A$2:$ZZ$3000, 2605, MATCH($B$3, resultados!$A$1:$ZZ$1, 0))</f>
        <v/>
      </c>
    </row>
    <row r="2612">
      <c r="A2612">
        <f>INDEX(resultados!$A$2:$ZZ$3000, 2606, MATCH($B$1, resultados!$A$1:$ZZ$1, 0))</f>
        <v/>
      </c>
      <c r="B2612">
        <f>INDEX(resultados!$A$2:$ZZ$3000, 2606, MATCH($B$2, resultados!$A$1:$ZZ$1, 0))</f>
        <v/>
      </c>
      <c r="C2612">
        <f>INDEX(resultados!$A$2:$ZZ$3000, 2606, MATCH($B$3, resultados!$A$1:$ZZ$1, 0))</f>
        <v/>
      </c>
    </row>
    <row r="2613">
      <c r="A2613">
        <f>INDEX(resultados!$A$2:$ZZ$3000, 2607, MATCH($B$1, resultados!$A$1:$ZZ$1, 0))</f>
        <v/>
      </c>
      <c r="B2613">
        <f>INDEX(resultados!$A$2:$ZZ$3000, 2607, MATCH($B$2, resultados!$A$1:$ZZ$1, 0))</f>
        <v/>
      </c>
      <c r="C2613">
        <f>INDEX(resultados!$A$2:$ZZ$3000, 2607, MATCH($B$3, resultados!$A$1:$ZZ$1, 0))</f>
        <v/>
      </c>
    </row>
    <row r="2614">
      <c r="A2614">
        <f>INDEX(resultados!$A$2:$ZZ$3000, 2608, MATCH($B$1, resultados!$A$1:$ZZ$1, 0))</f>
        <v/>
      </c>
      <c r="B2614">
        <f>INDEX(resultados!$A$2:$ZZ$3000, 2608, MATCH($B$2, resultados!$A$1:$ZZ$1, 0))</f>
        <v/>
      </c>
      <c r="C2614">
        <f>INDEX(resultados!$A$2:$ZZ$3000, 2608, MATCH($B$3, resultados!$A$1:$ZZ$1, 0))</f>
        <v/>
      </c>
    </row>
    <row r="2615">
      <c r="A2615">
        <f>INDEX(resultados!$A$2:$ZZ$3000, 2609, MATCH($B$1, resultados!$A$1:$ZZ$1, 0))</f>
        <v/>
      </c>
      <c r="B2615">
        <f>INDEX(resultados!$A$2:$ZZ$3000, 2609, MATCH($B$2, resultados!$A$1:$ZZ$1, 0))</f>
        <v/>
      </c>
      <c r="C2615">
        <f>INDEX(resultados!$A$2:$ZZ$3000, 2609, MATCH($B$3, resultados!$A$1:$ZZ$1, 0))</f>
        <v/>
      </c>
    </row>
    <row r="2616">
      <c r="A2616">
        <f>INDEX(resultados!$A$2:$ZZ$3000, 2610, MATCH($B$1, resultados!$A$1:$ZZ$1, 0))</f>
        <v/>
      </c>
      <c r="B2616">
        <f>INDEX(resultados!$A$2:$ZZ$3000, 2610, MATCH($B$2, resultados!$A$1:$ZZ$1, 0))</f>
        <v/>
      </c>
      <c r="C2616">
        <f>INDEX(resultados!$A$2:$ZZ$3000, 2610, MATCH($B$3, resultados!$A$1:$ZZ$1, 0))</f>
        <v/>
      </c>
    </row>
    <row r="2617">
      <c r="A2617">
        <f>INDEX(resultados!$A$2:$ZZ$3000, 2611, MATCH($B$1, resultados!$A$1:$ZZ$1, 0))</f>
        <v/>
      </c>
      <c r="B2617">
        <f>INDEX(resultados!$A$2:$ZZ$3000, 2611, MATCH($B$2, resultados!$A$1:$ZZ$1, 0))</f>
        <v/>
      </c>
      <c r="C2617">
        <f>INDEX(resultados!$A$2:$ZZ$3000, 2611, MATCH($B$3, resultados!$A$1:$ZZ$1, 0))</f>
        <v/>
      </c>
    </row>
    <row r="2618">
      <c r="A2618">
        <f>INDEX(resultados!$A$2:$ZZ$3000, 2612, MATCH($B$1, resultados!$A$1:$ZZ$1, 0))</f>
        <v/>
      </c>
      <c r="B2618">
        <f>INDEX(resultados!$A$2:$ZZ$3000, 2612, MATCH($B$2, resultados!$A$1:$ZZ$1, 0))</f>
        <v/>
      </c>
      <c r="C2618">
        <f>INDEX(resultados!$A$2:$ZZ$3000, 2612, MATCH($B$3, resultados!$A$1:$ZZ$1, 0))</f>
        <v/>
      </c>
    </row>
    <row r="2619">
      <c r="A2619">
        <f>INDEX(resultados!$A$2:$ZZ$3000, 2613, MATCH($B$1, resultados!$A$1:$ZZ$1, 0))</f>
        <v/>
      </c>
      <c r="B2619">
        <f>INDEX(resultados!$A$2:$ZZ$3000, 2613, MATCH($B$2, resultados!$A$1:$ZZ$1, 0))</f>
        <v/>
      </c>
      <c r="C2619">
        <f>INDEX(resultados!$A$2:$ZZ$3000, 2613, MATCH($B$3, resultados!$A$1:$ZZ$1, 0))</f>
        <v/>
      </c>
    </row>
    <row r="2620">
      <c r="A2620">
        <f>INDEX(resultados!$A$2:$ZZ$3000, 2614, MATCH($B$1, resultados!$A$1:$ZZ$1, 0))</f>
        <v/>
      </c>
      <c r="B2620">
        <f>INDEX(resultados!$A$2:$ZZ$3000, 2614, MATCH($B$2, resultados!$A$1:$ZZ$1, 0))</f>
        <v/>
      </c>
      <c r="C2620">
        <f>INDEX(resultados!$A$2:$ZZ$3000, 2614, MATCH($B$3, resultados!$A$1:$ZZ$1, 0))</f>
        <v/>
      </c>
    </row>
    <row r="2621">
      <c r="A2621">
        <f>INDEX(resultados!$A$2:$ZZ$3000, 2615, MATCH($B$1, resultados!$A$1:$ZZ$1, 0))</f>
        <v/>
      </c>
      <c r="B2621">
        <f>INDEX(resultados!$A$2:$ZZ$3000, 2615, MATCH($B$2, resultados!$A$1:$ZZ$1, 0))</f>
        <v/>
      </c>
      <c r="C2621">
        <f>INDEX(resultados!$A$2:$ZZ$3000, 2615, MATCH($B$3, resultados!$A$1:$ZZ$1, 0))</f>
        <v/>
      </c>
    </row>
    <row r="2622">
      <c r="A2622">
        <f>INDEX(resultados!$A$2:$ZZ$3000, 2616, MATCH($B$1, resultados!$A$1:$ZZ$1, 0))</f>
        <v/>
      </c>
      <c r="B2622">
        <f>INDEX(resultados!$A$2:$ZZ$3000, 2616, MATCH($B$2, resultados!$A$1:$ZZ$1, 0))</f>
        <v/>
      </c>
      <c r="C2622">
        <f>INDEX(resultados!$A$2:$ZZ$3000, 2616, MATCH($B$3, resultados!$A$1:$ZZ$1, 0))</f>
        <v/>
      </c>
    </row>
    <row r="2623">
      <c r="A2623">
        <f>INDEX(resultados!$A$2:$ZZ$3000, 2617, MATCH($B$1, resultados!$A$1:$ZZ$1, 0))</f>
        <v/>
      </c>
      <c r="B2623">
        <f>INDEX(resultados!$A$2:$ZZ$3000, 2617, MATCH($B$2, resultados!$A$1:$ZZ$1, 0))</f>
        <v/>
      </c>
      <c r="C2623">
        <f>INDEX(resultados!$A$2:$ZZ$3000, 2617, MATCH($B$3, resultados!$A$1:$ZZ$1, 0))</f>
        <v/>
      </c>
    </row>
    <row r="2624">
      <c r="A2624">
        <f>INDEX(resultados!$A$2:$ZZ$3000, 2618, MATCH($B$1, resultados!$A$1:$ZZ$1, 0))</f>
        <v/>
      </c>
      <c r="B2624">
        <f>INDEX(resultados!$A$2:$ZZ$3000, 2618, MATCH($B$2, resultados!$A$1:$ZZ$1, 0))</f>
        <v/>
      </c>
      <c r="C2624">
        <f>INDEX(resultados!$A$2:$ZZ$3000, 2618, MATCH($B$3, resultados!$A$1:$ZZ$1, 0))</f>
        <v/>
      </c>
    </row>
    <row r="2625">
      <c r="A2625">
        <f>INDEX(resultados!$A$2:$ZZ$3000, 2619, MATCH($B$1, resultados!$A$1:$ZZ$1, 0))</f>
        <v/>
      </c>
      <c r="B2625">
        <f>INDEX(resultados!$A$2:$ZZ$3000, 2619, MATCH($B$2, resultados!$A$1:$ZZ$1, 0))</f>
        <v/>
      </c>
      <c r="C2625">
        <f>INDEX(resultados!$A$2:$ZZ$3000, 2619, MATCH($B$3, resultados!$A$1:$ZZ$1, 0))</f>
        <v/>
      </c>
    </row>
    <row r="2626">
      <c r="A2626">
        <f>INDEX(resultados!$A$2:$ZZ$3000, 2620, MATCH($B$1, resultados!$A$1:$ZZ$1, 0))</f>
        <v/>
      </c>
      <c r="B2626">
        <f>INDEX(resultados!$A$2:$ZZ$3000, 2620, MATCH($B$2, resultados!$A$1:$ZZ$1, 0))</f>
        <v/>
      </c>
      <c r="C2626">
        <f>INDEX(resultados!$A$2:$ZZ$3000, 2620, MATCH($B$3, resultados!$A$1:$ZZ$1, 0))</f>
        <v/>
      </c>
    </row>
    <row r="2627">
      <c r="A2627">
        <f>INDEX(resultados!$A$2:$ZZ$3000, 2621, MATCH($B$1, resultados!$A$1:$ZZ$1, 0))</f>
        <v/>
      </c>
      <c r="B2627">
        <f>INDEX(resultados!$A$2:$ZZ$3000, 2621, MATCH($B$2, resultados!$A$1:$ZZ$1, 0))</f>
        <v/>
      </c>
      <c r="C2627">
        <f>INDEX(resultados!$A$2:$ZZ$3000, 2621, MATCH($B$3, resultados!$A$1:$ZZ$1, 0))</f>
        <v/>
      </c>
    </row>
    <row r="2628">
      <c r="A2628">
        <f>INDEX(resultados!$A$2:$ZZ$3000, 2622, MATCH($B$1, resultados!$A$1:$ZZ$1, 0))</f>
        <v/>
      </c>
      <c r="B2628">
        <f>INDEX(resultados!$A$2:$ZZ$3000, 2622, MATCH($B$2, resultados!$A$1:$ZZ$1, 0))</f>
        <v/>
      </c>
      <c r="C2628">
        <f>INDEX(resultados!$A$2:$ZZ$3000, 2622, MATCH($B$3, resultados!$A$1:$ZZ$1, 0))</f>
        <v/>
      </c>
    </row>
    <row r="2629">
      <c r="A2629">
        <f>INDEX(resultados!$A$2:$ZZ$3000, 2623, MATCH($B$1, resultados!$A$1:$ZZ$1, 0))</f>
        <v/>
      </c>
      <c r="B2629">
        <f>INDEX(resultados!$A$2:$ZZ$3000, 2623, MATCH($B$2, resultados!$A$1:$ZZ$1, 0))</f>
        <v/>
      </c>
      <c r="C2629">
        <f>INDEX(resultados!$A$2:$ZZ$3000, 2623, MATCH($B$3, resultados!$A$1:$ZZ$1, 0))</f>
        <v/>
      </c>
    </row>
    <row r="2630">
      <c r="A2630">
        <f>INDEX(resultados!$A$2:$ZZ$3000, 2624, MATCH($B$1, resultados!$A$1:$ZZ$1, 0))</f>
        <v/>
      </c>
      <c r="B2630">
        <f>INDEX(resultados!$A$2:$ZZ$3000, 2624, MATCH($B$2, resultados!$A$1:$ZZ$1, 0))</f>
        <v/>
      </c>
      <c r="C2630">
        <f>INDEX(resultados!$A$2:$ZZ$3000, 2624, MATCH($B$3, resultados!$A$1:$ZZ$1, 0))</f>
        <v/>
      </c>
    </row>
    <row r="2631">
      <c r="A2631">
        <f>INDEX(resultados!$A$2:$ZZ$3000, 2625, MATCH($B$1, resultados!$A$1:$ZZ$1, 0))</f>
        <v/>
      </c>
      <c r="B2631">
        <f>INDEX(resultados!$A$2:$ZZ$3000, 2625, MATCH($B$2, resultados!$A$1:$ZZ$1, 0))</f>
        <v/>
      </c>
      <c r="C2631">
        <f>INDEX(resultados!$A$2:$ZZ$3000, 2625, MATCH($B$3, resultados!$A$1:$ZZ$1, 0))</f>
        <v/>
      </c>
    </row>
    <row r="2632">
      <c r="A2632">
        <f>INDEX(resultados!$A$2:$ZZ$3000, 2626, MATCH($B$1, resultados!$A$1:$ZZ$1, 0))</f>
        <v/>
      </c>
      <c r="B2632">
        <f>INDEX(resultados!$A$2:$ZZ$3000, 2626, MATCH($B$2, resultados!$A$1:$ZZ$1, 0))</f>
        <v/>
      </c>
      <c r="C2632">
        <f>INDEX(resultados!$A$2:$ZZ$3000, 2626, MATCH($B$3, resultados!$A$1:$ZZ$1, 0))</f>
        <v/>
      </c>
    </row>
    <row r="2633">
      <c r="A2633">
        <f>INDEX(resultados!$A$2:$ZZ$3000, 2627, MATCH($B$1, resultados!$A$1:$ZZ$1, 0))</f>
        <v/>
      </c>
      <c r="B2633">
        <f>INDEX(resultados!$A$2:$ZZ$3000, 2627, MATCH($B$2, resultados!$A$1:$ZZ$1, 0))</f>
        <v/>
      </c>
      <c r="C2633">
        <f>INDEX(resultados!$A$2:$ZZ$3000, 2627, MATCH($B$3, resultados!$A$1:$ZZ$1, 0))</f>
        <v/>
      </c>
    </row>
    <row r="2634">
      <c r="A2634">
        <f>INDEX(resultados!$A$2:$ZZ$3000, 2628, MATCH($B$1, resultados!$A$1:$ZZ$1, 0))</f>
        <v/>
      </c>
      <c r="B2634">
        <f>INDEX(resultados!$A$2:$ZZ$3000, 2628, MATCH($B$2, resultados!$A$1:$ZZ$1, 0))</f>
        <v/>
      </c>
      <c r="C2634">
        <f>INDEX(resultados!$A$2:$ZZ$3000, 2628, MATCH($B$3, resultados!$A$1:$ZZ$1, 0))</f>
        <v/>
      </c>
    </row>
    <row r="2635">
      <c r="A2635">
        <f>INDEX(resultados!$A$2:$ZZ$3000, 2629, MATCH($B$1, resultados!$A$1:$ZZ$1, 0))</f>
        <v/>
      </c>
      <c r="B2635">
        <f>INDEX(resultados!$A$2:$ZZ$3000, 2629, MATCH($B$2, resultados!$A$1:$ZZ$1, 0))</f>
        <v/>
      </c>
      <c r="C2635">
        <f>INDEX(resultados!$A$2:$ZZ$3000, 2629, MATCH($B$3, resultados!$A$1:$ZZ$1, 0))</f>
        <v/>
      </c>
    </row>
    <row r="2636">
      <c r="A2636">
        <f>INDEX(resultados!$A$2:$ZZ$3000, 2630, MATCH($B$1, resultados!$A$1:$ZZ$1, 0))</f>
        <v/>
      </c>
      <c r="B2636">
        <f>INDEX(resultados!$A$2:$ZZ$3000, 2630, MATCH($B$2, resultados!$A$1:$ZZ$1, 0))</f>
        <v/>
      </c>
      <c r="C2636">
        <f>INDEX(resultados!$A$2:$ZZ$3000, 2630, MATCH($B$3, resultados!$A$1:$ZZ$1, 0))</f>
        <v/>
      </c>
    </row>
    <row r="2637">
      <c r="A2637">
        <f>INDEX(resultados!$A$2:$ZZ$3000, 2631, MATCH($B$1, resultados!$A$1:$ZZ$1, 0))</f>
        <v/>
      </c>
      <c r="B2637">
        <f>INDEX(resultados!$A$2:$ZZ$3000, 2631, MATCH($B$2, resultados!$A$1:$ZZ$1, 0))</f>
        <v/>
      </c>
      <c r="C2637">
        <f>INDEX(resultados!$A$2:$ZZ$3000, 2631, MATCH($B$3, resultados!$A$1:$ZZ$1, 0))</f>
        <v/>
      </c>
    </row>
    <row r="2638">
      <c r="A2638">
        <f>INDEX(resultados!$A$2:$ZZ$3000, 2632, MATCH($B$1, resultados!$A$1:$ZZ$1, 0))</f>
        <v/>
      </c>
      <c r="B2638">
        <f>INDEX(resultados!$A$2:$ZZ$3000, 2632, MATCH($B$2, resultados!$A$1:$ZZ$1, 0))</f>
        <v/>
      </c>
      <c r="C2638">
        <f>INDEX(resultados!$A$2:$ZZ$3000, 2632, MATCH($B$3, resultados!$A$1:$ZZ$1, 0))</f>
        <v/>
      </c>
    </row>
    <row r="2639">
      <c r="A2639">
        <f>INDEX(resultados!$A$2:$ZZ$3000, 2633, MATCH($B$1, resultados!$A$1:$ZZ$1, 0))</f>
        <v/>
      </c>
      <c r="B2639">
        <f>INDEX(resultados!$A$2:$ZZ$3000, 2633, MATCH($B$2, resultados!$A$1:$ZZ$1, 0))</f>
        <v/>
      </c>
      <c r="C2639">
        <f>INDEX(resultados!$A$2:$ZZ$3000, 2633, MATCH($B$3, resultados!$A$1:$ZZ$1, 0))</f>
        <v/>
      </c>
    </row>
    <row r="2640">
      <c r="A2640">
        <f>INDEX(resultados!$A$2:$ZZ$3000, 2634, MATCH($B$1, resultados!$A$1:$ZZ$1, 0))</f>
        <v/>
      </c>
      <c r="B2640">
        <f>INDEX(resultados!$A$2:$ZZ$3000, 2634, MATCH($B$2, resultados!$A$1:$ZZ$1, 0))</f>
        <v/>
      </c>
      <c r="C2640">
        <f>INDEX(resultados!$A$2:$ZZ$3000, 2634, MATCH($B$3, resultados!$A$1:$ZZ$1, 0))</f>
        <v/>
      </c>
    </row>
    <row r="2641">
      <c r="A2641">
        <f>INDEX(resultados!$A$2:$ZZ$3000, 2635, MATCH($B$1, resultados!$A$1:$ZZ$1, 0))</f>
        <v/>
      </c>
      <c r="B2641">
        <f>INDEX(resultados!$A$2:$ZZ$3000, 2635, MATCH($B$2, resultados!$A$1:$ZZ$1, 0))</f>
        <v/>
      </c>
      <c r="C2641">
        <f>INDEX(resultados!$A$2:$ZZ$3000, 2635, MATCH($B$3, resultados!$A$1:$ZZ$1, 0))</f>
        <v/>
      </c>
    </row>
    <row r="2642">
      <c r="A2642">
        <f>INDEX(resultados!$A$2:$ZZ$3000, 2636, MATCH($B$1, resultados!$A$1:$ZZ$1, 0))</f>
        <v/>
      </c>
      <c r="B2642">
        <f>INDEX(resultados!$A$2:$ZZ$3000, 2636, MATCH($B$2, resultados!$A$1:$ZZ$1, 0))</f>
        <v/>
      </c>
      <c r="C2642">
        <f>INDEX(resultados!$A$2:$ZZ$3000, 2636, MATCH($B$3, resultados!$A$1:$ZZ$1, 0))</f>
        <v/>
      </c>
    </row>
    <row r="2643">
      <c r="A2643">
        <f>INDEX(resultados!$A$2:$ZZ$3000, 2637, MATCH($B$1, resultados!$A$1:$ZZ$1, 0))</f>
        <v/>
      </c>
      <c r="B2643">
        <f>INDEX(resultados!$A$2:$ZZ$3000, 2637, MATCH($B$2, resultados!$A$1:$ZZ$1, 0))</f>
        <v/>
      </c>
      <c r="C2643">
        <f>INDEX(resultados!$A$2:$ZZ$3000, 2637, MATCH($B$3, resultados!$A$1:$ZZ$1, 0))</f>
        <v/>
      </c>
    </row>
    <row r="2644">
      <c r="A2644">
        <f>INDEX(resultados!$A$2:$ZZ$3000, 2638, MATCH($B$1, resultados!$A$1:$ZZ$1, 0))</f>
        <v/>
      </c>
      <c r="B2644">
        <f>INDEX(resultados!$A$2:$ZZ$3000, 2638, MATCH($B$2, resultados!$A$1:$ZZ$1, 0))</f>
        <v/>
      </c>
      <c r="C2644">
        <f>INDEX(resultados!$A$2:$ZZ$3000, 2638, MATCH($B$3, resultados!$A$1:$ZZ$1, 0))</f>
        <v/>
      </c>
    </row>
    <row r="2645">
      <c r="A2645">
        <f>INDEX(resultados!$A$2:$ZZ$3000, 2639, MATCH($B$1, resultados!$A$1:$ZZ$1, 0))</f>
        <v/>
      </c>
      <c r="B2645">
        <f>INDEX(resultados!$A$2:$ZZ$3000, 2639, MATCH($B$2, resultados!$A$1:$ZZ$1, 0))</f>
        <v/>
      </c>
      <c r="C2645">
        <f>INDEX(resultados!$A$2:$ZZ$3000, 2639, MATCH($B$3, resultados!$A$1:$ZZ$1, 0))</f>
        <v/>
      </c>
    </row>
    <row r="2646">
      <c r="A2646">
        <f>INDEX(resultados!$A$2:$ZZ$3000, 2640, MATCH($B$1, resultados!$A$1:$ZZ$1, 0))</f>
        <v/>
      </c>
      <c r="B2646">
        <f>INDEX(resultados!$A$2:$ZZ$3000, 2640, MATCH($B$2, resultados!$A$1:$ZZ$1, 0))</f>
        <v/>
      </c>
      <c r="C2646">
        <f>INDEX(resultados!$A$2:$ZZ$3000, 2640, MATCH($B$3, resultados!$A$1:$ZZ$1, 0))</f>
        <v/>
      </c>
    </row>
    <row r="2647">
      <c r="A2647">
        <f>INDEX(resultados!$A$2:$ZZ$3000, 2641, MATCH($B$1, resultados!$A$1:$ZZ$1, 0))</f>
        <v/>
      </c>
      <c r="B2647">
        <f>INDEX(resultados!$A$2:$ZZ$3000, 2641, MATCH($B$2, resultados!$A$1:$ZZ$1, 0))</f>
        <v/>
      </c>
      <c r="C2647">
        <f>INDEX(resultados!$A$2:$ZZ$3000, 2641, MATCH($B$3, resultados!$A$1:$ZZ$1, 0))</f>
        <v/>
      </c>
    </row>
    <row r="2648">
      <c r="A2648">
        <f>INDEX(resultados!$A$2:$ZZ$3000, 2642, MATCH($B$1, resultados!$A$1:$ZZ$1, 0))</f>
        <v/>
      </c>
      <c r="B2648">
        <f>INDEX(resultados!$A$2:$ZZ$3000, 2642, MATCH($B$2, resultados!$A$1:$ZZ$1, 0))</f>
        <v/>
      </c>
      <c r="C2648">
        <f>INDEX(resultados!$A$2:$ZZ$3000, 2642, MATCH($B$3, resultados!$A$1:$ZZ$1, 0))</f>
        <v/>
      </c>
    </row>
    <row r="2649">
      <c r="A2649">
        <f>INDEX(resultados!$A$2:$ZZ$3000, 2643, MATCH($B$1, resultados!$A$1:$ZZ$1, 0))</f>
        <v/>
      </c>
      <c r="B2649">
        <f>INDEX(resultados!$A$2:$ZZ$3000, 2643, MATCH($B$2, resultados!$A$1:$ZZ$1, 0))</f>
        <v/>
      </c>
      <c r="C2649">
        <f>INDEX(resultados!$A$2:$ZZ$3000, 2643, MATCH($B$3, resultados!$A$1:$ZZ$1, 0))</f>
        <v/>
      </c>
    </row>
    <row r="2650">
      <c r="A2650">
        <f>INDEX(resultados!$A$2:$ZZ$3000, 2644, MATCH($B$1, resultados!$A$1:$ZZ$1, 0))</f>
        <v/>
      </c>
      <c r="B2650">
        <f>INDEX(resultados!$A$2:$ZZ$3000, 2644, MATCH($B$2, resultados!$A$1:$ZZ$1, 0))</f>
        <v/>
      </c>
      <c r="C2650">
        <f>INDEX(resultados!$A$2:$ZZ$3000, 2644, MATCH($B$3, resultados!$A$1:$ZZ$1, 0))</f>
        <v/>
      </c>
    </row>
    <row r="2651">
      <c r="A2651">
        <f>INDEX(resultados!$A$2:$ZZ$3000, 2645, MATCH($B$1, resultados!$A$1:$ZZ$1, 0))</f>
        <v/>
      </c>
      <c r="B2651">
        <f>INDEX(resultados!$A$2:$ZZ$3000, 2645, MATCH($B$2, resultados!$A$1:$ZZ$1, 0))</f>
        <v/>
      </c>
      <c r="C2651">
        <f>INDEX(resultados!$A$2:$ZZ$3000, 2645, MATCH($B$3, resultados!$A$1:$ZZ$1, 0))</f>
        <v/>
      </c>
    </row>
    <row r="2652">
      <c r="A2652">
        <f>INDEX(resultados!$A$2:$ZZ$3000, 2646, MATCH($B$1, resultados!$A$1:$ZZ$1, 0))</f>
        <v/>
      </c>
      <c r="B2652">
        <f>INDEX(resultados!$A$2:$ZZ$3000, 2646, MATCH($B$2, resultados!$A$1:$ZZ$1, 0))</f>
        <v/>
      </c>
      <c r="C2652">
        <f>INDEX(resultados!$A$2:$ZZ$3000, 2646, MATCH($B$3, resultados!$A$1:$ZZ$1, 0))</f>
        <v/>
      </c>
    </row>
    <row r="2653">
      <c r="A2653">
        <f>INDEX(resultados!$A$2:$ZZ$3000, 2647, MATCH($B$1, resultados!$A$1:$ZZ$1, 0))</f>
        <v/>
      </c>
      <c r="B2653">
        <f>INDEX(resultados!$A$2:$ZZ$3000, 2647, MATCH($B$2, resultados!$A$1:$ZZ$1, 0))</f>
        <v/>
      </c>
      <c r="C2653">
        <f>INDEX(resultados!$A$2:$ZZ$3000, 2647, MATCH($B$3, resultados!$A$1:$ZZ$1, 0))</f>
        <v/>
      </c>
    </row>
    <row r="2654">
      <c r="A2654">
        <f>INDEX(resultados!$A$2:$ZZ$3000, 2648, MATCH($B$1, resultados!$A$1:$ZZ$1, 0))</f>
        <v/>
      </c>
      <c r="B2654">
        <f>INDEX(resultados!$A$2:$ZZ$3000, 2648, MATCH($B$2, resultados!$A$1:$ZZ$1, 0))</f>
        <v/>
      </c>
      <c r="C2654">
        <f>INDEX(resultados!$A$2:$ZZ$3000, 2648, MATCH($B$3, resultados!$A$1:$ZZ$1, 0))</f>
        <v/>
      </c>
    </row>
    <row r="2655">
      <c r="A2655">
        <f>INDEX(resultados!$A$2:$ZZ$3000, 2649, MATCH($B$1, resultados!$A$1:$ZZ$1, 0))</f>
        <v/>
      </c>
      <c r="B2655">
        <f>INDEX(resultados!$A$2:$ZZ$3000, 2649, MATCH($B$2, resultados!$A$1:$ZZ$1, 0))</f>
        <v/>
      </c>
      <c r="C2655">
        <f>INDEX(resultados!$A$2:$ZZ$3000, 2649, MATCH($B$3, resultados!$A$1:$ZZ$1, 0))</f>
        <v/>
      </c>
    </row>
    <row r="2656">
      <c r="A2656">
        <f>INDEX(resultados!$A$2:$ZZ$3000, 2650, MATCH($B$1, resultados!$A$1:$ZZ$1, 0))</f>
        <v/>
      </c>
      <c r="B2656">
        <f>INDEX(resultados!$A$2:$ZZ$3000, 2650, MATCH($B$2, resultados!$A$1:$ZZ$1, 0))</f>
        <v/>
      </c>
      <c r="C2656">
        <f>INDEX(resultados!$A$2:$ZZ$3000, 2650, MATCH($B$3, resultados!$A$1:$ZZ$1, 0))</f>
        <v/>
      </c>
    </row>
    <row r="2657">
      <c r="A2657">
        <f>INDEX(resultados!$A$2:$ZZ$3000, 2651, MATCH($B$1, resultados!$A$1:$ZZ$1, 0))</f>
        <v/>
      </c>
      <c r="B2657">
        <f>INDEX(resultados!$A$2:$ZZ$3000, 2651, MATCH($B$2, resultados!$A$1:$ZZ$1, 0))</f>
        <v/>
      </c>
      <c r="C2657">
        <f>INDEX(resultados!$A$2:$ZZ$3000, 2651, MATCH($B$3, resultados!$A$1:$ZZ$1, 0))</f>
        <v/>
      </c>
    </row>
    <row r="2658">
      <c r="A2658">
        <f>INDEX(resultados!$A$2:$ZZ$3000, 2652, MATCH($B$1, resultados!$A$1:$ZZ$1, 0))</f>
        <v/>
      </c>
      <c r="B2658">
        <f>INDEX(resultados!$A$2:$ZZ$3000, 2652, MATCH($B$2, resultados!$A$1:$ZZ$1, 0))</f>
        <v/>
      </c>
      <c r="C2658">
        <f>INDEX(resultados!$A$2:$ZZ$3000, 2652, MATCH($B$3, resultados!$A$1:$ZZ$1, 0))</f>
        <v/>
      </c>
    </row>
    <row r="2659">
      <c r="A2659">
        <f>INDEX(resultados!$A$2:$ZZ$3000, 2653, MATCH($B$1, resultados!$A$1:$ZZ$1, 0))</f>
        <v/>
      </c>
      <c r="B2659">
        <f>INDEX(resultados!$A$2:$ZZ$3000, 2653, MATCH($B$2, resultados!$A$1:$ZZ$1, 0))</f>
        <v/>
      </c>
      <c r="C2659">
        <f>INDEX(resultados!$A$2:$ZZ$3000, 2653, MATCH($B$3, resultados!$A$1:$ZZ$1, 0))</f>
        <v/>
      </c>
    </row>
    <row r="2660">
      <c r="A2660">
        <f>INDEX(resultados!$A$2:$ZZ$3000, 2654, MATCH($B$1, resultados!$A$1:$ZZ$1, 0))</f>
        <v/>
      </c>
      <c r="B2660">
        <f>INDEX(resultados!$A$2:$ZZ$3000, 2654, MATCH($B$2, resultados!$A$1:$ZZ$1, 0))</f>
        <v/>
      </c>
      <c r="C2660">
        <f>INDEX(resultados!$A$2:$ZZ$3000, 2654, MATCH($B$3, resultados!$A$1:$ZZ$1, 0))</f>
        <v/>
      </c>
    </row>
    <row r="2661">
      <c r="A2661">
        <f>INDEX(resultados!$A$2:$ZZ$3000, 2655, MATCH($B$1, resultados!$A$1:$ZZ$1, 0))</f>
        <v/>
      </c>
      <c r="B2661">
        <f>INDEX(resultados!$A$2:$ZZ$3000, 2655, MATCH($B$2, resultados!$A$1:$ZZ$1, 0))</f>
        <v/>
      </c>
      <c r="C2661">
        <f>INDEX(resultados!$A$2:$ZZ$3000, 2655, MATCH($B$3, resultados!$A$1:$ZZ$1, 0))</f>
        <v/>
      </c>
    </row>
    <row r="2662">
      <c r="A2662">
        <f>INDEX(resultados!$A$2:$ZZ$3000, 2656, MATCH($B$1, resultados!$A$1:$ZZ$1, 0))</f>
        <v/>
      </c>
      <c r="B2662">
        <f>INDEX(resultados!$A$2:$ZZ$3000, 2656, MATCH($B$2, resultados!$A$1:$ZZ$1, 0))</f>
        <v/>
      </c>
      <c r="C2662">
        <f>INDEX(resultados!$A$2:$ZZ$3000, 2656, MATCH($B$3, resultados!$A$1:$ZZ$1, 0))</f>
        <v/>
      </c>
    </row>
    <row r="2663">
      <c r="A2663">
        <f>INDEX(resultados!$A$2:$ZZ$3000, 2657, MATCH($B$1, resultados!$A$1:$ZZ$1, 0))</f>
        <v/>
      </c>
      <c r="B2663">
        <f>INDEX(resultados!$A$2:$ZZ$3000, 2657, MATCH($B$2, resultados!$A$1:$ZZ$1, 0))</f>
        <v/>
      </c>
      <c r="C2663">
        <f>INDEX(resultados!$A$2:$ZZ$3000, 2657, MATCH($B$3, resultados!$A$1:$ZZ$1, 0))</f>
        <v/>
      </c>
    </row>
    <row r="2664">
      <c r="A2664">
        <f>INDEX(resultados!$A$2:$ZZ$3000, 2658, MATCH($B$1, resultados!$A$1:$ZZ$1, 0))</f>
        <v/>
      </c>
      <c r="B2664">
        <f>INDEX(resultados!$A$2:$ZZ$3000, 2658, MATCH($B$2, resultados!$A$1:$ZZ$1, 0))</f>
        <v/>
      </c>
      <c r="C2664">
        <f>INDEX(resultados!$A$2:$ZZ$3000, 2658, MATCH($B$3, resultados!$A$1:$ZZ$1, 0))</f>
        <v/>
      </c>
    </row>
    <row r="2665">
      <c r="A2665">
        <f>INDEX(resultados!$A$2:$ZZ$3000, 2659, MATCH($B$1, resultados!$A$1:$ZZ$1, 0))</f>
        <v/>
      </c>
      <c r="B2665">
        <f>INDEX(resultados!$A$2:$ZZ$3000, 2659, MATCH($B$2, resultados!$A$1:$ZZ$1, 0))</f>
        <v/>
      </c>
      <c r="C2665">
        <f>INDEX(resultados!$A$2:$ZZ$3000, 2659, MATCH($B$3, resultados!$A$1:$ZZ$1, 0))</f>
        <v/>
      </c>
    </row>
    <row r="2666">
      <c r="A2666">
        <f>INDEX(resultados!$A$2:$ZZ$3000, 2660, MATCH($B$1, resultados!$A$1:$ZZ$1, 0))</f>
        <v/>
      </c>
      <c r="B2666">
        <f>INDEX(resultados!$A$2:$ZZ$3000, 2660, MATCH($B$2, resultados!$A$1:$ZZ$1, 0))</f>
        <v/>
      </c>
      <c r="C2666">
        <f>INDEX(resultados!$A$2:$ZZ$3000, 2660, MATCH($B$3, resultados!$A$1:$ZZ$1, 0))</f>
        <v/>
      </c>
    </row>
    <row r="2667">
      <c r="A2667">
        <f>INDEX(resultados!$A$2:$ZZ$3000, 2661, MATCH($B$1, resultados!$A$1:$ZZ$1, 0))</f>
        <v/>
      </c>
      <c r="B2667">
        <f>INDEX(resultados!$A$2:$ZZ$3000, 2661, MATCH($B$2, resultados!$A$1:$ZZ$1, 0))</f>
        <v/>
      </c>
      <c r="C2667">
        <f>INDEX(resultados!$A$2:$ZZ$3000, 2661, MATCH($B$3, resultados!$A$1:$ZZ$1, 0))</f>
        <v/>
      </c>
    </row>
    <row r="2668">
      <c r="A2668">
        <f>INDEX(resultados!$A$2:$ZZ$3000, 2662, MATCH($B$1, resultados!$A$1:$ZZ$1, 0))</f>
        <v/>
      </c>
      <c r="B2668">
        <f>INDEX(resultados!$A$2:$ZZ$3000, 2662, MATCH($B$2, resultados!$A$1:$ZZ$1, 0))</f>
        <v/>
      </c>
      <c r="C2668">
        <f>INDEX(resultados!$A$2:$ZZ$3000, 2662, MATCH($B$3, resultados!$A$1:$ZZ$1, 0))</f>
        <v/>
      </c>
    </row>
    <row r="2669">
      <c r="A2669">
        <f>INDEX(resultados!$A$2:$ZZ$3000, 2663, MATCH($B$1, resultados!$A$1:$ZZ$1, 0))</f>
        <v/>
      </c>
      <c r="B2669">
        <f>INDEX(resultados!$A$2:$ZZ$3000, 2663, MATCH($B$2, resultados!$A$1:$ZZ$1, 0))</f>
        <v/>
      </c>
      <c r="C2669">
        <f>INDEX(resultados!$A$2:$ZZ$3000, 2663, MATCH($B$3, resultados!$A$1:$ZZ$1, 0))</f>
        <v/>
      </c>
    </row>
    <row r="2670">
      <c r="A2670">
        <f>INDEX(resultados!$A$2:$ZZ$3000, 2664, MATCH($B$1, resultados!$A$1:$ZZ$1, 0))</f>
        <v/>
      </c>
      <c r="B2670">
        <f>INDEX(resultados!$A$2:$ZZ$3000, 2664, MATCH($B$2, resultados!$A$1:$ZZ$1, 0))</f>
        <v/>
      </c>
      <c r="C2670">
        <f>INDEX(resultados!$A$2:$ZZ$3000, 2664, MATCH($B$3, resultados!$A$1:$ZZ$1, 0))</f>
        <v/>
      </c>
    </row>
    <row r="2671">
      <c r="A2671">
        <f>INDEX(resultados!$A$2:$ZZ$3000, 2665, MATCH($B$1, resultados!$A$1:$ZZ$1, 0))</f>
        <v/>
      </c>
      <c r="B2671">
        <f>INDEX(resultados!$A$2:$ZZ$3000, 2665, MATCH($B$2, resultados!$A$1:$ZZ$1, 0))</f>
        <v/>
      </c>
      <c r="C2671">
        <f>INDEX(resultados!$A$2:$ZZ$3000, 2665, MATCH($B$3, resultados!$A$1:$ZZ$1, 0))</f>
        <v/>
      </c>
    </row>
    <row r="2672">
      <c r="A2672">
        <f>INDEX(resultados!$A$2:$ZZ$3000, 2666, MATCH($B$1, resultados!$A$1:$ZZ$1, 0))</f>
        <v/>
      </c>
      <c r="B2672">
        <f>INDEX(resultados!$A$2:$ZZ$3000, 2666, MATCH($B$2, resultados!$A$1:$ZZ$1, 0))</f>
        <v/>
      </c>
      <c r="C2672">
        <f>INDEX(resultados!$A$2:$ZZ$3000, 2666, MATCH($B$3, resultados!$A$1:$ZZ$1, 0))</f>
        <v/>
      </c>
    </row>
    <row r="2673">
      <c r="A2673">
        <f>INDEX(resultados!$A$2:$ZZ$3000, 2667, MATCH($B$1, resultados!$A$1:$ZZ$1, 0))</f>
        <v/>
      </c>
      <c r="B2673">
        <f>INDEX(resultados!$A$2:$ZZ$3000, 2667, MATCH($B$2, resultados!$A$1:$ZZ$1, 0))</f>
        <v/>
      </c>
      <c r="C2673">
        <f>INDEX(resultados!$A$2:$ZZ$3000, 2667, MATCH($B$3, resultados!$A$1:$ZZ$1, 0))</f>
        <v/>
      </c>
    </row>
    <row r="2674">
      <c r="A2674">
        <f>INDEX(resultados!$A$2:$ZZ$3000, 2668, MATCH($B$1, resultados!$A$1:$ZZ$1, 0))</f>
        <v/>
      </c>
      <c r="B2674">
        <f>INDEX(resultados!$A$2:$ZZ$3000, 2668, MATCH($B$2, resultados!$A$1:$ZZ$1, 0))</f>
        <v/>
      </c>
      <c r="C2674">
        <f>INDEX(resultados!$A$2:$ZZ$3000, 2668, MATCH($B$3, resultados!$A$1:$ZZ$1, 0))</f>
        <v/>
      </c>
    </row>
    <row r="2675">
      <c r="A2675">
        <f>INDEX(resultados!$A$2:$ZZ$3000, 2669, MATCH($B$1, resultados!$A$1:$ZZ$1, 0))</f>
        <v/>
      </c>
      <c r="B2675">
        <f>INDEX(resultados!$A$2:$ZZ$3000, 2669, MATCH($B$2, resultados!$A$1:$ZZ$1, 0))</f>
        <v/>
      </c>
      <c r="C2675">
        <f>INDEX(resultados!$A$2:$ZZ$3000, 2669, MATCH($B$3, resultados!$A$1:$ZZ$1, 0))</f>
        <v/>
      </c>
    </row>
    <row r="2676">
      <c r="A2676">
        <f>INDEX(resultados!$A$2:$ZZ$3000, 2670, MATCH($B$1, resultados!$A$1:$ZZ$1, 0))</f>
        <v/>
      </c>
      <c r="B2676">
        <f>INDEX(resultados!$A$2:$ZZ$3000, 2670, MATCH($B$2, resultados!$A$1:$ZZ$1, 0))</f>
        <v/>
      </c>
      <c r="C2676">
        <f>INDEX(resultados!$A$2:$ZZ$3000, 2670, MATCH($B$3, resultados!$A$1:$ZZ$1, 0))</f>
        <v/>
      </c>
    </row>
    <row r="2677">
      <c r="A2677">
        <f>INDEX(resultados!$A$2:$ZZ$3000, 2671, MATCH($B$1, resultados!$A$1:$ZZ$1, 0))</f>
        <v/>
      </c>
      <c r="B2677">
        <f>INDEX(resultados!$A$2:$ZZ$3000, 2671, MATCH($B$2, resultados!$A$1:$ZZ$1, 0))</f>
        <v/>
      </c>
      <c r="C2677">
        <f>INDEX(resultados!$A$2:$ZZ$3000, 2671, MATCH($B$3, resultados!$A$1:$ZZ$1, 0))</f>
        <v/>
      </c>
    </row>
    <row r="2678">
      <c r="A2678">
        <f>INDEX(resultados!$A$2:$ZZ$3000, 2672, MATCH($B$1, resultados!$A$1:$ZZ$1, 0))</f>
        <v/>
      </c>
      <c r="B2678">
        <f>INDEX(resultados!$A$2:$ZZ$3000, 2672, MATCH($B$2, resultados!$A$1:$ZZ$1, 0))</f>
        <v/>
      </c>
      <c r="C2678">
        <f>INDEX(resultados!$A$2:$ZZ$3000, 2672, MATCH($B$3, resultados!$A$1:$ZZ$1, 0))</f>
        <v/>
      </c>
    </row>
    <row r="2679">
      <c r="A2679">
        <f>INDEX(resultados!$A$2:$ZZ$3000, 2673, MATCH($B$1, resultados!$A$1:$ZZ$1, 0))</f>
        <v/>
      </c>
      <c r="B2679">
        <f>INDEX(resultados!$A$2:$ZZ$3000, 2673, MATCH($B$2, resultados!$A$1:$ZZ$1, 0))</f>
        <v/>
      </c>
      <c r="C2679">
        <f>INDEX(resultados!$A$2:$ZZ$3000, 2673, MATCH($B$3, resultados!$A$1:$ZZ$1, 0))</f>
        <v/>
      </c>
    </row>
    <row r="2680">
      <c r="A2680">
        <f>INDEX(resultados!$A$2:$ZZ$3000, 2674, MATCH($B$1, resultados!$A$1:$ZZ$1, 0))</f>
        <v/>
      </c>
      <c r="B2680">
        <f>INDEX(resultados!$A$2:$ZZ$3000, 2674, MATCH($B$2, resultados!$A$1:$ZZ$1, 0))</f>
        <v/>
      </c>
      <c r="C2680">
        <f>INDEX(resultados!$A$2:$ZZ$3000, 2674, MATCH($B$3, resultados!$A$1:$ZZ$1, 0))</f>
        <v/>
      </c>
    </row>
    <row r="2681">
      <c r="A2681">
        <f>INDEX(resultados!$A$2:$ZZ$3000, 2675, MATCH($B$1, resultados!$A$1:$ZZ$1, 0))</f>
        <v/>
      </c>
      <c r="B2681">
        <f>INDEX(resultados!$A$2:$ZZ$3000, 2675, MATCH($B$2, resultados!$A$1:$ZZ$1, 0))</f>
        <v/>
      </c>
      <c r="C2681">
        <f>INDEX(resultados!$A$2:$ZZ$3000, 2675, MATCH($B$3, resultados!$A$1:$ZZ$1, 0))</f>
        <v/>
      </c>
    </row>
    <row r="2682">
      <c r="A2682">
        <f>INDEX(resultados!$A$2:$ZZ$3000, 2676, MATCH($B$1, resultados!$A$1:$ZZ$1, 0))</f>
        <v/>
      </c>
      <c r="B2682">
        <f>INDEX(resultados!$A$2:$ZZ$3000, 2676, MATCH($B$2, resultados!$A$1:$ZZ$1, 0))</f>
        <v/>
      </c>
      <c r="C2682">
        <f>INDEX(resultados!$A$2:$ZZ$3000, 2676, MATCH($B$3, resultados!$A$1:$ZZ$1, 0))</f>
        <v/>
      </c>
    </row>
    <row r="2683">
      <c r="A2683">
        <f>INDEX(resultados!$A$2:$ZZ$3000, 2677, MATCH($B$1, resultados!$A$1:$ZZ$1, 0))</f>
        <v/>
      </c>
      <c r="B2683">
        <f>INDEX(resultados!$A$2:$ZZ$3000, 2677, MATCH($B$2, resultados!$A$1:$ZZ$1, 0))</f>
        <v/>
      </c>
      <c r="C2683">
        <f>INDEX(resultados!$A$2:$ZZ$3000, 2677, MATCH($B$3, resultados!$A$1:$ZZ$1, 0))</f>
        <v/>
      </c>
    </row>
    <row r="2684">
      <c r="A2684">
        <f>INDEX(resultados!$A$2:$ZZ$3000, 2678, MATCH($B$1, resultados!$A$1:$ZZ$1, 0))</f>
        <v/>
      </c>
      <c r="B2684">
        <f>INDEX(resultados!$A$2:$ZZ$3000, 2678, MATCH($B$2, resultados!$A$1:$ZZ$1, 0))</f>
        <v/>
      </c>
      <c r="C2684">
        <f>INDEX(resultados!$A$2:$ZZ$3000, 2678, MATCH($B$3, resultados!$A$1:$ZZ$1, 0))</f>
        <v/>
      </c>
    </row>
    <row r="2685">
      <c r="A2685">
        <f>INDEX(resultados!$A$2:$ZZ$3000, 2679, MATCH($B$1, resultados!$A$1:$ZZ$1, 0))</f>
        <v/>
      </c>
      <c r="B2685">
        <f>INDEX(resultados!$A$2:$ZZ$3000, 2679, MATCH($B$2, resultados!$A$1:$ZZ$1, 0))</f>
        <v/>
      </c>
      <c r="C2685">
        <f>INDEX(resultados!$A$2:$ZZ$3000, 2679, MATCH($B$3, resultados!$A$1:$ZZ$1, 0))</f>
        <v/>
      </c>
    </row>
    <row r="2686">
      <c r="A2686">
        <f>INDEX(resultados!$A$2:$ZZ$3000, 2680, MATCH($B$1, resultados!$A$1:$ZZ$1, 0))</f>
        <v/>
      </c>
      <c r="B2686">
        <f>INDEX(resultados!$A$2:$ZZ$3000, 2680, MATCH($B$2, resultados!$A$1:$ZZ$1, 0))</f>
        <v/>
      </c>
      <c r="C2686">
        <f>INDEX(resultados!$A$2:$ZZ$3000, 2680, MATCH($B$3, resultados!$A$1:$ZZ$1, 0))</f>
        <v/>
      </c>
    </row>
    <row r="2687">
      <c r="A2687">
        <f>INDEX(resultados!$A$2:$ZZ$3000, 2681, MATCH($B$1, resultados!$A$1:$ZZ$1, 0))</f>
        <v/>
      </c>
      <c r="B2687">
        <f>INDEX(resultados!$A$2:$ZZ$3000, 2681, MATCH($B$2, resultados!$A$1:$ZZ$1, 0))</f>
        <v/>
      </c>
      <c r="C2687">
        <f>INDEX(resultados!$A$2:$ZZ$3000, 2681, MATCH($B$3, resultados!$A$1:$ZZ$1, 0))</f>
        <v/>
      </c>
    </row>
    <row r="2688">
      <c r="A2688">
        <f>INDEX(resultados!$A$2:$ZZ$3000, 2682, MATCH($B$1, resultados!$A$1:$ZZ$1, 0))</f>
        <v/>
      </c>
      <c r="B2688">
        <f>INDEX(resultados!$A$2:$ZZ$3000, 2682, MATCH($B$2, resultados!$A$1:$ZZ$1, 0))</f>
        <v/>
      </c>
      <c r="C2688">
        <f>INDEX(resultados!$A$2:$ZZ$3000, 2682, MATCH($B$3, resultados!$A$1:$ZZ$1, 0))</f>
        <v/>
      </c>
    </row>
    <row r="2689">
      <c r="A2689">
        <f>INDEX(resultados!$A$2:$ZZ$3000, 2683, MATCH($B$1, resultados!$A$1:$ZZ$1, 0))</f>
        <v/>
      </c>
      <c r="B2689">
        <f>INDEX(resultados!$A$2:$ZZ$3000, 2683, MATCH($B$2, resultados!$A$1:$ZZ$1, 0))</f>
        <v/>
      </c>
      <c r="C2689">
        <f>INDEX(resultados!$A$2:$ZZ$3000, 2683, MATCH($B$3, resultados!$A$1:$ZZ$1, 0))</f>
        <v/>
      </c>
    </row>
    <row r="2690">
      <c r="A2690">
        <f>INDEX(resultados!$A$2:$ZZ$3000, 2684, MATCH($B$1, resultados!$A$1:$ZZ$1, 0))</f>
        <v/>
      </c>
      <c r="B2690">
        <f>INDEX(resultados!$A$2:$ZZ$3000, 2684, MATCH($B$2, resultados!$A$1:$ZZ$1, 0))</f>
        <v/>
      </c>
      <c r="C2690">
        <f>INDEX(resultados!$A$2:$ZZ$3000, 2684, MATCH($B$3, resultados!$A$1:$ZZ$1, 0))</f>
        <v/>
      </c>
    </row>
    <row r="2691">
      <c r="A2691">
        <f>INDEX(resultados!$A$2:$ZZ$3000, 2685, MATCH($B$1, resultados!$A$1:$ZZ$1, 0))</f>
        <v/>
      </c>
      <c r="B2691">
        <f>INDEX(resultados!$A$2:$ZZ$3000, 2685, MATCH($B$2, resultados!$A$1:$ZZ$1, 0))</f>
        <v/>
      </c>
      <c r="C2691">
        <f>INDEX(resultados!$A$2:$ZZ$3000, 2685, MATCH($B$3, resultados!$A$1:$ZZ$1, 0))</f>
        <v/>
      </c>
    </row>
    <row r="2692">
      <c r="A2692">
        <f>INDEX(resultados!$A$2:$ZZ$3000, 2686, MATCH($B$1, resultados!$A$1:$ZZ$1, 0))</f>
        <v/>
      </c>
      <c r="B2692">
        <f>INDEX(resultados!$A$2:$ZZ$3000, 2686, MATCH($B$2, resultados!$A$1:$ZZ$1, 0))</f>
        <v/>
      </c>
      <c r="C2692">
        <f>INDEX(resultados!$A$2:$ZZ$3000, 2686, MATCH($B$3, resultados!$A$1:$ZZ$1, 0))</f>
        <v/>
      </c>
    </row>
    <row r="2693">
      <c r="A2693">
        <f>INDEX(resultados!$A$2:$ZZ$3000, 2687, MATCH($B$1, resultados!$A$1:$ZZ$1, 0))</f>
        <v/>
      </c>
      <c r="B2693">
        <f>INDEX(resultados!$A$2:$ZZ$3000, 2687, MATCH($B$2, resultados!$A$1:$ZZ$1, 0))</f>
        <v/>
      </c>
      <c r="C2693">
        <f>INDEX(resultados!$A$2:$ZZ$3000, 2687, MATCH($B$3, resultados!$A$1:$ZZ$1, 0))</f>
        <v/>
      </c>
    </row>
    <row r="2694">
      <c r="A2694">
        <f>INDEX(resultados!$A$2:$ZZ$3000, 2688, MATCH($B$1, resultados!$A$1:$ZZ$1, 0))</f>
        <v/>
      </c>
      <c r="B2694">
        <f>INDEX(resultados!$A$2:$ZZ$3000, 2688, MATCH($B$2, resultados!$A$1:$ZZ$1, 0))</f>
        <v/>
      </c>
      <c r="C2694">
        <f>INDEX(resultados!$A$2:$ZZ$3000, 2688, MATCH($B$3, resultados!$A$1:$ZZ$1, 0))</f>
        <v/>
      </c>
    </row>
    <row r="2695">
      <c r="A2695">
        <f>INDEX(resultados!$A$2:$ZZ$3000, 2689, MATCH($B$1, resultados!$A$1:$ZZ$1, 0))</f>
        <v/>
      </c>
      <c r="B2695">
        <f>INDEX(resultados!$A$2:$ZZ$3000, 2689, MATCH($B$2, resultados!$A$1:$ZZ$1, 0))</f>
        <v/>
      </c>
      <c r="C2695">
        <f>INDEX(resultados!$A$2:$ZZ$3000, 2689, MATCH($B$3, resultados!$A$1:$ZZ$1, 0))</f>
        <v/>
      </c>
    </row>
    <row r="2696">
      <c r="A2696">
        <f>INDEX(resultados!$A$2:$ZZ$3000, 2690, MATCH($B$1, resultados!$A$1:$ZZ$1, 0))</f>
        <v/>
      </c>
      <c r="B2696">
        <f>INDEX(resultados!$A$2:$ZZ$3000, 2690, MATCH($B$2, resultados!$A$1:$ZZ$1, 0))</f>
        <v/>
      </c>
      <c r="C2696">
        <f>INDEX(resultados!$A$2:$ZZ$3000, 2690, MATCH($B$3, resultados!$A$1:$ZZ$1, 0))</f>
        <v/>
      </c>
    </row>
    <row r="2697">
      <c r="A2697">
        <f>INDEX(resultados!$A$2:$ZZ$3000, 2691, MATCH($B$1, resultados!$A$1:$ZZ$1, 0))</f>
        <v/>
      </c>
      <c r="B2697">
        <f>INDEX(resultados!$A$2:$ZZ$3000, 2691, MATCH($B$2, resultados!$A$1:$ZZ$1, 0))</f>
        <v/>
      </c>
      <c r="C2697">
        <f>INDEX(resultados!$A$2:$ZZ$3000, 2691, MATCH($B$3, resultados!$A$1:$ZZ$1, 0))</f>
        <v/>
      </c>
    </row>
    <row r="2698">
      <c r="A2698">
        <f>INDEX(resultados!$A$2:$ZZ$3000, 2692, MATCH($B$1, resultados!$A$1:$ZZ$1, 0))</f>
        <v/>
      </c>
      <c r="B2698">
        <f>INDEX(resultados!$A$2:$ZZ$3000, 2692, MATCH($B$2, resultados!$A$1:$ZZ$1, 0))</f>
        <v/>
      </c>
      <c r="C2698">
        <f>INDEX(resultados!$A$2:$ZZ$3000, 2692, MATCH($B$3, resultados!$A$1:$ZZ$1, 0))</f>
        <v/>
      </c>
    </row>
    <row r="2699">
      <c r="A2699">
        <f>INDEX(resultados!$A$2:$ZZ$3000, 2693, MATCH($B$1, resultados!$A$1:$ZZ$1, 0))</f>
        <v/>
      </c>
      <c r="B2699">
        <f>INDEX(resultados!$A$2:$ZZ$3000, 2693, MATCH($B$2, resultados!$A$1:$ZZ$1, 0))</f>
        <v/>
      </c>
      <c r="C2699">
        <f>INDEX(resultados!$A$2:$ZZ$3000, 2693, MATCH($B$3, resultados!$A$1:$ZZ$1, 0))</f>
        <v/>
      </c>
    </row>
    <row r="2700">
      <c r="A2700">
        <f>INDEX(resultados!$A$2:$ZZ$3000, 2694, MATCH($B$1, resultados!$A$1:$ZZ$1, 0))</f>
        <v/>
      </c>
      <c r="B2700">
        <f>INDEX(resultados!$A$2:$ZZ$3000, 2694, MATCH($B$2, resultados!$A$1:$ZZ$1, 0))</f>
        <v/>
      </c>
      <c r="C2700">
        <f>INDEX(resultados!$A$2:$ZZ$3000, 2694, MATCH($B$3, resultados!$A$1:$ZZ$1, 0))</f>
        <v/>
      </c>
    </row>
    <row r="2701">
      <c r="A2701">
        <f>INDEX(resultados!$A$2:$ZZ$3000, 2695, MATCH($B$1, resultados!$A$1:$ZZ$1, 0))</f>
        <v/>
      </c>
      <c r="B2701">
        <f>INDEX(resultados!$A$2:$ZZ$3000, 2695, MATCH($B$2, resultados!$A$1:$ZZ$1, 0))</f>
        <v/>
      </c>
      <c r="C2701">
        <f>INDEX(resultados!$A$2:$ZZ$3000, 2695, MATCH($B$3, resultados!$A$1:$ZZ$1, 0))</f>
        <v/>
      </c>
    </row>
    <row r="2702">
      <c r="A2702">
        <f>INDEX(resultados!$A$2:$ZZ$3000, 2696, MATCH($B$1, resultados!$A$1:$ZZ$1, 0))</f>
        <v/>
      </c>
      <c r="B2702">
        <f>INDEX(resultados!$A$2:$ZZ$3000, 2696, MATCH($B$2, resultados!$A$1:$ZZ$1, 0))</f>
        <v/>
      </c>
      <c r="C2702">
        <f>INDEX(resultados!$A$2:$ZZ$3000, 2696, MATCH($B$3, resultados!$A$1:$ZZ$1, 0))</f>
        <v/>
      </c>
    </row>
    <row r="2703">
      <c r="A2703">
        <f>INDEX(resultados!$A$2:$ZZ$3000, 2697, MATCH($B$1, resultados!$A$1:$ZZ$1, 0))</f>
        <v/>
      </c>
      <c r="B2703">
        <f>INDEX(resultados!$A$2:$ZZ$3000, 2697, MATCH($B$2, resultados!$A$1:$ZZ$1, 0))</f>
        <v/>
      </c>
      <c r="C2703">
        <f>INDEX(resultados!$A$2:$ZZ$3000, 2697, MATCH($B$3, resultados!$A$1:$ZZ$1, 0))</f>
        <v/>
      </c>
    </row>
    <row r="2704">
      <c r="A2704">
        <f>INDEX(resultados!$A$2:$ZZ$3000, 2698, MATCH($B$1, resultados!$A$1:$ZZ$1, 0))</f>
        <v/>
      </c>
      <c r="B2704">
        <f>INDEX(resultados!$A$2:$ZZ$3000, 2698, MATCH($B$2, resultados!$A$1:$ZZ$1, 0))</f>
        <v/>
      </c>
      <c r="C2704">
        <f>INDEX(resultados!$A$2:$ZZ$3000, 2698, MATCH($B$3, resultados!$A$1:$ZZ$1, 0))</f>
        <v/>
      </c>
    </row>
    <row r="2705">
      <c r="A2705">
        <f>INDEX(resultados!$A$2:$ZZ$3000, 2699, MATCH($B$1, resultados!$A$1:$ZZ$1, 0))</f>
        <v/>
      </c>
      <c r="B2705">
        <f>INDEX(resultados!$A$2:$ZZ$3000, 2699, MATCH($B$2, resultados!$A$1:$ZZ$1, 0))</f>
        <v/>
      </c>
      <c r="C2705">
        <f>INDEX(resultados!$A$2:$ZZ$3000, 2699, MATCH($B$3, resultados!$A$1:$ZZ$1, 0))</f>
        <v/>
      </c>
    </row>
    <row r="2706">
      <c r="A2706">
        <f>INDEX(resultados!$A$2:$ZZ$3000, 2700, MATCH($B$1, resultados!$A$1:$ZZ$1, 0))</f>
        <v/>
      </c>
      <c r="B2706">
        <f>INDEX(resultados!$A$2:$ZZ$3000, 2700, MATCH($B$2, resultados!$A$1:$ZZ$1, 0))</f>
        <v/>
      </c>
      <c r="C2706">
        <f>INDEX(resultados!$A$2:$ZZ$3000, 2700, MATCH($B$3, resultados!$A$1:$ZZ$1, 0))</f>
        <v/>
      </c>
    </row>
    <row r="2707">
      <c r="A2707">
        <f>INDEX(resultados!$A$2:$ZZ$3000, 2701, MATCH($B$1, resultados!$A$1:$ZZ$1, 0))</f>
        <v/>
      </c>
      <c r="B2707">
        <f>INDEX(resultados!$A$2:$ZZ$3000, 2701, MATCH($B$2, resultados!$A$1:$ZZ$1, 0))</f>
        <v/>
      </c>
      <c r="C2707">
        <f>INDEX(resultados!$A$2:$ZZ$3000, 2701, MATCH($B$3, resultados!$A$1:$ZZ$1, 0))</f>
        <v/>
      </c>
    </row>
    <row r="2708">
      <c r="A2708">
        <f>INDEX(resultados!$A$2:$ZZ$3000, 2702, MATCH($B$1, resultados!$A$1:$ZZ$1, 0))</f>
        <v/>
      </c>
      <c r="B2708">
        <f>INDEX(resultados!$A$2:$ZZ$3000, 2702, MATCH($B$2, resultados!$A$1:$ZZ$1, 0))</f>
        <v/>
      </c>
      <c r="C2708">
        <f>INDEX(resultados!$A$2:$ZZ$3000, 2702, MATCH($B$3, resultados!$A$1:$ZZ$1, 0))</f>
        <v/>
      </c>
    </row>
    <row r="2709">
      <c r="A2709">
        <f>INDEX(resultados!$A$2:$ZZ$3000, 2703, MATCH($B$1, resultados!$A$1:$ZZ$1, 0))</f>
        <v/>
      </c>
      <c r="B2709">
        <f>INDEX(resultados!$A$2:$ZZ$3000, 2703, MATCH($B$2, resultados!$A$1:$ZZ$1, 0))</f>
        <v/>
      </c>
      <c r="C2709">
        <f>INDEX(resultados!$A$2:$ZZ$3000, 2703, MATCH($B$3, resultados!$A$1:$ZZ$1, 0))</f>
        <v/>
      </c>
    </row>
    <row r="2710">
      <c r="A2710">
        <f>INDEX(resultados!$A$2:$ZZ$3000, 2704, MATCH($B$1, resultados!$A$1:$ZZ$1, 0))</f>
        <v/>
      </c>
      <c r="B2710">
        <f>INDEX(resultados!$A$2:$ZZ$3000, 2704, MATCH($B$2, resultados!$A$1:$ZZ$1, 0))</f>
        <v/>
      </c>
      <c r="C2710">
        <f>INDEX(resultados!$A$2:$ZZ$3000, 2704, MATCH($B$3, resultados!$A$1:$ZZ$1, 0))</f>
        <v/>
      </c>
    </row>
    <row r="2711">
      <c r="A2711">
        <f>INDEX(resultados!$A$2:$ZZ$3000, 2705, MATCH($B$1, resultados!$A$1:$ZZ$1, 0))</f>
        <v/>
      </c>
      <c r="B2711">
        <f>INDEX(resultados!$A$2:$ZZ$3000, 2705, MATCH($B$2, resultados!$A$1:$ZZ$1, 0))</f>
        <v/>
      </c>
      <c r="C2711">
        <f>INDEX(resultados!$A$2:$ZZ$3000, 2705, MATCH($B$3, resultados!$A$1:$ZZ$1, 0))</f>
        <v/>
      </c>
    </row>
    <row r="2712">
      <c r="A2712">
        <f>INDEX(resultados!$A$2:$ZZ$3000, 2706, MATCH($B$1, resultados!$A$1:$ZZ$1, 0))</f>
        <v/>
      </c>
      <c r="B2712">
        <f>INDEX(resultados!$A$2:$ZZ$3000, 2706, MATCH($B$2, resultados!$A$1:$ZZ$1, 0))</f>
        <v/>
      </c>
      <c r="C2712">
        <f>INDEX(resultados!$A$2:$ZZ$3000, 2706, MATCH($B$3, resultados!$A$1:$ZZ$1, 0))</f>
        <v/>
      </c>
    </row>
    <row r="2713">
      <c r="A2713">
        <f>INDEX(resultados!$A$2:$ZZ$3000, 2707, MATCH($B$1, resultados!$A$1:$ZZ$1, 0))</f>
        <v/>
      </c>
      <c r="B2713">
        <f>INDEX(resultados!$A$2:$ZZ$3000, 2707, MATCH($B$2, resultados!$A$1:$ZZ$1, 0))</f>
        <v/>
      </c>
      <c r="C2713">
        <f>INDEX(resultados!$A$2:$ZZ$3000, 2707, MATCH($B$3, resultados!$A$1:$ZZ$1, 0))</f>
        <v/>
      </c>
    </row>
    <row r="2714">
      <c r="A2714">
        <f>INDEX(resultados!$A$2:$ZZ$3000, 2708, MATCH($B$1, resultados!$A$1:$ZZ$1, 0))</f>
        <v/>
      </c>
      <c r="B2714">
        <f>INDEX(resultados!$A$2:$ZZ$3000, 2708, MATCH($B$2, resultados!$A$1:$ZZ$1, 0))</f>
        <v/>
      </c>
      <c r="C2714">
        <f>INDEX(resultados!$A$2:$ZZ$3000, 2708, MATCH($B$3, resultados!$A$1:$ZZ$1, 0))</f>
        <v/>
      </c>
    </row>
    <row r="2715">
      <c r="A2715">
        <f>INDEX(resultados!$A$2:$ZZ$3000, 2709, MATCH($B$1, resultados!$A$1:$ZZ$1, 0))</f>
        <v/>
      </c>
      <c r="B2715">
        <f>INDEX(resultados!$A$2:$ZZ$3000, 2709, MATCH($B$2, resultados!$A$1:$ZZ$1, 0))</f>
        <v/>
      </c>
      <c r="C2715">
        <f>INDEX(resultados!$A$2:$ZZ$3000, 2709, MATCH($B$3, resultados!$A$1:$ZZ$1, 0))</f>
        <v/>
      </c>
    </row>
    <row r="2716">
      <c r="A2716">
        <f>INDEX(resultados!$A$2:$ZZ$3000, 2710, MATCH($B$1, resultados!$A$1:$ZZ$1, 0))</f>
        <v/>
      </c>
      <c r="B2716">
        <f>INDEX(resultados!$A$2:$ZZ$3000, 2710, MATCH($B$2, resultados!$A$1:$ZZ$1, 0))</f>
        <v/>
      </c>
      <c r="C2716">
        <f>INDEX(resultados!$A$2:$ZZ$3000, 2710, MATCH($B$3, resultados!$A$1:$ZZ$1, 0))</f>
        <v/>
      </c>
    </row>
    <row r="2717">
      <c r="A2717">
        <f>INDEX(resultados!$A$2:$ZZ$3000, 2711, MATCH($B$1, resultados!$A$1:$ZZ$1, 0))</f>
        <v/>
      </c>
      <c r="B2717">
        <f>INDEX(resultados!$A$2:$ZZ$3000, 2711, MATCH($B$2, resultados!$A$1:$ZZ$1, 0))</f>
        <v/>
      </c>
      <c r="C2717">
        <f>INDEX(resultados!$A$2:$ZZ$3000, 2711, MATCH($B$3, resultados!$A$1:$ZZ$1, 0))</f>
        <v/>
      </c>
    </row>
    <row r="2718">
      <c r="A2718">
        <f>INDEX(resultados!$A$2:$ZZ$3000, 2712, MATCH($B$1, resultados!$A$1:$ZZ$1, 0))</f>
        <v/>
      </c>
      <c r="B2718">
        <f>INDEX(resultados!$A$2:$ZZ$3000, 2712, MATCH($B$2, resultados!$A$1:$ZZ$1, 0))</f>
        <v/>
      </c>
      <c r="C2718">
        <f>INDEX(resultados!$A$2:$ZZ$3000, 2712, MATCH($B$3, resultados!$A$1:$ZZ$1, 0))</f>
        <v/>
      </c>
    </row>
    <row r="2719">
      <c r="A2719">
        <f>INDEX(resultados!$A$2:$ZZ$3000, 2713, MATCH($B$1, resultados!$A$1:$ZZ$1, 0))</f>
        <v/>
      </c>
      <c r="B2719">
        <f>INDEX(resultados!$A$2:$ZZ$3000, 2713, MATCH($B$2, resultados!$A$1:$ZZ$1, 0))</f>
        <v/>
      </c>
      <c r="C2719">
        <f>INDEX(resultados!$A$2:$ZZ$3000, 2713, MATCH($B$3, resultados!$A$1:$ZZ$1, 0))</f>
        <v/>
      </c>
    </row>
    <row r="2720">
      <c r="A2720">
        <f>INDEX(resultados!$A$2:$ZZ$3000, 2714, MATCH($B$1, resultados!$A$1:$ZZ$1, 0))</f>
        <v/>
      </c>
      <c r="B2720">
        <f>INDEX(resultados!$A$2:$ZZ$3000, 2714, MATCH($B$2, resultados!$A$1:$ZZ$1, 0))</f>
        <v/>
      </c>
      <c r="C2720">
        <f>INDEX(resultados!$A$2:$ZZ$3000, 2714, MATCH($B$3, resultados!$A$1:$ZZ$1, 0))</f>
        <v/>
      </c>
    </row>
    <row r="2721">
      <c r="A2721">
        <f>INDEX(resultados!$A$2:$ZZ$3000, 2715, MATCH($B$1, resultados!$A$1:$ZZ$1, 0))</f>
        <v/>
      </c>
      <c r="B2721">
        <f>INDEX(resultados!$A$2:$ZZ$3000, 2715, MATCH($B$2, resultados!$A$1:$ZZ$1, 0))</f>
        <v/>
      </c>
      <c r="C2721">
        <f>INDEX(resultados!$A$2:$ZZ$3000, 2715, MATCH($B$3, resultados!$A$1:$ZZ$1, 0))</f>
        <v/>
      </c>
    </row>
    <row r="2722">
      <c r="A2722">
        <f>INDEX(resultados!$A$2:$ZZ$3000, 2716, MATCH($B$1, resultados!$A$1:$ZZ$1, 0))</f>
        <v/>
      </c>
      <c r="B2722">
        <f>INDEX(resultados!$A$2:$ZZ$3000, 2716, MATCH($B$2, resultados!$A$1:$ZZ$1, 0))</f>
        <v/>
      </c>
      <c r="C2722">
        <f>INDEX(resultados!$A$2:$ZZ$3000, 2716, MATCH($B$3, resultados!$A$1:$ZZ$1, 0))</f>
        <v/>
      </c>
    </row>
    <row r="2723">
      <c r="A2723">
        <f>INDEX(resultados!$A$2:$ZZ$3000, 2717, MATCH($B$1, resultados!$A$1:$ZZ$1, 0))</f>
        <v/>
      </c>
      <c r="B2723">
        <f>INDEX(resultados!$A$2:$ZZ$3000, 2717, MATCH($B$2, resultados!$A$1:$ZZ$1, 0))</f>
        <v/>
      </c>
      <c r="C2723">
        <f>INDEX(resultados!$A$2:$ZZ$3000, 2717, MATCH($B$3, resultados!$A$1:$ZZ$1, 0))</f>
        <v/>
      </c>
    </row>
    <row r="2724">
      <c r="A2724">
        <f>INDEX(resultados!$A$2:$ZZ$3000, 2718, MATCH($B$1, resultados!$A$1:$ZZ$1, 0))</f>
        <v/>
      </c>
      <c r="B2724">
        <f>INDEX(resultados!$A$2:$ZZ$3000, 2718, MATCH($B$2, resultados!$A$1:$ZZ$1, 0))</f>
        <v/>
      </c>
      <c r="C2724">
        <f>INDEX(resultados!$A$2:$ZZ$3000, 2718, MATCH($B$3, resultados!$A$1:$ZZ$1, 0))</f>
        <v/>
      </c>
    </row>
    <row r="2725">
      <c r="A2725">
        <f>INDEX(resultados!$A$2:$ZZ$3000, 2719, MATCH($B$1, resultados!$A$1:$ZZ$1, 0))</f>
        <v/>
      </c>
      <c r="B2725">
        <f>INDEX(resultados!$A$2:$ZZ$3000, 2719, MATCH($B$2, resultados!$A$1:$ZZ$1, 0))</f>
        <v/>
      </c>
      <c r="C2725">
        <f>INDEX(resultados!$A$2:$ZZ$3000, 2719, MATCH($B$3, resultados!$A$1:$ZZ$1, 0))</f>
        <v/>
      </c>
    </row>
    <row r="2726">
      <c r="A2726">
        <f>INDEX(resultados!$A$2:$ZZ$3000, 2720, MATCH($B$1, resultados!$A$1:$ZZ$1, 0))</f>
        <v/>
      </c>
      <c r="B2726">
        <f>INDEX(resultados!$A$2:$ZZ$3000, 2720, MATCH($B$2, resultados!$A$1:$ZZ$1, 0))</f>
        <v/>
      </c>
      <c r="C2726">
        <f>INDEX(resultados!$A$2:$ZZ$3000, 2720, MATCH($B$3, resultados!$A$1:$ZZ$1, 0))</f>
        <v/>
      </c>
    </row>
    <row r="2727">
      <c r="A2727">
        <f>INDEX(resultados!$A$2:$ZZ$3000, 2721, MATCH($B$1, resultados!$A$1:$ZZ$1, 0))</f>
        <v/>
      </c>
      <c r="B2727">
        <f>INDEX(resultados!$A$2:$ZZ$3000, 2721, MATCH($B$2, resultados!$A$1:$ZZ$1, 0))</f>
        <v/>
      </c>
      <c r="C2727">
        <f>INDEX(resultados!$A$2:$ZZ$3000, 2721, MATCH($B$3, resultados!$A$1:$ZZ$1, 0))</f>
        <v/>
      </c>
    </row>
    <row r="2728">
      <c r="A2728">
        <f>INDEX(resultados!$A$2:$ZZ$3000, 2722, MATCH($B$1, resultados!$A$1:$ZZ$1, 0))</f>
        <v/>
      </c>
      <c r="B2728">
        <f>INDEX(resultados!$A$2:$ZZ$3000, 2722, MATCH($B$2, resultados!$A$1:$ZZ$1, 0))</f>
        <v/>
      </c>
      <c r="C2728">
        <f>INDEX(resultados!$A$2:$ZZ$3000, 2722, MATCH($B$3, resultados!$A$1:$ZZ$1, 0))</f>
        <v/>
      </c>
    </row>
    <row r="2729">
      <c r="A2729">
        <f>INDEX(resultados!$A$2:$ZZ$3000, 2723, MATCH($B$1, resultados!$A$1:$ZZ$1, 0))</f>
        <v/>
      </c>
      <c r="B2729">
        <f>INDEX(resultados!$A$2:$ZZ$3000, 2723, MATCH($B$2, resultados!$A$1:$ZZ$1, 0))</f>
        <v/>
      </c>
      <c r="C2729">
        <f>INDEX(resultados!$A$2:$ZZ$3000, 2723, MATCH($B$3, resultados!$A$1:$ZZ$1, 0))</f>
        <v/>
      </c>
    </row>
    <row r="2730">
      <c r="A2730">
        <f>INDEX(resultados!$A$2:$ZZ$3000, 2724, MATCH($B$1, resultados!$A$1:$ZZ$1, 0))</f>
        <v/>
      </c>
      <c r="B2730">
        <f>INDEX(resultados!$A$2:$ZZ$3000, 2724, MATCH($B$2, resultados!$A$1:$ZZ$1, 0))</f>
        <v/>
      </c>
      <c r="C2730">
        <f>INDEX(resultados!$A$2:$ZZ$3000, 2724, MATCH($B$3, resultados!$A$1:$ZZ$1, 0))</f>
        <v/>
      </c>
    </row>
    <row r="2731">
      <c r="A2731">
        <f>INDEX(resultados!$A$2:$ZZ$3000, 2725, MATCH($B$1, resultados!$A$1:$ZZ$1, 0))</f>
        <v/>
      </c>
      <c r="B2731">
        <f>INDEX(resultados!$A$2:$ZZ$3000, 2725, MATCH($B$2, resultados!$A$1:$ZZ$1, 0))</f>
        <v/>
      </c>
      <c r="C2731">
        <f>INDEX(resultados!$A$2:$ZZ$3000, 2725, MATCH($B$3, resultados!$A$1:$ZZ$1, 0))</f>
        <v/>
      </c>
    </row>
    <row r="2732">
      <c r="A2732">
        <f>INDEX(resultados!$A$2:$ZZ$3000, 2726, MATCH($B$1, resultados!$A$1:$ZZ$1, 0))</f>
        <v/>
      </c>
      <c r="B2732">
        <f>INDEX(resultados!$A$2:$ZZ$3000, 2726, MATCH($B$2, resultados!$A$1:$ZZ$1, 0))</f>
        <v/>
      </c>
      <c r="C2732">
        <f>INDEX(resultados!$A$2:$ZZ$3000, 2726, MATCH($B$3, resultados!$A$1:$ZZ$1, 0))</f>
        <v/>
      </c>
    </row>
    <row r="2733">
      <c r="A2733">
        <f>INDEX(resultados!$A$2:$ZZ$3000, 2727, MATCH($B$1, resultados!$A$1:$ZZ$1, 0))</f>
        <v/>
      </c>
      <c r="B2733">
        <f>INDEX(resultados!$A$2:$ZZ$3000, 2727, MATCH($B$2, resultados!$A$1:$ZZ$1, 0))</f>
        <v/>
      </c>
      <c r="C2733">
        <f>INDEX(resultados!$A$2:$ZZ$3000, 2727, MATCH($B$3, resultados!$A$1:$ZZ$1, 0))</f>
        <v/>
      </c>
    </row>
    <row r="2734">
      <c r="A2734">
        <f>INDEX(resultados!$A$2:$ZZ$3000, 2728, MATCH($B$1, resultados!$A$1:$ZZ$1, 0))</f>
        <v/>
      </c>
      <c r="B2734">
        <f>INDEX(resultados!$A$2:$ZZ$3000, 2728, MATCH($B$2, resultados!$A$1:$ZZ$1, 0))</f>
        <v/>
      </c>
      <c r="C2734">
        <f>INDEX(resultados!$A$2:$ZZ$3000, 2728, MATCH($B$3, resultados!$A$1:$ZZ$1, 0))</f>
        <v/>
      </c>
    </row>
    <row r="2735">
      <c r="A2735">
        <f>INDEX(resultados!$A$2:$ZZ$3000, 2729, MATCH($B$1, resultados!$A$1:$ZZ$1, 0))</f>
        <v/>
      </c>
      <c r="B2735">
        <f>INDEX(resultados!$A$2:$ZZ$3000, 2729, MATCH($B$2, resultados!$A$1:$ZZ$1, 0))</f>
        <v/>
      </c>
      <c r="C2735">
        <f>INDEX(resultados!$A$2:$ZZ$3000, 2729, MATCH($B$3, resultados!$A$1:$ZZ$1, 0))</f>
        <v/>
      </c>
    </row>
    <row r="2736">
      <c r="A2736">
        <f>INDEX(resultados!$A$2:$ZZ$3000, 2730, MATCH($B$1, resultados!$A$1:$ZZ$1, 0))</f>
        <v/>
      </c>
      <c r="B2736">
        <f>INDEX(resultados!$A$2:$ZZ$3000, 2730, MATCH($B$2, resultados!$A$1:$ZZ$1, 0))</f>
        <v/>
      </c>
      <c r="C2736">
        <f>INDEX(resultados!$A$2:$ZZ$3000, 2730, MATCH($B$3, resultados!$A$1:$ZZ$1, 0))</f>
        <v/>
      </c>
    </row>
    <row r="2737">
      <c r="A2737">
        <f>INDEX(resultados!$A$2:$ZZ$3000, 2731, MATCH($B$1, resultados!$A$1:$ZZ$1, 0))</f>
        <v/>
      </c>
      <c r="B2737">
        <f>INDEX(resultados!$A$2:$ZZ$3000, 2731, MATCH($B$2, resultados!$A$1:$ZZ$1, 0))</f>
        <v/>
      </c>
      <c r="C2737">
        <f>INDEX(resultados!$A$2:$ZZ$3000, 2731, MATCH($B$3, resultados!$A$1:$ZZ$1, 0))</f>
        <v/>
      </c>
    </row>
    <row r="2738">
      <c r="A2738">
        <f>INDEX(resultados!$A$2:$ZZ$3000, 2732, MATCH($B$1, resultados!$A$1:$ZZ$1, 0))</f>
        <v/>
      </c>
      <c r="B2738">
        <f>INDEX(resultados!$A$2:$ZZ$3000, 2732, MATCH($B$2, resultados!$A$1:$ZZ$1, 0))</f>
        <v/>
      </c>
      <c r="C2738">
        <f>INDEX(resultados!$A$2:$ZZ$3000, 2732, MATCH($B$3, resultados!$A$1:$ZZ$1, 0))</f>
        <v/>
      </c>
    </row>
    <row r="2739">
      <c r="A2739">
        <f>INDEX(resultados!$A$2:$ZZ$3000, 2733, MATCH($B$1, resultados!$A$1:$ZZ$1, 0))</f>
        <v/>
      </c>
      <c r="B2739">
        <f>INDEX(resultados!$A$2:$ZZ$3000, 2733, MATCH($B$2, resultados!$A$1:$ZZ$1, 0))</f>
        <v/>
      </c>
      <c r="C2739">
        <f>INDEX(resultados!$A$2:$ZZ$3000, 2733, MATCH($B$3, resultados!$A$1:$ZZ$1, 0))</f>
        <v/>
      </c>
    </row>
    <row r="2740">
      <c r="A2740">
        <f>INDEX(resultados!$A$2:$ZZ$3000, 2734, MATCH($B$1, resultados!$A$1:$ZZ$1, 0))</f>
        <v/>
      </c>
      <c r="B2740">
        <f>INDEX(resultados!$A$2:$ZZ$3000, 2734, MATCH($B$2, resultados!$A$1:$ZZ$1, 0))</f>
        <v/>
      </c>
      <c r="C2740">
        <f>INDEX(resultados!$A$2:$ZZ$3000, 2734, MATCH($B$3, resultados!$A$1:$ZZ$1, 0))</f>
        <v/>
      </c>
    </row>
    <row r="2741">
      <c r="A2741">
        <f>INDEX(resultados!$A$2:$ZZ$3000, 2735, MATCH($B$1, resultados!$A$1:$ZZ$1, 0))</f>
        <v/>
      </c>
      <c r="B2741">
        <f>INDEX(resultados!$A$2:$ZZ$3000, 2735, MATCH($B$2, resultados!$A$1:$ZZ$1, 0))</f>
        <v/>
      </c>
      <c r="C2741">
        <f>INDEX(resultados!$A$2:$ZZ$3000, 2735, MATCH($B$3, resultados!$A$1:$ZZ$1, 0))</f>
        <v/>
      </c>
    </row>
    <row r="2742">
      <c r="A2742">
        <f>INDEX(resultados!$A$2:$ZZ$3000, 2736, MATCH($B$1, resultados!$A$1:$ZZ$1, 0))</f>
        <v/>
      </c>
      <c r="B2742">
        <f>INDEX(resultados!$A$2:$ZZ$3000, 2736, MATCH($B$2, resultados!$A$1:$ZZ$1, 0))</f>
        <v/>
      </c>
      <c r="C2742">
        <f>INDEX(resultados!$A$2:$ZZ$3000, 2736, MATCH($B$3, resultados!$A$1:$ZZ$1, 0))</f>
        <v/>
      </c>
    </row>
    <row r="2743">
      <c r="A2743">
        <f>INDEX(resultados!$A$2:$ZZ$3000, 2737, MATCH($B$1, resultados!$A$1:$ZZ$1, 0))</f>
        <v/>
      </c>
      <c r="B2743">
        <f>INDEX(resultados!$A$2:$ZZ$3000, 2737, MATCH($B$2, resultados!$A$1:$ZZ$1, 0))</f>
        <v/>
      </c>
      <c r="C2743">
        <f>INDEX(resultados!$A$2:$ZZ$3000, 2737, MATCH($B$3, resultados!$A$1:$ZZ$1, 0))</f>
        <v/>
      </c>
    </row>
    <row r="2744">
      <c r="A2744">
        <f>INDEX(resultados!$A$2:$ZZ$3000, 2738, MATCH($B$1, resultados!$A$1:$ZZ$1, 0))</f>
        <v/>
      </c>
      <c r="B2744">
        <f>INDEX(resultados!$A$2:$ZZ$3000, 2738, MATCH($B$2, resultados!$A$1:$ZZ$1, 0))</f>
        <v/>
      </c>
      <c r="C2744">
        <f>INDEX(resultados!$A$2:$ZZ$3000, 2738, MATCH($B$3, resultados!$A$1:$ZZ$1, 0))</f>
        <v/>
      </c>
    </row>
    <row r="2745">
      <c r="A2745">
        <f>INDEX(resultados!$A$2:$ZZ$3000, 2739, MATCH($B$1, resultados!$A$1:$ZZ$1, 0))</f>
        <v/>
      </c>
      <c r="B2745">
        <f>INDEX(resultados!$A$2:$ZZ$3000, 2739, MATCH($B$2, resultados!$A$1:$ZZ$1, 0))</f>
        <v/>
      </c>
      <c r="C2745">
        <f>INDEX(resultados!$A$2:$ZZ$3000, 2739, MATCH($B$3, resultados!$A$1:$ZZ$1, 0))</f>
        <v/>
      </c>
    </row>
    <row r="2746">
      <c r="A2746">
        <f>INDEX(resultados!$A$2:$ZZ$3000, 2740, MATCH($B$1, resultados!$A$1:$ZZ$1, 0))</f>
        <v/>
      </c>
      <c r="B2746">
        <f>INDEX(resultados!$A$2:$ZZ$3000, 2740, MATCH($B$2, resultados!$A$1:$ZZ$1, 0))</f>
        <v/>
      </c>
      <c r="C2746">
        <f>INDEX(resultados!$A$2:$ZZ$3000, 2740, MATCH($B$3, resultados!$A$1:$ZZ$1, 0))</f>
        <v/>
      </c>
    </row>
    <row r="2747">
      <c r="A2747">
        <f>INDEX(resultados!$A$2:$ZZ$3000, 2741, MATCH($B$1, resultados!$A$1:$ZZ$1, 0))</f>
        <v/>
      </c>
      <c r="B2747">
        <f>INDEX(resultados!$A$2:$ZZ$3000, 2741, MATCH($B$2, resultados!$A$1:$ZZ$1, 0))</f>
        <v/>
      </c>
      <c r="C2747">
        <f>INDEX(resultados!$A$2:$ZZ$3000, 2741, MATCH($B$3, resultados!$A$1:$ZZ$1, 0))</f>
        <v/>
      </c>
    </row>
    <row r="2748">
      <c r="A2748">
        <f>INDEX(resultados!$A$2:$ZZ$3000, 2742, MATCH($B$1, resultados!$A$1:$ZZ$1, 0))</f>
        <v/>
      </c>
      <c r="B2748">
        <f>INDEX(resultados!$A$2:$ZZ$3000, 2742, MATCH($B$2, resultados!$A$1:$ZZ$1, 0))</f>
        <v/>
      </c>
      <c r="C2748">
        <f>INDEX(resultados!$A$2:$ZZ$3000, 2742, MATCH($B$3, resultados!$A$1:$ZZ$1, 0))</f>
        <v/>
      </c>
    </row>
    <row r="2749">
      <c r="A2749">
        <f>INDEX(resultados!$A$2:$ZZ$3000, 2743, MATCH($B$1, resultados!$A$1:$ZZ$1, 0))</f>
        <v/>
      </c>
      <c r="B2749">
        <f>INDEX(resultados!$A$2:$ZZ$3000, 2743, MATCH($B$2, resultados!$A$1:$ZZ$1, 0))</f>
        <v/>
      </c>
      <c r="C2749">
        <f>INDEX(resultados!$A$2:$ZZ$3000, 2743, MATCH($B$3, resultados!$A$1:$ZZ$1, 0))</f>
        <v/>
      </c>
    </row>
    <row r="2750">
      <c r="A2750">
        <f>INDEX(resultados!$A$2:$ZZ$3000, 2744, MATCH($B$1, resultados!$A$1:$ZZ$1, 0))</f>
        <v/>
      </c>
      <c r="B2750">
        <f>INDEX(resultados!$A$2:$ZZ$3000, 2744, MATCH($B$2, resultados!$A$1:$ZZ$1, 0))</f>
        <v/>
      </c>
      <c r="C2750">
        <f>INDEX(resultados!$A$2:$ZZ$3000, 2744, MATCH($B$3, resultados!$A$1:$ZZ$1, 0))</f>
        <v/>
      </c>
    </row>
    <row r="2751">
      <c r="A2751">
        <f>INDEX(resultados!$A$2:$ZZ$3000, 2745, MATCH($B$1, resultados!$A$1:$ZZ$1, 0))</f>
        <v/>
      </c>
      <c r="B2751">
        <f>INDEX(resultados!$A$2:$ZZ$3000, 2745, MATCH($B$2, resultados!$A$1:$ZZ$1, 0))</f>
        <v/>
      </c>
      <c r="C2751">
        <f>INDEX(resultados!$A$2:$ZZ$3000, 2745, MATCH($B$3, resultados!$A$1:$ZZ$1, 0))</f>
        <v/>
      </c>
    </row>
    <row r="2752">
      <c r="A2752">
        <f>INDEX(resultados!$A$2:$ZZ$3000, 2746, MATCH($B$1, resultados!$A$1:$ZZ$1, 0))</f>
        <v/>
      </c>
      <c r="B2752">
        <f>INDEX(resultados!$A$2:$ZZ$3000, 2746, MATCH($B$2, resultados!$A$1:$ZZ$1, 0))</f>
        <v/>
      </c>
      <c r="C2752">
        <f>INDEX(resultados!$A$2:$ZZ$3000, 2746, MATCH($B$3, resultados!$A$1:$ZZ$1, 0))</f>
        <v/>
      </c>
    </row>
    <row r="2753">
      <c r="A2753">
        <f>INDEX(resultados!$A$2:$ZZ$3000, 2747, MATCH($B$1, resultados!$A$1:$ZZ$1, 0))</f>
        <v/>
      </c>
      <c r="B2753">
        <f>INDEX(resultados!$A$2:$ZZ$3000, 2747, MATCH($B$2, resultados!$A$1:$ZZ$1, 0))</f>
        <v/>
      </c>
      <c r="C2753">
        <f>INDEX(resultados!$A$2:$ZZ$3000, 2747, MATCH($B$3, resultados!$A$1:$ZZ$1, 0))</f>
        <v/>
      </c>
    </row>
    <row r="2754">
      <c r="A2754">
        <f>INDEX(resultados!$A$2:$ZZ$3000, 2748, MATCH($B$1, resultados!$A$1:$ZZ$1, 0))</f>
        <v/>
      </c>
      <c r="B2754">
        <f>INDEX(resultados!$A$2:$ZZ$3000, 2748, MATCH($B$2, resultados!$A$1:$ZZ$1, 0))</f>
        <v/>
      </c>
      <c r="C2754">
        <f>INDEX(resultados!$A$2:$ZZ$3000, 2748, MATCH($B$3, resultados!$A$1:$ZZ$1, 0))</f>
        <v/>
      </c>
    </row>
    <row r="2755">
      <c r="A2755">
        <f>INDEX(resultados!$A$2:$ZZ$3000, 2749, MATCH($B$1, resultados!$A$1:$ZZ$1, 0))</f>
        <v/>
      </c>
      <c r="B2755">
        <f>INDEX(resultados!$A$2:$ZZ$3000, 2749, MATCH($B$2, resultados!$A$1:$ZZ$1, 0))</f>
        <v/>
      </c>
      <c r="C2755">
        <f>INDEX(resultados!$A$2:$ZZ$3000, 2749, MATCH($B$3, resultados!$A$1:$ZZ$1, 0))</f>
        <v/>
      </c>
    </row>
    <row r="2756">
      <c r="A2756">
        <f>INDEX(resultados!$A$2:$ZZ$3000, 2750, MATCH($B$1, resultados!$A$1:$ZZ$1, 0))</f>
        <v/>
      </c>
      <c r="B2756">
        <f>INDEX(resultados!$A$2:$ZZ$3000, 2750, MATCH($B$2, resultados!$A$1:$ZZ$1, 0))</f>
        <v/>
      </c>
      <c r="C2756">
        <f>INDEX(resultados!$A$2:$ZZ$3000, 2750, MATCH($B$3, resultados!$A$1:$ZZ$1, 0))</f>
        <v/>
      </c>
    </row>
    <row r="2757">
      <c r="A2757">
        <f>INDEX(resultados!$A$2:$ZZ$3000, 2751, MATCH($B$1, resultados!$A$1:$ZZ$1, 0))</f>
        <v/>
      </c>
      <c r="B2757">
        <f>INDEX(resultados!$A$2:$ZZ$3000, 2751, MATCH($B$2, resultados!$A$1:$ZZ$1, 0))</f>
        <v/>
      </c>
      <c r="C2757">
        <f>INDEX(resultados!$A$2:$ZZ$3000, 2751, MATCH($B$3, resultados!$A$1:$ZZ$1, 0))</f>
        <v/>
      </c>
    </row>
    <row r="2758">
      <c r="A2758">
        <f>INDEX(resultados!$A$2:$ZZ$3000, 2752, MATCH($B$1, resultados!$A$1:$ZZ$1, 0))</f>
        <v/>
      </c>
      <c r="B2758">
        <f>INDEX(resultados!$A$2:$ZZ$3000, 2752, MATCH($B$2, resultados!$A$1:$ZZ$1, 0))</f>
        <v/>
      </c>
      <c r="C2758">
        <f>INDEX(resultados!$A$2:$ZZ$3000, 2752, MATCH($B$3, resultados!$A$1:$ZZ$1, 0))</f>
        <v/>
      </c>
    </row>
    <row r="2759">
      <c r="A2759">
        <f>INDEX(resultados!$A$2:$ZZ$3000, 2753, MATCH($B$1, resultados!$A$1:$ZZ$1, 0))</f>
        <v/>
      </c>
      <c r="B2759">
        <f>INDEX(resultados!$A$2:$ZZ$3000, 2753, MATCH($B$2, resultados!$A$1:$ZZ$1, 0))</f>
        <v/>
      </c>
      <c r="C2759">
        <f>INDEX(resultados!$A$2:$ZZ$3000, 2753, MATCH($B$3, resultados!$A$1:$ZZ$1, 0))</f>
        <v/>
      </c>
    </row>
    <row r="2760">
      <c r="A2760">
        <f>INDEX(resultados!$A$2:$ZZ$3000, 2754, MATCH($B$1, resultados!$A$1:$ZZ$1, 0))</f>
        <v/>
      </c>
      <c r="B2760">
        <f>INDEX(resultados!$A$2:$ZZ$3000, 2754, MATCH($B$2, resultados!$A$1:$ZZ$1, 0))</f>
        <v/>
      </c>
      <c r="C2760">
        <f>INDEX(resultados!$A$2:$ZZ$3000, 2754, MATCH($B$3, resultados!$A$1:$ZZ$1, 0))</f>
        <v/>
      </c>
    </row>
    <row r="2761">
      <c r="A2761">
        <f>INDEX(resultados!$A$2:$ZZ$3000, 2755, MATCH($B$1, resultados!$A$1:$ZZ$1, 0))</f>
        <v/>
      </c>
      <c r="B2761">
        <f>INDEX(resultados!$A$2:$ZZ$3000, 2755, MATCH($B$2, resultados!$A$1:$ZZ$1, 0))</f>
        <v/>
      </c>
      <c r="C2761">
        <f>INDEX(resultados!$A$2:$ZZ$3000, 2755, MATCH($B$3, resultados!$A$1:$ZZ$1, 0))</f>
        <v/>
      </c>
    </row>
    <row r="2762">
      <c r="A2762">
        <f>INDEX(resultados!$A$2:$ZZ$3000, 2756, MATCH($B$1, resultados!$A$1:$ZZ$1, 0))</f>
        <v/>
      </c>
      <c r="B2762">
        <f>INDEX(resultados!$A$2:$ZZ$3000, 2756, MATCH($B$2, resultados!$A$1:$ZZ$1, 0))</f>
        <v/>
      </c>
      <c r="C2762">
        <f>INDEX(resultados!$A$2:$ZZ$3000, 2756, MATCH($B$3, resultados!$A$1:$ZZ$1, 0))</f>
        <v/>
      </c>
    </row>
    <row r="2763">
      <c r="A2763">
        <f>INDEX(resultados!$A$2:$ZZ$3000, 2757, MATCH($B$1, resultados!$A$1:$ZZ$1, 0))</f>
        <v/>
      </c>
      <c r="B2763">
        <f>INDEX(resultados!$A$2:$ZZ$3000, 2757, MATCH($B$2, resultados!$A$1:$ZZ$1, 0))</f>
        <v/>
      </c>
      <c r="C2763">
        <f>INDEX(resultados!$A$2:$ZZ$3000, 2757, MATCH($B$3, resultados!$A$1:$ZZ$1, 0))</f>
        <v/>
      </c>
    </row>
    <row r="2764">
      <c r="A2764">
        <f>INDEX(resultados!$A$2:$ZZ$3000, 2758, MATCH($B$1, resultados!$A$1:$ZZ$1, 0))</f>
        <v/>
      </c>
      <c r="B2764">
        <f>INDEX(resultados!$A$2:$ZZ$3000, 2758, MATCH($B$2, resultados!$A$1:$ZZ$1, 0))</f>
        <v/>
      </c>
      <c r="C2764">
        <f>INDEX(resultados!$A$2:$ZZ$3000, 2758, MATCH($B$3, resultados!$A$1:$ZZ$1, 0))</f>
        <v/>
      </c>
    </row>
    <row r="2765">
      <c r="A2765">
        <f>INDEX(resultados!$A$2:$ZZ$3000, 2759, MATCH($B$1, resultados!$A$1:$ZZ$1, 0))</f>
        <v/>
      </c>
      <c r="B2765">
        <f>INDEX(resultados!$A$2:$ZZ$3000, 2759, MATCH($B$2, resultados!$A$1:$ZZ$1, 0))</f>
        <v/>
      </c>
      <c r="C2765">
        <f>INDEX(resultados!$A$2:$ZZ$3000, 2759, MATCH($B$3, resultados!$A$1:$ZZ$1, 0))</f>
        <v/>
      </c>
    </row>
    <row r="2766">
      <c r="A2766">
        <f>INDEX(resultados!$A$2:$ZZ$3000, 2760, MATCH($B$1, resultados!$A$1:$ZZ$1, 0))</f>
        <v/>
      </c>
      <c r="B2766">
        <f>INDEX(resultados!$A$2:$ZZ$3000, 2760, MATCH($B$2, resultados!$A$1:$ZZ$1, 0))</f>
        <v/>
      </c>
      <c r="C2766">
        <f>INDEX(resultados!$A$2:$ZZ$3000, 2760, MATCH($B$3, resultados!$A$1:$ZZ$1, 0))</f>
        <v/>
      </c>
    </row>
    <row r="2767">
      <c r="A2767">
        <f>INDEX(resultados!$A$2:$ZZ$3000, 2761, MATCH($B$1, resultados!$A$1:$ZZ$1, 0))</f>
        <v/>
      </c>
      <c r="B2767">
        <f>INDEX(resultados!$A$2:$ZZ$3000, 2761, MATCH($B$2, resultados!$A$1:$ZZ$1, 0))</f>
        <v/>
      </c>
      <c r="C2767">
        <f>INDEX(resultados!$A$2:$ZZ$3000, 2761, MATCH($B$3, resultados!$A$1:$ZZ$1, 0))</f>
        <v/>
      </c>
    </row>
    <row r="2768">
      <c r="A2768">
        <f>INDEX(resultados!$A$2:$ZZ$3000, 2762, MATCH($B$1, resultados!$A$1:$ZZ$1, 0))</f>
        <v/>
      </c>
      <c r="B2768">
        <f>INDEX(resultados!$A$2:$ZZ$3000, 2762, MATCH($B$2, resultados!$A$1:$ZZ$1, 0))</f>
        <v/>
      </c>
      <c r="C2768">
        <f>INDEX(resultados!$A$2:$ZZ$3000, 2762, MATCH($B$3, resultados!$A$1:$ZZ$1, 0))</f>
        <v/>
      </c>
    </row>
    <row r="2769">
      <c r="A2769">
        <f>INDEX(resultados!$A$2:$ZZ$3000, 2763, MATCH($B$1, resultados!$A$1:$ZZ$1, 0))</f>
        <v/>
      </c>
      <c r="B2769">
        <f>INDEX(resultados!$A$2:$ZZ$3000, 2763, MATCH($B$2, resultados!$A$1:$ZZ$1, 0))</f>
        <v/>
      </c>
      <c r="C2769">
        <f>INDEX(resultados!$A$2:$ZZ$3000, 2763, MATCH($B$3, resultados!$A$1:$ZZ$1, 0))</f>
        <v/>
      </c>
    </row>
    <row r="2770">
      <c r="A2770">
        <f>INDEX(resultados!$A$2:$ZZ$3000, 2764, MATCH($B$1, resultados!$A$1:$ZZ$1, 0))</f>
        <v/>
      </c>
      <c r="B2770">
        <f>INDEX(resultados!$A$2:$ZZ$3000, 2764, MATCH($B$2, resultados!$A$1:$ZZ$1, 0))</f>
        <v/>
      </c>
      <c r="C2770">
        <f>INDEX(resultados!$A$2:$ZZ$3000, 2764, MATCH($B$3, resultados!$A$1:$ZZ$1, 0))</f>
        <v/>
      </c>
    </row>
    <row r="2771">
      <c r="A2771">
        <f>INDEX(resultados!$A$2:$ZZ$3000, 2765, MATCH($B$1, resultados!$A$1:$ZZ$1, 0))</f>
        <v/>
      </c>
      <c r="B2771">
        <f>INDEX(resultados!$A$2:$ZZ$3000, 2765, MATCH($B$2, resultados!$A$1:$ZZ$1, 0))</f>
        <v/>
      </c>
      <c r="C2771">
        <f>INDEX(resultados!$A$2:$ZZ$3000, 2765, MATCH($B$3, resultados!$A$1:$ZZ$1, 0))</f>
        <v/>
      </c>
    </row>
    <row r="2772">
      <c r="A2772">
        <f>INDEX(resultados!$A$2:$ZZ$3000, 2766, MATCH($B$1, resultados!$A$1:$ZZ$1, 0))</f>
        <v/>
      </c>
      <c r="B2772">
        <f>INDEX(resultados!$A$2:$ZZ$3000, 2766, MATCH($B$2, resultados!$A$1:$ZZ$1, 0))</f>
        <v/>
      </c>
      <c r="C2772">
        <f>INDEX(resultados!$A$2:$ZZ$3000, 2766, MATCH($B$3, resultados!$A$1:$ZZ$1, 0))</f>
        <v/>
      </c>
    </row>
    <row r="2773">
      <c r="A2773">
        <f>INDEX(resultados!$A$2:$ZZ$3000, 2767, MATCH($B$1, resultados!$A$1:$ZZ$1, 0))</f>
        <v/>
      </c>
      <c r="B2773">
        <f>INDEX(resultados!$A$2:$ZZ$3000, 2767, MATCH($B$2, resultados!$A$1:$ZZ$1, 0))</f>
        <v/>
      </c>
      <c r="C2773">
        <f>INDEX(resultados!$A$2:$ZZ$3000, 2767, MATCH($B$3, resultados!$A$1:$ZZ$1, 0))</f>
        <v/>
      </c>
    </row>
    <row r="2774">
      <c r="A2774">
        <f>INDEX(resultados!$A$2:$ZZ$3000, 2768, MATCH($B$1, resultados!$A$1:$ZZ$1, 0))</f>
        <v/>
      </c>
      <c r="B2774">
        <f>INDEX(resultados!$A$2:$ZZ$3000, 2768, MATCH($B$2, resultados!$A$1:$ZZ$1, 0))</f>
        <v/>
      </c>
      <c r="C2774">
        <f>INDEX(resultados!$A$2:$ZZ$3000, 2768, MATCH($B$3, resultados!$A$1:$ZZ$1, 0))</f>
        <v/>
      </c>
    </row>
    <row r="2775">
      <c r="A2775">
        <f>INDEX(resultados!$A$2:$ZZ$3000, 2769, MATCH($B$1, resultados!$A$1:$ZZ$1, 0))</f>
        <v/>
      </c>
      <c r="B2775">
        <f>INDEX(resultados!$A$2:$ZZ$3000, 2769, MATCH($B$2, resultados!$A$1:$ZZ$1, 0))</f>
        <v/>
      </c>
      <c r="C2775">
        <f>INDEX(resultados!$A$2:$ZZ$3000, 2769, MATCH($B$3, resultados!$A$1:$ZZ$1, 0))</f>
        <v/>
      </c>
    </row>
    <row r="2776">
      <c r="A2776">
        <f>INDEX(resultados!$A$2:$ZZ$3000, 2770, MATCH($B$1, resultados!$A$1:$ZZ$1, 0))</f>
        <v/>
      </c>
      <c r="B2776">
        <f>INDEX(resultados!$A$2:$ZZ$3000, 2770, MATCH($B$2, resultados!$A$1:$ZZ$1, 0))</f>
        <v/>
      </c>
      <c r="C2776">
        <f>INDEX(resultados!$A$2:$ZZ$3000, 2770, MATCH($B$3, resultados!$A$1:$ZZ$1, 0))</f>
        <v/>
      </c>
    </row>
    <row r="2777">
      <c r="A2777">
        <f>INDEX(resultados!$A$2:$ZZ$3000, 2771, MATCH($B$1, resultados!$A$1:$ZZ$1, 0))</f>
        <v/>
      </c>
      <c r="B2777">
        <f>INDEX(resultados!$A$2:$ZZ$3000, 2771, MATCH($B$2, resultados!$A$1:$ZZ$1, 0))</f>
        <v/>
      </c>
      <c r="C2777">
        <f>INDEX(resultados!$A$2:$ZZ$3000, 2771, MATCH($B$3, resultados!$A$1:$ZZ$1, 0))</f>
        <v/>
      </c>
    </row>
    <row r="2778">
      <c r="A2778">
        <f>INDEX(resultados!$A$2:$ZZ$3000, 2772, MATCH($B$1, resultados!$A$1:$ZZ$1, 0))</f>
        <v/>
      </c>
      <c r="B2778">
        <f>INDEX(resultados!$A$2:$ZZ$3000, 2772, MATCH($B$2, resultados!$A$1:$ZZ$1, 0))</f>
        <v/>
      </c>
      <c r="C2778">
        <f>INDEX(resultados!$A$2:$ZZ$3000, 2772, MATCH($B$3, resultados!$A$1:$ZZ$1, 0))</f>
        <v/>
      </c>
    </row>
    <row r="2779">
      <c r="A2779">
        <f>INDEX(resultados!$A$2:$ZZ$3000, 2773, MATCH($B$1, resultados!$A$1:$ZZ$1, 0))</f>
        <v/>
      </c>
      <c r="B2779">
        <f>INDEX(resultados!$A$2:$ZZ$3000, 2773, MATCH($B$2, resultados!$A$1:$ZZ$1, 0))</f>
        <v/>
      </c>
      <c r="C2779">
        <f>INDEX(resultados!$A$2:$ZZ$3000, 2773, MATCH($B$3, resultados!$A$1:$ZZ$1, 0))</f>
        <v/>
      </c>
    </row>
    <row r="2780">
      <c r="A2780">
        <f>INDEX(resultados!$A$2:$ZZ$3000, 2774, MATCH($B$1, resultados!$A$1:$ZZ$1, 0))</f>
        <v/>
      </c>
      <c r="B2780">
        <f>INDEX(resultados!$A$2:$ZZ$3000, 2774, MATCH($B$2, resultados!$A$1:$ZZ$1, 0))</f>
        <v/>
      </c>
      <c r="C2780">
        <f>INDEX(resultados!$A$2:$ZZ$3000, 2774, MATCH($B$3, resultados!$A$1:$ZZ$1, 0))</f>
        <v/>
      </c>
    </row>
    <row r="2781">
      <c r="A2781">
        <f>INDEX(resultados!$A$2:$ZZ$3000, 2775, MATCH($B$1, resultados!$A$1:$ZZ$1, 0))</f>
        <v/>
      </c>
      <c r="B2781">
        <f>INDEX(resultados!$A$2:$ZZ$3000, 2775, MATCH($B$2, resultados!$A$1:$ZZ$1, 0))</f>
        <v/>
      </c>
      <c r="C2781">
        <f>INDEX(resultados!$A$2:$ZZ$3000, 2775, MATCH($B$3, resultados!$A$1:$ZZ$1, 0))</f>
        <v/>
      </c>
    </row>
    <row r="2782">
      <c r="A2782">
        <f>INDEX(resultados!$A$2:$ZZ$3000, 2776, MATCH($B$1, resultados!$A$1:$ZZ$1, 0))</f>
        <v/>
      </c>
      <c r="B2782">
        <f>INDEX(resultados!$A$2:$ZZ$3000, 2776, MATCH($B$2, resultados!$A$1:$ZZ$1, 0))</f>
        <v/>
      </c>
      <c r="C2782">
        <f>INDEX(resultados!$A$2:$ZZ$3000, 2776, MATCH($B$3, resultados!$A$1:$ZZ$1, 0))</f>
        <v/>
      </c>
    </row>
    <row r="2783">
      <c r="A2783">
        <f>INDEX(resultados!$A$2:$ZZ$3000, 2777, MATCH($B$1, resultados!$A$1:$ZZ$1, 0))</f>
        <v/>
      </c>
      <c r="B2783">
        <f>INDEX(resultados!$A$2:$ZZ$3000, 2777, MATCH($B$2, resultados!$A$1:$ZZ$1, 0))</f>
        <v/>
      </c>
      <c r="C2783">
        <f>INDEX(resultados!$A$2:$ZZ$3000, 2777, MATCH($B$3, resultados!$A$1:$ZZ$1, 0))</f>
        <v/>
      </c>
    </row>
    <row r="2784">
      <c r="A2784">
        <f>INDEX(resultados!$A$2:$ZZ$3000, 2778, MATCH($B$1, resultados!$A$1:$ZZ$1, 0))</f>
        <v/>
      </c>
      <c r="B2784">
        <f>INDEX(resultados!$A$2:$ZZ$3000, 2778, MATCH($B$2, resultados!$A$1:$ZZ$1, 0))</f>
        <v/>
      </c>
      <c r="C2784">
        <f>INDEX(resultados!$A$2:$ZZ$3000, 2778, MATCH($B$3, resultados!$A$1:$ZZ$1, 0))</f>
        <v/>
      </c>
    </row>
    <row r="2785">
      <c r="A2785">
        <f>INDEX(resultados!$A$2:$ZZ$3000, 2779, MATCH($B$1, resultados!$A$1:$ZZ$1, 0))</f>
        <v/>
      </c>
      <c r="B2785">
        <f>INDEX(resultados!$A$2:$ZZ$3000, 2779, MATCH($B$2, resultados!$A$1:$ZZ$1, 0))</f>
        <v/>
      </c>
      <c r="C2785">
        <f>INDEX(resultados!$A$2:$ZZ$3000, 2779, MATCH($B$3, resultados!$A$1:$ZZ$1, 0))</f>
        <v/>
      </c>
    </row>
    <row r="2786">
      <c r="A2786">
        <f>INDEX(resultados!$A$2:$ZZ$3000, 2780, MATCH($B$1, resultados!$A$1:$ZZ$1, 0))</f>
        <v/>
      </c>
      <c r="B2786">
        <f>INDEX(resultados!$A$2:$ZZ$3000, 2780, MATCH($B$2, resultados!$A$1:$ZZ$1, 0))</f>
        <v/>
      </c>
      <c r="C2786">
        <f>INDEX(resultados!$A$2:$ZZ$3000, 2780, MATCH($B$3, resultados!$A$1:$ZZ$1, 0))</f>
        <v/>
      </c>
    </row>
    <row r="2787">
      <c r="A2787">
        <f>INDEX(resultados!$A$2:$ZZ$3000, 2781, MATCH($B$1, resultados!$A$1:$ZZ$1, 0))</f>
        <v/>
      </c>
      <c r="B2787">
        <f>INDEX(resultados!$A$2:$ZZ$3000, 2781, MATCH($B$2, resultados!$A$1:$ZZ$1, 0))</f>
        <v/>
      </c>
      <c r="C2787">
        <f>INDEX(resultados!$A$2:$ZZ$3000, 2781, MATCH($B$3, resultados!$A$1:$ZZ$1, 0))</f>
        <v/>
      </c>
    </row>
    <row r="2788">
      <c r="A2788">
        <f>INDEX(resultados!$A$2:$ZZ$3000, 2782, MATCH($B$1, resultados!$A$1:$ZZ$1, 0))</f>
        <v/>
      </c>
      <c r="B2788">
        <f>INDEX(resultados!$A$2:$ZZ$3000, 2782, MATCH($B$2, resultados!$A$1:$ZZ$1, 0))</f>
        <v/>
      </c>
      <c r="C2788">
        <f>INDEX(resultados!$A$2:$ZZ$3000, 2782, MATCH($B$3, resultados!$A$1:$ZZ$1, 0))</f>
        <v/>
      </c>
    </row>
    <row r="2789">
      <c r="A2789">
        <f>INDEX(resultados!$A$2:$ZZ$3000, 2783, MATCH($B$1, resultados!$A$1:$ZZ$1, 0))</f>
        <v/>
      </c>
      <c r="B2789">
        <f>INDEX(resultados!$A$2:$ZZ$3000, 2783, MATCH($B$2, resultados!$A$1:$ZZ$1, 0))</f>
        <v/>
      </c>
      <c r="C2789">
        <f>INDEX(resultados!$A$2:$ZZ$3000, 2783, MATCH($B$3, resultados!$A$1:$ZZ$1, 0))</f>
        <v/>
      </c>
    </row>
    <row r="2790">
      <c r="A2790">
        <f>INDEX(resultados!$A$2:$ZZ$3000, 2784, MATCH($B$1, resultados!$A$1:$ZZ$1, 0))</f>
        <v/>
      </c>
      <c r="B2790">
        <f>INDEX(resultados!$A$2:$ZZ$3000, 2784, MATCH($B$2, resultados!$A$1:$ZZ$1, 0))</f>
        <v/>
      </c>
      <c r="C2790">
        <f>INDEX(resultados!$A$2:$ZZ$3000, 2784, MATCH($B$3, resultados!$A$1:$ZZ$1, 0))</f>
        <v/>
      </c>
    </row>
    <row r="2791">
      <c r="A2791">
        <f>INDEX(resultados!$A$2:$ZZ$3000, 2785, MATCH($B$1, resultados!$A$1:$ZZ$1, 0))</f>
        <v/>
      </c>
      <c r="B2791">
        <f>INDEX(resultados!$A$2:$ZZ$3000, 2785, MATCH($B$2, resultados!$A$1:$ZZ$1, 0))</f>
        <v/>
      </c>
      <c r="C2791">
        <f>INDEX(resultados!$A$2:$ZZ$3000, 2785, MATCH($B$3, resultados!$A$1:$ZZ$1, 0))</f>
        <v/>
      </c>
    </row>
    <row r="2792">
      <c r="A2792">
        <f>INDEX(resultados!$A$2:$ZZ$3000, 2786, MATCH($B$1, resultados!$A$1:$ZZ$1, 0))</f>
        <v/>
      </c>
      <c r="B2792">
        <f>INDEX(resultados!$A$2:$ZZ$3000, 2786, MATCH($B$2, resultados!$A$1:$ZZ$1, 0))</f>
        <v/>
      </c>
      <c r="C2792">
        <f>INDEX(resultados!$A$2:$ZZ$3000, 2786, MATCH($B$3, resultados!$A$1:$ZZ$1, 0))</f>
        <v/>
      </c>
    </row>
    <row r="2793">
      <c r="A2793">
        <f>INDEX(resultados!$A$2:$ZZ$3000, 2787, MATCH($B$1, resultados!$A$1:$ZZ$1, 0))</f>
        <v/>
      </c>
      <c r="B2793">
        <f>INDEX(resultados!$A$2:$ZZ$3000, 2787, MATCH($B$2, resultados!$A$1:$ZZ$1, 0))</f>
        <v/>
      </c>
      <c r="C2793">
        <f>INDEX(resultados!$A$2:$ZZ$3000, 2787, MATCH($B$3, resultados!$A$1:$ZZ$1, 0))</f>
        <v/>
      </c>
    </row>
    <row r="2794">
      <c r="A2794">
        <f>INDEX(resultados!$A$2:$ZZ$3000, 2788, MATCH($B$1, resultados!$A$1:$ZZ$1, 0))</f>
        <v/>
      </c>
      <c r="B2794">
        <f>INDEX(resultados!$A$2:$ZZ$3000, 2788, MATCH($B$2, resultados!$A$1:$ZZ$1, 0))</f>
        <v/>
      </c>
      <c r="C2794">
        <f>INDEX(resultados!$A$2:$ZZ$3000, 2788, MATCH($B$3, resultados!$A$1:$ZZ$1, 0))</f>
        <v/>
      </c>
    </row>
    <row r="2795">
      <c r="A2795">
        <f>INDEX(resultados!$A$2:$ZZ$3000, 2789, MATCH($B$1, resultados!$A$1:$ZZ$1, 0))</f>
        <v/>
      </c>
      <c r="B2795">
        <f>INDEX(resultados!$A$2:$ZZ$3000, 2789, MATCH($B$2, resultados!$A$1:$ZZ$1, 0))</f>
        <v/>
      </c>
      <c r="C2795">
        <f>INDEX(resultados!$A$2:$ZZ$3000, 2789, MATCH($B$3, resultados!$A$1:$ZZ$1, 0))</f>
        <v/>
      </c>
    </row>
    <row r="2796">
      <c r="A2796">
        <f>INDEX(resultados!$A$2:$ZZ$3000, 2790, MATCH($B$1, resultados!$A$1:$ZZ$1, 0))</f>
        <v/>
      </c>
      <c r="B2796">
        <f>INDEX(resultados!$A$2:$ZZ$3000, 2790, MATCH($B$2, resultados!$A$1:$ZZ$1, 0))</f>
        <v/>
      </c>
      <c r="C2796">
        <f>INDEX(resultados!$A$2:$ZZ$3000, 2790, MATCH($B$3, resultados!$A$1:$ZZ$1, 0))</f>
        <v/>
      </c>
    </row>
    <row r="2797">
      <c r="A2797">
        <f>INDEX(resultados!$A$2:$ZZ$3000, 2791, MATCH($B$1, resultados!$A$1:$ZZ$1, 0))</f>
        <v/>
      </c>
      <c r="B2797">
        <f>INDEX(resultados!$A$2:$ZZ$3000, 2791, MATCH($B$2, resultados!$A$1:$ZZ$1, 0))</f>
        <v/>
      </c>
      <c r="C2797">
        <f>INDEX(resultados!$A$2:$ZZ$3000, 2791, MATCH($B$3, resultados!$A$1:$ZZ$1, 0))</f>
        <v/>
      </c>
    </row>
    <row r="2798">
      <c r="A2798">
        <f>INDEX(resultados!$A$2:$ZZ$3000, 2792, MATCH($B$1, resultados!$A$1:$ZZ$1, 0))</f>
        <v/>
      </c>
      <c r="B2798">
        <f>INDEX(resultados!$A$2:$ZZ$3000, 2792, MATCH($B$2, resultados!$A$1:$ZZ$1, 0))</f>
        <v/>
      </c>
      <c r="C2798">
        <f>INDEX(resultados!$A$2:$ZZ$3000, 2792, MATCH($B$3, resultados!$A$1:$ZZ$1, 0))</f>
        <v/>
      </c>
    </row>
    <row r="2799">
      <c r="A2799">
        <f>INDEX(resultados!$A$2:$ZZ$3000, 2793, MATCH($B$1, resultados!$A$1:$ZZ$1, 0))</f>
        <v/>
      </c>
      <c r="B2799">
        <f>INDEX(resultados!$A$2:$ZZ$3000, 2793, MATCH($B$2, resultados!$A$1:$ZZ$1, 0))</f>
        <v/>
      </c>
      <c r="C2799">
        <f>INDEX(resultados!$A$2:$ZZ$3000, 2793, MATCH($B$3, resultados!$A$1:$ZZ$1, 0))</f>
        <v/>
      </c>
    </row>
    <row r="2800">
      <c r="A2800">
        <f>INDEX(resultados!$A$2:$ZZ$3000, 2794, MATCH($B$1, resultados!$A$1:$ZZ$1, 0))</f>
        <v/>
      </c>
      <c r="B2800">
        <f>INDEX(resultados!$A$2:$ZZ$3000, 2794, MATCH($B$2, resultados!$A$1:$ZZ$1, 0))</f>
        <v/>
      </c>
      <c r="C2800">
        <f>INDEX(resultados!$A$2:$ZZ$3000, 2794, MATCH($B$3, resultados!$A$1:$ZZ$1, 0))</f>
        <v/>
      </c>
    </row>
    <row r="2801">
      <c r="A2801">
        <f>INDEX(resultados!$A$2:$ZZ$3000, 2795, MATCH($B$1, resultados!$A$1:$ZZ$1, 0))</f>
        <v/>
      </c>
      <c r="B2801">
        <f>INDEX(resultados!$A$2:$ZZ$3000, 2795, MATCH($B$2, resultados!$A$1:$ZZ$1, 0))</f>
        <v/>
      </c>
      <c r="C2801">
        <f>INDEX(resultados!$A$2:$ZZ$3000, 2795, MATCH($B$3, resultados!$A$1:$ZZ$1, 0))</f>
        <v/>
      </c>
    </row>
    <row r="2802">
      <c r="A2802">
        <f>INDEX(resultados!$A$2:$ZZ$3000, 2796, MATCH($B$1, resultados!$A$1:$ZZ$1, 0))</f>
        <v/>
      </c>
      <c r="B2802">
        <f>INDEX(resultados!$A$2:$ZZ$3000, 2796, MATCH($B$2, resultados!$A$1:$ZZ$1, 0))</f>
        <v/>
      </c>
      <c r="C2802">
        <f>INDEX(resultados!$A$2:$ZZ$3000, 2796, MATCH($B$3, resultados!$A$1:$ZZ$1, 0))</f>
        <v/>
      </c>
    </row>
    <row r="2803">
      <c r="A2803">
        <f>INDEX(resultados!$A$2:$ZZ$3000, 2797, MATCH($B$1, resultados!$A$1:$ZZ$1, 0))</f>
        <v/>
      </c>
      <c r="B2803">
        <f>INDEX(resultados!$A$2:$ZZ$3000, 2797, MATCH($B$2, resultados!$A$1:$ZZ$1, 0))</f>
        <v/>
      </c>
      <c r="C2803">
        <f>INDEX(resultados!$A$2:$ZZ$3000, 2797, MATCH($B$3, resultados!$A$1:$ZZ$1, 0))</f>
        <v/>
      </c>
    </row>
    <row r="2804">
      <c r="A2804">
        <f>INDEX(resultados!$A$2:$ZZ$3000, 2798, MATCH($B$1, resultados!$A$1:$ZZ$1, 0))</f>
        <v/>
      </c>
      <c r="B2804">
        <f>INDEX(resultados!$A$2:$ZZ$3000, 2798, MATCH($B$2, resultados!$A$1:$ZZ$1, 0))</f>
        <v/>
      </c>
      <c r="C2804">
        <f>INDEX(resultados!$A$2:$ZZ$3000, 2798, MATCH($B$3, resultados!$A$1:$ZZ$1, 0))</f>
        <v/>
      </c>
    </row>
    <row r="2805">
      <c r="A2805">
        <f>INDEX(resultados!$A$2:$ZZ$3000, 2799, MATCH($B$1, resultados!$A$1:$ZZ$1, 0))</f>
        <v/>
      </c>
      <c r="B2805">
        <f>INDEX(resultados!$A$2:$ZZ$3000, 2799, MATCH($B$2, resultados!$A$1:$ZZ$1, 0))</f>
        <v/>
      </c>
      <c r="C2805">
        <f>INDEX(resultados!$A$2:$ZZ$3000, 2799, MATCH($B$3, resultados!$A$1:$ZZ$1, 0))</f>
        <v/>
      </c>
    </row>
    <row r="2806">
      <c r="A2806">
        <f>INDEX(resultados!$A$2:$ZZ$3000, 2800, MATCH($B$1, resultados!$A$1:$ZZ$1, 0))</f>
        <v/>
      </c>
      <c r="B2806">
        <f>INDEX(resultados!$A$2:$ZZ$3000, 2800, MATCH($B$2, resultados!$A$1:$ZZ$1, 0))</f>
        <v/>
      </c>
      <c r="C2806">
        <f>INDEX(resultados!$A$2:$ZZ$3000, 2800, MATCH($B$3, resultados!$A$1:$ZZ$1, 0))</f>
        <v/>
      </c>
    </row>
    <row r="2807">
      <c r="A2807">
        <f>INDEX(resultados!$A$2:$ZZ$3000, 2801, MATCH($B$1, resultados!$A$1:$ZZ$1, 0))</f>
        <v/>
      </c>
      <c r="B2807">
        <f>INDEX(resultados!$A$2:$ZZ$3000, 2801, MATCH($B$2, resultados!$A$1:$ZZ$1, 0))</f>
        <v/>
      </c>
      <c r="C2807">
        <f>INDEX(resultados!$A$2:$ZZ$3000, 2801, MATCH($B$3, resultados!$A$1:$ZZ$1, 0))</f>
        <v/>
      </c>
    </row>
    <row r="2808">
      <c r="A2808">
        <f>INDEX(resultados!$A$2:$ZZ$3000, 2802, MATCH($B$1, resultados!$A$1:$ZZ$1, 0))</f>
        <v/>
      </c>
      <c r="B2808">
        <f>INDEX(resultados!$A$2:$ZZ$3000, 2802, MATCH($B$2, resultados!$A$1:$ZZ$1, 0))</f>
        <v/>
      </c>
      <c r="C2808">
        <f>INDEX(resultados!$A$2:$ZZ$3000, 2802, MATCH($B$3, resultados!$A$1:$ZZ$1, 0))</f>
        <v/>
      </c>
    </row>
    <row r="2809">
      <c r="A2809">
        <f>INDEX(resultados!$A$2:$ZZ$3000, 2803, MATCH($B$1, resultados!$A$1:$ZZ$1, 0))</f>
        <v/>
      </c>
      <c r="B2809">
        <f>INDEX(resultados!$A$2:$ZZ$3000, 2803, MATCH($B$2, resultados!$A$1:$ZZ$1, 0))</f>
        <v/>
      </c>
      <c r="C2809">
        <f>INDEX(resultados!$A$2:$ZZ$3000, 2803, MATCH($B$3, resultados!$A$1:$ZZ$1, 0))</f>
        <v/>
      </c>
    </row>
    <row r="2810">
      <c r="A2810">
        <f>INDEX(resultados!$A$2:$ZZ$3000, 2804, MATCH($B$1, resultados!$A$1:$ZZ$1, 0))</f>
        <v/>
      </c>
      <c r="B2810">
        <f>INDEX(resultados!$A$2:$ZZ$3000, 2804, MATCH($B$2, resultados!$A$1:$ZZ$1, 0))</f>
        <v/>
      </c>
      <c r="C2810">
        <f>INDEX(resultados!$A$2:$ZZ$3000, 2804, MATCH($B$3, resultados!$A$1:$ZZ$1, 0))</f>
        <v/>
      </c>
    </row>
    <row r="2811">
      <c r="A2811">
        <f>INDEX(resultados!$A$2:$ZZ$3000, 2805, MATCH($B$1, resultados!$A$1:$ZZ$1, 0))</f>
        <v/>
      </c>
      <c r="B2811">
        <f>INDEX(resultados!$A$2:$ZZ$3000, 2805, MATCH($B$2, resultados!$A$1:$ZZ$1, 0))</f>
        <v/>
      </c>
      <c r="C2811">
        <f>INDEX(resultados!$A$2:$ZZ$3000, 2805, MATCH($B$3, resultados!$A$1:$ZZ$1, 0))</f>
        <v/>
      </c>
    </row>
    <row r="2812">
      <c r="A2812">
        <f>INDEX(resultados!$A$2:$ZZ$3000, 2806, MATCH($B$1, resultados!$A$1:$ZZ$1, 0))</f>
        <v/>
      </c>
      <c r="B2812">
        <f>INDEX(resultados!$A$2:$ZZ$3000, 2806, MATCH($B$2, resultados!$A$1:$ZZ$1, 0))</f>
        <v/>
      </c>
      <c r="C2812">
        <f>INDEX(resultados!$A$2:$ZZ$3000, 2806, MATCH($B$3, resultados!$A$1:$ZZ$1, 0))</f>
        <v/>
      </c>
    </row>
    <row r="2813">
      <c r="A2813">
        <f>INDEX(resultados!$A$2:$ZZ$3000, 2807, MATCH($B$1, resultados!$A$1:$ZZ$1, 0))</f>
        <v/>
      </c>
      <c r="B2813">
        <f>INDEX(resultados!$A$2:$ZZ$3000, 2807, MATCH($B$2, resultados!$A$1:$ZZ$1, 0))</f>
        <v/>
      </c>
      <c r="C2813">
        <f>INDEX(resultados!$A$2:$ZZ$3000, 2807, MATCH($B$3, resultados!$A$1:$ZZ$1, 0))</f>
        <v/>
      </c>
    </row>
    <row r="2814">
      <c r="A2814">
        <f>INDEX(resultados!$A$2:$ZZ$3000, 2808, MATCH($B$1, resultados!$A$1:$ZZ$1, 0))</f>
        <v/>
      </c>
      <c r="B2814">
        <f>INDEX(resultados!$A$2:$ZZ$3000, 2808, MATCH($B$2, resultados!$A$1:$ZZ$1, 0))</f>
        <v/>
      </c>
      <c r="C2814">
        <f>INDEX(resultados!$A$2:$ZZ$3000, 2808, MATCH($B$3, resultados!$A$1:$ZZ$1, 0))</f>
        <v/>
      </c>
    </row>
    <row r="2815">
      <c r="A2815">
        <f>INDEX(resultados!$A$2:$ZZ$3000, 2809, MATCH($B$1, resultados!$A$1:$ZZ$1, 0))</f>
        <v/>
      </c>
      <c r="B2815">
        <f>INDEX(resultados!$A$2:$ZZ$3000, 2809, MATCH($B$2, resultados!$A$1:$ZZ$1, 0))</f>
        <v/>
      </c>
      <c r="C2815">
        <f>INDEX(resultados!$A$2:$ZZ$3000, 2809, MATCH($B$3, resultados!$A$1:$ZZ$1, 0))</f>
        <v/>
      </c>
    </row>
    <row r="2816">
      <c r="A2816">
        <f>INDEX(resultados!$A$2:$ZZ$3000, 2810, MATCH($B$1, resultados!$A$1:$ZZ$1, 0))</f>
        <v/>
      </c>
      <c r="B2816">
        <f>INDEX(resultados!$A$2:$ZZ$3000, 2810, MATCH($B$2, resultados!$A$1:$ZZ$1, 0))</f>
        <v/>
      </c>
      <c r="C2816">
        <f>INDEX(resultados!$A$2:$ZZ$3000, 2810, MATCH($B$3, resultados!$A$1:$ZZ$1, 0))</f>
        <v/>
      </c>
    </row>
    <row r="2817">
      <c r="A2817">
        <f>INDEX(resultados!$A$2:$ZZ$3000, 2811, MATCH($B$1, resultados!$A$1:$ZZ$1, 0))</f>
        <v/>
      </c>
      <c r="B2817">
        <f>INDEX(resultados!$A$2:$ZZ$3000, 2811, MATCH($B$2, resultados!$A$1:$ZZ$1, 0))</f>
        <v/>
      </c>
      <c r="C2817">
        <f>INDEX(resultados!$A$2:$ZZ$3000, 2811, MATCH($B$3, resultados!$A$1:$ZZ$1, 0))</f>
        <v/>
      </c>
    </row>
    <row r="2818">
      <c r="A2818">
        <f>INDEX(resultados!$A$2:$ZZ$3000, 2812, MATCH($B$1, resultados!$A$1:$ZZ$1, 0))</f>
        <v/>
      </c>
      <c r="B2818">
        <f>INDEX(resultados!$A$2:$ZZ$3000, 2812, MATCH($B$2, resultados!$A$1:$ZZ$1, 0))</f>
        <v/>
      </c>
      <c r="C2818">
        <f>INDEX(resultados!$A$2:$ZZ$3000, 2812, MATCH($B$3, resultados!$A$1:$ZZ$1, 0))</f>
        <v/>
      </c>
    </row>
    <row r="2819">
      <c r="A2819">
        <f>INDEX(resultados!$A$2:$ZZ$3000, 2813, MATCH($B$1, resultados!$A$1:$ZZ$1, 0))</f>
        <v/>
      </c>
      <c r="B2819">
        <f>INDEX(resultados!$A$2:$ZZ$3000, 2813, MATCH($B$2, resultados!$A$1:$ZZ$1, 0))</f>
        <v/>
      </c>
      <c r="C2819">
        <f>INDEX(resultados!$A$2:$ZZ$3000, 2813, MATCH($B$3, resultados!$A$1:$ZZ$1, 0))</f>
        <v/>
      </c>
    </row>
    <row r="2820">
      <c r="A2820">
        <f>INDEX(resultados!$A$2:$ZZ$3000, 2814, MATCH($B$1, resultados!$A$1:$ZZ$1, 0))</f>
        <v/>
      </c>
      <c r="B2820">
        <f>INDEX(resultados!$A$2:$ZZ$3000, 2814, MATCH($B$2, resultados!$A$1:$ZZ$1, 0))</f>
        <v/>
      </c>
      <c r="C2820">
        <f>INDEX(resultados!$A$2:$ZZ$3000, 2814, MATCH($B$3, resultados!$A$1:$ZZ$1, 0))</f>
        <v/>
      </c>
    </row>
    <row r="2821">
      <c r="A2821">
        <f>INDEX(resultados!$A$2:$ZZ$3000, 2815, MATCH($B$1, resultados!$A$1:$ZZ$1, 0))</f>
        <v/>
      </c>
      <c r="B2821">
        <f>INDEX(resultados!$A$2:$ZZ$3000, 2815, MATCH($B$2, resultados!$A$1:$ZZ$1, 0))</f>
        <v/>
      </c>
      <c r="C2821">
        <f>INDEX(resultados!$A$2:$ZZ$3000, 2815, MATCH($B$3, resultados!$A$1:$ZZ$1, 0))</f>
        <v/>
      </c>
    </row>
    <row r="2822">
      <c r="A2822">
        <f>INDEX(resultados!$A$2:$ZZ$3000, 2816, MATCH($B$1, resultados!$A$1:$ZZ$1, 0))</f>
        <v/>
      </c>
      <c r="B2822">
        <f>INDEX(resultados!$A$2:$ZZ$3000, 2816, MATCH($B$2, resultados!$A$1:$ZZ$1, 0))</f>
        <v/>
      </c>
      <c r="C2822">
        <f>INDEX(resultados!$A$2:$ZZ$3000, 2816, MATCH($B$3, resultados!$A$1:$ZZ$1, 0))</f>
        <v/>
      </c>
    </row>
    <row r="2823">
      <c r="A2823">
        <f>INDEX(resultados!$A$2:$ZZ$3000, 2817, MATCH($B$1, resultados!$A$1:$ZZ$1, 0))</f>
        <v/>
      </c>
      <c r="B2823">
        <f>INDEX(resultados!$A$2:$ZZ$3000, 2817, MATCH($B$2, resultados!$A$1:$ZZ$1, 0))</f>
        <v/>
      </c>
      <c r="C2823">
        <f>INDEX(resultados!$A$2:$ZZ$3000, 2817, MATCH($B$3, resultados!$A$1:$ZZ$1, 0))</f>
        <v/>
      </c>
    </row>
    <row r="2824">
      <c r="A2824">
        <f>INDEX(resultados!$A$2:$ZZ$3000, 2818, MATCH($B$1, resultados!$A$1:$ZZ$1, 0))</f>
        <v/>
      </c>
      <c r="B2824">
        <f>INDEX(resultados!$A$2:$ZZ$3000, 2818, MATCH($B$2, resultados!$A$1:$ZZ$1, 0))</f>
        <v/>
      </c>
      <c r="C2824">
        <f>INDEX(resultados!$A$2:$ZZ$3000, 2818, MATCH($B$3, resultados!$A$1:$ZZ$1, 0))</f>
        <v/>
      </c>
    </row>
    <row r="2825">
      <c r="A2825">
        <f>INDEX(resultados!$A$2:$ZZ$3000, 2819, MATCH($B$1, resultados!$A$1:$ZZ$1, 0))</f>
        <v/>
      </c>
      <c r="B2825">
        <f>INDEX(resultados!$A$2:$ZZ$3000, 2819, MATCH($B$2, resultados!$A$1:$ZZ$1, 0))</f>
        <v/>
      </c>
      <c r="C2825">
        <f>INDEX(resultados!$A$2:$ZZ$3000, 2819, MATCH($B$3, resultados!$A$1:$ZZ$1, 0))</f>
        <v/>
      </c>
    </row>
    <row r="2826">
      <c r="A2826">
        <f>INDEX(resultados!$A$2:$ZZ$3000, 2820, MATCH($B$1, resultados!$A$1:$ZZ$1, 0))</f>
        <v/>
      </c>
      <c r="B2826">
        <f>INDEX(resultados!$A$2:$ZZ$3000, 2820, MATCH($B$2, resultados!$A$1:$ZZ$1, 0))</f>
        <v/>
      </c>
      <c r="C2826">
        <f>INDEX(resultados!$A$2:$ZZ$3000, 2820, MATCH($B$3, resultados!$A$1:$ZZ$1, 0))</f>
        <v/>
      </c>
    </row>
    <row r="2827">
      <c r="A2827">
        <f>INDEX(resultados!$A$2:$ZZ$3000, 2821, MATCH($B$1, resultados!$A$1:$ZZ$1, 0))</f>
        <v/>
      </c>
      <c r="B2827">
        <f>INDEX(resultados!$A$2:$ZZ$3000, 2821, MATCH($B$2, resultados!$A$1:$ZZ$1, 0))</f>
        <v/>
      </c>
      <c r="C2827">
        <f>INDEX(resultados!$A$2:$ZZ$3000, 2821, MATCH($B$3, resultados!$A$1:$ZZ$1, 0))</f>
        <v/>
      </c>
    </row>
    <row r="2828">
      <c r="A2828">
        <f>INDEX(resultados!$A$2:$ZZ$3000, 2822, MATCH($B$1, resultados!$A$1:$ZZ$1, 0))</f>
        <v/>
      </c>
      <c r="B2828">
        <f>INDEX(resultados!$A$2:$ZZ$3000, 2822, MATCH($B$2, resultados!$A$1:$ZZ$1, 0))</f>
        <v/>
      </c>
      <c r="C2828">
        <f>INDEX(resultados!$A$2:$ZZ$3000, 2822, MATCH($B$3, resultados!$A$1:$ZZ$1, 0))</f>
        <v/>
      </c>
    </row>
    <row r="2829">
      <c r="A2829">
        <f>INDEX(resultados!$A$2:$ZZ$3000, 2823, MATCH($B$1, resultados!$A$1:$ZZ$1, 0))</f>
        <v/>
      </c>
      <c r="B2829">
        <f>INDEX(resultados!$A$2:$ZZ$3000, 2823, MATCH($B$2, resultados!$A$1:$ZZ$1, 0))</f>
        <v/>
      </c>
      <c r="C2829">
        <f>INDEX(resultados!$A$2:$ZZ$3000, 2823, MATCH($B$3, resultados!$A$1:$ZZ$1, 0))</f>
        <v/>
      </c>
    </row>
    <row r="2830">
      <c r="A2830">
        <f>INDEX(resultados!$A$2:$ZZ$3000, 2824, MATCH($B$1, resultados!$A$1:$ZZ$1, 0))</f>
        <v/>
      </c>
      <c r="B2830">
        <f>INDEX(resultados!$A$2:$ZZ$3000, 2824, MATCH($B$2, resultados!$A$1:$ZZ$1, 0))</f>
        <v/>
      </c>
      <c r="C2830">
        <f>INDEX(resultados!$A$2:$ZZ$3000, 2824, MATCH($B$3, resultados!$A$1:$ZZ$1, 0))</f>
        <v/>
      </c>
    </row>
    <row r="2831">
      <c r="A2831">
        <f>INDEX(resultados!$A$2:$ZZ$3000, 2825, MATCH($B$1, resultados!$A$1:$ZZ$1, 0))</f>
        <v/>
      </c>
      <c r="B2831">
        <f>INDEX(resultados!$A$2:$ZZ$3000, 2825, MATCH($B$2, resultados!$A$1:$ZZ$1, 0))</f>
        <v/>
      </c>
      <c r="C2831">
        <f>INDEX(resultados!$A$2:$ZZ$3000, 2825, MATCH($B$3, resultados!$A$1:$ZZ$1, 0))</f>
        <v/>
      </c>
    </row>
    <row r="2832">
      <c r="A2832">
        <f>INDEX(resultados!$A$2:$ZZ$3000, 2826, MATCH($B$1, resultados!$A$1:$ZZ$1, 0))</f>
        <v/>
      </c>
      <c r="B2832">
        <f>INDEX(resultados!$A$2:$ZZ$3000, 2826, MATCH($B$2, resultados!$A$1:$ZZ$1, 0))</f>
        <v/>
      </c>
      <c r="C2832">
        <f>INDEX(resultados!$A$2:$ZZ$3000, 2826, MATCH($B$3, resultados!$A$1:$ZZ$1, 0))</f>
        <v/>
      </c>
    </row>
    <row r="2833">
      <c r="A2833">
        <f>INDEX(resultados!$A$2:$ZZ$3000, 2827, MATCH($B$1, resultados!$A$1:$ZZ$1, 0))</f>
        <v/>
      </c>
      <c r="B2833">
        <f>INDEX(resultados!$A$2:$ZZ$3000, 2827, MATCH($B$2, resultados!$A$1:$ZZ$1, 0))</f>
        <v/>
      </c>
      <c r="C2833">
        <f>INDEX(resultados!$A$2:$ZZ$3000, 2827, MATCH($B$3, resultados!$A$1:$ZZ$1, 0))</f>
        <v/>
      </c>
    </row>
    <row r="2834">
      <c r="A2834">
        <f>INDEX(resultados!$A$2:$ZZ$3000, 2828, MATCH($B$1, resultados!$A$1:$ZZ$1, 0))</f>
        <v/>
      </c>
      <c r="B2834">
        <f>INDEX(resultados!$A$2:$ZZ$3000, 2828, MATCH($B$2, resultados!$A$1:$ZZ$1, 0))</f>
        <v/>
      </c>
      <c r="C2834">
        <f>INDEX(resultados!$A$2:$ZZ$3000, 2828, MATCH($B$3, resultados!$A$1:$ZZ$1, 0))</f>
        <v/>
      </c>
    </row>
    <row r="2835">
      <c r="A2835">
        <f>INDEX(resultados!$A$2:$ZZ$3000, 2829, MATCH($B$1, resultados!$A$1:$ZZ$1, 0))</f>
        <v/>
      </c>
      <c r="B2835">
        <f>INDEX(resultados!$A$2:$ZZ$3000, 2829, MATCH($B$2, resultados!$A$1:$ZZ$1, 0))</f>
        <v/>
      </c>
      <c r="C2835">
        <f>INDEX(resultados!$A$2:$ZZ$3000, 2829, MATCH($B$3, resultados!$A$1:$ZZ$1, 0))</f>
        <v/>
      </c>
    </row>
    <row r="2836">
      <c r="A2836">
        <f>INDEX(resultados!$A$2:$ZZ$3000, 2830, MATCH($B$1, resultados!$A$1:$ZZ$1, 0))</f>
        <v/>
      </c>
      <c r="B2836">
        <f>INDEX(resultados!$A$2:$ZZ$3000, 2830, MATCH($B$2, resultados!$A$1:$ZZ$1, 0))</f>
        <v/>
      </c>
      <c r="C2836">
        <f>INDEX(resultados!$A$2:$ZZ$3000, 2830, MATCH($B$3, resultados!$A$1:$ZZ$1, 0))</f>
        <v/>
      </c>
    </row>
    <row r="2837">
      <c r="A2837">
        <f>INDEX(resultados!$A$2:$ZZ$3000, 2831, MATCH($B$1, resultados!$A$1:$ZZ$1, 0))</f>
        <v/>
      </c>
      <c r="B2837">
        <f>INDEX(resultados!$A$2:$ZZ$3000, 2831, MATCH($B$2, resultados!$A$1:$ZZ$1, 0))</f>
        <v/>
      </c>
      <c r="C2837">
        <f>INDEX(resultados!$A$2:$ZZ$3000, 2831, MATCH($B$3, resultados!$A$1:$ZZ$1, 0))</f>
        <v/>
      </c>
    </row>
    <row r="2838">
      <c r="A2838">
        <f>INDEX(resultados!$A$2:$ZZ$3000, 2832, MATCH($B$1, resultados!$A$1:$ZZ$1, 0))</f>
        <v/>
      </c>
      <c r="B2838">
        <f>INDEX(resultados!$A$2:$ZZ$3000, 2832, MATCH($B$2, resultados!$A$1:$ZZ$1, 0))</f>
        <v/>
      </c>
      <c r="C2838">
        <f>INDEX(resultados!$A$2:$ZZ$3000, 2832, MATCH($B$3, resultados!$A$1:$ZZ$1, 0))</f>
        <v/>
      </c>
    </row>
    <row r="2839">
      <c r="A2839">
        <f>INDEX(resultados!$A$2:$ZZ$3000, 2833, MATCH($B$1, resultados!$A$1:$ZZ$1, 0))</f>
        <v/>
      </c>
      <c r="B2839">
        <f>INDEX(resultados!$A$2:$ZZ$3000, 2833, MATCH($B$2, resultados!$A$1:$ZZ$1, 0))</f>
        <v/>
      </c>
      <c r="C2839">
        <f>INDEX(resultados!$A$2:$ZZ$3000, 2833, MATCH($B$3, resultados!$A$1:$ZZ$1, 0))</f>
        <v/>
      </c>
    </row>
    <row r="2840">
      <c r="A2840">
        <f>INDEX(resultados!$A$2:$ZZ$3000, 2834, MATCH($B$1, resultados!$A$1:$ZZ$1, 0))</f>
        <v/>
      </c>
      <c r="B2840">
        <f>INDEX(resultados!$A$2:$ZZ$3000, 2834, MATCH($B$2, resultados!$A$1:$ZZ$1, 0))</f>
        <v/>
      </c>
      <c r="C2840">
        <f>INDEX(resultados!$A$2:$ZZ$3000, 2834, MATCH($B$3, resultados!$A$1:$ZZ$1, 0))</f>
        <v/>
      </c>
    </row>
    <row r="2841">
      <c r="A2841">
        <f>INDEX(resultados!$A$2:$ZZ$3000, 2835, MATCH($B$1, resultados!$A$1:$ZZ$1, 0))</f>
        <v/>
      </c>
      <c r="B2841">
        <f>INDEX(resultados!$A$2:$ZZ$3000, 2835, MATCH($B$2, resultados!$A$1:$ZZ$1, 0))</f>
        <v/>
      </c>
      <c r="C2841">
        <f>INDEX(resultados!$A$2:$ZZ$3000, 2835, MATCH($B$3, resultados!$A$1:$ZZ$1, 0))</f>
        <v/>
      </c>
    </row>
    <row r="2842">
      <c r="A2842">
        <f>INDEX(resultados!$A$2:$ZZ$3000, 2836, MATCH($B$1, resultados!$A$1:$ZZ$1, 0))</f>
        <v/>
      </c>
      <c r="B2842">
        <f>INDEX(resultados!$A$2:$ZZ$3000, 2836, MATCH($B$2, resultados!$A$1:$ZZ$1, 0))</f>
        <v/>
      </c>
      <c r="C2842">
        <f>INDEX(resultados!$A$2:$ZZ$3000, 2836, MATCH($B$3, resultados!$A$1:$ZZ$1, 0))</f>
        <v/>
      </c>
    </row>
    <row r="2843">
      <c r="A2843">
        <f>INDEX(resultados!$A$2:$ZZ$3000, 2837, MATCH($B$1, resultados!$A$1:$ZZ$1, 0))</f>
        <v/>
      </c>
      <c r="B2843">
        <f>INDEX(resultados!$A$2:$ZZ$3000, 2837, MATCH($B$2, resultados!$A$1:$ZZ$1, 0))</f>
        <v/>
      </c>
      <c r="C2843">
        <f>INDEX(resultados!$A$2:$ZZ$3000, 2837, MATCH($B$3, resultados!$A$1:$ZZ$1, 0))</f>
        <v/>
      </c>
    </row>
    <row r="2844">
      <c r="A2844">
        <f>INDEX(resultados!$A$2:$ZZ$3000, 2838, MATCH($B$1, resultados!$A$1:$ZZ$1, 0))</f>
        <v/>
      </c>
      <c r="B2844">
        <f>INDEX(resultados!$A$2:$ZZ$3000, 2838, MATCH($B$2, resultados!$A$1:$ZZ$1, 0))</f>
        <v/>
      </c>
      <c r="C2844">
        <f>INDEX(resultados!$A$2:$ZZ$3000, 2838, MATCH($B$3, resultados!$A$1:$ZZ$1, 0))</f>
        <v/>
      </c>
    </row>
    <row r="2845">
      <c r="A2845">
        <f>INDEX(resultados!$A$2:$ZZ$3000, 2839, MATCH($B$1, resultados!$A$1:$ZZ$1, 0))</f>
        <v/>
      </c>
      <c r="B2845">
        <f>INDEX(resultados!$A$2:$ZZ$3000, 2839, MATCH($B$2, resultados!$A$1:$ZZ$1, 0))</f>
        <v/>
      </c>
      <c r="C2845">
        <f>INDEX(resultados!$A$2:$ZZ$3000, 2839, MATCH($B$3, resultados!$A$1:$ZZ$1, 0))</f>
        <v/>
      </c>
    </row>
    <row r="2846">
      <c r="A2846">
        <f>INDEX(resultados!$A$2:$ZZ$3000, 2840, MATCH($B$1, resultados!$A$1:$ZZ$1, 0))</f>
        <v/>
      </c>
      <c r="B2846">
        <f>INDEX(resultados!$A$2:$ZZ$3000, 2840, MATCH($B$2, resultados!$A$1:$ZZ$1, 0))</f>
        <v/>
      </c>
      <c r="C2846">
        <f>INDEX(resultados!$A$2:$ZZ$3000, 2840, MATCH($B$3, resultados!$A$1:$ZZ$1, 0))</f>
        <v/>
      </c>
    </row>
    <row r="2847">
      <c r="A2847">
        <f>INDEX(resultados!$A$2:$ZZ$3000, 2841, MATCH($B$1, resultados!$A$1:$ZZ$1, 0))</f>
        <v/>
      </c>
      <c r="B2847">
        <f>INDEX(resultados!$A$2:$ZZ$3000, 2841, MATCH($B$2, resultados!$A$1:$ZZ$1, 0))</f>
        <v/>
      </c>
      <c r="C2847">
        <f>INDEX(resultados!$A$2:$ZZ$3000, 2841, MATCH($B$3, resultados!$A$1:$ZZ$1, 0))</f>
        <v/>
      </c>
    </row>
    <row r="2848">
      <c r="A2848">
        <f>INDEX(resultados!$A$2:$ZZ$3000, 2842, MATCH($B$1, resultados!$A$1:$ZZ$1, 0))</f>
        <v/>
      </c>
      <c r="B2848">
        <f>INDEX(resultados!$A$2:$ZZ$3000, 2842, MATCH($B$2, resultados!$A$1:$ZZ$1, 0))</f>
        <v/>
      </c>
      <c r="C2848">
        <f>INDEX(resultados!$A$2:$ZZ$3000, 2842, MATCH($B$3, resultados!$A$1:$ZZ$1, 0))</f>
        <v/>
      </c>
    </row>
    <row r="2849">
      <c r="A2849">
        <f>INDEX(resultados!$A$2:$ZZ$3000, 2843, MATCH($B$1, resultados!$A$1:$ZZ$1, 0))</f>
        <v/>
      </c>
      <c r="B2849">
        <f>INDEX(resultados!$A$2:$ZZ$3000, 2843, MATCH($B$2, resultados!$A$1:$ZZ$1, 0))</f>
        <v/>
      </c>
      <c r="C2849">
        <f>INDEX(resultados!$A$2:$ZZ$3000, 2843, MATCH($B$3, resultados!$A$1:$ZZ$1, 0))</f>
        <v/>
      </c>
    </row>
    <row r="2850">
      <c r="A2850">
        <f>INDEX(resultados!$A$2:$ZZ$3000, 2844, MATCH($B$1, resultados!$A$1:$ZZ$1, 0))</f>
        <v/>
      </c>
      <c r="B2850">
        <f>INDEX(resultados!$A$2:$ZZ$3000, 2844, MATCH($B$2, resultados!$A$1:$ZZ$1, 0))</f>
        <v/>
      </c>
      <c r="C2850">
        <f>INDEX(resultados!$A$2:$ZZ$3000, 2844, MATCH($B$3, resultados!$A$1:$ZZ$1, 0))</f>
        <v/>
      </c>
    </row>
    <row r="2851">
      <c r="A2851">
        <f>INDEX(resultados!$A$2:$ZZ$3000, 2845, MATCH($B$1, resultados!$A$1:$ZZ$1, 0))</f>
        <v/>
      </c>
      <c r="B2851">
        <f>INDEX(resultados!$A$2:$ZZ$3000, 2845, MATCH($B$2, resultados!$A$1:$ZZ$1, 0))</f>
        <v/>
      </c>
      <c r="C2851">
        <f>INDEX(resultados!$A$2:$ZZ$3000, 2845, MATCH($B$3, resultados!$A$1:$ZZ$1, 0))</f>
        <v/>
      </c>
    </row>
    <row r="2852">
      <c r="A2852">
        <f>INDEX(resultados!$A$2:$ZZ$3000, 2846, MATCH($B$1, resultados!$A$1:$ZZ$1, 0))</f>
        <v/>
      </c>
      <c r="B2852">
        <f>INDEX(resultados!$A$2:$ZZ$3000, 2846, MATCH($B$2, resultados!$A$1:$ZZ$1, 0))</f>
        <v/>
      </c>
      <c r="C2852">
        <f>INDEX(resultados!$A$2:$ZZ$3000, 2846, MATCH($B$3, resultados!$A$1:$ZZ$1, 0))</f>
        <v/>
      </c>
    </row>
    <row r="2853">
      <c r="A2853">
        <f>INDEX(resultados!$A$2:$ZZ$3000, 2847, MATCH($B$1, resultados!$A$1:$ZZ$1, 0))</f>
        <v/>
      </c>
      <c r="B2853">
        <f>INDEX(resultados!$A$2:$ZZ$3000, 2847, MATCH($B$2, resultados!$A$1:$ZZ$1, 0))</f>
        <v/>
      </c>
      <c r="C2853">
        <f>INDEX(resultados!$A$2:$ZZ$3000, 2847, MATCH($B$3, resultados!$A$1:$ZZ$1, 0))</f>
        <v/>
      </c>
    </row>
    <row r="2854">
      <c r="A2854">
        <f>INDEX(resultados!$A$2:$ZZ$3000, 2848, MATCH($B$1, resultados!$A$1:$ZZ$1, 0))</f>
        <v/>
      </c>
      <c r="B2854">
        <f>INDEX(resultados!$A$2:$ZZ$3000, 2848, MATCH($B$2, resultados!$A$1:$ZZ$1, 0))</f>
        <v/>
      </c>
      <c r="C2854">
        <f>INDEX(resultados!$A$2:$ZZ$3000, 2848, MATCH($B$3, resultados!$A$1:$ZZ$1, 0))</f>
        <v/>
      </c>
    </row>
    <row r="2855">
      <c r="A2855">
        <f>INDEX(resultados!$A$2:$ZZ$3000, 2849, MATCH($B$1, resultados!$A$1:$ZZ$1, 0))</f>
        <v/>
      </c>
      <c r="B2855">
        <f>INDEX(resultados!$A$2:$ZZ$3000, 2849, MATCH($B$2, resultados!$A$1:$ZZ$1, 0))</f>
        <v/>
      </c>
      <c r="C2855">
        <f>INDEX(resultados!$A$2:$ZZ$3000, 2849, MATCH($B$3, resultados!$A$1:$ZZ$1, 0))</f>
        <v/>
      </c>
    </row>
    <row r="2856">
      <c r="A2856">
        <f>INDEX(resultados!$A$2:$ZZ$3000, 2850, MATCH($B$1, resultados!$A$1:$ZZ$1, 0))</f>
        <v/>
      </c>
      <c r="B2856">
        <f>INDEX(resultados!$A$2:$ZZ$3000, 2850, MATCH($B$2, resultados!$A$1:$ZZ$1, 0))</f>
        <v/>
      </c>
      <c r="C2856">
        <f>INDEX(resultados!$A$2:$ZZ$3000, 2850, MATCH($B$3, resultados!$A$1:$ZZ$1, 0))</f>
        <v/>
      </c>
    </row>
    <row r="2857">
      <c r="A2857">
        <f>INDEX(resultados!$A$2:$ZZ$3000, 2851, MATCH($B$1, resultados!$A$1:$ZZ$1, 0))</f>
        <v/>
      </c>
      <c r="B2857">
        <f>INDEX(resultados!$A$2:$ZZ$3000, 2851, MATCH($B$2, resultados!$A$1:$ZZ$1, 0))</f>
        <v/>
      </c>
      <c r="C2857">
        <f>INDEX(resultados!$A$2:$ZZ$3000, 2851, MATCH($B$3, resultados!$A$1:$ZZ$1, 0))</f>
        <v/>
      </c>
    </row>
    <row r="2858">
      <c r="A2858">
        <f>INDEX(resultados!$A$2:$ZZ$3000, 2852, MATCH($B$1, resultados!$A$1:$ZZ$1, 0))</f>
        <v/>
      </c>
      <c r="B2858">
        <f>INDEX(resultados!$A$2:$ZZ$3000, 2852, MATCH($B$2, resultados!$A$1:$ZZ$1, 0))</f>
        <v/>
      </c>
      <c r="C2858">
        <f>INDEX(resultados!$A$2:$ZZ$3000, 2852, MATCH($B$3, resultados!$A$1:$ZZ$1, 0))</f>
        <v/>
      </c>
    </row>
    <row r="2859">
      <c r="A2859">
        <f>INDEX(resultados!$A$2:$ZZ$3000, 2853, MATCH($B$1, resultados!$A$1:$ZZ$1, 0))</f>
        <v/>
      </c>
      <c r="B2859">
        <f>INDEX(resultados!$A$2:$ZZ$3000, 2853, MATCH($B$2, resultados!$A$1:$ZZ$1, 0))</f>
        <v/>
      </c>
      <c r="C2859">
        <f>INDEX(resultados!$A$2:$ZZ$3000, 2853, MATCH($B$3, resultados!$A$1:$ZZ$1, 0))</f>
        <v/>
      </c>
    </row>
    <row r="2860">
      <c r="A2860">
        <f>INDEX(resultados!$A$2:$ZZ$3000, 2854, MATCH($B$1, resultados!$A$1:$ZZ$1, 0))</f>
        <v/>
      </c>
      <c r="B2860">
        <f>INDEX(resultados!$A$2:$ZZ$3000, 2854, MATCH($B$2, resultados!$A$1:$ZZ$1, 0))</f>
        <v/>
      </c>
      <c r="C2860">
        <f>INDEX(resultados!$A$2:$ZZ$3000, 2854, MATCH($B$3, resultados!$A$1:$ZZ$1, 0))</f>
        <v/>
      </c>
    </row>
    <row r="2861">
      <c r="A2861">
        <f>INDEX(resultados!$A$2:$ZZ$3000, 2855, MATCH($B$1, resultados!$A$1:$ZZ$1, 0))</f>
        <v/>
      </c>
      <c r="B2861">
        <f>INDEX(resultados!$A$2:$ZZ$3000, 2855, MATCH($B$2, resultados!$A$1:$ZZ$1, 0))</f>
        <v/>
      </c>
      <c r="C2861">
        <f>INDEX(resultados!$A$2:$ZZ$3000, 2855, MATCH($B$3, resultados!$A$1:$ZZ$1, 0))</f>
        <v/>
      </c>
    </row>
    <row r="2862">
      <c r="A2862">
        <f>INDEX(resultados!$A$2:$ZZ$3000, 2856, MATCH($B$1, resultados!$A$1:$ZZ$1, 0))</f>
        <v/>
      </c>
      <c r="B2862">
        <f>INDEX(resultados!$A$2:$ZZ$3000, 2856, MATCH($B$2, resultados!$A$1:$ZZ$1, 0))</f>
        <v/>
      </c>
      <c r="C2862">
        <f>INDEX(resultados!$A$2:$ZZ$3000, 2856, MATCH($B$3, resultados!$A$1:$ZZ$1, 0))</f>
        <v/>
      </c>
    </row>
    <row r="2863">
      <c r="A2863">
        <f>INDEX(resultados!$A$2:$ZZ$3000, 2857, MATCH($B$1, resultados!$A$1:$ZZ$1, 0))</f>
        <v/>
      </c>
      <c r="B2863">
        <f>INDEX(resultados!$A$2:$ZZ$3000, 2857, MATCH($B$2, resultados!$A$1:$ZZ$1, 0))</f>
        <v/>
      </c>
      <c r="C2863">
        <f>INDEX(resultados!$A$2:$ZZ$3000, 2857, MATCH($B$3, resultados!$A$1:$ZZ$1, 0))</f>
        <v/>
      </c>
    </row>
    <row r="2864">
      <c r="A2864">
        <f>INDEX(resultados!$A$2:$ZZ$3000, 2858, MATCH($B$1, resultados!$A$1:$ZZ$1, 0))</f>
        <v/>
      </c>
      <c r="B2864">
        <f>INDEX(resultados!$A$2:$ZZ$3000, 2858, MATCH($B$2, resultados!$A$1:$ZZ$1, 0))</f>
        <v/>
      </c>
      <c r="C2864">
        <f>INDEX(resultados!$A$2:$ZZ$3000, 2858, MATCH($B$3, resultados!$A$1:$ZZ$1, 0))</f>
        <v/>
      </c>
    </row>
    <row r="2865">
      <c r="A2865">
        <f>INDEX(resultados!$A$2:$ZZ$3000, 2859, MATCH($B$1, resultados!$A$1:$ZZ$1, 0))</f>
        <v/>
      </c>
      <c r="B2865">
        <f>INDEX(resultados!$A$2:$ZZ$3000, 2859, MATCH($B$2, resultados!$A$1:$ZZ$1, 0))</f>
        <v/>
      </c>
      <c r="C2865">
        <f>INDEX(resultados!$A$2:$ZZ$3000, 2859, MATCH($B$3, resultados!$A$1:$ZZ$1, 0))</f>
        <v/>
      </c>
    </row>
    <row r="2866">
      <c r="A2866">
        <f>INDEX(resultados!$A$2:$ZZ$3000, 2860, MATCH($B$1, resultados!$A$1:$ZZ$1, 0))</f>
        <v/>
      </c>
      <c r="B2866">
        <f>INDEX(resultados!$A$2:$ZZ$3000, 2860, MATCH($B$2, resultados!$A$1:$ZZ$1, 0))</f>
        <v/>
      </c>
      <c r="C2866">
        <f>INDEX(resultados!$A$2:$ZZ$3000, 2860, MATCH($B$3, resultados!$A$1:$ZZ$1, 0))</f>
        <v/>
      </c>
    </row>
    <row r="2867">
      <c r="A2867">
        <f>INDEX(resultados!$A$2:$ZZ$3000, 2861, MATCH($B$1, resultados!$A$1:$ZZ$1, 0))</f>
        <v/>
      </c>
      <c r="B2867">
        <f>INDEX(resultados!$A$2:$ZZ$3000, 2861, MATCH($B$2, resultados!$A$1:$ZZ$1, 0))</f>
        <v/>
      </c>
      <c r="C2867">
        <f>INDEX(resultados!$A$2:$ZZ$3000, 2861, MATCH($B$3, resultados!$A$1:$ZZ$1, 0))</f>
        <v/>
      </c>
    </row>
    <row r="2868">
      <c r="A2868">
        <f>INDEX(resultados!$A$2:$ZZ$3000, 2862, MATCH($B$1, resultados!$A$1:$ZZ$1, 0))</f>
        <v/>
      </c>
      <c r="B2868">
        <f>INDEX(resultados!$A$2:$ZZ$3000, 2862, MATCH($B$2, resultados!$A$1:$ZZ$1, 0))</f>
        <v/>
      </c>
      <c r="C2868">
        <f>INDEX(resultados!$A$2:$ZZ$3000, 2862, MATCH($B$3, resultados!$A$1:$ZZ$1, 0))</f>
        <v/>
      </c>
    </row>
    <row r="2869">
      <c r="A2869">
        <f>INDEX(resultados!$A$2:$ZZ$3000, 2863, MATCH($B$1, resultados!$A$1:$ZZ$1, 0))</f>
        <v/>
      </c>
      <c r="B2869">
        <f>INDEX(resultados!$A$2:$ZZ$3000, 2863, MATCH($B$2, resultados!$A$1:$ZZ$1, 0))</f>
        <v/>
      </c>
      <c r="C2869">
        <f>INDEX(resultados!$A$2:$ZZ$3000, 2863, MATCH($B$3, resultados!$A$1:$ZZ$1, 0))</f>
        <v/>
      </c>
    </row>
    <row r="2870">
      <c r="A2870">
        <f>INDEX(resultados!$A$2:$ZZ$3000, 2864, MATCH($B$1, resultados!$A$1:$ZZ$1, 0))</f>
        <v/>
      </c>
      <c r="B2870">
        <f>INDEX(resultados!$A$2:$ZZ$3000, 2864, MATCH($B$2, resultados!$A$1:$ZZ$1, 0))</f>
        <v/>
      </c>
      <c r="C2870">
        <f>INDEX(resultados!$A$2:$ZZ$3000, 2864, MATCH($B$3, resultados!$A$1:$ZZ$1, 0))</f>
        <v/>
      </c>
    </row>
    <row r="2871">
      <c r="A2871">
        <f>INDEX(resultados!$A$2:$ZZ$3000, 2865, MATCH($B$1, resultados!$A$1:$ZZ$1, 0))</f>
        <v/>
      </c>
      <c r="B2871">
        <f>INDEX(resultados!$A$2:$ZZ$3000, 2865, MATCH($B$2, resultados!$A$1:$ZZ$1, 0))</f>
        <v/>
      </c>
      <c r="C2871">
        <f>INDEX(resultados!$A$2:$ZZ$3000, 2865, MATCH($B$3, resultados!$A$1:$ZZ$1, 0))</f>
        <v/>
      </c>
    </row>
    <row r="2872">
      <c r="A2872">
        <f>INDEX(resultados!$A$2:$ZZ$3000, 2866, MATCH($B$1, resultados!$A$1:$ZZ$1, 0))</f>
        <v/>
      </c>
      <c r="B2872">
        <f>INDEX(resultados!$A$2:$ZZ$3000, 2866, MATCH($B$2, resultados!$A$1:$ZZ$1, 0))</f>
        <v/>
      </c>
      <c r="C2872">
        <f>INDEX(resultados!$A$2:$ZZ$3000, 2866, MATCH($B$3, resultados!$A$1:$ZZ$1, 0))</f>
        <v/>
      </c>
    </row>
    <row r="2873">
      <c r="A2873">
        <f>INDEX(resultados!$A$2:$ZZ$3000, 2867, MATCH($B$1, resultados!$A$1:$ZZ$1, 0))</f>
        <v/>
      </c>
      <c r="B2873">
        <f>INDEX(resultados!$A$2:$ZZ$3000, 2867, MATCH($B$2, resultados!$A$1:$ZZ$1, 0))</f>
        <v/>
      </c>
      <c r="C2873">
        <f>INDEX(resultados!$A$2:$ZZ$3000, 2867, MATCH($B$3, resultados!$A$1:$ZZ$1, 0))</f>
        <v/>
      </c>
    </row>
    <row r="2874">
      <c r="A2874">
        <f>INDEX(resultados!$A$2:$ZZ$3000, 2868, MATCH($B$1, resultados!$A$1:$ZZ$1, 0))</f>
        <v/>
      </c>
      <c r="B2874">
        <f>INDEX(resultados!$A$2:$ZZ$3000, 2868, MATCH($B$2, resultados!$A$1:$ZZ$1, 0))</f>
        <v/>
      </c>
      <c r="C2874">
        <f>INDEX(resultados!$A$2:$ZZ$3000, 2868, MATCH($B$3, resultados!$A$1:$ZZ$1, 0))</f>
        <v/>
      </c>
    </row>
    <row r="2875">
      <c r="A2875">
        <f>INDEX(resultados!$A$2:$ZZ$3000, 2869, MATCH($B$1, resultados!$A$1:$ZZ$1, 0))</f>
        <v/>
      </c>
      <c r="B2875">
        <f>INDEX(resultados!$A$2:$ZZ$3000, 2869, MATCH($B$2, resultados!$A$1:$ZZ$1, 0))</f>
        <v/>
      </c>
      <c r="C2875">
        <f>INDEX(resultados!$A$2:$ZZ$3000, 2869, MATCH($B$3, resultados!$A$1:$ZZ$1, 0))</f>
        <v/>
      </c>
    </row>
    <row r="2876">
      <c r="A2876">
        <f>INDEX(resultados!$A$2:$ZZ$3000, 2870, MATCH($B$1, resultados!$A$1:$ZZ$1, 0))</f>
        <v/>
      </c>
      <c r="B2876">
        <f>INDEX(resultados!$A$2:$ZZ$3000, 2870, MATCH($B$2, resultados!$A$1:$ZZ$1, 0))</f>
        <v/>
      </c>
      <c r="C2876">
        <f>INDEX(resultados!$A$2:$ZZ$3000, 2870, MATCH($B$3, resultados!$A$1:$ZZ$1, 0))</f>
        <v/>
      </c>
    </row>
    <row r="2877">
      <c r="A2877">
        <f>INDEX(resultados!$A$2:$ZZ$3000, 2871, MATCH($B$1, resultados!$A$1:$ZZ$1, 0))</f>
        <v/>
      </c>
      <c r="B2877">
        <f>INDEX(resultados!$A$2:$ZZ$3000, 2871, MATCH($B$2, resultados!$A$1:$ZZ$1, 0))</f>
        <v/>
      </c>
      <c r="C2877">
        <f>INDEX(resultados!$A$2:$ZZ$3000, 2871, MATCH($B$3, resultados!$A$1:$ZZ$1, 0))</f>
        <v/>
      </c>
    </row>
    <row r="2878">
      <c r="A2878">
        <f>INDEX(resultados!$A$2:$ZZ$3000, 2872, MATCH($B$1, resultados!$A$1:$ZZ$1, 0))</f>
        <v/>
      </c>
      <c r="B2878">
        <f>INDEX(resultados!$A$2:$ZZ$3000, 2872, MATCH($B$2, resultados!$A$1:$ZZ$1, 0))</f>
        <v/>
      </c>
      <c r="C2878">
        <f>INDEX(resultados!$A$2:$ZZ$3000, 2872, MATCH($B$3, resultados!$A$1:$ZZ$1, 0))</f>
        <v/>
      </c>
    </row>
    <row r="2879">
      <c r="A2879">
        <f>INDEX(resultados!$A$2:$ZZ$3000, 2873, MATCH($B$1, resultados!$A$1:$ZZ$1, 0))</f>
        <v/>
      </c>
      <c r="B2879">
        <f>INDEX(resultados!$A$2:$ZZ$3000, 2873, MATCH($B$2, resultados!$A$1:$ZZ$1, 0))</f>
        <v/>
      </c>
      <c r="C2879">
        <f>INDEX(resultados!$A$2:$ZZ$3000, 2873, MATCH($B$3, resultados!$A$1:$ZZ$1, 0))</f>
        <v/>
      </c>
    </row>
    <row r="2880">
      <c r="A2880">
        <f>INDEX(resultados!$A$2:$ZZ$3000, 2874, MATCH($B$1, resultados!$A$1:$ZZ$1, 0))</f>
        <v/>
      </c>
      <c r="B2880">
        <f>INDEX(resultados!$A$2:$ZZ$3000, 2874, MATCH($B$2, resultados!$A$1:$ZZ$1, 0))</f>
        <v/>
      </c>
      <c r="C2880">
        <f>INDEX(resultados!$A$2:$ZZ$3000, 2874, MATCH($B$3, resultados!$A$1:$ZZ$1, 0))</f>
        <v/>
      </c>
    </row>
    <row r="2881">
      <c r="A2881">
        <f>INDEX(resultados!$A$2:$ZZ$3000, 2875, MATCH($B$1, resultados!$A$1:$ZZ$1, 0))</f>
        <v/>
      </c>
      <c r="B2881">
        <f>INDEX(resultados!$A$2:$ZZ$3000, 2875, MATCH($B$2, resultados!$A$1:$ZZ$1, 0))</f>
        <v/>
      </c>
      <c r="C2881">
        <f>INDEX(resultados!$A$2:$ZZ$3000, 2875, MATCH($B$3, resultados!$A$1:$ZZ$1, 0))</f>
        <v/>
      </c>
    </row>
    <row r="2882">
      <c r="A2882">
        <f>INDEX(resultados!$A$2:$ZZ$3000, 2876, MATCH($B$1, resultados!$A$1:$ZZ$1, 0))</f>
        <v/>
      </c>
      <c r="B2882">
        <f>INDEX(resultados!$A$2:$ZZ$3000, 2876, MATCH($B$2, resultados!$A$1:$ZZ$1, 0))</f>
        <v/>
      </c>
      <c r="C2882">
        <f>INDEX(resultados!$A$2:$ZZ$3000, 2876, MATCH($B$3, resultados!$A$1:$ZZ$1, 0))</f>
        <v/>
      </c>
    </row>
    <row r="2883">
      <c r="A2883">
        <f>INDEX(resultados!$A$2:$ZZ$3000, 2877, MATCH($B$1, resultados!$A$1:$ZZ$1, 0))</f>
        <v/>
      </c>
      <c r="B2883">
        <f>INDEX(resultados!$A$2:$ZZ$3000, 2877, MATCH($B$2, resultados!$A$1:$ZZ$1, 0))</f>
        <v/>
      </c>
      <c r="C2883">
        <f>INDEX(resultados!$A$2:$ZZ$3000, 2877, MATCH($B$3, resultados!$A$1:$ZZ$1, 0))</f>
        <v/>
      </c>
    </row>
    <row r="2884">
      <c r="A2884">
        <f>INDEX(resultados!$A$2:$ZZ$3000, 2878, MATCH($B$1, resultados!$A$1:$ZZ$1, 0))</f>
        <v/>
      </c>
      <c r="B2884">
        <f>INDEX(resultados!$A$2:$ZZ$3000, 2878, MATCH($B$2, resultados!$A$1:$ZZ$1, 0))</f>
        <v/>
      </c>
      <c r="C2884">
        <f>INDEX(resultados!$A$2:$ZZ$3000, 2878, MATCH($B$3, resultados!$A$1:$ZZ$1, 0))</f>
        <v/>
      </c>
    </row>
    <row r="2885">
      <c r="A2885">
        <f>INDEX(resultados!$A$2:$ZZ$3000, 2879, MATCH($B$1, resultados!$A$1:$ZZ$1, 0))</f>
        <v/>
      </c>
      <c r="B2885">
        <f>INDEX(resultados!$A$2:$ZZ$3000, 2879, MATCH($B$2, resultados!$A$1:$ZZ$1, 0))</f>
        <v/>
      </c>
      <c r="C2885">
        <f>INDEX(resultados!$A$2:$ZZ$3000, 2879, MATCH($B$3, resultados!$A$1:$ZZ$1, 0))</f>
        <v/>
      </c>
    </row>
    <row r="2886">
      <c r="A2886">
        <f>INDEX(resultados!$A$2:$ZZ$3000, 2880, MATCH($B$1, resultados!$A$1:$ZZ$1, 0))</f>
        <v/>
      </c>
      <c r="B2886">
        <f>INDEX(resultados!$A$2:$ZZ$3000, 2880, MATCH($B$2, resultados!$A$1:$ZZ$1, 0))</f>
        <v/>
      </c>
      <c r="C2886">
        <f>INDEX(resultados!$A$2:$ZZ$3000, 2880, MATCH($B$3, resultados!$A$1:$ZZ$1, 0))</f>
        <v/>
      </c>
    </row>
    <row r="2887">
      <c r="A2887">
        <f>INDEX(resultados!$A$2:$ZZ$3000, 2881, MATCH($B$1, resultados!$A$1:$ZZ$1, 0))</f>
        <v/>
      </c>
      <c r="B2887">
        <f>INDEX(resultados!$A$2:$ZZ$3000, 2881, MATCH($B$2, resultados!$A$1:$ZZ$1, 0))</f>
        <v/>
      </c>
      <c r="C2887">
        <f>INDEX(resultados!$A$2:$ZZ$3000, 2881, MATCH($B$3, resultados!$A$1:$ZZ$1, 0))</f>
        <v/>
      </c>
    </row>
    <row r="2888">
      <c r="A2888">
        <f>INDEX(resultados!$A$2:$ZZ$3000, 2882, MATCH($B$1, resultados!$A$1:$ZZ$1, 0))</f>
        <v/>
      </c>
      <c r="B2888">
        <f>INDEX(resultados!$A$2:$ZZ$3000, 2882, MATCH($B$2, resultados!$A$1:$ZZ$1, 0))</f>
        <v/>
      </c>
      <c r="C2888">
        <f>INDEX(resultados!$A$2:$ZZ$3000, 2882, MATCH($B$3, resultados!$A$1:$ZZ$1, 0))</f>
        <v/>
      </c>
    </row>
    <row r="2889">
      <c r="A2889">
        <f>INDEX(resultados!$A$2:$ZZ$3000, 2883, MATCH($B$1, resultados!$A$1:$ZZ$1, 0))</f>
        <v/>
      </c>
      <c r="B2889">
        <f>INDEX(resultados!$A$2:$ZZ$3000, 2883, MATCH($B$2, resultados!$A$1:$ZZ$1, 0))</f>
        <v/>
      </c>
      <c r="C2889">
        <f>INDEX(resultados!$A$2:$ZZ$3000, 2883, MATCH($B$3, resultados!$A$1:$ZZ$1, 0))</f>
        <v/>
      </c>
    </row>
    <row r="2890">
      <c r="A2890">
        <f>INDEX(resultados!$A$2:$ZZ$3000, 2884, MATCH($B$1, resultados!$A$1:$ZZ$1, 0))</f>
        <v/>
      </c>
      <c r="B2890">
        <f>INDEX(resultados!$A$2:$ZZ$3000, 2884, MATCH($B$2, resultados!$A$1:$ZZ$1, 0))</f>
        <v/>
      </c>
      <c r="C2890">
        <f>INDEX(resultados!$A$2:$ZZ$3000, 2884, MATCH($B$3, resultados!$A$1:$ZZ$1, 0))</f>
        <v/>
      </c>
    </row>
    <row r="2891">
      <c r="A2891">
        <f>INDEX(resultados!$A$2:$ZZ$3000, 2885, MATCH($B$1, resultados!$A$1:$ZZ$1, 0))</f>
        <v/>
      </c>
      <c r="B2891">
        <f>INDEX(resultados!$A$2:$ZZ$3000, 2885, MATCH($B$2, resultados!$A$1:$ZZ$1, 0))</f>
        <v/>
      </c>
      <c r="C2891">
        <f>INDEX(resultados!$A$2:$ZZ$3000, 2885, MATCH($B$3, resultados!$A$1:$ZZ$1, 0))</f>
        <v/>
      </c>
    </row>
    <row r="2892">
      <c r="A2892">
        <f>INDEX(resultados!$A$2:$ZZ$3000, 2886, MATCH($B$1, resultados!$A$1:$ZZ$1, 0))</f>
        <v/>
      </c>
      <c r="B2892">
        <f>INDEX(resultados!$A$2:$ZZ$3000, 2886, MATCH($B$2, resultados!$A$1:$ZZ$1, 0))</f>
        <v/>
      </c>
      <c r="C2892">
        <f>INDEX(resultados!$A$2:$ZZ$3000, 2886, MATCH($B$3, resultados!$A$1:$ZZ$1, 0))</f>
        <v/>
      </c>
    </row>
    <row r="2893">
      <c r="A2893">
        <f>INDEX(resultados!$A$2:$ZZ$3000, 2887, MATCH($B$1, resultados!$A$1:$ZZ$1, 0))</f>
        <v/>
      </c>
      <c r="B2893">
        <f>INDEX(resultados!$A$2:$ZZ$3000, 2887, MATCH($B$2, resultados!$A$1:$ZZ$1, 0))</f>
        <v/>
      </c>
      <c r="C2893">
        <f>INDEX(resultados!$A$2:$ZZ$3000, 2887, MATCH($B$3, resultados!$A$1:$ZZ$1, 0))</f>
        <v/>
      </c>
    </row>
    <row r="2894">
      <c r="A2894">
        <f>INDEX(resultados!$A$2:$ZZ$3000, 2888, MATCH($B$1, resultados!$A$1:$ZZ$1, 0))</f>
        <v/>
      </c>
      <c r="B2894">
        <f>INDEX(resultados!$A$2:$ZZ$3000, 2888, MATCH($B$2, resultados!$A$1:$ZZ$1, 0))</f>
        <v/>
      </c>
      <c r="C2894">
        <f>INDEX(resultados!$A$2:$ZZ$3000, 2888, MATCH($B$3, resultados!$A$1:$ZZ$1, 0))</f>
        <v/>
      </c>
    </row>
    <row r="2895">
      <c r="A2895">
        <f>INDEX(resultados!$A$2:$ZZ$3000, 2889, MATCH($B$1, resultados!$A$1:$ZZ$1, 0))</f>
        <v/>
      </c>
      <c r="B2895">
        <f>INDEX(resultados!$A$2:$ZZ$3000, 2889, MATCH($B$2, resultados!$A$1:$ZZ$1, 0))</f>
        <v/>
      </c>
      <c r="C2895">
        <f>INDEX(resultados!$A$2:$ZZ$3000, 2889, MATCH($B$3, resultados!$A$1:$ZZ$1, 0))</f>
        <v/>
      </c>
    </row>
    <row r="2896">
      <c r="A2896">
        <f>INDEX(resultados!$A$2:$ZZ$3000, 2890, MATCH($B$1, resultados!$A$1:$ZZ$1, 0))</f>
        <v/>
      </c>
      <c r="B2896">
        <f>INDEX(resultados!$A$2:$ZZ$3000, 2890, MATCH($B$2, resultados!$A$1:$ZZ$1, 0))</f>
        <v/>
      </c>
      <c r="C2896">
        <f>INDEX(resultados!$A$2:$ZZ$3000, 2890, MATCH($B$3, resultados!$A$1:$ZZ$1, 0))</f>
        <v/>
      </c>
    </row>
    <row r="2897">
      <c r="A2897">
        <f>INDEX(resultados!$A$2:$ZZ$3000, 2891, MATCH($B$1, resultados!$A$1:$ZZ$1, 0))</f>
        <v/>
      </c>
      <c r="B2897">
        <f>INDEX(resultados!$A$2:$ZZ$3000, 2891, MATCH($B$2, resultados!$A$1:$ZZ$1, 0))</f>
        <v/>
      </c>
      <c r="C2897">
        <f>INDEX(resultados!$A$2:$ZZ$3000, 2891, MATCH($B$3, resultados!$A$1:$ZZ$1, 0))</f>
        <v/>
      </c>
    </row>
    <row r="2898">
      <c r="A2898">
        <f>INDEX(resultados!$A$2:$ZZ$3000, 2892, MATCH($B$1, resultados!$A$1:$ZZ$1, 0))</f>
        <v/>
      </c>
      <c r="B2898">
        <f>INDEX(resultados!$A$2:$ZZ$3000, 2892, MATCH($B$2, resultados!$A$1:$ZZ$1, 0))</f>
        <v/>
      </c>
      <c r="C2898">
        <f>INDEX(resultados!$A$2:$ZZ$3000, 2892, MATCH($B$3, resultados!$A$1:$ZZ$1, 0))</f>
        <v/>
      </c>
    </row>
    <row r="2899">
      <c r="A2899">
        <f>INDEX(resultados!$A$2:$ZZ$3000, 2893, MATCH($B$1, resultados!$A$1:$ZZ$1, 0))</f>
        <v/>
      </c>
      <c r="B2899">
        <f>INDEX(resultados!$A$2:$ZZ$3000, 2893, MATCH($B$2, resultados!$A$1:$ZZ$1, 0))</f>
        <v/>
      </c>
      <c r="C2899">
        <f>INDEX(resultados!$A$2:$ZZ$3000, 2893, MATCH($B$3, resultados!$A$1:$ZZ$1, 0))</f>
        <v/>
      </c>
    </row>
    <row r="2900">
      <c r="A2900">
        <f>INDEX(resultados!$A$2:$ZZ$3000, 2894, MATCH($B$1, resultados!$A$1:$ZZ$1, 0))</f>
        <v/>
      </c>
      <c r="B2900">
        <f>INDEX(resultados!$A$2:$ZZ$3000, 2894, MATCH($B$2, resultados!$A$1:$ZZ$1, 0))</f>
        <v/>
      </c>
      <c r="C2900">
        <f>INDEX(resultados!$A$2:$ZZ$3000, 2894, MATCH($B$3, resultados!$A$1:$ZZ$1, 0))</f>
        <v/>
      </c>
    </row>
    <row r="2901">
      <c r="A2901">
        <f>INDEX(resultados!$A$2:$ZZ$3000, 2895, MATCH($B$1, resultados!$A$1:$ZZ$1, 0))</f>
        <v/>
      </c>
      <c r="B2901">
        <f>INDEX(resultados!$A$2:$ZZ$3000, 2895, MATCH($B$2, resultados!$A$1:$ZZ$1, 0))</f>
        <v/>
      </c>
      <c r="C2901">
        <f>INDEX(resultados!$A$2:$ZZ$3000, 2895, MATCH($B$3, resultados!$A$1:$ZZ$1, 0))</f>
        <v/>
      </c>
    </row>
    <row r="2902">
      <c r="A2902">
        <f>INDEX(resultados!$A$2:$ZZ$3000, 2896, MATCH($B$1, resultados!$A$1:$ZZ$1, 0))</f>
        <v/>
      </c>
      <c r="B2902">
        <f>INDEX(resultados!$A$2:$ZZ$3000, 2896, MATCH($B$2, resultados!$A$1:$ZZ$1, 0))</f>
        <v/>
      </c>
      <c r="C2902">
        <f>INDEX(resultados!$A$2:$ZZ$3000, 2896, MATCH($B$3, resultados!$A$1:$ZZ$1, 0))</f>
        <v/>
      </c>
    </row>
    <row r="2903">
      <c r="A2903">
        <f>INDEX(resultados!$A$2:$ZZ$3000, 2897, MATCH($B$1, resultados!$A$1:$ZZ$1, 0))</f>
        <v/>
      </c>
      <c r="B2903">
        <f>INDEX(resultados!$A$2:$ZZ$3000, 2897, MATCH($B$2, resultados!$A$1:$ZZ$1, 0))</f>
        <v/>
      </c>
      <c r="C2903">
        <f>INDEX(resultados!$A$2:$ZZ$3000, 2897, MATCH($B$3, resultados!$A$1:$ZZ$1, 0))</f>
        <v/>
      </c>
    </row>
    <row r="2904">
      <c r="A2904">
        <f>INDEX(resultados!$A$2:$ZZ$3000, 2898, MATCH($B$1, resultados!$A$1:$ZZ$1, 0))</f>
        <v/>
      </c>
      <c r="B2904">
        <f>INDEX(resultados!$A$2:$ZZ$3000, 2898, MATCH($B$2, resultados!$A$1:$ZZ$1, 0))</f>
        <v/>
      </c>
      <c r="C2904">
        <f>INDEX(resultados!$A$2:$ZZ$3000, 2898, MATCH($B$3, resultados!$A$1:$ZZ$1, 0))</f>
        <v/>
      </c>
    </row>
    <row r="2905">
      <c r="A2905">
        <f>INDEX(resultados!$A$2:$ZZ$3000, 2899, MATCH($B$1, resultados!$A$1:$ZZ$1, 0))</f>
        <v/>
      </c>
      <c r="B2905">
        <f>INDEX(resultados!$A$2:$ZZ$3000, 2899, MATCH($B$2, resultados!$A$1:$ZZ$1, 0))</f>
        <v/>
      </c>
      <c r="C2905">
        <f>INDEX(resultados!$A$2:$ZZ$3000, 2899, MATCH($B$3, resultados!$A$1:$ZZ$1, 0))</f>
        <v/>
      </c>
    </row>
    <row r="2906">
      <c r="A2906">
        <f>INDEX(resultados!$A$2:$ZZ$3000, 2900, MATCH($B$1, resultados!$A$1:$ZZ$1, 0))</f>
        <v/>
      </c>
      <c r="B2906">
        <f>INDEX(resultados!$A$2:$ZZ$3000, 2900, MATCH($B$2, resultados!$A$1:$ZZ$1, 0))</f>
        <v/>
      </c>
      <c r="C2906">
        <f>INDEX(resultados!$A$2:$ZZ$3000, 2900, MATCH($B$3, resultados!$A$1:$ZZ$1, 0))</f>
        <v/>
      </c>
    </row>
    <row r="2907">
      <c r="A2907">
        <f>INDEX(resultados!$A$2:$ZZ$3000, 2901, MATCH($B$1, resultados!$A$1:$ZZ$1, 0))</f>
        <v/>
      </c>
      <c r="B2907">
        <f>INDEX(resultados!$A$2:$ZZ$3000, 2901, MATCH($B$2, resultados!$A$1:$ZZ$1, 0))</f>
        <v/>
      </c>
      <c r="C2907">
        <f>INDEX(resultados!$A$2:$ZZ$3000, 2901, MATCH($B$3, resultados!$A$1:$ZZ$1, 0))</f>
        <v/>
      </c>
    </row>
    <row r="2908">
      <c r="A2908">
        <f>INDEX(resultados!$A$2:$ZZ$3000, 2902, MATCH($B$1, resultados!$A$1:$ZZ$1, 0))</f>
        <v/>
      </c>
      <c r="B2908">
        <f>INDEX(resultados!$A$2:$ZZ$3000, 2902, MATCH($B$2, resultados!$A$1:$ZZ$1, 0))</f>
        <v/>
      </c>
      <c r="C2908">
        <f>INDEX(resultados!$A$2:$ZZ$3000, 2902, MATCH($B$3, resultados!$A$1:$ZZ$1, 0))</f>
        <v/>
      </c>
    </row>
    <row r="2909">
      <c r="A2909">
        <f>INDEX(resultados!$A$2:$ZZ$3000, 2903, MATCH($B$1, resultados!$A$1:$ZZ$1, 0))</f>
        <v/>
      </c>
      <c r="B2909">
        <f>INDEX(resultados!$A$2:$ZZ$3000, 2903, MATCH($B$2, resultados!$A$1:$ZZ$1, 0))</f>
        <v/>
      </c>
      <c r="C2909">
        <f>INDEX(resultados!$A$2:$ZZ$3000, 2903, MATCH($B$3, resultados!$A$1:$ZZ$1, 0))</f>
        <v/>
      </c>
    </row>
    <row r="2910">
      <c r="A2910">
        <f>INDEX(resultados!$A$2:$ZZ$3000, 2904, MATCH($B$1, resultados!$A$1:$ZZ$1, 0))</f>
        <v/>
      </c>
      <c r="B2910">
        <f>INDEX(resultados!$A$2:$ZZ$3000, 2904, MATCH($B$2, resultados!$A$1:$ZZ$1, 0))</f>
        <v/>
      </c>
      <c r="C2910">
        <f>INDEX(resultados!$A$2:$ZZ$3000, 2904, MATCH($B$3, resultados!$A$1:$ZZ$1, 0))</f>
        <v/>
      </c>
    </row>
    <row r="2911">
      <c r="A2911">
        <f>INDEX(resultados!$A$2:$ZZ$3000, 2905, MATCH($B$1, resultados!$A$1:$ZZ$1, 0))</f>
        <v/>
      </c>
      <c r="B2911">
        <f>INDEX(resultados!$A$2:$ZZ$3000, 2905, MATCH($B$2, resultados!$A$1:$ZZ$1, 0))</f>
        <v/>
      </c>
      <c r="C2911">
        <f>INDEX(resultados!$A$2:$ZZ$3000, 2905, MATCH($B$3, resultados!$A$1:$ZZ$1, 0))</f>
        <v/>
      </c>
    </row>
    <row r="2912">
      <c r="A2912">
        <f>INDEX(resultados!$A$2:$ZZ$3000, 2906, MATCH($B$1, resultados!$A$1:$ZZ$1, 0))</f>
        <v/>
      </c>
      <c r="B2912">
        <f>INDEX(resultados!$A$2:$ZZ$3000, 2906, MATCH($B$2, resultados!$A$1:$ZZ$1, 0))</f>
        <v/>
      </c>
      <c r="C2912">
        <f>INDEX(resultados!$A$2:$ZZ$3000, 2906, MATCH($B$3, resultados!$A$1:$ZZ$1, 0))</f>
        <v/>
      </c>
    </row>
    <row r="2913">
      <c r="A2913">
        <f>INDEX(resultados!$A$2:$ZZ$3000, 2907, MATCH($B$1, resultados!$A$1:$ZZ$1, 0))</f>
        <v/>
      </c>
      <c r="B2913">
        <f>INDEX(resultados!$A$2:$ZZ$3000, 2907, MATCH($B$2, resultados!$A$1:$ZZ$1, 0))</f>
        <v/>
      </c>
      <c r="C2913">
        <f>INDEX(resultados!$A$2:$ZZ$3000, 2907, MATCH($B$3, resultados!$A$1:$ZZ$1, 0))</f>
        <v/>
      </c>
    </row>
    <row r="2914">
      <c r="A2914">
        <f>INDEX(resultados!$A$2:$ZZ$3000, 2908, MATCH($B$1, resultados!$A$1:$ZZ$1, 0))</f>
        <v/>
      </c>
      <c r="B2914">
        <f>INDEX(resultados!$A$2:$ZZ$3000, 2908, MATCH($B$2, resultados!$A$1:$ZZ$1, 0))</f>
        <v/>
      </c>
      <c r="C2914">
        <f>INDEX(resultados!$A$2:$ZZ$3000, 2908, MATCH($B$3, resultados!$A$1:$ZZ$1, 0))</f>
        <v/>
      </c>
    </row>
    <row r="2915">
      <c r="A2915">
        <f>INDEX(resultados!$A$2:$ZZ$3000, 2909, MATCH($B$1, resultados!$A$1:$ZZ$1, 0))</f>
        <v/>
      </c>
      <c r="B2915">
        <f>INDEX(resultados!$A$2:$ZZ$3000, 2909, MATCH($B$2, resultados!$A$1:$ZZ$1, 0))</f>
        <v/>
      </c>
      <c r="C2915">
        <f>INDEX(resultados!$A$2:$ZZ$3000, 2909, MATCH($B$3, resultados!$A$1:$ZZ$1, 0))</f>
        <v/>
      </c>
    </row>
    <row r="2916">
      <c r="A2916">
        <f>INDEX(resultados!$A$2:$ZZ$3000, 2910, MATCH($B$1, resultados!$A$1:$ZZ$1, 0))</f>
        <v/>
      </c>
      <c r="B2916">
        <f>INDEX(resultados!$A$2:$ZZ$3000, 2910, MATCH($B$2, resultados!$A$1:$ZZ$1, 0))</f>
        <v/>
      </c>
      <c r="C2916">
        <f>INDEX(resultados!$A$2:$ZZ$3000, 2910, MATCH($B$3, resultados!$A$1:$ZZ$1, 0))</f>
        <v/>
      </c>
    </row>
    <row r="2917">
      <c r="A2917">
        <f>INDEX(resultados!$A$2:$ZZ$3000, 2911, MATCH($B$1, resultados!$A$1:$ZZ$1, 0))</f>
        <v/>
      </c>
      <c r="B2917">
        <f>INDEX(resultados!$A$2:$ZZ$3000, 2911, MATCH($B$2, resultados!$A$1:$ZZ$1, 0))</f>
        <v/>
      </c>
      <c r="C2917">
        <f>INDEX(resultados!$A$2:$ZZ$3000, 2911, MATCH($B$3, resultados!$A$1:$ZZ$1, 0))</f>
        <v/>
      </c>
    </row>
    <row r="2918">
      <c r="A2918">
        <f>INDEX(resultados!$A$2:$ZZ$3000, 2912, MATCH($B$1, resultados!$A$1:$ZZ$1, 0))</f>
        <v/>
      </c>
      <c r="B2918">
        <f>INDEX(resultados!$A$2:$ZZ$3000, 2912, MATCH($B$2, resultados!$A$1:$ZZ$1, 0))</f>
        <v/>
      </c>
      <c r="C2918">
        <f>INDEX(resultados!$A$2:$ZZ$3000, 2912, MATCH($B$3, resultados!$A$1:$ZZ$1, 0))</f>
        <v/>
      </c>
    </row>
    <row r="2919">
      <c r="A2919">
        <f>INDEX(resultados!$A$2:$ZZ$3000, 2913, MATCH($B$1, resultados!$A$1:$ZZ$1, 0))</f>
        <v/>
      </c>
      <c r="B2919">
        <f>INDEX(resultados!$A$2:$ZZ$3000, 2913, MATCH($B$2, resultados!$A$1:$ZZ$1, 0))</f>
        <v/>
      </c>
      <c r="C2919">
        <f>INDEX(resultados!$A$2:$ZZ$3000, 2913, MATCH($B$3, resultados!$A$1:$ZZ$1, 0))</f>
        <v/>
      </c>
    </row>
    <row r="2920">
      <c r="A2920">
        <f>INDEX(resultados!$A$2:$ZZ$3000, 2914, MATCH($B$1, resultados!$A$1:$ZZ$1, 0))</f>
        <v/>
      </c>
      <c r="B2920">
        <f>INDEX(resultados!$A$2:$ZZ$3000, 2914, MATCH($B$2, resultados!$A$1:$ZZ$1, 0))</f>
        <v/>
      </c>
      <c r="C2920">
        <f>INDEX(resultados!$A$2:$ZZ$3000, 2914, MATCH($B$3, resultados!$A$1:$ZZ$1, 0))</f>
        <v/>
      </c>
    </row>
    <row r="2921">
      <c r="A2921">
        <f>INDEX(resultados!$A$2:$ZZ$3000, 2915, MATCH($B$1, resultados!$A$1:$ZZ$1, 0))</f>
        <v/>
      </c>
      <c r="B2921">
        <f>INDEX(resultados!$A$2:$ZZ$3000, 2915, MATCH($B$2, resultados!$A$1:$ZZ$1, 0))</f>
        <v/>
      </c>
      <c r="C2921">
        <f>INDEX(resultados!$A$2:$ZZ$3000, 2915, MATCH($B$3, resultados!$A$1:$ZZ$1, 0))</f>
        <v/>
      </c>
    </row>
    <row r="2922">
      <c r="A2922">
        <f>INDEX(resultados!$A$2:$ZZ$3000, 2916, MATCH($B$1, resultados!$A$1:$ZZ$1, 0))</f>
        <v/>
      </c>
      <c r="B2922">
        <f>INDEX(resultados!$A$2:$ZZ$3000, 2916, MATCH($B$2, resultados!$A$1:$ZZ$1, 0))</f>
        <v/>
      </c>
      <c r="C2922">
        <f>INDEX(resultados!$A$2:$ZZ$3000, 2916, MATCH($B$3, resultados!$A$1:$ZZ$1, 0))</f>
        <v/>
      </c>
    </row>
    <row r="2923">
      <c r="A2923">
        <f>INDEX(resultados!$A$2:$ZZ$3000, 2917, MATCH($B$1, resultados!$A$1:$ZZ$1, 0))</f>
        <v/>
      </c>
      <c r="B2923">
        <f>INDEX(resultados!$A$2:$ZZ$3000, 2917, MATCH($B$2, resultados!$A$1:$ZZ$1, 0))</f>
        <v/>
      </c>
      <c r="C2923">
        <f>INDEX(resultados!$A$2:$ZZ$3000, 2917, MATCH($B$3, resultados!$A$1:$ZZ$1, 0))</f>
        <v/>
      </c>
    </row>
    <row r="2924">
      <c r="A2924">
        <f>INDEX(resultados!$A$2:$ZZ$3000, 2918, MATCH($B$1, resultados!$A$1:$ZZ$1, 0))</f>
        <v/>
      </c>
      <c r="B2924">
        <f>INDEX(resultados!$A$2:$ZZ$3000, 2918, MATCH($B$2, resultados!$A$1:$ZZ$1, 0))</f>
        <v/>
      </c>
      <c r="C2924">
        <f>INDEX(resultados!$A$2:$ZZ$3000, 2918, MATCH($B$3, resultados!$A$1:$ZZ$1, 0))</f>
        <v/>
      </c>
    </row>
    <row r="2925">
      <c r="A2925">
        <f>INDEX(resultados!$A$2:$ZZ$3000, 2919, MATCH($B$1, resultados!$A$1:$ZZ$1, 0))</f>
        <v/>
      </c>
      <c r="B2925">
        <f>INDEX(resultados!$A$2:$ZZ$3000, 2919, MATCH($B$2, resultados!$A$1:$ZZ$1, 0))</f>
        <v/>
      </c>
      <c r="C2925">
        <f>INDEX(resultados!$A$2:$ZZ$3000, 2919, MATCH($B$3, resultados!$A$1:$ZZ$1, 0))</f>
        <v/>
      </c>
    </row>
    <row r="2926">
      <c r="A2926">
        <f>INDEX(resultados!$A$2:$ZZ$3000, 2920, MATCH($B$1, resultados!$A$1:$ZZ$1, 0))</f>
        <v/>
      </c>
      <c r="B2926">
        <f>INDEX(resultados!$A$2:$ZZ$3000, 2920, MATCH($B$2, resultados!$A$1:$ZZ$1, 0))</f>
        <v/>
      </c>
      <c r="C2926">
        <f>INDEX(resultados!$A$2:$ZZ$3000, 2920, MATCH($B$3, resultados!$A$1:$ZZ$1, 0))</f>
        <v/>
      </c>
    </row>
    <row r="2927">
      <c r="A2927">
        <f>INDEX(resultados!$A$2:$ZZ$3000, 2921, MATCH($B$1, resultados!$A$1:$ZZ$1, 0))</f>
        <v/>
      </c>
      <c r="B2927">
        <f>INDEX(resultados!$A$2:$ZZ$3000, 2921, MATCH($B$2, resultados!$A$1:$ZZ$1, 0))</f>
        <v/>
      </c>
      <c r="C2927">
        <f>INDEX(resultados!$A$2:$ZZ$3000, 2921, MATCH($B$3, resultados!$A$1:$ZZ$1, 0))</f>
        <v/>
      </c>
    </row>
    <row r="2928">
      <c r="A2928">
        <f>INDEX(resultados!$A$2:$ZZ$3000, 2922, MATCH($B$1, resultados!$A$1:$ZZ$1, 0))</f>
        <v/>
      </c>
      <c r="B2928">
        <f>INDEX(resultados!$A$2:$ZZ$3000, 2922, MATCH($B$2, resultados!$A$1:$ZZ$1, 0))</f>
        <v/>
      </c>
      <c r="C2928">
        <f>INDEX(resultados!$A$2:$ZZ$3000, 2922, MATCH($B$3, resultados!$A$1:$ZZ$1, 0))</f>
        <v/>
      </c>
    </row>
    <row r="2929">
      <c r="A2929">
        <f>INDEX(resultados!$A$2:$ZZ$3000, 2923, MATCH($B$1, resultados!$A$1:$ZZ$1, 0))</f>
        <v/>
      </c>
      <c r="B2929">
        <f>INDEX(resultados!$A$2:$ZZ$3000, 2923, MATCH($B$2, resultados!$A$1:$ZZ$1, 0))</f>
        <v/>
      </c>
      <c r="C2929">
        <f>INDEX(resultados!$A$2:$ZZ$3000, 2923, MATCH($B$3, resultados!$A$1:$ZZ$1, 0))</f>
        <v/>
      </c>
    </row>
    <row r="2930">
      <c r="A2930">
        <f>INDEX(resultados!$A$2:$ZZ$3000, 2924, MATCH($B$1, resultados!$A$1:$ZZ$1, 0))</f>
        <v/>
      </c>
      <c r="B2930">
        <f>INDEX(resultados!$A$2:$ZZ$3000, 2924, MATCH($B$2, resultados!$A$1:$ZZ$1, 0))</f>
        <v/>
      </c>
      <c r="C2930">
        <f>INDEX(resultados!$A$2:$ZZ$3000, 2924, MATCH($B$3, resultados!$A$1:$ZZ$1, 0))</f>
        <v/>
      </c>
    </row>
    <row r="2931">
      <c r="A2931">
        <f>INDEX(resultados!$A$2:$ZZ$3000, 2925, MATCH($B$1, resultados!$A$1:$ZZ$1, 0))</f>
        <v/>
      </c>
      <c r="B2931">
        <f>INDEX(resultados!$A$2:$ZZ$3000, 2925, MATCH($B$2, resultados!$A$1:$ZZ$1, 0))</f>
        <v/>
      </c>
      <c r="C2931">
        <f>INDEX(resultados!$A$2:$ZZ$3000, 2925, MATCH($B$3, resultados!$A$1:$ZZ$1, 0))</f>
        <v/>
      </c>
    </row>
    <row r="2932">
      <c r="A2932">
        <f>INDEX(resultados!$A$2:$ZZ$3000, 2926, MATCH($B$1, resultados!$A$1:$ZZ$1, 0))</f>
        <v/>
      </c>
      <c r="B2932">
        <f>INDEX(resultados!$A$2:$ZZ$3000, 2926, MATCH($B$2, resultados!$A$1:$ZZ$1, 0))</f>
        <v/>
      </c>
      <c r="C2932">
        <f>INDEX(resultados!$A$2:$ZZ$3000, 2926, MATCH($B$3, resultados!$A$1:$ZZ$1, 0))</f>
        <v/>
      </c>
    </row>
    <row r="2933">
      <c r="A2933">
        <f>INDEX(resultados!$A$2:$ZZ$3000, 2927, MATCH($B$1, resultados!$A$1:$ZZ$1, 0))</f>
        <v/>
      </c>
      <c r="B2933">
        <f>INDEX(resultados!$A$2:$ZZ$3000, 2927, MATCH($B$2, resultados!$A$1:$ZZ$1, 0))</f>
        <v/>
      </c>
      <c r="C2933">
        <f>INDEX(resultados!$A$2:$ZZ$3000, 2927, MATCH($B$3, resultados!$A$1:$ZZ$1, 0))</f>
        <v/>
      </c>
    </row>
    <row r="2934">
      <c r="A2934">
        <f>INDEX(resultados!$A$2:$ZZ$3000, 2928, MATCH($B$1, resultados!$A$1:$ZZ$1, 0))</f>
        <v/>
      </c>
      <c r="B2934">
        <f>INDEX(resultados!$A$2:$ZZ$3000, 2928, MATCH($B$2, resultados!$A$1:$ZZ$1, 0))</f>
        <v/>
      </c>
      <c r="C2934">
        <f>INDEX(resultados!$A$2:$ZZ$3000, 2928, MATCH($B$3, resultados!$A$1:$ZZ$1, 0))</f>
        <v/>
      </c>
    </row>
    <row r="2935">
      <c r="A2935">
        <f>INDEX(resultados!$A$2:$ZZ$3000, 2929, MATCH($B$1, resultados!$A$1:$ZZ$1, 0))</f>
        <v/>
      </c>
      <c r="B2935">
        <f>INDEX(resultados!$A$2:$ZZ$3000, 2929, MATCH($B$2, resultados!$A$1:$ZZ$1, 0))</f>
        <v/>
      </c>
      <c r="C2935">
        <f>INDEX(resultados!$A$2:$ZZ$3000, 2929, MATCH($B$3, resultados!$A$1:$ZZ$1, 0))</f>
        <v/>
      </c>
    </row>
    <row r="2936">
      <c r="A2936">
        <f>INDEX(resultados!$A$2:$ZZ$3000, 2930, MATCH($B$1, resultados!$A$1:$ZZ$1, 0))</f>
        <v/>
      </c>
      <c r="B2936">
        <f>INDEX(resultados!$A$2:$ZZ$3000, 2930, MATCH($B$2, resultados!$A$1:$ZZ$1, 0))</f>
        <v/>
      </c>
      <c r="C2936">
        <f>INDEX(resultados!$A$2:$ZZ$3000, 2930, MATCH($B$3, resultados!$A$1:$ZZ$1, 0))</f>
        <v/>
      </c>
    </row>
    <row r="2937">
      <c r="A2937">
        <f>INDEX(resultados!$A$2:$ZZ$3000, 2931, MATCH($B$1, resultados!$A$1:$ZZ$1, 0))</f>
        <v/>
      </c>
      <c r="B2937">
        <f>INDEX(resultados!$A$2:$ZZ$3000, 2931, MATCH($B$2, resultados!$A$1:$ZZ$1, 0))</f>
        <v/>
      </c>
      <c r="C2937">
        <f>INDEX(resultados!$A$2:$ZZ$3000, 2931, MATCH($B$3, resultados!$A$1:$ZZ$1, 0))</f>
        <v/>
      </c>
    </row>
    <row r="2938">
      <c r="A2938">
        <f>INDEX(resultados!$A$2:$ZZ$3000, 2932, MATCH($B$1, resultados!$A$1:$ZZ$1, 0))</f>
        <v/>
      </c>
      <c r="B2938">
        <f>INDEX(resultados!$A$2:$ZZ$3000, 2932, MATCH($B$2, resultados!$A$1:$ZZ$1, 0))</f>
        <v/>
      </c>
      <c r="C2938">
        <f>INDEX(resultados!$A$2:$ZZ$3000, 2932, MATCH($B$3, resultados!$A$1:$ZZ$1, 0))</f>
        <v/>
      </c>
    </row>
    <row r="2939">
      <c r="A2939">
        <f>INDEX(resultados!$A$2:$ZZ$3000, 2933, MATCH($B$1, resultados!$A$1:$ZZ$1, 0))</f>
        <v/>
      </c>
      <c r="B2939">
        <f>INDEX(resultados!$A$2:$ZZ$3000, 2933, MATCH($B$2, resultados!$A$1:$ZZ$1, 0))</f>
        <v/>
      </c>
      <c r="C2939">
        <f>INDEX(resultados!$A$2:$ZZ$3000, 2933, MATCH($B$3, resultados!$A$1:$ZZ$1, 0))</f>
        <v/>
      </c>
    </row>
    <row r="2940">
      <c r="A2940">
        <f>INDEX(resultados!$A$2:$ZZ$3000, 2934, MATCH($B$1, resultados!$A$1:$ZZ$1, 0))</f>
        <v/>
      </c>
      <c r="B2940">
        <f>INDEX(resultados!$A$2:$ZZ$3000, 2934, MATCH($B$2, resultados!$A$1:$ZZ$1, 0))</f>
        <v/>
      </c>
      <c r="C2940">
        <f>INDEX(resultados!$A$2:$ZZ$3000, 2934, MATCH($B$3, resultados!$A$1:$ZZ$1, 0))</f>
        <v/>
      </c>
    </row>
    <row r="2941">
      <c r="A2941">
        <f>INDEX(resultados!$A$2:$ZZ$3000, 2935, MATCH($B$1, resultados!$A$1:$ZZ$1, 0))</f>
        <v/>
      </c>
      <c r="B2941">
        <f>INDEX(resultados!$A$2:$ZZ$3000, 2935, MATCH($B$2, resultados!$A$1:$ZZ$1, 0))</f>
        <v/>
      </c>
      <c r="C2941">
        <f>INDEX(resultados!$A$2:$ZZ$3000, 2935, MATCH($B$3, resultados!$A$1:$ZZ$1, 0))</f>
        <v/>
      </c>
    </row>
    <row r="2942">
      <c r="A2942">
        <f>INDEX(resultados!$A$2:$ZZ$3000, 2936, MATCH($B$1, resultados!$A$1:$ZZ$1, 0))</f>
        <v/>
      </c>
      <c r="B2942">
        <f>INDEX(resultados!$A$2:$ZZ$3000, 2936, MATCH($B$2, resultados!$A$1:$ZZ$1, 0))</f>
        <v/>
      </c>
      <c r="C2942">
        <f>INDEX(resultados!$A$2:$ZZ$3000, 2936, MATCH($B$3, resultados!$A$1:$ZZ$1, 0))</f>
        <v/>
      </c>
    </row>
    <row r="2943">
      <c r="A2943">
        <f>INDEX(resultados!$A$2:$ZZ$3000, 2937, MATCH($B$1, resultados!$A$1:$ZZ$1, 0))</f>
        <v/>
      </c>
      <c r="B2943">
        <f>INDEX(resultados!$A$2:$ZZ$3000, 2937, MATCH($B$2, resultados!$A$1:$ZZ$1, 0))</f>
        <v/>
      </c>
      <c r="C2943">
        <f>INDEX(resultados!$A$2:$ZZ$3000, 2937, MATCH($B$3, resultados!$A$1:$ZZ$1, 0))</f>
        <v/>
      </c>
    </row>
    <row r="2944">
      <c r="A2944">
        <f>INDEX(resultados!$A$2:$ZZ$3000, 2938, MATCH($B$1, resultados!$A$1:$ZZ$1, 0))</f>
        <v/>
      </c>
      <c r="B2944">
        <f>INDEX(resultados!$A$2:$ZZ$3000, 2938, MATCH($B$2, resultados!$A$1:$ZZ$1, 0))</f>
        <v/>
      </c>
      <c r="C2944">
        <f>INDEX(resultados!$A$2:$ZZ$3000, 2938, MATCH($B$3, resultados!$A$1:$ZZ$1, 0))</f>
        <v/>
      </c>
    </row>
    <row r="2945">
      <c r="A2945">
        <f>INDEX(resultados!$A$2:$ZZ$3000, 2939, MATCH($B$1, resultados!$A$1:$ZZ$1, 0))</f>
        <v/>
      </c>
      <c r="B2945">
        <f>INDEX(resultados!$A$2:$ZZ$3000, 2939, MATCH($B$2, resultados!$A$1:$ZZ$1, 0))</f>
        <v/>
      </c>
      <c r="C2945">
        <f>INDEX(resultados!$A$2:$ZZ$3000, 2939, MATCH($B$3, resultados!$A$1:$ZZ$1, 0))</f>
        <v/>
      </c>
    </row>
    <row r="2946">
      <c r="A2946">
        <f>INDEX(resultados!$A$2:$ZZ$3000, 2940, MATCH($B$1, resultados!$A$1:$ZZ$1, 0))</f>
        <v/>
      </c>
      <c r="B2946">
        <f>INDEX(resultados!$A$2:$ZZ$3000, 2940, MATCH($B$2, resultados!$A$1:$ZZ$1, 0))</f>
        <v/>
      </c>
      <c r="C2946">
        <f>INDEX(resultados!$A$2:$ZZ$3000, 2940, MATCH($B$3, resultados!$A$1:$ZZ$1, 0))</f>
        <v/>
      </c>
    </row>
    <row r="2947">
      <c r="A2947">
        <f>INDEX(resultados!$A$2:$ZZ$3000, 2941, MATCH($B$1, resultados!$A$1:$ZZ$1, 0))</f>
        <v/>
      </c>
      <c r="B2947">
        <f>INDEX(resultados!$A$2:$ZZ$3000, 2941, MATCH($B$2, resultados!$A$1:$ZZ$1, 0))</f>
        <v/>
      </c>
      <c r="C2947">
        <f>INDEX(resultados!$A$2:$ZZ$3000, 2941, MATCH($B$3, resultados!$A$1:$ZZ$1, 0))</f>
        <v/>
      </c>
    </row>
    <row r="2948">
      <c r="A2948">
        <f>INDEX(resultados!$A$2:$ZZ$3000, 2942, MATCH($B$1, resultados!$A$1:$ZZ$1, 0))</f>
        <v/>
      </c>
      <c r="B2948">
        <f>INDEX(resultados!$A$2:$ZZ$3000, 2942, MATCH($B$2, resultados!$A$1:$ZZ$1, 0))</f>
        <v/>
      </c>
      <c r="C2948">
        <f>INDEX(resultados!$A$2:$ZZ$3000, 2942, MATCH($B$3, resultados!$A$1:$ZZ$1, 0))</f>
        <v/>
      </c>
    </row>
    <row r="2949">
      <c r="A2949">
        <f>INDEX(resultados!$A$2:$ZZ$3000, 2943, MATCH($B$1, resultados!$A$1:$ZZ$1, 0))</f>
        <v/>
      </c>
      <c r="B2949">
        <f>INDEX(resultados!$A$2:$ZZ$3000, 2943, MATCH($B$2, resultados!$A$1:$ZZ$1, 0))</f>
        <v/>
      </c>
      <c r="C2949">
        <f>INDEX(resultados!$A$2:$ZZ$3000, 2943, MATCH($B$3, resultados!$A$1:$ZZ$1, 0))</f>
        <v/>
      </c>
    </row>
    <row r="2950">
      <c r="A2950">
        <f>INDEX(resultados!$A$2:$ZZ$3000, 2944, MATCH($B$1, resultados!$A$1:$ZZ$1, 0))</f>
        <v/>
      </c>
      <c r="B2950">
        <f>INDEX(resultados!$A$2:$ZZ$3000, 2944, MATCH($B$2, resultados!$A$1:$ZZ$1, 0))</f>
        <v/>
      </c>
      <c r="C2950">
        <f>INDEX(resultados!$A$2:$ZZ$3000, 2944, MATCH($B$3, resultados!$A$1:$ZZ$1, 0))</f>
        <v/>
      </c>
    </row>
    <row r="2951">
      <c r="A2951">
        <f>INDEX(resultados!$A$2:$ZZ$3000, 2945, MATCH($B$1, resultados!$A$1:$ZZ$1, 0))</f>
        <v/>
      </c>
      <c r="B2951">
        <f>INDEX(resultados!$A$2:$ZZ$3000, 2945, MATCH($B$2, resultados!$A$1:$ZZ$1, 0))</f>
        <v/>
      </c>
      <c r="C2951">
        <f>INDEX(resultados!$A$2:$ZZ$3000, 2945, MATCH($B$3, resultados!$A$1:$ZZ$1, 0))</f>
        <v/>
      </c>
    </row>
    <row r="2952">
      <c r="A2952">
        <f>INDEX(resultados!$A$2:$ZZ$3000, 2946, MATCH($B$1, resultados!$A$1:$ZZ$1, 0))</f>
        <v/>
      </c>
      <c r="B2952">
        <f>INDEX(resultados!$A$2:$ZZ$3000, 2946, MATCH($B$2, resultados!$A$1:$ZZ$1, 0))</f>
        <v/>
      </c>
      <c r="C2952">
        <f>INDEX(resultados!$A$2:$ZZ$3000, 2946, MATCH($B$3, resultados!$A$1:$ZZ$1, 0))</f>
        <v/>
      </c>
    </row>
    <row r="2953">
      <c r="A2953">
        <f>INDEX(resultados!$A$2:$ZZ$3000, 2947, MATCH($B$1, resultados!$A$1:$ZZ$1, 0))</f>
        <v/>
      </c>
      <c r="B2953">
        <f>INDEX(resultados!$A$2:$ZZ$3000, 2947, MATCH($B$2, resultados!$A$1:$ZZ$1, 0))</f>
        <v/>
      </c>
      <c r="C2953">
        <f>INDEX(resultados!$A$2:$ZZ$3000, 2947, MATCH($B$3, resultados!$A$1:$ZZ$1, 0))</f>
        <v/>
      </c>
    </row>
    <row r="2954">
      <c r="A2954">
        <f>INDEX(resultados!$A$2:$ZZ$3000, 2948, MATCH($B$1, resultados!$A$1:$ZZ$1, 0))</f>
        <v/>
      </c>
      <c r="B2954">
        <f>INDEX(resultados!$A$2:$ZZ$3000, 2948, MATCH($B$2, resultados!$A$1:$ZZ$1, 0))</f>
        <v/>
      </c>
      <c r="C2954">
        <f>INDEX(resultados!$A$2:$ZZ$3000, 2948, MATCH($B$3, resultados!$A$1:$ZZ$1, 0))</f>
        <v/>
      </c>
    </row>
    <row r="2955">
      <c r="A2955">
        <f>INDEX(resultados!$A$2:$ZZ$3000, 2949, MATCH($B$1, resultados!$A$1:$ZZ$1, 0))</f>
        <v/>
      </c>
      <c r="B2955">
        <f>INDEX(resultados!$A$2:$ZZ$3000, 2949, MATCH($B$2, resultados!$A$1:$ZZ$1, 0))</f>
        <v/>
      </c>
      <c r="C2955">
        <f>INDEX(resultados!$A$2:$ZZ$3000, 2949, MATCH($B$3, resultados!$A$1:$ZZ$1, 0))</f>
        <v/>
      </c>
    </row>
    <row r="2956">
      <c r="A2956">
        <f>INDEX(resultados!$A$2:$ZZ$3000, 2950, MATCH($B$1, resultados!$A$1:$ZZ$1, 0))</f>
        <v/>
      </c>
      <c r="B2956">
        <f>INDEX(resultados!$A$2:$ZZ$3000, 2950, MATCH($B$2, resultados!$A$1:$ZZ$1, 0))</f>
        <v/>
      </c>
      <c r="C2956">
        <f>INDEX(resultados!$A$2:$ZZ$3000, 2950, MATCH($B$3, resultados!$A$1:$ZZ$1, 0))</f>
        <v/>
      </c>
    </row>
    <row r="2957">
      <c r="A2957">
        <f>INDEX(resultados!$A$2:$ZZ$3000, 2951, MATCH($B$1, resultados!$A$1:$ZZ$1, 0))</f>
        <v/>
      </c>
      <c r="B2957">
        <f>INDEX(resultados!$A$2:$ZZ$3000, 2951, MATCH($B$2, resultados!$A$1:$ZZ$1, 0))</f>
        <v/>
      </c>
      <c r="C2957">
        <f>INDEX(resultados!$A$2:$ZZ$3000, 2951, MATCH($B$3, resultados!$A$1:$ZZ$1, 0))</f>
        <v/>
      </c>
    </row>
    <row r="2958">
      <c r="A2958">
        <f>INDEX(resultados!$A$2:$ZZ$3000, 2952, MATCH($B$1, resultados!$A$1:$ZZ$1, 0))</f>
        <v/>
      </c>
      <c r="B2958">
        <f>INDEX(resultados!$A$2:$ZZ$3000, 2952, MATCH($B$2, resultados!$A$1:$ZZ$1, 0))</f>
        <v/>
      </c>
      <c r="C2958">
        <f>INDEX(resultados!$A$2:$ZZ$3000, 2952, MATCH($B$3, resultados!$A$1:$ZZ$1, 0))</f>
        <v/>
      </c>
    </row>
    <row r="2959">
      <c r="A2959">
        <f>INDEX(resultados!$A$2:$ZZ$3000, 2953, MATCH($B$1, resultados!$A$1:$ZZ$1, 0))</f>
        <v/>
      </c>
      <c r="B2959">
        <f>INDEX(resultados!$A$2:$ZZ$3000, 2953, MATCH($B$2, resultados!$A$1:$ZZ$1, 0))</f>
        <v/>
      </c>
      <c r="C2959">
        <f>INDEX(resultados!$A$2:$ZZ$3000, 2953, MATCH($B$3, resultados!$A$1:$ZZ$1, 0))</f>
        <v/>
      </c>
    </row>
    <row r="2960">
      <c r="A2960">
        <f>INDEX(resultados!$A$2:$ZZ$3000, 2954, MATCH($B$1, resultados!$A$1:$ZZ$1, 0))</f>
        <v/>
      </c>
      <c r="B2960">
        <f>INDEX(resultados!$A$2:$ZZ$3000, 2954, MATCH($B$2, resultados!$A$1:$ZZ$1, 0))</f>
        <v/>
      </c>
      <c r="C2960">
        <f>INDEX(resultados!$A$2:$ZZ$3000, 2954, MATCH($B$3, resultados!$A$1:$ZZ$1, 0))</f>
        <v/>
      </c>
    </row>
    <row r="2961">
      <c r="A2961">
        <f>INDEX(resultados!$A$2:$ZZ$3000, 2955, MATCH($B$1, resultados!$A$1:$ZZ$1, 0))</f>
        <v/>
      </c>
      <c r="B2961">
        <f>INDEX(resultados!$A$2:$ZZ$3000, 2955, MATCH($B$2, resultados!$A$1:$ZZ$1, 0))</f>
        <v/>
      </c>
      <c r="C2961">
        <f>INDEX(resultados!$A$2:$ZZ$3000, 2955, MATCH($B$3, resultados!$A$1:$ZZ$1, 0))</f>
        <v/>
      </c>
    </row>
    <row r="2962">
      <c r="A2962">
        <f>INDEX(resultados!$A$2:$ZZ$3000, 2956, MATCH($B$1, resultados!$A$1:$ZZ$1, 0))</f>
        <v/>
      </c>
      <c r="B2962">
        <f>INDEX(resultados!$A$2:$ZZ$3000, 2956, MATCH($B$2, resultados!$A$1:$ZZ$1, 0))</f>
        <v/>
      </c>
      <c r="C2962">
        <f>INDEX(resultados!$A$2:$ZZ$3000, 2956, MATCH($B$3, resultados!$A$1:$ZZ$1, 0))</f>
        <v/>
      </c>
    </row>
    <row r="2963">
      <c r="A2963">
        <f>INDEX(resultados!$A$2:$ZZ$3000, 2957, MATCH($B$1, resultados!$A$1:$ZZ$1, 0))</f>
        <v/>
      </c>
      <c r="B2963">
        <f>INDEX(resultados!$A$2:$ZZ$3000, 2957, MATCH($B$2, resultados!$A$1:$ZZ$1, 0))</f>
        <v/>
      </c>
      <c r="C2963">
        <f>INDEX(resultados!$A$2:$ZZ$3000, 2957, MATCH($B$3, resultados!$A$1:$ZZ$1, 0))</f>
        <v/>
      </c>
    </row>
    <row r="2964">
      <c r="A2964">
        <f>INDEX(resultados!$A$2:$ZZ$3000, 2958, MATCH($B$1, resultados!$A$1:$ZZ$1, 0))</f>
        <v/>
      </c>
      <c r="B2964">
        <f>INDEX(resultados!$A$2:$ZZ$3000, 2958, MATCH($B$2, resultados!$A$1:$ZZ$1, 0))</f>
        <v/>
      </c>
      <c r="C2964">
        <f>INDEX(resultados!$A$2:$ZZ$3000, 2958, MATCH($B$3, resultados!$A$1:$ZZ$1, 0))</f>
        <v/>
      </c>
    </row>
    <row r="2965">
      <c r="A2965">
        <f>INDEX(resultados!$A$2:$ZZ$3000, 2959, MATCH($B$1, resultados!$A$1:$ZZ$1, 0))</f>
        <v/>
      </c>
      <c r="B2965">
        <f>INDEX(resultados!$A$2:$ZZ$3000, 2959, MATCH($B$2, resultados!$A$1:$ZZ$1, 0))</f>
        <v/>
      </c>
      <c r="C2965">
        <f>INDEX(resultados!$A$2:$ZZ$3000, 2959, MATCH($B$3, resultados!$A$1:$ZZ$1, 0))</f>
        <v/>
      </c>
    </row>
    <row r="2966">
      <c r="A2966">
        <f>INDEX(resultados!$A$2:$ZZ$3000, 2960, MATCH($B$1, resultados!$A$1:$ZZ$1, 0))</f>
        <v/>
      </c>
      <c r="B2966">
        <f>INDEX(resultados!$A$2:$ZZ$3000, 2960, MATCH($B$2, resultados!$A$1:$ZZ$1, 0))</f>
        <v/>
      </c>
      <c r="C2966">
        <f>INDEX(resultados!$A$2:$ZZ$3000, 2960, MATCH($B$3, resultados!$A$1:$ZZ$1, 0))</f>
        <v/>
      </c>
    </row>
    <row r="2967">
      <c r="A2967">
        <f>INDEX(resultados!$A$2:$ZZ$3000, 2961, MATCH($B$1, resultados!$A$1:$ZZ$1, 0))</f>
        <v/>
      </c>
      <c r="B2967">
        <f>INDEX(resultados!$A$2:$ZZ$3000, 2961, MATCH($B$2, resultados!$A$1:$ZZ$1, 0))</f>
        <v/>
      </c>
      <c r="C2967">
        <f>INDEX(resultados!$A$2:$ZZ$3000, 2961, MATCH($B$3, resultados!$A$1:$ZZ$1, 0))</f>
        <v/>
      </c>
    </row>
    <row r="2968">
      <c r="A2968">
        <f>INDEX(resultados!$A$2:$ZZ$3000, 2962, MATCH($B$1, resultados!$A$1:$ZZ$1, 0))</f>
        <v/>
      </c>
      <c r="B2968">
        <f>INDEX(resultados!$A$2:$ZZ$3000, 2962, MATCH($B$2, resultados!$A$1:$ZZ$1, 0))</f>
        <v/>
      </c>
      <c r="C2968">
        <f>INDEX(resultados!$A$2:$ZZ$3000, 2962, MATCH($B$3, resultados!$A$1:$ZZ$1, 0))</f>
        <v/>
      </c>
    </row>
    <row r="2969">
      <c r="A2969">
        <f>INDEX(resultados!$A$2:$ZZ$3000, 2963, MATCH($B$1, resultados!$A$1:$ZZ$1, 0))</f>
        <v/>
      </c>
      <c r="B2969">
        <f>INDEX(resultados!$A$2:$ZZ$3000, 2963, MATCH($B$2, resultados!$A$1:$ZZ$1, 0))</f>
        <v/>
      </c>
      <c r="C2969">
        <f>INDEX(resultados!$A$2:$ZZ$3000, 2963, MATCH($B$3, resultados!$A$1:$ZZ$1, 0))</f>
        <v/>
      </c>
    </row>
    <row r="2970">
      <c r="A2970">
        <f>INDEX(resultados!$A$2:$ZZ$3000, 2964, MATCH($B$1, resultados!$A$1:$ZZ$1, 0))</f>
        <v/>
      </c>
      <c r="B2970">
        <f>INDEX(resultados!$A$2:$ZZ$3000, 2964, MATCH($B$2, resultados!$A$1:$ZZ$1, 0))</f>
        <v/>
      </c>
      <c r="C2970">
        <f>INDEX(resultados!$A$2:$ZZ$3000, 2964, MATCH($B$3, resultados!$A$1:$ZZ$1, 0))</f>
        <v/>
      </c>
    </row>
    <row r="2971">
      <c r="A2971">
        <f>INDEX(resultados!$A$2:$ZZ$3000, 2965, MATCH($B$1, resultados!$A$1:$ZZ$1, 0))</f>
        <v/>
      </c>
      <c r="B2971">
        <f>INDEX(resultados!$A$2:$ZZ$3000, 2965, MATCH($B$2, resultados!$A$1:$ZZ$1, 0))</f>
        <v/>
      </c>
      <c r="C2971">
        <f>INDEX(resultados!$A$2:$ZZ$3000, 2965, MATCH($B$3, resultados!$A$1:$ZZ$1, 0))</f>
        <v/>
      </c>
    </row>
    <row r="2972">
      <c r="A2972">
        <f>INDEX(resultados!$A$2:$ZZ$3000, 2966, MATCH($B$1, resultados!$A$1:$ZZ$1, 0))</f>
        <v/>
      </c>
      <c r="B2972">
        <f>INDEX(resultados!$A$2:$ZZ$3000, 2966, MATCH($B$2, resultados!$A$1:$ZZ$1, 0))</f>
        <v/>
      </c>
      <c r="C2972">
        <f>INDEX(resultados!$A$2:$ZZ$3000, 2966, MATCH($B$3, resultados!$A$1:$ZZ$1, 0))</f>
        <v/>
      </c>
    </row>
    <row r="2973">
      <c r="A2973">
        <f>INDEX(resultados!$A$2:$ZZ$3000, 2967, MATCH($B$1, resultados!$A$1:$ZZ$1, 0))</f>
        <v/>
      </c>
      <c r="B2973">
        <f>INDEX(resultados!$A$2:$ZZ$3000, 2967, MATCH($B$2, resultados!$A$1:$ZZ$1, 0))</f>
        <v/>
      </c>
      <c r="C2973">
        <f>INDEX(resultados!$A$2:$ZZ$3000, 2967, MATCH($B$3, resultados!$A$1:$ZZ$1, 0))</f>
        <v/>
      </c>
    </row>
    <row r="2974">
      <c r="A2974">
        <f>INDEX(resultados!$A$2:$ZZ$3000, 2968, MATCH($B$1, resultados!$A$1:$ZZ$1, 0))</f>
        <v/>
      </c>
      <c r="B2974">
        <f>INDEX(resultados!$A$2:$ZZ$3000, 2968, MATCH($B$2, resultados!$A$1:$ZZ$1, 0))</f>
        <v/>
      </c>
      <c r="C2974">
        <f>INDEX(resultados!$A$2:$ZZ$3000, 2968, MATCH($B$3, resultados!$A$1:$ZZ$1, 0))</f>
        <v/>
      </c>
    </row>
    <row r="2975">
      <c r="A2975">
        <f>INDEX(resultados!$A$2:$ZZ$3000, 2969, MATCH($B$1, resultados!$A$1:$ZZ$1, 0))</f>
        <v/>
      </c>
      <c r="B2975">
        <f>INDEX(resultados!$A$2:$ZZ$3000, 2969, MATCH($B$2, resultados!$A$1:$ZZ$1, 0))</f>
        <v/>
      </c>
      <c r="C2975">
        <f>INDEX(resultados!$A$2:$ZZ$3000, 2969, MATCH($B$3, resultados!$A$1:$ZZ$1, 0))</f>
        <v/>
      </c>
    </row>
    <row r="2976">
      <c r="A2976">
        <f>INDEX(resultados!$A$2:$ZZ$3000, 2970, MATCH($B$1, resultados!$A$1:$ZZ$1, 0))</f>
        <v/>
      </c>
      <c r="B2976">
        <f>INDEX(resultados!$A$2:$ZZ$3000, 2970, MATCH($B$2, resultados!$A$1:$ZZ$1, 0))</f>
        <v/>
      </c>
      <c r="C2976">
        <f>INDEX(resultados!$A$2:$ZZ$3000, 2970, MATCH($B$3, resultados!$A$1:$ZZ$1, 0))</f>
        <v/>
      </c>
    </row>
    <row r="2977">
      <c r="A2977">
        <f>INDEX(resultados!$A$2:$ZZ$3000, 2971, MATCH($B$1, resultados!$A$1:$ZZ$1, 0))</f>
        <v/>
      </c>
      <c r="B2977">
        <f>INDEX(resultados!$A$2:$ZZ$3000, 2971, MATCH($B$2, resultados!$A$1:$ZZ$1, 0))</f>
        <v/>
      </c>
      <c r="C2977">
        <f>INDEX(resultados!$A$2:$ZZ$3000, 2971, MATCH($B$3, resultados!$A$1:$ZZ$1, 0))</f>
        <v/>
      </c>
    </row>
    <row r="2978">
      <c r="A2978">
        <f>INDEX(resultados!$A$2:$ZZ$3000, 2972, MATCH($B$1, resultados!$A$1:$ZZ$1, 0))</f>
        <v/>
      </c>
      <c r="B2978">
        <f>INDEX(resultados!$A$2:$ZZ$3000, 2972, MATCH($B$2, resultados!$A$1:$ZZ$1, 0))</f>
        <v/>
      </c>
      <c r="C2978">
        <f>INDEX(resultados!$A$2:$ZZ$3000, 2972, MATCH($B$3, resultados!$A$1:$ZZ$1, 0))</f>
        <v/>
      </c>
    </row>
    <row r="2979">
      <c r="A2979">
        <f>INDEX(resultados!$A$2:$ZZ$3000, 2973, MATCH($B$1, resultados!$A$1:$ZZ$1, 0))</f>
        <v/>
      </c>
      <c r="B2979">
        <f>INDEX(resultados!$A$2:$ZZ$3000, 2973, MATCH($B$2, resultados!$A$1:$ZZ$1, 0))</f>
        <v/>
      </c>
      <c r="C2979">
        <f>INDEX(resultados!$A$2:$ZZ$3000, 2973, MATCH($B$3, resultados!$A$1:$ZZ$1, 0))</f>
        <v/>
      </c>
    </row>
    <row r="2980">
      <c r="A2980">
        <f>INDEX(resultados!$A$2:$ZZ$3000, 2974, MATCH($B$1, resultados!$A$1:$ZZ$1, 0))</f>
        <v/>
      </c>
      <c r="B2980">
        <f>INDEX(resultados!$A$2:$ZZ$3000, 2974, MATCH($B$2, resultados!$A$1:$ZZ$1, 0))</f>
        <v/>
      </c>
      <c r="C2980">
        <f>INDEX(resultados!$A$2:$ZZ$3000, 2974, MATCH($B$3, resultados!$A$1:$ZZ$1, 0))</f>
        <v/>
      </c>
    </row>
    <row r="2981">
      <c r="A2981">
        <f>INDEX(resultados!$A$2:$ZZ$3000, 2975, MATCH($B$1, resultados!$A$1:$ZZ$1, 0))</f>
        <v/>
      </c>
      <c r="B2981">
        <f>INDEX(resultados!$A$2:$ZZ$3000, 2975, MATCH($B$2, resultados!$A$1:$ZZ$1, 0))</f>
        <v/>
      </c>
      <c r="C2981">
        <f>INDEX(resultados!$A$2:$ZZ$3000, 2975, MATCH($B$3, resultados!$A$1:$ZZ$1, 0))</f>
        <v/>
      </c>
    </row>
    <row r="2982">
      <c r="A2982">
        <f>INDEX(resultados!$A$2:$ZZ$3000, 2976, MATCH($B$1, resultados!$A$1:$ZZ$1, 0))</f>
        <v/>
      </c>
      <c r="B2982">
        <f>INDEX(resultados!$A$2:$ZZ$3000, 2976, MATCH($B$2, resultados!$A$1:$ZZ$1, 0))</f>
        <v/>
      </c>
      <c r="C2982">
        <f>INDEX(resultados!$A$2:$ZZ$3000, 2976, MATCH($B$3, resultados!$A$1:$ZZ$1, 0))</f>
        <v/>
      </c>
    </row>
    <row r="2983">
      <c r="A2983">
        <f>INDEX(resultados!$A$2:$ZZ$3000, 2977, MATCH($B$1, resultados!$A$1:$ZZ$1, 0))</f>
        <v/>
      </c>
      <c r="B2983">
        <f>INDEX(resultados!$A$2:$ZZ$3000, 2977, MATCH($B$2, resultados!$A$1:$ZZ$1, 0))</f>
        <v/>
      </c>
      <c r="C2983">
        <f>INDEX(resultados!$A$2:$ZZ$3000, 2977, MATCH($B$3, resultados!$A$1:$ZZ$1, 0))</f>
        <v/>
      </c>
    </row>
    <row r="2984">
      <c r="A2984">
        <f>INDEX(resultados!$A$2:$ZZ$3000, 2978, MATCH($B$1, resultados!$A$1:$ZZ$1, 0))</f>
        <v/>
      </c>
      <c r="B2984">
        <f>INDEX(resultados!$A$2:$ZZ$3000, 2978, MATCH($B$2, resultados!$A$1:$ZZ$1, 0))</f>
        <v/>
      </c>
      <c r="C2984">
        <f>INDEX(resultados!$A$2:$ZZ$3000, 2978, MATCH($B$3, resultados!$A$1:$ZZ$1, 0))</f>
        <v/>
      </c>
    </row>
    <row r="2985">
      <c r="A2985">
        <f>INDEX(resultados!$A$2:$ZZ$3000, 2979, MATCH($B$1, resultados!$A$1:$ZZ$1, 0))</f>
        <v/>
      </c>
      <c r="B2985">
        <f>INDEX(resultados!$A$2:$ZZ$3000, 2979, MATCH($B$2, resultados!$A$1:$ZZ$1, 0))</f>
        <v/>
      </c>
      <c r="C2985">
        <f>INDEX(resultados!$A$2:$ZZ$3000, 2979, MATCH($B$3, resultados!$A$1:$ZZ$1, 0))</f>
        <v/>
      </c>
    </row>
    <row r="2986">
      <c r="A2986">
        <f>INDEX(resultados!$A$2:$ZZ$3000, 2980, MATCH($B$1, resultados!$A$1:$ZZ$1, 0))</f>
        <v/>
      </c>
      <c r="B2986">
        <f>INDEX(resultados!$A$2:$ZZ$3000, 2980, MATCH($B$2, resultados!$A$1:$ZZ$1, 0))</f>
        <v/>
      </c>
      <c r="C2986">
        <f>INDEX(resultados!$A$2:$ZZ$3000, 2980, MATCH($B$3, resultados!$A$1:$ZZ$1, 0))</f>
        <v/>
      </c>
    </row>
    <row r="2987">
      <c r="A2987">
        <f>INDEX(resultados!$A$2:$ZZ$3000, 2981, MATCH($B$1, resultados!$A$1:$ZZ$1, 0))</f>
        <v/>
      </c>
      <c r="B2987">
        <f>INDEX(resultados!$A$2:$ZZ$3000, 2981, MATCH($B$2, resultados!$A$1:$ZZ$1, 0))</f>
        <v/>
      </c>
      <c r="C2987">
        <f>INDEX(resultados!$A$2:$ZZ$3000, 2981, MATCH($B$3, resultados!$A$1:$ZZ$1, 0))</f>
        <v/>
      </c>
    </row>
    <row r="2988">
      <c r="A2988">
        <f>INDEX(resultados!$A$2:$ZZ$3000, 2982, MATCH($B$1, resultados!$A$1:$ZZ$1, 0))</f>
        <v/>
      </c>
      <c r="B2988">
        <f>INDEX(resultados!$A$2:$ZZ$3000, 2982, MATCH($B$2, resultados!$A$1:$ZZ$1, 0))</f>
        <v/>
      </c>
      <c r="C2988">
        <f>INDEX(resultados!$A$2:$ZZ$3000, 2982, MATCH($B$3, resultados!$A$1:$ZZ$1, 0))</f>
        <v/>
      </c>
    </row>
    <row r="2989">
      <c r="A2989">
        <f>INDEX(resultados!$A$2:$ZZ$3000, 2983, MATCH($B$1, resultados!$A$1:$ZZ$1, 0))</f>
        <v/>
      </c>
      <c r="B2989">
        <f>INDEX(resultados!$A$2:$ZZ$3000, 2983, MATCH($B$2, resultados!$A$1:$ZZ$1, 0))</f>
        <v/>
      </c>
      <c r="C2989">
        <f>INDEX(resultados!$A$2:$ZZ$3000, 2983, MATCH($B$3, resultados!$A$1:$ZZ$1, 0))</f>
        <v/>
      </c>
    </row>
    <row r="2990">
      <c r="A2990">
        <f>INDEX(resultados!$A$2:$ZZ$3000, 2984, MATCH($B$1, resultados!$A$1:$ZZ$1, 0))</f>
        <v/>
      </c>
      <c r="B2990">
        <f>INDEX(resultados!$A$2:$ZZ$3000, 2984, MATCH($B$2, resultados!$A$1:$ZZ$1, 0))</f>
        <v/>
      </c>
      <c r="C2990">
        <f>INDEX(resultados!$A$2:$ZZ$3000, 2984, MATCH($B$3, resultados!$A$1:$ZZ$1, 0))</f>
        <v/>
      </c>
    </row>
    <row r="2991">
      <c r="A2991">
        <f>INDEX(resultados!$A$2:$ZZ$3000, 2985, MATCH($B$1, resultados!$A$1:$ZZ$1, 0))</f>
        <v/>
      </c>
      <c r="B2991">
        <f>INDEX(resultados!$A$2:$ZZ$3000, 2985, MATCH($B$2, resultados!$A$1:$ZZ$1, 0))</f>
        <v/>
      </c>
      <c r="C2991">
        <f>INDEX(resultados!$A$2:$ZZ$3000, 2985, MATCH($B$3, resultados!$A$1:$ZZ$1, 0))</f>
        <v/>
      </c>
    </row>
    <row r="2992">
      <c r="A2992">
        <f>INDEX(resultados!$A$2:$ZZ$3000, 2986, MATCH($B$1, resultados!$A$1:$ZZ$1, 0))</f>
        <v/>
      </c>
      <c r="B2992">
        <f>INDEX(resultados!$A$2:$ZZ$3000, 2986, MATCH($B$2, resultados!$A$1:$ZZ$1, 0))</f>
        <v/>
      </c>
      <c r="C2992">
        <f>INDEX(resultados!$A$2:$ZZ$3000, 2986, MATCH($B$3, resultados!$A$1:$ZZ$1, 0))</f>
        <v/>
      </c>
    </row>
    <row r="2993">
      <c r="A2993">
        <f>INDEX(resultados!$A$2:$ZZ$3000, 2987, MATCH($B$1, resultados!$A$1:$ZZ$1, 0))</f>
        <v/>
      </c>
      <c r="B2993">
        <f>INDEX(resultados!$A$2:$ZZ$3000, 2987, MATCH($B$2, resultados!$A$1:$ZZ$1, 0))</f>
        <v/>
      </c>
      <c r="C2993">
        <f>INDEX(resultados!$A$2:$ZZ$3000, 2987, MATCH($B$3, resultados!$A$1:$ZZ$1, 0))</f>
        <v/>
      </c>
    </row>
    <row r="2994">
      <c r="A2994">
        <f>INDEX(resultados!$A$2:$ZZ$3000, 2988, MATCH($B$1, resultados!$A$1:$ZZ$1, 0))</f>
        <v/>
      </c>
      <c r="B2994">
        <f>INDEX(resultados!$A$2:$ZZ$3000, 2988, MATCH($B$2, resultados!$A$1:$ZZ$1, 0))</f>
        <v/>
      </c>
      <c r="C2994">
        <f>INDEX(resultados!$A$2:$ZZ$3000, 2988, MATCH($B$3, resultados!$A$1:$ZZ$1, 0))</f>
        <v/>
      </c>
    </row>
    <row r="2995">
      <c r="A2995">
        <f>INDEX(resultados!$A$2:$ZZ$3000, 2989, MATCH($B$1, resultados!$A$1:$ZZ$1, 0))</f>
        <v/>
      </c>
      <c r="B2995">
        <f>INDEX(resultados!$A$2:$ZZ$3000, 2989, MATCH($B$2, resultados!$A$1:$ZZ$1, 0))</f>
        <v/>
      </c>
      <c r="C2995">
        <f>INDEX(resultados!$A$2:$ZZ$3000, 2989, MATCH($B$3, resultados!$A$1:$ZZ$1, 0))</f>
        <v/>
      </c>
    </row>
    <row r="2996">
      <c r="A2996">
        <f>INDEX(resultados!$A$2:$ZZ$3000, 2990, MATCH($B$1, resultados!$A$1:$ZZ$1, 0))</f>
        <v/>
      </c>
      <c r="B2996">
        <f>INDEX(resultados!$A$2:$ZZ$3000, 2990, MATCH($B$2, resultados!$A$1:$ZZ$1, 0))</f>
        <v/>
      </c>
      <c r="C2996">
        <f>INDEX(resultados!$A$2:$ZZ$3000, 2990, MATCH($B$3, resultados!$A$1:$ZZ$1, 0))</f>
        <v/>
      </c>
    </row>
    <row r="2997">
      <c r="A2997">
        <f>INDEX(resultados!$A$2:$ZZ$3000, 2991, MATCH($B$1, resultados!$A$1:$ZZ$1, 0))</f>
        <v/>
      </c>
      <c r="B2997">
        <f>INDEX(resultados!$A$2:$ZZ$3000, 2991, MATCH($B$2, resultados!$A$1:$ZZ$1, 0))</f>
        <v/>
      </c>
      <c r="C2997">
        <f>INDEX(resultados!$A$2:$ZZ$3000, 2991, MATCH($B$3, resultados!$A$1:$ZZ$1, 0))</f>
        <v/>
      </c>
    </row>
    <row r="2998">
      <c r="A2998">
        <f>INDEX(resultados!$A$2:$ZZ$3000, 2992, MATCH($B$1, resultados!$A$1:$ZZ$1, 0))</f>
        <v/>
      </c>
      <c r="B2998">
        <f>INDEX(resultados!$A$2:$ZZ$3000, 2992, MATCH($B$2, resultados!$A$1:$ZZ$1, 0))</f>
        <v/>
      </c>
      <c r="C2998">
        <f>INDEX(resultados!$A$2:$ZZ$3000, 2992, MATCH($B$3, resultados!$A$1:$ZZ$1, 0))</f>
        <v/>
      </c>
    </row>
    <row r="2999">
      <c r="A2999">
        <f>INDEX(resultados!$A$2:$ZZ$3000, 2993, MATCH($B$1, resultados!$A$1:$ZZ$1, 0))</f>
        <v/>
      </c>
      <c r="B2999">
        <f>INDEX(resultados!$A$2:$ZZ$3000, 2993, MATCH($B$2, resultados!$A$1:$ZZ$1, 0))</f>
        <v/>
      </c>
      <c r="C2999">
        <f>INDEX(resultados!$A$2:$ZZ$3000, 2993, MATCH($B$3, resultados!$A$1:$ZZ$1, 0))</f>
        <v/>
      </c>
    </row>
    <row r="3000">
      <c r="A3000">
        <f>INDEX(resultados!$A$2:$ZZ$3000, 2994, MATCH($B$1, resultados!$A$1:$ZZ$1, 0))</f>
        <v/>
      </c>
      <c r="B3000">
        <f>INDEX(resultados!$A$2:$ZZ$3000, 2994, MATCH($B$2, resultados!$A$1:$ZZ$1, 0))</f>
        <v/>
      </c>
      <c r="C3000">
        <f>INDEX(resultados!$A$2:$ZZ$3000, 2994, MATCH($B$3, resultados!$A$1:$ZZ$1, 0))</f>
        <v/>
      </c>
    </row>
    <row r="3001">
      <c r="A3001">
        <f>INDEX(resultados!$A$2:$ZZ$3000, 2995, MATCH($B$1, resultados!$A$1:$ZZ$1, 0))</f>
        <v/>
      </c>
      <c r="B3001">
        <f>INDEX(resultados!$A$2:$ZZ$3000, 2995, MATCH($B$2, resultados!$A$1:$ZZ$1, 0))</f>
        <v/>
      </c>
      <c r="C3001">
        <f>INDEX(resultados!$A$2:$ZZ$3000, 2995, MATCH($B$3, resultados!$A$1:$ZZ$1, 0))</f>
        <v/>
      </c>
    </row>
    <row r="3002">
      <c r="A3002">
        <f>INDEX(resultados!$A$2:$ZZ$3000, 2996, MATCH($B$1, resultados!$A$1:$ZZ$1, 0))</f>
        <v/>
      </c>
      <c r="B3002">
        <f>INDEX(resultados!$A$2:$ZZ$3000, 2996, MATCH($B$2, resultados!$A$1:$ZZ$1, 0))</f>
        <v/>
      </c>
      <c r="C3002">
        <f>INDEX(resultados!$A$2:$ZZ$3000, 2996, MATCH($B$3, resultados!$A$1:$ZZ$1, 0))</f>
        <v/>
      </c>
    </row>
    <row r="3003">
      <c r="A3003">
        <f>INDEX(resultados!$A$2:$ZZ$3000, 2997, MATCH($B$1, resultados!$A$1:$ZZ$1, 0))</f>
        <v/>
      </c>
      <c r="B3003">
        <f>INDEX(resultados!$A$2:$ZZ$3000, 2997, MATCH($B$2, resultados!$A$1:$ZZ$1, 0))</f>
        <v/>
      </c>
      <c r="C3003">
        <f>INDEX(resultados!$A$2:$ZZ$3000, 2997, MATCH($B$3, resultados!$A$1:$ZZ$1, 0))</f>
        <v/>
      </c>
    </row>
    <row r="3004">
      <c r="A3004">
        <f>INDEX(resultados!$A$2:$ZZ$3000, 2998, MATCH($B$1, resultados!$A$1:$ZZ$1, 0))</f>
        <v/>
      </c>
      <c r="B3004">
        <f>INDEX(resultados!$A$2:$ZZ$3000, 2998, MATCH($B$2, resultados!$A$1:$ZZ$1, 0))</f>
        <v/>
      </c>
      <c r="C3004">
        <f>INDEX(resultados!$A$2:$ZZ$3000, 2998, MATCH($B$3, resultados!$A$1:$ZZ$1, 0))</f>
        <v/>
      </c>
    </row>
    <row r="3005">
      <c r="A3005">
        <f>INDEX(resultados!$A$2:$ZZ$3000, 2999, MATCH($B$1, resultados!$A$1:$ZZ$1, 0))</f>
        <v/>
      </c>
      <c r="B3005">
        <f>INDEX(resultados!$A$2:$ZZ$3000, 2999, MATCH($B$2, resultados!$A$1:$ZZ$1, 0))</f>
        <v/>
      </c>
      <c r="C3005">
        <f>INDEX(resultados!$A$2:$ZZ$3000, 2999,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4.1671</v>
      </c>
      <c r="E2" t="n">
        <v>24</v>
      </c>
      <c r="F2" t="n">
        <v>13.69</v>
      </c>
      <c r="G2" t="n">
        <v>5.13</v>
      </c>
      <c r="H2" t="n">
        <v>0.07000000000000001</v>
      </c>
      <c r="I2" t="n">
        <v>160</v>
      </c>
      <c r="J2" t="n">
        <v>242.64</v>
      </c>
      <c r="K2" t="n">
        <v>58.47</v>
      </c>
      <c r="L2" t="n">
        <v>1</v>
      </c>
      <c r="M2" t="n">
        <v>158</v>
      </c>
      <c r="N2" t="n">
        <v>58.17</v>
      </c>
      <c r="O2" t="n">
        <v>30160.1</v>
      </c>
      <c r="P2" t="n">
        <v>221.5</v>
      </c>
      <c r="Q2" t="n">
        <v>198.22</v>
      </c>
      <c r="R2" t="n">
        <v>129.79</v>
      </c>
      <c r="S2" t="n">
        <v>25.4</v>
      </c>
      <c r="T2" t="n">
        <v>50590.58</v>
      </c>
      <c r="U2" t="n">
        <v>0.2</v>
      </c>
      <c r="V2" t="n">
        <v>0.68</v>
      </c>
      <c r="W2" t="n">
        <v>3.2</v>
      </c>
      <c r="X2" t="n">
        <v>3.28</v>
      </c>
      <c r="Y2" t="n">
        <v>1</v>
      </c>
      <c r="Z2" t="n">
        <v>10</v>
      </c>
      <c r="AA2" t="n">
        <v>826.4447584397636</v>
      </c>
      <c r="AB2" t="n">
        <v>1130.778178666798</v>
      </c>
      <c r="AC2" t="n">
        <v>1022.858296351979</v>
      </c>
      <c r="AD2" t="n">
        <v>826444.7584397637</v>
      </c>
      <c r="AE2" t="n">
        <v>1130778.178666798</v>
      </c>
      <c r="AF2" t="n">
        <v>1.332199578821381e-06</v>
      </c>
      <c r="AG2" t="n">
        <v>31.25</v>
      </c>
      <c r="AH2" t="n">
        <v>1022858.296351979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4.7014</v>
      </c>
      <c r="E3" t="n">
        <v>21.27</v>
      </c>
      <c r="F3" t="n">
        <v>12.85</v>
      </c>
      <c r="G3" t="n">
        <v>6.42</v>
      </c>
      <c r="H3" t="n">
        <v>0.09</v>
      </c>
      <c r="I3" t="n">
        <v>120</v>
      </c>
      <c r="J3" t="n">
        <v>243.08</v>
      </c>
      <c r="K3" t="n">
        <v>58.47</v>
      </c>
      <c r="L3" t="n">
        <v>1.25</v>
      </c>
      <c r="M3" t="n">
        <v>118</v>
      </c>
      <c r="N3" t="n">
        <v>58.36</v>
      </c>
      <c r="O3" t="n">
        <v>30214.33</v>
      </c>
      <c r="P3" t="n">
        <v>207.92</v>
      </c>
      <c r="Q3" t="n">
        <v>198.05</v>
      </c>
      <c r="R3" t="n">
        <v>103.72</v>
      </c>
      <c r="S3" t="n">
        <v>25.4</v>
      </c>
      <c r="T3" t="n">
        <v>37754.29</v>
      </c>
      <c r="U3" t="n">
        <v>0.24</v>
      </c>
      <c r="V3" t="n">
        <v>0.72</v>
      </c>
      <c r="W3" t="n">
        <v>3.14</v>
      </c>
      <c r="X3" t="n">
        <v>2.45</v>
      </c>
      <c r="Y3" t="n">
        <v>1</v>
      </c>
      <c r="Z3" t="n">
        <v>10</v>
      </c>
      <c r="AA3" t="n">
        <v>706.413568291925</v>
      </c>
      <c r="AB3" t="n">
        <v>966.5462089041464</v>
      </c>
      <c r="AC3" t="n">
        <v>874.3003952824582</v>
      </c>
      <c r="AD3" t="n">
        <v>706413.568291925</v>
      </c>
      <c r="AE3" t="n">
        <v>966546.2089041464</v>
      </c>
      <c r="AF3" t="n">
        <v>1.503012430676212e-06</v>
      </c>
      <c r="AG3" t="n">
        <v>27.6953125</v>
      </c>
      <c r="AH3" t="n">
        <v>874300.3952824583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5.0741</v>
      </c>
      <c r="E4" t="n">
        <v>19.71</v>
      </c>
      <c r="F4" t="n">
        <v>12.37</v>
      </c>
      <c r="G4" t="n">
        <v>7.65</v>
      </c>
      <c r="H4" t="n">
        <v>0.11</v>
      </c>
      <c r="I4" t="n">
        <v>97</v>
      </c>
      <c r="J4" t="n">
        <v>243.52</v>
      </c>
      <c r="K4" t="n">
        <v>58.47</v>
      </c>
      <c r="L4" t="n">
        <v>1.5</v>
      </c>
      <c r="M4" t="n">
        <v>95</v>
      </c>
      <c r="N4" t="n">
        <v>58.55</v>
      </c>
      <c r="O4" t="n">
        <v>30268.64</v>
      </c>
      <c r="P4" t="n">
        <v>200.2</v>
      </c>
      <c r="Q4" t="n">
        <v>198.04</v>
      </c>
      <c r="R4" t="n">
        <v>88.67</v>
      </c>
      <c r="S4" t="n">
        <v>25.4</v>
      </c>
      <c r="T4" t="n">
        <v>30347.7</v>
      </c>
      <c r="U4" t="n">
        <v>0.29</v>
      </c>
      <c r="V4" t="n">
        <v>0.75</v>
      </c>
      <c r="W4" t="n">
        <v>3.1</v>
      </c>
      <c r="X4" t="n">
        <v>1.97</v>
      </c>
      <c r="Y4" t="n">
        <v>1</v>
      </c>
      <c r="Z4" t="n">
        <v>10</v>
      </c>
      <c r="AA4" t="n">
        <v>644.0194515458452</v>
      </c>
      <c r="AB4" t="n">
        <v>881.1758257380004</v>
      </c>
      <c r="AC4" t="n">
        <v>797.077641667604</v>
      </c>
      <c r="AD4" t="n">
        <v>644019.4515458451</v>
      </c>
      <c r="AE4" t="n">
        <v>881175.8257380005</v>
      </c>
      <c r="AF4" t="n">
        <v>1.622162626982211e-06</v>
      </c>
      <c r="AG4" t="n">
        <v>25.6640625</v>
      </c>
      <c r="AH4" t="n">
        <v>797077.641667604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5.3738</v>
      </c>
      <c r="E5" t="n">
        <v>18.61</v>
      </c>
      <c r="F5" t="n">
        <v>12.03</v>
      </c>
      <c r="G5" t="n">
        <v>8.91</v>
      </c>
      <c r="H5" t="n">
        <v>0.13</v>
      </c>
      <c r="I5" t="n">
        <v>81</v>
      </c>
      <c r="J5" t="n">
        <v>243.96</v>
      </c>
      <c r="K5" t="n">
        <v>58.47</v>
      </c>
      <c r="L5" t="n">
        <v>1.75</v>
      </c>
      <c r="M5" t="n">
        <v>79</v>
      </c>
      <c r="N5" t="n">
        <v>58.74</v>
      </c>
      <c r="O5" t="n">
        <v>30323.01</v>
      </c>
      <c r="P5" t="n">
        <v>194.61</v>
      </c>
      <c r="Q5" t="n">
        <v>197.9</v>
      </c>
      <c r="R5" t="n">
        <v>78.11</v>
      </c>
      <c r="S5" t="n">
        <v>25.4</v>
      </c>
      <c r="T5" t="n">
        <v>25147.26</v>
      </c>
      <c r="U5" t="n">
        <v>0.33</v>
      </c>
      <c r="V5" t="n">
        <v>0.77</v>
      </c>
      <c r="W5" t="n">
        <v>3.08</v>
      </c>
      <c r="X5" t="n">
        <v>1.63</v>
      </c>
      <c r="Y5" t="n">
        <v>1</v>
      </c>
      <c r="Z5" t="n">
        <v>10</v>
      </c>
      <c r="AA5" t="n">
        <v>601.9597085649015</v>
      </c>
      <c r="AB5" t="n">
        <v>823.6278298465709</v>
      </c>
      <c r="AC5" t="n">
        <v>745.0219457349328</v>
      </c>
      <c r="AD5" t="n">
        <v>601959.7085649015</v>
      </c>
      <c r="AE5" t="n">
        <v>823627.8298465709</v>
      </c>
      <c r="AF5" t="n">
        <v>1.717975113789047e-06</v>
      </c>
      <c r="AG5" t="n">
        <v>24.23177083333333</v>
      </c>
      <c r="AH5" t="n">
        <v>745021.9457349328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5.5975</v>
      </c>
      <c r="E6" t="n">
        <v>17.86</v>
      </c>
      <c r="F6" t="n">
        <v>11.8</v>
      </c>
      <c r="G6" t="n">
        <v>10.12</v>
      </c>
      <c r="H6" t="n">
        <v>0.15</v>
      </c>
      <c r="I6" t="n">
        <v>70</v>
      </c>
      <c r="J6" t="n">
        <v>244.41</v>
      </c>
      <c r="K6" t="n">
        <v>58.47</v>
      </c>
      <c r="L6" t="n">
        <v>2</v>
      </c>
      <c r="M6" t="n">
        <v>68</v>
      </c>
      <c r="N6" t="n">
        <v>58.93</v>
      </c>
      <c r="O6" t="n">
        <v>30377.45</v>
      </c>
      <c r="P6" t="n">
        <v>190.96</v>
      </c>
      <c r="Q6" t="n">
        <v>197.95</v>
      </c>
      <c r="R6" t="n">
        <v>70.87</v>
      </c>
      <c r="S6" t="n">
        <v>25.4</v>
      </c>
      <c r="T6" t="n">
        <v>21581.93</v>
      </c>
      <c r="U6" t="n">
        <v>0.36</v>
      </c>
      <c r="V6" t="n">
        <v>0.79</v>
      </c>
      <c r="W6" t="n">
        <v>3.06</v>
      </c>
      <c r="X6" t="n">
        <v>1.41</v>
      </c>
      <c r="Y6" t="n">
        <v>1</v>
      </c>
      <c r="Z6" t="n">
        <v>10</v>
      </c>
      <c r="AA6" t="n">
        <v>577.2260325326791</v>
      </c>
      <c r="AB6" t="n">
        <v>789.7861231265089</v>
      </c>
      <c r="AC6" t="n">
        <v>714.4100440070998</v>
      </c>
      <c r="AD6" t="n">
        <v>577226.0325326791</v>
      </c>
      <c r="AE6" t="n">
        <v>789786.1231265089</v>
      </c>
      <c r="AF6" t="n">
        <v>1.789490807144701e-06</v>
      </c>
      <c r="AG6" t="n">
        <v>23.25520833333333</v>
      </c>
      <c r="AH6" t="n">
        <v>714410.0440070998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5.7962</v>
      </c>
      <c r="E7" t="n">
        <v>17.25</v>
      </c>
      <c r="F7" t="n">
        <v>11.62</v>
      </c>
      <c r="G7" t="n">
        <v>11.42</v>
      </c>
      <c r="H7" t="n">
        <v>0.16</v>
      </c>
      <c r="I7" t="n">
        <v>61</v>
      </c>
      <c r="J7" t="n">
        <v>244.85</v>
      </c>
      <c r="K7" t="n">
        <v>58.47</v>
      </c>
      <c r="L7" t="n">
        <v>2.25</v>
      </c>
      <c r="M7" t="n">
        <v>59</v>
      </c>
      <c r="N7" t="n">
        <v>59.12</v>
      </c>
      <c r="O7" t="n">
        <v>30431.96</v>
      </c>
      <c r="P7" t="n">
        <v>187.87</v>
      </c>
      <c r="Q7" t="n">
        <v>197.93</v>
      </c>
      <c r="R7" t="n">
        <v>65.34</v>
      </c>
      <c r="S7" t="n">
        <v>25.4</v>
      </c>
      <c r="T7" t="n">
        <v>18860.46</v>
      </c>
      <c r="U7" t="n">
        <v>0.39</v>
      </c>
      <c r="V7" t="n">
        <v>0.8</v>
      </c>
      <c r="W7" t="n">
        <v>3.04</v>
      </c>
      <c r="X7" t="n">
        <v>1.22</v>
      </c>
      <c r="Y7" t="n">
        <v>1</v>
      </c>
      <c r="Z7" t="n">
        <v>10</v>
      </c>
      <c r="AA7" t="n">
        <v>555.5419237809696</v>
      </c>
      <c r="AB7" t="n">
        <v>760.1169688970576</v>
      </c>
      <c r="AC7" t="n">
        <v>687.572472216388</v>
      </c>
      <c r="AD7" t="n">
        <v>555541.9237809696</v>
      </c>
      <c r="AE7" t="n">
        <v>760116.9688970576</v>
      </c>
      <c r="AF7" t="n">
        <v>1.853014134233518e-06</v>
      </c>
      <c r="AG7" t="n">
        <v>22.4609375</v>
      </c>
      <c r="AH7" t="n">
        <v>687572.472216388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5.9428</v>
      </c>
      <c r="E8" t="n">
        <v>16.83</v>
      </c>
      <c r="F8" t="n">
        <v>11.47</v>
      </c>
      <c r="G8" t="n">
        <v>12.52</v>
      </c>
      <c r="H8" t="n">
        <v>0.18</v>
      </c>
      <c r="I8" t="n">
        <v>55</v>
      </c>
      <c r="J8" t="n">
        <v>245.29</v>
      </c>
      <c r="K8" t="n">
        <v>58.47</v>
      </c>
      <c r="L8" t="n">
        <v>2.5</v>
      </c>
      <c r="M8" t="n">
        <v>53</v>
      </c>
      <c r="N8" t="n">
        <v>59.32</v>
      </c>
      <c r="O8" t="n">
        <v>30486.54</v>
      </c>
      <c r="P8" t="n">
        <v>185.54</v>
      </c>
      <c r="Q8" t="n">
        <v>197.88</v>
      </c>
      <c r="R8" t="n">
        <v>61.19</v>
      </c>
      <c r="S8" t="n">
        <v>25.4</v>
      </c>
      <c r="T8" t="n">
        <v>16815.78</v>
      </c>
      <c r="U8" t="n">
        <v>0.42</v>
      </c>
      <c r="V8" t="n">
        <v>0.8100000000000001</v>
      </c>
      <c r="W8" t="n">
        <v>3.02</v>
      </c>
      <c r="X8" t="n">
        <v>1.08</v>
      </c>
      <c r="Y8" t="n">
        <v>1</v>
      </c>
      <c r="Z8" t="n">
        <v>10</v>
      </c>
      <c r="AA8" t="n">
        <v>537.7451410890239</v>
      </c>
      <c r="AB8" t="n">
        <v>735.7666256792976</v>
      </c>
      <c r="AC8" t="n">
        <v>665.5460915794096</v>
      </c>
      <c r="AD8" t="n">
        <v>537745.1410890239</v>
      </c>
      <c r="AE8" t="n">
        <v>735766.6256792976</v>
      </c>
      <c r="AF8" t="n">
        <v>1.899881370022247e-06</v>
      </c>
      <c r="AG8" t="n">
        <v>21.9140625</v>
      </c>
      <c r="AH8" t="n">
        <v>665546.0915794095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6.0896</v>
      </c>
      <c r="E9" t="n">
        <v>16.42</v>
      </c>
      <c r="F9" t="n">
        <v>11.35</v>
      </c>
      <c r="G9" t="n">
        <v>13.9</v>
      </c>
      <c r="H9" t="n">
        <v>0.2</v>
      </c>
      <c r="I9" t="n">
        <v>49</v>
      </c>
      <c r="J9" t="n">
        <v>245.73</v>
      </c>
      <c r="K9" t="n">
        <v>58.47</v>
      </c>
      <c r="L9" t="n">
        <v>2.75</v>
      </c>
      <c r="M9" t="n">
        <v>47</v>
      </c>
      <c r="N9" t="n">
        <v>59.51</v>
      </c>
      <c r="O9" t="n">
        <v>30541.19</v>
      </c>
      <c r="P9" t="n">
        <v>183.51</v>
      </c>
      <c r="Q9" t="n">
        <v>197.82</v>
      </c>
      <c r="R9" t="n">
        <v>57.34</v>
      </c>
      <c r="S9" t="n">
        <v>25.4</v>
      </c>
      <c r="T9" t="n">
        <v>14920.85</v>
      </c>
      <c r="U9" t="n">
        <v>0.44</v>
      </c>
      <c r="V9" t="n">
        <v>0.82</v>
      </c>
      <c r="W9" t="n">
        <v>3.01</v>
      </c>
      <c r="X9" t="n">
        <v>0.96</v>
      </c>
      <c r="Y9" t="n">
        <v>1</v>
      </c>
      <c r="Z9" t="n">
        <v>10</v>
      </c>
      <c r="AA9" t="n">
        <v>520.8000008885351</v>
      </c>
      <c r="AB9" t="n">
        <v>712.5815372901639</v>
      </c>
      <c r="AC9" t="n">
        <v>644.5737554856588</v>
      </c>
      <c r="AD9" t="n">
        <v>520800.0008885352</v>
      </c>
      <c r="AE9" t="n">
        <v>712581.5372901638</v>
      </c>
      <c r="AF9" t="n">
        <v>1.946812544741111e-06</v>
      </c>
      <c r="AG9" t="n">
        <v>21.38020833333333</v>
      </c>
      <c r="AH9" t="n">
        <v>644573.7554856588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6.1883</v>
      </c>
      <c r="E10" t="n">
        <v>16.16</v>
      </c>
      <c r="F10" t="n">
        <v>11.28</v>
      </c>
      <c r="G10" t="n">
        <v>15.04</v>
      </c>
      <c r="H10" t="n">
        <v>0.22</v>
      </c>
      <c r="I10" t="n">
        <v>45</v>
      </c>
      <c r="J10" t="n">
        <v>246.18</v>
      </c>
      <c r="K10" t="n">
        <v>58.47</v>
      </c>
      <c r="L10" t="n">
        <v>3</v>
      </c>
      <c r="M10" t="n">
        <v>43</v>
      </c>
      <c r="N10" t="n">
        <v>59.7</v>
      </c>
      <c r="O10" t="n">
        <v>30595.91</v>
      </c>
      <c r="P10" t="n">
        <v>182.29</v>
      </c>
      <c r="Q10" t="n">
        <v>197.85</v>
      </c>
      <c r="R10" t="n">
        <v>54.67</v>
      </c>
      <c r="S10" t="n">
        <v>25.4</v>
      </c>
      <c r="T10" t="n">
        <v>13608.44</v>
      </c>
      <c r="U10" t="n">
        <v>0.46</v>
      </c>
      <c r="V10" t="n">
        <v>0.83</v>
      </c>
      <c r="W10" t="n">
        <v>3.02</v>
      </c>
      <c r="X10" t="n">
        <v>0.88</v>
      </c>
      <c r="Y10" t="n">
        <v>1</v>
      </c>
      <c r="Z10" t="n">
        <v>10</v>
      </c>
      <c r="AA10" t="n">
        <v>507.0706935600325</v>
      </c>
      <c r="AB10" t="n">
        <v>693.7964933090152</v>
      </c>
      <c r="AC10" t="n">
        <v>627.581529737096</v>
      </c>
      <c r="AD10" t="n">
        <v>507070.6935600325</v>
      </c>
      <c r="AE10" t="n">
        <v>693796.4933090152</v>
      </c>
      <c r="AF10" t="n">
        <v>1.978366406762582e-06</v>
      </c>
      <c r="AG10" t="n">
        <v>21.04166666666667</v>
      </c>
      <c r="AH10" t="n">
        <v>627581.529737096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6.2926</v>
      </c>
      <c r="E11" t="n">
        <v>15.89</v>
      </c>
      <c r="F11" t="n">
        <v>11.2</v>
      </c>
      <c r="G11" t="n">
        <v>16.39</v>
      </c>
      <c r="H11" t="n">
        <v>0.23</v>
      </c>
      <c r="I11" t="n">
        <v>41</v>
      </c>
      <c r="J11" t="n">
        <v>246.62</v>
      </c>
      <c r="K11" t="n">
        <v>58.47</v>
      </c>
      <c r="L11" t="n">
        <v>3.25</v>
      </c>
      <c r="M11" t="n">
        <v>39</v>
      </c>
      <c r="N11" t="n">
        <v>59.9</v>
      </c>
      <c r="O11" t="n">
        <v>30650.7</v>
      </c>
      <c r="P11" t="n">
        <v>180.96</v>
      </c>
      <c r="Q11" t="n">
        <v>197.88</v>
      </c>
      <c r="R11" t="n">
        <v>52.43</v>
      </c>
      <c r="S11" t="n">
        <v>25.4</v>
      </c>
      <c r="T11" t="n">
        <v>12504.75</v>
      </c>
      <c r="U11" t="n">
        <v>0.48</v>
      </c>
      <c r="V11" t="n">
        <v>0.83</v>
      </c>
      <c r="W11" t="n">
        <v>3.01</v>
      </c>
      <c r="X11" t="n">
        <v>0.8100000000000001</v>
      </c>
      <c r="Y11" t="n">
        <v>1</v>
      </c>
      <c r="Z11" t="n">
        <v>10</v>
      </c>
      <c r="AA11" t="n">
        <v>501.6892481289024</v>
      </c>
      <c r="AB11" t="n">
        <v>686.4333622575261</v>
      </c>
      <c r="AC11" t="n">
        <v>620.9211255789419</v>
      </c>
      <c r="AD11" t="n">
        <v>501689.2481289024</v>
      </c>
      <c r="AE11" t="n">
        <v>686433.3622575261</v>
      </c>
      <c r="AF11" t="n">
        <v>2.011710558827824e-06</v>
      </c>
      <c r="AG11" t="n">
        <v>20.69010416666667</v>
      </c>
      <c r="AH11" t="n">
        <v>620921.1255789419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6.3737</v>
      </c>
      <c r="E12" t="n">
        <v>15.69</v>
      </c>
      <c r="F12" t="n">
        <v>11.14</v>
      </c>
      <c r="G12" t="n">
        <v>17.59</v>
      </c>
      <c r="H12" t="n">
        <v>0.25</v>
      </c>
      <c r="I12" t="n">
        <v>38</v>
      </c>
      <c r="J12" t="n">
        <v>247.07</v>
      </c>
      <c r="K12" t="n">
        <v>58.47</v>
      </c>
      <c r="L12" t="n">
        <v>3.5</v>
      </c>
      <c r="M12" t="n">
        <v>36</v>
      </c>
      <c r="N12" t="n">
        <v>60.09</v>
      </c>
      <c r="O12" t="n">
        <v>30705.56</v>
      </c>
      <c r="P12" t="n">
        <v>179.91</v>
      </c>
      <c r="Q12" t="n">
        <v>197.78</v>
      </c>
      <c r="R12" t="n">
        <v>50.56</v>
      </c>
      <c r="S12" t="n">
        <v>25.4</v>
      </c>
      <c r="T12" t="n">
        <v>11588.36</v>
      </c>
      <c r="U12" t="n">
        <v>0.5</v>
      </c>
      <c r="V12" t="n">
        <v>0.84</v>
      </c>
      <c r="W12" t="n">
        <v>3</v>
      </c>
      <c r="X12" t="n">
        <v>0.75</v>
      </c>
      <c r="Y12" t="n">
        <v>1</v>
      </c>
      <c r="Z12" t="n">
        <v>10</v>
      </c>
      <c r="AA12" t="n">
        <v>488.8835599281741</v>
      </c>
      <c r="AB12" t="n">
        <v>668.9120547141981</v>
      </c>
      <c r="AC12" t="n">
        <v>605.0720270362397</v>
      </c>
      <c r="AD12" t="n">
        <v>488883.5599281741</v>
      </c>
      <c r="AE12" t="n">
        <v>668912.0547141981</v>
      </c>
      <c r="AF12" t="n">
        <v>2.037637794997442e-06</v>
      </c>
      <c r="AG12" t="n">
        <v>20.4296875</v>
      </c>
      <c r="AH12" t="n">
        <v>605072.0270362396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6.4293</v>
      </c>
      <c r="E13" t="n">
        <v>15.55</v>
      </c>
      <c r="F13" t="n">
        <v>11.1</v>
      </c>
      <c r="G13" t="n">
        <v>18.49</v>
      </c>
      <c r="H13" t="n">
        <v>0.27</v>
      </c>
      <c r="I13" t="n">
        <v>36</v>
      </c>
      <c r="J13" t="n">
        <v>247.51</v>
      </c>
      <c r="K13" t="n">
        <v>58.47</v>
      </c>
      <c r="L13" t="n">
        <v>3.75</v>
      </c>
      <c r="M13" t="n">
        <v>34</v>
      </c>
      <c r="N13" t="n">
        <v>60.29</v>
      </c>
      <c r="O13" t="n">
        <v>30760.49</v>
      </c>
      <c r="P13" t="n">
        <v>179.18</v>
      </c>
      <c r="Q13" t="n">
        <v>197.81</v>
      </c>
      <c r="R13" t="n">
        <v>49.23</v>
      </c>
      <c r="S13" t="n">
        <v>25.4</v>
      </c>
      <c r="T13" t="n">
        <v>10931.07</v>
      </c>
      <c r="U13" t="n">
        <v>0.52</v>
      </c>
      <c r="V13" t="n">
        <v>0.84</v>
      </c>
      <c r="W13" t="n">
        <v>3</v>
      </c>
      <c r="X13" t="n">
        <v>0.7</v>
      </c>
      <c r="Y13" t="n">
        <v>1</v>
      </c>
      <c r="Z13" t="n">
        <v>10</v>
      </c>
      <c r="AA13" t="n">
        <v>486.2396113737191</v>
      </c>
      <c r="AB13" t="n">
        <v>665.2944876592147</v>
      </c>
      <c r="AC13" t="n">
        <v>601.7997155036967</v>
      </c>
      <c r="AD13" t="n">
        <v>486239.6113737191</v>
      </c>
      <c r="AE13" t="n">
        <v>665294.4876592148</v>
      </c>
      <c r="AF13" t="n">
        <v>2.055412817574886e-06</v>
      </c>
      <c r="AG13" t="n">
        <v>20.24739583333333</v>
      </c>
      <c r="AH13" t="n">
        <v>601799.7155036967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6.5132</v>
      </c>
      <c r="E14" t="n">
        <v>15.35</v>
      </c>
      <c r="F14" t="n">
        <v>11.04</v>
      </c>
      <c r="G14" t="n">
        <v>20.07</v>
      </c>
      <c r="H14" t="n">
        <v>0.29</v>
      </c>
      <c r="I14" t="n">
        <v>33</v>
      </c>
      <c r="J14" t="n">
        <v>247.96</v>
      </c>
      <c r="K14" t="n">
        <v>58.47</v>
      </c>
      <c r="L14" t="n">
        <v>4</v>
      </c>
      <c r="M14" t="n">
        <v>31</v>
      </c>
      <c r="N14" t="n">
        <v>60.48</v>
      </c>
      <c r="O14" t="n">
        <v>30815.5</v>
      </c>
      <c r="P14" t="n">
        <v>178.21</v>
      </c>
      <c r="Q14" t="n">
        <v>197.85</v>
      </c>
      <c r="R14" t="n">
        <v>47.2</v>
      </c>
      <c r="S14" t="n">
        <v>25.4</v>
      </c>
      <c r="T14" t="n">
        <v>9931.309999999999</v>
      </c>
      <c r="U14" t="n">
        <v>0.54</v>
      </c>
      <c r="V14" t="n">
        <v>0.84</v>
      </c>
      <c r="W14" t="n">
        <v>3</v>
      </c>
      <c r="X14" t="n">
        <v>0.64</v>
      </c>
      <c r="Y14" t="n">
        <v>1</v>
      </c>
      <c r="Z14" t="n">
        <v>10</v>
      </c>
      <c r="AA14" t="n">
        <v>482.2765031947229</v>
      </c>
      <c r="AB14" t="n">
        <v>659.871988208719</v>
      </c>
      <c r="AC14" t="n">
        <v>596.8947317902304</v>
      </c>
      <c r="AD14" t="n">
        <v>482276.5031947229</v>
      </c>
      <c r="AE14" t="n">
        <v>659871.9882087191</v>
      </c>
      <c r="AF14" t="n">
        <v>2.08223519876639e-06</v>
      </c>
      <c r="AG14" t="n">
        <v>19.98697916666667</v>
      </c>
      <c r="AH14" t="n">
        <v>596894.7317902304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6.5681</v>
      </c>
      <c r="E15" t="n">
        <v>15.22</v>
      </c>
      <c r="F15" t="n">
        <v>11</v>
      </c>
      <c r="G15" t="n">
        <v>21.3</v>
      </c>
      <c r="H15" t="n">
        <v>0.3</v>
      </c>
      <c r="I15" t="n">
        <v>31</v>
      </c>
      <c r="J15" t="n">
        <v>248.4</v>
      </c>
      <c r="K15" t="n">
        <v>58.47</v>
      </c>
      <c r="L15" t="n">
        <v>4.25</v>
      </c>
      <c r="M15" t="n">
        <v>29</v>
      </c>
      <c r="N15" t="n">
        <v>60.68</v>
      </c>
      <c r="O15" t="n">
        <v>30870.57</v>
      </c>
      <c r="P15" t="n">
        <v>177.65</v>
      </c>
      <c r="Q15" t="n">
        <v>197.78</v>
      </c>
      <c r="R15" t="n">
        <v>46.31</v>
      </c>
      <c r="S15" t="n">
        <v>25.4</v>
      </c>
      <c r="T15" t="n">
        <v>9497.07</v>
      </c>
      <c r="U15" t="n">
        <v>0.55</v>
      </c>
      <c r="V15" t="n">
        <v>0.85</v>
      </c>
      <c r="W15" t="n">
        <v>2.99</v>
      </c>
      <c r="X15" t="n">
        <v>0.61</v>
      </c>
      <c r="Y15" t="n">
        <v>1</v>
      </c>
      <c r="Z15" t="n">
        <v>10</v>
      </c>
      <c r="AA15" t="n">
        <v>479.9055416893912</v>
      </c>
      <c r="AB15" t="n">
        <v>656.6279340776848</v>
      </c>
      <c r="AC15" t="n">
        <v>593.9602856324034</v>
      </c>
      <c r="AD15" t="n">
        <v>479905.5416893911</v>
      </c>
      <c r="AE15" t="n">
        <v>656627.9340776848</v>
      </c>
      <c r="AF15" t="n">
        <v>2.099786435088363e-06</v>
      </c>
      <c r="AG15" t="n">
        <v>19.81770833333333</v>
      </c>
      <c r="AH15" t="n">
        <v>593960.2856324033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6.6045</v>
      </c>
      <c r="E16" t="n">
        <v>15.14</v>
      </c>
      <c r="F16" t="n">
        <v>10.97</v>
      </c>
      <c r="G16" t="n">
        <v>21.93</v>
      </c>
      <c r="H16" t="n">
        <v>0.32</v>
      </c>
      <c r="I16" t="n">
        <v>30</v>
      </c>
      <c r="J16" t="n">
        <v>248.85</v>
      </c>
      <c r="K16" t="n">
        <v>58.47</v>
      </c>
      <c r="L16" t="n">
        <v>4.5</v>
      </c>
      <c r="M16" t="n">
        <v>28</v>
      </c>
      <c r="N16" t="n">
        <v>60.88</v>
      </c>
      <c r="O16" t="n">
        <v>30925.72</v>
      </c>
      <c r="P16" t="n">
        <v>176.98</v>
      </c>
      <c r="Q16" t="n">
        <v>197.82</v>
      </c>
      <c r="R16" t="n">
        <v>45.13</v>
      </c>
      <c r="S16" t="n">
        <v>25.4</v>
      </c>
      <c r="T16" t="n">
        <v>8911.82</v>
      </c>
      <c r="U16" t="n">
        <v>0.5600000000000001</v>
      </c>
      <c r="V16" t="n">
        <v>0.85</v>
      </c>
      <c r="W16" t="n">
        <v>2.99</v>
      </c>
      <c r="X16" t="n">
        <v>0.58</v>
      </c>
      <c r="Y16" t="n">
        <v>1</v>
      </c>
      <c r="Z16" t="n">
        <v>10</v>
      </c>
      <c r="AA16" t="n">
        <v>469.3929487129713</v>
      </c>
      <c r="AB16" t="n">
        <v>642.2441405844772</v>
      </c>
      <c r="AC16" t="n">
        <v>580.9492612024067</v>
      </c>
      <c r="AD16" t="n">
        <v>469392.9487129713</v>
      </c>
      <c r="AE16" t="n">
        <v>642244.1405844772</v>
      </c>
      <c r="AF16" t="n">
        <v>2.111423320372876e-06</v>
      </c>
      <c r="AG16" t="n">
        <v>19.71354166666667</v>
      </c>
      <c r="AH16" t="n">
        <v>580949.2612024066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6.6635</v>
      </c>
      <c r="E17" t="n">
        <v>15.01</v>
      </c>
      <c r="F17" t="n">
        <v>10.93</v>
      </c>
      <c r="G17" t="n">
        <v>23.42</v>
      </c>
      <c r="H17" t="n">
        <v>0.34</v>
      </c>
      <c r="I17" t="n">
        <v>28</v>
      </c>
      <c r="J17" t="n">
        <v>249.3</v>
      </c>
      <c r="K17" t="n">
        <v>58.47</v>
      </c>
      <c r="L17" t="n">
        <v>4.75</v>
      </c>
      <c r="M17" t="n">
        <v>26</v>
      </c>
      <c r="N17" t="n">
        <v>61.07</v>
      </c>
      <c r="O17" t="n">
        <v>30980.93</v>
      </c>
      <c r="P17" t="n">
        <v>176.34</v>
      </c>
      <c r="Q17" t="n">
        <v>197.81</v>
      </c>
      <c r="R17" t="n">
        <v>44.13</v>
      </c>
      <c r="S17" t="n">
        <v>25.4</v>
      </c>
      <c r="T17" t="n">
        <v>8421.1</v>
      </c>
      <c r="U17" t="n">
        <v>0.58</v>
      </c>
      <c r="V17" t="n">
        <v>0.85</v>
      </c>
      <c r="W17" t="n">
        <v>2.98</v>
      </c>
      <c r="X17" t="n">
        <v>0.54</v>
      </c>
      <c r="Y17" t="n">
        <v>1</v>
      </c>
      <c r="Z17" t="n">
        <v>10</v>
      </c>
      <c r="AA17" t="n">
        <v>466.9019303441064</v>
      </c>
      <c r="AB17" t="n">
        <v>638.8358193562219</v>
      </c>
      <c r="AC17" t="n">
        <v>577.866225368567</v>
      </c>
      <c r="AD17" t="n">
        <v>466901.9303441064</v>
      </c>
      <c r="AE17" t="n">
        <v>638835.8193562219</v>
      </c>
      <c r="AF17" t="n">
        <v>2.130285304762611e-06</v>
      </c>
      <c r="AG17" t="n">
        <v>19.54427083333333</v>
      </c>
      <c r="AH17" t="n">
        <v>577866.225368567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6.691</v>
      </c>
      <c r="E18" t="n">
        <v>14.95</v>
      </c>
      <c r="F18" t="n">
        <v>10.91</v>
      </c>
      <c r="G18" t="n">
        <v>24.25</v>
      </c>
      <c r="H18" t="n">
        <v>0.36</v>
      </c>
      <c r="I18" t="n">
        <v>27</v>
      </c>
      <c r="J18" t="n">
        <v>249.75</v>
      </c>
      <c r="K18" t="n">
        <v>58.47</v>
      </c>
      <c r="L18" t="n">
        <v>5</v>
      </c>
      <c r="M18" t="n">
        <v>25</v>
      </c>
      <c r="N18" t="n">
        <v>61.27</v>
      </c>
      <c r="O18" t="n">
        <v>31036.22</v>
      </c>
      <c r="P18" t="n">
        <v>175.96</v>
      </c>
      <c r="Q18" t="n">
        <v>197.79</v>
      </c>
      <c r="R18" t="n">
        <v>43.67</v>
      </c>
      <c r="S18" t="n">
        <v>25.4</v>
      </c>
      <c r="T18" t="n">
        <v>8197.67</v>
      </c>
      <c r="U18" t="n">
        <v>0.58</v>
      </c>
      <c r="V18" t="n">
        <v>0.85</v>
      </c>
      <c r="W18" t="n">
        <v>2.98</v>
      </c>
      <c r="X18" t="n">
        <v>0.52</v>
      </c>
      <c r="Y18" t="n">
        <v>1</v>
      </c>
      <c r="Z18" t="n">
        <v>10</v>
      </c>
      <c r="AA18" t="n">
        <v>465.5122096117378</v>
      </c>
      <c r="AB18" t="n">
        <v>636.9343421400436</v>
      </c>
      <c r="AC18" t="n">
        <v>576.1462224691608</v>
      </c>
      <c r="AD18" t="n">
        <v>465512.2096117378</v>
      </c>
      <c r="AE18" t="n">
        <v>636934.3421400435</v>
      </c>
      <c r="AF18" t="n">
        <v>2.139076907656131e-06</v>
      </c>
      <c r="AG18" t="n">
        <v>19.46614583333333</v>
      </c>
      <c r="AH18" t="n">
        <v>576146.2224691608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6.7517</v>
      </c>
      <c r="E19" t="n">
        <v>14.81</v>
      </c>
      <c r="F19" t="n">
        <v>10.87</v>
      </c>
      <c r="G19" t="n">
        <v>26.1</v>
      </c>
      <c r="H19" t="n">
        <v>0.37</v>
      </c>
      <c r="I19" t="n">
        <v>25</v>
      </c>
      <c r="J19" t="n">
        <v>250.2</v>
      </c>
      <c r="K19" t="n">
        <v>58.47</v>
      </c>
      <c r="L19" t="n">
        <v>5.25</v>
      </c>
      <c r="M19" t="n">
        <v>23</v>
      </c>
      <c r="N19" t="n">
        <v>61.47</v>
      </c>
      <c r="O19" t="n">
        <v>31091.59</v>
      </c>
      <c r="P19" t="n">
        <v>175.32</v>
      </c>
      <c r="Q19" t="n">
        <v>197.78</v>
      </c>
      <c r="R19" t="n">
        <v>42.29</v>
      </c>
      <c r="S19" t="n">
        <v>25.4</v>
      </c>
      <c r="T19" t="n">
        <v>7516.65</v>
      </c>
      <c r="U19" t="n">
        <v>0.6</v>
      </c>
      <c r="V19" t="n">
        <v>0.86</v>
      </c>
      <c r="W19" t="n">
        <v>2.98</v>
      </c>
      <c r="X19" t="n">
        <v>0.48</v>
      </c>
      <c r="Y19" t="n">
        <v>1</v>
      </c>
      <c r="Z19" t="n">
        <v>10</v>
      </c>
      <c r="AA19" t="n">
        <v>463.0366953643185</v>
      </c>
      <c r="AB19" t="n">
        <v>633.5472343347436</v>
      </c>
      <c r="AC19" t="n">
        <v>573.0823754789629</v>
      </c>
      <c r="AD19" t="n">
        <v>463036.6953643184</v>
      </c>
      <c r="AE19" t="n">
        <v>633547.2343347436</v>
      </c>
      <c r="AF19" t="n">
        <v>2.15848237295201e-06</v>
      </c>
      <c r="AG19" t="n">
        <v>19.28385416666667</v>
      </c>
      <c r="AH19" t="n">
        <v>573082.3754789629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6.7887</v>
      </c>
      <c r="E20" t="n">
        <v>14.73</v>
      </c>
      <c r="F20" t="n">
        <v>10.84</v>
      </c>
      <c r="G20" t="n">
        <v>27.1</v>
      </c>
      <c r="H20" t="n">
        <v>0.39</v>
      </c>
      <c r="I20" t="n">
        <v>24</v>
      </c>
      <c r="J20" t="n">
        <v>250.64</v>
      </c>
      <c r="K20" t="n">
        <v>58.47</v>
      </c>
      <c r="L20" t="n">
        <v>5.5</v>
      </c>
      <c r="M20" t="n">
        <v>22</v>
      </c>
      <c r="N20" t="n">
        <v>61.67</v>
      </c>
      <c r="O20" t="n">
        <v>31147.02</v>
      </c>
      <c r="P20" t="n">
        <v>174.77</v>
      </c>
      <c r="Q20" t="n">
        <v>197.77</v>
      </c>
      <c r="R20" t="n">
        <v>41.45</v>
      </c>
      <c r="S20" t="n">
        <v>25.4</v>
      </c>
      <c r="T20" t="n">
        <v>7101.35</v>
      </c>
      <c r="U20" t="n">
        <v>0.61</v>
      </c>
      <c r="V20" t="n">
        <v>0.86</v>
      </c>
      <c r="W20" t="n">
        <v>2.97</v>
      </c>
      <c r="X20" t="n">
        <v>0.45</v>
      </c>
      <c r="Y20" t="n">
        <v>1</v>
      </c>
      <c r="Z20" t="n">
        <v>10</v>
      </c>
      <c r="AA20" t="n">
        <v>461.394224348885</v>
      </c>
      <c r="AB20" t="n">
        <v>631.2999330307202</v>
      </c>
      <c r="AC20" t="n">
        <v>571.0495534572885</v>
      </c>
      <c r="AD20" t="n">
        <v>461394.224348885</v>
      </c>
      <c r="AE20" t="n">
        <v>631299.9330307202</v>
      </c>
      <c r="AF20" t="n">
        <v>2.170311075026928e-06</v>
      </c>
      <c r="AG20" t="n">
        <v>19.1796875</v>
      </c>
      <c r="AH20" t="n">
        <v>571049.5534572885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6.816</v>
      </c>
      <c r="E21" t="n">
        <v>14.67</v>
      </c>
      <c r="F21" t="n">
        <v>10.83</v>
      </c>
      <c r="G21" t="n">
        <v>28.25</v>
      </c>
      <c r="H21" t="n">
        <v>0.41</v>
      </c>
      <c r="I21" t="n">
        <v>23</v>
      </c>
      <c r="J21" t="n">
        <v>251.09</v>
      </c>
      <c r="K21" t="n">
        <v>58.47</v>
      </c>
      <c r="L21" t="n">
        <v>5.75</v>
      </c>
      <c r="M21" t="n">
        <v>21</v>
      </c>
      <c r="N21" t="n">
        <v>61.87</v>
      </c>
      <c r="O21" t="n">
        <v>31202.53</v>
      </c>
      <c r="P21" t="n">
        <v>174.56</v>
      </c>
      <c r="Q21" t="n">
        <v>197.8</v>
      </c>
      <c r="R21" t="n">
        <v>41.04</v>
      </c>
      <c r="S21" t="n">
        <v>25.4</v>
      </c>
      <c r="T21" t="n">
        <v>6899.47</v>
      </c>
      <c r="U21" t="n">
        <v>0.62</v>
      </c>
      <c r="V21" t="n">
        <v>0.86</v>
      </c>
      <c r="W21" t="n">
        <v>2.98</v>
      </c>
      <c r="X21" t="n">
        <v>0.44</v>
      </c>
      <c r="Y21" t="n">
        <v>1</v>
      </c>
      <c r="Z21" t="n">
        <v>10</v>
      </c>
      <c r="AA21" t="n">
        <v>451.7093624989789</v>
      </c>
      <c r="AB21" t="n">
        <v>618.0486777817289</v>
      </c>
      <c r="AC21" t="n">
        <v>559.0629794110074</v>
      </c>
      <c r="AD21" t="n">
        <v>451709.3624989789</v>
      </c>
      <c r="AE21" t="n">
        <v>618048.6777817289</v>
      </c>
      <c r="AF21" t="n">
        <v>2.179038738990314e-06</v>
      </c>
      <c r="AG21" t="n">
        <v>19.1015625</v>
      </c>
      <c r="AH21" t="n">
        <v>559062.9794110074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6.8502</v>
      </c>
      <c r="E22" t="n">
        <v>14.6</v>
      </c>
      <c r="F22" t="n">
        <v>10.8</v>
      </c>
      <c r="G22" t="n">
        <v>29.46</v>
      </c>
      <c r="H22" t="n">
        <v>0.42</v>
      </c>
      <c r="I22" t="n">
        <v>22</v>
      </c>
      <c r="J22" t="n">
        <v>251.55</v>
      </c>
      <c r="K22" t="n">
        <v>58.47</v>
      </c>
      <c r="L22" t="n">
        <v>6</v>
      </c>
      <c r="M22" t="n">
        <v>20</v>
      </c>
      <c r="N22" t="n">
        <v>62.07</v>
      </c>
      <c r="O22" t="n">
        <v>31258.11</v>
      </c>
      <c r="P22" t="n">
        <v>174.05</v>
      </c>
      <c r="Q22" t="n">
        <v>197.79</v>
      </c>
      <c r="R22" t="n">
        <v>40.05</v>
      </c>
      <c r="S22" t="n">
        <v>25.4</v>
      </c>
      <c r="T22" t="n">
        <v>6412.34</v>
      </c>
      <c r="U22" t="n">
        <v>0.63</v>
      </c>
      <c r="V22" t="n">
        <v>0.86</v>
      </c>
      <c r="W22" t="n">
        <v>2.98</v>
      </c>
      <c r="X22" t="n">
        <v>0.41</v>
      </c>
      <c r="Y22" t="n">
        <v>1</v>
      </c>
      <c r="Z22" t="n">
        <v>10</v>
      </c>
      <c r="AA22" t="n">
        <v>450.2058139738485</v>
      </c>
      <c r="AB22" t="n">
        <v>615.991456357766</v>
      </c>
      <c r="AC22" t="n">
        <v>557.202096312419</v>
      </c>
      <c r="AD22" t="n">
        <v>450205.8139738485</v>
      </c>
      <c r="AE22" t="n">
        <v>615991.4563577659</v>
      </c>
      <c r="AF22" t="n">
        <v>2.189972296043346e-06</v>
      </c>
      <c r="AG22" t="n">
        <v>19.01041666666667</v>
      </c>
      <c r="AH22" t="n">
        <v>557202.096312419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6.8746</v>
      </c>
      <c r="E23" t="n">
        <v>14.55</v>
      </c>
      <c r="F23" t="n">
        <v>10.8</v>
      </c>
      <c r="G23" t="n">
        <v>30.85</v>
      </c>
      <c r="H23" t="n">
        <v>0.44</v>
      </c>
      <c r="I23" t="n">
        <v>21</v>
      </c>
      <c r="J23" t="n">
        <v>252</v>
      </c>
      <c r="K23" t="n">
        <v>58.47</v>
      </c>
      <c r="L23" t="n">
        <v>6.25</v>
      </c>
      <c r="M23" t="n">
        <v>19</v>
      </c>
      <c r="N23" t="n">
        <v>62.27</v>
      </c>
      <c r="O23" t="n">
        <v>31313.77</v>
      </c>
      <c r="P23" t="n">
        <v>173.96</v>
      </c>
      <c r="Q23" t="n">
        <v>197.75</v>
      </c>
      <c r="R23" t="n">
        <v>40.08</v>
      </c>
      <c r="S23" t="n">
        <v>25.4</v>
      </c>
      <c r="T23" t="n">
        <v>6430.12</v>
      </c>
      <c r="U23" t="n">
        <v>0.63</v>
      </c>
      <c r="V23" t="n">
        <v>0.86</v>
      </c>
      <c r="W23" t="n">
        <v>2.97</v>
      </c>
      <c r="X23" t="n">
        <v>0.41</v>
      </c>
      <c r="Y23" t="n">
        <v>1</v>
      </c>
      <c r="Z23" t="n">
        <v>10</v>
      </c>
      <c r="AA23" t="n">
        <v>449.2902483781327</v>
      </c>
      <c r="AB23" t="n">
        <v>614.7387391178042</v>
      </c>
      <c r="AC23" t="n">
        <v>556.0689366476396</v>
      </c>
      <c r="AD23" t="n">
        <v>449290.2483781327</v>
      </c>
      <c r="AE23" t="n">
        <v>614738.7391178042</v>
      </c>
      <c r="AF23" t="n">
        <v>2.197772845519778e-06</v>
      </c>
      <c r="AG23" t="n">
        <v>18.9453125</v>
      </c>
      <c r="AH23" t="n">
        <v>556068.9366476396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6.8772</v>
      </c>
      <c r="E24" t="n">
        <v>14.54</v>
      </c>
      <c r="F24" t="n">
        <v>10.79</v>
      </c>
      <c r="G24" t="n">
        <v>30.83</v>
      </c>
      <c r="H24" t="n">
        <v>0.46</v>
      </c>
      <c r="I24" t="n">
        <v>21</v>
      </c>
      <c r="J24" t="n">
        <v>252.45</v>
      </c>
      <c r="K24" t="n">
        <v>58.47</v>
      </c>
      <c r="L24" t="n">
        <v>6.5</v>
      </c>
      <c r="M24" t="n">
        <v>19</v>
      </c>
      <c r="N24" t="n">
        <v>62.47</v>
      </c>
      <c r="O24" t="n">
        <v>31369.49</v>
      </c>
      <c r="P24" t="n">
        <v>173.73</v>
      </c>
      <c r="Q24" t="n">
        <v>197.79</v>
      </c>
      <c r="R24" t="n">
        <v>39.72</v>
      </c>
      <c r="S24" t="n">
        <v>25.4</v>
      </c>
      <c r="T24" t="n">
        <v>6249.31</v>
      </c>
      <c r="U24" t="n">
        <v>0.64</v>
      </c>
      <c r="V24" t="n">
        <v>0.86</v>
      </c>
      <c r="W24" t="n">
        <v>2.98</v>
      </c>
      <c r="X24" t="n">
        <v>0.4</v>
      </c>
      <c r="Y24" t="n">
        <v>1</v>
      </c>
      <c r="Z24" t="n">
        <v>10</v>
      </c>
      <c r="AA24" t="n">
        <v>448.9892213196428</v>
      </c>
      <c r="AB24" t="n">
        <v>614.3268606160018</v>
      </c>
      <c r="AC24" t="n">
        <v>555.6963672519739</v>
      </c>
      <c r="AD24" t="n">
        <v>448989.2213196427</v>
      </c>
      <c r="AE24" t="n">
        <v>614326.8606160018</v>
      </c>
      <c r="AF24" t="n">
        <v>2.198604051611529e-06</v>
      </c>
      <c r="AG24" t="n">
        <v>18.93229166666667</v>
      </c>
      <c r="AH24" t="n">
        <v>555696.3672519739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6.9131</v>
      </c>
      <c r="E25" t="n">
        <v>14.47</v>
      </c>
      <c r="F25" t="n">
        <v>10.76</v>
      </c>
      <c r="G25" t="n">
        <v>32.29</v>
      </c>
      <c r="H25" t="n">
        <v>0.47</v>
      </c>
      <c r="I25" t="n">
        <v>20</v>
      </c>
      <c r="J25" t="n">
        <v>252.9</v>
      </c>
      <c r="K25" t="n">
        <v>58.47</v>
      </c>
      <c r="L25" t="n">
        <v>6.75</v>
      </c>
      <c r="M25" t="n">
        <v>18</v>
      </c>
      <c r="N25" t="n">
        <v>62.68</v>
      </c>
      <c r="O25" t="n">
        <v>31425.3</v>
      </c>
      <c r="P25" t="n">
        <v>173.32</v>
      </c>
      <c r="Q25" t="n">
        <v>197.82</v>
      </c>
      <c r="R25" t="n">
        <v>38.92</v>
      </c>
      <c r="S25" t="n">
        <v>25.4</v>
      </c>
      <c r="T25" t="n">
        <v>5855.74</v>
      </c>
      <c r="U25" t="n">
        <v>0.65</v>
      </c>
      <c r="V25" t="n">
        <v>0.86</v>
      </c>
      <c r="W25" t="n">
        <v>2.97</v>
      </c>
      <c r="X25" t="n">
        <v>0.37</v>
      </c>
      <c r="Y25" t="n">
        <v>1</v>
      </c>
      <c r="Z25" t="n">
        <v>10</v>
      </c>
      <c r="AA25" t="n">
        <v>447.5442640415387</v>
      </c>
      <c r="AB25" t="n">
        <v>612.3498063210836</v>
      </c>
      <c r="AC25" t="n">
        <v>553.9080002441497</v>
      </c>
      <c r="AD25" t="n">
        <v>447544.2640415386</v>
      </c>
      <c r="AE25" t="n">
        <v>612349.8063210837</v>
      </c>
      <c r="AF25" t="n">
        <v>2.210081089570707e-06</v>
      </c>
      <c r="AG25" t="n">
        <v>18.84114583333333</v>
      </c>
      <c r="AH25" t="n">
        <v>553908.0002441497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6.9422</v>
      </c>
      <c r="E26" t="n">
        <v>14.4</v>
      </c>
      <c r="F26" t="n">
        <v>10.75</v>
      </c>
      <c r="G26" t="n">
        <v>33.95</v>
      </c>
      <c r="H26" t="n">
        <v>0.49</v>
      </c>
      <c r="I26" t="n">
        <v>19</v>
      </c>
      <c r="J26" t="n">
        <v>253.35</v>
      </c>
      <c r="K26" t="n">
        <v>58.47</v>
      </c>
      <c r="L26" t="n">
        <v>7</v>
      </c>
      <c r="M26" t="n">
        <v>17</v>
      </c>
      <c r="N26" t="n">
        <v>62.88</v>
      </c>
      <c r="O26" t="n">
        <v>31481.17</v>
      </c>
      <c r="P26" t="n">
        <v>173.1</v>
      </c>
      <c r="Q26" t="n">
        <v>197.76</v>
      </c>
      <c r="R26" t="n">
        <v>38.46</v>
      </c>
      <c r="S26" t="n">
        <v>25.4</v>
      </c>
      <c r="T26" t="n">
        <v>5632.89</v>
      </c>
      <c r="U26" t="n">
        <v>0.66</v>
      </c>
      <c r="V26" t="n">
        <v>0.87</v>
      </c>
      <c r="W26" t="n">
        <v>2.97</v>
      </c>
      <c r="X26" t="n">
        <v>0.36</v>
      </c>
      <c r="Y26" t="n">
        <v>1</v>
      </c>
      <c r="Z26" t="n">
        <v>10</v>
      </c>
      <c r="AA26" t="n">
        <v>446.5394680922689</v>
      </c>
      <c r="AB26" t="n">
        <v>610.975000174824</v>
      </c>
      <c r="AC26" t="n">
        <v>552.6644036669366</v>
      </c>
      <c r="AD26" t="n">
        <v>446539.4680922689</v>
      </c>
      <c r="AE26" t="n">
        <v>610975.000174824</v>
      </c>
      <c r="AF26" t="n">
        <v>2.219384203905304e-06</v>
      </c>
      <c r="AG26" t="n">
        <v>18.75</v>
      </c>
      <c r="AH26" t="n">
        <v>552664.4036669366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6.9412</v>
      </c>
      <c r="E27" t="n">
        <v>14.41</v>
      </c>
      <c r="F27" t="n">
        <v>10.75</v>
      </c>
      <c r="G27" t="n">
        <v>33.96</v>
      </c>
      <c r="H27" t="n">
        <v>0.51</v>
      </c>
      <c r="I27" t="n">
        <v>19</v>
      </c>
      <c r="J27" t="n">
        <v>253.81</v>
      </c>
      <c r="K27" t="n">
        <v>58.47</v>
      </c>
      <c r="L27" t="n">
        <v>7.25</v>
      </c>
      <c r="M27" t="n">
        <v>17</v>
      </c>
      <c r="N27" t="n">
        <v>63.08</v>
      </c>
      <c r="O27" t="n">
        <v>31537.13</v>
      </c>
      <c r="P27" t="n">
        <v>173.02</v>
      </c>
      <c r="Q27" t="n">
        <v>197.79</v>
      </c>
      <c r="R27" t="n">
        <v>38.53</v>
      </c>
      <c r="S27" t="n">
        <v>25.4</v>
      </c>
      <c r="T27" t="n">
        <v>5666.17</v>
      </c>
      <c r="U27" t="n">
        <v>0.66</v>
      </c>
      <c r="V27" t="n">
        <v>0.87</v>
      </c>
      <c r="W27" t="n">
        <v>2.97</v>
      </c>
      <c r="X27" t="n">
        <v>0.36</v>
      </c>
      <c r="Y27" t="n">
        <v>1</v>
      </c>
      <c r="Z27" t="n">
        <v>10</v>
      </c>
      <c r="AA27" t="n">
        <v>446.5035907171574</v>
      </c>
      <c r="AB27" t="n">
        <v>610.9259111673983</v>
      </c>
      <c r="AC27" t="n">
        <v>552.6199996454827</v>
      </c>
      <c r="AD27" t="n">
        <v>446503.5907171573</v>
      </c>
      <c r="AE27" t="n">
        <v>610925.9111673983</v>
      </c>
      <c r="AF27" t="n">
        <v>2.219064509254631e-06</v>
      </c>
      <c r="AG27" t="n">
        <v>18.76302083333333</v>
      </c>
      <c r="AH27" t="n">
        <v>552619.9996454827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6.9743</v>
      </c>
      <c r="E28" t="n">
        <v>14.34</v>
      </c>
      <c r="F28" t="n">
        <v>10.73</v>
      </c>
      <c r="G28" t="n">
        <v>35.77</v>
      </c>
      <c r="H28" t="n">
        <v>0.52</v>
      </c>
      <c r="I28" t="n">
        <v>18</v>
      </c>
      <c r="J28" t="n">
        <v>254.26</v>
      </c>
      <c r="K28" t="n">
        <v>58.47</v>
      </c>
      <c r="L28" t="n">
        <v>7.5</v>
      </c>
      <c r="M28" t="n">
        <v>16</v>
      </c>
      <c r="N28" t="n">
        <v>63.29</v>
      </c>
      <c r="O28" t="n">
        <v>31593.16</v>
      </c>
      <c r="P28" t="n">
        <v>172.77</v>
      </c>
      <c r="Q28" t="n">
        <v>197.79</v>
      </c>
      <c r="R28" t="n">
        <v>37.71</v>
      </c>
      <c r="S28" t="n">
        <v>25.4</v>
      </c>
      <c r="T28" t="n">
        <v>5259.92</v>
      </c>
      <c r="U28" t="n">
        <v>0.67</v>
      </c>
      <c r="V28" t="n">
        <v>0.87</v>
      </c>
      <c r="W28" t="n">
        <v>2.98</v>
      </c>
      <c r="X28" t="n">
        <v>0.34</v>
      </c>
      <c r="Y28" t="n">
        <v>1</v>
      </c>
      <c r="Z28" t="n">
        <v>10</v>
      </c>
      <c r="AA28" t="n">
        <v>445.3306269230535</v>
      </c>
      <c r="AB28" t="n">
        <v>609.321010356795</v>
      </c>
      <c r="AC28" t="n">
        <v>551.1682683157511</v>
      </c>
      <c r="AD28" t="n">
        <v>445330.6269230535</v>
      </c>
      <c r="AE28" t="n">
        <v>609321.010356795</v>
      </c>
      <c r="AF28" t="n">
        <v>2.229646402191923e-06</v>
      </c>
      <c r="AG28" t="n">
        <v>18.671875</v>
      </c>
      <c r="AH28" t="n">
        <v>551168.2683157511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7.0111</v>
      </c>
      <c r="E29" t="n">
        <v>14.26</v>
      </c>
      <c r="F29" t="n">
        <v>10.7</v>
      </c>
      <c r="G29" t="n">
        <v>37.78</v>
      </c>
      <c r="H29" t="n">
        <v>0.54</v>
      </c>
      <c r="I29" t="n">
        <v>17</v>
      </c>
      <c r="J29" t="n">
        <v>254.72</v>
      </c>
      <c r="K29" t="n">
        <v>58.47</v>
      </c>
      <c r="L29" t="n">
        <v>7.75</v>
      </c>
      <c r="M29" t="n">
        <v>15</v>
      </c>
      <c r="N29" t="n">
        <v>63.49</v>
      </c>
      <c r="O29" t="n">
        <v>31649.26</v>
      </c>
      <c r="P29" t="n">
        <v>172</v>
      </c>
      <c r="Q29" t="n">
        <v>197.81</v>
      </c>
      <c r="R29" t="n">
        <v>36.98</v>
      </c>
      <c r="S29" t="n">
        <v>25.4</v>
      </c>
      <c r="T29" t="n">
        <v>4902.76</v>
      </c>
      <c r="U29" t="n">
        <v>0.6899999999999999</v>
      </c>
      <c r="V29" t="n">
        <v>0.87</v>
      </c>
      <c r="W29" t="n">
        <v>2.97</v>
      </c>
      <c r="X29" t="n">
        <v>0.31</v>
      </c>
      <c r="Y29" t="n">
        <v>1</v>
      </c>
      <c r="Z29" t="n">
        <v>10</v>
      </c>
      <c r="AA29" t="n">
        <v>443.6214086931344</v>
      </c>
      <c r="AB29" t="n">
        <v>606.9823825692332</v>
      </c>
      <c r="AC29" t="n">
        <v>549.0528358819494</v>
      </c>
      <c r="AD29" t="n">
        <v>443621.4086931344</v>
      </c>
      <c r="AE29" t="n">
        <v>606982.3825692332</v>
      </c>
      <c r="AF29" t="n">
        <v>2.241411165336706e-06</v>
      </c>
      <c r="AG29" t="n">
        <v>18.56770833333333</v>
      </c>
      <c r="AH29" t="n">
        <v>549052.8358819494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6.9999</v>
      </c>
      <c r="E30" t="n">
        <v>14.29</v>
      </c>
      <c r="F30" t="n">
        <v>10.73</v>
      </c>
      <c r="G30" t="n">
        <v>37.86</v>
      </c>
      <c r="H30" t="n">
        <v>0.5600000000000001</v>
      </c>
      <c r="I30" t="n">
        <v>17</v>
      </c>
      <c r="J30" t="n">
        <v>255.17</v>
      </c>
      <c r="K30" t="n">
        <v>58.47</v>
      </c>
      <c r="L30" t="n">
        <v>8</v>
      </c>
      <c r="M30" t="n">
        <v>15</v>
      </c>
      <c r="N30" t="n">
        <v>63.7</v>
      </c>
      <c r="O30" t="n">
        <v>31705.44</v>
      </c>
      <c r="P30" t="n">
        <v>172.49</v>
      </c>
      <c r="Q30" t="n">
        <v>197.77</v>
      </c>
      <c r="R30" t="n">
        <v>37.84</v>
      </c>
      <c r="S30" t="n">
        <v>25.4</v>
      </c>
      <c r="T30" t="n">
        <v>5329.13</v>
      </c>
      <c r="U30" t="n">
        <v>0.67</v>
      </c>
      <c r="V30" t="n">
        <v>0.87</v>
      </c>
      <c r="W30" t="n">
        <v>2.97</v>
      </c>
      <c r="X30" t="n">
        <v>0.34</v>
      </c>
      <c r="Y30" t="n">
        <v>1</v>
      </c>
      <c r="Z30" t="n">
        <v>10</v>
      </c>
      <c r="AA30" t="n">
        <v>444.4359408439424</v>
      </c>
      <c r="AB30" t="n">
        <v>608.0968613925911</v>
      </c>
      <c r="AC30" t="n">
        <v>550.0609504105869</v>
      </c>
      <c r="AD30" t="n">
        <v>444435.9408439425</v>
      </c>
      <c r="AE30" t="n">
        <v>608096.8613925911</v>
      </c>
      <c r="AF30" t="n">
        <v>2.237830585249164e-06</v>
      </c>
      <c r="AG30" t="n">
        <v>18.60677083333333</v>
      </c>
      <c r="AH30" t="n">
        <v>550060.9504105869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7.0405</v>
      </c>
      <c r="E31" t="n">
        <v>14.2</v>
      </c>
      <c r="F31" t="n">
        <v>10.69</v>
      </c>
      <c r="G31" t="n">
        <v>40.09</v>
      </c>
      <c r="H31" t="n">
        <v>0.57</v>
      </c>
      <c r="I31" t="n">
        <v>16</v>
      </c>
      <c r="J31" t="n">
        <v>255.63</v>
      </c>
      <c r="K31" t="n">
        <v>58.47</v>
      </c>
      <c r="L31" t="n">
        <v>8.25</v>
      </c>
      <c r="M31" t="n">
        <v>14</v>
      </c>
      <c r="N31" t="n">
        <v>63.91</v>
      </c>
      <c r="O31" t="n">
        <v>31761.69</v>
      </c>
      <c r="P31" t="n">
        <v>171.9</v>
      </c>
      <c r="Q31" t="n">
        <v>197.76</v>
      </c>
      <c r="R31" t="n">
        <v>36.73</v>
      </c>
      <c r="S31" t="n">
        <v>25.4</v>
      </c>
      <c r="T31" t="n">
        <v>4780.23</v>
      </c>
      <c r="U31" t="n">
        <v>0.6899999999999999</v>
      </c>
      <c r="V31" t="n">
        <v>0.87</v>
      </c>
      <c r="W31" t="n">
        <v>2.96</v>
      </c>
      <c r="X31" t="n">
        <v>0.3</v>
      </c>
      <c r="Y31" t="n">
        <v>1</v>
      </c>
      <c r="Z31" t="n">
        <v>10</v>
      </c>
      <c r="AA31" t="n">
        <v>442.5612026444779</v>
      </c>
      <c r="AB31" t="n">
        <v>605.5317618804715</v>
      </c>
      <c r="AC31" t="n">
        <v>547.7406603957643</v>
      </c>
      <c r="AD31" t="n">
        <v>442561.2026444779</v>
      </c>
      <c r="AE31" t="n">
        <v>605531.7618804716</v>
      </c>
      <c r="AF31" t="n">
        <v>2.250810188066505e-06</v>
      </c>
      <c r="AG31" t="n">
        <v>18.48958333333333</v>
      </c>
      <c r="AH31" t="n">
        <v>547740.6603957643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7.0436</v>
      </c>
      <c r="E32" t="n">
        <v>14.2</v>
      </c>
      <c r="F32" t="n">
        <v>10.68</v>
      </c>
      <c r="G32" t="n">
        <v>40.07</v>
      </c>
      <c r="H32" t="n">
        <v>0.59</v>
      </c>
      <c r="I32" t="n">
        <v>16</v>
      </c>
      <c r="J32" t="n">
        <v>256.09</v>
      </c>
      <c r="K32" t="n">
        <v>58.47</v>
      </c>
      <c r="L32" t="n">
        <v>8.5</v>
      </c>
      <c r="M32" t="n">
        <v>14</v>
      </c>
      <c r="N32" t="n">
        <v>64.11</v>
      </c>
      <c r="O32" t="n">
        <v>31818.02</v>
      </c>
      <c r="P32" t="n">
        <v>171.82</v>
      </c>
      <c r="Q32" t="n">
        <v>197.78</v>
      </c>
      <c r="R32" t="n">
        <v>36.61</v>
      </c>
      <c r="S32" t="n">
        <v>25.4</v>
      </c>
      <c r="T32" t="n">
        <v>4718.94</v>
      </c>
      <c r="U32" t="n">
        <v>0.6899999999999999</v>
      </c>
      <c r="V32" t="n">
        <v>0.87</v>
      </c>
      <c r="W32" t="n">
        <v>2.96</v>
      </c>
      <c r="X32" t="n">
        <v>0.29</v>
      </c>
      <c r="Y32" t="n">
        <v>1</v>
      </c>
      <c r="Z32" t="n">
        <v>10</v>
      </c>
      <c r="AA32" t="n">
        <v>442.3726433835303</v>
      </c>
      <c r="AB32" t="n">
        <v>605.2737667809956</v>
      </c>
      <c r="AC32" t="n">
        <v>547.5072879864839</v>
      </c>
      <c r="AD32" t="n">
        <v>442372.6433835303</v>
      </c>
      <c r="AE32" t="n">
        <v>605273.7667809956</v>
      </c>
      <c r="AF32" t="n">
        <v>2.251801241483593e-06</v>
      </c>
      <c r="AG32" t="n">
        <v>18.48958333333333</v>
      </c>
      <c r="AH32" t="n">
        <v>547507.2879864839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7.0449</v>
      </c>
      <c r="E33" t="n">
        <v>14.19</v>
      </c>
      <c r="F33" t="n">
        <v>10.68</v>
      </c>
      <c r="G33" t="n">
        <v>40.06</v>
      </c>
      <c r="H33" t="n">
        <v>0.61</v>
      </c>
      <c r="I33" t="n">
        <v>16</v>
      </c>
      <c r="J33" t="n">
        <v>256.54</v>
      </c>
      <c r="K33" t="n">
        <v>58.47</v>
      </c>
      <c r="L33" t="n">
        <v>8.75</v>
      </c>
      <c r="M33" t="n">
        <v>14</v>
      </c>
      <c r="N33" t="n">
        <v>64.31999999999999</v>
      </c>
      <c r="O33" t="n">
        <v>31874.43</v>
      </c>
      <c r="P33" t="n">
        <v>171.69</v>
      </c>
      <c r="Q33" t="n">
        <v>197.76</v>
      </c>
      <c r="R33" t="n">
        <v>36.56</v>
      </c>
      <c r="S33" t="n">
        <v>25.4</v>
      </c>
      <c r="T33" t="n">
        <v>4696.59</v>
      </c>
      <c r="U33" t="n">
        <v>0.6899999999999999</v>
      </c>
      <c r="V33" t="n">
        <v>0.87</v>
      </c>
      <c r="W33" t="n">
        <v>2.96</v>
      </c>
      <c r="X33" t="n">
        <v>0.29</v>
      </c>
      <c r="Y33" t="n">
        <v>1</v>
      </c>
      <c r="Z33" t="n">
        <v>10</v>
      </c>
      <c r="AA33" t="n">
        <v>433.5396085441416</v>
      </c>
      <c r="AB33" t="n">
        <v>593.1880188277496</v>
      </c>
      <c r="AC33" t="n">
        <v>536.5749868554418</v>
      </c>
      <c r="AD33" t="n">
        <v>433539.6085441416</v>
      </c>
      <c r="AE33" t="n">
        <v>593188.0188277496</v>
      </c>
      <c r="AF33" t="n">
        <v>2.252216844529469e-06</v>
      </c>
      <c r="AG33" t="n">
        <v>18.4765625</v>
      </c>
      <c r="AH33" t="n">
        <v>536574.9868554418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7.0709</v>
      </c>
      <c r="E34" t="n">
        <v>14.14</v>
      </c>
      <c r="F34" t="n">
        <v>10.68</v>
      </c>
      <c r="G34" t="n">
        <v>42.71</v>
      </c>
      <c r="H34" t="n">
        <v>0.62</v>
      </c>
      <c r="I34" t="n">
        <v>15</v>
      </c>
      <c r="J34" t="n">
        <v>257</v>
      </c>
      <c r="K34" t="n">
        <v>58.47</v>
      </c>
      <c r="L34" t="n">
        <v>9</v>
      </c>
      <c r="M34" t="n">
        <v>13</v>
      </c>
      <c r="N34" t="n">
        <v>64.53</v>
      </c>
      <c r="O34" t="n">
        <v>31931.04</v>
      </c>
      <c r="P34" t="n">
        <v>171.65</v>
      </c>
      <c r="Q34" t="n">
        <v>197.78</v>
      </c>
      <c r="R34" t="n">
        <v>36.26</v>
      </c>
      <c r="S34" t="n">
        <v>25.4</v>
      </c>
      <c r="T34" t="n">
        <v>4550.04</v>
      </c>
      <c r="U34" t="n">
        <v>0.7</v>
      </c>
      <c r="V34" t="n">
        <v>0.87</v>
      </c>
      <c r="W34" t="n">
        <v>2.96</v>
      </c>
      <c r="X34" t="n">
        <v>0.29</v>
      </c>
      <c r="Y34" t="n">
        <v>1</v>
      </c>
      <c r="Z34" t="n">
        <v>10</v>
      </c>
      <c r="AA34" t="n">
        <v>432.8388870714095</v>
      </c>
      <c r="AB34" t="n">
        <v>592.2292607951078</v>
      </c>
      <c r="AC34" t="n">
        <v>535.70773134381</v>
      </c>
      <c r="AD34" t="n">
        <v>432838.8870714095</v>
      </c>
      <c r="AE34" t="n">
        <v>592229.2607951078</v>
      </c>
      <c r="AF34" t="n">
        <v>2.260528905446979e-06</v>
      </c>
      <c r="AG34" t="n">
        <v>18.41145833333333</v>
      </c>
      <c r="AH34" t="n">
        <v>535707.73134381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7.0745</v>
      </c>
      <c r="E35" t="n">
        <v>14.14</v>
      </c>
      <c r="F35" t="n">
        <v>10.67</v>
      </c>
      <c r="G35" t="n">
        <v>42.68</v>
      </c>
      <c r="H35" t="n">
        <v>0.64</v>
      </c>
      <c r="I35" t="n">
        <v>15</v>
      </c>
      <c r="J35" t="n">
        <v>257.46</v>
      </c>
      <c r="K35" t="n">
        <v>58.47</v>
      </c>
      <c r="L35" t="n">
        <v>9.25</v>
      </c>
      <c r="M35" t="n">
        <v>13</v>
      </c>
      <c r="N35" t="n">
        <v>64.73999999999999</v>
      </c>
      <c r="O35" t="n">
        <v>31987.61</v>
      </c>
      <c r="P35" t="n">
        <v>171.39</v>
      </c>
      <c r="Q35" t="n">
        <v>197.76</v>
      </c>
      <c r="R35" t="n">
        <v>36.02</v>
      </c>
      <c r="S35" t="n">
        <v>25.4</v>
      </c>
      <c r="T35" t="n">
        <v>4428.68</v>
      </c>
      <c r="U35" t="n">
        <v>0.71</v>
      </c>
      <c r="V35" t="n">
        <v>0.87</v>
      </c>
      <c r="W35" t="n">
        <v>2.96</v>
      </c>
      <c r="X35" t="n">
        <v>0.28</v>
      </c>
      <c r="Y35" t="n">
        <v>1</v>
      </c>
      <c r="Z35" t="n">
        <v>10</v>
      </c>
      <c r="AA35" t="n">
        <v>432.5003100706012</v>
      </c>
      <c r="AB35" t="n">
        <v>591.7660048056389</v>
      </c>
      <c r="AC35" t="n">
        <v>535.2886878557921</v>
      </c>
      <c r="AD35" t="n">
        <v>432500.3100706012</v>
      </c>
      <c r="AE35" t="n">
        <v>591766.0048056389</v>
      </c>
      <c r="AF35" t="n">
        <v>2.261679806189403e-06</v>
      </c>
      <c r="AG35" t="n">
        <v>18.41145833333333</v>
      </c>
      <c r="AH35" t="n">
        <v>535288.6878557921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7.1111</v>
      </c>
      <c r="E36" t="n">
        <v>14.06</v>
      </c>
      <c r="F36" t="n">
        <v>10.64</v>
      </c>
      <c r="G36" t="n">
        <v>45.62</v>
      </c>
      <c r="H36" t="n">
        <v>0.66</v>
      </c>
      <c r="I36" t="n">
        <v>14</v>
      </c>
      <c r="J36" t="n">
        <v>257.92</v>
      </c>
      <c r="K36" t="n">
        <v>58.47</v>
      </c>
      <c r="L36" t="n">
        <v>9.5</v>
      </c>
      <c r="M36" t="n">
        <v>12</v>
      </c>
      <c r="N36" t="n">
        <v>64.95</v>
      </c>
      <c r="O36" t="n">
        <v>32044.25</v>
      </c>
      <c r="P36" t="n">
        <v>170.97</v>
      </c>
      <c r="Q36" t="n">
        <v>197.75</v>
      </c>
      <c r="R36" t="n">
        <v>35.36</v>
      </c>
      <c r="S36" t="n">
        <v>25.4</v>
      </c>
      <c r="T36" t="n">
        <v>4105.3</v>
      </c>
      <c r="U36" t="n">
        <v>0.72</v>
      </c>
      <c r="V36" t="n">
        <v>0.87</v>
      </c>
      <c r="W36" t="n">
        <v>2.96</v>
      </c>
      <c r="X36" t="n">
        <v>0.25</v>
      </c>
      <c r="Y36" t="n">
        <v>1</v>
      </c>
      <c r="Z36" t="n">
        <v>10</v>
      </c>
      <c r="AA36" t="n">
        <v>431.1085665134804</v>
      </c>
      <c r="AB36" t="n">
        <v>589.8617598713937</v>
      </c>
      <c r="AC36" t="n">
        <v>533.5661813854468</v>
      </c>
      <c r="AD36" t="n">
        <v>431108.5665134803</v>
      </c>
      <c r="AE36" t="n">
        <v>589861.7598713937</v>
      </c>
      <c r="AF36" t="n">
        <v>2.273380630404052e-06</v>
      </c>
      <c r="AG36" t="n">
        <v>18.30729166666667</v>
      </c>
      <c r="AH36" t="n">
        <v>533566.1813854468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7.1105</v>
      </c>
      <c r="E37" t="n">
        <v>14.06</v>
      </c>
      <c r="F37" t="n">
        <v>10.65</v>
      </c>
      <c r="G37" t="n">
        <v>45.62</v>
      </c>
      <c r="H37" t="n">
        <v>0.67</v>
      </c>
      <c r="I37" t="n">
        <v>14</v>
      </c>
      <c r="J37" t="n">
        <v>258.38</v>
      </c>
      <c r="K37" t="n">
        <v>58.47</v>
      </c>
      <c r="L37" t="n">
        <v>9.75</v>
      </c>
      <c r="M37" t="n">
        <v>12</v>
      </c>
      <c r="N37" t="n">
        <v>65.16</v>
      </c>
      <c r="O37" t="n">
        <v>32100.97</v>
      </c>
      <c r="P37" t="n">
        <v>170.98</v>
      </c>
      <c r="Q37" t="n">
        <v>197.77</v>
      </c>
      <c r="R37" t="n">
        <v>35.4</v>
      </c>
      <c r="S37" t="n">
        <v>25.4</v>
      </c>
      <c r="T37" t="n">
        <v>4124.7</v>
      </c>
      <c r="U37" t="n">
        <v>0.72</v>
      </c>
      <c r="V37" t="n">
        <v>0.87</v>
      </c>
      <c r="W37" t="n">
        <v>2.96</v>
      </c>
      <c r="X37" t="n">
        <v>0.25</v>
      </c>
      <c r="Y37" t="n">
        <v>1</v>
      </c>
      <c r="Z37" t="n">
        <v>10</v>
      </c>
      <c r="AA37" t="n">
        <v>431.1773738083801</v>
      </c>
      <c r="AB37" t="n">
        <v>589.9559050478392</v>
      </c>
      <c r="AC37" t="n">
        <v>533.6513414783859</v>
      </c>
      <c r="AD37" t="n">
        <v>431177.3738083802</v>
      </c>
      <c r="AE37" t="n">
        <v>589955.9050478393</v>
      </c>
      <c r="AF37" t="n">
        <v>2.273188813613648e-06</v>
      </c>
      <c r="AG37" t="n">
        <v>18.30729166666667</v>
      </c>
      <c r="AH37" t="n">
        <v>533651.341478386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7.1076</v>
      </c>
      <c r="E38" t="n">
        <v>14.07</v>
      </c>
      <c r="F38" t="n">
        <v>10.65</v>
      </c>
      <c r="G38" t="n">
        <v>45.65</v>
      </c>
      <c r="H38" t="n">
        <v>0.6899999999999999</v>
      </c>
      <c r="I38" t="n">
        <v>14</v>
      </c>
      <c r="J38" t="n">
        <v>258.84</v>
      </c>
      <c r="K38" t="n">
        <v>58.47</v>
      </c>
      <c r="L38" t="n">
        <v>10</v>
      </c>
      <c r="M38" t="n">
        <v>12</v>
      </c>
      <c r="N38" t="n">
        <v>65.37</v>
      </c>
      <c r="O38" t="n">
        <v>32157.77</v>
      </c>
      <c r="P38" t="n">
        <v>170.91</v>
      </c>
      <c r="Q38" t="n">
        <v>197.77</v>
      </c>
      <c r="R38" t="n">
        <v>35.44</v>
      </c>
      <c r="S38" t="n">
        <v>25.4</v>
      </c>
      <c r="T38" t="n">
        <v>4145.96</v>
      </c>
      <c r="U38" t="n">
        <v>0.72</v>
      </c>
      <c r="V38" t="n">
        <v>0.87</v>
      </c>
      <c r="W38" t="n">
        <v>2.96</v>
      </c>
      <c r="X38" t="n">
        <v>0.26</v>
      </c>
      <c r="Y38" t="n">
        <v>1</v>
      </c>
      <c r="Z38" t="n">
        <v>10</v>
      </c>
      <c r="AA38" t="n">
        <v>431.1971520790599</v>
      </c>
      <c r="AB38" t="n">
        <v>589.982966550339</v>
      </c>
      <c r="AC38" t="n">
        <v>533.6758202690683</v>
      </c>
      <c r="AD38" t="n">
        <v>431197.1520790599</v>
      </c>
      <c r="AE38" t="n">
        <v>589982.966550339</v>
      </c>
      <c r="AF38" t="n">
        <v>2.272261699126695e-06</v>
      </c>
      <c r="AG38" t="n">
        <v>18.3203125</v>
      </c>
      <c r="AH38" t="n">
        <v>533675.8202690682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7.1368</v>
      </c>
      <c r="E39" t="n">
        <v>14.01</v>
      </c>
      <c r="F39" t="n">
        <v>10.64</v>
      </c>
      <c r="G39" t="n">
        <v>49.11</v>
      </c>
      <c r="H39" t="n">
        <v>0.7</v>
      </c>
      <c r="I39" t="n">
        <v>13</v>
      </c>
      <c r="J39" t="n">
        <v>259.3</v>
      </c>
      <c r="K39" t="n">
        <v>58.47</v>
      </c>
      <c r="L39" t="n">
        <v>10.25</v>
      </c>
      <c r="M39" t="n">
        <v>11</v>
      </c>
      <c r="N39" t="n">
        <v>65.58</v>
      </c>
      <c r="O39" t="n">
        <v>32214.64</v>
      </c>
      <c r="P39" t="n">
        <v>170.77</v>
      </c>
      <c r="Q39" t="n">
        <v>197.79</v>
      </c>
      <c r="R39" t="n">
        <v>35.19</v>
      </c>
      <c r="S39" t="n">
        <v>25.4</v>
      </c>
      <c r="T39" t="n">
        <v>4025.56</v>
      </c>
      <c r="U39" t="n">
        <v>0.72</v>
      </c>
      <c r="V39" t="n">
        <v>0.87</v>
      </c>
      <c r="W39" t="n">
        <v>2.96</v>
      </c>
      <c r="X39" t="n">
        <v>0.25</v>
      </c>
      <c r="Y39" t="n">
        <v>1</v>
      </c>
      <c r="Z39" t="n">
        <v>10</v>
      </c>
      <c r="AA39" t="n">
        <v>430.3087250233377</v>
      </c>
      <c r="AB39" t="n">
        <v>588.7673814580645</v>
      </c>
      <c r="AC39" t="n">
        <v>532.576248911916</v>
      </c>
      <c r="AD39" t="n">
        <v>430308.7250233378</v>
      </c>
      <c r="AE39" t="n">
        <v>588767.3814580645</v>
      </c>
      <c r="AF39" t="n">
        <v>2.28159678292636e-06</v>
      </c>
      <c r="AG39" t="n">
        <v>18.2421875</v>
      </c>
      <c r="AH39" t="n">
        <v>532576.2489119159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7.1368</v>
      </c>
      <c r="E40" t="n">
        <v>14.01</v>
      </c>
      <c r="F40" t="n">
        <v>10.64</v>
      </c>
      <c r="G40" t="n">
        <v>49.11</v>
      </c>
      <c r="H40" t="n">
        <v>0.72</v>
      </c>
      <c r="I40" t="n">
        <v>13</v>
      </c>
      <c r="J40" t="n">
        <v>259.76</v>
      </c>
      <c r="K40" t="n">
        <v>58.47</v>
      </c>
      <c r="L40" t="n">
        <v>10.5</v>
      </c>
      <c r="M40" t="n">
        <v>11</v>
      </c>
      <c r="N40" t="n">
        <v>65.79000000000001</v>
      </c>
      <c r="O40" t="n">
        <v>32271.6</v>
      </c>
      <c r="P40" t="n">
        <v>170.96</v>
      </c>
      <c r="Q40" t="n">
        <v>197.77</v>
      </c>
      <c r="R40" t="n">
        <v>35.36</v>
      </c>
      <c r="S40" t="n">
        <v>25.4</v>
      </c>
      <c r="T40" t="n">
        <v>4109.99</v>
      </c>
      <c r="U40" t="n">
        <v>0.72</v>
      </c>
      <c r="V40" t="n">
        <v>0.87</v>
      </c>
      <c r="W40" t="n">
        <v>2.96</v>
      </c>
      <c r="X40" t="n">
        <v>0.25</v>
      </c>
      <c r="Y40" t="n">
        <v>1</v>
      </c>
      <c r="Z40" t="n">
        <v>10</v>
      </c>
      <c r="AA40" t="n">
        <v>430.4536039785729</v>
      </c>
      <c r="AB40" t="n">
        <v>588.9656112362255</v>
      </c>
      <c r="AC40" t="n">
        <v>532.7555599182665</v>
      </c>
      <c r="AD40" t="n">
        <v>430453.6039785729</v>
      </c>
      <c r="AE40" t="n">
        <v>588965.6112362256</v>
      </c>
      <c r="AF40" t="n">
        <v>2.28159678292636e-06</v>
      </c>
      <c r="AG40" t="n">
        <v>18.2421875</v>
      </c>
      <c r="AH40" t="n">
        <v>532755.5599182665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7.1437</v>
      </c>
      <c r="E41" t="n">
        <v>14</v>
      </c>
      <c r="F41" t="n">
        <v>10.63</v>
      </c>
      <c r="G41" t="n">
        <v>49.05</v>
      </c>
      <c r="H41" t="n">
        <v>0.74</v>
      </c>
      <c r="I41" t="n">
        <v>13</v>
      </c>
      <c r="J41" t="n">
        <v>260.23</v>
      </c>
      <c r="K41" t="n">
        <v>58.47</v>
      </c>
      <c r="L41" t="n">
        <v>10.75</v>
      </c>
      <c r="M41" t="n">
        <v>11</v>
      </c>
      <c r="N41" t="n">
        <v>66</v>
      </c>
      <c r="O41" t="n">
        <v>32328.64</v>
      </c>
      <c r="P41" t="n">
        <v>170.63</v>
      </c>
      <c r="Q41" t="n">
        <v>197.78</v>
      </c>
      <c r="R41" t="n">
        <v>34.54</v>
      </c>
      <c r="S41" t="n">
        <v>25.4</v>
      </c>
      <c r="T41" t="n">
        <v>3703.12</v>
      </c>
      <c r="U41" t="n">
        <v>0.74</v>
      </c>
      <c r="V41" t="n">
        <v>0.88</v>
      </c>
      <c r="W41" t="n">
        <v>2.96</v>
      </c>
      <c r="X41" t="n">
        <v>0.24</v>
      </c>
      <c r="Y41" t="n">
        <v>1</v>
      </c>
      <c r="Z41" t="n">
        <v>10</v>
      </c>
      <c r="AA41" t="n">
        <v>429.9834455711511</v>
      </c>
      <c r="AB41" t="n">
        <v>588.322319761266</v>
      </c>
      <c r="AC41" t="n">
        <v>532.1736632788119</v>
      </c>
      <c r="AD41" t="n">
        <v>429983.4455711511</v>
      </c>
      <c r="AE41" t="n">
        <v>588322.319761266</v>
      </c>
      <c r="AF41" t="n">
        <v>2.283802676016007e-06</v>
      </c>
      <c r="AG41" t="n">
        <v>18.22916666666667</v>
      </c>
      <c r="AH41" t="n">
        <v>532173.6632788118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7.1433</v>
      </c>
      <c r="E42" t="n">
        <v>14</v>
      </c>
      <c r="F42" t="n">
        <v>10.63</v>
      </c>
      <c r="G42" t="n">
        <v>49.05</v>
      </c>
      <c r="H42" t="n">
        <v>0.75</v>
      </c>
      <c r="I42" t="n">
        <v>13</v>
      </c>
      <c r="J42" t="n">
        <v>260.69</v>
      </c>
      <c r="K42" t="n">
        <v>58.47</v>
      </c>
      <c r="L42" t="n">
        <v>11</v>
      </c>
      <c r="M42" t="n">
        <v>11</v>
      </c>
      <c r="N42" t="n">
        <v>66.20999999999999</v>
      </c>
      <c r="O42" t="n">
        <v>32385.75</v>
      </c>
      <c r="P42" t="n">
        <v>170.4</v>
      </c>
      <c r="Q42" t="n">
        <v>197.75</v>
      </c>
      <c r="R42" t="n">
        <v>34.72</v>
      </c>
      <c r="S42" t="n">
        <v>25.4</v>
      </c>
      <c r="T42" t="n">
        <v>3793.5</v>
      </c>
      <c r="U42" t="n">
        <v>0.73</v>
      </c>
      <c r="V42" t="n">
        <v>0.88</v>
      </c>
      <c r="W42" t="n">
        <v>2.96</v>
      </c>
      <c r="X42" t="n">
        <v>0.24</v>
      </c>
      <c r="Y42" t="n">
        <v>1</v>
      </c>
      <c r="Z42" t="n">
        <v>10</v>
      </c>
      <c r="AA42" t="n">
        <v>429.8182284872684</v>
      </c>
      <c r="AB42" t="n">
        <v>588.0962624582345</v>
      </c>
      <c r="AC42" t="n">
        <v>531.9691805675083</v>
      </c>
      <c r="AD42" t="n">
        <v>429818.2284872684</v>
      </c>
      <c r="AE42" t="n">
        <v>588096.2624582344</v>
      </c>
      <c r="AF42" t="n">
        <v>2.283674798155737e-06</v>
      </c>
      <c r="AG42" t="n">
        <v>18.22916666666667</v>
      </c>
      <c r="AH42" t="n">
        <v>531969.1805675082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7.1779</v>
      </c>
      <c r="E43" t="n">
        <v>13.93</v>
      </c>
      <c r="F43" t="n">
        <v>10.61</v>
      </c>
      <c r="G43" t="n">
        <v>53.04</v>
      </c>
      <c r="H43" t="n">
        <v>0.77</v>
      </c>
      <c r="I43" t="n">
        <v>12</v>
      </c>
      <c r="J43" t="n">
        <v>261.15</v>
      </c>
      <c r="K43" t="n">
        <v>58.47</v>
      </c>
      <c r="L43" t="n">
        <v>11.25</v>
      </c>
      <c r="M43" t="n">
        <v>10</v>
      </c>
      <c r="N43" t="n">
        <v>66.43000000000001</v>
      </c>
      <c r="O43" t="n">
        <v>32442.95</v>
      </c>
      <c r="P43" t="n">
        <v>170.14</v>
      </c>
      <c r="Q43" t="n">
        <v>197.77</v>
      </c>
      <c r="R43" t="n">
        <v>34.27</v>
      </c>
      <c r="S43" t="n">
        <v>25.4</v>
      </c>
      <c r="T43" t="n">
        <v>3570.69</v>
      </c>
      <c r="U43" t="n">
        <v>0.74</v>
      </c>
      <c r="V43" t="n">
        <v>0.88</v>
      </c>
      <c r="W43" t="n">
        <v>2.96</v>
      </c>
      <c r="X43" t="n">
        <v>0.22</v>
      </c>
      <c r="Y43" t="n">
        <v>1</v>
      </c>
      <c r="Z43" t="n">
        <v>10</v>
      </c>
      <c r="AA43" t="n">
        <v>428.6696993336799</v>
      </c>
      <c r="AB43" t="n">
        <v>586.5247942007645</v>
      </c>
      <c r="AC43" t="n">
        <v>530.5476910349616</v>
      </c>
      <c r="AD43" t="n">
        <v>428669.6993336799</v>
      </c>
      <c r="AE43" t="n">
        <v>586524.7942007645</v>
      </c>
      <c r="AF43" t="n">
        <v>2.294736233069039e-06</v>
      </c>
      <c r="AG43" t="n">
        <v>18.13802083333333</v>
      </c>
      <c r="AH43" t="n">
        <v>530547.6910349616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7.1759</v>
      </c>
      <c r="E44" t="n">
        <v>13.94</v>
      </c>
      <c r="F44" t="n">
        <v>10.61</v>
      </c>
      <c r="G44" t="n">
        <v>53.06</v>
      </c>
      <c r="H44" t="n">
        <v>0.78</v>
      </c>
      <c r="I44" t="n">
        <v>12</v>
      </c>
      <c r="J44" t="n">
        <v>261.62</v>
      </c>
      <c r="K44" t="n">
        <v>58.47</v>
      </c>
      <c r="L44" t="n">
        <v>11.5</v>
      </c>
      <c r="M44" t="n">
        <v>10</v>
      </c>
      <c r="N44" t="n">
        <v>66.64</v>
      </c>
      <c r="O44" t="n">
        <v>32500.22</v>
      </c>
      <c r="P44" t="n">
        <v>170.22</v>
      </c>
      <c r="Q44" t="n">
        <v>197.75</v>
      </c>
      <c r="R44" t="n">
        <v>34.2</v>
      </c>
      <c r="S44" t="n">
        <v>25.4</v>
      </c>
      <c r="T44" t="n">
        <v>3536.39</v>
      </c>
      <c r="U44" t="n">
        <v>0.74</v>
      </c>
      <c r="V44" t="n">
        <v>0.88</v>
      </c>
      <c r="W44" t="n">
        <v>2.96</v>
      </c>
      <c r="X44" t="n">
        <v>0.22</v>
      </c>
      <c r="Y44" t="n">
        <v>1</v>
      </c>
      <c r="Z44" t="n">
        <v>10</v>
      </c>
      <c r="AA44" t="n">
        <v>428.7797908299921</v>
      </c>
      <c r="AB44" t="n">
        <v>586.6754262429129</v>
      </c>
      <c r="AC44" t="n">
        <v>530.6839469664208</v>
      </c>
      <c r="AD44" t="n">
        <v>428779.7908299921</v>
      </c>
      <c r="AE44" t="n">
        <v>586675.4262429129</v>
      </c>
      <c r="AF44" t="n">
        <v>2.294096843767693e-06</v>
      </c>
      <c r="AG44" t="n">
        <v>18.15104166666667</v>
      </c>
      <c r="AH44" t="n">
        <v>530683.9469664207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7.1745</v>
      </c>
      <c r="E45" t="n">
        <v>13.94</v>
      </c>
      <c r="F45" t="n">
        <v>10.61</v>
      </c>
      <c r="G45" t="n">
        <v>53.07</v>
      </c>
      <c r="H45" t="n">
        <v>0.8</v>
      </c>
      <c r="I45" t="n">
        <v>12</v>
      </c>
      <c r="J45" t="n">
        <v>262.08</v>
      </c>
      <c r="K45" t="n">
        <v>58.47</v>
      </c>
      <c r="L45" t="n">
        <v>11.75</v>
      </c>
      <c r="M45" t="n">
        <v>10</v>
      </c>
      <c r="N45" t="n">
        <v>66.86</v>
      </c>
      <c r="O45" t="n">
        <v>32557.58</v>
      </c>
      <c r="P45" t="n">
        <v>170.19</v>
      </c>
      <c r="Q45" t="n">
        <v>197.77</v>
      </c>
      <c r="R45" t="n">
        <v>34.32</v>
      </c>
      <c r="S45" t="n">
        <v>25.4</v>
      </c>
      <c r="T45" t="n">
        <v>3596.62</v>
      </c>
      <c r="U45" t="n">
        <v>0.74</v>
      </c>
      <c r="V45" t="n">
        <v>0.88</v>
      </c>
      <c r="W45" t="n">
        <v>2.96</v>
      </c>
      <c r="X45" t="n">
        <v>0.22</v>
      </c>
      <c r="Y45" t="n">
        <v>1</v>
      </c>
      <c r="Z45" t="n">
        <v>10</v>
      </c>
      <c r="AA45" t="n">
        <v>428.7916591956214</v>
      </c>
      <c r="AB45" t="n">
        <v>586.6916650643623</v>
      </c>
      <c r="AC45" t="n">
        <v>530.6986359775423</v>
      </c>
      <c r="AD45" t="n">
        <v>428791.6591956214</v>
      </c>
      <c r="AE45" t="n">
        <v>586691.6650643622</v>
      </c>
      <c r="AF45" t="n">
        <v>2.29364927125675e-06</v>
      </c>
      <c r="AG45" t="n">
        <v>18.15104166666667</v>
      </c>
      <c r="AH45" t="n">
        <v>530698.6359775423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7.1747</v>
      </c>
      <c r="E46" t="n">
        <v>13.94</v>
      </c>
      <c r="F46" t="n">
        <v>10.61</v>
      </c>
      <c r="G46" t="n">
        <v>53.07</v>
      </c>
      <c r="H46" t="n">
        <v>0.8100000000000001</v>
      </c>
      <c r="I46" t="n">
        <v>12</v>
      </c>
      <c r="J46" t="n">
        <v>262.55</v>
      </c>
      <c r="K46" t="n">
        <v>58.47</v>
      </c>
      <c r="L46" t="n">
        <v>12</v>
      </c>
      <c r="M46" t="n">
        <v>10</v>
      </c>
      <c r="N46" t="n">
        <v>67.06999999999999</v>
      </c>
      <c r="O46" t="n">
        <v>32615.02</v>
      </c>
      <c r="P46" t="n">
        <v>169.93</v>
      </c>
      <c r="Q46" t="n">
        <v>197.76</v>
      </c>
      <c r="R46" t="n">
        <v>34.33</v>
      </c>
      <c r="S46" t="n">
        <v>25.4</v>
      </c>
      <c r="T46" t="n">
        <v>3602.22</v>
      </c>
      <c r="U46" t="n">
        <v>0.74</v>
      </c>
      <c r="V46" t="n">
        <v>0.88</v>
      </c>
      <c r="W46" t="n">
        <v>2.96</v>
      </c>
      <c r="X46" t="n">
        <v>0.22</v>
      </c>
      <c r="Y46" t="n">
        <v>1</v>
      </c>
      <c r="Z46" t="n">
        <v>10</v>
      </c>
      <c r="AA46" t="n">
        <v>428.5895046096896</v>
      </c>
      <c r="AB46" t="n">
        <v>586.4150682414594</v>
      </c>
      <c r="AC46" t="n">
        <v>530.4484371672113</v>
      </c>
      <c r="AD46" t="n">
        <v>428589.5046096896</v>
      </c>
      <c r="AE46" t="n">
        <v>586415.0682414594</v>
      </c>
      <c r="AF46" t="n">
        <v>2.293713210186884e-06</v>
      </c>
      <c r="AG46" t="n">
        <v>18.15104166666667</v>
      </c>
      <c r="AH46" t="n">
        <v>530448.4371672113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7.2139</v>
      </c>
      <c r="E47" t="n">
        <v>13.86</v>
      </c>
      <c r="F47" t="n">
        <v>10.59</v>
      </c>
      <c r="G47" t="n">
        <v>57.74</v>
      </c>
      <c r="H47" t="n">
        <v>0.83</v>
      </c>
      <c r="I47" t="n">
        <v>11</v>
      </c>
      <c r="J47" t="n">
        <v>263.01</v>
      </c>
      <c r="K47" t="n">
        <v>58.47</v>
      </c>
      <c r="L47" t="n">
        <v>12.25</v>
      </c>
      <c r="M47" t="n">
        <v>9</v>
      </c>
      <c r="N47" t="n">
        <v>67.29000000000001</v>
      </c>
      <c r="O47" t="n">
        <v>32672.53</v>
      </c>
      <c r="P47" t="n">
        <v>169.47</v>
      </c>
      <c r="Q47" t="n">
        <v>197.75</v>
      </c>
      <c r="R47" t="n">
        <v>33.48</v>
      </c>
      <c r="S47" t="n">
        <v>25.4</v>
      </c>
      <c r="T47" t="n">
        <v>3181.21</v>
      </c>
      <c r="U47" t="n">
        <v>0.76</v>
      </c>
      <c r="V47" t="n">
        <v>0.88</v>
      </c>
      <c r="W47" t="n">
        <v>2.96</v>
      </c>
      <c r="X47" t="n">
        <v>0.2</v>
      </c>
      <c r="Y47" t="n">
        <v>1</v>
      </c>
      <c r="Z47" t="n">
        <v>10</v>
      </c>
      <c r="AA47" t="n">
        <v>427.188704929349</v>
      </c>
      <c r="AB47" t="n">
        <v>584.4984323198971</v>
      </c>
      <c r="AC47" t="n">
        <v>528.7147222879876</v>
      </c>
      <c r="AD47" t="n">
        <v>427188.704929349</v>
      </c>
      <c r="AE47" t="n">
        <v>584498.4323198971</v>
      </c>
      <c r="AF47" t="n">
        <v>2.306245240493284e-06</v>
      </c>
      <c r="AG47" t="n">
        <v>18.046875</v>
      </c>
      <c r="AH47" t="n">
        <v>528714.7222879876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7.2152</v>
      </c>
      <c r="E48" t="n">
        <v>13.86</v>
      </c>
      <c r="F48" t="n">
        <v>10.58</v>
      </c>
      <c r="G48" t="n">
        <v>57.73</v>
      </c>
      <c r="H48" t="n">
        <v>0.84</v>
      </c>
      <c r="I48" t="n">
        <v>11</v>
      </c>
      <c r="J48" t="n">
        <v>263.48</v>
      </c>
      <c r="K48" t="n">
        <v>58.47</v>
      </c>
      <c r="L48" t="n">
        <v>12.5</v>
      </c>
      <c r="M48" t="n">
        <v>9</v>
      </c>
      <c r="N48" t="n">
        <v>67.51000000000001</v>
      </c>
      <c r="O48" t="n">
        <v>32730.13</v>
      </c>
      <c r="P48" t="n">
        <v>169.42</v>
      </c>
      <c r="Q48" t="n">
        <v>197.79</v>
      </c>
      <c r="R48" t="n">
        <v>33.34</v>
      </c>
      <c r="S48" t="n">
        <v>25.4</v>
      </c>
      <c r="T48" t="n">
        <v>3109.79</v>
      </c>
      <c r="U48" t="n">
        <v>0.76</v>
      </c>
      <c r="V48" t="n">
        <v>0.88</v>
      </c>
      <c r="W48" t="n">
        <v>2.96</v>
      </c>
      <c r="X48" t="n">
        <v>0.19</v>
      </c>
      <c r="Y48" t="n">
        <v>1</v>
      </c>
      <c r="Z48" t="n">
        <v>10</v>
      </c>
      <c r="AA48" t="n">
        <v>427.0739927787376</v>
      </c>
      <c r="AB48" t="n">
        <v>584.3414780946877</v>
      </c>
      <c r="AC48" t="n">
        <v>528.5727475537454</v>
      </c>
      <c r="AD48" t="n">
        <v>427073.9927787376</v>
      </c>
      <c r="AE48" t="n">
        <v>584341.4780946877</v>
      </c>
      <c r="AF48" t="n">
        <v>2.30666084353916e-06</v>
      </c>
      <c r="AG48" t="n">
        <v>18.046875</v>
      </c>
      <c r="AH48" t="n">
        <v>528572.7475537454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7.2183</v>
      </c>
      <c r="E49" t="n">
        <v>13.85</v>
      </c>
      <c r="F49" t="n">
        <v>10.58</v>
      </c>
      <c r="G49" t="n">
        <v>57.69</v>
      </c>
      <c r="H49" t="n">
        <v>0.86</v>
      </c>
      <c r="I49" t="n">
        <v>11</v>
      </c>
      <c r="J49" t="n">
        <v>263.95</v>
      </c>
      <c r="K49" t="n">
        <v>58.47</v>
      </c>
      <c r="L49" t="n">
        <v>12.75</v>
      </c>
      <c r="M49" t="n">
        <v>9</v>
      </c>
      <c r="N49" t="n">
        <v>67.72</v>
      </c>
      <c r="O49" t="n">
        <v>32787.82</v>
      </c>
      <c r="P49" t="n">
        <v>169.34</v>
      </c>
      <c r="Q49" t="n">
        <v>197.75</v>
      </c>
      <c r="R49" t="n">
        <v>33.21</v>
      </c>
      <c r="S49" t="n">
        <v>25.4</v>
      </c>
      <c r="T49" t="n">
        <v>3045.81</v>
      </c>
      <c r="U49" t="n">
        <v>0.76</v>
      </c>
      <c r="V49" t="n">
        <v>0.88</v>
      </c>
      <c r="W49" t="n">
        <v>2.96</v>
      </c>
      <c r="X49" t="n">
        <v>0.19</v>
      </c>
      <c r="Y49" t="n">
        <v>1</v>
      </c>
      <c r="Z49" t="n">
        <v>10</v>
      </c>
      <c r="AA49" t="n">
        <v>426.9382107021084</v>
      </c>
      <c r="AB49" t="n">
        <v>584.1556950671612</v>
      </c>
      <c r="AC49" t="n">
        <v>528.4046953976178</v>
      </c>
      <c r="AD49" t="n">
        <v>426938.2107021085</v>
      </c>
      <c r="AE49" t="n">
        <v>584155.6950671612</v>
      </c>
      <c r="AF49" t="n">
        <v>2.307651896956247e-06</v>
      </c>
      <c r="AG49" t="n">
        <v>18.03385416666667</v>
      </c>
      <c r="AH49" t="n">
        <v>528404.6953976179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7.2105</v>
      </c>
      <c r="E50" t="n">
        <v>13.87</v>
      </c>
      <c r="F50" t="n">
        <v>10.59</v>
      </c>
      <c r="G50" t="n">
        <v>57.78</v>
      </c>
      <c r="H50" t="n">
        <v>0.87</v>
      </c>
      <c r="I50" t="n">
        <v>11</v>
      </c>
      <c r="J50" t="n">
        <v>264.42</v>
      </c>
      <c r="K50" t="n">
        <v>58.47</v>
      </c>
      <c r="L50" t="n">
        <v>13</v>
      </c>
      <c r="M50" t="n">
        <v>9</v>
      </c>
      <c r="N50" t="n">
        <v>67.94</v>
      </c>
      <c r="O50" t="n">
        <v>32845.58</v>
      </c>
      <c r="P50" t="n">
        <v>169.75</v>
      </c>
      <c r="Q50" t="n">
        <v>197.77</v>
      </c>
      <c r="R50" t="n">
        <v>33.69</v>
      </c>
      <c r="S50" t="n">
        <v>25.4</v>
      </c>
      <c r="T50" t="n">
        <v>3286.36</v>
      </c>
      <c r="U50" t="n">
        <v>0.75</v>
      </c>
      <c r="V50" t="n">
        <v>0.88</v>
      </c>
      <c r="W50" t="n">
        <v>2.96</v>
      </c>
      <c r="X50" t="n">
        <v>0.2</v>
      </c>
      <c r="Y50" t="n">
        <v>1</v>
      </c>
      <c r="Z50" t="n">
        <v>10</v>
      </c>
      <c r="AA50" t="n">
        <v>427.4829447350386</v>
      </c>
      <c r="AB50" t="n">
        <v>584.9010242029857</v>
      </c>
      <c r="AC50" t="n">
        <v>529.0788913667952</v>
      </c>
      <c r="AD50" t="n">
        <v>427482.9447350386</v>
      </c>
      <c r="AE50" t="n">
        <v>584901.0242029857</v>
      </c>
      <c r="AF50" t="n">
        <v>2.305158278680994e-06</v>
      </c>
      <c r="AG50" t="n">
        <v>18.05989583333333</v>
      </c>
      <c r="AH50" t="n">
        <v>529078.8913667953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7.2152</v>
      </c>
      <c r="E51" t="n">
        <v>13.86</v>
      </c>
      <c r="F51" t="n">
        <v>10.58</v>
      </c>
      <c r="G51" t="n">
        <v>57.73</v>
      </c>
      <c r="H51" t="n">
        <v>0.89</v>
      </c>
      <c r="I51" t="n">
        <v>11</v>
      </c>
      <c r="J51" t="n">
        <v>264.89</v>
      </c>
      <c r="K51" t="n">
        <v>58.47</v>
      </c>
      <c r="L51" t="n">
        <v>13.25</v>
      </c>
      <c r="M51" t="n">
        <v>9</v>
      </c>
      <c r="N51" t="n">
        <v>68.16</v>
      </c>
      <c r="O51" t="n">
        <v>32903.43</v>
      </c>
      <c r="P51" t="n">
        <v>169.33</v>
      </c>
      <c r="Q51" t="n">
        <v>197.79</v>
      </c>
      <c r="R51" t="n">
        <v>33.3</v>
      </c>
      <c r="S51" t="n">
        <v>25.4</v>
      </c>
      <c r="T51" t="n">
        <v>3092.72</v>
      </c>
      <c r="U51" t="n">
        <v>0.76</v>
      </c>
      <c r="V51" t="n">
        <v>0.88</v>
      </c>
      <c r="W51" t="n">
        <v>2.96</v>
      </c>
      <c r="X51" t="n">
        <v>0.19</v>
      </c>
      <c r="Y51" t="n">
        <v>1</v>
      </c>
      <c r="Z51" t="n">
        <v>10</v>
      </c>
      <c r="AA51" t="n">
        <v>427.0061116013585</v>
      </c>
      <c r="AB51" t="n">
        <v>584.2486000730913</v>
      </c>
      <c r="AC51" t="n">
        <v>528.4887336801752</v>
      </c>
      <c r="AD51" t="n">
        <v>427006.1116013585</v>
      </c>
      <c r="AE51" t="n">
        <v>584248.6000730913</v>
      </c>
      <c r="AF51" t="n">
        <v>2.30666084353916e-06</v>
      </c>
      <c r="AG51" t="n">
        <v>18.046875</v>
      </c>
      <c r="AH51" t="n">
        <v>528488.7336801752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7.25</v>
      </c>
      <c r="E52" t="n">
        <v>13.79</v>
      </c>
      <c r="F52" t="n">
        <v>10.56</v>
      </c>
      <c r="G52" t="n">
        <v>63.38</v>
      </c>
      <c r="H52" t="n">
        <v>0.91</v>
      </c>
      <c r="I52" t="n">
        <v>10</v>
      </c>
      <c r="J52" t="n">
        <v>265.36</v>
      </c>
      <c r="K52" t="n">
        <v>58.47</v>
      </c>
      <c r="L52" t="n">
        <v>13.5</v>
      </c>
      <c r="M52" t="n">
        <v>8</v>
      </c>
      <c r="N52" t="n">
        <v>68.38</v>
      </c>
      <c r="O52" t="n">
        <v>32961.36</v>
      </c>
      <c r="P52" t="n">
        <v>169.01</v>
      </c>
      <c r="Q52" t="n">
        <v>197.77</v>
      </c>
      <c r="R52" t="n">
        <v>32.79</v>
      </c>
      <c r="S52" t="n">
        <v>25.4</v>
      </c>
      <c r="T52" t="n">
        <v>2841.76</v>
      </c>
      <c r="U52" t="n">
        <v>0.77</v>
      </c>
      <c r="V52" t="n">
        <v>0.88</v>
      </c>
      <c r="W52" t="n">
        <v>2.95</v>
      </c>
      <c r="X52" t="n">
        <v>0.17</v>
      </c>
      <c r="Y52" t="n">
        <v>1</v>
      </c>
      <c r="Z52" t="n">
        <v>10</v>
      </c>
      <c r="AA52" t="n">
        <v>425.6619500418609</v>
      </c>
      <c r="AB52" t="n">
        <v>582.4094589271639</v>
      </c>
      <c r="AC52" t="n">
        <v>526.8251175839641</v>
      </c>
      <c r="AD52" t="n">
        <v>425661.9500418609</v>
      </c>
      <c r="AE52" t="n">
        <v>582409.4589271639</v>
      </c>
      <c r="AF52" t="n">
        <v>2.317786217382596e-06</v>
      </c>
      <c r="AG52" t="n">
        <v>17.95572916666667</v>
      </c>
      <c r="AH52" t="n">
        <v>526825.1175839641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7.2484</v>
      </c>
      <c r="E53" t="n">
        <v>13.8</v>
      </c>
      <c r="F53" t="n">
        <v>10.57</v>
      </c>
      <c r="G53" t="n">
        <v>63.4</v>
      </c>
      <c r="H53" t="n">
        <v>0.92</v>
      </c>
      <c r="I53" t="n">
        <v>10</v>
      </c>
      <c r="J53" t="n">
        <v>265.83</v>
      </c>
      <c r="K53" t="n">
        <v>58.47</v>
      </c>
      <c r="L53" t="n">
        <v>13.75</v>
      </c>
      <c r="M53" t="n">
        <v>8</v>
      </c>
      <c r="N53" t="n">
        <v>68.59999999999999</v>
      </c>
      <c r="O53" t="n">
        <v>33019.37</v>
      </c>
      <c r="P53" t="n">
        <v>169.22</v>
      </c>
      <c r="Q53" t="n">
        <v>197.78</v>
      </c>
      <c r="R53" t="n">
        <v>32.8</v>
      </c>
      <c r="S53" t="n">
        <v>25.4</v>
      </c>
      <c r="T53" t="n">
        <v>2846.09</v>
      </c>
      <c r="U53" t="n">
        <v>0.77</v>
      </c>
      <c r="V53" t="n">
        <v>0.88</v>
      </c>
      <c r="W53" t="n">
        <v>2.96</v>
      </c>
      <c r="X53" t="n">
        <v>0.18</v>
      </c>
      <c r="Y53" t="n">
        <v>1</v>
      </c>
      <c r="Z53" t="n">
        <v>10</v>
      </c>
      <c r="AA53" t="n">
        <v>425.903240209848</v>
      </c>
      <c r="AB53" t="n">
        <v>582.7396027799749</v>
      </c>
      <c r="AC53" t="n">
        <v>527.1237529708227</v>
      </c>
      <c r="AD53" t="n">
        <v>425903.240209848</v>
      </c>
      <c r="AE53" t="n">
        <v>582739.6027799749</v>
      </c>
      <c r="AF53" t="n">
        <v>2.317274705941518e-06</v>
      </c>
      <c r="AG53" t="n">
        <v>17.96875</v>
      </c>
      <c r="AH53" t="n">
        <v>527123.7529708227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7.2508</v>
      </c>
      <c r="E54" t="n">
        <v>13.79</v>
      </c>
      <c r="F54" t="n">
        <v>10.56</v>
      </c>
      <c r="G54" t="n">
        <v>63.38</v>
      </c>
      <c r="H54" t="n">
        <v>0.9399999999999999</v>
      </c>
      <c r="I54" t="n">
        <v>10</v>
      </c>
      <c r="J54" t="n">
        <v>266.3</v>
      </c>
      <c r="K54" t="n">
        <v>58.47</v>
      </c>
      <c r="L54" t="n">
        <v>14</v>
      </c>
      <c r="M54" t="n">
        <v>8</v>
      </c>
      <c r="N54" t="n">
        <v>68.81999999999999</v>
      </c>
      <c r="O54" t="n">
        <v>33077.47</v>
      </c>
      <c r="P54" t="n">
        <v>169.16</v>
      </c>
      <c r="Q54" t="n">
        <v>197.76</v>
      </c>
      <c r="R54" t="n">
        <v>32.53</v>
      </c>
      <c r="S54" t="n">
        <v>25.4</v>
      </c>
      <c r="T54" t="n">
        <v>2711.54</v>
      </c>
      <c r="U54" t="n">
        <v>0.78</v>
      </c>
      <c r="V54" t="n">
        <v>0.88</v>
      </c>
      <c r="W54" t="n">
        <v>2.96</v>
      </c>
      <c r="X54" t="n">
        <v>0.17</v>
      </c>
      <c r="Y54" t="n">
        <v>1</v>
      </c>
      <c r="Z54" t="n">
        <v>10</v>
      </c>
      <c r="AA54" t="n">
        <v>425.7552782204763</v>
      </c>
      <c r="AB54" t="n">
        <v>582.5371546584942</v>
      </c>
      <c r="AC54" t="n">
        <v>526.9406262139184</v>
      </c>
      <c r="AD54" t="n">
        <v>425755.2782204763</v>
      </c>
      <c r="AE54" t="n">
        <v>582537.1546584942</v>
      </c>
      <c r="AF54" t="n">
        <v>2.318041973103135e-06</v>
      </c>
      <c r="AG54" t="n">
        <v>17.95572916666667</v>
      </c>
      <c r="AH54" t="n">
        <v>526940.6262139184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7.2515</v>
      </c>
      <c r="E55" t="n">
        <v>13.79</v>
      </c>
      <c r="F55" t="n">
        <v>10.56</v>
      </c>
      <c r="G55" t="n">
        <v>63.37</v>
      </c>
      <c r="H55" t="n">
        <v>0.95</v>
      </c>
      <c r="I55" t="n">
        <v>10</v>
      </c>
      <c r="J55" t="n">
        <v>266.77</v>
      </c>
      <c r="K55" t="n">
        <v>58.47</v>
      </c>
      <c r="L55" t="n">
        <v>14.25</v>
      </c>
      <c r="M55" t="n">
        <v>8</v>
      </c>
      <c r="N55" t="n">
        <v>69.04000000000001</v>
      </c>
      <c r="O55" t="n">
        <v>33135.65</v>
      </c>
      <c r="P55" t="n">
        <v>169.11</v>
      </c>
      <c r="Q55" t="n">
        <v>197.76</v>
      </c>
      <c r="R55" t="n">
        <v>32.65</v>
      </c>
      <c r="S55" t="n">
        <v>25.4</v>
      </c>
      <c r="T55" t="n">
        <v>2770.35</v>
      </c>
      <c r="U55" t="n">
        <v>0.78</v>
      </c>
      <c r="V55" t="n">
        <v>0.88</v>
      </c>
      <c r="W55" t="n">
        <v>2.96</v>
      </c>
      <c r="X55" t="n">
        <v>0.17</v>
      </c>
      <c r="Y55" t="n">
        <v>1</v>
      </c>
      <c r="Z55" t="n">
        <v>10</v>
      </c>
      <c r="AA55" t="n">
        <v>425.7009026627063</v>
      </c>
      <c r="AB55" t="n">
        <v>582.4627556214729</v>
      </c>
      <c r="AC55" t="n">
        <v>526.8733277165707</v>
      </c>
      <c r="AD55" t="n">
        <v>425700.9026627063</v>
      </c>
      <c r="AE55" t="n">
        <v>582462.7556214728</v>
      </c>
      <c r="AF55" t="n">
        <v>2.318265759358606e-06</v>
      </c>
      <c r="AG55" t="n">
        <v>17.95572916666667</v>
      </c>
      <c r="AH55" t="n">
        <v>526873.3277165707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7.2499</v>
      </c>
      <c r="E56" t="n">
        <v>13.79</v>
      </c>
      <c r="F56" t="n">
        <v>10.56</v>
      </c>
      <c r="G56" t="n">
        <v>63.38</v>
      </c>
      <c r="H56" t="n">
        <v>0.97</v>
      </c>
      <c r="I56" t="n">
        <v>10</v>
      </c>
      <c r="J56" t="n">
        <v>267.24</v>
      </c>
      <c r="K56" t="n">
        <v>58.47</v>
      </c>
      <c r="L56" t="n">
        <v>14.5</v>
      </c>
      <c r="M56" t="n">
        <v>8</v>
      </c>
      <c r="N56" t="n">
        <v>69.27</v>
      </c>
      <c r="O56" t="n">
        <v>33193.92</v>
      </c>
      <c r="P56" t="n">
        <v>169.09</v>
      </c>
      <c r="Q56" t="n">
        <v>197.78</v>
      </c>
      <c r="R56" t="n">
        <v>32.81</v>
      </c>
      <c r="S56" t="n">
        <v>25.4</v>
      </c>
      <c r="T56" t="n">
        <v>2853.08</v>
      </c>
      <c r="U56" t="n">
        <v>0.77</v>
      </c>
      <c r="V56" t="n">
        <v>0.88</v>
      </c>
      <c r="W56" t="n">
        <v>2.95</v>
      </c>
      <c r="X56" t="n">
        <v>0.17</v>
      </c>
      <c r="Y56" t="n">
        <v>1</v>
      </c>
      <c r="Z56" t="n">
        <v>10</v>
      </c>
      <c r="AA56" t="n">
        <v>425.7244068224784</v>
      </c>
      <c r="AB56" t="n">
        <v>582.4949150498035</v>
      </c>
      <c r="AC56" t="n">
        <v>526.9024178941975</v>
      </c>
      <c r="AD56" t="n">
        <v>425724.4068224784</v>
      </c>
      <c r="AE56" t="n">
        <v>582494.9150498034</v>
      </c>
      <c r="AF56" t="n">
        <v>2.317754247917529e-06</v>
      </c>
      <c r="AG56" t="n">
        <v>17.95572916666667</v>
      </c>
      <c r="AH56" t="n">
        <v>526902.4178941975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7.2524</v>
      </c>
      <c r="E57" t="n">
        <v>13.79</v>
      </c>
      <c r="F57" t="n">
        <v>10.56</v>
      </c>
      <c r="G57" t="n">
        <v>63.36</v>
      </c>
      <c r="H57" t="n">
        <v>0.98</v>
      </c>
      <c r="I57" t="n">
        <v>10</v>
      </c>
      <c r="J57" t="n">
        <v>267.71</v>
      </c>
      <c r="K57" t="n">
        <v>58.47</v>
      </c>
      <c r="L57" t="n">
        <v>14.75</v>
      </c>
      <c r="M57" t="n">
        <v>8</v>
      </c>
      <c r="N57" t="n">
        <v>69.48999999999999</v>
      </c>
      <c r="O57" t="n">
        <v>33252.27</v>
      </c>
      <c r="P57" t="n">
        <v>168.89</v>
      </c>
      <c r="Q57" t="n">
        <v>197.76</v>
      </c>
      <c r="R57" t="n">
        <v>32.72</v>
      </c>
      <c r="S57" t="n">
        <v>25.4</v>
      </c>
      <c r="T57" t="n">
        <v>2806.18</v>
      </c>
      <c r="U57" t="n">
        <v>0.78</v>
      </c>
      <c r="V57" t="n">
        <v>0.88</v>
      </c>
      <c r="W57" t="n">
        <v>2.95</v>
      </c>
      <c r="X57" t="n">
        <v>0.17</v>
      </c>
      <c r="Y57" t="n">
        <v>1</v>
      </c>
      <c r="Z57" t="n">
        <v>10</v>
      </c>
      <c r="AA57" t="n">
        <v>425.5141638592658</v>
      </c>
      <c r="AB57" t="n">
        <v>582.2072513522711</v>
      </c>
      <c r="AC57" t="n">
        <v>526.6422084162191</v>
      </c>
      <c r="AD57" t="n">
        <v>425514.1638592658</v>
      </c>
      <c r="AE57" t="n">
        <v>582207.2513522711</v>
      </c>
      <c r="AF57" t="n">
        <v>2.318553484544212e-06</v>
      </c>
      <c r="AG57" t="n">
        <v>17.95572916666667</v>
      </c>
      <c r="AH57" t="n">
        <v>526642.2084162191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7.2481</v>
      </c>
      <c r="E58" t="n">
        <v>13.8</v>
      </c>
      <c r="F58" t="n">
        <v>10.57</v>
      </c>
      <c r="G58" t="n">
        <v>63.41</v>
      </c>
      <c r="H58" t="n">
        <v>1</v>
      </c>
      <c r="I58" t="n">
        <v>10</v>
      </c>
      <c r="J58" t="n">
        <v>268.19</v>
      </c>
      <c r="K58" t="n">
        <v>58.47</v>
      </c>
      <c r="L58" t="n">
        <v>15</v>
      </c>
      <c r="M58" t="n">
        <v>8</v>
      </c>
      <c r="N58" t="n">
        <v>69.70999999999999</v>
      </c>
      <c r="O58" t="n">
        <v>33310.7</v>
      </c>
      <c r="P58" t="n">
        <v>168.61</v>
      </c>
      <c r="Q58" t="n">
        <v>197.78</v>
      </c>
      <c r="R58" t="n">
        <v>32.96</v>
      </c>
      <c r="S58" t="n">
        <v>25.4</v>
      </c>
      <c r="T58" t="n">
        <v>2924.08</v>
      </c>
      <c r="U58" t="n">
        <v>0.77</v>
      </c>
      <c r="V58" t="n">
        <v>0.88</v>
      </c>
      <c r="W58" t="n">
        <v>2.95</v>
      </c>
      <c r="X58" t="n">
        <v>0.18</v>
      </c>
      <c r="Y58" t="n">
        <v>1</v>
      </c>
      <c r="Z58" t="n">
        <v>10</v>
      </c>
      <c r="AA58" t="n">
        <v>425.4524770921391</v>
      </c>
      <c r="AB58" t="n">
        <v>582.1228487960602</v>
      </c>
      <c r="AC58" t="n">
        <v>526.5658611215132</v>
      </c>
      <c r="AD58" t="n">
        <v>425452.4770921391</v>
      </c>
      <c r="AE58" t="n">
        <v>582122.8487960602</v>
      </c>
      <c r="AF58" t="n">
        <v>2.317178797546316e-06</v>
      </c>
      <c r="AG58" t="n">
        <v>17.96875</v>
      </c>
      <c r="AH58" t="n">
        <v>526565.8611215132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7.2829</v>
      </c>
      <c r="E59" t="n">
        <v>13.73</v>
      </c>
      <c r="F59" t="n">
        <v>10.55</v>
      </c>
      <c r="G59" t="n">
        <v>70.33</v>
      </c>
      <c r="H59" t="n">
        <v>1.01</v>
      </c>
      <c r="I59" t="n">
        <v>9</v>
      </c>
      <c r="J59" t="n">
        <v>268.66</v>
      </c>
      <c r="K59" t="n">
        <v>58.47</v>
      </c>
      <c r="L59" t="n">
        <v>15.25</v>
      </c>
      <c r="M59" t="n">
        <v>7</v>
      </c>
      <c r="N59" t="n">
        <v>69.94</v>
      </c>
      <c r="O59" t="n">
        <v>33369.22</v>
      </c>
      <c r="P59" t="n">
        <v>168.44</v>
      </c>
      <c r="Q59" t="n">
        <v>197.75</v>
      </c>
      <c r="R59" t="n">
        <v>32.24</v>
      </c>
      <c r="S59" t="n">
        <v>25.4</v>
      </c>
      <c r="T59" t="n">
        <v>2572.24</v>
      </c>
      <c r="U59" t="n">
        <v>0.79</v>
      </c>
      <c r="V59" t="n">
        <v>0.88</v>
      </c>
      <c r="W59" t="n">
        <v>2.96</v>
      </c>
      <c r="X59" t="n">
        <v>0.16</v>
      </c>
      <c r="Y59" t="n">
        <v>1</v>
      </c>
      <c r="Z59" t="n">
        <v>10</v>
      </c>
      <c r="AA59" t="n">
        <v>424.4029014842521</v>
      </c>
      <c r="AB59" t="n">
        <v>580.6867731453414</v>
      </c>
      <c r="AC59" t="n">
        <v>525.266842515354</v>
      </c>
      <c r="AD59" t="n">
        <v>424402.9014842521</v>
      </c>
      <c r="AE59" t="n">
        <v>580686.7731453413</v>
      </c>
      <c r="AF59" t="n">
        <v>2.328304171389753e-06</v>
      </c>
      <c r="AG59" t="n">
        <v>17.87760416666667</v>
      </c>
      <c r="AH59" t="n">
        <v>525266.842515354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7.2793</v>
      </c>
      <c r="E60" t="n">
        <v>13.74</v>
      </c>
      <c r="F60" t="n">
        <v>10.56</v>
      </c>
      <c r="G60" t="n">
        <v>70.37</v>
      </c>
      <c r="H60" t="n">
        <v>1.03</v>
      </c>
      <c r="I60" t="n">
        <v>9</v>
      </c>
      <c r="J60" t="n">
        <v>269.14</v>
      </c>
      <c r="K60" t="n">
        <v>58.47</v>
      </c>
      <c r="L60" t="n">
        <v>15.5</v>
      </c>
      <c r="M60" t="n">
        <v>7</v>
      </c>
      <c r="N60" t="n">
        <v>70.16</v>
      </c>
      <c r="O60" t="n">
        <v>33427.83</v>
      </c>
      <c r="P60" t="n">
        <v>168.68</v>
      </c>
      <c r="Q60" t="n">
        <v>197.78</v>
      </c>
      <c r="R60" t="n">
        <v>32.67</v>
      </c>
      <c r="S60" t="n">
        <v>25.4</v>
      </c>
      <c r="T60" t="n">
        <v>2787.5</v>
      </c>
      <c r="U60" t="n">
        <v>0.78</v>
      </c>
      <c r="V60" t="n">
        <v>0.88</v>
      </c>
      <c r="W60" t="n">
        <v>2.95</v>
      </c>
      <c r="X60" t="n">
        <v>0.17</v>
      </c>
      <c r="Y60" t="n">
        <v>1</v>
      </c>
      <c r="Z60" t="n">
        <v>10</v>
      </c>
      <c r="AA60" t="n">
        <v>424.7129132167933</v>
      </c>
      <c r="AB60" t="n">
        <v>581.1109448745566</v>
      </c>
      <c r="AC60" t="n">
        <v>525.6505318900618</v>
      </c>
      <c r="AD60" t="n">
        <v>424712.9132167933</v>
      </c>
      <c r="AE60" t="n">
        <v>581110.9448745566</v>
      </c>
      <c r="AF60" t="n">
        <v>2.327153270647328e-06</v>
      </c>
      <c r="AG60" t="n">
        <v>17.890625</v>
      </c>
      <c r="AH60" t="n">
        <v>525650.5318900618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7.2801</v>
      </c>
      <c r="E61" t="n">
        <v>13.74</v>
      </c>
      <c r="F61" t="n">
        <v>10.55</v>
      </c>
      <c r="G61" t="n">
        <v>70.36</v>
      </c>
      <c r="H61" t="n">
        <v>1.04</v>
      </c>
      <c r="I61" t="n">
        <v>9</v>
      </c>
      <c r="J61" t="n">
        <v>269.61</v>
      </c>
      <c r="K61" t="n">
        <v>58.47</v>
      </c>
      <c r="L61" t="n">
        <v>15.75</v>
      </c>
      <c r="M61" t="n">
        <v>7</v>
      </c>
      <c r="N61" t="n">
        <v>70.39</v>
      </c>
      <c r="O61" t="n">
        <v>33486.53</v>
      </c>
      <c r="P61" t="n">
        <v>168.68</v>
      </c>
      <c r="Q61" t="n">
        <v>197.8</v>
      </c>
      <c r="R61" t="n">
        <v>32.39</v>
      </c>
      <c r="S61" t="n">
        <v>25.4</v>
      </c>
      <c r="T61" t="n">
        <v>2648.49</v>
      </c>
      <c r="U61" t="n">
        <v>0.78</v>
      </c>
      <c r="V61" t="n">
        <v>0.88</v>
      </c>
      <c r="W61" t="n">
        <v>2.96</v>
      </c>
      <c r="X61" t="n">
        <v>0.16</v>
      </c>
      <c r="Y61" t="n">
        <v>1</v>
      </c>
      <c r="Z61" t="n">
        <v>10</v>
      </c>
      <c r="AA61" t="n">
        <v>424.6489295767914</v>
      </c>
      <c r="AB61" t="n">
        <v>581.0233996355471</v>
      </c>
      <c r="AC61" t="n">
        <v>525.5713418457927</v>
      </c>
      <c r="AD61" t="n">
        <v>424648.9295767914</v>
      </c>
      <c r="AE61" t="n">
        <v>581023.3996355471</v>
      </c>
      <c r="AF61" t="n">
        <v>2.327409026367867e-06</v>
      </c>
      <c r="AG61" t="n">
        <v>17.890625</v>
      </c>
      <c r="AH61" t="n">
        <v>525571.3418457927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7.2827</v>
      </c>
      <c r="E62" t="n">
        <v>13.73</v>
      </c>
      <c r="F62" t="n">
        <v>10.55</v>
      </c>
      <c r="G62" t="n">
        <v>70.33</v>
      </c>
      <c r="H62" t="n">
        <v>1.05</v>
      </c>
      <c r="I62" t="n">
        <v>9</v>
      </c>
      <c r="J62" t="n">
        <v>270.09</v>
      </c>
      <c r="K62" t="n">
        <v>58.47</v>
      </c>
      <c r="L62" t="n">
        <v>16</v>
      </c>
      <c r="M62" t="n">
        <v>7</v>
      </c>
      <c r="N62" t="n">
        <v>70.62</v>
      </c>
      <c r="O62" t="n">
        <v>33545.31</v>
      </c>
      <c r="P62" t="n">
        <v>168.71</v>
      </c>
      <c r="Q62" t="n">
        <v>197.78</v>
      </c>
      <c r="R62" t="n">
        <v>32.44</v>
      </c>
      <c r="S62" t="n">
        <v>25.4</v>
      </c>
      <c r="T62" t="n">
        <v>2670.59</v>
      </c>
      <c r="U62" t="n">
        <v>0.78</v>
      </c>
      <c r="V62" t="n">
        <v>0.88</v>
      </c>
      <c r="W62" t="n">
        <v>2.95</v>
      </c>
      <c r="X62" t="n">
        <v>0.16</v>
      </c>
      <c r="Y62" t="n">
        <v>1</v>
      </c>
      <c r="Z62" t="n">
        <v>10</v>
      </c>
      <c r="AA62" t="n">
        <v>424.6094147911646</v>
      </c>
      <c r="AB62" t="n">
        <v>580.9693337625831</v>
      </c>
      <c r="AC62" t="n">
        <v>525.5224359438627</v>
      </c>
      <c r="AD62" t="n">
        <v>424609.4147911646</v>
      </c>
      <c r="AE62" t="n">
        <v>580969.3337625831</v>
      </c>
      <c r="AF62" t="n">
        <v>2.328240232459618e-06</v>
      </c>
      <c r="AG62" t="n">
        <v>17.87760416666667</v>
      </c>
      <c r="AH62" t="n">
        <v>525522.4359438627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7.2846</v>
      </c>
      <c r="E63" t="n">
        <v>13.73</v>
      </c>
      <c r="F63" t="n">
        <v>10.55</v>
      </c>
      <c r="G63" t="n">
        <v>70.3</v>
      </c>
      <c r="H63" t="n">
        <v>1.07</v>
      </c>
      <c r="I63" t="n">
        <v>9</v>
      </c>
      <c r="J63" t="n">
        <v>270.57</v>
      </c>
      <c r="K63" t="n">
        <v>58.47</v>
      </c>
      <c r="L63" t="n">
        <v>16.25</v>
      </c>
      <c r="M63" t="n">
        <v>7</v>
      </c>
      <c r="N63" t="n">
        <v>70.84</v>
      </c>
      <c r="O63" t="n">
        <v>33604.17</v>
      </c>
      <c r="P63" t="n">
        <v>168.57</v>
      </c>
      <c r="Q63" t="n">
        <v>197.76</v>
      </c>
      <c r="R63" t="n">
        <v>32.23</v>
      </c>
      <c r="S63" t="n">
        <v>25.4</v>
      </c>
      <c r="T63" t="n">
        <v>2565.97</v>
      </c>
      <c r="U63" t="n">
        <v>0.79</v>
      </c>
      <c r="V63" t="n">
        <v>0.88</v>
      </c>
      <c r="W63" t="n">
        <v>2.95</v>
      </c>
      <c r="X63" t="n">
        <v>0.15</v>
      </c>
      <c r="Y63" t="n">
        <v>1</v>
      </c>
      <c r="Z63" t="n">
        <v>10</v>
      </c>
      <c r="AA63" t="n">
        <v>424.4595918464863</v>
      </c>
      <c r="AB63" t="n">
        <v>580.7643393999524</v>
      </c>
      <c r="AC63" t="n">
        <v>525.3370059554901</v>
      </c>
      <c r="AD63" t="n">
        <v>424459.5918464863</v>
      </c>
      <c r="AE63" t="n">
        <v>580764.3393999524</v>
      </c>
      <c r="AF63" t="n">
        <v>2.328847652295898e-06</v>
      </c>
      <c r="AG63" t="n">
        <v>17.87760416666667</v>
      </c>
      <c r="AH63" t="n">
        <v>525337.0059554901</v>
      </c>
    </row>
    <row r="64">
      <c r="A64" t="n">
        <v>62</v>
      </c>
      <c r="B64" t="n">
        <v>125</v>
      </c>
      <c r="C64" t="inlineStr">
        <is>
          <t xml:space="preserve">CONCLUIDO	</t>
        </is>
      </c>
      <c r="D64" t="n">
        <v>7.2824</v>
      </c>
      <c r="E64" t="n">
        <v>13.73</v>
      </c>
      <c r="F64" t="n">
        <v>10.55</v>
      </c>
      <c r="G64" t="n">
        <v>70.33</v>
      </c>
      <c r="H64" t="n">
        <v>1.08</v>
      </c>
      <c r="I64" t="n">
        <v>9</v>
      </c>
      <c r="J64" t="n">
        <v>271.05</v>
      </c>
      <c r="K64" t="n">
        <v>58.47</v>
      </c>
      <c r="L64" t="n">
        <v>16.5</v>
      </c>
      <c r="M64" t="n">
        <v>7</v>
      </c>
      <c r="N64" t="n">
        <v>71.06999999999999</v>
      </c>
      <c r="O64" t="n">
        <v>33663.13</v>
      </c>
      <c r="P64" t="n">
        <v>168.54</v>
      </c>
      <c r="Q64" t="n">
        <v>197.78</v>
      </c>
      <c r="R64" t="n">
        <v>32.47</v>
      </c>
      <c r="S64" t="n">
        <v>25.4</v>
      </c>
      <c r="T64" t="n">
        <v>2685.74</v>
      </c>
      <c r="U64" t="n">
        <v>0.78</v>
      </c>
      <c r="V64" t="n">
        <v>0.88</v>
      </c>
      <c r="W64" t="n">
        <v>2.95</v>
      </c>
      <c r="X64" t="n">
        <v>0.16</v>
      </c>
      <c r="Y64" t="n">
        <v>1</v>
      </c>
      <c r="Z64" t="n">
        <v>10</v>
      </c>
      <c r="AA64" t="n">
        <v>424.4895226496135</v>
      </c>
      <c r="AB64" t="n">
        <v>580.8052920452452</v>
      </c>
      <c r="AC64" t="n">
        <v>525.3740501377933</v>
      </c>
      <c r="AD64" t="n">
        <v>424489.5226496136</v>
      </c>
      <c r="AE64" t="n">
        <v>580805.2920452452</v>
      </c>
      <c r="AF64" t="n">
        <v>2.328144324064416e-06</v>
      </c>
      <c r="AG64" t="n">
        <v>17.87760416666667</v>
      </c>
      <c r="AH64" t="n">
        <v>525374.0501377933</v>
      </c>
    </row>
    <row r="65">
      <c r="A65" t="n">
        <v>63</v>
      </c>
      <c r="B65" t="n">
        <v>125</v>
      </c>
      <c r="C65" t="inlineStr">
        <is>
          <t xml:space="preserve">CONCLUIDO	</t>
        </is>
      </c>
      <c r="D65" t="n">
        <v>7.2824</v>
      </c>
      <c r="E65" t="n">
        <v>13.73</v>
      </c>
      <c r="F65" t="n">
        <v>10.55</v>
      </c>
      <c r="G65" t="n">
        <v>70.33</v>
      </c>
      <c r="H65" t="n">
        <v>1.1</v>
      </c>
      <c r="I65" t="n">
        <v>9</v>
      </c>
      <c r="J65" t="n">
        <v>271.52</v>
      </c>
      <c r="K65" t="n">
        <v>58.47</v>
      </c>
      <c r="L65" t="n">
        <v>16.75</v>
      </c>
      <c r="M65" t="n">
        <v>7</v>
      </c>
      <c r="N65" t="n">
        <v>71.3</v>
      </c>
      <c r="O65" t="n">
        <v>33722.17</v>
      </c>
      <c r="P65" t="n">
        <v>168.48</v>
      </c>
      <c r="Q65" t="n">
        <v>197.81</v>
      </c>
      <c r="R65" t="n">
        <v>32.43</v>
      </c>
      <c r="S65" t="n">
        <v>25.4</v>
      </c>
      <c r="T65" t="n">
        <v>2664.3</v>
      </c>
      <c r="U65" t="n">
        <v>0.78</v>
      </c>
      <c r="V65" t="n">
        <v>0.88</v>
      </c>
      <c r="W65" t="n">
        <v>2.95</v>
      </c>
      <c r="X65" t="n">
        <v>0.16</v>
      </c>
      <c r="Y65" t="n">
        <v>1</v>
      </c>
      <c r="Z65" t="n">
        <v>10</v>
      </c>
      <c r="AA65" t="n">
        <v>424.4446861240152</v>
      </c>
      <c r="AB65" t="n">
        <v>580.7439447328735</v>
      </c>
      <c r="AC65" t="n">
        <v>525.318557726813</v>
      </c>
      <c r="AD65" t="n">
        <v>424444.6861240152</v>
      </c>
      <c r="AE65" t="n">
        <v>580743.9447328735</v>
      </c>
      <c r="AF65" t="n">
        <v>2.328144324064416e-06</v>
      </c>
      <c r="AG65" t="n">
        <v>17.87760416666667</v>
      </c>
      <c r="AH65" t="n">
        <v>525318.557726813</v>
      </c>
    </row>
    <row r="66">
      <c r="A66" t="n">
        <v>64</v>
      </c>
      <c r="B66" t="n">
        <v>125</v>
      </c>
      <c r="C66" t="inlineStr">
        <is>
          <t xml:space="preserve">CONCLUIDO	</t>
        </is>
      </c>
      <c r="D66" t="n">
        <v>7.2839</v>
      </c>
      <c r="E66" t="n">
        <v>13.73</v>
      </c>
      <c r="F66" t="n">
        <v>10.55</v>
      </c>
      <c r="G66" t="n">
        <v>70.31</v>
      </c>
      <c r="H66" t="n">
        <v>1.11</v>
      </c>
      <c r="I66" t="n">
        <v>9</v>
      </c>
      <c r="J66" t="n">
        <v>272</v>
      </c>
      <c r="K66" t="n">
        <v>58.47</v>
      </c>
      <c r="L66" t="n">
        <v>17</v>
      </c>
      <c r="M66" t="n">
        <v>7</v>
      </c>
      <c r="N66" t="n">
        <v>71.53</v>
      </c>
      <c r="O66" t="n">
        <v>33781.3</v>
      </c>
      <c r="P66" t="n">
        <v>168.35</v>
      </c>
      <c r="Q66" t="n">
        <v>197.75</v>
      </c>
      <c r="R66" t="n">
        <v>32.31</v>
      </c>
      <c r="S66" t="n">
        <v>25.4</v>
      </c>
      <c r="T66" t="n">
        <v>2604.18</v>
      </c>
      <c r="U66" t="n">
        <v>0.79</v>
      </c>
      <c r="V66" t="n">
        <v>0.88</v>
      </c>
      <c r="W66" t="n">
        <v>2.95</v>
      </c>
      <c r="X66" t="n">
        <v>0.16</v>
      </c>
      <c r="Y66" t="n">
        <v>1</v>
      </c>
      <c r="Z66" t="n">
        <v>10</v>
      </c>
      <c r="AA66" t="n">
        <v>424.3118781990761</v>
      </c>
      <c r="AB66" t="n">
        <v>580.5622310708998</v>
      </c>
      <c r="AC66" t="n">
        <v>525.1541865617012</v>
      </c>
      <c r="AD66" t="n">
        <v>424311.8781990762</v>
      </c>
      <c r="AE66" t="n">
        <v>580562.2310708998</v>
      </c>
      <c r="AF66" t="n">
        <v>2.328623866040426e-06</v>
      </c>
      <c r="AG66" t="n">
        <v>17.87760416666667</v>
      </c>
      <c r="AH66" t="n">
        <v>525154.1865617012</v>
      </c>
    </row>
    <row r="67">
      <c r="A67" t="n">
        <v>65</v>
      </c>
      <c r="B67" t="n">
        <v>125</v>
      </c>
      <c r="C67" t="inlineStr">
        <is>
          <t xml:space="preserve">CONCLUIDO	</t>
        </is>
      </c>
      <c r="D67" t="n">
        <v>7.3187</v>
      </c>
      <c r="E67" t="n">
        <v>13.66</v>
      </c>
      <c r="F67" t="n">
        <v>10.53</v>
      </c>
      <c r="G67" t="n">
        <v>78.97</v>
      </c>
      <c r="H67" t="n">
        <v>1.13</v>
      </c>
      <c r="I67" t="n">
        <v>8</v>
      </c>
      <c r="J67" t="n">
        <v>272.48</v>
      </c>
      <c r="K67" t="n">
        <v>58.47</v>
      </c>
      <c r="L67" t="n">
        <v>17.25</v>
      </c>
      <c r="M67" t="n">
        <v>6</v>
      </c>
      <c r="N67" t="n">
        <v>71.76000000000001</v>
      </c>
      <c r="O67" t="n">
        <v>33840.65</v>
      </c>
      <c r="P67" t="n">
        <v>167.92</v>
      </c>
      <c r="Q67" t="n">
        <v>197.75</v>
      </c>
      <c r="R67" t="n">
        <v>31.71</v>
      </c>
      <c r="S67" t="n">
        <v>25.4</v>
      </c>
      <c r="T67" t="n">
        <v>2312.86</v>
      </c>
      <c r="U67" t="n">
        <v>0.8</v>
      </c>
      <c r="V67" t="n">
        <v>0.88</v>
      </c>
      <c r="W67" t="n">
        <v>2.95</v>
      </c>
      <c r="X67" t="n">
        <v>0.14</v>
      </c>
      <c r="Y67" t="n">
        <v>1</v>
      </c>
      <c r="Z67" t="n">
        <v>10</v>
      </c>
      <c r="AA67" t="n">
        <v>414.3805633707996</v>
      </c>
      <c r="AB67" t="n">
        <v>566.9737679841639</v>
      </c>
      <c r="AC67" t="n">
        <v>512.8625873204359</v>
      </c>
      <c r="AD67" t="n">
        <v>414380.5633707996</v>
      </c>
      <c r="AE67" t="n">
        <v>566973.7679841639</v>
      </c>
      <c r="AF67" t="n">
        <v>2.339749239883863e-06</v>
      </c>
      <c r="AG67" t="n">
        <v>17.78645833333333</v>
      </c>
      <c r="AH67" t="n">
        <v>512862.5873204359</v>
      </c>
    </row>
    <row r="68">
      <c r="A68" t="n">
        <v>66</v>
      </c>
      <c r="B68" t="n">
        <v>125</v>
      </c>
      <c r="C68" t="inlineStr">
        <is>
          <t xml:space="preserve">CONCLUIDO	</t>
        </is>
      </c>
      <c r="D68" t="n">
        <v>7.3244</v>
      </c>
      <c r="E68" t="n">
        <v>13.65</v>
      </c>
      <c r="F68" t="n">
        <v>10.52</v>
      </c>
      <c r="G68" t="n">
        <v>78.89</v>
      </c>
      <c r="H68" t="n">
        <v>1.14</v>
      </c>
      <c r="I68" t="n">
        <v>8</v>
      </c>
      <c r="J68" t="n">
        <v>272.97</v>
      </c>
      <c r="K68" t="n">
        <v>58.47</v>
      </c>
      <c r="L68" t="n">
        <v>17.5</v>
      </c>
      <c r="M68" t="n">
        <v>6</v>
      </c>
      <c r="N68" t="n">
        <v>71.98999999999999</v>
      </c>
      <c r="O68" t="n">
        <v>33899.96</v>
      </c>
      <c r="P68" t="n">
        <v>167.85</v>
      </c>
      <c r="Q68" t="n">
        <v>197.76</v>
      </c>
      <c r="R68" t="n">
        <v>31.39</v>
      </c>
      <c r="S68" t="n">
        <v>25.4</v>
      </c>
      <c r="T68" t="n">
        <v>2152.09</v>
      </c>
      <c r="U68" t="n">
        <v>0.8100000000000001</v>
      </c>
      <c r="V68" t="n">
        <v>0.88</v>
      </c>
      <c r="W68" t="n">
        <v>2.95</v>
      </c>
      <c r="X68" t="n">
        <v>0.13</v>
      </c>
      <c r="Y68" t="n">
        <v>1</v>
      </c>
      <c r="Z68" t="n">
        <v>10</v>
      </c>
      <c r="AA68" t="n">
        <v>414.1501319991149</v>
      </c>
      <c r="AB68" t="n">
        <v>566.6584816155101</v>
      </c>
      <c r="AC68" t="n">
        <v>512.5773914402992</v>
      </c>
      <c r="AD68" t="n">
        <v>414150.1319991149</v>
      </c>
      <c r="AE68" t="n">
        <v>566658.4816155102</v>
      </c>
      <c r="AF68" t="n">
        <v>2.341571499392702e-06</v>
      </c>
      <c r="AG68" t="n">
        <v>17.7734375</v>
      </c>
      <c r="AH68" t="n">
        <v>512577.3914402992</v>
      </c>
    </row>
    <row r="69">
      <c r="A69" t="n">
        <v>67</v>
      </c>
      <c r="B69" t="n">
        <v>125</v>
      </c>
      <c r="C69" t="inlineStr">
        <is>
          <t xml:space="preserve">CONCLUIDO	</t>
        </is>
      </c>
      <c r="D69" t="n">
        <v>7.322</v>
      </c>
      <c r="E69" t="n">
        <v>13.66</v>
      </c>
      <c r="F69" t="n">
        <v>10.52</v>
      </c>
      <c r="G69" t="n">
        <v>78.92</v>
      </c>
      <c r="H69" t="n">
        <v>1.16</v>
      </c>
      <c r="I69" t="n">
        <v>8</v>
      </c>
      <c r="J69" t="n">
        <v>273.45</v>
      </c>
      <c r="K69" t="n">
        <v>58.47</v>
      </c>
      <c r="L69" t="n">
        <v>17.75</v>
      </c>
      <c r="M69" t="n">
        <v>6</v>
      </c>
      <c r="N69" t="n">
        <v>72.22</v>
      </c>
      <c r="O69" t="n">
        <v>33959.36</v>
      </c>
      <c r="P69" t="n">
        <v>168.03</v>
      </c>
      <c r="Q69" t="n">
        <v>197.75</v>
      </c>
      <c r="R69" t="n">
        <v>31.49</v>
      </c>
      <c r="S69" t="n">
        <v>25.4</v>
      </c>
      <c r="T69" t="n">
        <v>2202.71</v>
      </c>
      <c r="U69" t="n">
        <v>0.8100000000000001</v>
      </c>
      <c r="V69" t="n">
        <v>0.88</v>
      </c>
      <c r="W69" t="n">
        <v>2.95</v>
      </c>
      <c r="X69" t="n">
        <v>0.13</v>
      </c>
      <c r="Y69" t="n">
        <v>1</v>
      </c>
      <c r="Z69" t="n">
        <v>10</v>
      </c>
      <c r="AA69" t="n">
        <v>414.3401854253078</v>
      </c>
      <c r="AB69" t="n">
        <v>566.9185210977928</v>
      </c>
      <c r="AC69" t="n">
        <v>512.8126131193604</v>
      </c>
      <c r="AD69" t="n">
        <v>414340.1854253078</v>
      </c>
      <c r="AE69" t="n">
        <v>566918.5210977928</v>
      </c>
      <c r="AF69" t="n">
        <v>2.340804232231085e-06</v>
      </c>
      <c r="AG69" t="n">
        <v>17.78645833333333</v>
      </c>
      <c r="AH69" t="n">
        <v>512812.6131193604</v>
      </c>
    </row>
    <row r="70">
      <c r="A70" t="n">
        <v>68</v>
      </c>
      <c r="B70" t="n">
        <v>125</v>
      </c>
      <c r="C70" t="inlineStr">
        <is>
          <t xml:space="preserve">CONCLUIDO	</t>
        </is>
      </c>
      <c r="D70" t="n">
        <v>7.3203</v>
      </c>
      <c r="E70" t="n">
        <v>13.66</v>
      </c>
      <c r="F70" t="n">
        <v>10.53</v>
      </c>
      <c r="G70" t="n">
        <v>78.94</v>
      </c>
      <c r="H70" t="n">
        <v>1.17</v>
      </c>
      <c r="I70" t="n">
        <v>8</v>
      </c>
      <c r="J70" t="n">
        <v>273.93</v>
      </c>
      <c r="K70" t="n">
        <v>58.47</v>
      </c>
      <c r="L70" t="n">
        <v>18</v>
      </c>
      <c r="M70" t="n">
        <v>6</v>
      </c>
      <c r="N70" t="n">
        <v>72.45999999999999</v>
      </c>
      <c r="O70" t="n">
        <v>34018.85</v>
      </c>
      <c r="P70" t="n">
        <v>168.11</v>
      </c>
      <c r="Q70" t="n">
        <v>197.81</v>
      </c>
      <c r="R70" t="n">
        <v>31.55</v>
      </c>
      <c r="S70" t="n">
        <v>25.4</v>
      </c>
      <c r="T70" t="n">
        <v>2229.43</v>
      </c>
      <c r="U70" t="n">
        <v>0.8100000000000001</v>
      </c>
      <c r="V70" t="n">
        <v>0.88</v>
      </c>
      <c r="W70" t="n">
        <v>2.95</v>
      </c>
      <c r="X70" t="n">
        <v>0.14</v>
      </c>
      <c r="Y70" t="n">
        <v>1</v>
      </c>
      <c r="Z70" t="n">
        <v>10</v>
      </c>
      <c r="AA70" t="n">
        <v>414.4842373105525</v>
      </c>
      <c r="AB70" t="n">
        <v>567.1156192423052</v>
      </c>
      <c r="AC70" t="n">
        <v>512.9909004935896</v>
      </c>
      <c r="AD70" t="n">
        <v>414484.2373105526</v>
      </c>
      <c r="AE70" t="n">
        <v>567115.6192423053</v>
      </c>
      <c r="AF70" t="n">
        <v>2.34026075132494e-06</v>
      </c>
      <c r="AG70" t="n">
        <v>17.78645833333333</v>
      </c>
      <c r="AH70" t="n">
        <v>512990.9004935896</v>
      </c>
    </row>
    <row r="71">
      <c r="A71" t="n">
        <v>69</v>
      </c>
      <c r="B71" t="n">
        <v>125</v>
      </c>
      <c r="C71" t="inlineStr">
        <is>
          <t xml:space="preserve">CONCLUIDO	</t>
        </is>
      </c>
      <c r="D71" t="n">
        <v>7.3196</v>
      </c>
      <c r="E71" t="n">
        <v>13.66</v>
      </c>
      <c r="F71" t="n">
        <v>10.53</v>
      </c>
      <c r="G71" t="n">
        <v>78.95</v>
      </c>
      <c r="H71" t="n">
        <v>1.18</v>
      </c>
      <c r="I71" t="n">
        <v>8</v>
      </c>
      <c r="J71" t="n">
        <v>274.41</v>
      </c>
      <c r="K71" t="n">
        <v>58.47</v>
      </c>
      <c r="L71" t="n">
        <v>18.25</v>
      </c>
      <c r="M71" t="n">
        <v>6</v>
      </c>
      <c r="N71" t="n">
        <v>72.69</v>
      </c>
      <c r="O71" t="n">
        <v>34078.44</v>
      </c>
      <c r="P71" t="n">
        <v>168.22</v>
      </c>
      <c r="Q71" t="n">
        <v>197.76</v>
      </c>
      <c r="R71" t="n">
        <v>31.51</v>
      </c>
      <c r="S71" t="n">
        <v>25.4</v>
      </c>
      <c r="T71" t="n">
        <v>2210.73</v>
      </c>
      <c r="U71" t="n">
        <v>0.8100000000000001</v>
      </c>
      <c r="V71" t="n">
        <v>0.88</v>
      </c>
      <c r="W71" t="n">
        <v>2.96</v>
      </c>
      <c r="X71" t="n">
        <v>0.14</v>
      </c>
      <c r="Y71" t="n">
        <v>1</v>
      </c>
      <c r="Z71" t="n">
        <v>10</v>
      </c>
      <c r="AA71" t="n">
        <v>414.582469648486</v>
      </c>
      <c r="AB71" t="n">
        <v>567.2500250607708</v>
      </c>
      <c r="AC71" t="n">
        <v>513.1124788093806</v>
      </c>
      <c r="AD71" t="n">
        <v>414582.4696484861</v>
      </c>
      <c r="AE71" t="n">
        <v>567250.0250607708</v>
      </c>
      <c r="AF71" t="n">
        <v>2.340036965069469e-06</v>
      </c>
      <c r="AG71" t="n">
        <v>17.78645833333333</v>
      </c>
      <c r="AH71" t="n">
        <v>513112.4788093806</v>
      </c>
    </row>
    <row r="72">
      <c r="A72" t="n">
        <v>70</v>
      </c>
      <c r="B72" t="n">
        <v>125</v>
      </c>
      <c r="C72" t="inlineStr">
        <is>
          <t xml:space="preserve">CONCLUIDO	</t>
        </is>
      </c>
      <c r="D72" t="n">
        <v>7.3212</v>
      </c>
      <c r="E72" t="n">
        <v>13.66</v>
      </c>
      <c r="F72" t="n">
        <v>10.52</v>
      </c>
      <c r="G72" t="n">
        <v>78.93000000000001</v>
      </c>
      <c r="H72" t="n">
        <v>1.2</v>
      </c>
      <c r="I72" t="n">
        <v>8</v>
      </c>
      <c r="J72" t="n">
        <v>274.9</v>
      </c>
      <c r="K72" t="n">
        <v>58.47</v>
      </c>
      <c r="L72" t="n">
        <v>18.5</v>
      </c>
      <c r="M72" t="n">
        <v>6</v>
      </c>
      <c r="N72" t="n">
        <v>72.92</v>
      </c>
      <c r="O72" t="n">
        <v>34138.11</v>
      </c>
      <c r="P72" t="n">
        <v>168.19</v>
      </c>
      <c r="Q72" t="n">
        <v>197.78</v>
      </c>
      <c r="R72" t="n">
        <v>31.55</v>
      </c>
      <c r="S72" t="n">
        <v>25.4</v>
      </c>
      <c r="T72" t="n">
        <v>2230.17</v>
      </c>
      <c r="U72" t="n">
        <v>0.8100000000000001</v>
      </c>
      <c r="V72" t="n">
        <v>0.88</v>
      </c>
      <c r="W72" t="n">
        <v>2.95</v>
      </c>
      <c r="X72" t="n">
        <v>0.13</v>
      </c>
      <c r="Y72" t="n">
        <v>1</v>
      </c>
      <c r="Z72" t="n">
        <v>10</v>
      </c>
      <c r="AA72" t="n">
        <v>414.4778957680974</v>
      </c>
      <c r="AB72" t="n">
        <v>567.1069424641491</v>
      </c>
      <c r="AC72" t="n">
        <v>512.9830518149628</v>
      </c>
      <c r="AD72" t="n">
        <v>414477.8957680974</v>
      </c>
      <c r="AE72" t="n">
        <v>567106.9424641491</v>
      </c>
      <c r="AF72" t="n">
        <v>2.340548476510546e-06</v>
      </c>
      <c r="AG72" t="n">
        <v>17.78645833333333</v>
      </c>
      <c r="AH72" t="n">
        <v>512983.0518149628</v>
      </c>
    </row>
    <row r="73">
      <c r="A73" t="n">
        <v>71</v>
      </c>
      <c r="B73" t="n">
        <v>125</v>
      </c>
      <c r="C73" t="inlineStr">
        <is>
          <t xml:space="preserve">CONCLUIDO	</t>
        </is>
      </c>
      <c r="D73" t="n">
        <v>7.3244</v>
      </c>
      <c r="E73" t="n">
        <v>13.65</v>
      </c>
      <c r="F73" t="n">
        <v>10.52</v>
      </c>
      <c r="G73" t="n">
        <v>78.89</v>
      </c>
      <c r="H73" t="n">
        <v>1.21</v>
      </c>
      <c r="I73" t="n">
        <v>8</v>
      </c>
      <c r="J73" t="n">
        <v>275.38</v>
      </c>
      <c r="K73" t="n">
        <v>58.47</v>
      </c>
      <c r="L73" t="n">
        <v>18.75</v>
      </c>
      <c r="M73" t="n">
        <v>6</v>
      </c>
      <c r="N73" t="n">
        <v>73.16</v>
      </c>
      <c r="O73" t="n">
        <v>34197.87</v>
      </c>
      <c r="P73" t="n">
        <v>167.97</v>
      </c>
      <c r="Q73" t="n">
        <v>197.81</v>
      </c>
      <c r="R73" t="n">
        <v>31.35</v>
      </c>
      <c r="S73" t="n">
        <v>25.4</v>
      </c>
      <c r="T73" t="n">
        <v>2131.12</v>
      </c>
      <c r="U73" t="n">
        <v>0.8100000000000001</v>
      </c>
      <c r="V73" t="n">
        <v>0.88</v>
      </c>
      <c r="W73" t="n">
        <v>2.95</v>
      </c>
      <c r="X73" t="n">
        <v>0.13</v>
      </c>
      <c r="Y73" t="n">
        <v>1</v>
      </c>
      <c r="Z73" t="n">
        <v>10</v>
      </c>
      <c r="AA73" t="n">
        <v>414.2392908418918</v>
      </c>
      <c r="AB73" t="n">
        <v>566.780472677608</v>
      </c>
      <c r="AC73" t="n">
        <v>512.687739846646</v>
      </c>
      <c r="AD73" t="n">
        <v>414239.2908418918</v>
      </c>
      <c r="AE73" t="n">
        <v>566780.472677608</v>
      </c>
      <c r="AF73" t="n">
        <v>2.341571499392702e-06</v>
      </c>
      <c r="AG73" t="n">
        <v>17.7734375</v>
      </c>
      <c r="AH73" t="n">
        <v>512687.739846646</v>
      </c>
    </row>
    <row r="74">
      <c r="A74" t="n">
        <v>72</v>
      </c>
      <c r="B74" t="n">
        <v>125</v>
      </c>
      <c r="C74" t="inlineStr">
        <is>
          <t xml:space="preserve">CONCLUIDO	</t>
        </is>
      </c>
      <c r="D74" t="n">
        <v>7.3221</v>
      </c>
      <c r="E74" t="n">
        <v>13.66</v>
      </c>
      <c r="F74" t="n">
        <v>10.52</v>
      </c>
      <c r="G74" t="n">
        <v>78.92</v>
      </c>
      <c r="H74" t="n">
        <v>1.23</v>
      </c>
      <c r="I74" t="n">
        <v>8</v>
      </c>
      <c r="J74" t="n">
        <v>275.87</v>
      </c>
      <c r="K74" t="n">
        <v>58.47</v>
      </c>
      <c r="L74" t="n">
        <v>19</v>
      </c>
      <c r="M74" t="n">
        <v>6</v>
      </c>
      <c r="N74" t="n">
        <v>73.39</v>
      </c>
      <c r="O74" t="n">
        <v>34257.73</v>
      </c>
      <c r="P74" t="n">
        <v>167.98</v>
      </c>
      <c r="Q74" t="n">
        <v>197.76</v>
      </c>
      <c r="R74" t="n">
        <v>31.49</v>
      </c>
      <c r="S74" t="n">
        <v>25.4</v>
      </c>
      <c r="T74" t="n">
        <v>2200.93</v>
      </c>
      <c r="U74" t="n">
        <v>0.8100000000000001</v>
      </c>
      <c r="V74" t="n">
        <v>0.88</v>
      </c>
      <c r="W74" t="n">
        <v>2.95</v>
      </c>
      <c r="X74" t="n">
        <v>0.13</v>
      </c>
      <c r="Y74" t="n">
        <v>1</v>
      </c>
      <c r="Z74" t="n">
        <v>10</v>
      </c>
      <c r="AA74" t="n">
        <v>414.3006770360188</v>
      </c>
      <c r="AB74" t="n">
        <v>566.8644639765804</v>
      </c>
      <c r="AC74" t="n">
        <v>512.7637151339269</v>
      </c>
      <c r="AD74" t="n">
        <v>414300.6770360188</v>
      </c>
      <c r="AE74" t="n">
        <v>566864.4639765804</v>
      </c>
      <c r="AF74" t="n">
        <v>2.340836201696152e-06</v>
      </c>
      <c r="AG74" t="n">
        <v>17.78645833333333</v>
      </c>
      <c r="AH74" t="n">
        <v>512763.7151339269</v>
      </c>
    </row>
    <row r="75">
      <c r="A75" t="n">
        <v>73</v>
      </c>
      <c r="B75" t="n">
        <v>125</v>
      </c>
      <c r="C75" t="inlineStr">
        <is>
          <t xml:space="preserve">CONCLUIDO	</t>
        </is>
      </c>
      <c r="D75" t="n">
        <v>7.3199</v>
      </c>
      <c r="E75" t="n">
        <v>13.66</v>
      </c>
      <c r="F75" t="n">
        <v>10.53</v>
      </c>
      <c r="G75" t="n">
        <v>78.95</v>
      </c>
      <c r="H75" t="n">
        <v>1.24</v>
      </c>
      <c r="I75" t="n">
        <v>8</v>
      </c>
      <c r="J75" t="n">
        <v>276.35</v>
      </c>
      <c r="K75" t="n">
        <v>58.47</v>
      </c>
      <c r="L75" t="n">
        <v>19.25</v>
      </c>
      <c r="M75" t="n">
        <v>6</v>
      </c>
      <c r="N75" t="n">
        <v>73.63</v>
      </c>
      <c r="O75" t="n">
        <v>34317.68</v>
      </c>
      <c r="P75" t="n">
        <v>168.07</v>
      </c>
      <c r="Q75" t="n">
        <v>197.75</v>
      </c>
      <c r="R75" t="n">
        <v>31.64</v>
      </c>
      <c r="S75" t="n">
        <v>25.4</v>
      </c>
      <c r="T75" t="n">
        <v>2274.77</v>
      </c>
      <c r="U75" t="n">
        <v>0.8</v>
      </c>
      <c r="V75" t="n">
        <v>0.88</v>
      </c>
      <c r="W75" t="n">
        <v>2.95</v>
      </c>
      <c r="X75" t="n">
        <v>0.14</v>
      </c>
      <c r="Y75" t="n">
        <v>1</v>
      </c>
      <c r="Z75" t="n">
        <v>10</v>
      </c>
      <c r="AA75" t="n">
        <v>414.4638989279974</v>
      </c>
      <c r="AB75" t="n">
        <v>567.0877913700273</v>
      </c>
      <c r="AC75" t="n">
        <v>512.9657284743852</v>
      </c>
      <c r="AD75" t="n">
        <v>414463.8989279974</v>
      </c>
      <c r="AE75" t="n">
        <v>567087.7913700272</v>
      </c>
      <c r="AF75" t="n">
        <v>2.340132873464671e-06</v>
      </c>
      <c r="AG75" t="n">
        <v>17.78645833333333</v>
      </c>
      <c r="AH75" t="n">
        <v>512965.7284743852</v>
      </c>
    </row>
    <row r="76">
      <c r="A76" t="n">
        <v>74</v>
      </c>
      <c r="B76" t="n">
        <v>125</v>
      </c>
      <c r="C76" t="inlineStr">
        <is>
          <t xml:space="preserve">CONCLUIDO	</t>
        </is>
      </c>
      <c r="D76" t="n">
        <v>7.3218</v>
      </c>
      <c r="E76" t="n">
        <v>13.66</v>
      </c>
      <c r="F76" t="n">
        <v>10.52</v>
      </c>
      <c r="G76" t="n">
        <v>78.92</v>
      </c>
      <c r="H76" t="n">
        <v>1.25</v>
      </c>
      <c r="I76" t="n">
        <v>8</v>
      </c>
      <c r="J76" t="n">
        <v>276.84</v>
      </c>
      <c r="K76" t="n">
        <v>58.47</v>
      </c>
      <c r="L76" t="n">
        <v>19.5</v>
      </c>
      <c r="M76" t="n">
        <v>6</v>
      </c>
      <c r="N76" t="n">
        <v>73.87</v>
      </c>
      <c r="O76" t="n">
        <v>34377.72</v>
      </c>
      <c r="P76" t="n">
        <v>167.69</v>
      </c>
      <c r="Q76" t="n">
        <v>197.77</v>
      </c>
      <c r="R76" t="n">
        <v>31.42</v>
      </c>
      <c r="S76" t="n">
        <v>25.4</v>
      </c>
      <c r="T76" t="n">
        <v>2166.71</v>
      </c>
      <c r="U76" t="n">
        <v>0.8100000000000001</v>
      </c>
      <c r="V76" t="n">
        <v>0.88</v>
      </c>
      <c r="W76" t="n">
        <v>2.95</v>
      </c>
      <c r="X76" t="n">
        <v>0.13</v>
      </c>
      <c r="Y76" t="n">
        <v>1</v>
      </c>
      <c r="Z76" t="n">
        <v>10</v>
      </c>
      <c r="AA76" t="n">
        <v>414.0921735955616</v>
      </c>
      <c r="AB76" t="n">
        <v>566.5791803708241</v>
      </c>
      <c r="AC76" t="n">
        <v>512.5056585951061</v>
      </c>
      <c r="AD76" t="n">
        <v>414092.1735955616</v>
      </c>
      <c r="AE76" t="n">
        <v>566579.1803708242</v>
      </c>
      <c r="AF76" t="n">
        <v>2.34074029330095e-06</v>
      </c>
      <c r="AG76" t="n">
        <v>17.78645833333333</v>
      </c>
      <c r="AH76" t="n">
        <v>512505.6585951061</v>
      </c>
    </row>
    <row r="77">
      <c r="A77" t="n">
        <v>75</v>
      </c>
      <c r="B77" t="n">
        <v>125</v>
      </c>
      <c r="C77" t="inlineStr">
        <is>
          <t xml:space="preserve">CONCLUIDO	</t>
        </is>
      </c>
      <c r="D77" t="n">
        <v>7.3181</v>
      </c>
      <c r="E77" t="n">
        <v>13.66</v>
      </c>
      <c r="F77" t="n">
        <v>10.53</v>
      </c>
      <c r="G77" t="n">
        <v>78.97</v>
      </c>
      <c r="H77" t="n">
        <v>1.27</v>
      </c>
      <c r="I77" t="n">
        <v>8</v>
      </c>
      <c r="J77" t="n">
        <v>277.33</v>
      </c>
      <c r="K77" t="n">
        <v>58.47</v>
      </c>
      <c r="L77" t="n">
        <v>19.75</v>
      </c>
      <c r="M77" t="n">
        <v>6</v>
      </c>
      <c r="N77" t="n">
        <v>74.09999999999999</v>
      </c>
      <c r="O77" t="n">
        <v>34437.85</v>
      </c>
      <c r="P77" t="n">
        <v>167.58</v>
      </c>
      <c r="Q77" t="n">
        <v>197.76</v>
      </c>
      <c r="R77" t="n">
        <v>31.72</v>
      </c>
      <c r="S77" t="n">
        <v>25.4</v>
      </c>
      <c r="T77" t="n">
        <v>2315.4</v>
      </c>
      <c r="U77" t="n">
        <v>0.8</v>
      </c>
      <c r="V77" t="n">
        <v>0.88</v>
      </c>
      <c r="W77" t="n">
        <v>2.95</v>
      </c>
      <c r="X77" t="n">
        <v>0.14</v>
      </c>
      <c r="Y77" t="n">
        <v>1</v>
      </c>
      <c r="Z77" t="n">
        <v>10</v>
      </c>
      <c r="AA77" t="n">
        <v>414.1418233982918</v>
      </c>
      <c r="AB77" t="n">
        <v>566.6471134213144</v>
      </c>
      <c r="AC77" t="n">
        <v>512.5671082106021</v>
      </c>
      <c r="AD77" t="n">
        <v>414141.8233982918</v>
      </c>
      <c r="AE77" t="n">
        <v>566647.1134213144</v>
      </c>
      <c r="AF77" t="n">
        <v>2.339557423093459e-06</v>
      </c>
      <c r="AG77" t="n">
        <v>17.78645833333333</v>
      </c>
      <c r="AH77" t="n">
        <v>512567.1082106021</v>
      </c>
    </row>
    <row r="78">
      <c r="A78" t="n">
        <v>76</v>
      </c>
      <c r="B78" t="n">
        <v>125</v>
      </c>
      <c r="C78" t="inlineStr">
        <is>
          <t xml:space="preserve">CONCLUIDO	</t>
        </is>
      </c>
      <c r="D78" t="n">
        <v>7.3538</v>
      </c>
      <c r="E78" t="n">
        <v>13.6</v>
      </c>
      <c r="F78" t="n">
        <v>10.51</v>
      </c>
      <c r="G78" t="n">
        <v>90.09</v>
      </c>
      <c r="H78" t="n">
        <v>1.28</v>
      </c>
      <c r="I78" t="n">
        <v>7</v>
      </c>
      <c r="J78" t="n">
        <v>277.82</v>
      </c>
      <c r="K78" t="n">
        <v>58.47</v>
      </c>
      <c r="L78" t="n">
        <v>20</v>
      </c>
      <c r="M78" t="n">
        <v>5</v>
      </c>
      <c r="N78" t="n">
        <v>74.34</v>
      </c>
      <c r="O78" t="n">
        <v>34498.07</v>
      </c>
      <c r="P78" t="n">
        <v>167.17</v>
      </c>
      <c r="Q78" t="n">
        <v>197.76</v>
      </c>
      <c r="R78" t="n">
        <v>31.12</v>
      </c>
      <c r="S78" t="n">
        <v>25.4</v>
      </c>
      <c r="T78" t="n">
        <v>2020.58</v>
      </c>
      <c r="U78" t="n">
        <v>0.82</v>
      </c>
      <c r="V78" t="n">
        <v>0.89</v>
      </c>
      <c r="W78" t="n">
        <v>2.95</v>
      </c>
      <c r="X78" t="n">
        <v>0.12</v>
      </c>
      <c r="Y78" t="n">
        <v>1</v>
      </c>
      <c r="Z78" t="n">
        <v>10</v>
      </c>
      <c r="AA78" t="n">
        <v>412.9161119114669</v>
      </c>
      <c r="AB78" t="n">
        <v>564.9700408904662</v>
      </c>
      <c r="AC78" t="n">
        <v>511.050093128312</v>
      </c>
      <c r="AD78" t="n">
        <v>412916.1119114669</v>
      </c>
      <c r="AE78" t="n">
        <v>564970.0408904662</v>
      </c>
      <c r="AF78" t="n">
        <v>2.350970522122501e-06</v>
      </c>
      <c r="AG78" t="n">
        <v>17.70833333333333</v>
      </c>
      <c r="AH78" t="n">
        <v>511050.093128312</v>
      </c>
    </row>
    <row r="79">
      <c r="A79" t="n">
        <v>77</v>
      </c>
      <c r="B79" t="n">
        <v>125</v>
      </c>
      <c r="C79" t="inlineStr">
        <is>
          <t xml:space="preserve">CONCLUIDO	</t>
        </is>
      </c>
      <c r="D79" t="n">
        <v>7.3584</v>
      </c>
      <c r="E79" t="n">
        <v>13.59</v>
      </c>
      <c r="F79" t="n">
        <v>10.5</v>
      </c>
      <c r="G79" t="n">
        <v>90.02</v>
      </c>
      <c r="H79" t="n">
        <v>1.3</v>
      </c>
      <c r="I79" t="n">
        <v>7</v>
      </c>
      <c r="J79" t="n">
        <v>278.3</v>
      </c>
      <c r="K79" t="n">
        <v>58.47</v>
      </c>
      <c r="L79" t="n">
        <v>20.25</v>
      </c>
      <c r="M79" t="n">
        <v>5</v>
      </c>
      <c r="N79" t="n">
        <v>74.58</v>
      </c>
      <c r="O79" t="n">
        <v>34558.39</v>
      </c>
      <c r="P79" t="n">
        <v>167.41</v>
      </c>
      <c r="Q79" t="n">
        <v>197.75</v>
      </c>
      <c r="R79" t="n">
        <v>30.92</v>
      </c>
      <c r="S79" t="n">
        <v>25.4</v>
      </c>
      <c r="T79" t="n">
        <v>1923.09</v>
      </c>
      <c r="U79" t="n">
        <v>0.82</v>
      </c>
      <c r="V79" t="n">
        <v>0.89</v>
      </c>
      <c r="W79" t="n">
        <v>2.95</v>
      </c>
      <c r="X79" t="n">
        <v>0.11</v>
      </c>
      <c r="Y79" t="n">
        <v>1</v>
      </c>
      <c r="Z79" t="n">
        <v>10</v>
      </c>
      <c r="AA79" t="n">
        <v>412.9426214036058</v>
      </c>
      <c r="AB79" t="n">
        <v>565.0063123471269</v>
      </c>
      <c r="AC79" t="n">
        <v>511.0829028880563</v>
      </c>
      <c r="AD79" t="n">
        <v>412942.6214036058</v>
      </c>
      <c r="AE79" t="n">
        <v>565006.3123471269</v>
      </c>
      <c r="AF79" t="n">
        <v>2.352441117515599e-06</v>
      </c>
      <c r="AG79" t="n">
        <v>17.6953125</v>
      </c>
      <c r="AH79" t="n">
        <v>511082.9028880562</v>
      </c>
    </row>
    <row r="80">
      <c r="A80" t="n">
        <v>78</v>
      </c>
      <c r="B80" t="n">
        <v>125</v>
      </c>
      <c r="C80" t="inlineStr">
        <is>
          <t xml:space="preserve">CONCLUIDO	</t>
        </is>
      </c>
      <c r="D80" t="n">
        <v>7.3532</v>
      </c>
      <c r="E80" t="n">
        <v>13.6</v>
      </c>
      <c r="F80" t="n">
        <v>10.51</v>
      </c>
      <c r="G80" t="n">
        <v>90.09999999999999</v>
      </c>
      <c r="H80" t="n">
        <v>1.31</v>
      </c>
      <c r="I80" t="n">
        <v>7</v>
      </c>
      <c r="J80" t="n">
        <v>278.79</v>
      </c>
      <c r="K80" t="n">
        <v>58.47</v>
      </c>
      <c r="L80" t="n">
        <v>20.5</v>
      </c>
      <c r="M80" t="n">
        <v>5</v>
      </c>
      <c r="N80" t="n">
        <v>74.81999999999999</v>
      </c>
      <c r="O80" t="n">
        <v>34618.81</v>
      </c>
      <c r="P80" t="n">
        <v>167.8</v>
      </c>
      <c r="Q80" t="n">
        <v>197.77</v>
      </c>
      <c r="R80" t="n">
        <v>31.17</v>
      </c>
      <c r="S80" t="n">
        <v>25.4</v>
      </c>
      <c r="T80" t="n">
        <v>2043.67</v>
      </c>
      <c r="U80" t="n">
        <v>0.8100000000000001</v>
      </c>
      <c r="V80" t="n">
        <v>0.89</v>
      </c>
      <c r="W80" t="n">
        <v>2.95</v>
      </c>
      <c r="X80" t="n">
        <v>0.12</v>
      </c>
      <c r="Y80" t="n">
        <v>1</v>
      </c>
      <c r="Z80" t="n">
        <v>10</v>
      </c>
      <c r="AA80" t="n">
        <v>413.3962699577955</v>
      </c>
      <c r="AB80" t="n">
        <v>565.6270143125311</v>
      </c>
      <c r="AC80" t="n">
        <v>511.644365929043</v>
      </c>
      <c r="AD80" t="n">
        <v>413396.2699577956</v>
      </c>
      <c r="AE80" t="n">
        <v>565627.0143125311</v>
      </c>
      <c r="AF80" t="n">
        <v>2.350778705332097e-06</v>
      </c>
      <c r="AG80" t="n">
        <v>17.70833333333333</v>
      </c>
      <c r="AH80" t="n">
        <v>511644.365929043</v>
      </c>
    </row>
    <row r="81">
      <c r="A81" t="n">
        <v>79</v>
      </c>
      <c r="B81" t="n">
        <v>125</v>
      </c>
      <c r="C81" t="inlineStr">
        <is>
          <t xml:space="preserve">CONCLUIDO	</t>
        </is>
      </c>
      <c r="D81" t="n">
        <v>7.3568</v>
      </c>
      <c r="E81" t="n">
        <v>13.59</v>
      </c>
      <c r="F81" t="n">
        <v>10.51</v>
      </c>
      <c r="G81" t="n">
        <v>90.05</v>
      </c>
      <c r="H81" t="n">
        <v>1.32</v>
      </c>
      <c r="I81" t="n">
        <v>7</v>
      </c>
      <c r="J81" t="n">
        <v>279.28</v>
      </c>
      <c r="K81" t="n">
        <v>58.47</v>
      </c>
      <c r="L81" t="n">
        <v>20.75</v>
      </c>
      <c r="M81" t="n">
        <v>5</v>
      </c>
      <c r="N81" t="n">
        <v>75.06</v>
      </c>
      <c r="O81" t="n">
        <v>34679.32</v>
      </c>
      <c r="P81" t="n">
        <v>167.77</v>
      </c>
      <c r="Q81" t="n">
        <v>197.75</v>
      </c>
      <c r="R81" t="n">
        <v>30.97</v>
      </c>
      <c r="S81" t="n">
        <v>25.4</v>
      </c>
      <c r="T81" t="n">
        <v>1947.28</v>
      </c>
      <c r="U81" t="n">
        <v>0.82</v>
      </c>
      <c r="V81" t="n">
        <v>0.89</v>
      </c>
      <c r="W81" t="n">
        <v>2.95</v>
      </c>
      <c r="X81" t="n">
        <v>0.12</v>
      </c>
      <c r="Y81" t="n">
        <v>1</v>
      </c>
      <c r="Z81" t="n">
        <v>10</v>
      </c>
      <c r="AA81" t="n">
        <v>413.2904395939883</v>
      </c>
      <c r="AB81" t="n">
        <v>565.4822125398638</v>
      </c>
      <c r="AC81" t="n">
        <v>511.5133838343285</v>
      </c>
      <c r="AD81" t="n">
        <v>413290.4395939883</v>
      </c>
      <c r="AE81" t="n">
        <v>565482.2125398638</v>
      </c>
      <c r="AF81" t="n">
        <v>2.351929606074521e-06</v>
      </c>
      <c r="AG81" t="n">
        <v>17.6953125</v>
      </c>
      <c r="AH81" t="n">
        <v>511513.3838343285</v>
      </c>
    </row>
    <row r="82">
      <c r="A82" t="n">
        <v>80</v>
      </c>
      <c r="B82" t="n">
        <v>125</v>
      </c>
      <c r="C82" t="inlineStr">
        <is>
          <t xml:space="preserve">CONCLUIDO	</t>
        </is>
      </c>
      <c r="D82" t="n">
        <v>7.3615</v>
      </c>
      <c r="E82" t="n">
        <v>13.58</v>
      </c>
      <c r="F82" t="n">
        <v>10.5</v>
      </c>
      <c r="G82" t="n">
        <v>89.97</v>
      </c>
      <c r="H82" t="n">
        <v>1.34</v>
      </c>
      <c r="I82" t="n">
        <v>7</v>
      </c>
      <c r="J82" t="n">
        <v>279.78</v>
      </c>
      <c r="K82" t="n">
        <v>58.47</v>
      </c>
      <c r="L82" t="n">
        <v>21</v>
      </c>
      <c r="M82" t="n">
        <v>5</v>
      </c>
      <c r="N82" t="n">
        <v>75.3</v>
      </c>
      <c r="O82" t="n">
        <v>34739.92</v>
      </c>
      <c r="P82" t="n">
        <v>167.67</v>
      </c>
      <c r="Q82" t="n">
        <v>197.75</v>
      </c>
      <c r="R82" t="n">
        <v>30.8</v>
      </c>
      <c r="S82" t="n">
        <v>25.4</v>
      </c>
      <c r="T82" t="n">
        <v>1863.32</v>
      </c>
      <c r="U82" t="n">
        <v>0.82</v>
      </c>
      <c r="V82" t="n">
        <v>0.89</v>
      </c>
      <c r="W82" t="n">
        <v>2.95</v>
      </c>
      <c r="X82" t="n">
        <v>0.11</v>
      </c>
      <c r="Y82" t="n">
        <v>1</v>
      </c>
      <c r="Z82" t="n">
        <v>10</v>
      </c>
      <c r="AA82" t="n">
        <v>413.0630400358231</v>
      </c>
      <c r="AB82" t="n">
        <v>565.1710744322219</v>
      </c>
      <c r="AC82" t="n">
        <v>511.2319403109947</v>
      </c>
      <c r="AD82" t="n">
        <v>413063.0400358231</v>
      </c>
      <c r="AE82" t="n">
        <v>565171.0744322218</v>
      </c>
      <c r="AF82" t="n">
        <v>2.353432170932687e-06</v>
      </c>
      <c r="AG82" t="n">
        <v>17.68229166666667</v>
      </c>
      <c r="AH82" t="n">
        <v>511231.9403109947</v>
      </c>
    </row>
    <row r="83">
      <c r="A83" t="n">
        <v>81</v>
      </c>
      <c r="B83" t="n">
        <v>125</v>
      </c>
      <c r="C83" t="inlineStr">
        <is>
          <t xml:space="preserve">CONCLUIDO	</t>
        </is>
      </c>
      <c r="D83" t="n">
        <v>7.3578</v>
      </c>
      <c r="E83" t="n">
        <v>13.59</v>
      </c>
      <c r="F83" t="n">
        <v>10.5</v>
      </c>
      <c r="G83" t="n">
        <v>90.03</v>
      </c>
      <c r="H83" t="n">
        <v>1.35</v>
      </c>
      <c r="I83" t="n">
        <v>7</v>
      </c>
      <c r="J83" t="n">
        <v>280.27</v>
      </c>
      <c r="K83" t="n">
        <v>58.47</v>
      </c>
      <c r="L83" t="n">
        <v>21.25</v>
      </c>
      <c r="M83" t="n">
        <v>5</v>
      </c>
      <c r="N83" t="n">
        <v>75.54000000000001</v>
      </c>
      <c r="O83" t="n">
        <v>34800.62</v>
      </c>
      <c r="P83" t="n">
        <v>167.78</v>
      </c>
      <c r="Q83" t="n">
        <v>197.77</v>
      </c>
      <c r="R83" t="n">
        <v>30.87</v>
      </c>
      <c r="S83" t="n">
        <v>25.4</v>
      </c>
      <c r="T83" t="n">
        <v>1897.58</v>
      </c>
      <c r="U83" t="n">
        <v>0.82</v>
      </c>
      <c r="V83" t="n">
        <v>0.89</v>
      </c>
      <c r="W83" t="n">
        <v>2.95</v>
      </c>
      <c r="X83" t="n">
        <v>0.11</v>
      </c>
      <c r="Y83" t="n">
        <v>1</v>
      </c>
      <c r="Z83" t="n">
        <v>10</v>
      </c>
      <c r="AA83" t="n">
        <v>413.2301808404687</v>
      </c>
      <c r="AB83" t="n">
        <v>565.3997638548698</v>
      </c>
      <c r="AC83" t="n">
        <v>511.4388039361128</v>
      </c>
      <c r="AD83" t="n">
        <v>413230.1808404687</v>
      </c>
      <c r="AE83" t="n">
        <v>565399.7638548698</v>
      </c>
      <c r="AF83" t="n">
        <v>2.352249300725195e-06</v>
      </c>
      <c r="AG83" t="n">
        <v>17.6953125</v>
      </c>
      <c r="AH83" t="n">
        <v>511438.8039361128</v>
      </c>
    </row>
    <row r="84">
      <c r="A84" t="n">
        <v>82</v>
      </c>
      <c r="B84" t="n">
        <v>125</v>
      </c>
      <c r="C84" t="inlineStr">
        <is>
          <t xml:space="preserve">CONCLUIDO	</t>
        </is>
      </c>
      <c r="D84" t="n">
        <v>7.3522</v>
      </c>
      <c r="E84" t="n">
        <v>13.6</v>
      </c>
      <c r="F84" t="n">
        <v>10.51</v>
      </c>
      <c r="G84" t="n">
        <v>90.12</v>
      </c>
      <c r="H84" t="n">
        <v>1.36</v>
      </c>
      <c r="I84" t="n">
        <v>7</v>
      </c>
      <c r="J84" t="n">
        <v>280.76</v>
      </c>
      <c r="K84" t="n">
        <v>58.47</v>
      </c>
      <c r="L84" t="n">
        <v>21.5</v>
      </c>
      <c r="M84" t="n">
        <v>5</v>
      </c>
      <c r="N84" t="n">
        <v>75.79000000000001</v>
      </c>
      <c r="O84" t="n">
        <v>34861.41</v>
      </c>
      <c r="P84" t="n">
        <v>168.03</v>
      </c>
      <c r="Q84" t="n">
        <v>197.75</v>
      </c>
      <c r="R84" t="n">
        <v>31.17</v>
      </c>
      <c r="S84" t="n">
        <v>25.4</v>
      </c>
      <c r="T84" t="n">
        <v>2045.74</v>
      </c>
      <c r="U84" t="n">
        <v>0.8100000000000001</v>
      </c>
      <c r="V84" t="n">
        <v>0.89</v>
      </c>
      <c r="W84" t="n">
        <v>2.95</v>
      </c>
      <c r="X84" t="n">
        <v>0.12</v>
      </c>
      <c r="Y84" t="n">
        <v>1</v>
      </c>
      <c r="Z84" t="n">
        <v>10</v>
      </c>
      <c r="AA84" t="n">
        <v>413.5897591234305</v>
      </c>
      <c r="AB84" t="n">
        <v>565.8917547250924</v>
      </c>
      <c r="AC84" t="n">
        <v>511.8838398881948</v>
      </c>
      <c r="AD84" t="n">
        <v>413589.7591234305</v>
      </c>
      <c r="AE84" t="n">
        <v>565891.7547250923</v>
      </c>
      <c r="AF84" t="n">
        <v>2.350459010681424e-06</v>
      </c>
      <c r="AG84" t="n">
        <v>17.70833333333333</v>
      </c>
      <c r="AH84" t="n">
        <v>511883.8398881948</v>
      </c>
    </row>
    <row r="85">
      <c r="A85" t="n">
        <v>83</v>
      </c>
      <c r="B85" t="n">
        <v>125</v>
      </c>
      <c r="C85" t="inlineStr">
        <is>
          <t xml:space="preserve">CONCLUIDO	</t>
        </is>
      </c>
      <c r="D85" t="n">
        <v>7.3544</v>
      </c>
      <c r="E85" t="n">
        <v>13.6</v>
      </c>
      <c r="F85" t="n">
        <v>10.51</v>
      </c>
      <c r="G85" t="n">
        <v>90.08</v>
      </c>
      <c r="H85" t="n">
        <v>1.38</v>
      </c>
      <c r="I85" t="n">
        <v>7</v>
      </c>
      <c r="J85" t="n">
        <v>281.25</v>
      </c>
      <c r="K85" t="n">
        <v>58.47</v>
      </c>
      <c r="L85" t="n">
        <v>21.75</v>
      </c>
      <c r="M85" t="n">
        <v>5</v>
      </c>
      <c r="N85" t="n">
        <v>76.03</v>
      </c>
      <c r="O85" t="n">
        <v>34922.31</v>
      </c>
      <c r="P85" t="n">
        <v>167.96</v>
      </c>
      <c r="Q85" t="n">
        <v>197.78</v>
      </c>
      <c r="R85" t="n">
        <v>31.26</v>
      </c>
      <c r="S85" t="n">
        <v>25.4</v>
      </c>
      <c r="T85" t="n">
        <v>2089.79</v>
      </c>
      <c r="U85" t="n">
        <v>0.8100000000000001</v>
      </c>
      <c r="V85" t="n">
        <v>0.89</v>
      </c>
      <c r="W85" t="n">
        <v>2.95</v>
      </c>
      <c r="X85" t="n">
        <v>0.12</v>
      </c>
      <c r="Y85" t="n">
        <v>1</v>
      </c>
      <c r="Z85" t="n">
        <v>10</v>
      </c>
      <c r="AA85" t="n">
        <v>413.4867747825123</v>
      </c>
      <c r="AB85" t="n">
        <v>565.7508470064996</v>
      </c>
      <c r="AC85" t="n">
        <v>511.7563802044995</v>
      </c>
      <c r="AD85" t="n">
        <v>413486.7747825123</v>
      </c>
      <c r="AE85" t="n">
        <v>565750.8470064997</v>
      </c>
      <c r="AF85" t="n">
        <v>2.351162338912905e-06</v>
      </c>
      <c r="AG85" t="n">
        <v>17.70833333333333</v>
      </c>
      <c r="AH85" t="n">
        <v>511756.3802044995</v>
      </c>
    </row>
    <row r="86">
      <c r="A86" t="n">
        <v>84</v>
      </c>
      <c r="B86" t="n">
        <v>125</v>
      </c>
      <c r="C86" t="inlineStr">
        <is>
          <t xml:space="preserve">CONCLUIDO	</t>
        </is>
      </c>
      <c r="D86" t="n">
        <v>7.3553</v>
      </c>
      <c r="E86" t="n">
        <v>13.6</v>
      </c>
      <c r="F86" t="n">
        <v>10.51</v>
      </c>
      <c r="G86" t="n">
        <v>90.06999999999999</v>
      </c>
      <c r="H86" t="n">
        <v>1.39</v>
      </c>
      <c r="I86" t="n">
        <v>7</v>
      </c>
      <c r="J86" t="n">
        <v>281.75</v>
      </c>
      <c r="K86" t="n">
        <v>58.47</v>
      </c>
      <c r="L86" t="n">
        <v>22</v>
      </c>
      <c r="M86" t="n">
        <v>5</v>
      </c>
      <c r="N86" t="n">
        <v>76.28</v>
      </c>
      <c r="O86" t="n">
        <v>34983.29</v>
      </c>
      <c r="P86" t="n">
        <v>167.81</v>
      </c>
      <c r="Q86" t="n">
        <v>197.75</v>
      </c>
      <c r="R86" t="n">
        <v>31</v>
      </c>
      <c r="S86" t="n">
        <v>25.4</v>
      </c>
      <c r="T86" t="n">
        <v>1963.23</v>
      </c>
      <c r="U86" t="n">
        <v>0.82</v>
      </c>
      <c r="V86" t="n">
        <v>0.89</v>
      </c>
      <c r="W86" t="n">
        <v>2.95</v>
      </c>
      <c r="X86" t="n">
        <v>0.12</v>
      </c>
      <c r="Y86" t="n">
        <v>1</v>
      </c>
      <c r="Z86" t="n">
        <v>10</v>
      </c>
      <c r="AA86" t="n">
        <v>413.3548693870495</v>
      </c>
      <c r="AB86" t="n">
        <v>565.5703682251719</v>
      </c>
      <c r="AC86" t="n">
        <v>511.5931260647582</v>
      </c>
      <c r="AD86" t="n">
        <v>413354.8693870495</v>
      </c>
      <c r="AE86" t="n">
        <v>565570.3682251719</v>
      </c>
      <c r="AF86" t="n">
        <v>2.351450064098511e-06</v>
      </c>
      <c r="AG86" t="n">
        <v>17.70833333333333</v>
      </c>
      <c r="AH86" t="n">
        <v>511593.1260647582</v>
      </c>
    </row>
    <row r="87">
      <c r="A87" t="n">
        <v>85</v>
      </c>
      <c r="B87" t="n">
        <v>125</v>
      </c>
      <c r="C87" t="inlineStr">
        <is>
          <t xml:space="preserve">CONCLUIDO	</t>
        </is>
      </c>
      <c r="D87" t="n">
        <v>7.3562</v>
      </c>
      <c r="E87" t="n">
        <v>13.59</v>
      </c>
      <c r="F87" t="n">
        <v>10.51</v>
      </c>
      <c r="G87" t="n">
        <v>90.05</v>
      </c>
      <c r="H87" t="n">
        <v>1.4</v>
      </c>
      <c r="I87" t="n">
        <v>7</v>
      </c>
      <c r="J87" t="n">
        <v>282.24</v>
      </c>
      <c r="K87" t="n">
        <v>58.47</v>
      </c>
      <c r="L87" t="n">
        <v>22.25</v>
      </c>
      <c r="M87" t="n">
        <v>5</v>
      </c>
      <c r="N87" t="n">
        <v>76.52</v>
      </c>
      <c r="O87" t="n">
        <v>35044.38</v>
      </c>
      <c r="P87" t="n">
        <v>167.69</v>
      </c>
      <c r="Q87" t="n">
        <v>197.8</v>
      </c>
      <c r="R87" t="n">
        <v>30.96</v>
      </c>
      <c r="S87" t="n">
        <v>25.4</v>
      </c>
      <c r="T87" t="n">
        <v>1943.43</v>
      </c>
      <c r="U87" t="n">
        <v>0.82</v>
      </c>
      <c r="V87" t="n">
        <v>0.89</v>
      </c>
      <c r="W87" t="n">
        <v>2.95</v>
      </c>
      <c r="X87" t="n">
        <v>0.12</v>
      </c>
      <c r="Y87" t="n">
        <v>1</v>
      </c>
      <c r="Z87" t="n">
        <v>10</v>
      </c>
      <c r="AA87" t="n">
        <v>413.2451896225809</v>
      </c>
      <c r="AB87" t="n">
        <v>565.4202995326964</v>
      </c>
      <c r="AC87" t="n">
        <v>511.4573797176697</v>
      </c>
      <c r="AD87" t="n">
        <v>413245.1896225809</v>
      </c>
      <c r="AE87" t="n">
        <v>565420.2995326964</v>
      </c>
      <c r="AF87" t="n">
        <v>2.351737789284117e-06</v>
      </c>
      <c r="AG87" t="n">
        <v>17.6953125</v>
      </c>
      <c r="AH87" t="n">
        <v>511457.3797176697</v>
      </c>
    </row>
    <row r="88">
      <c r="A88" t="n">
        <v>86</v>
      </c>
      <c r="B88" t="n">
        <v>125</v>
      </c>
      <c r="C88" t="inlineStr">
        <is>
          <t xml:space="preserve">CONCLUIDO	</t>
        </is>
      </c>
      <c r="D88" t="n">
        <v>7.3537</v>
      </c>
      <c r="E88" t="n">
        <v>13.6</v>
      </c>
      <c r="F88" t="n">
        <v>10.51</v>
      </c>
      <c r="G88" t="n">
        <v>90.09999999999999</v>
      </c>
      <c r="H88" t="n">
        <v>1.42</v>
      </c>
      <c r="I88" t="n">
        <v>7</v>
      </c>
      <c r="J88" t="n">
        <v>282.74</v>
      </c>
      <c r="K88" t="n">
        <v>58.47</v>
      </c>
      <c r="L88" t="n">
        <v>22.5</v>
      </c>
      <c r="M88" t="n">
        <v>5</v>
      </c>
      <c r="N88" t="n">
        <v>76.77</v>
      </c>
      <c r="O88" t="n">
        <v>35105.56</v>
      </c>
      <c r="P88" t="n">
        <v>167.59</v>
      </c>
      <c r="Q88" t="n">
        <v>197.75</v>
      </c>
      <c r="R88" t="n">
        <v>31.12</v>
      </c>
      <c r="S88" t="n">
        <v>25.4</v>
      </c>
      <c r="T88" t="n">
        <v>2020.85</v>
      </c>
      <c r="U88" t="n">
        <v>0.82</v>
      </c>
      <c r="V88" t="n">
        <v>0.89</v>
      </c>
      <c r="W88" t="n">
        <v>2.95</v>
      </c>
      <c r="X88" t="n">
        <v>0.12</v>
      </c>
      <c r="Y88" t="n">
        <v>1</v>
      </c>
      <c r="Z88" t="n">
        <v>10</v>
      </c>
      <c r="AA88" t="n">
        <v>413.2292422594055</v>
      </c>
      <c r="AB88" t="n">
        <v>565.3984796468518</v>
      </c>
      <c r="AC88" t="n">
        <v>511.4376422911056</v>
      </c>
      <c r="AD88" t="n">
        <v>413229.2422594054</v>
      </c>
      <c r="AE88" t="n">
        <v>565398.4796468518</v>
      </c>
      <c r="AF88" t="n">
        <v>2.350938552657434e-06</v>
      </c>
      <c r="AG88" t="n">
        <v>17.70833333333333</v>
      </c>
      <c r="AH88" t="n">
        <v>511437.6422911056</v>
      </c>
    </row>
    <row r="89">
      <c r="A89" t="n">
        <v>87</v>
      </c>
      <c r="B89" t="n">
        <v>125</v>
      </c>
      <c r="C89" t="inlineStr">
        <is>
          <t xml:space="preserve">CONCLUIDO	</t>
        </is>
      </c>
      <c r="D89" t="n">
        <v>7.3528</v>
      </c>
      <c r="E89" t="n">
        <v>13.6</v>
      </c>
      <c r="F89" t="n">
        <v>10.51</v>
      </c>
      <c r="G89" t="n">
        <v>90.11</v>
      </c>
      <c r="H89" t="n">
        <v>1.43</v>
      </c>
      <c r="I89" t="n">
        <v>7</v>
      </c>
      <c r="J89" t="n">
        <v>283.24</v>
      </c>
      <c r="K89" t="n">
        <v>58.47</v>
      </c>
      <c r="L89" t="n">
        <v>22.75</v>
      </c>
      <c r="M89" t="n">
        <v>5</v>
      </c>
      <c r="N89" t="n">
        <v>77.01000000000001</v>
      </c>
      <c r="O89" t="n">
        <v>35166.85</v>
      </c>
      <c r="P89" t="n">
        <v>167.5</v>
      </c>
      <c r="Q89" t="n">
        <v>197.75</v>
      </c>
      <c r="R89" t="n">
        <v>31.18</v>
      </c>
      <c r="S89" t="n">
        <v>25.4</v>
      </c>
      <c r="T89" t="n">
        <v>2049.76</v>
      </c>
      <c r="U89" t="n">
        <v>0.8100000000000001</v>
      </c>
      <c r="V89" t="n">
        <v>0.89</v>
      </c>
      <c r="W89" t="n">
        <v>2.95</v>
      </c>
      <c r="X89" t="n">
        <v>0.12</v>
      </c>
      <c r="Y89" t="n">
        <v>1</v>
      </c>
      <c r="Z89" t="n">
        <v>10</v>
      </c>
      <c r="AA89" t="n">
        <v>413.1835320428767</v>
      </c>
      <c r="AB89" t="n">
        <v>565.3359369120046</v>
      </c>
      <c r="AC89" t="n">
        <v>511.3810685470931</v>
      </c>
      <c r="AD89" t="n">
        <v>413183.5320428767</v>
      </c>
      <c r="AE89" t="n">
        <v>565335.9369120046</v>
      </c>
      <c r="AF89" t="n">
        <v>2.350650827471828e-06</v>
      </c>
      <c r="AG89" t="n">
        <v>17.70833333333333</v>
      </c>
      <c r="AH89" t="n">
        <v>511381.0685470931</v>
      </c>
    </row>
    <row r="90">
      <c r="A90" t="n">
        <v>88</v>
      </c>
      <c r="B90" t="n">
        <v>125</v>
      </c>
      <c r="C90" t="inlineStr">
        <is>
          <t xml:space="preserve">CONCLUIDO	</t>
        </is>
      </c>
      <c r="D90" t="n">
        <v>7.3528</v>
      </c>
      <c r="E90" t="n">
        <v>13.6</v>
      </c>
      <c r="F90" t="n">
        <v>10.51</v>
      </c>
      <c r="G90" t="n">
        <v>90.11</v>
      </c>
      <c r="H90" t="n">
        <v>1.44</v>
      </c>
      <c r="I90" t="n">
        <v>7</v>
      </c>
      <c r="J90" t="n">
        <v>283.74</v>
      </c>
      <c r="K90" t="n">
        <v>58.47</v>
      </c>
      <c r="L90" t="n">
        <v>23</v>
      </c>
      <c r="M90" t="n">
        <v>5</v>
      </c>
      <c r="N90" t="n">
        <v>77.26000000000001</v>
      </c>
      <c r="O90" t="n">
        <v>35228.23</v>
      </c>
      <c r="P90" t="n">
        <v>167.41</v>
      </c>
      <c r="Q90" t="n">
        <v>197.75</v>
      </c>
      <c r="R90" t="n">
        <v>31.35</v>
      </c>
      <c r="S90" t="n">
        <v>25.4</v>
      </c>
      <c r="T90" t="n">
        <v>2137.84</v>
      </c>
      <c r="U90" t="n">
        <v>0.8100000000000001</v>
      </c>
      <c r="V90" t="n">
        <v>0.89</v>
      </c>
      <c r="W90" t="n">
        <v>2.95</v>
      </c>
      <c r="X90" t="n">
        <v>0.12</v>
      </c>
      <c r="Y90" t="n">
        <v>1</v>
      </c>
      <c r="Z90" t="n">
        <v>10</v>
      </c>
      <c r="AA90" t="n">
        <v>413.1169211910888</v>
      </c>
      <c r="AB90" t="n">
        <v>565.2447970059251</v>
      </c>
      <c r="AC90" t="n">
        <v>511.2986269057341</v>
      </c>
      <c r="AD90" t="n">
        <v>413116.9211910888</v>
      </c>
      <c r="AE90" t="n">
        <v>565244.7970059251</v>
      </c>
      <c r="AF90" t="n">
        <v>2.350650827471828e-06</v>
      </c>
      <c r="AG90" t="n">
        <v>17.70833333333333</v>
      </c>
      <c r="AH90" t="n">
        <v>511298.6269057341</v>
      </c>
    </row>
    <row r="91">
      <c r="A91" t="n">
        <v>89</v>
      </c>
      <c r="B91" t="n">
        <v>125</v>
      </c>
      <c r="C91" t="inlineStr">
        <is>
          <t xml:space="preserve">CONCLUIDO	</t>
        </is>
      </c>
      <c r="D91" t="n">
        <v>7.354</v>
      </c>
      <c r="E91" t="n">
        <v>13.6</v>
      </c>
      <c r="F91" t="n">
        <v>10.51</v>
      </c>
      <c r="G91" t="n">
        <v>90.09</v>
      </c>
      <c r="H91" t="n">
        <v>1.46</v>
      </c>
      <c r="I91" t="n">
        <v>7</v>
      </c>
      <c r="J91" t="n">
        <v>284.23</v>
      </c>
      <c r="K91" t="n">
        <v>58.47</v>
      </c>
      <c r="L91" t="n">
        <v>23.25</v>
      </c>
      <c r="M91" t="n">
        <v>5</v>
      </c>
      <c r="N91" t="n">
        <v>77.51000000000001</v>
      </c>
      <c r="O91" t="n">
        <v>35289.71</v>
      </c>
      <c r="P91" t="n">
        <v>167.19</v>
      </c>
      <c r="Q91" t="n">
        <v>197.75</v>
      </c>
      <c r="R91" t="n">
        <v>31.16</v>
      </c>
      <c r="S91" t="n">
        <v>25.4</v>
      </c>
      <c r="T91" t="n">
        <v>2042.49</v>
      </c>
      <c r="U91" t="n">
        <v>0.8100000000000001</v>
      </c>
      <c r="V91" t="n">
        <v>0.89</v>
      </c>
      <c r="W91" t="n">
        <v>2.95</v>
      </c>
      <c r="X91" t="n">
        <v>0.12</v>
      </c>
      <c r="Y91" t="n">
        <v>1</v>
      </c>
      <c r="Z91" t="n">
        <v>10</v>
      </c>
      <c r="AA91" t="n">
        <v>412.9262765957628</v>
      </c>
      <c r="AB91" t="n">
        <v>564.9839486599541</v>
      </c>
      <c r="AC91" t="n">
        <v>511.0626735597996</v>
      </c>
      <c r="AD91" t="n">
        <v>412926.2765957628</v>
      </c>
      <c r="AE91" t="n">
        <v>564983.9486599541</v>
      </c>
      <c r="AF91" t="n">
        <v>2.351034461052636e-06</v>
      </c>
      <c r="AG91" t="n">
        <v>17.70833333333333</v>
      </c>
      <c r="AH91" t="n">
        <v>511062.6735597996</v>
      </c>
    </row>
    <row r="92">
      <c r="A92" t="n">
        <v>90</v>
      </c>
      <c r="B92" t="n">
        <v>125</v>
      </c>
      <c r="C92" t="inlineStr">
        <is>
          <t xml:space="preserve">CONCLUIDO	</t>
        </is>
      </c>
      <c r="D92" t="n">
        <v>7.3534</v>
      </c>
      <c r="E92" t="n">
        <v>13.6</v>
      </c>
      <c r="F92" t="n">
        <v>10.51</v>
      </c>
      <c r="G92" t="n">
        <v>90.09999999999999</v>
      </c>
      <c r="H92" t="n">
        <v>1.47</v>
      </c>
      <c r="I92" t="n">
        <v>7</v>
      </c>
      <c r="J92" t="n">
        <v>284.73</v>
      </c>
      <c r="K92" t="n">
        <v>58.47</v>
      </c>
      <c r="L92" t="n">
        <v>23.5</v>
      </c>
      <c r="M92" t="n">
        <v>5</v>
      </c>
      <c r="N92" t="n">
        <v>77.76000000000001</v>
      </c>
      <c r="O92" t="n">
        <v>35351.29</v>
      </c>
      <c r="P92" t="n">
        <v>167.03</v>
      </c>
      <c r="Q92" t="n">
        <v>197.76</v>
      </c>
      <c r="R92" t="n">
        <v>31.19</v>
      </c>
      <c r="S92" t="n">
        <v>25.4</v>
      </c>
      <c r="T92" t="n">
        <v>2053.99</v>
      </c>
      <c r="U92" t="n">
        <v>0.8100000000000001</v>
      </c>
      <c r="V92" t="n">
        <v>0.89</v>
      </c>
      <c r="W92" t="n">
        <v>2.95</v>
      </c>
      <c r="X92" t="n">
        <v>0.12</v>
      </c>
      <c r="Y92" t="n">
        <v>1</v>
      </c>
      <c r="Z92" t="n">
        <v>10</v>
      </c>
      <c r="AA92" t="n">
        <v>412.8217748655669</v>
      </c>
      <c r="AB92" t="n">
        <v>564.8409647824092</v>
      </c>
      <c r="AC92" t="n">
        <v>510.9333358628484</v>
      </c>
      <c r="AD92" t="n">
        <v>412821.7748655669</v>
      </c>
      <c r="AE92" t="n">
        <v>564840.9647824091</v>
      </c>
      <c r="AF92" t="n">
        <v>2.350842644262232e-06</v>
      </c>
      <c r="AG92" t="n">
        <v>17.70833333333333</v>
      </c>
      <c r="AH92" t="n">
        <v>510933.3358628484</v>
      </c>
    </row>
    <row r="93">
      <c r="A93" t="n">
        <v>91</v>
      </c>
      <c r="B93" t="n">
        <v>125</v>
      </c>
      <c r="C93" t="inlineStr">
        <is>
          <t xml:space="preserve">CONCLUIDO	</t>
        </is>
      </c>
      <c r="D93" t="n">
        <v>7.354</v>
      </c>
      <c r="E93" t="n">
        <v>13.6</v>
      </c>
      <c r="F93" t="n">
        <v>10.51</v>
      </c>
      <c r="G93" t="n">
        <v>90.09</v>
      </c>
      <c r="H93" t="n">
        <v>1.48</v>
      </c>
      <c r="I93" t="n">
        <v>7</v>
      </c>
      <c r="J93" t="n">
        <v>285.23</v>
      </c>
      <c r="K93" t="n">
        <v>58.47</v>
      </c>
      <c r="L93" t="n">
        <v>23.75</v>
      </c>
      <c r="M93" t="n">
        <v>5</v>
      </c>
      <c r="N93" t="n">
        <v>78.01000000000001</v>
      </c>
      <c r="O93" t="n">
        <v>35412.96</v>
      </c>
      <c r="P93" t="n">
        <v>166.83</v>
      </c>
      <c r="Q93" t="n">
        <v>197.78</v>
      </c>
      <c r="R93" t="n">
        <v>31.1</v>
      </c>
      <c r="S93" t="n">
        <v>25.4</v>
      </c>
      <c r="T93" t="n">
        <v>2011.07</v>
      </c>
      <c r="U93" t="n">
        <v>0.82</v>
      </c>
      <c r="V93" t="n">
        <v>0.89</v>
      </c>
      <c r="W93" t="n">
        <v>2.95</v>
      </c>
      <c r="X93" t="n">
        <v>0.12</v>
      </c>
      <c r="Y93" t="n">
        <v>1</v>
      </c>
      <c r="Z93" t="n">
        <v>10</v>
      </c>
      <c r="AA93" t="n">
        <v>412.6598766659145</v>
      </c>
      <c r="AB93" t="n">
        <v>564.6194485232002</v>
      </c>
      <c r="AC93" t="n">
        <v>510.7329608045183</v>
      </c>
      <c r="AD93" t="n">
        <v>412659.8766659144</v>
      </c>
      <c r="AE93" t="n">
        <v>564619.4485232001</v>
      </c>
      <c r="AF93" t="n">
        <v>2.351034461052636e-06</v>
      </c>
      <c r="AG93" t="n">
        <v>17.70833333333333</v>
      </c>
      <c r="AH93" t="n">
        <v>510732.9608045183</v>
      </c>
    </row>
    <row r="94">
      <c r="A94" t="n">
        <v>92</v>
      </c>
      <c r="B94" t="n">
        <v>125</v>
      </c>
      <c r="C94" t="inlineStr">
        <is>
          <t xml:space="preserve">CONCLUIDO	</t>
        </is>
      </c>
      <c r="D94" t="n">
        <v>7.3914</v>
      </c>
      <c r="E94" t="n">
        <v>13.53</v>
      </c>
      <c r="F94" t="n">
        <v>10.49</v>
      </c>
      <c r="G94" t="n">
        <v>104.89</v>
      </c>
      <c r="H94" t="n">
        <v>1.5</v>
      </c>
      <c r="I94" t="n">
        <v>6</v>
      </c>
      <c r="J94" t="n">
        <v>285.73</v>
      </c>
      <c r="K94" t="n">
        <v>58.47</v>
      </c>
      <c r="L94" t="n">
        <v>24</v>
      </c>
      <c r="M94" t="n">
        <v>4</v>
      </c>
      <c r="N94" t="n">
        <v>78.26000000000001</v>
      </c>
      <c r="O94" t="n">
        <v>35474.75</v>
      </c>
      <c r="P94" t="n">
        <v>166.52</v>
      </c>
      <c r="Q94" t="n">
        <v>197.75</v>
      </c>
      <c r="R94" t="n">
        <v>30.49</v>
      </c>
      <c r="S94" t="n">
        <v>25.4</v>
      </c>
      <c r="T94" t="n">
        <v>1713.44</v>
      </c>
      <c r="U94" t="n">
        <v>0.83</v>
      </c>
      <c r="V94" t="n">
        <v>0.89</v>
      </c>
      <c r="W94" t="n">
        <v>2.95</v>
      </c>
      <c r="X94" t="n">
        <v>0.1</v>
      </c>
      <c r="Y94" t="n">
        <v>1</v>
      </c>
      <c r="Z94" t="n">
        <v>10</v>
      </c>
      <c r="AA94" t="n">
        <v>411.4820417655462</v>
      </c>
      <c r="AB94" t="n">
        <v>563.0078828501078</v>
      </c>
      <c r="AC94" t="n">
        <v>509.2752006974192</v>
      </c>
      <c r="AD94" t="n">
        <v>411482.0417655462</v>
      </c>
      <c r="AE94" t="n">
        <v>563007.8828501077</v>
      </c>
      <c r="AF94" t="n">
        <v>2.362991040987824e-06</v>
      </c>
      <c r="AG94" t="n">
        <v>17.6171875</v>
      </c>
      <c r="AH94" t="n">
        <v>509275.2006974192</v>
      </c>
    </row>
    <row r="95">
      <c r="A95" t="n">
        <v>93</v>
      </c>
      <c r="B95" t="n">
        <v>125</v>
      </c>
      <c r="C95" t="inlineStr">
        <is>
          <t xml:space="preserve">CONCLUIDO	</t>
        </is>
      </c>
      <c r="D95" t="n">
        <v>7.3958</v>
      </c>
      <c r="E95" t="n">
        <v>13.52</v>
      </c>
      <c r="F95" t="n">
        <v>10.48</v>
      </c>
      <c r="G95" t="n">
        <v>104.81</v>
      </c>
      <c r="H95" t="n">
        <v>1.51</v>
      </c>
      <c r="I95" t="n">
        <v>6</v>
      </c>
      <c r="J95" t="n">
        <v>286.24</v>
      </c>
      <c r="K95" t="n">
        <v>58.47</v>
      </c>
      <c r="L95" t="n">
        <v>24.25</v>
      </c>
      <c r="M95" t="n">
        <v>4</v>
      </c>
      <c r="N95" t="n">
        <v>78.51000000000001</v>
      </c>
      <c r="O95" t="n">
        <v>35536.63</v>
      </c>
      <c r="P95" t="n">
        <v>166.4</v>
      </c>
      <c r="Q95" t="n">
        <v>197.75</v>
      </c>
      <c r="R95" t="n">
        <v>30.23</v>
      </c>
      <c r="S95" t="n">
        <v>25.4</v>
      </c>
      <c r="T95" t="n">
        <v>1581.78</v>
      </c>
      <c r="U95" t="n">
        <v>0.84</v>
      </c>
      <c r="V95" t="n">
        <v>0.89</v>
      </c>
      <c r="W95" t="n">
        <v>2.95</v>
      </c>
      <c r="X95" t="n">
        <v>0.09</v>
      </c>
      <c r="Y95" t="n">
        <v>1</v>
      </c>
      <c r="Z95" t="n">
        <v>10</v>
      </c>
      <c r="AA95" t="n">
        <v>411.2489852137896</v>
      </c>
      <c r="AB95" t="n">
        <v>562.689004594265</v>
      </c>
      <c r="AC95" t="n">
        <v>508.9867557347657</v>
      </c>
      <c r="AD95" t="n">
        <v>411248.9852137896</v>
      </c>
      <c r="AE95" t="n">
        <v>562689.004594265</v>
      </c>
      <c r="AF95" t="n">
        <v>2.364397697450787e-06</v>
      </c>
      <c r="AG95" t="n">
        <v>17.60416666666667</v>
      </c>
      <c r="AH95" t="n">
        <v>508986.7557347657</v>
      </c>
    </row>
    <row r="96">
      <c r="A96" t="n">
        <v>94</v>
      </c>
      <c r="B96" t="n">
        <v>125</v>
      </c>
      <c r="C96" t="inlineStr">
        <is>
          <t xml:space="preserve">CONCLUIDO	</t>
        </is>
      </c>
      <c r="D96" t="n">
        <v>7.3966</v>
      </c>
      <c r="E96" t="n">
        <v>13.52</v>
      </c>
      <c r="F96" t="n">
        <v>10.48</v>
      </c>
      <c r="G96" t="n">
        <v>104.79</v>
      </c>
      <c r="H96" t="n">
        <v>1.52</v>
      </c>
      <c r="I96" t="n">
        <v>6</v>
      </c>
      <c r="J96" t="n">
        <v>286.74</v>
      </c>
      <c r="K96" t="n">
        <v>58.47</v>
      </c>
      <c r="L96" t="n">
        <v>24.5</v>
      </c>
      <c r="M96" t="n">
        <v>4</v>
      </c>
      <c r="N96" t="n">
        <v>78.77</v>
      </c>
      <c r="O96" t="n">
        <v>35598.74</v>
      </c>
      <c r="P96" t="n">
        <v>166.53</v>
      </c>
      <c r="Q96" t="n">
        <v>197.76</v>
      </c>
      <c r="R96" t="n">
        <v>30.17</v>
      </c>
      <c r="S96" t="n">
        <v>25.4</v>
      </c>
      <c r="T96" t="n">
        <v>1552.24</v>
      </c>
      <c r="U96" t="n">
        <v>0.84</v>
      </c>
      <c r="V96" t="n">
        <v>0.89</v>
      </c>
      <c r="W96" t="n">
        <v>2.95</v>
      </c>
      <c r="X96" t="n">
        <v>0.09</v>
      </c>
      <c r="Y96" t="n">
        <v>1</v>
      </c>
      <c r="Z96" t="n">
        <v>10</v>
      </c>
      <c r="AA96" t="n">
        <v>411.3263769860843</v>
      </c>
      <c r="AB96" t="n">
        <v>562.7948954314027</v>
      </c>
      <c r="AC96" t="n">
        <v>509.0825404990256</v>
      </c>
      <c r="AD96" t="n">
        <v>411326.3769860843</v>
      </c>
      <c r="AE96" t="n">
        <v>562794.8954314027</v>
      </c>
      <c r="AF96" t="n">
        <v>2.364653453171326e-06</v>
      </c>
      <c r="AG96" t="n">
        <v>17.60416666666667</v>
      </c>
      <c r="AH96" t="n">
        <v>509082.5404990257</v>
      </c>
    </row>
    <row r="97">
      <c r="A97" t="n">
        <v>95</v>
      </c>
      <c r="B97" t="n">
        <v>125</v>
      </c>
      <c r="C97" t="inlineStr">
        <is>
          <t xml:space="preserve">CONCLUIDO	</t>
        </is>
      </c>
      <c r="D97" t="n">
        <v>7.3933</v>
      </c>
      <c r="E97" t="n">
        <v>13.53</v>
      </c>
      <c r="F97" t="n">
        <v>10.49</v>
      </c>
      <c r="G97" t="n">
        <v>104.86</v>
      </c>
      <c r="H97" t="n">
        <v>1.53</v>
      </c>
      <c r="I97" t="n">
        <v>6</v>
      </c>
      <c r="J97" t="n">
        <v>287.24</v>
      </c>
      <c r="K97" t="n">
        <v>58.47</v>
      </c>
      <c r="L97" t="n">
        <v>24.75</v>
      </c>
      <c r="M97" t="n">
        <v>4</v>
      </c>
      <c r="N97" t="n">
        <v>79.02</v>
      </c>
      <c r="O97" t="n">
        <v>35660.82</v>
      </c>
      <c r="P97" t="n">
        <v>166.78</v>
      </c>
      <c r="Q97" t="n">
        <v>197.76</v>
      </c>
      <c r="R97" t="n">
        <v>30.34</v>
      </c>
      <c r="S97" t="n">
        <v>25.4</v>
      </c>
      <c r="T97" t="n">
        <v>1638.35</v>
      </c>
      <c r="U97" t="n">
        <v>0.84</v>
      </c>
      <c r="V97" t="n">
        <v>0.89</v>
      </c>
      <c r="W97" t="n">
        <v>2.95</v>
      </c>
      <c r="X97" t="n">
        <v>0.1</v>
      </c>
      <c r="Y97" t="n">
        <v>1</v>
      </c>
      <c r="Z97" t="n">
        <v>10</v>
      </c>
      <c r="AA97" t="n">
        <v>411.6299861438255</v>
      </c>
      <c r="AB97" t="n">
        <v>563.2103068753148</v>
      </c>
      <c r="AC97" t="n">
        <v>509.4583056577644</v>
      </c>
      <c r="AD97" t="n">
        <v>411629.9861438255</v>
      </c>
      <c r="AE97" t="n">
        <v>563210.3068753148</v>
      </c>
      <c r="AF97" t="n">
        <v>2.363598460824103e-06</v>
      </c>
      <c r="AG97" t="n">
        <v>17.6171875</v>
      </c>
      <c r="AH97" t="n">
        <v>509458.3056577644</v>
      </c>
    </row>
    <row r="98">
      <c r="A98" t="n">
        <v>96</v>
      </c>
      <c r="B98" t="n">
        <v>125</v>
      </c>
      <c r="C98" t="inlineStr">
        <is>
          <t xml:space="preserve">CONCLUIDO	</t>
        </is>
      </c>
      <c r="D98" t="n">
        <v>7.393</v>
      </c>
      <c r="E98" t="n">
        <v>13.53</v>
      </c>
      <c r="F98" t="n">
        <v>10.49</v>
      </c>
      <c r="G98" t="n">
        <v>104.86</v>
      </c>
      <c r="H98" t="n">
        <v>1.55</v>
      </c>
      <c r="I98" t="n">
        <v>6</v>
      </c>
      <c r="J98" t="n">
        <v>287.75</v>
      </c>
      <c r="K98" t="n">
        <v>58.47</v>
      </c>
      <c r="L98" t="n">
        <v>25</v>
      </c>
      <c r="M98" t="n">
        <v>4</v>
      </c>
      <c r="N98" t="n">
        <v>79.27</v>
      </c>
      <c r="O98" t="n">
        <v>35723.02</v>
      </c>
      <c r="P98" t="n">
        <v>167</v>
      </c>
      <c r="Q98" t="n">
        <v>197.75</v>
      </c>
      <c r="R98" t="n">
        <v>30.35</v>
      </c>
      <c r="S98" t="n">
        <v>25.4</v>
      </c>
      <c r="T98" t="n">
        <v>1641.93</v>
      </c>
      <c r="U98" t="n">
        <v>0.84</v>
      </c>
      <c r="V98" t="n">
        <v>0.89</v>
      </c>
      <c r="W98" t="n">
        <v>2.95</v>
      </c>
      <c r="X98" t="n">
        <v>0.1</v>
      </c>
      <c r="Y98" t="n">
        <v>1</v>
      </c>
      <c r="Z98" t="n">
        <v>10</v>
      </c>
      <c r="AA98" t="n">
        <v>411.7987913881837</v>
      </c>
      <c r="AB98" t="n">
        <v>563.4412736578076</v>
      </c>
      <c r="AC98" t="n">
        <v>509.6672292947</v>
      </c>
      <c r="AD98" t="n">
        <v>411798.7913881837</v>
      </c>
      <c r="AE98" t="n">
        <v>563441.2736578076</v>
      </c>
      <c r="AF98" t="n">
        <v>2.3635025524289e-06</v>
      </c>
      <c r="AG98" t="n">
        <v>17.6171875</v>
      </c>
      <c r="AH98" t="n">
        <v>509667.2292947</v>
      </c>
    </row>
    <row r="99">
      <c r="A99" t="n">
        <v>97</v>
      </c>
      <c r="B99" t="n">
        <v>125</v>
      </c>
      <c r="C99" t="inlineStr">
        <is>
          <t xml:space="preserve">CONCLUIDO	</t>
        </is>
      </c>
      <c r="D99" t="n">
        <v>7.394</v>
      </c>
      <c r="E99" t="n">
        <v>13.52</v>
      </c>
      <c r="F99" t="n">
        <v>10.48</v>
      </c>
      <c r="G99" t="n">
        <v>104.84</v>
      </c>
      <c r="H99" t="n">
        <v>1.56</v>
      </c>
      <c r="I99" t="n">
        <v>6</v>
      </c>
      <c r="J99" t="n">
        <v>288.25</v>
      </c>
      <c r="K99" t="n">
        <v>58.47</v>
      </c>
      <c r="L99" t="n">
        <v>25.25</v>
      </c>
      <c r="M99" t="n">
        <v>4</v>
      </c>
      <c r="N99" t="n">
        <v>79.53</v>
      </c>
      <c r="O99" t="n">
        <v>35785.31</v>
      </c>
      <c r="P99" t="n">
        <v>167.17</v>
      </c>
      <c r="Q99" t="n">
        <v>197.76</v>
      </c>
      <c r="R99" t="n">
        <v>30.37</v>
      </c>
      <c r="S99" t="n">
        <v>25.4</v>
      </c>
      <c r="T99" t="n">
        <v>1651.28</v>
      </c>
      <c r="U99" t="n">
        <v>0.84</v>
      </c>
      <c r="V99" t="n">
        <v>0.89</v>
      </c>
      <c r="W99" t="n">
        <v>2.95</v>
      </c>
      <c r="X99" t="n">
        <v>0.09</v>
      </c>
      <c r="Y99" t="n">
        <v>1</v>
      </c>
      <c r="Z99" t="n">
        <v>10</v>
      </c>
      <c r="AA99" t="n">
        <v>411.8567888404792</v>
      </c>
      <c r="AB99" t="n">
        <v>563.5206283307053</v>
      </c>
      <c r="AC99" t="n">
        <v>509.7390104689914</v>
      </c>
      <c r="AD99" t="n">
        <v>411856.7888404792</v>
      </c>
      <c r="AE99" t="n">
        <v>563520.6283307053</v>
      </c>
      <c r="AF99" t="n">
        <v>2.363822247079575e-06</v>
      </c>
      <c r="AG99" t="n">
        <v>17.60416666666667</v>
      </c>
      <c r="AH99" t="n">
        <v>509739.0104689914</v>
      </c>
    </row>
    <row r="100">
      <c r="A100" t="n">
        <v>98</v>
      </c>
      <c r="B100" t="n">
        <v>125</v>
      </c>
      <c r="C100" t="inlineStr">
        <is>
          <t xml:space="preserve">CONCLUIDO	</t>
        </is>
      </c>
      <c r="D100" t="n">
        <v>7.3899</v>
      </c>
      <c r="E100" t="n">
        <v>13.53</v>
      </c>
      <c r="F100" t="n">
        <v>10.49</v>
      </c>
      <c r="G100" t="n">
        <v>104.92</v>
      </c>
      <c r="H100" t="n">
        <v>1.57</v>
      </c>
      <c r="I100" t="n">
        <v>6</v>
      </c>
      <c r="J100" t="n">
        <v>288.76</v>
      </c>
      <c r="K100" t="n">
        <v>58.47</v>
      </c>
      <c r="L100" t="n">
        <v>25.5</v>
      </c>
      <c r="M100" t="n">
        <v>4</v>
      </c>
      <c r="N100" t="n">
        <v>79.78</v>
      </c>
      <c r="O100" t="n">
        <v>35847.71</v>
      </c>
      <c r="P100" t="n">
        <v>167.48</v>
      </c>
      <c r="Q100" t="n">
        <v>197.76</v>
      </c>
      <c r="R100" t="n">
        <v>30.46</v>
      </c>
      <c r="S100" t="n">
        <v>25.4</v>
      </c>
      <c r="T100" t="n">
        <v>1697.58</v>
      </c>
      <c r="U100" t="n">
        <v>0.83</v>
      </c>
      <c r="V100" t="n">
        <v>0.89</v>
      </c>
      <c r="W100" t="n">
        <v>2.95</v>
      </c>
      <c r="X100" t="n">
        <v>0.1</v>
      </c>
      <c r="Y100" t="n">
        <v>1</v>
      </c>
      <c r="Z100" t="n">
        <v>10</v>
      </c>
      <c r="AA100" t="n">
        <v>412.2232953334919</v>
      </c>
      <c r="AB100" t="n">
        <v>564.0220986835707</v>
      </c>
      <c r="AC100" t="n">
        <v>510.1926211951972</v>
      </c>
      <c r="AD100" t="n">
        <v>412223.2953334919</v>
      </c>
      <c r="AE100" t="n">
        <v>564022.0986835706</v>
      </c>
      <c r="AF100" t="n">
        <v>2.362511499011813e-06</v>
      </c>
      <c r="AG100" t="n">
        <v>17.6171875</v>
      </c>
      <c r="AH100" t="n">
        <v>510192.6211951972</v>
      </c>
    </row>
    <row r="101">
      <c r="A101" t="n">
        <v>99</v>
      </c>
      <c r="B101" t="n">
        <v>125</v>
      </c>
      <c r="C101" t="inlineStr">
        <is>
          <t xml:space="preserve">CONCLUIDO	</t>
        </is>
      </c>
      <c r="D101" t="n">
        <v>7.3933</v>
      </c>
      <c r="E101" t="n">
        <v>13.53</v>
      </c>
      <c r="F101" t="n">
        <v>10.49</v>
      </c>
      <c r="G101" t="n">
        <v>104.86</v>
      </c>
      <c r="H101" t="n">
        <v>1.59</v>
      </c>
      <c r="I101" t="n">
        <v>6</v>
      </c>
      <c r="J101" t="n">
        <v>289.26</v>
      </c>
      <c r="K101" t="n">
        <v>58.47</v>
      </c>
      <c r="L101" t="n">
        <v>25.75</v>
      </c>
      <c r="M101" t="n">
        <v>4</v>
      </c>
      <c r="N101" t="n">
        <v>80.04000000000001</v>
      </c>
      <c r="O101" t="n">
        <v>35910.21</v>
      </c>
      <c r="P101" t="n">
        <v>167.43</v>
      </c>
      <c r="Q101" t="n">
        <v>197.76</v>
      </c>
      <c r="R101" t="n">
        <v>30.3</v>
      </c>
      <c r="S101" t="n">
        <v>25.4</v>
      </c>
      <c r="T101" t="n">
        <v>1616.02</v>
      </c>
      <c r="U101" t="n">
        <v>0.84</v>
      </c>
      <c r="V101" t="n">
        <v>0.89</v>
      </c>
      <c r="W101" t="n">
        <v>2.95</v>
      </c>
      <c r="X101" t="n">
        <v>0.1</v>
      </c>
      <c r="Y101" t="n">
        <v>1</v>
      </c>
      <c r="Z101" t="n">
        <v>10</v>
      </c>
      <c r="AA101" t="n">
        <v>412.1084292028821</v>
      </c>
      <c r="AB101" t="n">
        <v>563.8649337761342</v>
      </c>
      <c r="AC101" t="n">
        <v>510.0504558859442</v>
      </c>
      <c r="AD101" t="n">
        <v>412108.429202882</v>
      </c>
      <c r="AE101" t="n">
        <v>563864.9337761342</v>
      </c>
      <c r="AF101" t="n">
        <v>2.363598460824103e-06</v>
      </c>
      <c r="AG101" t="n">
        <v>17.6171875</v>
      </c>
      <c r="AH101" t="n">
        <v>510050.4558859442</v>
      </c>
    </row>
    <row r="102">
      <c r="A102" t="n">
        <v>100</v>
      </c>
      <c r="B102" t="n">
        <v>125</v>
      </c>
      <c r="C102" t="inlineStr">
        <is>
          <t xml:space="preserve">CONCLUIDO	</t>
        </is>
      </c>
      <c r="D102" t="n">
        <v>7.3977</v>
      </c>
      <c r="E102" t="n">
        <v>13.52</v>
      </c>
      <c r="F102" t="n">
        <v>10.48</v>
      </c>
      <c r="G102" t="n">
        <v>104.78</v>
      </c>
      <c r="H102" t="n">
        <v>1.6</v>
      </c>
      <c r="I102" t="n">
        <v>6</v>
      </c>
      <c r="J102" t="n">
        <v>289.77</v>
      </c>
      <c r="K102" t="n">
        <v>58.47</v>
      </c>
      <c r="L102" t="n">
        <v>26</v>
      </c>
      <c r="M102" t="n">
        <v>4</v>
      </c>
      <c r="N102" t="n">
        <v>80.3</v>
      </c>
      <c r="O102" t="n">
        <v>35972.82</v>
      </c>
      <c r="P102" t="n">
        <v>167.18</v>
      </c>
      <c r="Q102" t="n">
        <v>197.75</v>
      </c>
      <c r="R102" t="n">
        <v>30.02</v>
      </c>
      <c r="S102" t="n">
        <v>25.4</v>
      </c>
      <c r="T102" t="n">
        <v>1477.67</v>
      </c>
      <c r="U102" t="n">
        <v>0.85</v>
      </c>
      <c r="V102" t="n">
        <v>0.89</v>
      </c>
      <c r="W102" t="n">
        <v>2.95</v>
      </c>
      <c r="X102" t="n">
        <v>0.09</v>
      </c>
      <c r="Y102" t="n">
        <v>1</v>
      </c>
      <c r="Z102" t="n">
        <v>10</v>
      </c>
      <c r="AA102" t="n">
        <v>411.7794282480028</v>
      </c>
      <c r="AB102" t="n">
        <v>563.4147801551705</v>
      </c>
      <c r="AC102" t="n">
        <v>509.6432642947708</v>
      </c>
      <c r="AD102" t="n">
        <v>411779.4282480028</v>
      </c>
      <c r="AE102" t="n">
        <v>563414.7801551706</v>
      </c>
      <c r="AF102" t="n">
        <v>2.365005117287066e-06</v>
      </c>
      <c r="AG102" t="n">
        <v>17.60416666666667</v>
      </c>
      <c r="AH102" t="n">
        <v>509643.2642947708</v>
      </c>
    </row>
    <row r="103">
      <c r="A103" t="n">
        <v>101</v>
      </c>
      <c r="B103" t="n">
        <v>125</v>
      </c>
      <c r="C103" t="inlineStr">
        <is>
          <t xml:space="preserve">CONCLUIDO	</t>
        </is>
      </c>
      <c r="D103" t="n">
        <v>7.3949</v>
      </c>
      <c r="E103" t="n">
        <v>13.52</v>
      </c>
      <c r="F103" t="n">
        <v>10.48</v>
      </c>
      <c r="G103" t="n">
        <v>104.83</v>
      </c>
      <c r="H103" t="n">
        <v>1.61</v>
      </c>
      <c r="I103" t="n">
        <v>6</v>
      </c>
      <c r="J103" t="n">
        <v>290.28</v>
      </c>
      <c r="K103" t="n">
        <v>58.47</v>
      </c>
      <c r="L103" t="n">
        <v>26.25</v>
      </c>
      <c r="M103" t="n">
        <v>4</v>
      </c>
      <c r="N103" t="n">
        <v>80.56</v>
      </c>
      <c r="O103" t="n">
        <v>36035.53</v>
      </c>
      <c r="P103" t="n">
        <v>167.39</v>
      </c>
      <c r="Q103" t="n">
        <v>197.79</v>
      </c>
      <c r="R103" t="n">
        <v>30.21</v>
      </c>
      <c r="S103" t="n">
        <v>25.4</v>
      </c>
      <c r="T103" t="n">
        <v>1568.76</v>
      </c>
      <c r="U103" t="n">
        <v>0.84</v>
      </c>
      <c r="V103" t="n">
        <v>0.89</v>
      </c>
      <c r="W103" t="n">
        <v>2.95</v>
      </c>
      <c r="X103" t="n">
        <v>0.09</v>
      </c>
      <c r="Y103" t="n">
        <v>1</v>
      </c>
      <c r="Z103" t="n">
        <v>10</v>
      </c>
      <c r="AA103" t="n">
        <v>411.9980737668304</v>
      </c>
      <c r="AB103" t="n">
        <v>563.7139405999901</v>
      </c>
      <c r="AC103" t="n">
        <v>509.9138732866111</v>
      </c>
      <c r="AD103" t="n">
        <v>411998.0737668304</v>
      </c>
      <c r="AE103" t="n">
        <v>563713.9405999901</v>
      </c>
      <c r="AF103" t="n">
        <v>2.36410997226518e-06</v>
      </c>
      <c r="AG103" t="n">
        <v>17.60416666666667</v>
      </c>
      <c r="AH103" t="n">
        <v>509913.8732866111</v>
      </c>
    </row>
    <row r="104">
      <c r="A104" t="n">
        <v>102</v>
      </c>
      <c r="B104" t="n">
        <v>125</v>
      </c>
      <c r="C104" t="inlineStr">
        <is>
          <t xml:space="preserve">CONCLUIDO	</t>
        </is>
      </c>
      <c r="D104" t="n">
        <v>7.3925</v>
      </c>
      <c r="E104" t="n">
        <v>13.53</v>
      </c>
      <c r="F104" t="n">
        <v>10.49</v>
      </c>
      <c r="G104" t="n">
        <v>104.87</v>
      </c>
      <c r="H104" t="n">
        <v>1.62</v>
      </c>
      <c r="I104" t="n">
        <v>6</v>
      </c>
      <c r="J104" t="n">
        <v>290.79</v>
      </c>
      <c r="K104" t="n">
        <v>58.47</v>
      </c>
      <c r="L104" t="n">
        <v>26.5</v>
      </c>
      <c r="M104" t="n">
        <v>4</v>
      </c>
      <c r="N104" t="n">
        <v>80.81999999999999</v>
      </c>
      <c r="O104" t="n">
        <v>36098.35</v>
      </c>
      <c r="P104" t="n">
        <v>167.49</v>
      </c>
      <c r="Q104" t="n">
        <v>197.75</v>
      </c>
      <c r="R104" t="n">
        <v>30.39</v>
      </c>
      <c r="S104" t="n">
        <v>25.4</v>
      </c>
      <c r="T104" t="n">
        <v>1663.03</v>
      </c>
      <c r="U104" t="n">
        <v>0.84</v>
      </c>
      <c r="V104" t="n">
        <v>0.89</v>
      </c>
      <c r="W104" t="n">
        <v>2.95</v>
      </c>
      <c r="X104" t="n">
        <v>0.1</v>
      </c>
      <c r="Y104" t="n">
        <v>1</v>
      </c>
      <c r="Z104" t="n">
        <v>10</v>
      </c>
      <c r="AA104" t="n">
        <v>412.1709552360181</v>
      </c>
      <c r="AB104" t="n">
        <v>563.9504846531247</v>
      </c>
      <c r="AC104" t="n">
        <v>510.1278419073062</v>
      </c>
      <c r="AD104" t="n">
        <v>412170.9552360181</v>
      </c>
      <c r="AE104" t="n">
        <v>563950.4846531247</v>
      </c>
      <c r="AF104" t="n">
        <v>2.363342705103564e-06</v>
      </c>
      <c r="AG104" t="n">
        <v>17.6171875</v>
      </c>
      <c r="AH104" t="n">
        <v>510127.8419073062</v>
      </c>
    </row>
    <row r="105">
      <c r="A105" t="n">
        <v>103</v>
      </c>
      <c r="B105" t="n">
        <v>125</v>
      </c>
      <c r="C105" t="inlineStr">
        <is>
          <t xml:space="preserve">CONCLUIDO	</t>
        </is>
      </c>
      <c r="D105" t="n">
        <v>7.3942</v>
      </c>
      <c r="E105" t="n">
        <v>13.52</v>
      </c>
      <c r="F105" t="n">
        <v>10.48</v>
      </c>
      <c r="G105" t="n">
        <v>104.84</v>
      </c>
      <c r="H105" t="n">
        <v>1.64</v>
      </c>
      <c r="I105" t="n">
        <v>6</v>
      </c>
      <c r="J105" t="n">
        <v>291.3</v>
      </c>
      <c r="K105" t="n">
        <v>58.47</v>
      </c>
      <c r="L105" t="n">
        <v>26.75</v>
      </c>
      <c r="M105" t="n">
        <v>4</v>
      </c>
      <c r="N105" t="n">
        <v>81.08</v>
      </c>
      <c r="O105" t="n">
        <v>36161.27</v>
      </c>
      <c r="P105" t="n">
        <v>167.55</v>
      </c>
      <c r="Q105" t="n">
        <v>197.78</v>
      </c>
      <c r="R105" t="n">
        <v>30.3</v>
      </c>
      <c r="S105" t="n">
        <v>25.4</v>
      </c>
      <c r="T105" t="n">
        <v>1616.37</v>
      </c>
      <c r="U105" t="n">
        <v>0.84</v>
      </c>
      <c r="V105" t="n">
        <v>0.89</v>
      </c>
      <c r="W105" t="n">
        <v>2.95</v>
      </c>
      <c r="X105" t="n">
        <v>0.09</v>
      </c>
      <c r="Y105" t="n">
        <v>1</v>
      </c>
      <c r="Z105" t="n">
        <v>10</v>
      </c>
      <c r="AA105" t="n">
        <v>412.1318785103599</v>
      </c>
      <c r="AB105" t="n">
        <v>563.8970181531359</v>
      </c>
      <c r="AC105" t="n">
        <v>510.0794781750355</v>
      </c>
      <c r="AD105" t="n">
        <v>412131.8785103599</v>
      </c>
      <c r="AE105" t="n">
        <v>563897.0181531359</v>
      </c>
      <c r="AF105" t="n">
        <v>2.363886186009709e-06</v>
      </c>
      <c r="AG105" t="n">
        <v>17.60416666666667</v>
      </c>
      <c r="AH105" t="n">
        <v>510079.4781750355</v>
      </c>
    </row>
    <row r="106">
      <c r="A106" t="n">
        <v>104</v>
      </c>
      <c r="B106" t="n">
        <v>125</v>
      </c>
      <c r="C106" t="inlineStr">
        <is>
          <t xml:space="preserve">CONCLUIDO	</t>
        </is>
      </c>
      <c r="D106" t="n">
        <v>7.3911</v>
      </c>
      <c r="E106" t="n">
        <v>13.53</v>
      </c>
      <c r="F106" t="n">
        <v>10.49</v>
      </c>
      <c r="G106" t="n">
        <v>104.89</v>
      </c>
      <c r="H106" t="n">
        <v>1.65</v>
      </c>
      <c r="I106" t="n">
        <v>6</v>
      </c>
      <c r="J106" t="n">
        <v>291.81</v>
      </c>
      <c r="K106" t="n">
        <v>58.47</v>
      </c>
      <c r="L106" t="n">
        <v>27</v>
      </c>
      <c r="M106" t="n">
        <v>4</v>
      </c>
      <c r="N106" t="n">
        <v>81.34</v>
      </c>
      <c r="O106" t="n">
        <v>36224.3</v>
      </c>
      <c r="P106" t="n">
        <v>167.45</v>
      </c>
      <c r="Q106" t="n">
        <v>197.76</v>
      </c>
      <c r="R106" t="n">
        <v>30.44</v>
      </c>
      <c r="S106" t="n">
        <v>25.4</v>
      </c>
      <c r="T106" t="n">
        <v>1686.22</v>
      </c>
      <c r="U106" t="n">
        <v>0.83</v>
      </c>
      <c r="V106" t="n">
        <v>0.89</v>
      </c>
      <c r="W106" t="n">
        <v>2.95</v>
      </c>
      <c r="X106" t="n">
        <v>0.1</v>
      </c>
      <c r="Y106" t="n">
        <v>1</v>
      </c>
      <c r="Z106" t="n">
        <v>10</v>
      </c>
      <c r="AA106" t="n">
        <v>412.1736469895004</v>
      </c>
      <c r="AB106" t="n">
        <v>563.9541676289909</v>
      </c>
      <c r="AC106" t="n">
        <v>510.1311733851249</v>
      </c>
      <c r="AD106" t="n">
        <v>412173.6469895004</v>
      </c>
      <c r="AE106" t="n">
        <v>563954.167628991</v>
      </c>
      <c r="AF106" t="n">
        <v>2.362895132592622e-06</v>
      </c>
      <c r="AG106" t="n">
        <v>17.6171875</v>
      </c>
      <c r="AH106" t="n">
        <v>510131.1733851249</v>
      </c>
    </row>
    <row r="107">
      <c r="A107" t="n">
        <v>105</v>
      </c>
      <c r="B107" t="n">
        <v>125</v>
      </c>
      <c r="C107" t="inlineStr">
        <is>
          <t xml:space="preserve">CONCLUIDO	</t>
        </is>
      </c>
      <c r="D107" t="n">
        <v>7.3917</v>
      </c>
      <c r="E107" t="n">
        <v>13.53</v>
      </c>
      <c r="F107" t="n">
        <v>10.49</v>
      </c>
      <c r="G107" t="n">
        <v>104.88</v>
      </c>
      <c r="H107" t="n">
        <v>1.66</v>
      </c>
      <c r="I107" t="n">
        <v>6</v>
      </c>
      <c r="J107" t="n">
        <v>292.32</v>
      </c>
      <c r="K107" t="n">
        <v>58.47</v>
      </c>
      <c r="L107" t="n">
        <v>27.25</v>
      </c>
      <c r="M107" t="n">
        <v>4</v>
      </c>
      <c r="N107" t="n">
        <v>81.59999999999999</v>
      </c>
      <c r="O107" t="n">
        <v>36287.44</v>
      </c>
      <c r="P107" t="n">
        <v>167.48</v>
      </c>
      <c r="Q107" t="n">
        <v>197.76</v>
      </c>
      <c r="R107" t="n">
        <v>30.46</v>
      </c>
      <c r="S107" t="n">
        <v>25.4</v>
      </c>
      <c r="T107" t="n">
        <v>1697.66</v>
      </c>
      <c r="U107" t="n">
        <v>0.83</v>
      </c>
      <c r="V107" t="n">
        <v>0.89</v>
      </c>
      <c r="W107" t="n">
        <v>2.95</v>
      </c>
      <c r="X107" t="n">
        <v>0.1</v>
      </c>
      <c r="Y107" t="n">
        <v>1</v>
      </c>
      <c r="Z107" t="n">
        <v>10</v>
      </c>
      <c r="AA107" t="n">
        <v>412.1819590133761</v>
      </c>
      <c r="AB107" t="n">
        <v>563.9655405067583</v>
      </c>
      <c r="AC107" t="n">
        <v>510.1414608514</v>
      </c>
      <c r="AD107" t="n">
        <v>412181.959013376</v>
      </c>
      <c r="AE107" t="n">
        <v>563965.5405067583</v>
      </c>
      <c r="AF107" t="n">
        <v>2.363086949383025e-06</v>
      </c>
      <c r="AG107" t="n">
        <v>17.6171875</v>
      </c>
      <c r="AH107" t="n">
        <v>510141.4608514</v>
      </c>
    </row>
    <row r="108">
      <c r="A108" t="n">
        <v>106</v>
      </c>
      <c r="B108" t="n">
        <v>125</v>
      </c>
      <c r="C108" t="inlineStr">
        <is>
          <t xml:space="preserve">CONCLUIDO	</t>
        </is>
      </c>
      <c r="D108" t="n">
        <v>7.3923</v>
      </c>
      <c r="E108" t="n">
        <v>13.53</v>
      </c>
      <c r="F108" t="n">
        <v>10.49</v>
      </c>
      <c r="G108" t="n">
        <v>104.87</v>
      </c>
      <c r="H108" t="n">
        <v>1.67</v>
      </c>
      <c r="I108" t="n">
        <v>6</v>
      </c>
      <c r="J108" t="n">
        <v>292.84</v>
      </c>
      <c r="K108" t="n">
        <v>58.47</v>
      </c>
      <c r="L108" t="n">
        <v>27.5</v>
      </c>
      <c r="M108" t="n">
        <v>4</v>
      </c>
      <c r="N108" t="n">
        <v>81.86</v>
      </c>
      <c r="O108" t="n">
        <v>36350.69</v>
      </c>
      <c r="P108" t="n">
        <v>167.39</v>
      </c>
      <c r="Q108" t="n">
        <v>197.76</v>
      </c>
      <c r="R108" t="n">
        <v>30.37</v>
      </c>
      <c r="S108" t="n">
        <v>25.4</v>
      </c>
      <c r="T108" t="n">
        <v>1648.78</v>
      </c>
      <c r="U108" t="n">
        <v>0.84</v>
      </c>
      <c r="V108" t="n">
        <v>0.89</v>
      </c>
      <c r="W108" t="n">
        <v>2.95</v>
      </c>
      <c r="X108" t="n">
        <v>0.1</v>
      </c>
      <c r="Y108" t="n">
        <v>1</v>
      </c>
      <c r="Z108" t="n">
        <v>10</v>
      </c>
      <c r="AA108" t="n">
        <v>412.1019297899452</v>
      </c>
      <c r="AB108" t="n">
        <v>563.8560409926201</v>
      </c>
      <c r="AC108" t="n">
        <v>510.0424118172076</v>
      </c>
      <c r="AD108" t="n">
        <v>412101.9297899453</v>
      </c>
      <c r="AE108" t="n">
        <v>563856.0409926202</v>
      </c>
      <c r="AF108" t="n">
        <v>2.363278766173429e-06</v>
      </c>
      <c r="AG108" t="n">
        <v>17.6171875</v>
      </c>
      <c r="AH108" t="n">
        <v>510042.4118172076</v>
      </c>
    </row>
    <row r="109">
      <c r="A109" t="n">
        <v>107</v>
      </c>
      <c r="B109" t="n">
        <v>125</v>
      </c>
      <c r="C109" t="inlineStr">
        <is>
          <t xml:space="preserve">CONCLUIDO	</t>
        </is>
      </c>
      <c r="D109" t="n">
        <v>7.3931</v>
      </c>
      <c r="E109" t="n">
        <v>13.53</v>
      </c>
      <c r="F109" t="n">
        <v>10.49</v>
      </c>
      <c r="G109" t="n">
        <v>104.86</v>
      </c>
      <c r="H109" t="n">
        <v>1.68</v>
      </c>
      <c r="I109" t="n">
        <v>6</v>
      </c>
      <c r="J109" t="n">
        <v>293.35</v>
      </c>
      <c r="K109" t="n">
        <v>58.47</v>
      </c>
      <c r="L109" t="n">
        <v>27.75</v>
      </c>
      <c r="M109" t="n">
        <v>4</v>
      </c>
      <c r="N109" t="n">
        <v>82.13</v>
      </c>
      <c r="O109" t="n">
        <v>36414.05</v>
      </c>
      <c r="P109" t="n">
        <v>167.29</v>
      </c>
      <c r="Q109" t="n">
        <v>197.75</v>
      </c>
      <c r="R109" t="n">
        <v>30.44</v>
      </c>
      <c r="S109" t="n">
        <v>25.4</v>
      </c>
      <c r="T109" t="n">
        <v>1687.6</v>
      </c>
      <c r="U109" t="n">
        <v>0.83</v>
      </c>
      <c r="V109" t="n">
        <v>0.89</v>
      </c>
      <c r="W109" t="n">
        <v>2.95</v>
      </c>
      <c r="X109" t="n">
        <v>0.1</v>
      </c>
      <c r="Y109" t="n">
        <v>1</v>
      </c>
      <c r="Z109" t="n">
        <v>10</v>
      </c>
      <c r="AA109" t="n">
        <v>412.0099660882361</v>
      </c>
      <c r="AB109" t="n">
        <v>563.7302121987894</v>
      </c>
      <c r="AC109" t="n">
        <v>509.9285919468583</v>
      </c>
      <c r="AD109" t="n">
        <v>412009.9660882361</v>
      </c>
      <c r="AE109" t="n">
        <v>563730.2121987895</v>
      </c>
      <c r="AF109" t="n">
        <v>2.363534521893968e-06</v>
      </c>
      <c r="AG109" t="n">
        <v>17.6171875</v>
      </c>
      <c r="AH109" t="n">
        <v>509928.5919468583</v>
      </c>
    </row>
    <row r="110">
      <c r="A110" t="n">
        <v>108</v>
      </c>
      <c r="B110" t="n">
        <v>125</v>
      </c>
      <c r="C110" t="inlineStr">
        <is>
          <t xml:space="preserve">CONCLUIDO	</t>
        </is>
      </c>
      <c r="D110" t="n">
        <v>7.393</v>
      </c>
      <c r="E110" t="n">
        <v>13.53</v>
      </c>
      <c r="F110" t="n">
        <v>10.49</v>
      </c>
      <c r="G110" t="n">
        <v>104.86</v>
      </c>
      <c r="H110" t="n">
        <v>1.7</v>
      </c>
      <c r="I110" t="n">
        <v>6</v>
      </c>
      <c r="J110" t="n">
        <v>293.86</v>
      </c>
      <c r="K110" t="n">
        <v>58.47</v>
      </c>
      <c r="L110" t="n">
        <v>28</v>
      </c>
      <c r="M110" t="n">
        <v>4</v>
      </c>
      <c r="N110" t="n">
        <v>82.39</v>
      </c>
      <c r="O110" t="n">
        <v>36477.51</v>
      </c>
      <c r="P110" t="n">
        <v>167.18</v>
      </c>
      <c r="Q110" t="n">
        <v>197.76</v>
      </c>
      <c r="R110" t="n">
        <v>30.34</v>
      </c>
      <c r="S110" t="n">
        <v>25.4</v>
      </c>
      <c r="T110" t="n">
        <v>1638.29</v>
      </c>
      <c r="U110" t="n">
        <v>0.84</v>
      </c>
      <c r="V110" t="n">
        <v>0.89</v>
      </c>
      <c r="W110" t="n">
        <v>2.95</v>
      </c>
      <c r="X110" t="n">
        <v>0.1</v>
      </c>
      <c r="Y110" t="n">
        <v>1</v>
      </c>
      <c r="Z110" t="n">
        <v>10</v>
      </c>
      <c r="AA110" t="n">
        <v>411.9312886886102</v>
      </c>
      <c r="AB110" t="n">
        <v>563.6225623096194</v>
      </c>
      <c r="AC110" t="n">
        <v>509.8312160120232</v>
      </c>
      <c r="AD110" t="n">
        <v>411931.2886886102</v>
      </c>
      <c r="AE110" t="n">
        <v>563622.5623096194</v>
      </c>
      <c r="AF110" t="n">
        <v>2.3635025524289e-06</v>
      </c>
      <c r="AG110" t="n">
        <v>17.6171875</v>
      </c>
      <c r="AH110" t="n">
        <v>509831.2160120232</v>
      </c>
    </row>
    <row r="111">
      <c r="A111" t="n">
        <v>109</v>
      </c>
      <c r="B111" t="n">
        <v>125</v>
      </c>
      <c r="C111" t="inlineStr">
        <is>
          <t xml:space="preserve">CONCLUIDO	</t>
        </is>
      </c>
      <c r="D111" t="n">
        <v>7.3954</v>
      </c>
      <c r="E111" t="n">
        <v>13.52</v>
      </c>
      <c r="F111" t="n">
        <v>10.48</v>
      </c>
      <c r="G111" t="n">
        <v>104.82</v>
      </c>
      <c r="H111" t="n">
        <v>1.71</v>
      </c>
      <c r="I111" t="n">
        <v>6</v>
      </c>
      <c r="J111" t="n">
        <v>294.38</v>
      </c>
      <c r="K111" t="n">
        <v>58.47</v>
      </c>
      <c r="L111" t="n">
        <v>28.25</v>
      </c>
      <c r="M111" t="n">
        <v>4</v>
      </c>
      <c r="N111" t="n">
        <v>82.66</v>
      </c>
      <c r="O111" t="n">
        <v>36541.09</v>
      </c>
      <c r="P111" t="n">
        <v>166.98</v>
      </c>
      <c r="Q111" t="n">
        <v>197.75</v>
      </c>
      <c r="R111" t="n">
        <v>30.27</v>
      </c>
      <c r="S111" t="n">
        <v>25.4</v>
      </c>
      <c r="T111" t="n">
        <v>1599.97</v>
      </c>
      <c r="U111" t="n">
        <v>0.84</v>
      </c>
      <c r="V111" t="n">
        <v>0.89</v>
      </c>
      <c r="W111" t="n">
        <v>2.95</v>
      </c>
      <c r="X111" t="n">
        <v>0.09</v>
      </c>
      <c r="Y111" t="n">
        <v>1</v>
      </c>
      <c r="Z111" t="n">
        <v>10</v>
      </c>
      <c r="AA111" t="n">
        <v>411.6849109627971</v>
      </c>
      <c r="AB111" t="n">
        <v>563.2854574357439</v>
      </c>
      <c r="AC111" t="n">
        <v>509.5262839541805</v>
      </c>
      <c r="AD111" t="n">
        <v>411684.9109627971</v>
      </c>
      <c r="AE111" t="n">
        <v>563285.4574357439</v>
      </c>
      <c r="AF111" t="n">
        <v>2.364269819590517e-06</v>
      </c>
      <c r="AG111" t="n">
        <v>17.60416666666667</v>
      </c>
      <c r="AH111" t="n">
        <v>509526.2839541805</v>
      </c>
    </row>
    <row r="112">
      <c r="A112" t="n">
        <v>110</v>
      </c>
      <c r="B112" t="n">
        <v>125</v>
      </c>
      <c r="C112" t="inlineStr">
        <is>
          <t xml:space="preserve">CONCLUIDO	</t>
        </is>
      </c>
      <c r="D112" t="n">
        <v>7.3934</v>
      </c>
      <c r="E112" t="n">
        <v>13.53</v>
      </c>
      <c r="F112" t="n">
        <v>10.49</v>
      </c>
      <c r="G112" t="n">
        <v>104.85</v>
      </c>
      <c r="H112" t="n">
        <v>1.72</v>
      </c>
      <c r="I112" t="n">
        <v>6</v>
      </c>
      <c r="J112" t="n">
        <v>294.9</v>
      </c>
      <c r="K112" t="n">
        <v>58.47</v>
      </c>
      <c r="L112" t="n">
        <v>28.5</v>
      </c>
      <c r="M112" t="n">
        <v>4</v>
      </c>
      <c r="N112" t="n">
        <v>82.92</v>
      </c>
      <c r="O112" t="n">
        <v>36604.77</v>
      </c>
      <c r="P112" t="n">
        <v>166.92</v>
      </c>
      <c r="Q112" t="n">
        <v>197.78</v>
      </c>
      <c r="R112" t="n">
        <v>30.32</v>
      </c>
      <c r="S112" t="n">
        <v>25.4</v>
      </c>
      <c r="T112" t="n">
        <v>1626.06</v>
      </c>
      <c r="U112" t="n">
        <v>0.84</v>
      </c>
      <c r="V112" t="n">
        <v>0.89</v>
      </c>
      <c r="W112" t="n">
        <v>2.95</v>
      </c>
      <c r="X112" t="n">
        <v>0.1</v>
      </c>
      <c r="Y112" t="n">
        <v>1</v>
      </c>
      <c r="Z112" t="n">
        <v>10</v>
      </c>
      <c r="AA112" t="n">
        <v>411.7307461149399</v>
      </c>
      <c r="AB112" t="n">
        <v>563.3481711130098</v>
      </c>
      <c r="AC112" t="n">
        <v>509.5830123261075</v>
      </c>
      <c r="AD112" t="n">
        <v>411730.7461149399</v>
      </c>
      <c r="AE112" t="n">
        <v>563348.1711130098</v>
      </c>
      <c r="AF112" t="n">
        <v>2.36363043028917e-06</v>
      </c>
      <c r="AG112" t="n">
        <v>17.6171875</v>
      </c>
      <c r="AH112" t="n">
        <v>509583.0123261075</v>
      </c>
    </row>
    <row r="113">
      <c r="A113" t="n">
        <v>111</v>
      </c>
      <c r="B113" t="n">
        <v>125</v>
      </c>
      <c r="C113" t="inlineStr">
        <is>
          <t xml:space="preserve">CONCLUIDO	</t>
        </is>
      </c>
      <c r="D113" t="n">
        <v>7.3925</v>
      </c>
      <c r="E113" t="n">
        <v>13.53</v>
      </c>
      <c r="F113" t="n">
        <v>10.49</v>
      </c>
      <c r="G113" t="n">
        <v>104.87</v>
      </c>
      <c r="H113" t="n">
        <v>1.73</v>
      </c>
      <c r="I113" t="n">
        <v>6</v>
      </c>
      <c r="J113" t="n">
        <v>295.41</v>
      </c>
      <c r="K113" t="n">
        <v>58.47</v>
      </c>
      <c r="L113" t="n">
        <v>28.75</v>
      </c>
      <c r="M113" t="n">
        <v>4</v>
      </c>
      <c r="N113" t="n">
        <v>83.19</v>
      </c>
      <c r="O113" t="n">
        <v>36668.57</v>
      </c>
      <c r="P113" t="n">
        <v>166.75</v>
      </c>
      <c r="Q113" t="n">
        <v>197.75</v>
      </c>
      <c r="R113" t="n">
        <v>30.4</v>
      </c>
      <c r="S113" t="n">
        <v>25.4</v>
      </c>
      <c r="T113" t="n">
        <v>1668.06</v>
      </c>
      <c r="U113" t="n">
        <v>0.84</v>
      </c>
      <c r="V113" t="n">
        <v>0.89</v>
      </c>
      <c r="W113" t="n">
        <v>2.95</v>
      </c>
      <c r="X113" t="n">
        <v>0.1</v>
      </c>
      <c r="Y113" t="n">
        <v>1</v>
      </c>
      <c r="Z113" t="n">
        <v>10</v>
      </c>
      <c r="AA113" t="n">
        <v>411.6262072698971</v>
      </c>
      <c r="AB113" t="n">
        <v>563.2051364532938</v>
      </c>
      <c r="AC113" t="n">
        <v>509.4536286935644</v>
      </c>
      <c r="AD113" t="n">
        <v>411626.2072698971</v>
      </c>
      <c r="AE113" t="n">
        <v>563205.1364532938</v>
      </c>
      <c r="AF113" t="n">
        <v>2.363342705103564e-06</v>
      </c>
      <c r="AG113" t="n">
        <v>17.6171875</v>
      </c>
      <c r="AH113" t="n">
        <v>509453.6286935644</v>
      </c>
    </row>
    <row r="114">
      <c r="A114" t="n">
        <v>112</v>
      </c>
      <c r="B114" t="n">
        <v>125</v>
      </c>
      <c r="C114" t="inlineStr">
        <is>
          <t xml:space="preserve">CONCLUIDO	</t>
        </is>
      </c>
      <c r="D114" t="n">
        <v>7.3946</v>
      </c>
      <c r="E114" t="n">
        <v>13.52</v>
      </c>
      <c r="F114" t="n">
        <v>10.48</v>
      </c>
      <c r="G114" t="n">
        <v>104.83</v>
      </c>
      <c r="H114" t="n">
        <v>1.75</v>
      </c>
      <c r="I114" t="n">
        <v>6</v>
      </c>
      <c r="J114" t="n">
        <v>295.93</v>
      </c>
      <c r="K114" t="n">
        <v>58.47</v>
      </c>
      <c r="L114" t="n">
        <v>29</v>
      </c>
      <c r="M114" t="n">
        <v>4</v>
      </c>
      <c r="N114" t="n">
        <v>83.45999999999999</v>
      </c>
      <c r="O114" t="n">
        <v>36732.47</v>
      </c>
      <c r="P114" t="n">
        <v>166.6</v>
      </c>
      <c r="Q114" t="n">
        <v>197.75</v>
      </c>
      <c r="R114" t="n">
        <v>30.29</v>
      </c>
      <c r="S114" t="n">
        <v>25.4</v>
      </c>
      <c r="T114" t="n">
        <v>1609.24</v>
      </c>
      <c r="U114" t="n">
        <v>0.84</v>
      </c>
      <c r="V114" t="n">
        <v>0.89</v>
      </c>
      <c r="W114" t="n">
        <v>2.95</v>
      </c>
      <c r="X114" t="n">
        <v>0.09</v>
      </c>
      <c r="Y114" t="n">
        <v>1</v>
      </c>
      <c r="Z114" t="n">
        <v>10</v>
      </c>
      <c r="AA114" t="n">
        <v>411.4235612097211</v>
      </c>
      <c r="AB114" t="n">
        <v>562.927867173648</v>
      </c>
      <c r="AC114" t="n">
        <v>509.202821604818</v>
      </c>
      <c r="AD114" t="n">
        <v>411423.5612097211</v>
      </c>
      <c r="AE114" t="n">
        <v>562927.867173648</v>
      </c>
      <c r="AF114" t="n">
        <v>2.364014063869978e-06</v>
      </c>
      <c r="AG114" t="n">
        <v>17.60416666666667</v>
      </c>
      <c r="AH114" t="n">
        <v>509202.821604818</v>
      </c>
    </row>
    <row r="115">
      <c r="A115" t="n">
        <v>113</v>
      </c>
      <c r="B115" t="n">
        <v>125</v>
      </c>
      <c r="C115" t="inlineStr">
        <is>
          <t xml:space="preserve">CONCLUIDO	</t>
        </is>
      </c>
      <c r="D115" t="n">
        <v>7.3936</v>
      </c>
      <c r="E115" t="n">
        <v>13.53</v>
      </c>
      <c r="F115" t="n">
        <v>10.48</v>
      </c>
      <c r="G115" t="n">
        <v>104.85</v>
      </c>
      <c r="H115" t="n">
        <v>1.76</v>
      </c>
      <c r="I115" t="n">
        <v>6</v>
      </c>
      <c r="J115" t="n">
        <v>296.45</v>
      </c>
      <c r="K115" t="n">
        <v>58.47</v>
      </c>
      <c r="L115" t="n">
        <v>29.25</v>
      </c>
      <c r="M115" t="n">
        <v>4</v>
      </c>
      <c r="N115" t="n">
        <v>83.73</v>
      </c>
      <c r="O115" t="n">
        <v>36796.49</v>
      </c>
      <c r="P115" t="n">
        <v>166.39</v>
      </c>
      <c r="Q115" t="n">
        <v>197.75</v>
      </c>
      <c r="R115" t="n">
        <v>30.35</v>
      </c>
      <c r="S115" t="n">
        <v>25.4</v>
      </c>
      <c r="T115" t="n">
        <v>1642.72</v>
      </c>
      <c r="U115" t="n">
        <v>0.84</v>
      </c>
      <c r="V115" t="n">
        <v>0.89</v>
      </c>
      <c r="W115" t="n">
        <v>2.95</v>
      </c>
      <c r="X115" t="n">
        <v>0.1</v>
      </c>
      <c r="Y115" t="n">
        <v>1</v>
      </c>
      <c r="Z115" t="n">
        <v>10</v>
      </c>
      <c r="AA115" t="n">
        <v>411.291844125401</v>
      </c>
      <c r="AB115" t="n">
        <v>562.7476460479335</v>
      </c>
      <c r="AC115" t="n">
        <v>509.0398005303998</v>
      </c>
      <c r="AD115" t="n">
        <v>411291.844125401</v>
      </c>
      <c r="AE115" t="n">
        <v>562747.6460479335</v>
      </c>
      <c r="AF115" t="n">
        <v>2.363694369219305e-06</v>
      </c>
      <c r="AG115" t="n">
        <v>17.6171875</v>
      </c>
      <c r="AH115" t="n">
        <v>509039.8005303998</v>
      </c>
    </row>
    <row r="116">
      <c r="A116" t="n">
        <v>114</v>
      </c>
      <c r="B116" t="n">
        <v>125</v>
      </c>
      <c r="C116" t="inlineStr">
        <is>
          <t xml:space="preserve">CONCLUIDO	</t>
        </is>
      </c>
      <c r="D116" t="n">
        <v>7.3887</v>
      </c>
      <c r="E116" t="n">
        <v>13.53</v>
      </c>
      <c r="F116" t="n">
        <v>10.49</v>
      </c>
      <c r="G116" t="n">
        <v>104.94</v>
      </c>
      <c r="H116" t="n">
        <v>1.77</v>
      </c>
      <c r="I116" t="n">
        <v>6</v>
      </c>
      <c r="J116" t="n">
        <v>296.97</v>
      </c>
      <c r="K116" t="n">
        <v>58.47</v>
      </c>
      <c r="L116" t="n">
        <v>29.5</v>
      </c>
      <c r="M116" t="n">
        <v>4</v>
      </c>
      <c r="N116" t="n">
        <v>84</v>
      </c>
      <c r="O116" t="n">
        <v>36860.62</v>
      </c>
      <c r="P116" t="n">
        <v>166.22</v>
      </c>
      <c r="Q116" t="n">
        <v>197.75</v>
      </c>
      <c r="R116" t="n">
        <v>30.68</v>
      </c>
      <c r="S116" t="n">
        <v>25.4</v>
      </c>
      <c r="T116" t="n">
        <v>1805.82</v>
      </c>
      <c r="U116" t="n">
        <v>0.83</v>
      </c>
      <c r="V116" t="n">
        <v>0.89</v>
      </c>
      <c r="W116" t="n">
        <v>2.95</v>
      </c>
      <c r="X116" t="n">
        <v>0.1</v>
      </c>
      <c r="Y116" t="n">
        <v>1</v>
      </c>
      <c r="Z116" t="n">
        <v>10</v>
      </c>
      <c r="AA116" t="n">
        <v>411.3228432003561</v>
      </c>
      <c r="AB116" t="n">
        <v>562.7900603498698</v>
      </c>
      <c r="AC116" t="n">
        <v>509.0781668708881</v>
      </c>
      <c r="AD116" t="n">
        <v>411322.8432003561</v>
      </c>
      <c r="AE116" t="n">
        <v>562790.0603498698</v>
      </c>
      <c r="AF116" t="n">
        <v>2.362127865431005e-06</v>
      </c>
      <c r="AG116" t="n">
        <v>17.6171875</v>
      </c>
      <c r="AH116" t="n">
        <v>509078.1668708881</v>
      </c>
    </row>
    <row r="117">
      <c r="A117" t="n">
        <v>115</v>
      </c>
      <c r="B117" t="n">
        <v>125</v>
      </c>
      <c r="C117" t="inlineStr">
        <is>
          <t xml:space="preserve">CONCLUIDO	</t>
        </is>
      </c>
      <c r="D117" t="n">
        <v>7.4242</v>
      </c>
      <c r="E117" t="n">
        <v>13.47</v>
      </c>
      <c r="F117" t="n">
        <v>10.48</v>
      </c>
      <c r="G117" t="n">
        <v>125.72</v>
      </c>
      <c r="H117" t="n">
        <v>1.78</v>
      </c>
      <c r="I117" t="n">
        <v>5</v>
      </c>
      <c r="J117" t="n">
        <v>297.49</v>
      </c>
      <c r="K117" t="n">
        <v>58.47</v>
      </c>
      <c r="L117" t="n">
        <v>29.75</v>
      </c>
      <c r="M117" t="n">
        <v>3</v>
      </c>
      <c r="N117" t="n">
        <v>84.27</v>
      </c>
      <c r="O117" t="n">
        <v>36924.87</v>
      </c>
      <c r="P117" t="n">
        <v>165.93</v>
      </c>
      <c r="Q117" t="n">
        <v>197.78</v>
      </c>
      <c r="R117" t="n">
        <v>30.03</v>
      </c>
      <c r="S117" t="n">
        <v>25.4</v>
      </c>
      <c r="T117" t="n">
        <v>1486.46</v>
      </c>
      <c r="U117" t="n">
        <v>0.85</v>
      </c>
      <c r="V117" t="n">
        <v>0.89</v>
      </c>
      <c r="W117" t="n">
        <v>2.95</v>
      </c>
      <c r="X117" t="n">
        <v>0.09</v>
      </c>
      <c r="Y117" t="n">
        <v>1</v>
      </c>
      <c r="Z117" t="n">
        <v>10</v>
      </c>
      <c r="AA117" t="n">
        <v>410.2588607669723</v>
      </c>
      <c r="AB117" t="n">
        <v>561.334272644922</v>
      </c>
      <c r="AC117" t="n">
        <v>507.7613175012897</v>
      </c>
      <c r="AD117" t="n">
        <v>410258.8607669723</v>
      </c>
      <c r="AE117" t="n">
        <v>561334.2726449219</v>
      </c>
      <c r="AF117" t="n">
        <v>2.373477025529913e-06</v>
      </c>
      <c r="AG117" t="n">
        <v>17.5390625</v>
      </c>
      <c r="AH117" t="n">
        <v>507761.3175012897</v>
      </c>
    </row>
    <row r="118">
      <c r="A118" t="n">
        <v>116</v>
      </c>
      <c r="B118" t="n">
        <v>125</v>
      </c>
      <c r="C118" t="inlineStr">
        <is>
          <t xml:space="preserve">CONCLUIDO	</t>
        </is>
      </c>
      <c r="D118" t="n">
        <v>7.4259</v>
      </c>
      <c r="E118" t="n">
        <v>13.47</v>
      </c>
      <c r="F118" t="n">
        <v>10.47</v>
      </c>
      <c r="G118" t="n">
        <v>125.68</v>
      </c>
      <c r="H118" t="n">
        <v>1.79</v>
      </c>
      <c r="I118" t="n">
        <v>5</v>
      </c>
      <c r="J118" t="n">
        <v>298.01</v>
      </c>
      <c r="K118" t="n">
        <v>58.47</v>
      </c>
      <c r="L118" t="n">
        <v>30</v>
      </c>
      <c r="M118" t="n">
        <v>3</v>
      </c>
      <c r="N118" t="n">
        <v>84.54000000000001</v>
      </c>
      <c r="O118" t="n">
        <v>36989.23</v>
      </c>
      <c r="P118" t="n">
        <v>166.18</v>
      </c>
      <c r="Q118" t="n">
        <v>197.75</v>
      </c>
      <c r="R118" t="n">
        <v>29.97</v>
      </c>
      <c r="S118" t="n">
        <v>25.4</v>
      </c>
      <c r="T118" t="n">
        <v>1455.94</v>
      </c>
      <c r="U118" t="n">
        <v>0.85</v>
      </c>
      <c r="V118" t="n">
        <v>0.89</v>
      </c>
      <c r="W118" t="n">
        <v>2.95</v>
      </c>
      <c r="X118" t="n">
        <v>0.08</v>
      </c>
      <c r="Y118" t="n">
        <v>1</v>
      </c>
      <c r="Z118" t="n">
        <v>10</v>
      </c>
      <c r="AA118" t="n">
        <v>410.3596272146028</v>
      </c>
      <c r="AB118" t="n">
        <v>561.4721457440718</v>
      </c>
      <c r="AC118" t="n">
        <v>507.8860321853627</v>
      </c>
      <c r="AD118" t="n">
        <v>410359.6272146028</v>
      </c>
      <c r="AE118" t="n">
        <v>561472.1457440718</v>
      </c>
      <c r="AF118" t="n">
        <v>2.374020506436058e-06</v>
      </c>
      <c r="AG118" t="n">
        <v>17.5390625</v>
      </c>
      <c r="AH118" t="n">
        <v>507886.0321853627</v>
      </c>
    </row>
    <row r="119">
      <c r="A119" t="n">
        <v>117</v>
      </c>
      <c r="B119" t="n">
        <v>125</v>
      </c>
      <c r="C119" t="inlineStr">
        <is>
          <t xml:space="preserve">CONCLUIDO	</t>
        </is>
      </c>
      <c r="D119" t="n">
        <v>7.4244</v>
      </c>
      <c r="E119" t="n">
        <v>13.47</v>
      </c>
      <c r="F119" t="n">
        <v>10.48</v>
      </c>
      <c r="G119" t="n">
        <v>125.71</v>
      </c>
      <c r="H119" t="n">
        <v>1.8</v>
      </c>
      <c r="I119" t="n">
        <v>5</v>
      </c>
      <c r="J119" t="n">
        <v>298.54</v>
      </c>
      <c r="K119" t="n">
        <v>58.47</v>
      </c>
      <c r="L119" t="n">
        <v>30.25</v>
      </c>
      <c r="M119" t="n">
        <v>3</v>
      </c>
      <c r="N119" t="n">
        <v>84.81</v>
      </c>
      <c r="O119" t="n">
        <v>37053.7</v>
      </c>
      <c r="P119" t="n">
        <v>166.42</v>
      </c>
      <c r="Q119" t="n">
        <v>197.76</v>
      </c>
      <c r="R119" t="n">
        <v>30.15</v>
      </c>
      <c r="S119" t="n">
        <v>25.4</v>
      </c>
      <c r="T119" t="n">
        <v>1545.07</v>
      </c>
      <c r="U119" t="n">
        <v>0.84</v>
      </c>
      <c r="V119" t="n">
        <v>0.89</v>
      </c>
      <c r="W119" t="n">
        <v>2.95</v>
      </c>
      <c r="X119" t="n">
        <v>0.09</v>
      </c>
      <c r="Y119" t="n">
        <v>1</v>
      </c>
      <c r="Z119" t="n">
        <v>10</v>
      </c>
      <c r="AA119" t="n">
        <v>410.6135026323098</v>
      </c>
      <c r="AB119" t="n">
        <v>561.8195092907715</v>
      </c>
      <c r="AC119" t="n">
        <v>508.2002438426933</v>
      </c>
      <c r="AD119" t="n">
        <v>410613.5026323098</v>
      </c>
      <c r="AE119" t="n">
        <v>561819.5092907716</v>
      </c>
      <c r="AF119" t="n">
        <v>2.373540964460047e-06</v>
      </c>
      <c r="AG119" t="n">
        <v>17.5390625</v>
      </c>
      <c r="AH119" t="n">
        <v>508200.2438426933</v>
      </c>
    </row>
    <row r="120">
      <c r="A120" t="n">
        <v>118</v>
      </c>
      <c r="B120" t="n">
        <v>125</v>
      </c>
      <c r="C120" t="inlineStr">
        <is>
          <t xml:space="preserve">CONCLUIDO	</t>
        </is>
      </c>
      <c r="D120" t="n">
        <v>7.4224</v>
      </c>
      <c r="E120" t="n">
        <v>13.47</v>
      </c>
      <c r="F120" t="n">
        <v>10.48</v>
      </c>
      <c r="G120" t="n">
        <v>125.76</v>
      </c>
      <c r="H120" t="n">
        <v>1.82</v>
      </c>
      <c r="I120" t="n">
        <v>5</v>
      </c>
      <c r="J120" t="n">
        <v>299.06</v>
      </c>
      <c r="K120" t="n">
        <v>58.47</v>
      </c>
      <c r="L120" t="n">
        <v>30.5</v>
      </c>
      <c r="M120" t="n">
        <v>3</v>
      </c>
      <c r="N120" t="n">
        <v>85.09</v>
      </c>
      <c r="O120" t="n">
        <v>37118.29</v>
      </c>
      <c r="P120" t="n">
        <v>166.67</v>
      </c>
      <c r="Q120" t="n">
        <v>197.75</v>
      </c>
      <c r="R120" t="n">
        <v>30.15</v>
      </c>
      <c r="S120" t="n">
        <v>25.4</v>
      </c>
      <c r="T120" t="n">
        <v>1547.79</v>
      </c>
      <c r="U120" t="n">
        <v>0.84</v>
      </c>
      <c r="V120" t="n">
        <v>0.89</v>
      </c>
      <c r="W120" t="n">
        <v>2.95</v>
      </c>
      <c r="X120" t="n">
        <v>0.09</v>
      </c>
      <c r="Y120" t="n">
        <v>1</v>
      </c>
      <c r="Z120" t="n">
        <v>10</v>
      </c>
      <c r="AA120" t="n">
        <v>410.8421032538675</v>
      </c>
      <c r="AB120" t="n">
        <v>562.1322907463343</v>
      </c>
      <c r="AC120" t="n">
        <v>508.4831738751287</v>
      </c>
      <c r="AD120" t="n">
        <v>410842.1032538675</v>
      </c>
      <c r="AE120" t="n">
        <v>562132.2907463344</v>
      </c>
      <c r="AF120" t="n">
        <v>2.372901575158701e-06</v>
      </c>
      <c r="AG120" t="n">
        <v>17.5390625</v>
      </c>
      <c r="AH120" t="n">
        <v>508483.1738751287</v>
      </c>
    </row>
    <row r="121">
      <c r="A121" t="n">
        <v>119</v>
      </c>
      <c r="B121" t="n">
        <v>125</v>
      </c>
      <c r="C121" t="inlineStr">
        <is>
          <t xml:space="preserve">CONCLUIDO	</t>
        </is>
      </c>
      <c r="D121" t="n">
        <v>7.4231</v>
      </c>
      <c r="E121" t="n">
        <v>13.47</v>
      </c>
      <c r="F121" t="n">
        <v>10.48</v>
      </c>
      <c r="G121" t="n">
        <v>125.74</v>
      </c>
      <c r="H121" t="n">
        <v>1.83</v>
      </c>
      <c r="I121" t="n">
        <v>5</v>
      </c>
      <c r="J121" t="n">
        <v>299.59</v>
      </c>
      <c r="K121" t="n">
        <v>58.47</v>
      </c>
      <c r="L121" t="n">
        <v>30.75</v>
      </c>
      <c r="M121" t="n">
        <v>3</v>
      </c>
      <c r="N121" t="n">
        <v>85.36</v>
      </c>
      <c r="O121" t="n">
        <v>37183.12</v>
      </c>
      <c r="P121" t="n">
        <v>166.78</v>
      </c>
      <c r="Q121" t="n">
        <v>197.75</v>
      </c>
      <c r="R121" t="n">
        <v>30.16</v>
      </c>
      <c r="S121" t="n">
        <v>25.4</v>
      </c>
      <c r="T121" t="n">
        <v>1548.82</v>
      </c>
      <c r="U121" t="n">
        <v>0.84</v>
      </c>
      <c r="V121" t="n">
        <v>0.89</v>
      </c>
      <c r="W121" t="n">
        <v>2.95</v>
      </c>
      <c r="X121" t="n">
        <v>0.09</v>
      </c>
      <c r="Y121" t="n">
        <v>1</v>
      </c>
      <c r="Z121" t="n">
        <v>10</v>
      </c>
      <c r="AA121" t="n">
        <v>410.9068685079839</v>
      </c>
      <c r="AB121" t="n">
        <v>562.2209054242578</v>
      </c>
      <c r="AC121" t="n">
        <v>508.5633312925627</v>
      </c>
      <c r="AD121" t="n">
        <v>410906.8685079839</v>
      </c>
      <c r="AE121" t="n">
        <v>562220.9054242579</v>
      </c>
      <c r="AF121" t="n">
        <v>2.373125361414172e-06</v>
      </c>
      <c r="AG121" t="n">
        <v>17.5390625</v>
      </c>
      <c r="AH121" t="n">
        <v>508563.3312925627</v>
      </c>
    </row>
    <row r="122">
      <c r="A122" t="n">
        <v>120</v>
      </c>
      <c r="B122" t="n">
        <v>125</v>
      </c>
      <c r="C122" t="inlineStr">
        <is>
          <t xml:space="preserve">CONCLUIDO	</t>
        </is>
      </c>
      <c r="D122" t="n">
        <v>7.4238</v>
      </c>
      <c r="E122" t="n">
        <v>13.47</v>
      </c>
      <c r="F122" t="n">
        <v>10.48</v>
      </c>
      <c r="G122" t="n">
        <v>125.73</v>
      </c>
      <c r="H122" t="n">
        <v>1.84</v>
      </c>
      <c r="I122" t="n">
        <v>5</v>
      </c>
      <c r="J122" t="n">
        <v>300.11</v>
      </c>
      <c r="K122" t="n">
        <v>58.47</v>
      </c>
      <c r="L122" t="n">
        <v>31</v>
      </c>
      <c r="M122" t="n">
        <v>3</v>
      </c>
      <c r="N122" t="n">
        <v>85.64</v>
      </c>
      <c r="O122" t="n">
        <v>37247.94</v>
      </c>
      <c r="P122" t="n">
        <v>166.9</v>
      </c>
      <c r="Q122" t="n">
        <v>197.76</v>
      </c>
      <c r="R122" t="n">
        <v>30.02</v>
      </c>
      <c r="S122" t="n">
        <v>25.4</v>
      </c>
      <c r="T122" t="n">
        <v>1479.19</v>
      </c>
      <c r="U122" t="n">
        <v>0.85</v>
      </c>
      <c r="V122" t="n">
        <v>0.89</v>
      </c>
      <c r="W122" t="n">
        <v>2.95</v>
      </c>
      <c r="X122" t="n">
        <v>0.09</v>
      </c>
      <c r="Y122" t="n">
        <v>1</v>
      </c>
      <c r="Z122" t="n">
        <v>10</v>
      </c>
      <c r="AA122" t="n">
        <v>410.978951970338</v>
      </c>
      <c r="AB122" t="n">
        <v>562.3195331975486</v>
      </c>
      <c r="AC122" t="n">
        <v>508.6525461695954</v>
      </c>
      <c r="AD122" t="n">
        <v>410978.9519703379</v>
      </c>
      <c r="AE122" t="n">
        <v>562319.5331975486</v>
      </c>
      <c r="AF122" t="n">
        <v>2.373349147669643e-06</v>
      </c>
      <c r="AG122" t="n">
        <v>17.5390625</v>
      </c>
      <c r="AH122" t="n">
        <v>508652.5461695954</v>
      </c>
    </row>
    <row r="123">
      <c r="A123" t="n">
        <v>121</v>
      </c>
      <c r="B123" t="n">
        <v>125</v>
      </c>
      <c r="C123" t="inlineStr">
        <is>
          <t xml:space="preserve">CONCLUIDO	</t>
        </is>
      </c>
      <c r="D123" t="n">
        <v>7.4268</v>
      </c>
      <c r="E123" t="n">
        <v>13.46</v>
      </c>
      <c r="F123" t="n">
        <v>10.47</v>
      </c>
      <c r="G123" t="n">
        <v>125.66</v>
      </c>
      <c r="H123" t="n">
        <v>1.85</v>
      </c>
      <c r="I123" t="n">
        <v>5</v>
      </c>
      <c r="J123" t="n">
        <v>300.64</v>
      </c>
      <c r="K123" t="n">
        <v>58.47</v>
      </c>
      <c r="L123" t="n">
        <v>31.25</v>
      </c>
      <c r="M123" t="n">
        <v>3</v>
      </c>
      <c r="N123" t="n">
        <v>85.91</v>
      </c>
      <c r="O123" t="n">
        <v>37312.88</v>
      </c>
      <c r="P123" t="n">
        <v>166.92</v>
      </c>
      <c r="Q123" t="n">
        <v>197.76</v>
      </c>
      <c r="R123" t="n">
        <v>29.92</v>
      </c>
      <c r="S123" t="n">
        <v>25.4</v>
      </c>
      <c r="T123" t="n">
        <v>1432.87</v>
      </c>
      <c r="U123" t="n">
        <v>0.85</v>
      </c>
      <c r="V123" t="n">
        <v>0.89</v>
      </c>
      <c r="W123" t="n">
        <v>2.95</v>
      </c>
      <c r="X123" t="n">
        <v>0.08</v>
      </c>
      <c r="Y123" t="n">
        <v>1</v>
      </c>
      <c r="Z123" t="n">
        <v>10</v>
      </c>
      <c r="AA123" t="n">
        <v>410.8815146765185</v>
      </c>
      <c r="AB123" t="n">
        <v>562.1862151935147</v>
      </c>
      <c r="AC123" t="n">
        <v>508.5319518487536</v>
      </c>
      <c r="AD123" t="n">
        <v>410881.5146765184</v>
      </c>
      <c r="AE123" t="n">
        <v>562186.2151935147</v>
      </c>
      <c r="AF123" t="n">
        <v>2.374308231621664e-06</v>
      </c>
      <c r="AG123" t="n">
        <v>17.52604166666667</v>
      </c>
      <c r="AH123" t="n">
        <v>508531.9518487536</v>
      </c>
    </row>
    <row r="124">
      <c r="A124" t="n">
        <v>122</v>
      </c>
      <c r="B124" t="n">
        <v>125</v>
      </c>
      <c r="C124" t="inlineStr">
        <is>
          <t xml:space="preserve">CONCLUIDO	</t>
        </is>
      </c>
      <c r="D124" t="n">
        <v>7.4268</v>
      </c>
      <c r="E124" t="n">
        <v>13.46</v>
      </c>
      <c r="F124" t="n">
        <v>10.47</v>
      </c>
      <c r="G124" t="n">
        <v>125.66</v>
      </c>
      <c r="H124" t="n">
        <v>1.86</v>
      </c>
      <c r="I124" t="n">
        <v>5</v>
      </c>
      <c r="J124" t="n">
        <v>301.17</v>
      </c>
      <c r="K124" t="n">
        <v>58.47</v>
      </c>
      <c r="L124" t="n">
        <v>31.5</v>
      </c>
      <c r="M124" t="n">
        <v>3</v>
      </c>
      <c r="N124" t="n">
        <v>86.19</v>
      </c>
      <c r="O124" t="n">
        <v>37377.94</v>
      </c>
      <c r="P124" t="n">
        <v>167.06</v>
      </c>
      <c r="Q124" t="n">
        <v>197.75</v>
      </c>
      <c r="R124" t="n">
        <v>29.92</v>
      </c>
      <c r="S124" t="n">
        <v>25.4</v>
      </c>
      <c r="T124" t="n">
        <v>1429.75</v>
      </c>
      <c r="U124" t="n">
        <v>0.85</v>
      </c>
      <c r="V124" t="n">
        <v>0.89</v>
      </c>
      <c r="W124" t="n">
        <v>2.95</v>
      </c>
      <c r="X124" t="n">
        <v>0.08</v>
      </c>
      <c r="Y124" t="n">
        <v>1</v>
      </c>
      <c r="Z124" t="n">
        <v>10</v>
      </c>
      <c r="AA124" t="n">
        <v>410.9840991273418</v>
      </c>
      <c r="AB124" t="n">
        <v>562.3265757648377</v>
      </c>
      <c r="AC124" t="n">
        <v>508.6589166041468</v>
      </c>
      <c r="AD124" t="n">
        <v>410984.0991273418</v>
      </c>
      <c r="AE124" t="n">
        <v>562326.5757648377</v>
      </c>
      <c r="AF124" t="n">
        <v>2.374308231621664e-06</v>
      </c>
      <c r="AG124" t="n">
        <v>17.52604166666667</v>
      </c>
      <c r="AH124" t="n">
        <v>508658.9166041468</v>
      </c>
    </row>
    <row r="125">
      <c r="A125" t="n">
        <v>123</v>
      </c>
      <c r="B125" t="n">
        <v>125</v>
      </c>
      <c r="C125" t="inlineStr">
        <is>
          <t xml:space="preserve">CONCLUIDO	</t>
        </is>
      </c>
      <c r="D125" t="n">
        <v>7.4256</v>
      </c>
      <c r="E125" t="n">
        <v>13.47</v>
      </c>
      <c r="F125" t="n">
        <v>10.47</v>
      </c>
      <c r="G125" t="n">
        <v>125.69</v>
      </c>
      <c r="H125" t="n">
        <v>1.87</v>
      </c>
      <c r="I125" t="n">
        <v>5</v>
      </c>
      <c r="J125" t="n">
        <v>301.69</v>
      </c>
      <c r="K125" t="n">
        <v>58.47</v>
      </c>
      <c r="L125" t="n">
        <v>31.75</v>
      </c>
      <c r="M125" t="n">
        <v>3</v>
      </c>
      <c r="N125" t="n">
        <v>86.47</v>
      </c>
      <c r="O125" t="n">
        <v>37443.11</v>
      </c>
      <c r="P125" t="n">
        <v>167.23</v>
      </c>
      <c r="Q125" t="n">
        <v>197.75</v>
      </c>
      <c r="R125" t="n">
        <v>29.99</v>
      </c>
      <c r="S125" t="n">
        <v>25.4</v>
      </c>
      <c r="T125" t="n">
        <v>1466.74</v>
      </c>
      <c r="U125" t="n">
        <v>0.85</v>
      </c>
      <c r="V125" t="n">
        <v>0.89</v>
      </c>
      <c r="W125" t="n">
        <v>2.95</v>
      </c>
      <c r="X125" t="n">
        <v>0.08</v>
      </c>
      <c r="Y125" t="n">
        <v>1</v>
      </c>
      <c r="Z125" t="n">
        <v>10</v>
      </c>
      <c r="AA125" t="n">
        <v>411.1359175715351</v>
      </c>
      <c r="AB125" t="n">
        <v>562.5343004579402</v>
      </c>
      <c r="AC125" t="n">
        <v>508.846816344083</v>
      </c>
      <c r="AD125" t="n">
        <v>411135.9175715351</v>
      </c>
      <c r="AE125" t="n">
        <v>562534.3004579402</v>
      </c>
      <c r="AF125" t="n">
        <v>2.373924598040856e-06</v>
      </c>
      <c r="AG125" t="n">
        <v>17.5390625</v>
      </c>
      <c r="AH125" t="n">
        <v>508846.8163440831</v>
      </c>
    </row>
    <row r="126">
      <c r="A126" t="n">
        <v>124</v>
      </c>
      <c r="B126" t="n">
        <v>125</v>
      </c>
      <c r="C126" t="inlineStr">
        <is>
          <t xml:space="preserve">CONCLUIDO	</t>
        </is>
      </c>
      <c r="D126" t="n">
        <v>7.4285</v>
      </c>
      <c r="E126" t="n">
        <v>13.46</v>
      </c>
      <c r="F126" t="n">
        <v>10.47</v>
      </c>
      <c r="G126" t="n">
        <v>125.62</v>
      </c>
      <c r="H126" t="n">
        <v>1.89</v>
      </c>
      <c r="I126" t="n">
        <v>5</v>
      </c>
      <c r="J126" t="n">
        <v>302.22</v>
      </c>
      <c r="K126" t="n">
        <v>58.47</v>
      </c>
      <c r="L126" t="n">
        <v>32</v>
      </c>
      <c r="M126" t="n">
        <v>3</v>
      </c>
      <c r="N126" t="n">
        <v>86.75</v>
      </c>
      <c r="O126" t="n">
        <v>37508.41</v>
      </c>
      <c r="P126" t="n">
        <v>167.28</v>
      </c>
      <c r="Q126" t="n">
        <v>197.75</v>
      </c>
      <c r="R126" t="n">
        <v>29.83</v>
      </c>
      <c r="S126" t="n">
        <v>25.4</v>
      </c>
      <c r="T126" t="n">
        <v>1384.09</v>
      </c>
      <c r="U126" t="n">
        <v>0.85</v>
      </c>
      <c r="V126" t="n">
        <v>0.89</v>
      </c>
      <c r="W126" t="n">
        <v>2.95</v>
      </c>
      <c r="X126" t="n">
        <v>0.08</v>
      </c>
      <c r="Y126" t="n">
        <v>1</v>
      </c>
      <c r="Z126" t="n">
        <v>10</v>
      </c>
      <c r="AA126" t="n">
        <v>411.1067035024829</v>
      </c>
      <c r="AB126" t="n">
        <v>562.4943284798292</v>
      </c>
      <c r="AC126" t="n">
        <v>508.8106592354619</v>
      </c>
      <c r="AD126" t="n">
        <v>411106.7035024829</v>
      </c>
      <c r="AE126" t="n">
        <v>562494.3284798291</v>
      </c>
      <c r="AF126" t="n">
        <v>2.374851712527809e-06</v>
      </c>
      <c r="AG126" t="n">
        <v>17.52604166666667</v>
      </c>
      <c r="AH126" t="n">
        <v>508810.6592354618</v>
      </c>
    </row>
    <row r="127">
      <c r="A127" t="n">
        <v>125</v>
      </c>
      <c r="B127" t="n">
        <v>125</v>
      </c>
      <c r="C127" t="inlineStr">
        <is>
          <t xml:space="preserve">CONCLUIDO	</t>
        </is>
      </c>
      <c r="D127" t="n">
        <v>7.4311</v>
      </c>
      <c r="E127" t="n">
        <v>13.46</v>
      </c>
      <c r="F127" t="n">
        <v>10.46</v>
      </c>
      <c r="G127" t="n">
        <v>125.57</v>
      </c>
      <c r="H127" t="n">
        <v>1.9</v>
      </c>
      <c r="I127" t="n">
        <v>5</v>
      </c>
      <c r="J127" t="n">
        <v>302.75</v>
      </c>
      <c r="K127" t="n">
        <v>58.47</v>
      </c>
      <c r="L127" t="n">
        <v>32.25</v>
      </c>
      <c r="M127" t="n">
        <v>3</v>
      </c>
      <c r="N127" t="n">
        <v>87.03</v>
      </c>
      <c r="O127" t="n">
        <v>37573.82</v>
      </c>
      <c r="P127" t="n">
        <v>167.21</v>
      </c>
      <c r="Q127" t="n">
        <v>197.75</v>
      </c>
      <c r="R127" t="n">
        <v>29.73</v>
      </c>
      <c r="S127" t="n">
        <v>25.4</v>
      </c>
      <c r="T127" t="n">
        <v>1336</v>
      </c>
      <c r="U127" t="n">
        <v>0.85</v>
      </c>
      <c r="V127" t="n">
        <v>0.89</v>
      </c>
      <c r="W127" t="n">
        <v>2.94</v>
      </c>
      <c r="X127" t="n">
        <v>0.07000000000000001</v>
      </c>
      <c r="Y127" t="n">
        <v>1</v>
      </c>
      <c r="Z127" t="n">
        <v>10</v>
      </c>
      <c r="AA127" t="n">
        <v>410.9524390710164</v>
      </c>
      <c r="AB127" t="n">
        <v>562.2832570790301</v>
      </c>
      <c r="AC127" t="n">
        <v>508.6197321929146</v>
      </c>
      <c r="AD127" t="n">
        <v>410952.4390710164</v>
      </c>
      <c r="AE127" t="n">
        <v>562283.2570790302</v>
      </c>
      <c r="AF127" t="n">
        <v>2.37568291861956e-06</v>
      </c>
      <c r="AG127" t="n">
        <v>17.52604166666667</v>
      </c>
      <c r="AH127" t="n">
        <v>508619.7321929146</v>
      </c>
    </row>
    <row r="128">
      <c r="A128" t="n">
        <v>126</v>
      </c>
      <c r="B128" t="n">
        <v>125</v>
      </c>
      <c r="C128" t="inlineStr">
        <is>
          <t xml:space="preserve">CONCLUIDO	</t>
        </is>
      </c>
      <c r="D128" t="n">
        <v>7.4279</v>
      </c>
      <c r="E128" t="n">
        <v>13.46</v>
      </c>
      <c r="F128" t="n">
        <v>10.47</v>
      </c>
      <c r="G128" t="n">
        <v>125.64</v>
      </c>
      <c r="H128" t="n">
        <v>1.91</v>
      </c>
      <c r="I128" t="n">
        <v>5</v>
      </c>
      <c r="J128" t="n">
        <v>303.28</v>
      </c>
      <c r="K128" t="n">
        <v>58.47</v>
      </c>
      <c r="L128" t="n">
        <v>32.5</v>
      </c>
      <c r="M128" t="n">
        <v>3</v>
      </c>
      <c r="N128" t="n">
        <v>87.31</v>
      </c>
      <c r="O128" t="n">
        <v>37639.36</v>
      </c>
      <c r="P128" t="n">
        <v>167.42</v>
      </c>
      <c r="Q128" t="n">
        <v>197.76</v>
      </c>
      <c r="R128" t="n">
        <v>29.82</v>
      </c>
      <c r="S128" t="n">
        <v>25.4</v>
      </c>
      <c r="T128" t="n">
        <v>1381.59</v>
      </c>
      <c r="U128" t="n">
        <v>0.85</v>
      </c>
      <c r="V128" t="n">
        <v>0.89</v>
      </c>
      <c r="W128" t="n">
        <v>2.95</v>
      </c>
      <c r="X128" t="n">
        <v>0.08</v>
      </c>
      <c r="Y128" t="n">
        <v>1</v>
      </c>
      <c r="Z128" t="n">
        <v>10</v>
      </c>
      <c r="AA128" t="n">
        <v>411.2228941894078</v>
      </c>
      <c r="AB128" t="n">
        <v>562.6533057036511</v>
      </c>
      <c r="AC128" t="n">
        <v>508.9544638961681</v>
      </c>
      <c r="AD128" t="n">
        <v>411222.8941894078</v>
      </c>
      <c r="AE128" t="n">
        <v>562653.305703651</v>
      </c>
      <c r="AF128" t="n">
        <v>2.374659895737405e-06</v>
      </c>
      <c r="AG128" t="n">
        <v>17.52604166666667</v>
      </c>
      <c r="AH128" t="n">
        <v>508954.4638961682</v>
      </c>
    </row>
    <row r="129">
      <c r="A129" t="n">
        <v>127</v>
      </c>
      <c r="B129" t="n">
        <v>125</v>
      </c>
      <c r="C129" t="inlineStr">
        <is>
          <t xml:space="preserve">CONCLUIDO	</t>
        </is>
      </c>
      <c r="D129" t="n">
        <v>7.4287</v>
      </c>
      <c r="E129" t="n">
        <v>13.46</v>
      </c>
      <c r="F129" t="n">
        <v>10.47</v>
      </c>
      <c r="G129" t="n">
        <v>125.62</v>
      </c>
      <c r="H129" t="n">
        <v>1.92</v>
      </c>
      <c r="I129" t="n">
        <v>5</v>
      </c>
      <c r="J129" t="n">
        <v>303.82</v>
      </c>
      <c r="K129" t="n">
        <v>58.47</v>
      </c>
      <c r="L129" t="n">
        <v>32.75</v>
      </c>
      <c r="M129" t="n">
        <v>3</v>
      </c>
      <c r="N129" t="n">
        <v>87.59</v>
      </c>
      <c r="O129" t="n">
        <v>37705.01</v>
      </c>
      <c r="P129" t="n">
        <v>167.49</v>
      </c>
      <c r="Q129" t="n">
        <v>197.77</v>
      </c>
      <c r="R129" t="n">
        <v>29.82</v>
      </c>
      <c r="S129" t="n">
        <v>25.4</v>
      </c>
      <c r="T129" t="n">
        <v>1382.57</v>
      </c>
      <c r="U129" t="n">
        <v>0.85</v>
      </c>
      <c r="V129" t="n">
        <v>0.89</v>
      </c>
      <c r="W129" t="n">
        <v>2.95</v>
      </c>
      <c r="X129" t="n">
        <v>0.08</v>
      </c>
      <c r="Y129" t="n">
        <v>1</v>
      </c>
      <c r="Z129" t="n">
        <v>10</v>
      </c>
      <c r="AA129" t="n">
        <v>411.2560008354909</v>
      </c>
      <c r="AB129" t="n">
        <v>562.6986036773841</v>
      </c>
      <c r="AC129" t="n">
        <v>508.9954386948643</v>
      </c>
      <c r="AD129" t="n">
        <v>411256.0008354909</v>
      </c>
      <c r="AE129" t="n">
        <v>562698.6036773841</v>
      </c>
      <c r="AF129" t="n">
        <v>2.374915651457944e-06</v>
      </c>
      <c r="AG129" t="n">
        <v>17.52604166666667</v>
      </c>
      <c r="AH129" t="n">
        <v>508995.4386948643</v>
      </c>
    </row>
    <row r="130">
      <c r="A130" t="n">
        <v>128</v>
      </c>
      <c r="B130" t="n">
        <v>125</v>
      </c>
      <c r="C130" t="inlineStr">
        <is>
          <t xml:space="preserve">CONCLUIDO	</t>
        </is>
      </c>
      <c r="D130" t="n">
        <v>7.4285</v>
      </c>
      <c r="E130" t="n">
        <v>13.46</v>
      </c>
      <c r="F130" t="n">
        <v>10.47</v>
      </c>
      <c r="G130" t="n">
        <v>125.62</v>
      </c>
      <c r="H130" t="n">
        <v>1.93</v>
      </c>
      <c r="I130" t="n">
        <v>5</v>
      </c>
      <c r="J130" t="n">
        <v>304.35</v>
      </c>
      <c r="K130" t="n">
        <v>58.47</v>
      </c>
      <c r="L130" t="n">
        <v>33</v>
      </c>
      <c r="M130" t="n">
        <v>3</v>
      </c>
      <c r="N130" t="n">
        <v>87.88</v>
      </c>
      <c r="O130" t="n">
        <v>37770.79</v>
      </c>
      <c r="P130" t="n">
        <v>167.63</v>
      </c>
      <c r="Q130" t="n">
        <v>197.75</v>
      </c>
      <c r="R130" t="n">
        <v>29.89</v>
      </c>
      <c r="S130" t="n">
        <v>25.4</v>
      </c>
      <c r="T130" t="n">
        <v>1414.85</v>
      </c>
      <c r="U130" t="n">
        <v>0.85</v>
      </c>
      <c r="V130" t="n">
        <v>0.89</v>
      </c>
      <c r="W130" t="n">
        <v>2.95</v>
      </c>
      <c r="X130" t="n">
        <v>0.08</v>
      </c>
      <c r="Y130" t="n">
        <v>1</v>
      </c>
      <c r="Z130" t="n">
        <v>10</v>
      </c>
      <c r="AA130" t="n">
        <v>411.3631059388341</v>
      </c>
      <c r="AB130" t="n">
        <v>562.8451496049222</v>
      </c>
      <c r="AC130" t="n">
        <v>509.1279984847565</v>
      </c>
      <c r="AD130" t="n">
        <v>411363.1059388341</v>
      </c>
      <c r="AE130" t="n">
        <v>562845.1496049222</v>
      </c>
      <c r="AF130" t="n">
        <v>2.374851712527809e-06</v>
      </c>
      <c r="AG130" t="n">
        <v>17.52604166666667</v>
      </c>
      <c r="AH130" t="n">
        <v>509127.9984847565</v>
      </c>
    </row>
    <row r="131">
      <c r="A131" t="n">
        <v>129</v>
      </c>
      <c r="B131" t="n">
        <v>125</v>
      </c>
      <c r="C131" t="inlineStr">
        <is>
          <t xml:space="preserve">CONCLUIDO	</t>
        </is>
      </c>
      <c r="D131" t="n">
        <v>7.4282</v>
      </c>
      <c r="E131" t="n">
        <v>13.46</v>
      </c>
      <c r="F131" t="n">
        <v>10.47</v>
      </c>
      <c r="G131" t="n">
        <v>125.63</v>
      </c>
      <c r="H131" t="n">
        <v>1.94</v>
      </c>
      <c r="I131" t="n">
        <v>5</v>
      </c>
      <c r="J131" t="n">
        <v>304.88</v>
      </c>
      <c r="K131" t="n">
        <v>58.47</v>
      </c>
      <c r="L131" t="n">
        <v>33.25</v>
      </c>
      <c r="M131" t="n">
        <v>3</v>
      </c>
      <c r="N131" t="n">
        <v>88.16</v>
      </c>
      <c r="O131" t="n">
        <v>37836.69</v>
      </c>
      <c r="P131" t="n">
        <v>167.61</v>
      </c>
      <c r="Q131" t="n">
        <v>197.75</v>
      </c>
      <c r="R131" t="n">
        <v>29.93</v>
      </c>
      <c r="S131" t="n">
        <v>25.4</v>
      </c>
      <c r="T131" t="n">
        <v>1434.77</v>
      </c>
      <c r="U131" t="n">
        <v>0.85</v>
      </c>
      <c r="V131" t="n">
        <v>0.89</v>
      </c>
      <c r="W131" t="n">
        <v>2.94</v>
      </c>
      <c r="X131" t="n">
        <v>0.08</v>
      </c>
      <c r="Y131" t="n">
        <v>1</v>
      </c>
      <c r="Z131" t="n">
        <v>10</v>
      </c>
      <c r="AA131" t="n">
        <v>411.3552745734172</v>
      </c>
      <c r="AB131" t="n">
        <v>562.8344343852631</v>
      </c>
      <c r="AC131" t="n">
        <v>509.1183059106229</v>
      </c>
      <c r="AD131" t="n">
        <v>411355.2745734172</v>
      </c>
      <c r="AE131" t="n">
        <v>562834.4343852631</v>
      </c>
      <c r="AF131" t="n">
        <v>2.374755804132607e-06</v>
      </c>
      <c r="AG131" t="n">
        <v>17.52604166666667</v>
      </c>
      <c r="AH131" t="n">
        <v>509118.3059106229</v>
      </c>
    </row>
    <row r="132">
      <c r="A132" t="n">
        <v>130</v>
      </c>
      <c r="B132" t="n">
        <v>125</v>
      </c>
      <c r="C132" t="inlineStr">
        <is>
          <t xml:space="preserve">CONCLUIDO	</t>
        </is>
      </c>
      <c r="D132" t="n">
        <v>7.4279</v>
      </c>
      <c r="E132" t="n">
        <v>13.46</v>
      </c>
      <c r="F132" t="n">
        <v>10.47</v>
      </c>
      <c r="G132" t="n">
        <v>125.64</v>
      </c>
      <c r="H132" t="n">
        <v>1.95</v>
      </c>
      <c r="I132" t="n">
        <v>5</v>
      </c>
      <c r="J132" t="n">
        <v>305.42</v>
      </c>
      <c r="K132" t="n">
        <v>58.47</v>
      </c>
      <c r="L132" t="n">
        <v>33.5</v>
      </c>
      <c r="M132" t="n">
        <v>3</v>
      </c>
      <c r="N132" t="n">
        <v>88.45</v>
      </c>
      <c r="O132" t="n">
        <v>37902.71</v>
      </c>
      <c r="P132" t="n">
        <v>167.71</v>
      </c>
      <c r="Q132" t="n">
        <v>197.75</v>
      </c>
      <c r="R132" t="n">
        <v>29.92</v>
      </c>
      <c r="S132" t="n">
        <v>25.4</v>
      </c>
      <c r="T132" t="n">
        <v>1428.77</v>
      </c>
      <c r="U132" t="n">
        <v>0.85</v>
      </c>
      <c r="V132" t="n">
        <v>0.89</v>
      </c>
      <c r="W132" t="n">
        <v>2.95</v>
      </c>
      <c r="X132" t="n">
        <v>0.08</v>
      </c>
      <c r="Y132" t="n">
        <v>1</v>
      </c>
      <c r="Z132" t="n">
        <v>10</v>
      </c>
      <c r="AA132" t="n">
        <v>411.4353590831756</v>
      </c>
      <c r="AB132" t="n">
        <v>562.9440095445938</v>
      </c>
      <c r="AC132" t="n">
        <v>509.2174233705368</v>
      </c>
      <c r="AD132" t="n">
        <v>411435.3590831756</v>
      </c>
      <c r="AE132" t="n">
        <v>562944.0095445937</v>
      </c>
      <c r="AF132" t="n">
        <v>2.374659895737405e-06</v>
      </c>
      <c r="AG132" t="n">
        <v>17.52604166666667</v>
      </c>
      <c r="AH132" t="n">
        <v>509217.4233705368</v>
      </c>
    </row>
    <row r="133">
      <c r="A133" t="n">
        <v>131</v>
      </c>
      <c r="B133" t="n">
        <v>125</v>
      </c>
      <c r="C133" t="inlineStr">
        <is>
          <t xml:space="preserve">CONCLUIDO	</t>
        </is>
      </c>
      <c r="D133" t="n">
        <v>7.4273</v>
      </c>
      <c r="E133" t="n">
        <v>13.46</v>
      </c>
      <c r="F133" t="n">
        <v>10.47</v>
      </c>
      <c r="G133" t="n">
        <v>125.65</v>
      </c>
      <c r="H133" t="n">
        <v>1.97</v>
      </c>
      <c r="I133" t="n">
        <v>5</v>
      </c>
      <c r="J133" t="n">
        <v>305.96</v>
      </c>
      <c r="K133" t="n">
        <v>58.47</v>
      </c>
      <c r="L133" t="n">
        <v>33.75</v>
      </c>
      <c r="M133" t="n">
        <v>3</v>
      </c>
      <c r="N133" t="n">
        <v>88.73</v>
      </c>
      <c r="O133" t="n">
        <v>37968.85</v>
      </c>
      <c r="P133" t="n">
        <v>167.72</v>
      </c>
      <c r="Q133" t="n">
        <v>197.75</v>
      </c>
      <c r="R133" t="n">
        <v>29.88</v>
      </c>
      <c r="S133" t="n">
        <v>25.4</v>
      </c>
      <c r="T133" t="n">
        <v>1413.45</v>
      </c>
      <c r="U133" t="n">
        <v>0.85</v>
      </c>
      <c r="V133" t="n">
        <v>0.89</v>
      </c>
      <c r="W133" t="n">
        <v>2.95</v>
      </c>
      <c r="X133" t="n">
        <v>0.08</v>
      </c>
      <c r="Y133" t="n">
        <v>1</v>
      </c>
      <c r="Z133" t="n">
        <v>10</v>
      </c>
      <c r="AA133" t="n">
        <v>411.4563351287173</v>
      </c>
      <c r="AB133" t="n">
        <v>562.9727098955018</v>
      </c>
      <c r="AC133" t="n">
        <v>509.2433846002354</v>
      </c>
      <c r="AD133" t="n">
        <v>411456.3351287174</v>
      </c>
      <c r="AE133" t="n">
        <v>562972.7098955018</v>
      </c>
      <c r="AF133" t="n">
        <v>2.374468078947001e-06</v>
      </c>
      <c r="AG133" t="n">
        <v>17.52604166666667</v>
      </c>
      <c r="AH133" t="n">
        <v>509243.3846002354</v>
      </c>
    </row>
    <row r="134">
      <c r="A134" t="n">
        <v>132</v>
      </c>
      <c r="B134" t="n">
        <v>125</v>
      </c>
      <c r="C134" t="inlineStr">
        <is>
          <t xml:space="preserve">CONCLUIDO	</t>
        </is>
      </c>
      <c r="D134" t="n">
        <v>7.4282</v>
      </c>
      <c r="E134" t="n">
        <v>13.46</v>
      </c>
      <c r="F134" t="n">
        <v>10.47</v>
      </c>
      <c r="G134" t="n">
        <v>125.63</v>
      </c>
      <c r="H134" t="n">
        <v>1.98</v>
      </c>
      <c r="I134" t="n">
        <v>5</v>
      </c>
      <c r="J134" t="n">
        <v>306.49</v>
      </c>
      <c r="K134" t="n">
        <v>58.47</v>
      </c>
      <c r="L134" t="n">
        <v>34</v>
      </c>
      <c r="M134" t="n">
        <v>3</v>
      </c>
      <c r="N134" t="n">
        <v>89.02</v>
      </c>
      <c r="O134" t="n">
        <v>38035.12</v>
      </c>
      <c r="P134" t="n">
        <v>167.66</v>
      </c>
      <c r="Q134" t="n">
        <v>197.75</v>
      </c>
      <c r="R134" t="n">
        <v>29.85</v>
      </c>
      <c r="S134" t="n">
        <v>25.4</v>
      </c>
      <c r="T134" t="n">
        <v>1397</v>
      </c>
      <c r="U134" t="n">
        <v>0.85</v>
      </c>
      <c r="V134" t="n">
        <v>0.89</v>
      </c>
      <c r="W134" t="n">
        <v>2.95</v>
      </c>
      <c r="X134" t="n">
        <v>0.08</v>
      </c>
      <c r="Y134" t="n">
        <v>1</v>
      </c>
      <c r="Z134" t="n">
        <v>10</v>
      </c>
      <c r="AA134" t="n">
        <v>411.3919049722147</v>
      </c>
      <c r="AB134" t="n">
        <v>562.8845537129171</v>
      </c>
      <c r="AC134" t="n">
        <v>509.1636419199884</v>
      </c>
      <c r="AD134" t="n">
        <v>411391.9049722147</v>
      </c>
      <c r="AE134" t="n">
        <v>562884.553712917</v>
      </c>
      <c r="AF134" t="n">
        <v>2.374755804132607e-06</v>
      </c>
      <c r="AG134" t="n">
        <v>17.52604166666667</v>
      </c>
      <c r="AH134" t="n">
        <v>509163.6419199884</v>
      </c>
    </row>
    <row r="135">
      <c r="A135" t="n">
        <v>133</v>
      </c>
      <c r="B135" t="n">
        <v>125</v>
      </c>
      <c r="C135" t="inlineStr">
        <is>
          <t xml:space="preserve">CONCLUIDO	</t>
        </is>
      </c>
      <c r="D135" t="n">
        <v>7.4293</v>
      </c>
      <c r="E135" t="n">
        <v>13.46</v>
      </c>
      <c r="F135" t="n">
        <v>10.47</v>
      </c>
      <c r="G135" t="n">
        <v>125.61</v>
      </c>
      <c r="H135" t="n">
        <v>1.99</v>
      </c>
      <c r="I135" t="n">
        <v>5</v>
      </c>
      <c r="J135" t="n">
        <v>307.03</v>
      </c>
      <c r="K135" t="n">
        <v>58.47</v>
      </c>
      <c r="L135" t="n">
        <v>34.25</v>
      </c>
      <c r="M135" t="n">
        <v>3</v>
      </c>
      <c r="N135" t="n">
        <v>89.31</v>
      </c>
      <c r="O135" t="n">
        <v>38101.52</v>
      </c>
      <c r="P135" t="n">
        <v>167.73</v>
      </c>
      <c r="Q135" t="n">
        <v>197.75</v>
      </c>
      <c r="R135" t="n">
        <v>29.82</v>
      </c>
      <c r="S135" t="n">
        <v>25.4</v>
      </c>
      <c r="T135" t="n">
        <v>1378.93</v>
      </c>
      <c r="U135" t="n">
        <v>0.85</v>
      </c>
      <c r="V135" t="n">
        <v>0.89</v>
      </c>
      <c r="W135" t="n">
        <v>2.95</v>
      </c>
      <c r="X135" t="n">
        <v>0.08</v>
      </c>
      <c r="Y135" t="n">
        <v>1</v>
      </c>
      <c r="Z135" t="n">
        <v>10</v>
      </c>
      <c r="AA135" t="n">
        <v>411.4181697980628</v>
      </c>
      <c r="AB135" t="n">
        <v>562.9204904063647</v>
      </c>
      <c r="AC135" t="n">
        <v>509.1961488658509</v>
      </c>
      <c r="AD135" t="n">
        <v>411418.1697980628</v>
      </c>
      <c r="AE135" t="n">
        <v>562920.4904063647</v>
      </c>
      <c r="AF135" t="n">
        <v>2.375107468248347e-06</v>
      </c>
      <c r="AG135" t="n">
        <v>17.52604166666667</v>
      </c>
      <c r="AH135" t="n">
        <v>509196.1488658509</v>
      </c>
    </row>
    <row r="136">
      <c r="A136" t="n">
        <v>134</v>
      </c>
      <c r="B136" t="n">
        <v>125</v>
      </c>
      <c r="C136" t="inlineStr">
        <is>
          <t xml:space="preserve">CONCLUIDO	</t>
        </is>
      </c>
      <c r="D136" t="n">
        <v>7.4313</v>
      </c>
      <c r="E136" t="n">
        <v>13.46</v>
      </c>
      <c r="F136" t="n">
        <v>10.46</v>
      </c>
      <c r="G136" t="n">
        <v>125.56</v>
      </c>
      <c r="H136" t="n">
        <v>2</v>
      </c>
      <c r="I136" t="n">
        <v>5</v>
      </c>
      <c r="J136" t="n">
        <v>307.57</v>
      </c>
      <c r="K136" t="n">
        <v>58.47</v>
      </c>
      <c r="L136" t="n">
        <v>34.5</v>
      </c>
      <c r="M136" t="n">
        <v>3</v>
      </c>
      <c r="N136" t="n">
        <v>89.59999999999999</v>
      </c>
      <c r="O136" t="n">
        <v>38168.04</v>
      </c>
      <c r="P136" t="n">
        <v>167.6</v>
      </c>
      <c r="Q136" t="n">
        <v>197.75</v>
      </c>
      <c r="R136" t="n">
        <v>29.7</v>
      </c>
      <c r="S136" t="n">
        <v>25.4</v>
      </c>
      <c r="T136" t="n">
        <v>1319.07</v>
      </c>
      <c r="U136" t="n">
        <v>0.86</v>
      </c>
      <c r="V136" t="n">
        <v>0.89</v>
      </c>
      <c r="W136" t="n">
        <v>2.95</v>
      </c>
      <c r="X136" t="n">
        <v>0.07000000000000001</v>
      </c>
      <c r="Y136" t="n">
        <v>1</v>
      </c>
      <c r="Z136" t="n">
        <v>10</v>
      </c>
      <c r="AA136" t="n">
        <v>411.2335027466391</v>
      </c>
      <c r="AB136" t="n">
        <v>562.6678207996715</v>
      </c>
      <c r="AC136" t="n">
        <v>508.9675936917965</v>
      </c>
      <c r="AD136" t="n">
        <v>411233.5027466391</v>
      </c>
      <c r="AE136" t="n">
        <v>562667.8207996715</v>
      </c>
      <c r="AF136" t="n">
        <v>2.375746857549694e-06</v>
      </c>
      <c r="AG136" t="n">
        <v>17.52604166666667</v>
      </c>
      <c r="AH136" t="n">
        <v>508967.5936917965</v>
      </c>
    </row>
    <row r="137">
      <c r="A137" t="n">
        <v>135</v>
      </c>
      <c r="B137" t="n">
        <v>125</v>
      </c>
      <c r="C137" t="inlineStr">
        <is>
          <t xml:space="preserve">CONCLUIDO	</t>
        </is>
      </c>
      <c r="D137" t="n">
        <v>7.4297</v>
      </c>
      <c r="E137" t="n">
        <v>13.46</v>
      </c>
      <c r="F137" t="n">
        <v>10.47</v>
      </c>
      <c r="G137" t="n">
        <v>125.6</v>
      </c>
      <c r="H137" t="n">
        <v>2.01</v>
      </c>
      <c r="I137" t="n">
        <v>5</v>
      </c>
      <c r="J137" t="n">
        <v>308.11</v>
      </c>
      <c r="K137" t="n">
        <v>58.47</v>
      </c>
      <c r="L137" t="n">
        <v>34.75</v>
      </c>
      <c r="M137" t="n">
        <v>3</v>
      </c>
      <c r="N137" t="n">
        <v>89.89</v>
      </c>
      <c r="O137" t="n">
        <v>38234.68</v>
      </c>
      <c r="P137" t="n">
        <v>167.63</v>
      </c>
      <c r="Q137" t="n">
        <v>197.76</v>
      </c>
      <c r="R137" t="n">
        <v>29.82</v>
      </c>
      <c r="S137" t="n">
        <v>25.4</v>
      </c>
      <c r="T137" t="n">
        <v>1382.59</v>
      </c>
      <c r="U137" t="n">
        <v>0.85</v>
      </c>
      <c r="V137" t="n">
        <v>0.89</v>
      </c>
      <c r="W137" t="n">
        <v>2.94</v>
      </c>
      <c r="X137" t="n">
        <v>0.08</v>
      </c>
      <c r="Y137" t="n">
        <v>1</v>
      </c>
      <c r="Z137" t="n">
        <v>10</v>
      </c>
      <c r="AA137" t="n">
        <v>411.3358282706923</v>
      </c>
      <c r="AB137" t="n">
        <v>562.8078270959646</v>
      </c>
      <c r="AC137" t="n">
        <v>509.0942379836714</v>
      </c>
      <c r="AD137" t="n">
        <v>411335.8282706923</v>
      </c>
      <c r="AE137" t="n">
        <v>562807.8270959646</v>
      </c>
      <c r="AF137" t="n">
        <v>2.375235346108617e-06</v>
      </c>
      <c r="AG137" t="n">
        <v>17.52604166666667</v>
      </c>
      <c r="AH137" t="n">
        <v>509094.2379836714</v>
      </c>
    </row>
    <row r="138">
      <c r="A138" t="n">
        <v>136</v>
      </c>
      <c r="B138" t="n">
        <v>125</v>
      </c>
      <c r="C138" t="inlineStr">
        <is>
          <t xml:space="preserve">CONCLUIDO	</t>
        </is>
      </c>
      <c r="D138" t="n">
        <v>7.4297</v>
      </c>
      <c r="E138" t="n">
        <v>13.46</v>
      </c>
      <c r="F138" t="n">
        <v>10.47</v>
      </c>
      <c r="G138" t="n">
        <v>125.6</v>
      </c>
      <c r="H138" t="n">
        <v>2.02</v>
      </c>
      <c r="I138" t="n">
        <v>5</v>
      </c>
      <c r="J138" t="n">
        <v>308.65</v>
      </c>
      <c r="K138" t="n">
        <v>58.47</v>
      </c>
      <c r="L138" t="n">
        <v>35</v>
      </c>
      <c r="M138" t="n">
        <v>3</v>
      </c>
      <c r="N138" t="n">
        <v>90.18000000000001</v>
      </c>
      <c r="O138" t="n">
        <v>38301.46</v>
      </c>
      <c r="P138" t="n">
        <v>167.58</v>
      </c>
      <c r="Q138" t="n">
        <v>197.75</v>
      </c>
      <c r="R138" t="n">
        <v>29.8</v>
      </c>
      <c r="S138" t="n">
        <v>25.4</v>
      </c>
      <c r="T138" t="n">
        <v>1372.33</v>
      </c>
      <c r="U138" t="n">
        <v>0.85</v>
      </c>
      <c r="V138" t="n">
        <v>0.89</v>
      </c>
      <c r="W138" t="n">
        <v>2.95</v>
      </c>
      <c r="X138" t="n">
        <v>0.08</v>
      </c>
      <c r="Y138" t="n">
        <v>1</v>
      </c>
      <c r="Z138" t="n">
        <v>10</v>
      </c>
      <c r="AA138" t="n">
        <v>411.2992052672941</v>
      </c>
      <c r="AB138" t="n">
        <v>562.7577178870223</v>
      </c>
      <c r="AC138" t="n">
        <v>509.0489111273019</v>
      </c>
      <c r="AD138" t="n">
        <v>411299.2052672941</v>
      </c>
      <c r="AE138" t="n">
        <v>562757.7178870223</v>
      </c>
      <c r="AF138" t="n">
        <v>2.375235346108617e-06</v>
      </c>
      <c r="AG138" t="n">
        <v>17.52604166666667</v>
      </c>
      <c r="AH138" t="n">
        <v>509048.9111273019</v>
      </c>
    </row>
    <row r="139">
      <c r="A139" t="n">
        <v>137</v>
      </c>
      <c r="B139" t="n">
        <v>125</v>
      </c>
      <c r="C139" t="inlineStr">
        <is>
          <t xml:space="preserve">CONCLUIDO	</t>
        </is>
      </c>
      <c r="D139" t="n">
        <v>7.4331</v>
      </c>
      <c r="E139" t="n">
        <v>13.45</v>
      </c>
      <c r="F139" t="n">
        <v>10.46</v>
      </c>
      <c r="G139" t="n">
        <v>125.52</v>
      </c>
      <c r="H139" t="n">
        <v>2.03</v>
      </c>
      <c r="I139" t="n">
        <v>5</v>
      </c>
      <c r="J139" t="n">
        <v>309.2</v>
      </c>
      <c r="K139" t="n">
        <v>58.47</v>
      </c>
      <c r="L139" t="n">
        <v>35.25</v>
      </c>
      <c r="M139" t="n">
        <v>3</v>
      </c>
      <c r="N139" t="n">
        <v>90.47</v>
      </c>
      <c r="O139" t="n">
        <v>38368.36</v>
      </c>
      <c r="P139" t="n">
        <v>167.41</v>
      </c>
      <c r="Q139" t="n">
        <v>197.75</v>
      </c>
      <c r="R139" t="n">
        <v>29.59</v>
      </c>
      <c r="S139" t="n">
        <v>25.4</v>
      </c>
      <c r="T139" t="n">
        <v>1266.99</v>
      </c>
      <c r="U139" t="n">
        <v>0.86</v>
      </c>
      <c r="V139" t="n">
        <v>0.89</v>
      </c>
      <c r="W139" t="n">
        <v>2.95</v>
      </c>
      <c r="X139" t="n">
        <v>0.07000000000000001</v>
      </c>
      <c r="Y139" t="n">
        <v>1</v>
      </c>
      <c r="Z139" t="n">
        <v>10</v>
      </c>
      <c r="AA139" t="n">
        <v>411.0535325890377</v>
      </c>
      <c r="AB139" t="n">
        <v>562.4215776903183</v>
      </c>
      <c r="AC139" t="n">
        <v>508.7448516791955</v>
      </c>
      <c r="AD139" t="n">
        <v>411053.5325890377</v>
      </c>
      <c r="AE139" t="n">
        <v>562421.5776903182</v>
      </c>
      <c r="AF139" t="n">
        <v>2.376322307920907e-06</v>
      </c>
      <c r="AG139" t="n">
        <v>17.51302083333333</v>
      </c>
      <c r="AH139" t="n">
        <v>508744.8516791955</v>
      </c>
    </row>
    <row r="140">
      <c r="A140" t="n">
        <v>138</v>
      </c>
      <c r="B140" t="n">
        <v>125</v>
      </c>
      <c r="C140" t="inlineStr">
        <is>
          <t xml:space="preserve">CONCLUIDO	</t>
        </is>
      </c>
      <c r="D140" t="n">
        <v>7.431</v>
      </c>
      <c r="E140" t="n">
        <v>13.46</v>
      </c>
      <c r="F140" t="n">
        <v>10.46</v>
      </c>
      <c r="G140" t="n">
        <v>125.57</v>
      </c>
      <c r="H140" t="n">
        <v>2.04</v>
      </c>
      <c r="I140" t="n">
        <v>5</v>
      </c>
      <c r="J140" t="n">
        <v>309.74</v>
      </c>
      <c r="K140" t="n">
        <v>58.47</v>
      </c>
      <c r="L140" t="n">
        <v>35.5</v>
      </c>
      <c r="M140" t="n">
        <v>3</v>
      </c>
      <c r="N140" t="n">
        <v>90.77</v>
      </c>
      <c r="O140" t="n">
        <v>38435.39</v>
      </c>
      <c r="P140" t="n">
        <v>167.4</v>
      </c>
      <c r="Q140" t="n">
        <v>197.75</v>
      </c>
      <c r="R140" t="n">
        <v>29.69</v>
      </c>
      <c r="S140" t="n">
        <v>25.4</v>
      </c>
      <c r="T140" t="n">
        <v>1313.87</v>
      </c>
      <c r="U140" t="n">
        <v>0.86</v>
      </c>
      <c r="V140" t="n">
        <v>0.89</v>
      </c>
      <c r="W140" t="n">
        <v>2.95</v>
      </c>
      <c r="X140" t="n">
        <v>0.07000000000000001</v>
      </c>
      <c r="Y140" t="n">
        <v>1</v>
      </c>
      <c r="Z140" t="n">
        <v>10</v>
      </c>
      <c r="AA140" t="n">
        <v>411.0938493525331</v>
      </c>
      <c r="AB140" t="n">
        <v>562.4767408647829</v>
      </c>
      <c r="AC140" t="n">
        <v>508.7947501577112</v>
      </c>
      <c r="AD140" t="n">
        <v>411093.8493525331</v>
      </c>
      <c r="AE140" t="n">
        <v>562476.7408647828</v>
      </c>
      <c r="AF140" t="n">
        <v>2.375650949154492e-06</v>
      </c>
      <c r="AG140" t="n">
        <v>17.52604166666667</v>
      </c>
      <c r="AH140" t="n">
        <v>508794.7501577112</v>
      </c>
    </row>
    <row r="141">
      <c r="A141" t="n">
        <v>139</v>
      </c>
      <c r="B141" t="n">
        <v>125</v>
      </c>
      <c r="C141" t="inlineStr">
        <is>
          <t xml:space="preserve">CONCLUIDO	</t>
        </is>
      </c>
      <c r="D141" t="n">
        <v>7.4305</v>
      </c>
      <c r="E141" t="n">
        <v>13.46</v>
      </c>
      <c r="F141" t="n">
        <v>10.46</v>
      </c>
      <c r="G141" t="n">
        <v>125.58</v>
      </c>
      <c r="H141" t="n">
        <v>2.05</v>
      </c>
      <c r="I141" t="n">
        <v>5</v>
      </c>
      <c r="J141" t="n">
        <v>310.28</v>
      </c>
      <c r="K141" t="n">
        <v>58.47</v>
      </c>
      <c r="L141" t="n">
        <v>35.75</v>
      </c>
      <c r="M141" t="n">
        <v>3</v>
      </c>
      <c r="N141" t="n">
        <v>91.06</v>
      </c>
      <c r="O141" t="n">
        <v>38502.55</v>
      </c>
      <c r="P141" t="n">
        <v>167.46</v>
      </c>
      <c r="Q141" t="n">
        <v>197.75</v>
      </c>
      <c r="R141" t="n">
        <v>29.72</v>
      </c>
      <c r="S141" t="n">
        <v>25.4</v>
      </c>
      <c r="T141" t="n">
        <v>1329.72</v>
      </c>
      <c r="U141" t="n">
        <v>0.85</v>
      </c>
      <c r="V141" t="n">
        <v>0.89</v>
      </c>
      <c r="W141" t="n">
        <v>2.95</v>
      </c>
      <c r="X141" t="n">
        <v>0.08</v>
      </c>
      <c r="Y141" t="n">
        <v>1</v>
      </c>
      <c r="Z141" t="n">
        <v>10</v>
      </c>
      <c r="AA141" t="n">
        <v>411.1491385780637</v>
      </c>
      <c r="AB141" t="n">
        <v>562.5523900223423</v>
      </c>
      <c r="AC141" t="n">
        <v>508.8631794658474</v>
      </c>
      <c r="AD141" t="n">
        <v>411149.1385780637</v>
      </c>
      <c r="AE141" t="n">
        <v>562552.3900223422</v>
      </c>
      <c r="AF141" t="n">
        <v>2.375491101829156e-06</v>
      </c>
      <c r="AG141" t="n">
        <v>17.52604166666667</v>
      </c>
      <c r="AH141" t="n">
        <v>508863.1794658474</v>
      </c>
    </row>
    <row r="142">
      <c r="A142" t="n">
        <v>140</v>
      </c>
      <c r="B142" t="n">
        <v>125</v>
      </c>
      <c r="C142" t="inlineStr">
        <is>
          <t xml:space="preserve">CONCLUIDO	</t>
        </is>
      </c>
      <c r="D142" t="n">
        <v>7.4337</v>
      </c>
      <c r="E142" t="n">
        <v>13.45</v>
      </c>
      <c r="F142" t="n">
        <v>10.46</v>
      </c>
      <c r="G142" t="n">
        <v>125.51</v>
      </c>
      <c r="H142" t="n">
        <v>2.06</v>
      </c>
      <c r="I142" t="n">
        <v>5</v>
      </c>
      <c r="J142" t="n">
        <v>310.83</v>
      </c>
      <c r="K142" t="n">
        <v>58.47</v>
      </c>
      <c r="L142" t="n">
        <v>36</v>
      </c>
      <c r="M142" t="n">
        <v>3</v>
      </c>
      <c r="N142" t="n">
        <v>91.36</v>
      </c>
      <c r="O142" t="n">
        <v>38569.84</v>
      </c>
      <c r="P142" t="n">
        <v>167.25</v>
      </c>
      <c r="Q142" t="n">
        <v>197.75</v>
      </c>
      <c r="R142" t="n">
        <v>29.52</v>
      </c>
      <c r="S142" t="n">
        <v>25.4</v>
      </c>
      <c r="T142" t="n">
        <v>1229.15</v>
      </c>
      <c r="U142" t="n">
        <v>0.86</v>
      </c>
      <c r="V142" t="n">
        <v>0.89</v>
      </c>
      <c r="W142" t="n">
        <v>2.95</v>
      </c>
      <c r="X142" t="n">
        <v>0.07000000000000001</v>
      </c>
      <c r="Y142" t="n">
        <v>1</v>
      </c>
      <c r="Z142" t="n">
        <v>10</v>
      </c>
      <c r="AA142" t="n">
        <v>410.92279553048</v>
      </c>
      <c r="AB142" t="n">
        <v>562.2426974790876</v>
      </c>
      <c r="AC142" t="n">
        <v>508.5830435442649</v>
      </c>
      <c r="AD142" t="n">
        <v>410922.79553048</v>
      </c>
      <c r="AE142" t="n">
        <v>562242.6974790876</v>
      </c>
      <c r="AF142" t="n">
        <v>2.376514124711311e-06</v>
      </c>
      <c r="AG142" t="n">
        <v>17.51302083333333</v>
      </c>
      <c r="AH142" t="n">
        <v>508583.0435442649</v>
      </c>
    </row>
    <row r="143">
      <c r="A143" t="n">
        <v>141</v>
      </c>
      <c r="B143" t="n">
        <v>125</v>
      </c>
      <c r="C143" t="inlineStr">
        <is>
          <t xml:space="preserve">CONCLUIDO	</t>
        </is>
      </c>
      <c r="D143" t="n">
        <v>7.4343</v>
      </c>
      <c r="E143" t="n">
        <v>13.45</v>
      </c>
      <c r="F143" t="n">
        <v>10.46</v>
      </c>
      <c r="G143" t="n">
        <v>125.5</v>
      </c>
      <c r="H143" t="n">
        <v>2.07</v>
      </c>
      <c r="I143" t="n">
        <v>5</v>
      </c>
      <c r="J143" t="n">
        <v>311.38</v>
      </c>
      <c r="K143" t="n">
        <v>58.47</v>
      </c>
      <c r="L143" t="n">
        <v>36.25</v>
      </c>
      <c r="M143" t="n">
        <v>3</v>
      </c>
      <c r="N143" t="n">
        <v>91.65000000000001</v>
      </c>
      <c r="O143" t="n">
        <v>38637.26</v>
      </c>
      <c r="P143" t="n">
        <v>167.17</v>
      </c>
      <c r="Q143" t="n">
        <v>197.77</v>
      </c>
      <c r="R143" t="n">
        <v>29.54</v>
      </c>
      <c r="S143" t="n">
        <v>25.4</v>
      </c>
      <c r="T143" t="n">
        <v>1239.24</v>
      </c>
      <c r="U143" t="n">
        <v>0.86</v>
      </c>
      <c r="V143" t="n">
        <v>0.89</v>
      </c>
      <c r="W143" t="n">
        <v>2.94</v>
      </c>
      <c r="X143" t="n">
        <v>0.07000000000000001</v>
      </c>
      <c r="Y143" t="n">
        <v>1</v>
      </c>
      <c r="Z143" t="n">
        <v>10</v>
      </c>
      <c r="AA143" t="n">
        <v>410.8506401231641</v>
      </c>
      <c r="AB143" t="n">
        <v>562.1439712675261</v>
      </c>
      <c r="AC143" t="n">
        <v>508.4937396237716</v>
      </c>
      <c r="AD143" t="n">
        <v>410850.6401231641</v>
      </c>
      <c r="AE143" t="n">
        <v>562143.9712675262</v>
      </c>
      <c r="AF143" t="n">
        <v>2.376705941501715e-06</v>
      </c>
      <c r="AG143" t="n">
        <v>17.51302083333333</v>
      </c>
      <c r="AH143" t="n">
        <v>508493.7396237716</v>
      </c>
    </row>
    <row r="144">
      <c r="A144" t="n">
        <v>142</v>
      </c>
      <c r="B144" t="n">
        <v>125</v>
      </c>
      <c r="C144" t="inlineStr">
        <is>
          <t xml:space="preserve">CONCLUIDO	</t>
        </is>
      </c>
      <c r="D144" t="n">
        <v>7.4334</v>
      </c>
      <c r="E144" t="n">
        <v>13.45</v>
      </c>
      <c r="F144" t="n">
        <v>10.46</v>
      </c>
      <c r="G144" t="n">
        <v>125.52</v>
      </c>
      <c r="H144" t="n">
        <v>2.08</v>
      </c>
      <c r="I144" t="n">
        <v>5</v>
      </c>
      <c r="J144" t="n">
        <v>311.92</v>
      </c>
      <c r="K144" t="n">
        <v>58.47</v>
      </c>
      <c r="L144" t="n">
        <v>36.5</v>
      </c>
      <c r="M144" t="n">
        <v>3</v>
      </c>
      <c r="N144" t="n">
        <v>91.95</v>
      </c>
      <c r="O144" t="n">
        <v>38704.93</v>
      </c>
      <c r="P144" t="n">
        <v>167.14</v>
      </c>
      <c r="Q144" t="n">
        <v>197.75</v>
      </c>
      <c r="R144" t="n">
        <v>29.54</v>
      </c>
      <c r="S144" t="n">
        <v>25.4</v>
      </c>
      <c r="T144" t="n">
        <v>1240.38</v>
      </c>
      <c r="U144" t="n">
        <v>0.86</v>
      </c>
      <c r="V144" t="n">
        <v>0.89</v>
      </c>
      <c r="W144" t="n">
        <v>2.95</v>
      </c>
      <c r="X144" t="n">
        <v>0.07000000000000001</v>
      </c>
      <c r="Y144" t="n">
        <v>1</v>
      </c>
      <c r="Z144" t="n">
        <v>10</v>
      </c>
      <c r="AA144" t="n">
        <v>410.8490632797281</v>
      </c>
      <c r="AB144" t="n">
        <v>562.1418137607716</v>
      </c>
      <c r="AC144" t="n">
        <v>508.4917880264337</v>
      </c>
      <c r="AD144" t="n">
        <v>410849.0632797281</v>
      </c>
      <c r="AE144" t="n">
        <v>562141.8137607715</v>
      </c>
      <c r="AF144" t="n">
        <v>2.376418216316109e-06</v>
      </c>
      <c r="AG144" t="n">
        <v>17.51302083333333</v>
      </c>
      <c r="AH144" t="n">
        <v>508491.7880264337</v>
      </c>
    </row>
    <row r="145">
      <c r="A145" t="n">
        <v>143</v>
      </c>
      <c r="B145" t="n">
        <v>125</v>
      </c>
      <c r="C145" t="inlineStr">
        <is>
          <t xml:space="preserve">CONCLUIDO	</t>
        </is>
      </c>
      <c r="D145" t="n">
        <v>7.4316</v>
      </c>
      <c r="E145" t="n">
        <v>13.46</v>
      </c>
      <c r="F145" t="n">
        <v>10.46</v>
      </c>
      <c r="G145" t="n">
        <v>125.56</v>
      </c>
      <c r="H145" t="n">
        <v>2.1</v>
      </c>
      <c r="I145" t="n">
        <v>5</v>
      </c>
      <c r="J145" t="n">
        <v>312.47</v>
      </c>
      <c r="K145" t="n">
        <v>58.47</v>
      </c>
      <c r="L145" t="n">
        <v>36.75</v>
      </c>
      <c r="M145" t="n">
        <v>3</v>
      </c>
      <c r="N145" t="n">
        <v>92.25</v>
      </c>
      <c r="O145" t="n">
        <v>38772.62</v>
      </c>
      <c r="P145" t="n">
        <v>166.94</v>
      </c>
      <c r="Q145" t="n">
        <v>197.75</v>
      </c>
      <c r="R145" t="n">
        <v>29.65</v>
      </c>
      <c r="S145" t="n">
        <v>25.4</v>
      </c>
      <c r="T145" t="n">
        <v>1294.11</v>
      </c>
      <c r="U145" t="n">
        <v>0.86</v>
      </c>
      <c r="V145" t="n">
        <v>0.89</v>
      </c>
      <c r="W145" t="n">
        <v>2.95</v>
      </c>
      <c r="X145" t="n">
        <v>0.07000000000000001</v>
      </c>
      <c r="Y145" t="n">
        <v>1</v>
      </c>
      <c r="Z145" t="n">
        <v>10</v>
      </c>
      <c r="AA145" t="n">
        <v>410.7433902545803</v>
      </c>
      <c r="AB145" t="n">
        <v>561.9972272657994</v>
      </c>
      <c r="AC145" t="n">
        <v>508.3610006636133</v>
      </c>
      <c r="AD145" t="n">
        <v>410743.3902545803</v>
      </c>
      <c r="AE145" t="n">
        <v>561997.2272657994</v>
      </c>
      <c r="AF145" t="n">
        <v>2.375842765944897e-06</v>
      </c>
      <c r="AG145" t="n">
        <v>17.52604166666667</v>
      </c>
      <c r="AH145" t="n">
        <v>508361.0006636133</v>
      </c>
    </row>
    <row r="146">
      <c r="A146" t="n">
        <v>144</v>
      </c>
      <c r="B146" t="n">
        <v>125</v>
      </c>
      <c r="C146" t="inlineStr">
        <is>
          <t xml:space="preserve">CONCLUIDO	</t>
        </is>
      </c>
      <c r="D146" t="n">
        <v>7.4333</v>
      </c>
      <c r="E146" t="n">
        <v>13.45</v>
      </c>
      <c r="F146" t="n">
        <v>10.46</v>
      </c>
      <c r="G146" t="n">
        <v>125.52</v>
      </c>
      <c r="H146" t="n">
        <v>2.11</v>
      </c>
      <c r="I146" t="n">
        <v>5</v>
      </c>
      <c r="J146" t="n">
        <v>313.02</v>
      </c>
      <c r="K146" t="n">
        <v>58.47</v>
      </c>
      <c r="L146" t="n">
        <v>37</v>
      </c>
      <c r="M146" t="n">
        <v>3</v>
      </c>
      <c r="N146" t="n">
        <v>92.55</v>
      </c>
      <c r="O146" t="n">
        <v>38840.44</v>
      </c>
      <c r="P146" t="n">
        <v>166.75</v>
      </c>
      <c r="Q146" t="n">
        <v>197.75</v>
      </c>
      <c r="R146" t="n">
        <v>29.6</v>
      </c>
      <c r="S146" t="n">
        <v>25.4</v>
      </c>
      <c r="T146" t="n">
        <v>1269.54</v>
      </c>
      <c r="U146" t="n">
        <v>0.86</v>
      </c>
      <c r="V146" t="n">
        <v>0.89</v>
      </c>
      <c r="W146" t="n">
        <v>2.94</v>
      </c>
      <c r="X146" t="n">
        <v>0.07000000000000001</v>
      </c>
      <c r="Y146" t="n">
        <v>1</v>
      </c>
      <c r="Z146" t="n">
        <v>10</v>
      </c>
      <c r="AA146" t="n">
        <v>410.5658073228229</v>
      </c>
      <c r="AB146" t="n">
        <v>561.7542504641631</v>
      </c>
      <c r="AC146" t="n">
        <v>508.1412132269049</v>
      </c>
      <c r="AD146" t="n">
        <v>410565.8073228229</v>
      </c>
      <c r="AE146" t="n">
        <v>561754.250464163</v>
      </c>
      <c r="AF146" t="n">
        <v>2.376386246851041e-06</v>
      </c>
      <c r="AG146" t="n">
        <v>17.51302083333333</v>
      </c>
      <c r="AH146" t="n">
        <v>508141.2132269049</v>
      </c>
    </row>
    <row r="147">
      <c r="A147" t="n">
        <v>145</v>
      </c>
      <c r="B147" t="n">
        <v>125</v>
      </c>
      <c r="C147" t="inlineStr">
        <is>
          <t xml:space="preserve">CONCLUIDO	</t>
        </is>
      </c>
      <c r="D147" t="n">
        <v>7.4331</v>
      </c>
      <c r="E147" t="n">
        <v>13.45</v>
      </c>
      <c r="F147" t="n">
        <v>10.46</v>
      </c>
      <c r="G147" t="n">
        <v>125.52</v>
      </c>
      <c r="H147" t="n">
        <v>2.12</v>
      </c>
      <c r="I147" t="n">
        <v>5</v>
      </c>
      <c r="J147" t="n">
        <v>313.57</v>
      </c>
      <c r="K147" t="n">
        <v>58.47</v>
      </c>
      <c r="L147" t="n">
        <v>37.25</v>
      </c>
      <c r="M147" t="n">
        <v>3</v>
      </c>
      <c r="N147" t="n">
        <v>92.84999999999999</v>
      </c>
      <c r="O147" t="n">
        <v>38908.39</v>
      </c>
      <c r="P147" t="n">
        <v>166.55</v>
      </c>
      <c r="Q147" t="n">
        <v>197.75</v>
      </c>
      <c r="R147" t="n">
        <v>29.6</v>
      </c>
      <c r="S147" t="n">
        <v>25.4</v>
      </c>
      <c r="T147" t="n">
        <v>1273.43</v>
      </c>
      <c r="U147" t="n">
        <v>0.86</v>
      </c>
      <c r="V147" t="n">
        <v>0.89</v>
      </c>
      <c r="W147" t="n">
        <v>2.94</v>
      </c>
      <c r="X147" t="n">
        <v>0.07000000000000001</v>
      </c>
      <c r="Y147" t="n">
        <v>1</v>
      </c>
      <c r="Z147" t="n">
        <v>10</v>
      </c>
      <c r="AA147" t="n">
        <v>410.4239050624897</v>
      </c>
      <c r="AB147" t="n">
        <v>561.5600935312891</v>
      </c>
      <c r="AC147" t="n">
        <v>507.9655863592035</v>
      </c>
      <c r="AD147" t="n">
        <v>410423.9050624897</v>
      </c>
      <c r="AE147" t="n">
        <v>561560.0935312891</v>
      </c>
      <c r="AF147" t="n">
        <v>2.376322307920907e-06</v>
      </c>
      <c r="AG147" t="n">
        <v>17.51302083333333</v>
      </c>
      <c r="AH147" t="n">
        <v>507965.5863592036</v>
      </c>
    </row>
    <row r="148">
      <c r="A148" t="n">
        <v>146</v>
      </c>
      <c r="B148" t="n">
        <v>125</v>
      </c>
      <c r="C148" t="inlineStr">
        <is>
          <t xml:space="preserve">CONCLUIDO	</t>
        </is>
      </c>
      <c r="D148" t="n">
        <v>7.429</v>
      </c>
      <c r="E148" t="n">
        <v>13.46</v>
      </c>
      <c r="F148" t="n">
        <v>10.47</v>
      </c>
      <c r="G148" t="n">
        <v>125.61</v>
      </c>
      <c r="H148" t="n">
        <v>2.13</v>
      </c>
      <c r="I148" t="n">
        <v>5</v>
      </c>
      <c r="J148" t="n">
        <v>314.13</v>
      </c>
      <c r="K148" t="n">
        <v>58.47</v>
      </c>
      <c r="L148" t="n">
        <v>37.5</v>
      </c>
      <c r="M148" t="n">
        <v>3</v>
      </c>
      <c r="N148" t="n">
        <v>93.15000000000001</v>
      </c>
      <c r="O148" t="n">
        <v>38976.48</v>
      </c>
      <c r="P148" t="n">
        <v>166.63</v>
      </c>
      <c r="Q148" t="n">
        <v>197.77</v>
      </c>
      <c r="R148" t="n">
        <v>29.74</v>
      </c>
      <c r="S148" t="n">
        <v>25.4</v>
      </c>
      <c r="T148" t="n">
        <v>1341.51</v>
      </c>
      <c r="U148" t="n">
        <v>0.85</v>
      </c>
      <c r="V148" t="n">
        <v>0.89</v>
      </c>
      <c r="W148" t="n">
        <v>2.95</v>
      </c>
      <c r="X148" t="n">
        <v>0.08</v>
      </c>
      <c r="Y148" t="n">
        <v>1</v>
      </c>
      <c r="Z148" t="n">
        <v>10</v>
      </c>
      <c r="AA148" t="n">
        <v>410.6192100885799</v>
      </c>
      <c r="AB148" t="n">
        <v>561.8273184842354</v>
      </c>
      <c r="AC148" t="n">
        <v>508.2073077376933</v>
      </c>
      <c r="AD148" t="n">
        <v>410619.2100885799</v>
      </c>
      <c r="AE148" t="n">
        <v>561827.3184842354</v>
      </c>
      <c r="AF148" t="n">
        <v>2.375011559853146e-06</v>
      </c>
      <c r="AG148" t="n">
        <v>17.52604166666667</v>
      </c>
      <c r="AH148" t="n">
        <v>508207.3077376932</v>
      </c>
    </row>
    <row r="149">
      <c r="A149" t="n">
        <v>147</v>
      </c>
      <c r="B149" t="n">
        <v>125</v>
      </c>
      <c r="C149" t="inlineStr">
        <is>
          <t xml:space="preserve">CONCLUIDO	</t>
        </is>
      </c>
      <c r="D149" t="n">
        <v>7.4287</v>
      </c>
      <c r="E149" t="n">
        <v>13.46</v>
      </c>
      <c r="F149" t="n">
        <v>10.47</v>
      </c>
      <c r="G149" t="n">
        <v>125.62</v>
      </c>
      <c r="H149" t="n">
        <v>2.14</v>
      </c>
      <c r="I149" t="n">
        <v>5</v>
      </c>
      <c r="J149" t="n">
        <v>314.68</v>
      </c>
      <c r="K149" t="n">
        <v>58.47</v>
      </c>
      <c r="L149" t="n">
        <v>37.75</v>
      </c>
      <c r="M149" t="n">
        <v>3</v>
      </c>
      <c r="N149" t="n">
        <v>93.45999999999999</v>
      </c>
      <c r="O149" t="n">
        <v>39044.7</v>
      </c>
      <c r="P149" t="n">
        <v>166.61</v>
      </c>
      <c r="Q149" t="n">
        <v>197.75</v>
      </c>
      <c r="R149" t="n">
        <v>29.84</v>
      </c>
      <c r="S149" t="n">
        <v>25.4</v>
      </c>
      <c r="T149" t="n">
        <v>1389.79</v>
      </c>
      <c r="U149" t="n">
        <v>0.85</v>
      </c>
      <c r="V149" t="n">
        <v>0.89</v>
      </c>
      <c r="W149" t="n">
        <v>2.95</v>
      </c>
      <c r="X149" t="n">
        <v>0.08</v>
      </c>
      <c r="Y149" t="n">
        <v>1</v>
      </c>
      <c r="Z149" t="n">
        <v>10</v>
      </c>
      <c r="AA149" t="n">
        <v>410.611349208837</v>
      </c>
      <c r="AB149" t="n">
        <v>561.8165628817738</v>
      </c>
      <c r="AC149" t="n">
        <v>508.1975786348348</v>
      </c>
      <c r="AD149" t="n">
        <v>410611.349208837</v>
      </c>
      <c r="AE149" t="n">
        <v>561816.5628817738</v>
      </c>
      <c r="AF149" t="n">
        <v>2.374915651457944e-06</v>
      </c>
      <c r="AG149" t="n">
        <v>17.52604166666667</v>
      </c>
      <c r="AH149" t="n">
        <v>508197.5786348348</v>
      </c>
    </row>
    <row r="150">
      <c r="A150" t="n">
        <v>148</v>
      </c>
      <c r="B150" t="n">
        <v>125</v>
      </c>
      <c r="C150" t="inlineStr">
        <is>
          <t xml:space="preserve">CONCLUIDO	</t>
        </is>
      </c>
      <c r="D150" t="n">
        <v>7.4285</v>
      </c>
      <c r="E150" t="n">
        <v>13.46</v>
      </c>
      <c r="F150" t="n">
        <v>10.47</v>
      </c>
      <c r="G150" t="n">
        <v>125.62</v>
      </c>
      <c r="H150" t="n">
        <v>2.15</v>
      </c>
      <c r="I150" t="n">
        <v>5</v>
      </c>
      <c r="J150" t="n">
        <v>315.23</v>
      </c>
      <c r="K150" t="n">
        <v>58.47</v>
      </c>
      <c r="L150" t="n">
        <v>38</v>
      </c>
      <c r="M150" t="n">
        <v>3</v>
      </c>
      <c r="N150" t="n">
        <v>93.76000000000001</v>
      </c>
      <c r="O150" t="n">
        <v>39113.07</v>
      </c>
      <c r="P150" t="n">
        <v>166.6</v>
      </c>
      <c r="Q150" t="n">
        <v>197.75</v>
      </c>
      <c r="R150" t="n">
        <v>29.85</v>
      </c>
      <c r="S150" t="n">
        <v>25.4</v>
      </c>
      <c r="T150" t="n">
        <v>1396.78</v>
      </c>
      <c r="U150" t="n">
        <v>0.85</v>
      </c>
      <c r="V150" t="n">
        <v>0.89</v>
      </c>
      <c r="W150" t="n">
        <v>2.95</v>
      </c>
      <c r="X150" t="n">
        <v>0.08</v>
      </c>
      <c r="Y150" t="n">
        <v>1</v>
      </c>
      <c r="Z150" t="n">
        <v>10</v>
      </c>
      <c r="AA150" t="n">
        <v>410.6085501975717</v>
      </c>
      <c r="AB150" t="n">
        <v>561.8127331510771</v>
      </c>
      <c r="AC150" t="n">
        <v>508.1941144082608</v>
      </c>
      <c r="AD150" t="n">
        <v>410608.5501975717</v>
      </c>
      <c r="AE150" t="n">
        <v>561812.7331510771</v>
      </c>
      <c r="AF150" t="n">
        <v>2.374851712527809e-06</v>
      </c>
      <c r="AG150" t="n">
        <v>17.52604166666667</v>
      </c>
      <c r="AH150" t="n">
        <v>508194.1144082608</v>
      </c>
    </row>
    <row r="151">
      <c r="A151" t="n">
        <v>149</v>
      </c>
      <c r="B151" t="n">
        <v>125</v>
      </c>
      <c r="C151" t="inlineStr">
        <is>
          <t xml:space="preserve">CONCLUIDO	</t>
        </is>
      </c>
      <c r="D151" t="n">
        <v>7.4276</v>
      </c>
      <c r="E151" t="n">
        <v>13.46</v>
      </c>
      <c r="F151" t="n">
        <v>10.47</v>
      </c>
      <c r="G151" t="n">
        <v>125.64</v>
      </c>
      <c r="H151" t="n">
        <v>2.16</v>
      </c>
      <c r="I151" t="n">
        <v>5</v>
      </c>
      <c r="J151" t="n">
        <v>315.79</v>
      </c>
      <c r="K151" t="n">
        <v>58.47</v>
      </c>
      <c r="L151" t="n">
        <v>38.25</v>
      </c>
      <c r="M151" t="n">
        <v>3</v>
      </c>
      <c r="N151" t="n">
        <v>94.06999999999999</v>
      </c>
      <c r="O151" t="n">
        <v>39181.56</v>
      </c>
      <c r="P151" t="n">
        <v>166.56</v>
      </c>
      <c r="Q151" t="n">
        <v>197.77</v>
      </c>
      <c r="R151" t="n">
        <v>29.87</v>
      </c>
      <c r="S151" t="n">
        <v>25.4</v>
      </c>
      <c r="T151" t="n">
        <v>1404.49</v>
      </c>
      <c r="U151" t="n">
        <v>0.85</v>
      </c>
      <c r="V151" t="n">
        <v>0.89</v>
      </c>
      <c r="W151" t="n">
        <v>2.95</v>
      </c>
      <c r="X151" t="n">
        <v>0.08</v>
      </c>
      <c r="Y151" t="n">
        <v>1</v>
      </c>
      <c r="Z151" t="n">
        <v>10</v>
      </c>
      <c r="AA151" t="n">
        <v>410.5996161173036</v>
      </c>
      <c r="AB151" t="n">
        <v>561.8005091483102</v>
      </c>
      <c r="AC151" t="n">
        <v>508.1830570471617</v>
      </c>
      <c r="AD151" t="n">
        <v>410599.6161173036</v>
      </c>
      <c r="AE151" t="n">
        <v>561800.5091483102</v>
      </c>
      <c r="AF151" t="n">
        <v>2.374563987342203e-06</v>
      </c>
      <c r="AG151" t="n">
        <v>17.52604166666667</v>
      </c>
      <c r="AH151" t="n">
        <v>508183.0570471617</v>
      </c>
    </row>
    <row r="152">
      <c r="A152" t="n">
        <v>150</v>
      </c>
      <c r="B152" t="n">
        <v>125</v>
      </c>
      <c r="C152" t="inlineStr">
        <is>
          <t xml:space="preserve">CONCLUIDO	</t>
        </is>
      </c>
      <c r="D152" t="n">
        <v>7.429</v>
      </c>
      <c r="E152" t="n">
        <v>13.46</v>
      </c>
      <c r="F152" t="n">
        <v>10.47</v>
      </c>
      <c r="G152" t="n">
        <v>125.61</v>
      </c>
      <c r="H152" t="n">
        <v>2.17</v>
      </c>
      <c r="I152" t="n">
        <v>5</v>
      </c>
      <c r="J152" t="n">
        <v>316.35</v>
      </c>
      <c r="K152" t="n">
        <v>58.47</v>
      </c>
      <c r="L152" t="n">
        <v>38.5</v>
      </c>
      <c r="M152" t="n">
        <v>3</v>
      </c>
      <c r="N152" t="n">
        <v>94.37</v>
      </c>
      <c r="O152" t="n">
        <v>39250.2</v>
      </c>
      <c r="P152" t="n">
        <v>166.34</v>
      </c>
      <c r="Q152" t="n">
        <v>197.75</v>
      </c>
      <c r="R152" t="n">
        <v>29.79</v>
      </c>
      <c r="S152" t="n">
        <v>25.4</v>
      </c>
      <c r="T152" t="n">
        <v>1367.62</v>
      </c>
      <c r="U152" t="n">
        <v>0.85</v>
      </c>
      <c r="V152" t="n">
        <v>0.89</v>
      </c>
      <c r="W152" t="n">
        <v>2.95</v>
      </c>
      <c r="X152" t="n">
        <v>0.08</v>
      </c>
      <c r="Y152" t="n">
        <v>1</v>
      </c>
      <c r="Z152" t="n">
        <v>10</v>
      </c>
      <c r="AA152" t="n">
        <v>410.4067766541448</v>
      </c>
      <c r="AB152" t="n">
        <v>561.5366576873397</v>
      </c>
      <c r="AC152" t="n">
        <v>507.9443871993083</v>
      </c>
      <c r="AD152" t="n">
        <v>410406.7766541448</v>
      </c>
      <c r="AE152" t="n">
        <v>561536.6576873397</v>
      </c>
      <c r="AF152" t="n">
        <v>2.375011559853146e-06</v>
      </c>
      <c r="AG152" t="n">
        <v>17.52604166666667</v>
      </c>
      <c r="AH152" t="n">
        <v>507944.3871993083</v>
      </c>
    </row>
    <row r="153">
      <c r="A153" t="n">
        <v>151</v>
      </c>
      <c r="B153" t="n">
        <v>125</v>
      </c>
      <c r="C153" t="inlineStr">
        <is>
          <t xml:space="preserve">CONCLUIDO	</t>
        </is>
      </c>
      <c r="D153" t="n">
        <v>7.4293</v>
      </c>
      <c r="E153" t="n">
        <v>13.46</v>
      </c>
      <c r="F153" t="n">
        <v>10.47</v>
      </c>
      <c r="G153" t="n">
        <v>125.61</v>
      </c>
      <c r="H153" t="n">
        <v>2.18</v>
      </c>
      <c r="I153" t="n">
        <v>5</v>
      </c>
      <c r="J153" t="n">
        <v>316.9</v>
      </c>
      <c r="K153" t="n">
        <v>58.47</v>
      </c>
      <c r="L153" t="n">
        <v>38.75</v>
      </c>
      <c r="M153" t="n">
        <v>3</v>
      </c>
      <c r="N153" t="n">
        <v>94.68000000000001</v>
      </c>
      <c r="O153" t="n">
        <v>39318.97</v>
      </c>
      <c r="P153" t="n">
        <v>166.1</v>
      </c>
      <c r="Q153" t="n">
        <v>197.76</v>
      </c>
      <c r="R153" t="n">
        <v>29.74</v>
      </c>
      <c r="S153" t="n">
        <v>25.4</v>
      </c>
      <c r="T153" t="n">
        <v>1342.97</v>
      </c>
      <c r="U153" t="n">
        <v>0.85</v>
      </c>
      <c r="V153" t="n">
        <v>0.89</v>
      </c>
      <c r="W153" t="n">
        <v>2.95</v>
      </c>
      <c r="X153" t="n">
        <v>0.08</v>
      </c>
      <c r="Y153" t="n">
        <v>1</v>
      </c>
      <c r="Z153" t="n">
        <v>10</v>
      </c>
      <c r="AA153" t="n">
        <v>410.2241956061278</v>
      </c>
      <c r="AB153" t="n">
        <v>561.2868422425354</v>
      </c>
      <c r="AC153" t="n">
        <v>507.7184137899379</v>
      </c>
      <c r="AD153" t="n">
        <v>410224.1956061278</v>
      </c>
      <c r="AE153" t="n">
        <v>561286.8422425354</v>
      </c>
      <c r="AF153" t="n">
        <v>2.375107468248347e-06</v>
      </c>
      <c r="AG153" t="n">
        <v>17.52604166666667</v>
      </c>
      <c r="AH153" t="n">
        <v>507718.4137899379</v>
      </c>
    </row>
    <row r="154">
      <c r="A154" t="n">
        <v>152</v>
      </c>
      <c r="B154" t="n">
        <v>125</v>
      </c>
      <c r="C154" t="inlineStr">
        <is>
          <t xml:space="preserve">CONCLUIDO	</t>
        </is>
      </c>
      <c r="D154" t="n">
        <v>7.4297</v>
      </c>
      <c r="E154" t="n">
        <v>13.46</v>
      </c>
      <c r="F154" t="n">
        <v>10.47</v>
      </c>
      <c r="G154" t="n">
        <v>125.6</v>
      </c>
      <c r="H154" t="n">
        <v>2.19</v>
      </c>
      <c r="I154" t="n">
        <v>5</v>
      </c>
      <c r="J154" t="n">
        <v>317.46</v>
      </c>
      <c r="K154" t="n">
        <v>58.47</v>
      </c>
      <c r="L154" t="n">
        <v>39</v>
      </c>
      <c r="M154" t="n">
        <v>3</v>
      </c>
      <c r="N154" t="n">
        <v>94.98999999999999</v>
      </c>
      <c r="O154" t="n">
        <v>39387.89</v>
      </c>
      <c r="P154" t="n">
        <v>165.93</v>
      </c>
      <c r="Q154" t="n">
        <v>197.75</v>
      </c>
      <c r="R154" t="n">
        <v>29.74</v>
      </c>
      <c r="S154" t="n">
        <v>25.4</v>
      </c>
      <c r="T154" t="n">
        <v>1340.96</v>
      </c>
      <c r="U154" t="n">
        <v>0.85</v>
      </c>
      <c r="V154" t="n">
        <v>0.89</v>
      </c>
      <c r="W154" t="n">
        <v>2.95</v>
      </c>
      <c r="X154" t="n">
        <v>0.08</v>
      </c>
      <c r="Y154" t="n">
        <v>1</v>
      </c>
      <c r="Z154" t="n">
        <v>10</v>
      </c>
      <c r="AA154" t="n">
        <v>410.0906461551521</v>
      </c>
      <c r="AB154" t="n">
        <v>561.1041139919245</v>
      </c>
      <c r="AC154" t="n">
        <v>507.5531248671046</v>
      </c>
      <c r="AD154" t="n">
        <v>410090.6461551521</v>
      </c>
      <c r="AE154" t="n">
        <v>561104.1139919244</v>
      </c>
      <c r="AF154" t="n">
        <v>2.375235346108617e-06</v>
      </c>
      <c r="AG154" t="n">
        <v>17.52604166666667</v>
      </c>
      <c r="AH154" t="n">
        <v>507553.1248671046</v>
      </c>
    </row>
    <row r="155">
      <c r="A155" t="n">
        <v>153</v>
      </c>
      <c r="B155" t="n">
        <v>125</v>
      </c>
      <c r="C155" t="inlineStr">
        <is>
          <t xml:space="preserve">CONCLUIDO	</t>
        </is>
      </c>
      <c r="D155" t="n">
        <v>7.4293</v>
      </c>
      <c r="E155" t="n">
        <v>13.46</v>
      </c>
      <c r="F155" t="n">
        <v>10.47</v>
      </c>
      <c r="G155" t="n">
        <v>125.61</v>
      </c>
      <c r="H155" t="n">
        <v>2.2</v>
      </c>
      <c r="I155" t="n">
        <v>5</v>
      </c>
      <c r="J155" t="n">
        <v>318.02</v>
      </c>
      <c r="K155" t="n">
        <v>58.47</v>
      </c>
      <c r="L155" t="n">
        <v>39.25</v>
      </c>
      <c r="M155" t="n">
        <v>3</v>
      </c>
      <c r="N155" t="n">
        <v>95.3</v>
      </c>
      <c r="O155" t="n">
        <v>39456.94</v>
      </c>
      <c r="P155" t="n">
        <v>165.96</v>
      </c>
      <c r="Q155" t="n">
        <v>197.75</v>
      </c>
      <c r="R155" t="n">
        <v>29.77</v>
      </c>
      <c r="S155" t="n">
        <v>25.4</v>
      </c>
      <c r="T155" t="n">
        <v>1354.81</v>
      </c>
      <c r="U155" t="n">
        <v>0.85</v>
      </c>
      <c r="V155" t="n">
        <v>0.89</v>
      </c>
      <c r="W155" t="n">
        <v>2.95</v>
      </c>
      <c r="X155" t="n">
        <v>0.08</v>
      </c>
      <c r="Y155" t="n">
        <v>1</v>
      </c>
      <c r="Z155" t="n">
        <v>10</v>
      </c>
      <c r="AA155" t="n">
        <v>410.1216456755322</v>
      </c>
      <c r="AB155" t="n">
        <v>561.1465289033109</v>
      </c>
      <c r="AC155" t="n">
        <v>507.5914917588779</v>
      </c>
      <c r="AD155" t="n">
        <v>410121.6456755322</v>
      </c>
      <c r="AE155" t="n">
        <v>561146.5289033109</v>
      </c>
      <c r="AF155" t="n">
        <v>2.375107468248347e-06</v>
      </c>
      <c r="AG155" t="n">
        <v>17.52604166666667</v>
      </c>
      <c r="AH155" t="n">
        <v>507591.4917588779</v>
      </c>
    </row>
    <row r="156">
      <c r="A156" t="n">
        <v>154</v>
      </c>
      <c r="B156" t="n">
        <v>125</v>
      </c>
      <c r="C156" t="inlineStr">
        <is>
          <t xml:space="preserve">CONCLUIDO	</t>
        </is>
      </c>
      <c r="D156" t="n">
        <v>7.468</v>
      </c>
      <c r="E156" t="n">
        <v>13.39</v>
      </c>
      <c r="F156" t="n">
        <v>10.44</v>
      </c>
      <c r="G156" t="n">
        <v>156.67</v>
      </c>
      <c r="H156" t="n">
        <v>2.21</v>
      </c>
      <c r="I156" t="n">
        <v>4</v>
      </c>
      <c r="J156" t="n">
        <v>318.58</v>
      </c>
      <c r="K156" t="n">
        <v>58.47</v>
      </c>
      <c r="L156" t="n">
        <v>39.5</v>
      </c>
      <c r="M156" t="n">
        <v>2</v>
      </c>
      <c r="N156" t="n">
        <v>95.61</v>
      </c>
      <c r="O156" t="n">
        <v>39526.14</v>
      </c>
      <c r="P156" t="n">
        <v>165.45</v>
      </c>
      <c r="Q156" t="n">
        <v>197.78</v>
      </c>
      <c r="R156" t="n">
        <v>29.09</v>
      </c>
      <c r="S156" t="n">
        <v>25.4</v>
      </c>
      <c r="T156" t="n">
        <v>1019.35</v>
      </c>
      <c r="U156" t="n">
        <v>0.87</v>
      </c>
      <c r="V156" t="n">
        <v>0.89</v>
      </c>
      <c r="W156" t="n">
        <v>2.94</v>
      </c>
      <c r="X156" t="n">
        <v>0.05</v>
      </c>
      <c r="Y156" t="n">
        <v>1</v>
      </c>
      <c r="Z156" t="n">
        <v>10</v>
      </c>
      <c r="AA156" t="n">
        <v>408.5793037173074</v>
      </c>
      <c r="AB156" t="n">
        <v>559.036228592743</v>
      </c>
      <c r="AC156" t="n">
        <v>505.6825955481254</v>
      </c>
      <c r="AD156" t="n">
        <v>408579.3037173074</v>
      </c>
      <c r="AE156" t="n">
        <v>559036.2285927429</v>
      </c>
      <c r="AF156" t="n">
        <v>2.38747965122941e-06</v>
      </c>
      <c r="AG156" t="n">
        <v>17.43489583333333</v>
      </c>
      <c r="AH156" t="n">
        <v>505682.5955481254</v>
      </c>
    </row>
    <row r="157">
      <c r="A157" t="n">
        <v>155</v>
      </c>
      <c r="B157" t="n">
        <v>125</v>
      </c>
      <c r="C157" t="inlineStr">
        <is>
          <t xml:space="preserve">CONCLUIDO	</t>
        </is>
      </c>
      <c r="D157" t="n">
        <v>7.4683</v>
      </c>
      <c r="E157" t="n">
        <v>13.39</v>
      </c>
      <c r="F157" t="n">
        <v>10.44</v>
      </c>
      <c r="G157" t="n">
        <v>156.66</v>
      </c>
      <c r="H157" t="n">
        <v>2.22</v>
      </c>
      <c r="I157" t="n">
        <v>4</v>
      </c>
      <c r="J157" t="n">
        <v>319.14</v>
      </c>
      <c r="K157" t="n">
        <v>58.47</v>
      </c>
      <c r="L157" t="n">
        <v>39.75</v>
      </c>
      <c r="M157" t="n">
        <v>2</v>
      </c>
      <c r="N157" t="n">
        <v>95.92</v>
      </c>
      <c r="O157" t="n">
        <v>39595.48</v>
      </c>
      <c r="P157" t="n">
        <v>165.74</v>
      </c>
      <c r="Q157" t="n">
        <v>197.75</v>
      </c>
      <c r="R157" t="n">
        <v>29.03</v>
      </c>
      <c r="S157" t="n">
        <v>25.4</v>
      </c>
      <c r="T157" t="n">
        <v>992.02</v>
      </c>
      <c r="U157" t="n">
        <v>0.87</v>
      </c>
      <c r="V157" t="n">
        <v>0.89</v>
      </c>
      <c r="W157" t="n">
        <v>2.95</v>
      </c>
      <c r="X157" t="n">
        <v>0.05</v>
      </c>
      <c r="Y157" t="n">
        <v>1</v>
      </c>
      <c r="Z157" t="n">
        <v>10</v>
      </c>
      <c r="AA157" t="n">
        <v>408.7839400769442</v>
      </c>
      <c r="AB157" t="n">
        <v>559.316221087917</v>
      </c>
      <c r="AC157" t="n">
        <v>505.935865952532</v>
      </c>
      <c r="AD157" t="n">
        <v>408783.9400769442</v>
      </c>
      <c r="AE157" t="n">
        <v>559316.221087917</v>
      </c>
      <c r="AF157" t="n">
        <v>2.387575559624612e-06</v>
      </c>
      <c r="AG157" t="n">
        <v>17.43489583333333</v>
      </c>
      <c r="AH157" t="n">
        <v>505935.865952532</v>
      </c>
    </row>
    <row r="158">
      <c r="A158" t="n">
        <v>156</v>
      </c>
      <c r="B158" t="n">
        <v>125</v>
      </c>
      <c r="C158" t="inlineStr">
        <is>
          <t xml:space="preserve">CONCLUIDO	</t>
        </is>
      </c>
      <c r="D158" t="n">
        <v>7.4697</v>
      </c>
      <c r="E158" t="n">
        <v>13.39</v>
      </c>
      <c r="F158" t="n">
        <v>10.44</v>
      </c>
      <c r="G158" t="n">
        <v>156.62</v>
      </c>
      <c r="H158" t="n">
        <v>2.23</v>
      </c>
      <c r="I158" t="n">
        <v>4</v>
      </c>
      <c r="J158" t="n">
        <v>319.71</v>
      </c>
      <c r="K158" t="n">
        <v>58.47</v>
      </c>
      <c r="L158" t="n">
        <v>40</v>
      </c>
      <c r="M158" t="n">
        <v>2</v>
      </c>
      <c r="N158" t="n">
        <v>96.23</v>
      </c>
      <c r="O158" t="n">
        <v>39664.96</v>
      </c>
      <c r="P158" t="n">
        <v>165.87</v>
      </c>
      <c r="Q158" t="n">
        <v>197.76</v>
      </c>
      <c r="R158" t="n">
        <v>28.97</v>
      </c>
      <c r="S158" t="n">
        <v>25.4</v>
      </c>
      <c r="T158" t="n">
        <v>959.55</v>
      </c>
      <c r="U158" t="n">
        <v>0.88</v>
      </c>
      <c r="V158" t="n">
        <v>0.89</v>
      </c>
      <c r="W158" t="n">
        <v>2.95</v>
      </c>
      <c r="X158" t="n">
        <v>0.05</v>
      </c>
      <c r="Y158" t="n">
        <v>1</v>
      </c>
      <c r="Z158" t="n">
        <v>10</v>
      </c>
      <c r="AA158" t="n">
        <v>408.8474478810066</v>
      </c>
      <c r="AB158" t="n">
        <v>559.4031152672018</v>
      </c>
      <c r="AC158" t="n">
        <v>506.0144670733026</v>
      </c>
      <c r="AD158" t="n">
        <v>408847.4478810066</v>
      </c>
      <c r="AE158" t="n">
        <v>559403.1152672018</v>
      </c>
      <c r="AF158" t="n">
        <v>2.388023132135555e-06</v>
      </c>
      <c r="AG158" t="n">
        <v>17.43489583333333</v>
      </c>
      <c r="AH158" t="n">
        <v>506014.4670733026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6.9411</v>
      </c>
      <c r="E2" t="n">
        <v>14.41</v>
      </c>
      <c r="F2" t="n">
        <v>11.61</v>
      </c>
      <c r="G2" t="n">
        <v>11.42</v>
      </c>
      <c r="H2" t="n">
        <v>0.24</v>
      </c>
      <c r="I2" t="n">
        <v>61</v>
      </c>
      <c r="J2" t="n">
        <v>71.52</v>
      </c>
      <c r="K2" t="n">
        <v>32.27</v>
      </c>
      <c r="L2" t="n">
        <v>1</v>
      </c>
      <c r="M2" t="n">
        <v>59</v>
      </c>
      <c r="N2" t="n">
        <v>8.25</v>
      </c>
      <c r="O2" t="n">
        <v>9054.6</v>
      </c>
      <c r="P2" t="n">
        <v>83.48999999999999</v>
      </c>
      <c r="Q2" t="n">
        <v>198.04</v>
      </c>
      <c r="R2" t="n">
        <v>65.41</v>
      </c>
      <c r="S2" t="n">
        <v>25.4</v>
      </c>
      <c r="T2" t="n">
        <v>18896.48</v>
      </c>
      <c r="U2" t="n">
        <v>0.39</v>
      </c>
      <c r="V2" t="n">
        <v>0.8</v>
      </c>
      <c r="W2" t="n">
        <v>3.04</v>
      </c>
      <c r="X2" t="n">
        <v>1.22</v>
      </c>
      <c r="Y2" t="n">
        <v>1</v>
      </c>
      <c r="Z2" t="n">
        <v>10</v>
      </c>
      <c r="AA2" t="n">
        <v>321.5874374696066</v>
      </c>
      <c r="AB2" t="n">
        <v>440.010119382359</v>
      </c>
      <c r="AC2" t="n">
        <v>398.016171146587</v>
      </c>
      <c r="AD2" t="n">
        <v>321587.4374696066</v>
      </c>
      <c r="AE2" t="n">
        <v>440010.119382359</v>
      </c>
      <c r="AF2" t="n">
        <v>2.974652826106801e-06</v>
      </c>
      <c r="AG2" t="n">
        <v>18.76302083333333</v>
      </c>
      <c r="AH2" t="n">
        <v>398016.171146587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7.176</v>
      </c>
      <c r="E3" t="n">
        <v>13.94</v>
      </c>
      <c r="F3" t="n">
        <v>11.34</v>
      </c>
      <c r="G3" t="n">
        <v>14.18</v>
      </c>
      <c r="H3" t="n">
        <v>0.3</v>
      </c>
      <c r="I3" t="n">
        <v>48</v>
      </c>
      <c r="J3" t="n">
        <v>71.81</v>
      </c>
      <c r="K3" t="n">
        <v>32.27</v>
      </c>
      <c r="L3" t="n">
        <v>1.25</v>
      </c>
      <c r="M3" t="n">
        <v>46</v>
      </c>
      <c r="N3" t="n">
        <v>8.289999999999999</v>
      </c>
      <c r="O3" t="n">
        <v>9090.98</v>
      </c>
      <c r="P3" t="n">
        <v>81.09999999999999</v>
      </c>
      <c r="Q3" t="n">
        <v>197.83</v>
      </c>
      <c r="R3" t="n">
        <v>56.64</v>
      </c>
      <c r="S3" t="n">
        <v>25.4</v>
      </c>
      <c r="T3" t="n">
        <v>14577.86</v>
      </c>
      <c r="U3" t="n">
        <v>0.45</v>
      </c>
      <c r="V3" t="n">
        <v>0.82</v>
      </c>
      <c r="W3" t="n">
        <v>3.03</v>
      </c>
      <c r="X3" t="n">
        <v>0.95</v>
      </c>
      <c r="Y3" t="n">
        <v>1</v>
      </c>
      <c r="Z3" t="n">
        <v>10</v>
      </c>
      <c r="AA3" t="n">
        <v>308.2655287328475</v>
      </c>
      <c r="AB3" t="n">
        <v>421.782496127591</v>
      </c>
      <c r="AC3" t="n">
        <v>381.5281666726242</v>
      </c>
      <c r="AD3" t="n">
        <v>308265.5287328475</v>
      </c>
      <c r="AE3" t="n">
        <v>421782.496127591</v>
      </c>
      <c r="AF3" t="n">
        <v>3.075320724401378e-06</v>
      </c>
      <c r="AG3" t="n">
        <v>18.15104166666667</v>
      </c>
      <c r="AH3" t="n">
        <v>381528.1666726242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7.3478</v>
      </c>
      <c r="E4" t="n">
        <v>13.61</v>
      </c>
      <c r="F4" t="n">
        <v>11.16</v>
      </c>
      <c r="G4" t="n">
        <v>17.17</v>
      </c>
      <c r="H4" t="n">
        <v>0.36</v>
      </c>
      <c r="I4" t="n">
        <v>39</v>
      </c>
      <c r="J4" t="n">
        <v>72.11</v>
      </c>
      <c r="K4" t="n">
        <v>32.27</v>
      </c>
      <c r="L4" t="n">
        <v>1.5</v>
      </c>
      <c r="M4" t="n">
        <v>37</v>
      </c>
      <c r="N4" t="n">
        <v>8.34</v>
      </c>
      <c r="O4" t="n">
        <v>9127.379999999999</v>
      </c>
      <c r="P4" t="n">
        <v>79.36</v>
      </c>
      <c r="Q4" t="n">
        <v>197.81</v>
      </c>
      <c r="R4" t="n">
        <v>51.28</v>
      </c>
      <c r="S4" t="n">
        <v>25.4</v>
      </c>
      <c r="T4" t="n">
        <v>11941.14</v>
      </c>
      <c r="U4" t="n">
        <v>0.5</v>
      </c>
      <c r="V4" t="n">
        <v>0.83</v>
      </c>
      <c r="W4" t="n">
        <v>3</v>
      </c>
      <c r="X4" t="n">
        <v>0.77</v>
      </c>
      <c r="Y4" t="n">
        <v>1</v>
      </c>
      <c r="Z4" t="n">
        <v>10</v>
      </c>
      <c r="AA4" t="n">
        <v>296.7408620898872</v>
      </c>
      <c r="AB4" t="n">
        <v>406.0139387942837</v>
      </c>
      <c r="AC4" t="n">
        <v>367.2645383198985</v>
      </c>
      <c r="AD4" t="n">
        <v>296740.8620898871</v>
      </c>
      <c r="AE4" t="n">
        <v>406013.9387942837</v>
      </c>
      <c r="AF4" t="n">
        <v>3.148946713873529e-06</v>
      </c>
      <c r="AG4" t="n">
        <v>17.72135416666667</v>
      </c>
      <c r="AH4" t="n">
        <v>367264.5383198985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7.4687</v>
      </c>
      <c r="E5" t="n">
        <v>13.39</v>
      </c>
      <c r="F5" t="n">
        <v>11.03</v>
      </c>
      <c r="G5" t="n">
        <v>20.06</v>
      </c>
      <c r="H5" t="n">
        <v>0.42</v>
      </c>
      <c r="I5" t="n">
        <v>33</v>
      </c>
      <c r="J5" t="n">
        <v>72.40000000000001</v>
      </c>
      <c r="K5" t="n">
        <v>32.27</v>
      </c>
      <c r="L5" t="n">
        <v>1.75</v>
      </c>
      <c r="M5" t="n">
        <v>31</v>
      </c>
      <c r="N5" t="n">
        <v>8.380000000000001</v>
      </c>
      <c r="O5" t="n">
        <v>9163.799999999999</v>
      </c>
      <c r="P5" t="n">
        <v>77.94</v>
      </c>
      <c r="Q5" t="n">
        <v>197.81</v>
      </c>
      <c r="R5" t="n">
        <v>47.23</v>
      </c>
      <c r="S5" t="n">
        <v>25.4</v>
      </c>
      <c r="T5" t="n">
        <v>9945.83</v>
      </c>
      <c r="U5" t="n">
        <v>0.54</v>
      </c>
      <c r="V5" t="n">
        <v>0.84</v>
      </c>
      <c r="W5" t="n">
        <v>3</v>
      </c>
      <c r="X5" t="n">
        <v>0.64</v>
      </c>
      <c r="Y5" t="n">
        <v>1</v>
      </c>
      <c r="Z5" t="n">
        <v>10</v>
      </c>
      <c r="AA5" t="n">
        <v>293.812056963031</v>
      </c>
      <c r="AB5" t="n">
        <v>402.006618409956</v>
      </c>
      <c r="AC5" t="n">
        <v>363.6396709687417</v>
      </c>
      <c r="AD5" t="n">
        <v>293812.0569630309</v>
      </c>
      <c r="AE5" t="n">
        <v>402006.618409956</v>
      </c>
      <c r="AF5" t="n">
        <v>3.200759182599857e-06</v>
      </c>
      <c r="AG5" t="n">
        <v>17.43489583333333</v>
      </c>
      <c r="AH5" t="n">
        <v>363639.6709687416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7.5426</v>
      </c>
      <c r="E6" t="n">
        <v>13.26</v>
      </c>
      <c r="F6" t="n">
        <v>10.96</v>
      </c>
      <c r="G6" t="n">
        <v>22.68</v>
      </c>
      <c r="H6" t="n">
        <v>0.48</v>
      </c>
      <c r="I6" t="n">
        <v>29</v>
      </c>
      <c r="J6" t="n">
        <v>72.7</v>
      </c>
      <c r="K6" t="n">
        <v>32.27</v>
      </c>
      <c r="L6" t="n">
        <v>2</v>
      </c>
      <c r="M6" t="n">
        <v>27</v>
      </c>
      <c r="N6" t="n">
        <v>8.43</v>
      </c>
      <c r="O6" t="n">
        <v>9200.25</v>
      </c>
      <c r="P6" t="n">
        <v>77.05</v>
      </c>
      <c r="Q6" t="n">
        <v>197.83</v>
      </c>
      <c r="R6" t="n">
        <v>45.37</v>
      </c>
      <c r="S6" t="n">
        <v>25.4</v>
      </c>
      <c r="T6" t="n">
        <v>9034.940000000001</v>
      </c>
      <c r="U6" t="n">
        <v>0.5600000000000001</v>
      </c>
      <c r="V6" t="n">
        <v>0.85</v>
      </c>
      <c r="W6" t="n">
        <v>2.98</v>
      </c>
      <c r="X6" t="n">
        <v>0.57</v>
      </c>
      <c r="Y6" t="n">
        <v>1</v>
      </c>
      <c r="Z6" t="n">
        <v>10</v>
      </c>
      <c r="AA6" t="n">
        <v>292.176819764209</v>
      </c>
      <c r="AB6" t="n">
        <v>399.769214732954</v>
      </c>
      <c r="AC6" t="n">
        <v>361.6158019584569</v>
      </c>
      <c r="AD6" t="n">
        <v>292176.819764209</v>
      </c>
      <c r="AE6" t="n">
        <v>399769.214732954</v>
      </c>
      <c r="AF6" t="n">
        <v>3.232429500539275e-06</v>
      </c>
      <c r="AG6" t="n">
        <v>17.265625</v>
      </c>
      <c r="AH6" t="n">
        <v>361615.8019584569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7.612</v>
      </c>
      <c r="E7" t="n">
        <v>13.14</v>
      </c>
      <c r="F7" t="n">
        <v>10.89</v>
      </c>
      <c r="G7" t="n">
        <v>25.13</v>
      </c>
      <c r="H7" t="n">
        <v>0.54</v>
      </c>
      <c r="I7" t="n">
        <v>26</v>
      </c>
      <c r="J7" t="n">
        <v>73</v>
      </c>
      <c r="K7" t="n">
        <v>32.27</v>
      </c>
      <c r="L7" t="n">
        <v>2.25</v>
      </c>
      <c r="M7" t="n">
        <v>24</v>
      </c>
      <c r="N7" t="n">
        <v>8.48</v>
      </c>
      <c r="O7" t="n">
        <v>9236.709999999999</v>
      </c>
      <c r="P7" t="n">
        <v>75.92</v>
      </c>
      <c r="Q7" t="n">
        <v>197.81</v>
      </c>
      <c r="R7" t="n">
        <v>42.99</v>
      </c>
      <c r="S7" t="n">
        <v>25.4</v>
      </c>
      <c r="T7" t="n">
        <v>7860.16</v>
      </c>
      <c r="U7" t="n">
        <v>0.59</v>
      </c>
      <c r="V7" t="n">
        <v>0.85</v>
      </c>
      <c r="W7" t="n">
        <v>2.98</v>
      </c>
      <c r="X7" t="n">
        <v>0.5</v>
      </c>
      <c r="Y7" t="n">
        <v>1</v>
      </c>
      <c r="Z7" t="n">
        <v>10</v>
      </c>
      <c r="AA7" t="n">
        <v>282.9518669135116</v>
      </c>
      <c r="AB7" t="n">
        <v>387.147227266433</v>
      </c>
      <c r="AC7" t="n">
        <v>350.1984392606701</v>
      </c>
      <c r="AD7" t="n">
        <v>282951.8669135116</v>
      </c>
      <c r="AE7" t="n">
        <v>387147.2272664331</v>
      </c>
      <c r="AF7" t="n">
        <v>3.262171314679946e-06</v>
      </c>
      <c r="AG7" t="n">
        <v>17.109375</v>
      </c>
      <c r="AH7" t="n">
        <v>350198.43926067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7.6705</v>
      </c>
      <c r="E8" t="n">
        <v>13.04</v>
      </c>
      <c r="F8" t="n">
        <v>10.84</v>
      </c>
      <c r="G8" t="n">
        <v>28.27</v>
      </c>
      <c r="H8" t="n">
        <v>0.6</v>
      </c>
      <c r="I8" t="n">
        <v>23</v>
      </c>
      <c r="J8" t="n">
        <v>73.29000000000001</v>
      </c>
      <c r="K8" t="n">
        <v>32.27</v>
      </c>
      <c r="L8" t="n">
        <v>2.5</v>
      </c>
      <c r="M8" t="n">
        <v>21</v>
      </c>
      <c r="N8" t="n">
        <v>8.52</v>
      </c>
      <c r="O8" t="n">
        <v>9273.200000000001</v>
      </c>
      <c r="P8" t="n">
        <v>75.15000000000001</v>
      </c>
      <c r="Q8" t="n">
        <v>197.83</v>
      </c>
      <c r="R8" t="n">
        <v>41.24</v>
      </c>
      <c r="S8" t="n">
        <v>25.4</v>
      </c>
      <c r="T8" t="n">
        <v>7003.47</v>
      </c>
      <c r="U8" t="n">
        <v>0.62</v>
      </c>
      <c r="V8" t="n">
        <v>0.86</v>
      </c>
      <c r="W8" t="n">
        <v>2.98</v>
      </c>
      <c r="X8" t="n">
        <v>0.44</v>
      </c>
      <c r="Y8" t="n">
        <v>1</v>
      </c>
      <c r="Z8" t="n">
        <v>10</v>
      </c>
      <c r="AA8" t="n">
        <v>281.5005623018154</v>
      </c>
      <c r="AB8" t="n">
        <v>385.1614882696696</v>
      </c>
      <c r="AC8" t="n">
        <v>348.4022164067555</v>
      </c>
      <c r="AD8" t="n">
        <v>281500.5623018154</v>
      </c>
      <c r="AE8" t="n">
        <v>385161.4882696696</v>
      </c>
      <c r="AF8" t="n">
        <v>3.287241864063652e-06</v>
      </c>
      <c r="AG8" t="n">
        <v>16.97916666666667</v>
      </c>
      <c r="AH8" t="n">
        <v>348402.2164067555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7.717</v>
      </c>
      <c r="E9" t="n">
        <v>12.96</v>
      </c>
      <c r="F9" t="n">
        <v>10.79</v>
      </c>
      <c r="G9" t="n">
        <v>30.82</v>
      </c>
      <c r="H9" t="n">
        <v>0.65</v>
      </c>
      <c r="I9" t="n">
        <v>21</v>
      </c>
      <c r="J9" t="n">
        <v>73.59</v>
      </c>
      <c r="K9" t="n">
        <v>32.27</v>
      </c>
      <c r="L9" t="n">
        <v>2.75</v>
      </c>
      <c r="M9" t="n">
        <v>19</v>
      </c>
      <c r="N9" t="n">
        <v>8.57</v>
      </c>
      <c r="O9" t="n">
        <v>9309.700000000001</v>
      </c>
      <c r="P9" t="n">
        <v>74.34999999999999</v>
      </c>
      <c r="Q9" t="n">
        <v>197.86</v>
      </c>
      <c r="R9" t="n">
        <v>39.67</v>
      </c>
      <c r="S9" t="n">
        <v>25.4</v>
      </c>
      <c r="T9" t="n">
        <v>6228.15</v>
      </c>
      <c r="U9" t="n">
        <v>0.64</v>
      </c>
      <c r="V9" t="n">
        <v>0.86</v>
      </c>
      <c r="W9" t="n">
        <v>2.97</v>
      </c>
      <c r="X9" t="n">
        <v>0.4</v>
      </c>
      <c r="Y9" t="n">
        <v>1</v>
      </c>
      <c r="Z9" t="n">
        <v>10</v>
      </c>
      <c r="AA9" t="n">
        <v>280.3394339382343</v>
      </c>
      <c r="AB9" t="n">
        <v>383.57278121725</v>
      </c>
      <c r="AC9" t="n">
        <v>346.9651333256544</v>
      </c>
      <c r="AD9" t="n">
        <v>280339.4339382343</v>
      </c>
      <c r="AE9" t="n">
        <v>383572.78121725</v>
      </c>
      <c r="AF9" t="n">
        <v>3.307169736650701e-06</v>
      </c>
      <c r="AG9" t="n">
        <v>16.875</v>
      </c>
      <c r="AH9" t="n">
        <v>346965.1333256544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7.7541</v>
      </c>
      <c r="E10" t="n">
        <v>12.9</v>
      </c>
      <c r="F10" t="n">
        <v>10.76</v>
      </c>
      <c r="G10" t="n">
        <v>33.97</v>
      </c>
      <c r="H10" t="n">
        <v>0.71</v>
      </c>
      <c r="I10" t="n">
        <v>19</v>
      </c>
      <c r="J10" t="n">
        <v>73.88</v>
      </c>
      <c r="K10" t="n">
        <v>32.27</v>
      </c>
      <c r="L10" t="n">
        <v>3</v>
      </c>
      <c r="M10" t="n">
        <v>17</v>
      </c>
      <c r="N10" t="n">
        <v>8.609999999999999</v>
      </c>
      <c r="O10" t="n">
        <v>9346.23</v>
      </c>
      <c r="P10" t="n">
        <v>73.83</v>
      </c>
      <c r="Q10" t="n">
        <v>197.77</v>
      </c>
      <c r="R10" t="n">
        <v>38.81</v>
      </c>
      <c r="S10" t="n">
        <v>25.4</v>
      </c>
      <c r="T10" t="n">
        <v>5804.96</v>
      </c>
      <c r="U10" t="n">
        <v>0.65</v>
      </c>
      <c r="V10" t="n">
        <v>0.87</v>
      </c>
      <c r="W10" t="n">
        <v>2.97</v>
      </c>
      <c r="X10" t="n">
        <v>0.37</v>
      </c>
      <c r="Y10" t="n">
        <v>1</v>
      </c>
      <c r="Z10" t="n">
        <v>10</v>
      </c>
      <c r="AA10" t="n">
        <v>279.5294846468893</v>
      </c>
      <c r="AB10" t="n">
        <v>382.4645728643908</v>
      </c>
      <c r="AC10" t="n">
        <v>345.962690822612</v>
      </c>
      <c r="AD10" t="n">
        <v>279529.4846468893</v>
      </c>
      <c r="AE10" t="n">
        <v>382464.5728643908</v>
      </c>
      <c r="AF10" t="n">
        <v>3.323069179080369e-06</v>
      </c>
      <c r="AG10" t="n">
        <v>16.796875</v>
      </c>
      <c r="AH10" t="n">
        <v>345962.690822612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7.8078</v>
      </c>
      <c r="E11" t="n">
        <v>12.81</v>
      </c>
      <c r="F11" t="n">
        <v>10.7</v>
      </c>
      <c r="G11" t="n">
        <v>37.76</v>
      </c>
      <c r="H11" t="n">
        <v>0.77</v>
      </c>
      <c r="I11" t="n">
        <v>17</v>
      </c>
      <c r="J11" t="n">
        <v>74.18000000000001</v>
      </c>
      <c r="K11" t="n">
        <v>32.27</v>
      </c>
      <c r="L11" t="n">
        <v>3.25</v>
      </c>
      <c r="M11" t="n">
        <v>15</v>
      </c>
      <c r="N11" t="n">
        <v>8.66</v>
      </c>
      <c r="O11" t="n">
        <v>9382.780000000001</v>
      </c>
      <c r="P11" t="n">
        <v>72.48</v>
      </c>
      <c r="Q11" t="n">
        <v>197.78</v>
      </c>
      <c r="R11" t="n">
        <v>36.94</v>
      </c>
      <c r="S11" t="n">
        <v>25.4</v>
      </c>
      <c r="T11" t="n">
        <v>4880.07</v>
      </c>
      <c r="U11" t="n">
        <v>0.6899999999999999</v>
      </c>
      <c r="V11" t="n">
        <v>0.87</v>
      </c>
      <c r="W11" t="n">
        <v>2.97</v>
      </c>
      <c r="X11" t="n">
        <v>0.31</v>
      </c>
      <c r="Y11" t="n">
        <v>1</v>
      </c>
      <c r="Z11" t="n">
        <v>10</v>
      </c>
      <c r="AA11" t="n">
        <v>277.9153939157424</v>
      </c>
      <c r="AB11" t="n">
        <v>380.2561027173782</v>
      </c>
      <c r="AC11" t="n">
        <v>343.9649939668229</v>
      </c>
      <c r="AD11" t="n">
        <v>277915.3939157424</v>
      </c>
      <c r="AE11" t="n">
        <v>380256.1027173782</v>
      </c>
      <c r="AF11" t="n">
        <v>3.346082657745413e-06</v>
      </c>
      <c r="AG11" t="n">
        <v>16.6796875</v>
      </c>
      <c r="AH11" t="n">
        <v>343964.9939668229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7.8297</v>
      </c>
      <c r="E12" t="n">
        <v>12.77</v>
      </c>
      <c r="F12" t="n">
        <v>10.68</v>
      </c>
      <c r="G12" t="n">
        <v>40.05</v>
      </c>
      <c r="H12" t="n">
        <v>0.82</v>
      </c>
      <c r="I12" t="n">
        <v>16</v>
      </c>
      <c r="J12" t="n">
        <v>74.48</v>
      </c>
      <c r="K12" t="n">
        <v>32.27</v>
      </c>
      <c r="L12" t="n">
        <v>3.5</v>
      </c>
      <c r="M12" t="n">
        <v>14</v>
      </c>
      <c r="N12" t="n">
        <v>8.710000000000001</v>
      </c>
      <c r="O12" t="n">
        <v>9419.35</v>
      </c>
      <c r="P12" t="n">
        <v>72.09999999999999</v>
      </c>
      <c r="Q12" t="n">
        <v>197.77</v>
      </c>
      <c r="R12" t="n">
        <v>36.41</v>
      </c>
      <c r="S12" t="n">
        <v>25.4</v>
      </c>
      <c r="T12" t="n">
        <v>4623.27</v>
      </c>
      <c r="U12" t="n">
        <v>0.7</v>
      </c>
      <c r="V12" t="n">
        <v>0.87</v>
      </c>
      <c r="W12" t="n">
        <v>2.96</v>
      </c>
      <c r="X12" t="n">
        <v>0.29</v>
      </c>
      <c r="Y12" t="n">
        <v>1</v>
      </c>
      <c r="Z12" t="n">
        <v>10</v>
      </c>
      <c r="AA12" t="n">
        <v>277.3925300483626</v>
      </c>
      <c r="AB12" t="n">
        <v>379.5406973069034</v>
      </c>
      <c r="AC12" t="n">
        <v>343.317865844646</v>
      </c>
      <c r="AD12" t="n">
        <v>277392.5300483626</v>
      </c>
      <c r="AE12" t="n">
        <v>379540.6973069034</v>
      </c>
      <c r="AF12" t="n">
        <v>3.355468042899313e-06</v>
      </c>
      <c r="AG12" t="n">
        <v>16.62760416666667</v>
      </c>
      <c r="AH12" t="n">
        <v>343317.865844646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7.8418</v>
      </c>
      <c r="E13" t="n">
        <v>12.75</v>
      </c>
      <c r="F13" t="n">
        <v>10.68</v>
      </c>
      <c r="G13" t="n">
        <v>42.7</v>
      </c>
      <c r="H13" t="n">
        <v>0.88</v>
      </c>
      <c r="I13" t="n">
        <v>15</v>
      </c>
      <c r="J13" t="n">
        <v>74.77</v>
      </c>
      <c r="K13" t="n">
        <v>32.27</v>
      </c>
      <c r="L13" t="n">
        <v>3.75</v>
      </c>
      <c r="M13" t="n">
        <v>13</v>
      </c>
      <c r="N13" t="n">
        <v>8.75</v>
      </c>
      <c r="O13" t="n">
        <v>9455.940000000001</v>
      </c>
      <c r="P13" t="n">
        <v>71.79000000000001</v>
      </c>
      <c r="Q13" t="n">
        <v>197.77</v>
      </c>
      <c r="R13" t="n">
        <v>36.2</v>
      </c>
      <c r="S13" t="n">
        <v>25.4</v>
      </c>
      <c r="T13" t="n">
        <v>4521.55</v>
      </c>
      <c r="U13" t="n">
        <v>0.7</v>
      </c>
      <c r="V13" t="n">
        <v>0.87</v>
      </c>
      <c r="W13" t="n">
        <v>2.96</v>
      </c>
      <c r="X13" t="n">
        <v>0.28</v>
      </c>
      <c r="Y13" t="n">
        <v>1</v>
      </c>
      <c r="Z13" t="n">
        <v>10</v>
      </c>
      <c r="AA13" t="n">
        <v>277.0613759598702</v>
      </c>
      <c r="AB13" t="n">
        <v>379.0875976735408</v>
      </c>
      <c r="AC13" t="n">
        <v>342.9080094043622</v>
      </c>
      <c r="AD13" t="n">
        <v>277061.3759598702</v>
      </c>
      <c r="AE13" t="n">
        <v>379087.5976735408</v>
      </c>
      <c r="AF13" t="n">
        <v>3.360653575335943e-06</v>
      </c>
      <c r="AG13" t="n">
        <v>16.6015625</v>
      </c>
      <c r="AH13" t="n">
        <v>342908.0094043622</v>
      </c>
    </row>
    <row r="14">
      <c r="A14" t="n">
        <v>12</v>
      </c>
      <c r="B14" t="n">
        <v>30</v>
      </c>
      <c r="C14" t="inlineStr">
        <is>
          <t xml:space="preserve">CONCLUIDO	</t>
        </is>
      </c>
      <c r="D14" t="n">
        <v>7.868</v>
      </c>
      <c r="E14" t="n">
        <v>12.71</v>
      </c>
      <c r="F14" t="n">
        <v>10.65</v>
      </c>
      <c r="G14" t="n">
        <v>45.63</v>
      </c>
      <c r="H14" t="n">
        <v>0.93</v>
      </c>
      <c r="I14" t="n">
        <v>14</v>
      </c>
      <c r="J14" t="n">
        <v>75.06999999999999</v>
      </c>
      <c r="K14" t="n">
        <v>32.27</v>
      </c>
      <c r="L14" t="n">
        <v>4</v>
      </c>
      <c r="M14" t="n">
        <v>12</v>
      </c>
      <c r="N14" t="n">
        <v>8.800000000000001</v>
      </c>
      <c r="O14" t="n">
        <v>9492.549999999999</v>
      </c>
      <c r="P14" t="n">
        <v>71.09</v>
      </c>
      <c r="Q14" t="n">
        <v>197.75</v>
      </c>
      <c r="R14" t="n">
        <v>35.28</v>
      </c>
      <c r="S14" t="n">
        <v>25.4</v>
      </c>
      <c r="T14" t="n">
        <v>4067.12</v>
      </c>
      <c r="U14" t="n">
        <v>0.72</v>
      </c>
      <c r="V14" t="n">
        <v>0.87</v>
      </c>
      <c r="W14" t="n">
        <v>2.96</v>
      </c>
      <c r="X14" t="n">
        <v>0.26</v>
      </c>
      <c r="Y14" t="n">
        <v>1</v>
      </c>
      <c r="Z14" t="n">
        <v>10</v>
      </c>
      <c r="AA14" t="n">
        <v>276.2578212113433</v>
      </c>
      <c r="AB14" t="n">
        <v>377.9881386162727</v>
      </c>
      <c r="AC14" t="n">
        <v>341.9134811764193</v>
      </c>
      <c r="AD14" t="n">
        <v>276257.8212113433</v>
      </c>
      <c r="AE14" t="n">
        <v>377988.1386162727</v>
      </c>
      <c r="AF14" t="n">
        <v>3.371881753008646e-06</v>
      </c>
      <c r="AG14" t="n">
        <v>16.54947916666667</v>
      </c>
      <c r="AH14" t="n">
        <v>341913.4811764194</v>
      </c>
    </row>
    <row r="15">
      <c r="A15" t="n">
        <v>13</v>
      </c>
      <c r="B15" t="n">
        <v>30</v>
      </c>
      <c r="C15" t="inlineStr">
        <is>
          <t xml:space="preserve">CONCLUIDO	</t>
        </is>
      </c>
      <c r="D15" t="n">
        <v>7.8885</v>
      </c>
      <c r="E15" t="n">
        <v>12.68</v>
      </c>
      <c r="F15" t="n">
        <v>10.63</v>
      </c>
      <c r="G15" t="n">
        <v>49.06</v>
      </c>
      <c r="H15" t="n">
        <v>0.99</v>
      </c>
      <c r="I15" t="n">
        <v>13</v>
      </c>
      <c r="J15" t="n">
        <v>75.37</v>
      </c>
      <c r="K15" t="n">
        <v>32.27</v>
      </c>
      <c r="L15" t="n">
        <v>4.25</v>
      </c>
      <c r="M15" t="n">
        <v>11</v>
      </c>
      <c r="N15" t="n">
        <v>8.85</v>
      </c>
      <c r="O15" t="n">
        <v>9529.18</v>
      </c>
      <c r="P15" t="n">
        <v>70.54000000000001</v>
      </c>
      <c r="Q15" t="n">
        <v>197.75</v>
      </c>
      <c r="R15" t="n">
        <v>34.82</v>
      </c>
      <c r="S15" t="n">
        <v>25.4</v>
      </c>
      <c r="T15" t="n">
        <v>3839.77</v>
      </c>
      <c r="U15" t="n">
        <v>0.73</v>
      </c>
      <c r="V15" t="n">
        <v>0.88</v>
      </c>
      <c r="W15" t="n">
        <v>2.96</v>
      </c>
      <c r="X15" t="n">
        <v>0.24</v>
      </c>
      <c r="Y15" t="n">
        <v>1</v>
      </c>
      <c r="Z15" t="n">
        <v>10</v>
      </c>
      <c r="AA15" t="n">
        <v>275.6393237105376</v>
      </c>
      <c r="AB15" t="n">
        <v>377.1418830494864</v>
      </c>
      <c r="AC15" t="n">
        <v>341.1479910532</v>
      </c>
      <c r="AD15" t="n">
        <v>275639.3237105376</v>
      </c>
      <c r="AE15" t="n">
        <v>377141.8830494864</v>
      </c>
      <c r="AF15" t="n">
        <v>3.380667159202936e-06</v>
      </c>
      <c r="AG15" t="n">
        <v>16.51041666666667</v>
      </c>
      <c r="AH15" t="n">
        <v>341147.9910532</v>
      </c>
    </row>
    <row r="16">
      <c r="A16" t="n">
        <v>14</v>
      </c>
      <c r="B16" t="n">
        <v>30</v>
      </c>
      <c r="C16" t="inlineStr">
        <is>
          <t xml:space="preserve">CONCLUIDO	</t>
        </is>
      </c>
      <c r="D16" t="n">
        <v>7.8901</v>
      </c>
      <c r="E16" t="n">
        <v>12.67</v>
      </c>
      <c r="F16" t="n">
        <v>10.63</v>
      </c>
      <c r="G16" t="n">
        <v>49.05</v>
      </c>
      <c r="H16" t="n">
        <v>1.04</v>
      </c>
      <c r="I16" t="n">
        <v>13</v>
      </c>
      <c r="J16" t="n">
        <v>75.66</v>
      </c>
      <c r="K16" t="n">
        <v>32.27</v>
      </c>
      <c r="L16" t="n">
        <v>4.5</v>
      </c>
      <c r="M16" t="n">
        <v>11</v>
      </c>
      <c r="N16" t="n">
        <v>8.890000000000001</v>
      </c>
      <c r="O16" t="n">
        <v>9565.83</v>
      </c>
      <c r="P16" t="n">
        <v>69.72</v>
      </c>
      <c r="Q16" t="n">
        <v>197.76</v>
      </c>
      <c r="R16" t="n">
        <v>34.83</v>
      </c>
      <c r="S16" t="n">
        <v>25.4</v>
      </c>
      <c r="T16" t="n">
        <v>3845.75</v>
      </c>
      <c r="U16" t="n">
        <v>0.73</v>
      </c>
      <c r="V16" t="n">
        <v>0.88</v>
      </c>
      <c r="W16" t="n">
        <v>2.96</v>
      </c>
      <c r="X16" t="n">
        <v>0.24</v>
      </c>
      <c r="Y16" t="n">
        <v>1</v>
      </c>
      <c r="Z16" t="n">
        <v>10</v>
      </c>
      <c r="AA16" t="n">
        <v>267.3906902810861</v>
      </c>
      <c r="AB16" t="n">
        <v>365.8557388872871</v>
      </c>
      <c r="AC16" t="n">
        <v>330.9389806496381</v>
      </c>
      <c r="AD16" t="n">
        <v>267390.6902810861</v>
      </c>
      <c r="AE16" t="n">
        <v>365855.7388872871</v>
      </c>
      <c r="AF16" t="n">
        <v>3.38135284944249e-06</v>
      </c>
      <c r="AG16" t="n">
        <v>16.49739583333333</v>
      </c>
      <c r="AH16" t="n">
        <v>330938.9806496381</v>
      </c>
    </row>
    <row r="17">
      <c r="A17" t="n">
        <v>15</v>
      </c>
      <c r="B17" t="n">
        <v>30</v>
      </c>
      <c r="C17" t="inlineStr">
        <is>
          <t xml:space="preserve">CONCLUIDO	</t>
        </is>
      </c>
      <c r="D17" t="n">
        <v>7.9058</v>
      </c>
      <c r="E17" t="n">
        <v>12.65</v>
      </c>
      <c r="F17" t="n">
        <v>10.62</v>
      </c>
      <c r="G17" t="n">
        <v>53.09</v>
      </c>
      <c r="H17" t="n">
        <v>1.09</v>
      </c>
      <c r="I17" t="n">
        <v>12</v>
      </c>
      <c r="J17" t="n">
        <v>75.95999999999999</v>
      </c>
      <c r="K17" t="n">
        <v>32.27</v>
      </c>
      <c r="L17" t="n">
        <v>4.75</v>
      </c>
      <c r="M17" t="n">
        <v>10</v>
      </c>
      <c r="N17" t="n">
        <v>8.94</v>
      </c>
      <c r="O17" t="n">
        <v>9602.5</v>
      </c>
      <c r="P17" t="n">
        <v>69.23999999999999</v>
      </c>
      <c r="Q17" t="n">
        <v>197.78</v>
      </c>
      <c r="R17" t="n">
        <v>34.26</v>
      </c>
      <c r="S17" t="n">
        <v>25.4</v>
      </c>
      <c r="T17" t="n">
        <v>3563.87</v>
      </c>
      <c r="U17" t="n">
        <v>0.74</v>
      </c>
      <c r="V17" t="n">
        <v>0.88</v>
      </c>
      <c r="W17" t="n">
        <v>2.96</v>
      </c>
      <c r="X17" t="n">
        <v>0.23</v>
      </c>
      <c r="Y17" t="n">
        <v>1</v>
      </c>
      <c r="Z17" t="n">
        <v>10</v>
      </c>
      <c r="AA17" t="n">
        <v>266.89233400623</v>
      </c>
      <c r="AB17" t="n">
        <v>365.1738658461018</v>
      </c>
      <c r="AC17" t="n">
        <v>330.3221846144887</v>
      </c>
      <c r="AD17" t="n">
        <v>266892.3340062301</v>
      </c>
      <c r="AE17" t="n">
        <v>365173.8658461018</v>
      </c>
      <c r="AF17" t="n">
        <v>3.388081184918118e-06</v>
      </c>
      <c r="AG17" t="n">
        <v>16.47135416666667</v>
      </c>
      <c r="AH17" t="n">
        <v>330322.1846144887</v>
      </c>
    </row>
    <row r="18">
      <c r="A18" t="n">
        <v>16</v>
      </c>
      <c r="B18" t="n">
        <v>30</v>
      </c>
      <c r="C18" t="inlineStr">
        <is>
          <t xml:space="preserve">CONCLUIDO	</t>
        </is>
      </c>
      <c r="D18" t="n">
        <v>7.9369</v>
      </c>
      <c r="E18" t="n">
        <v>12.6</v>
      </c>
      <c r="F18" t="n">
        <v>10.58</v>
      </c>
      <c r="G18" t="n">
        <v>57.73</v>
      </c>
      <c r="H18" t="n">
        <v>1.15</v>
      </c>
      <c r="I18" t="n">
        <v>11</v>
      </c>
      <c r="J18" t="n">
        <v>76.26000000000001</v>
      </c>
      <c r="K18" t="n">
        <v>32.27</v>
      </c>
      <c r="L18" t="n">
        <v>5</v>
      </c>
      <c r="M18" t="n">
        <v>9</v>
      </c>
      <c r="N18" t="n">
        <v>8.99</v>
      </c>
      <c r="O18" t="n">
        <v>9639.200000000001</v>
      </c>
      <c r="P18" t="n">
        <v>68.23999999999999</v>
      </c>
      <c r="Q18" t="n">
        <v>197.75</v>
      </c>
      <c r="R18" t="n">
        <v>33.37</v>
      </c>
      <c r="S18" t="n">
        <v>25.4</v>
      </c>
      <c r="T18" t="n">
        <v>3125.31</v>
      </c>
      <c r="U18" t="n">
        <v>0.76</v>
      </c>
      <c r="V18" t="n">
        <v>0.88</v>
      </c>
      <c r="W18" t="n">
        <v>2.96</v>
      </c>
      <c r="X18" t="n">
        <v>0.19</v>
      </c>
      <c r="Y18" t="n">
        <v>1</v>
      </c>
      <c r="Z18" t="n">
        <v>10</v>
      </c>
      <c r="AA18" t="n">
        <v>265.8304743112305</v>
      </c>
      <c r="AB18" t="n">
        <v>363.7209825654599</v>
      </c>
      <c r="AC18" t="n">
        <v>329.0079624750168</v>
      </c>
      <c r="AD18" t="n">
        <v>265830.4743112305</v>
      </c>
      <c r="AE18" t="n">
        <v>363720.9825654599</v>
      </c>
      <c r="AF18" t="n">
        <v>3.401409288949456e-06</v>
      </c>
      <c r="AG18" t="n">
        <v>16.40625</v>
      </c>
      <c r="AH18" t="n">
        <v>329007.9624750168</v>
      </c>
    </row>
    <row r="19">
      <c r="A19" t="n">
        <v>17</v>
      </c>
      <c r="B19" t="n">
        <v>30</v>
      </c>
      <c r="C19" t="inlineStr">
        <is>
          <t xml:space="preserve">CONCLUIDO	</t>
        </is>
      </c>
      <c r="D19" t="n">
        <v>7.9321</v>
      </c>
      <c r="E19" t="n">
        <v>12.61</v>
      </c>
      <c r="F19" t="n">
        <v>10.59</v>
      </c>
      <c r="G19" t="n">
        <v>57.77</v>
      </c>
      <c r="H19" t="n">
        <v>1.2</v>
      </c>
      <c r="I19" t="n">
        <v>11</v>
      </c>
      <c r="J19" t="n">
        <v>76.56</v>
      </c>
      <c r="K19" t="n">
        <v>32.27</v>
      </c>
      <c r="L19" t="n">
        <v>5.25</v>
      </c>
      <c r="M19" t="n">
        <v>9</v>
      </c>
      <c r="N19" t="n">
        <v>9.039999999999999</v>
      </c>
      <c r="O19" t="n">
        <v>9675.91</v>
      </c>
      <c r="P19" t="n">
        <v>68.08</v>
      </c>
      <c r="Q19" t="n">
        <v>197.75</v>
      </c>
      <c r="R19" t="n">
        <v>33.52</v>
      </c>
      <c r="S19" t="n">
        <v>25.4</v>
      </c>
      <c r="T19" t="n">
        <v>3201.8</v>
      </c>
      <c r="U19" t="n">
        <v>0.76</v>
      </c>
      <c r="V19" t="n">
        <v>0.88</v>
      </c>
      <c r="W19" t="n">
        <v>2.96</v>
      </c>
      <c r="X19" t="n">
        <v>0.2</v>
      </c>
      <c r="Y19" t="n">
        <v>1</v>
      </c>
      <c r="Z19" t="n">
        <v>10</v>
      </c>
      <c r="AA19" t="n">
        <v>265.7870298643809</v>
      </c>
      <c r="AB19" t="n">
        <v>363.6615399566465</v>
      </c>
      <c r="AC19" t="n">
        <v>328.9541929853604</v>
      </c>
      <c r="AD19" t="n">
        <v>265787.029864381</v>
      </c>
      <c r="AE19" t="n">
        <v>363661.5399566466</v>
      </c>
      <c r="AF19" t="n">
        <v>3.399352218230793e-06</v>
      </c>
      <c r="AG19" t="n">
        <v>16.41927083333333</v>
      </c>
      <c r="AH19" t="n">
        <v>328954.1929853604</v>
      </c>
    </row>
    <row r="20">
      <c r="A20" t="n">
        <v>18</v>
      </c>
      <c r="B20" t="n">
        <v>30</v>
      </c>
      <c r="C20" t="inlineStr">
        <is>
          <t xml:space="preserve">CONCLUIDO	</t>
        </is>
      </c>
      <c r="D20" t="n">
        <v>7.9613</v>
      </c>
      <c r="E20" t="n">
        <v>12.56</v>
      </c>
      <c r="F20" t="n">
        <v>10.56</v>
      </c>
      <c r="G20" t="n">
        <v>63.37</v>
      </c>
      <c r="H20" t="n">
        <v>1.25</v>
      </c>
      <c r="I20" t="n">
        <v>10</v>
      </c>
      <c r="J20" t="n">
        <v>76.84999999999999</v>
      </c>
      <c r="K20" t="n">
        <v>32.27</v>
      </c>
      <c r="L20" t="n">
        <v>5.5</v>
      </c>
      <c r="M20" t="n">
        <v>8</v>
      </c>
      <c r="N20" t="n">
        <v>9.08</v>
      </c>
      <c r="O20" t="n">
        <v>9712.65</v>
      </c>
      <c r="P20" t="n">
        <v>67.48</v>
      </c>
      <c r="Q20" t="n">
        <v>197.77</v>
      </c>
      <c r="R20" t="n">
        <v>32.71</v>
      </c>
      <c r="S20" t="n">
        <v>25.4</v>
      </c>
      <c r="T20" t="n">
        <v>2799.61</v>
      </c>
      <c r="U20" t="n">
        <v>0.78</v>
      </c>
      <c r="V20" t="n">
        <v>0.88</v>
      </c>
      <c r="W20" t="n">
        <v>2.95</v>
      </c>
      <c r="X20" t="n">
        <v>0.17</v>
      </c>
      <c r="Y20" t="n">
        <v>1</v>
      </c>
      <c r="Z20" t="n">
        <v>10</v>
      </c>
      <c r="AA20" t="n">
        <v>265.0462640933604</v>
      </c>
      <c r="AB20" t="n">
        <v>362.647991548457</v>
      </c>
      <c r="AC20" t="n">
        <v>328.0373762147243</v>
      </c>
      <c r="AD20" t="n">
        <v>265046.2640933605</v>
      </c>
      <c r="AE20" t="n">
        <v>362647.991548457</v>
      </c>
      <c r="AF20" t="n">
        <v>3.41186606510266e-06</v>
      </c>
      <c r="AG20" t="n">
        <v>16.35416666666667</v>
      </c>
      <c r="AH20" t="n">
        <v>328037.3762147243</v>
      </c>
    </row>
    <row r="21">
      <c r="A21" t="n">
        <v>19</v>
      </c>
      <c r="B21" t="n">
        <v>30</v>
      </c>
      <c r="C21" t="inlineStr">
        <is>
          <t xml:space="preserve">CONCLUIDO	</t>
        </is>
      </c>
      <c r="D21" t="n">
        <v>7.956</v>
      </c>
      <c r="E21" t="n">
        <v>12.57</v>
      </c>
      <c r="F21" t="n">
        <v>10.57</v>
      </c>
      <c r="G21" t="n">
        <v>63.42</v>
      </c>
      <c r="H21" t="n">
        <v>1.3</v>
      </c>
      <c r="I21" t="n">
        <v>10</v>
      </c>
      <c r="J21" t="n">
        <v>77.15000000000001</v>
      </c>
      <c r="K21" t="n">
        <v>32.27</v>
      </c>
      <c r="L21" t="n">
        <v>5.75</v>
      </c>
      <c r="M21" t="n">
        <v>8</v>
      </c>
      <c r="N21" t="n">
        <v>9.130000000000001</v>
      </c>
      <c r="O21" t="n">
        <v>9749.41</v>
      </c>
      <c r="P21" t="n">
        <v>66.79000000000001</v>
      </c>
      <c r="Q21" t="n">
        <v>197.77</v>
      </c>
      <c r="R21" t="n">
        <v>32.96</v>
      </c>
      <c r="S21" t="n">
        <v>25.4</v>
      </c>
      <c r="T21" t="n">
        <v>2924.99</v>
      </c>
      <c r="U21" t="n">
        <v>0.77</v>
      </c>
      <c r="V21" t="n">
        <v>0.88</v>
      </c>
      <c r="W21" t="n">
        <v>2.95</v>
      </c>
      <c r="X21" t="n">
        <v>0.18</v>
      </c>
      <c r="Y21" t="n">
        <v>1</v>
      </c>
      <c r="Z21" t="n">
        <v>10</v>
      </c>
      <c r="AA21" t="n">
        <v>264.6443849549938</v>
      </c>
      <c r="AB21" t="n">
        <v>362.0981227816874</v>
      </c>
      <c r="AC21" t="n">
        <v>327.5399861513096</v>
      </c>
      <c r="AD21" t="n">
        <v>264644.3849549938</v>
      </c>
      <c r="AE21" t="n">
        <v>362098.1227816874</v>
      </c>
      <c r="AF21" t="n">
        <v>3.409594716184137e-06</v>
      </c>
      <c r="AG21" t="n">
        <v>16.3671875</v>
      </c>
      <c r="AH21" t="n">
        <v>327539.9861513096</v>
      </c>
    </row>
    <row r="22">
      <c r="A22" t="n">
        <v>20</v>
      </c>
      <c r="B22" t="n">
        <v>30</v>
      </c>
      <c r="C22" t="inlineStr">
        <is>
          <t xml:space="preserve">CONCLUIDO	</t>
        </is>
      </c>
      <c r="D22" t="n">
        <v>7.9724</v>
      </c>
      <c r="E22" t="n">
        <v>12.54</v>
      </c>
      <c r="F22" t="n">
        <v>10.56</v>
      </c>
      <c r="G22" t="n">
        <v>70.40000000000001</v>
      </c>
      <c r="H22" t="n">
        <v>1.36</v>
      </c>
      <c r="I22" t="n">
        <v>9</v>
      </c>
      <c r="J22" t="n">
        <v>77.45</v>
      </c>
      <c r="K22" t="n">
        <v>32.27</v>
      </c>
      <c r="L22" t="n">
        <v>6</v>
      </c>
      <c r="M22" t="n">
        <v>7</v>
      </c>
      <c r="N22" t="n">
        <v>9.18</v>
      </c>
      <c r="O22" t="n">
        <v>9786.190000000001</v>
      </c>
      <c r="P22" t="n">
        <v>65.97</v>
      </c>
      <c r="Q22" t="n">
        <v>197.77</v>
      </c>
      <c r="R22" t="n">
        <v>32.69</v>
      </c>
      <c r="S22" t="n">
        <v>25.4</v>
      </c>
      <c r="T22" t="n">
        <v>2794.87</v>
      </c>
      <c r="U22" t="n">
        <v>0.78</v>
      </c>
      <c r="V22" t="n">
        <v>0.88</v>
      </c>
      <c r="W22" t="n">
        <v>2.95</v>
      </c>
      <c r="X22" t="n">
        <v>0.17</v>
      </c>
      <c r="Y22" t="n">
        <v>1</v>
      </c>
      <c r="Z22" t="n">
        <v>10</v>
      </c>
      <c r="AA22" t="n">
        <v>263.9173600726913</v>
      </c>
      <c r="AB22" t="n">
        <v>361.103375263647</v>
      </c>
      <c r="AC22" t="n">
        <v>326.640175940254</v>
      </c>
      <c r="AD22" t="n">
        <v>263917.3600726913</v>
      </c>
      <c r="AE22" t="n">
        <v>361103.375263647</v>
      </c>
      <c r="AF22" t="n">
        <v>3.416623041139569e-06</v>
      </c>
      <c r="AG22" t="n">
        <v>16.328125</v>
      </c>
      <c r="AH22" t="n">
        <v>326640.175940254</v>
      </c>
    </row>
    <row r="23">
      <c r="A23" t="n">
        <v>21</v>
      </c>
      <c r="B23" t="n">
        <v>30</v>
      </c>
      <c r="C23" t="inlineStr">
        <is>
          <t xml:space="preserve">CONCLUIDO	</t>
        </is>
      </c>
      <c r="D23" t="n">
        <v>7.9817</v>
      </c>
      <c r="E23" t="n">
        <v>12.53</v>
      </c>
      <c r="F23" t="n">
        <v>10.54</v>
      </c>
      <c r="G23" t="n">
        <v>70.3</v>
      </c>
      <c r="H23" t="n">
        <v>1.41</v>
      </c>
      <c r="I23" t="n">
        <v>9</v>
      </c>
      <c r="J23" t="n">
        <v>77.75</v>
      </c>
      <c r="K23" t="n">
        <v>32.27</v>
      </c>
      <c r="L23" t="n">
        <v>6.25</v>
      </c>
      <c r="M23" t="n">
        <v>7</v>
      </c>
      <c r="N23" t="n">
        <v>9.23</v>
      </c>
      <c r="O23" t="n">
        <v>9822.99</v>
      </c>
      <c r="P23" t="n">
        <v>65.55</v>
      </c>
      <c r="Q23" t="n">
        <v>197.78</v>
      </c>
      <c r="R23" t="n">
        <v>32.22</v>
      </c>
      <c r="S23" t="n">
        <v>25.4</v>
      </c>
      <c r="T23" t="n">
        <v>2561.67</v>
      </c>
      <c r="U23" t="n">
        <v>0.79</v>
      </c>
      <c r="V23" t="n">
        <v>0.88</v>
      </c>
      <c r="W23" t="n">
        <v>2.95</v>
      </c>
      <c r="X23" t="n">
        <v>0.15</v>
      </c>
      <c r="Y23" t="n">
        <v>1</v>
      </c>
      <c r="Z23" t="n">
        <v>10</v>
      </c>
      <c r="AA23" t="n">
        <v>263.504082674715</v>
      </c>
      <c r="AB23" t="n">
        <v>360.5379108952238</v>
      </c>
      <c r="AC23" t="n">
        <v>326.1286786975189</v>
      </c>
      <c r="AD23" t="n">
        <v>263504.082674715</v>
      </c>
      <c r="AE23" t="n">
        <v>360537.9108952238</v>
      </c>
      <c r="AF23" t="n">
        <v>3.420608615656979e-06</v>
      </c>
      <c r="AG23" t="n">
        <v>16.31510416666667</v>
      </c>
      <c r="AH23" t="n">
        <v>326128.6786975189</v>
      </c>
    </row>
    <row r="24">
      <c r="A24" t="n">
        <v>22</v>
      </c>
      <c r="B24" t="n">
        <v>30</v>
      </c>
      <c r="C24" t="inlineStr">
        <is>
          <t xml:space="preserve">CONCLUIDO	</t>
        </is>
      </c>
      <c r="D24" t="n">
        <v>7.9807</v>
      </c>
      <c r="E24" t="n">
        <v>12.53</v>
      </c>
      <c r="F24" t="n">
        <v>10.55</v>
      </c>
      <c r="G24" t="n">
        <v>70.31</v>
      </c>
      <c r="H24" t="n">
        <v>1.46</v>
      </c>
      <c r="I24" t="n">
        <v>9</v>
      </c>
      <c r="J24" t="n">
        <v>78.05</v>
      </c>
      <c r="K24" t="n">
        <v>32.27</v>
      </c>
      <c r="L24" t="n">
        <v>6.5</v>
      </c>
      <c r="M24" t="n">
        <v>7</v>
      </c>
      <c r="N24" t="n">
        <v>9.279999999999999</v>
      </c>
      <c r="O24" t="n">
        <v>9859.809999999999</v>
      </c>
      <c r="P24" t="n">
        <v>64.84999999999999</v>
      </c>
      <c r="Q24" t="n">
        <v>197.76</v>
      </c>
      <c r="R24" t="n">
        <v>32.25</v>
      </c>
      <c r="S24" t="n">
        <v>25.4</v>
      </c>
      <c r="T24" t="n">
        <v>2574.5</v>
      </c>
      <c r="U24" t="n">
        <v>0.79</v>
      </c>
      <c r="V24" t="n">
        <v>0.88</v>
      </c>
      <c r="W24" t="n">
        <v>2.95</v>
      </c>
      <c r="X24" t="n">
        <v>0.16</v>
      </c>
      <c r="Y24" t="n">
        <v>1</v>
      </c>
      <c r="Z24" t="n">
        <v>10</v>
      </c>
      <c r="AA24" t="n">
        <v>263.058441706227</v>
      </c>
      <c r="AB24" t="n">
        <v>359.9281652618466</v>
      </c>
      <c r="AC24" t="n">
        <v>325.5771263316079</v>
      </c>
      <c r="AD24" t="n">
        <v>263058.441706227</v>
      </c>
      <c r="AE24" t="n">
        <v>359928.1652618466</v>
      </c>
      <c r="AF24" t="n">
        <v>3.420180059257257e-06</v>
      </c>
      <c r="AG24" t="n">
        <v>16.31510416666667</v>
      </c>
      <c r="AH24" t="n">
        <v>325577.1263316079</v>
      </c>
    </row>
    <row r="25">
      <c r="A25" t="n">
        <v>23</v>
      </c>
      <c r="B25" t="n">
        <v>30</v>
      </c>
      <c r="C25" t="inlineStr">
        <is>
          <t xml:space="preserve">CONCLUIDO	</t>
        </is>
      </c>
      <c r="D25" t="n">
        <v>8.0039</v>
      </c>
      <c r="E25" t="n">
        <v>12.49</v>
      </c>
      <c r="F25" t="n">
        <v>10.53</v>
      </c>
      <c r="G25" t="n">
        <v>78.94</v>
      </c>
      <c r="H25" t="n">
        <v>1.51</v>
      </c>
      <c r="I25" t="n">
        <v>8</v>
      </c>
      <c r="J25" t="n">
        <v>78.34999999999999</v>
      </c>
      <c r="K25" t="n">
        <v>32.27</v>
      </c>
      <c r="L25" t="n">
        <v>6.75</v>
      </c>
      <c r="M25" t="n">
        <v>2</v>
      </c>
      <c r="N25" t="n">
        <v>9.33</v>
      </c>
      <c r="O25" t="n">
        <v>9896.65</v>
      </c>
      <c r="P25" t="n">
        <v>64.31</v>
      </c>
      <c r="Q25" t="n">
        <v>197.78</v>
      </c>
      <c r="R25" t="n">
        <v>31.34</v>
      </c>
      <c r="S25" t="n">
        <v>25.4</v>
      </c>
      <c r="T25" t="n">
        <v>2125.73</v>
      </c>
      <c r="U25" t="n">
        <v>0.8100000000000001</v>
      </c>
      <c r="V25" t="n">
        <v>0.88</v>
      </c>
      <c r="W25" t="n">
        <v>2.96</v>
      </c>
      <c r="X25" t="n">
        <v>0.14</v>
      </c>
      <c r="Y25" t="n">
        <v>1</v>
      </c>
      <c r="Z25" t="n">
        <v>10</v>
      </c>
      <c r="AA25" t="n">
        <v>262.446710967163</v>
      </c>
      <c r="AB25" t="n">
        <v>359.0911682770036</v>
      </c>
      <c r="AC25" t="n">
        <v>324.8200111642657</v>
      </c>
      <c r="AD25" t="n">
        <v>262446.710967163</v>
      </c>
      <c r="AE25" t="n">
        <v>359091.1682770036</v>
      </c>
      <c r="AF25" t="n">
        <v>3.430122567730796e-06</v>
      </c>
      <c r="AG25" t="n">
        <v>16.26302083333333</v>
      </c>
      <c r="AH25" t="n">
        <v>324820.0111642657</v>
      </c>
    </row>
    <row r="26">
      <c r="A26" t="n">
        <v>24</v>
      </c>
      <c r="B26" t="n">
        <v>30</v>
      </c>
      <c r="C26" t="inlineStr">
        <is>
          <t xml:space="preserve">CONCLUIDO	</t>
        </is>
      </c>
      <c r="D26" t="n">
        <v>8.0009</v>
      </c>
      <c r="E26" t="n">
        <v>12.5</v>
      </c>
      <c r="F26" t="n">
        <v>10.53</v>
      </c>
      <c r="G26" t="n">
        <v>78.98</v>
      </c>
      <c r="H26" t="n">
        <v>1.56</v>
      </c>
      <c r="I26" t="n">
        <v>8</v>
      </c>
      <c r="J26" t="n">
        <v>78.65000000000001</v>
      </c>
      <c r="K26" t="n">
        <v>32.27</v>
      </c>
      <c r="L26" t="n">
        <v>7</v>
      </c>
      <c r="M26" t="n">
        <v>2</v>
      </c>
      <c r="N26" t="n">
        <v>9.380000000000001</v>
      </c>
      <c r="O26" t="n">
        <v>9933.52</v>
      </c>
      <c r="P26" t="n">
        <v>64.41</v>
      </c>
      <c r="Q26" t="n">
        <v>197.78</v>
      </c>
      <c r="R26" t="n">
        <v>31.48</v>
      </c>
      <c r="S26" t="n">
        <v>25.4</v>
      </c>
      <c r="T26" t="n">
        <v>2197.87</v>
      </c>
      <c r="U26" t="n">
        <v>0.8100000000000001</v>
      </c>
      <c r="V26" t="n">
        <v>0.88</v>
      </c>
      <c r="W26" t="n">
        <v>2.96</v>
      </c>
      <c r="X26" t="n">
        <v>0.14</v>
      </c>
      <c r="Y26" t="n">
        <v>1</v>
      </c>
      <c r="Z26" t="n">
        <v>10</v>
      </c>
      <c r="AA26" t="n">
        <v>262.5401932412298</v>
      </c>
      <c r="AB26" t="n">
        <v>359.2190748485286</v>
      </c>
      <c r="AC26" t="n">
        <v>324.9357105121223</v>
      </c>
      <c r="AD26" t="n">
        <v>262540.1932412297</v>
      </c>
      <c r="AE26" t="n">
        <v>359219.0748485287</v>
      </c>
      <c r="AF26" t="n">
        <v>3.428836898531631e-06</v>
      </c>
      <c r="AG26" t="n">
        <v>16.27604166666667</v>
      </c>
      <c r="AH26" t="n">
        <v>324935.7105121223</v>
      </c>
    </row>
    <row r="27">
      <c r="A27" t="n">
        <v>25</v>
      </c>
      <c r="B27" t="n">
        <v>30</v>
      </c>
      <c r="C27" t="inlineStr">
        <is>
          <t xml:space="preserve">CONCLUIDO	</t>
        </is>
      </c>
      <c r="D27" t="n">
        <v>7.9984</v>
      </c>
      <c r="E27" t="n">
        <v>12.5</v>
      </c>
      <c r="F27" t="n">
        <v>10.53</v>
      </c>
      <c r="G27" t="n">
        <v>79.01000000000001</v>
      </c>
      <c r="H27" t="n">
        <v>1.61</v>
      </c>
      <c r="I27" t="n">
        <v>8</v>
      </c>
      <c r="J27" t="n">
        <v>78.94</v>
      </c>
      <c r="K27" t="n">
        <v>32.27</v>
      </c>
      <c r="L27" t="n">
        <v>7.25</v>
      </c>
      <c r="M27" t="n">
        <v>1</v>
      </c>
      <c r="N27" t="n">
        <v>9.42</v>
      </c>
      <c r="O27" t="n">
        <v>9970.41</v>
      </c>
      <c r="P27" t="n">
        <v>64.56</v>
      </c>
      <c r="Q27" t="n">
        <v>197.82</v>
      </c>
      <c r="R27" t="n">
        <v>31.53</v>
      </c>
      <c r="S27" t="n">
        <v>25.4</v>
      </c>
      <c r="T27" t="n">
        <v>2223.25</v>
      </c>
      <c r="U27" t="n">
        <v>0.8100000000000001</v>
      </c>
      <c r="V27" t="n">
        <v>0.88</v>
      </c>
      <c r="W27" t="n">
        <v>2.96</v>
      </c>
      <c r="X27" t="n">
        <v>0.14</v>
      </c>
      <c r="Y27" t="n">
        <v>1</v>
      </c>
      <c r="Z27" t="n">
        <v>10</v>
      </c>
      <c r="AA27" t="n">
        <v>262.6635074310218</v>
      </c>
      <c r="AB27" t="n">
        <v>359.3877987632403</v>
      </c>
      <c r="AC27" t="n">
        <v>325.0883316532194</v>
      </c>
      <c r="AD27" t="n">
        <v>262663.5074310218</v>
      </c>
      <c r="AE27" t="n">
        <v>359387.7987632403</v>
      </c>
      <c r="AF27" t="n">
        <v>3.427765507532328e-06</v>
      </c>
      <c r="AG27" t="n">
        <v>16.27604166666667</v>
      </c>
      <c r="AH27" t="n">
        <v>325088.3316532194</v>
      </c>
    </row>
    <row r="28">
      <c r="A28" t="n">
        <v>26</v>
      </c>
      <c r="B28" t="n">
        <v>30</v>
      </c>
      <c r="C28" t="inlineStr">
        <is>
          <t xml:space="preserve">CONCLUIDO	</t>
        </is>
      </c>
      <c r="D28" t="n">
        <v>7.9979</v>
      </c>
      <c r="E28" t="n">
        <v>12.5</v>
      </c>
      <c r="F28" t="n">
        <v>10.54</v>
      </c>
      <c r="G28" t="n">
        <v>79.01000000000001</v>
      </c>
      <c r="H28" t="n">
        <v>1.66</v>
      </c>
      <c r="I28" t="n">
        <v>8</v>
      </c>
      <c r="J28" t="n">
        <v>79.23999999999999</v>
      </c>
      <c r="K28" t="n">
        <v>32.27</v>
      </c>
      <c r="L28" t="n">
        <v>7.5</v>
      </c>
      <c r="M28" t="n">
        <v>0</v>
      </c>
      <c r="N28" t="n">
        <v>9.470000000000001</v>
      </c>
      <c r="O28" t="n">
        <v>10007.31</v>
      </c>
      <c r="P28" t="n">
        <v>64.73999999999999</v>
      </c>
      <c r="Q28" t="n">
        <v>197.82</v>
      </c>
      <c r="R28" t="n">
        <v>31.54</v>
      </c>
      <c r="S28" t="n">
        <v>25.4</v>
      </c>
      <c r="T28" t="n">
        <v>2227.1</v>
      </c>
      <c r="U28" t="n">
        <v>0.8100000000000001</v>
      </c>
      <c r="V28" t="n">
        <v>0.88</v>
      </c>
      <c r="W28" t="n">
        <v>2.96</v>
      </c>
      <c r="X28" t="n">
        <v>0.14</v>
      </c>
      <c r="Y28" t="n">
        <v>1</v>
      </c>
      <c r="Z28" t="n">
        <v>10</v>
      </c>
      <c r="AA28" t="n">
        <v>262.8132329768845</v>
      </c>
      <c r="AB28" t="n">
        <v>359.5926598605145</v>
      </c>
      <c r="AC28" t="n">
        <v>325.2736410948942</v>
      </c>
      <c r="AD28" t="n">
        <v>262813.2329768845</v>
      </c>
      <c r="AE28" t="n">
        <v>359592.6598605145</v>
      </c>
      <c r="AF28" t="n">
        <v>3.427551229332466e-06</v>
      </c>
      <c r="AG28" t="n">
        <v>16.27604166666667</v>
      </c>
      <c r="AH28" t="n">
        <v>325273.6410948941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7.5353</v>
      </c>
      <c r="E2" t="n">
        <v>13.27</v>
      </c>
      <c r="F2" t="n">
        <v>11.15</v>
      </c>
      <c r="G2" t="n">
        <v>17.61</v>
      </c>
      <c r="H2" t="n">
        <v>0.43</v>
      </c>
      <c r="I2" t="n">
        <v>38</v>
      </c>
      <c r="J2" t="n">
        <v>39.78</v>
      </c>
      <c r="K2" t="n">
        <v>19.54</v>
      </c>
      <c r="L2" t="n">
        <v>1</v>
      </c>
      <c r="M2" t="n">
        <v>36</v>
      </c>
      <c r="N2" t="n">
        <v>4.24</v>
      </c>
      <c r="O2" t="n">
        <v>5140</v>
      </c>
      <c r="P2" t="n">
        <v>50.48</v>
      </c>
      <c r="Q2" t="n">
        <v>197.82</v>
      </c>
      <c r="R2" t="n">
        <v>50.86</v>
      </c>
      <c r="S2" t="n">
        <v>25.4</v>
      </c>
      <c r="T2" t="n">
        <v>11734.91</v>
      </c>
      <c r="U2" t="n">
        <v>0.5</v>
      </c>
      <c r="V2" t="n">
        <v>0.83</v>
      </c>
      <c r="W2" t="n">
        <v>3</v>
      </c>
      <c r="X2" t="n">
        <v>0.76</v>
      </c>
      <c r="Y2" t="n">
        <v>1</v>
      </c>
      <c r="Z2" t="n">
        <v>10</v>
      </c>
      <c r="AA2" t="n">
        <v>256.7297034280047</v>
      </c>
      <c r="AB2" t="n">
        <v>351.2689063451892</v>
      </c>
      <c r="AC2" t="n">
        <v>317.7442949327157</v>
      </c>
      <c r="AD2" t="n">
        <v>256729.7034280047</v>
      </c>
      <c r="AE2" t="n">
        <v>351268.9063451892</v>
      </c>
      <c r="AF2" t="n">
        <v>3.615084621497496e-06</v>
      </c>
      <c r="AG2" t="n">
        <v>17.27864583333333</v>
      </c>
      <c r="AH2" t="n">
        <v>317744.2949327157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7.7042</v>
      </c>
      <c r="E3" t="n">
        <v>12.98</v>
      </c>
      <c r="F3" t="n">
        <v>10.96</v>
      </c>
      <c r="G3" t="n">
        <v>22.67</v>
      </c>
      <c r="H3" t="n">
        <v>0.53</v>
      </c>
      <c r="I3" t="n">
        <v>29</v>
      </c>
      <c r="J3" t="n">
        <v>40.06</v>
      </c>
      <c r="K3" t="n">
        <v>19.54</v>
      </c>
      <c r="L3" t="n">
        <v>1.25</v>
      </c>
      <c r="M3" t="n">
        <v>27</v>
      </c>
      <c r="N3" t="n">
        <v>4.26</v>
      </c>
      <c r="O3" t="n">
        <v>5174.29</v>
      </c>
      <c r="P3" t="n">
        <v>48.68</v>
      </c>
      <c r="Q3" t="n">
        <v>197.8</v>
      </c>
      <c r="R3" t="n">
        <v>44.96</v>
      </c>
      <c r="S3" t="n">
        <v>25.4</v>
      </c>
      <c r="T3" t="n">
        <v>8831.99</v>
      </c>
      <c r="U3" t="n">
        <v>0.5600000000000001</v>
      </c>
      <c r="V3" t="n">
        <v>0.85</v>
      </c>
      <c r="W3" t="n">
        <v>2.99</v>
      </c>
      <c r="X3" t="n">
        <v>0.57</v>
      </c>
      <c r="Y3" t="n">
        <v>1</v>
      </c>
      <c r="Z3" t="n">
        <v>10</v>
      </c>
      <c r="AA3" t="n">
        <v>246.5735009411372</v>
      </c>
      <c r="AB3" t="n">
        <v>337.3727420426326</v>
      </c>
      <c r="AC3" t="n">
        <v>305.1743610478017</v>
      </c>
      <c r="AD3" t="n">
        <v>246573.5009411371</v>
      </c>
      <c r="AE3" t="n">
        <v>337372.7420426327</v>
      </c>
      <c r="AF3" t="n">
        <v>3.696114944453573e-06</v>
      </c>
      <c r="AG3" t="n">
        <v>16.90104166666667</v>
      </c>
      <c r="AH3" t="n">
        <v>305174.3610478017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7.7956</v>
      </c>
      <c r="E4" t="n">
        <v>12.83</v>
      </c>
      <c r="F4" t="n">
        <v>10.86</v>
      </c>
      <c r="G4" t="n">
        <v>27.16</v>
      </c>
      <c r="H4" t="n">
        <v>0.64</v>
      </c>
      <c r="I4" t="n">
        <v>24</v>
      </c>
      <c r="J4" t="n">
        <v>40.34</v>
      </c>
      <c r="K4" t="n">
        <v>19.54</v>
      </c>
      <c r="L4" t="n">
        <v>1.5</v>
      </c>
      <c r="M4" t="n">
        <v>22</v>
      </c>
      <c r="N4" t="n">
        <v>4.29</v>
      </c>
      <c r="O4" t="n">
        <v>5208.6</v>
      </c>
      <c r="P4" t="n">
        <v>47.25</v>
      </c>
      <c r="Q4" t="n">
        <v>197.8</v>
      </c>
      <c r="R4" t="n">
        <v>41.9</v>
      </c>
      <c r="S4" t="n">
        <v>25.4</v>
      </c>
      <c r="T4" t="n">
        <v>7326.03</v>
      </c>
      <c r="U4" t="n">
        <v>0.61</v>
      </c>
      <c r="V4" t="n">
        <v>0.86</v>
      </c>
      <c r="W4" t="n">
        <v>2.98</v>
      </c>
      <c r="X4" t="n">
        <v>0.47</v>
      </c>
      <c r="Y4" t="n">
        <v>1</v>
      </c>
      <c r="Z4" t="n">
        <v>10</v>
      </c>
      <c r="AA4" t="n">
        <v>244.7618696984224</v>
      </c>
      <c r="AB4" t="n">
        <v>334.8939882528219</v>
      </c>
      <c r="AC4" t="n">
        <v>302.9321760407369</v>
      </c>
      <c r="AD4" t="n">
        <v>244761.8696984224</v>
      </c>
      <c r="AE4" t="n">
        <v>334893.9882528219</v>
      </c>
      <c r="AF4" t="n">
        <v>3.739964390979242e-06</v>
      </c>
      <c r="AG4" t="n">
        <v>16.70572916666667</v>
      </c>
      <c r="AH4" t="n">
        <v>302932.1760407369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7.8754</v>
      </c>
      <c r="E5" t="n">
        <v>12.7</v>
      </c>
      <c r="F5" t="n">
        <v>10.78</v>
      </c>
      <c r="G5" t="n">
        <v>32.33</v>
      </c>
      <c r="H5" t="n">
        <v>0.74</v>
      </c>
      <c r="I5" t="n">
        <v>20</v>
      </c>
      <c r="J5" t="n">
        <v>40.61</v>
      </c>
      <c r="K5" t="n">
        <v>19.54</v>
      </c>
      <c r="L5" t="n">
        <v>1.75</v>
      </c>
      <c r="M5" t="n">
        <v>18</v>
      </c>
      <c r="N5" t="n">
        <v>4.32</v>
      </c>
      <c r="O5" t="n">
        <v>5242.92</v>
      </c>
      <c r="P5" t="n">
        <v>45.91</v>
      </c>
      <c r="Q5" t="n">
        <v>197.78</v>
      </c>
      <c r="R5" t="n">
        <v>39.24</v>
      </c>
      <c r="S5" t="n">
        <v>25.4</v>
      </c>
      <c r="T5" t="n">
        <v>6014.71</v>
      </c>
      <c r="U5" t="n">
        <v>0.65</v>
      </c>
      <c r="V5" t="n">
        <v>0.86</v>
      </c>
      <c r="W5" t="n">
        <v>2.98</v>
      </c>
      <c r="X5" t="n">
        <v>0.39</v>
      </c>
      <c r="Y5" t="n">
        <v>1</v>
      </c>
      <c r="Z5" t="n">
        <v>10</v>
      </c>
      <c r="AA5" t="n">
        <v>243.1642279314353</v>
      </c>
      <c r="AB5" t="n">
        <v>332.708024304251</v>
      </c>
      <c r="AC5" t="n">
        <v>300.9548374233972</v>
      </c>
      <c r="AD5" t="n">
        <v>243164.2279314353</v>
      </c>
      <c r="AE5" t="n">
        <v>332708.024304251</v>
      </c>
      <c r="AF5" t="n">
        <v>3.778248699871456e-06</v>
      </c>
      <c r="AG5" t="n">
        <v>16.53645833333333</v>
      </c>
      <c r="AH5" t="n">
        <v>300954.8374233972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7.9386</v>
      </c>
      <c r="E6" t="n">
        <v>12.6</v>
      </c>
      <c r="F6" t="n">
        <v>10.71</v>
      </c>
      <c r="G6" t="n">
        <v>37.8</v>
      </c>
      <c r="H6" t="n">
        <v>0.84</v>
      </c>
      <c r="I6" t="n">
        <v>17</v>
      </c>
      <c r="J6" t="n">
        <v>40.89</v>
      </c>
      <c r="K6" t="n">
        <v>19.54</v>
      </c>
      <c r="L6" t="n">
        <v>2</v>
      </c>
      <c r="M6" t="n">
        <v>14</v>
      </c>
      <c r="N6" t="n">
        <v>4.35</v>
      </c>
      <c r="O6" t="n">
        <v>5277.26</v>
      </c>
      <c r="P6" t="n">
        <v>44.23</v>
      </c>
      <c r="Q6" t="n">
        <v>197.78</v>
      </c>
      <c r="R6" t="n">
        <v>37.19</v>
      </c>
      <c r="S6" t="n">
        <v>25.4</v>
      </c>
      <c r="T6" t="n">
        <v>5007.48</v>
      </c>
      <c r="U6" t="n">
        <v>0.68</v>
      </c>
      <c r="V6" t="n">
        <v>0.87</v>
      </c>
      <c r="W6" t="n">
        <v>2.97</v>
      </c>
      <c r="X6" t="n">
        <v>0.32</v>
      </c>
      <c r="Y6" t="n">
        <v>1</v>
      </c>
      <c r="Z6" t="n">
        <v>10</v>
      </c>
      <c r="AA6" t="n">
        <v>234.1942674672109</v>
      </c>
      <c r="AB6" t="n">
        <v>320.4349286703786</v>
      </c>
      <c r="AC6" t="n">
        <v>289.8530688114198</v>
      </c>
      <c r="AD6" t="n">
        <v>234194.2674672109</v>
      </c>
      <c r="AE6" t="n">
        <v>320434.9286703786</v>
      </c>
      <c r="AF6" t="n">
        <v>3.808569104908898e-06</v>
      </c>
      <c r="AG6" t="n">
        <v>16.40625</v>
      </c>
      <c r="AH6" t="n">
        <v>289853.0688114198</v>
      </c>
    </row>
    <row r="7">
      <c r="A7" t="n">
        <v>5</v>
      </c>
      <c r="B7" t="n">
        <v>15</v>
      </c>
      <c r="C7" t="inlineStr">
        <is>
          <t xml:space="preserve">CONCLUIDO	</t>
        </is>
      </c>
      <c r="D7" t="n">
        <v>7.9681</v>
      </c>
      <c r="E7" t="n">
        <v>12.55</v>
      </c>
      <c r="F7" t="n">
        <v>10.68</v>
      </c>
      <c r="G7" t="n">
        <v>42.74</v>
      </c>
      <c r="H7" t="n">
        <v>0.9399999999999999</v>
      </c>
      <c r="I7" t="n">
        <v>15</v>
      </c>
      <c r="J7" t="n">
        <v>41.17</v>
      </c>
      <c r="K7" t="n">
        <v>19.54</v>
      </c>
      <c r="L7" t="n">
        <v>2.25</v>
      </c>
      <c r="M7" t="n">
        <v>8</v>
      </c>
      <c r="N7" t="n">
        <v>4.38</v>
      </c>
      <c r="O7" t="n">
        <v>5311.62</v>
      </c>
      <c r="P7" t="n">
        <v>43.51</v>
      </c>
      <c r="Q7" t="n">
        <v>197.82</v>
      </c>
      <c r="R7" t="n">
        <v>36.17</v>
      </c>
      <c r="S7" t="n">
        <v>25.4</v>
      </c>
      <c r="T7" t="n">
        <v>4507.32</v>
      </c>
      <c r="U7" t="n">
        <v>0.7</v>
      </c>
      <c r="V7" t="n">
        <v>0.87</v>
      </c>
      <c r="W7" t="n">
        <v>2.97</v>
      </c>
      <c r="X7" t="n">
        <v>0.29</v>
      </c>
      <c r="Y7" t="n">
        <v>1</v>
      </c>
      <c r="Z7" t="n">
        <v>10</v>
      </c>
      <c r="AA7" t="n">
        <v>233.4684969627682</v>
      </c>
      <c r="AB7" t="n">
        <v>319.4418974474657</v>
      </c>
      <c r="AC7" t="n">
        <v>288.9548110946932</v>
      </c>
      <c r="AD7" t="n">
        <v>233468.4969627682</v>
      </c>
      <c r="AE7" t="n">
        <v>319441.8974474657</v>
      </c>
      <c r="AF7" t="n">
        <v>3.822721825614666e-06</v>
      </c>
      <c r="AG7" t="n">
        <v>16.34114583333333</v>
      </c>
      <c r="AH7" t="n">
        <v>288954.8110946933</v>
      </c>
    </row>
    <row r="8">
      <c r="A8" t="n">
        <v>6</v>
      </c>
      <c r="B8" t="n">
        <v>15</v>
      </c>
      <c r="C8" t="inlineStr">
        <is>
          <t xml:space="preserve">CONCLUIDO	</t>
        </is>
      </c>
      <c r="D8" t="n">
        <v>7.9642</v>
      </c>
      <c r="E8" t="n">
        <v>12.56</v>
      </c>
      <c r="F8" t="n">
        <v>10.69</v>
      </c>
      <c r="G8" t="n">
        <v>42.76</v>
      </c>
      <c r="H8" t="n">
        <v>1.03</v>
      </c>
      <c r="I8" t="n">
        <v>15</v>
      </c>
      <c r="J8" t="n">
        <v>41.45</v>
      </c>
      <c r="K8" t="n">
        <v>19.54</v>
      </c>
      <c r="L8" t="n">
        <v>2.5</v>
      </c>
      <c r="M8" t="n">
        <v>1</v>
      </c>
      <c r="N8" t="n">
        <v>4.41</v>
      </c>
      <c r="O8" t="n">
        <v>5345.99</v>
      </c>
      <c r="P8" t="n">
        <v>43.23</v>
      </c>
      <c r="Q8" t="n">
        <v>197.84</v>
      </c>
      <c r="R8" t="n">
        <v>36.09</v>
      </c>
      <c r="S8" t="n">
        <v>25.4</v>
      </c>
      <c r="T8" t="n">
        <v>4466.83</v>
      </c>
      <c r="U8" t="n">
        <v>0.7</v>
      </c>
      <c r="V8" t="n">
        <v>0.87</v>
      </c>
      <c r="W8" t="n">
        <v>2.98</v>
      </c>
      <c r="X8" t="n">
        <v>0.3</v>
      </c>
      <c r="Y8" t="n">
        <v>1</v>
      </c>
      <c r="Z8" t="n">
        <v>10</v>
      </c>
      <c r="AA8" t="n">
        <v>233.3183047945157</v>
      </c>
      <c r="AB8" t="n">
        <v>319.2363978968519</v>
      </c>
      <c r="AC8" t="n">
        <v>288.7689241327697</v>
      </c>
      <c r="AD8" t="n">
        <v>233318.3047945157</v>
      </c>
      <c r="AE8" t="n">
        <v>319236.3978968519</v>
      </c>
      <c r="AF8" t="n">
        <v>3.820850787962039e-06</v>
      </c>
      <c r="AG8" t="n">
        <v>16.35416666666667</v>
      </c>
      <c r="AH8" t="n">
        <v>288768.9241327696</v>
      </c>
    </row>
    <row r="9">
      <c r="A9" t="n">
        <v>7</v>
      </c>
      <c r="B9" t="n">
        <v>15</v>
      </c>
      <c r="C9" t="inlineStr">
        <is>
          <t xml:space="preserve">CONCLUIDO	</t>
        </is>
      </c>
      <c r="D9" t="n">
        <v>7.9671</v>
      </c>
      <c r="E9" t="n">
        <v>12.55</v>
      </c>
      <c r="F9" t="n">
        <v>10.69</v>
      </c>
      <c r="G9" t="n">
        <v>42.75</v>
      </c>
      <c r="H9" t="n">
        <v>1.13</v>
      </c>
      <c r="I9" t="n">
        <v>15</v>
      </c>
      <c r="J9" t="n">
        <v>41.73</v>
      </c>
      <c r="K9" t="n">
        <v>19.54</v>
      </c>
      <c r="L9" t="n">
        <v>2.75</v>
      </c>
      <c r="M9" t="n">
        <v>0</v>
      </c>
      <c r="N9" t="n">
        <v>4.44</v>
      </c>
      <c r="O9" t="n">
        <v>5380.38</v>
      </c>
      <c r="P9" t="n">
        <v>43.47</v>
      </c>
      <c r="Q9" t="n">
        <v>197.87</v>
      </c>
      <c r="R9" t="n">
        <v>36</v>
      </c>
      <c r="S9" t="n">
        <v>25.4</v>
      </c>
      <c r="T9" t="n">
        <v>4421.69</v>
      </c>
      <c r="U9" t="n">
        <v>0.71</v>
      </c>
      <c r="V9" t="n">
        <v>0.87</v>
      </c>
      <c r="W9" t="n">
        <v>2.98</v>
      </c>
      <c r="X9" t="n">
        <v>0.3</v>
      </c>
      <c r="Y9" t="n">
        <v>1</v>
      </c>
      <c r="Z9" t="n">
        <v>10</v>
      </c>
      <c r="AA9" t="n">
        <v>233.4646931890495</v>
      </c>
      <c r="AB9" t="n">
        <v>319.4366929564531</v>
      </c>
      <c r="AC9" t="n">
        <v>288.9501033129983</v>
      </c>
      <c r="AD9" t="n">
        <v>233464.6931890495</v>
      </c>
      <c r="AE9" t="n">
        <v>319436.6929564531</v>
      </c>
      <c r="AF9" t="n">
        <v>3.822242072370403e-06</v>
      </c>
      <c r="AG9" t="n">
        <v>16.34114583333333</v>
      </c>
      <c r="AH9" t="n">
        <v>288950.1033129983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0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5.6344</v>
      </c>
      <c r="E2" t="n">
        <v>17.75</v>
      </c>
      <c r="F2" t="n">
        <v>12.52</v>
      </c>
      <c r="G2" t="n">
        <v>7.22</v>
      </c>
      <c r="H2" t="n">
        <v>0.12</v>
      </c>
      <c r="I2" t="n">
        <v>104</v>
      </c>
      <c r="J2" t="n">
        <v>141.81</v>
      </c>
      <c r="K2" t="n">
        <v>47.83</v>
      </c>
      <c r="L2" t="n">
        <v>1</v>
      </c>
      <c r="M2" t="n">
        <v>102</v>
      </c>
      <c r="N2" t="n">
        <v>22.98</v>
      </c>
      <c r="O2" t="n">
        <v>17723.39</v>
      </c>
      <c r="P2" t="n">
        <v>143.84</v>
      </c>
      <c r="Q2" t="n">
        <v>198.12</v>
      </c>
      <c r="R2" t="n">
        <v>93.04000000000001</v>
      </c>
      <c r="S2" t="n">
        <v>25.4</v>
      </c>
      <c r="T2" t="n">
        <v>32497.96</v>
      </c>
      <c r="U2" t="n">
        <v>0.27</v>
      </c>
      <c r="V2" t="n">
        <v>0.74</v>
      </c>
      <c r="W2" t="n">
        <v>3.12</v>
      </c>
      <c r="X2" t="n">
        <v>2.12</v>
      </c>
      <c r="Y2" t="n">
        <v>1</v>
      </c>
      <c r="Z2" t="n">
        <v>10</v>
      </c>
      <c r="AA2" t="n">
        <v>498.4660690843425</v>
      </c>
      <c r="AB2" t="n">
        <v>682.0232664921353</v>
      </c>
      <c r="AC2" t="n">
        <v>616.9319231637918</v>
      </c>
      <c r="AD2" t="n">
        <v>498466.0690843425</v>
      </c>
      <c r="AE2" t="n">
        <v>682023.2664921354</v>
      </c>
      <c r="AF2" t="n">
        <v>2.049336690581043e-06</v>
      </c>
      <c r="AG2" t="n">
        <v>23.11197916666667</v>
      </c>
      <c r="AH2" t="n">
        <v>616931.9231637918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6.044</v>
      </c>
      <c r="E3" t="n">
        <v>16.55</v>
      </c>
      <c r="F3" t="n">
        <v>12.01</v>
      </c>
      <c r="G3" t="n">
        <v>9</v>
      </c>
      <c r="H3" t="n">
        <v>0.16</v>
      </c>
      <c r="I3" t="n">
        <v>80</v>
      </c>
      <c r="J3" t="n">
        <v>142.15</v>
      </c>
      <c r="K3" t="n">
        <v>47.83</v>
      </c>
      <c r="L3" t="n">
        <v>1.25</v>
      </c>
      <c r="M3" t="n">
        <v>78</v>
      </c>
      <c r="N3" t="n">
        <v>23.07</v>
      </c>
      <c r="O3" t="n">
        <v>17765.46</v>
      </c>
      <c r="P3" t="n">
        <v>137.84</v>
      </c>
      <c r="Q3" t="n">
        <v>197.92</v>
      </c>
      <c r="R3" t="n">
        <v>77.51000000000001</v>
      </c>
      <c r="S3" t="n">
        <v>25.4</v>
      </c>
      <c r="T3" t="n">
        <v>24850.45</v>
      </c>
      <c r="U3" t="n">
        <v>0.33</v>
      </c>
      <c r="V3" t="n">
        <v>0.78</v>
      </c>
      <c r="W3" t="n">
        <v>3.07</v>
      </c>
      <c r="X3" t="n">
        <v>1.61</v>
      </c>
      <c r="Y3" t="n">
        <v>1</v>
      </c>
      <c r="Z3" t="n">
        <v>10</v>
      </c>
      <c r="AA3" t="n">
        <v>452.6766234098951</v>
      </c>
      <c r="AB3" t="n">
        <v>619.3721268325842</v>
      </c>
      <c r="AC3" t="n">
        <v>560.2601203419213</v>
      </c>
      <c r="AD3" t="n">
        <v>452676.6234098951</v>
      </c>
      <c r="AE3" t="n">
        <v>619372.1268325842</v>
      </c>
      <c r="AF3" t="n">
        <v>2.198315873539654e-06</v>
      </c>
      <c r="AG3" t="n">
        <v>21.54947916666667</v>
      </c>
      <c r="AH3" t="n">
        <v>560260.1203419212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6.3047</v>
      </c>
      <c r="E4" t="n">
        <v>15.86</v>
      </c>
      <c r="F4" t="n">
        <v>11.73</v>
      </c>
      <c r="G4" t="n">
        <v>10.66</v>
      </c>
      <c r="H4" t="n">
        <v>0.19</v>
      </c>
      <c r="I4" t="n">
        <v>66</v>
      </c>
      <c r="J4" t="n">
        <v>142.49</v>
      </c>
      <c r="K4" t="n">
        <v>47.83</v>
      </c>
      <c r="L4" t="n">
        <v>1.5</v>
      </c>
      <c r="M4" t="n">
        <v>64</v>
      </c>
      <c r="N4" t="n">
        <v>23.16</v>
      </c>
      <c r="O4" t="n">
        <v>17807.56</v>
      </c>
      <c r="P4" t="n">
        <v>134.41</v>
      </c>
      <c r="Q4" t="n">
        <v>198.07</v>
      </c>
      <c r="R4" t="n">
        <v>68.93000000000001</v>
      </c>
      <c r="S4" t="n">
        <v>25.4</v>
      </c>
      <c r="T4" t="n">
        <v>20630.25</v>
      </c>
      <c r="U4" t="n">
        <v>0.37</v>
      </c>
      <c r="V4" t="n">
        <v>0.79</v>
      </c>
      <c r="W4" t="n">
        <v>3.04</v>
      </c>
      <c r="X4" t="n">
        <v>1.33</v>
      </c>
      <c r="Y4" t="n">
        <v>1</v>
      </c>
      <c r="Z4" t="n">
        <v>10</v>
      </c>
      <c r="AA4" t="n">
        <v>432.8406549908526</v>
      </c>
      <c r="AB4" t="n">
        <v>592.231679740485</v>
      </c>
      <c r="AC4" t="n">
        <v>535.7099194284353</v>
      </c>
      <c r="AD4" t="n">
        <v>432840.6549908526</v>
      </c>
      <c r="AE4" t="n">
        <v>592231.679740485</v>
      </c>
      <c r="AF4" t="n">
        <v>2.293137340818242e-06</v>
      </c>
      <c r="AG4" t="n">
        <v>20.65104166666667</v>
      </c>
      <c r="AH4" t="n">
        <v>535709.9194284354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6.534</v>
      </c>
      <c r="E5" t="n">
        <v>15.3</v>
      </c>
      <c r="F5" t="n">
        <v>11.49</v>
      </c>
      <c r="G5" t="n">
        <v>12.53</v>
      </c>
      <c r="H5" t="n">
        <v>0.22</v>
      </c>
      <c r="I5" t="n">
        <v>55</v>
      </c>
      <c r="J5" t="n">
        <v>142.83</v>
      </c>
      <c r="K5" t="n">
        <v>47.83</v>
      </c>
      <c r="L5" t="n">
        <v>1.75</v>
      </c>
      <c r="M5" t="n">
        <v>53</v>
      </c>
      <c r="N5" t="n">
        <v>23.25</v>
      </c>
      <c r="O5" t="n">
        <v>17849.7</v>
      </c>
      <c r="P5" t="n">
        <v>131.5</v>
      </c>
      <c r="Q5" t="n">
        <v>197.86</v>
      </c>
      <c r="R5" t="n">
        <v>61.5</v>
      </c>
      <c r="S5" t="n">
        <v>25.4</v>
      </c>
      <c r="T5" t="n">
        <v>16970.09</v>
      </c>
      <c r="U5" t="n">
        <v>0.41</v>
      </c>
      <c r="V5" t="n">
        <v>0.8100000000000001</v>
      </c>
      <c r="W5" t="n">
        <v>3.03</v>
      </c>
      <c r="X5" t="n">
        <v>1.09</v>
      </c>
      <c r="Y5" t="n">
        <v>1</v>
      </c>
      <c r="Z5" t="n">
        <v>10</v>
      </c>
      <c r="AA5" t="n">
        <v>415.237653662345</v>
      </c>
      <c r="AB5" t="n">
        <v>568.1464767332114</v>
      </c>
      <c r="AC5" t="n">
        <v>513.9233743923811</v>
      </c>
      <c r="AD5" t="n">
        <v>415237.653662345</v>
      </c>
      <c r="AE5" t="n">
        <v>568146.4767332114</v>
      </c>
      <c r="AF5" t="n">
        <v>2.376538040653226e-06</v>
      </c>
      <c r="AG5" t="n">
        <v>19.921875</v>
      </c>
      <c r="AH5" t="n">
        <v>513923.3743923811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6.6883</v>
      </c>
      <c r="E6" t="n">
        <v>14.95</v>
      </c>
      <c r="F6" t="n">
        <v>11.34</v>
      </c>
      <c r="G6" t="n">
        <v>14.17</v>
      </c>
      <c r="H6" t="n">
        <v>0.25</v>
      </c>
      <c r="I6" t="n">
        <v>48</v>
      </c>
      <c r="J6" t="n">
        <v>143.17</v>
      </c>
      <c r="K6" t="n">
        <v>47.83</v>
      </c>
      <c r="L6" t="n">
        <v>2</v>
      </c>
      <c r="M6" t="n">
        <v>46</v>
      </c>
      <c r="N6" t="n">
        <v>23.34</v>
      </c>
      <c r="O6" t="n">
        <v>17891.86</v>
      </c>
      <c r="P6" t="n">
        <v>129.59</v>
      </c>
      <c r="Q6" t="n">
        <v>197.8</v>
      </c>
      <c r="R6" t="n">
        <v>56.61</v>
      </c>
      <c r="S6" t="n">
        <v>25.4</v>
      </c>
      <c r="T6" t="n">
        <v>14560.84</v>
      </c>
      <c r="U6" t="n">
        <v>0.45</v>
      </c>
      <c r="V6" t="n">
        <v>0.82</v>
      </c>
      <c r="W6" t="n">
        <v>3.02</v>
      </c>
      <c r="X6" t="n">
        <v>0.9399999999999999</v>
      </c>
      <c r="Y6" t="n">
        <v>1</v>
      </c>
      <c r="Z6" t="n">
        <v>10</v>
      </c>
      <c r="AA6" t="n">
        <v>401.2295209157725</v>
      </c>
      <c r="AB6" t="n">
        <v>548.9799315141501</v>
      </c>
      <c r="AC6" t="n">
        <v>496.5860573486119</v>
      </c>
      <c r="AD6" t="n">
        <v>401229.5209157725</v>
      </c>
      <c r="AE6" t="n">
        <v>548979.93151415</v>
      </c>
      <c r="AF6" t="n">
        <v>2.432659837358582e-06</v>
      </c>
      <c r="AG6" t="n">
        <v>19.46614583333333</v>
      </c>
      <c r="AH6" t="n">
        <v>496586.0573486119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6.8218</v>
      </c>
      <c r="E7" t="n">
        <v>14.66</v>
      </c>
      <c r="F7" t="n">
        <v>11.22</v>
      </c>
      <c r="G7" t="n">
        <v>16.02</v>
      </c>
      <c r="H7" t="n">
        <v>0.28</v>
      </c>
      <c r="I7" t="n">
        <v>42</v>
      </c>
      <c r="J7" t="n">
        <v>143.51</v>
      </c>
      <c r="K7" t="n">
        <v>47.83</v>
      </c>
      <c r="L7" t="n">
        <v>2.25</v>
      </c>
      <c r="M7" t="n">
        <v>40</v>
      </c>
      <c r="N7" t="n">
        <v>23.44</v>
      </c>
      <c r="O7" t="n">
        <v>17934.06</v>
      </c>
      <c r="P7" t="n">
        <v>128.04</v>
      </c>
      <c r="Q7" t="n">
        <v>197.95</v>
      </c>
      <c r="R7" t="n">
        <v>53.32</v>
      </c>
      <c r="S7" t="n">
        <v>25.4</v>
      </c>
      <c r="T7" t="n">
        <v>12945.75</v>
      </c>
      <c r="U7" t="n">
        <v>0.48</v>
      </c>
      <c r="V7" t="n">
        <v>0.83</v>
      </c>
      <c r="W7" t="n">
        <v>3</v>
      </c>
      <c r="X7" t="n">
        <v>0.82</v>
      </c>
      <c r="Y7" t="n">
        <v>1</v>
      </c>
      <c r="Z7" t="n">
        <v>10</v>
      </c>
      <c r="AA7" t="n">
        <v>388.4891882830503</v>
      </c>
      <c r="AB7" t="n">
        <v>531.5480463422522</v>
      </c>
      <c r="AC7" t="n">
        <v>480.8178468317154</v>
      </c>
      <c r="AD7" t="n">
        <v>388489.1882830503</v>
      </c>
      <c r="AE7" t="n">
        <v>531548.0463422522</v>
      </c>
      <c r="AF7" t="n">
        <v>2.48121628492932e-06</v>
      </c>
      <c r="AG7" t="n">
        <v>19.08854166666667</v>
      </c>
      <c r="AH7" t="n">
        <v>480817.8468317154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6.9128</v>
      </c>
      <c r="E8" t="n">
        <v>14.47</v>
      </c>
      <c r="F8" t="n">
        <v>11.14</v>
      </c>
      <c r="G8" t="n">
        <v>17.59</v>
      </c>
      <c r="H8" t="n">
        <v>0.31</v>
      </c>
      <c r="I8" t="n">
        <v>38</v>
      </c>
      <c r="J8" t="n">
        <v>143.86</v>
      </c>
      <c r="K8" t="n">
        <v>47.83</v>
      </c>
      <c r="L8" t="n">
        <v>2.5</v>
      </c>
      <c r="M8" t="n">
        <v>36</v>
      </c>
      <c r="N8" t="n">
        <v>23.53</v>
      </c>
      <c r="O8" t="n">
        <v>17976.29</v>
      </c>
      <c r="P8" t="n">
        <v>127</v>
      </c>
      <c r="Q8" t="n">
        <v>197.82</v>
      </c>
      <c r="R8" t="n">
        <v>50.87</v>
      </c>
      <c r="S8" t="n">
        <v>25.4</v>
      </c>
      <c r="T8" t="n">
        <v>11739.88</v>
      </c>
      <c r="U8" t="n">
        <v>0.5</v>
      </c>
      <c r="V8" t="n">
        <v>0.84</v>
      </c>
      <c r="W8" t="n">
        <v>3</v>
      </c>
      <c r="X8" t="n">
        <v>0.75</v>
      </c>
      <c r="Y8" t="n">
        <v>1</v>
      </c>
      <c r="Z8" t="n">
        <v>10</v>
      </c>
      <c r="AA8" t="n">
        <v>385.2954951563074</v>
      </c>
      <c r="AB8" t="n">
        <v>527.1782945104457</v>
      </c>
      <c r="AC8" t="n">
        <v>476.8651379817513</v>
      </c>
      <c r="AD8" t="n">
        <v>385295.4951563074</v>
      </c>
      <c r="AE8" t="n">
        <v>527178.2945104457</v>
      </c>
      <c r="AF8" t="n">
        <v>2.514314687393269e-06</v>
      </c>
      <c r="AG8" t="n">
        <v>18.84114583333333</v>
      </c>
      <c r="AH8" t="n">
        <v>476865.1379817514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7.0134</v>
      </c>
      <c r="E9" t="n">
        <v>14.26</v>
      </c>
      <c r="F9" t="n">
        <v>11.05</v>
      </c>
      <c r="G9" t="n">
        <v>19.5</v>
      </c>
      <c r="H9" t="n">
        <v>0.34</v>
      </c>
      <c r="I9" t="n">
        <v>34</v>
      </c>
      <c r="J9" t="n">
        <v>144.2</v>
      </c>
      <c r="K9" t="n">
        <v>47.83</v>
      </c>
      <c r="L9" t="n">
        <v>2.75</v>
      </c>
      <c r="M9" t="n">
        <v>32</v>
      </c>
      <c r="N9" t="n">
        <v>23.62</v>
      </c>
      <c r="O9" t="n">
        <v>18018.55</v>
      </c>
      <c r="P9" t="n">
        <v>125.75</v>
      </c>
      <c r="Q9" t="n">
        <v>197.78</v>
      </c>
      <c r="R9" t="n">
        <v>47.84</v>
      </c>
      <c r="S9" t="n">
        <v>25.4</v>
      </c>
      <c r="T9" t="n">
        <v>10247.01</v>
      </c>
      <c r="U9" t="n">
        <v>0.53</v>
      </c>
      <c r="V9" t="n">
        <v>0.84</v>
      </c>
      <c r="W9" t="n">
        <v>2.99</v>
      </c>
      <c r="X9" t="n">
        <v>0.66</v>
      </c>
      <c r="Y9" t="n">
        <v>1</v>
      </c>
      <c r="Z9" t="n">
        <v>10</v>
      </c>
      <c r="AA9" t="n">
        <v>381.9612015178892</v>
      </c>
      <c r="AB9" t="n">
        <v>522.6161668557083</v>
      </c>
      <c r="AC9" t="n">
        <v>472.7384133873958</v>
      </c>
      <c r="AD9" t="n">
        <v>381961.2015178892</v>
      </c>
      <c r="AE9" t="n">
        <v>522616.1668557083</v>
      </c>
      <c r="AF9" t="n">
        <v>2.550904789457811e-06</v>
      </c>
      <c r="AG9" t="n">
        <v>18.56770833333333</v>
      </c>
      <c r="AH9" t="n">
        <v>472738.4133873958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7.0873</v>
      </c>
      <c r="E10" t="n">
        <v>14.11</v>
      </c>
      <c r="F10" t="n">
        <v>10.99</v>
      </c>
      <c r="G10" t="n">
        <v>21.26</v>
      </c>
      <c r="H10" t="n">
        <v>0.37</v>
      </c>
      <c r="I10" t="n">
        <v>31</v>
      </c>
      <c r="J10" t="n">
        <v>144.54</v>
      </c>
      <c r="K10" t="n">
        <v>47.83</v>
      </c>
      <c r="L10" t="n">
        <v>3</v>
      </c>
      <c r="M10" t="n">
        <v>29</v>
      </c>
      <c r="N10" t="n">
        <v>23.71</v>
      </c>
      <c r="O10" t="n">
        <v>18060.85</v>
      </c>
      <c r="P10" t="n">
        <v>124.9</v>
      </c>
      <c r="Q10" t="n">
        <v>197.86</v>
      </c>
      <c r="R10" t="n">
        <v>45.93</v>
      </c>
      <c r="S10" t="n">
        <v>25.4</v>
      </c>
      <c r="T10" t="n">
        <v>9306.08</v>
      </c>
      <c r="U10" t="n">
        <v>0.55</v>
      </c>
      <c r="V10" t="n">
        <v>0.85</v>
      </c>
      <c r="W10" t="n">
        <v>2.99</v>
      </c>
      <c r="X10" t="n">
        <v>0.59</v>
      </c>
      <c r="Y10" t="n">
        <v>1</v>
      </c>
      <c r="Z10" t="n">
        <v>10</v>
      </c>
      <c r="AA10" t="n">
        <v>371.3497757194372</v>
      </c>
      <c r="AB10" t="n">
        <v>508.0971459352</v>
      </c>
      <c r="AC10" t="n">
        <v>459.6050674459669</v>
      </c>
      <c r="AD10" t="n">
        <v>371349.7757194372</v>
      </c>
      <c r="AE10" t="n">
        <v>508097.1459352</v>
      </c>
      <c r="AF10" t="n">
        <v>2.577783602008205e-06</v>
      </c>
      <c r="AG10" t="n">
        <v>18.37239583333333</v>
      </c>
      <c r="AH10" t="n">
        <v>459605.0674459669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7.1263</v>
      </c>
      <c r="E11" t="n">
        <v>14.03</v>
      </c>
      <c r="F11" t="n">
        <v>10.97</v>
      </c>
      <c r="G11" t="n">
        <v>22.69</v>
      </c>
      <c r="H11" t="n">
        <v>0.4</v>
      </c>
      <c r="I11" t="n">
        <v>29</v>
      </c>
      <c r="J11" t="n">
        <v>144.89</v>
      </c>
      <c r="K11" t="n">
        <v>47.83</v>
      </c>
      <c r="L11" t="n">
        <v>3.25</v>
      </c>
      <c r="M11" t="n">
        <v>27</v>
      </c>
      <c r="N11" t="n">
        <v>23.81</v>
      </c>
      <c r="O11" t="n">
        <v>18103.18</v>
      </c>
      <c r="P11" t="n">
        <v>124.49</v>
      </c>
      <c r="Q11" t="n">
        <v>197.82</v>
      </c>
      <c r="R11" t="n">
        <v>45.15</v>
      </c>
      <c r="S11" t="n">
        <v>25.4</v>
      </c>
      <c r="T11" t="n">
        <v>8927.549999999999</v>
      </c>
      <c r="U11" t="n">
        <v>0.5600000000000001</v>
      </c>
      <c r="V11" t="n">
        <v>0.85</v>
      </c>
      <c r="W11" t="n">
        <v>2.99</v>
      </c>
      <c r="X11" t="n">
        <v>0.57</v>
      </c>
      <c r="Y11" t="n">
        <v>1</v>
      </c>
      <c r="Z11" t="n">
        <v>10</v>
      </c>
      <c r="AA11" t="n">
        <v>370.21958533916</v>
      </c>
      <c r="AB11" t="n">
        <v>506.5507695964241</v>
      </c>
      <c r="AC11" t="n">
        <v>458.206275094611</v>
      </c>
      <c r="AD11" t="n">
        <v>370219.58533916</v>
      </c>
      <c r="AE11" t="n">
        <v>506550.7695964241</v>
      </c>
      <c r="AF11" t="n">
        <v>2.591968631635611e-06</v>
      </c>
      <c r="AG11" t="n">
        <v>18.26822916666667</v>
      </c>
      <c r="AH11" t="n">
        <v>458206.275094611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7.182</v>
      </c>
      <c r="E12" t="n">
        <v>13.92</v>
      </c>
      <c r="F12" t="n">
        <v>10.92</v>
      </c>
      <c r="G12" t="n">
        <v>24.26</v>
      </c>
      <c r="H12" t="n">
        <v>0.43</v>
      </c>
      <c r="I12" t="n">
        <v>27</v>
      </c>
      <c r="J12" t="n">
        <v>145.23</v>
      </c>
      <c r="K12" t="n">
        <v>47.83</v>
      </c>
      <c r="L12" t="n">
        <v>3.5</v>
      </c>
      <c r="M12" t="n">
        <v>25</v>
      </c>
      <c r="N12" t="n">
        <v>23.9</v>
      </c>
      <c r="O12" t="n">
        <v>18145.54</v>
      </c>
      <c r="P12" t="n">
        <v>123.66</v>
      </c>
      <c r="Q12" t="n">
        <v>197.83</v>
      </c>
      <c r="R12" t="n">
        <v>43.66</v>
      </c>
      <c r="S12" t="n">
        <v>25.4</v>
      </c>
      <c r="T12" t="n">
        <v>8192.65</v>
      </c>
      <c r="U12" t="n">
        <v>0.58</v>
      </c>
      <c r="V12" t="n">
        <v>0.85</v>
      </c>
      <c r="W12" t="n">
        <v>2.98</v>
      </c>
      <c r="X12" t="n">
        <v>0.52</v>
      </c>
      <c r="Y12" t="n">
        <v>1</v>
      </c>
      <c r="Z12" t="n">
        <v>10</v>
      </c>
      <c r="AA12" t="n">
        <v>368.3642712668607</v>
      </c>
      <c r="AB12" t="n">
        <v>504.0122470320241</v>
      </c>
      <c r="AC12" t="n">
        <v>455.9100255609185</v>
      </c>
      <c r="AD12" t="n">
        <v>368364.2712668607</v>
      </c>
      <c r="AE12" t="n">
        <v>504012.2470320241</v>
      </c>
      <c r="AF12" t="n">
        <v>2.612227763693216e-06</v>
      </c>
      <c r="AG12" t="n">
        <v>18.125</v>
      </c>
      <c r="AH12" t="n">
        <v>455910.0255609185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7.2373</v>
      </c>
      <c r="E13" t="n">
        <v>13.82</v>
      </c>
      <c r="F13" t="n">
        <v>10.87</v>
      </c>
      <c r="G13" t="n">
        <v>26.08</v>
      </c>
      <c r="H13" t="n">
        <v>0.46</v>
      </c>
      <c r="I13" t="n">
        <v>25</v>
      </c>
      <c r="J13" t="n">
        <v>145.57</v>
      </c>
      <c r="K13" t="n">
        <v>47.83</v>
      </c>
      <c r="L13" t="n">
        <v>3.75</v>
      </c>
      <c r="M13" t="n">
        <v>23</v>
      </c>
      <c r="N13" t="n">
        <v>23.99</v>
      </c>
      <c r="O13" t="n">
        <v>18187.93</v>
      </c>
      <c r="P13" t="n">
        <v>123.01</v>
      </c>
      <c r="Q13" t="n">
        <v>197.86</v>
      </c>
      <c r="R13" t="n">
        <v>42.37</v>
      </c>
      <c r="S13" t="n">
        <v>25.4</v>
      </c>
      <c r="T13" t="n">
        <v>7556.31</v>
      </c>
      <c r="U13" t="n">
        <v>0.6</v>
      </c>
      <c r="V13" t="n">
        <v>0.86</v>
      </c>
      <c r="W13" t="n">
        <v>2.97</v>
      </c>
      <c r="X13" t="n">
        <v>0.47</v>
      </c>
      <c r="Y13" t="n">
        <v>1</v>
      </c>
      <c r="Z13" t="n">
        <v>10</v>
      </c>
      <c r="AA13" t="n">
        <v>366.509521572314</v>
      </c>
      <c r="AB13" t="n">
        <v>501.4744966741636</v>
      </c>
      <c r="AC13" t="n">
        <v>453.6144745354572</v>
      </c>
      <c r="AD13" t="n">
        <v>366509.521572314</v>
      </c>
      <c r="AE13" t="n">
        <v>501474.4966741636</v>
      </c>
      <c r="AF13" t="n">
        <v>2.632341408267462e-06</v>
      </c>
      <c r="AG13" t="n">
        <v>17.99479166666667</v>
      </c>
      <c r="AH13" t="n">
        <v>453614.4745354572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7.2821</v>
      </c>
      <c r="E14" t="n">
        <v>13.73</v>
      </c>
      <c r="F14" t="n">
        <v>10.84</v>
      </c>
      <c r="G14" t="n">
        <v>28.28</v>
      </c>
      <c r="H14" t="n">
        <v>0.49</v>
      </c>
      <c r="I14" t="n">
        <v>23</v>
      </c>
      <c r="J14" t="n">
        <v>145.92</v>
      </c>
      <c r="K14" t="n">
        <v>47.83</v>
      </c>
      <c r="L14" t="n">
        <v>4</v>
      </c>
      <c r="M14" t="n">
        <v>21</v>
      </c>
      <c r="N14" t="n">
        <v>24.09</v>
      </c>
      <c r="O14" t="n">
        <v>18230.35</v>
      </c>
      <c r="P14" t="n">
        <v>122.44</v>
      </c>
      <c r="Q14" t="n">
        <v>197.82</v>
      </c>
      <c r="R14" t="n">
        <v>41.54</v>
      </c>
      <c r="S14" t="n">
        <v>25.4</v>
      </c>
      <c r="T14" t="n">
        <v>7151.05</v>
      </c>
      <c r="U14" t="n">
        <v>0.61</v>
      </c>
      <c r="V14" t="n">
        <v>0.86</v>
      </c>
      <c r="W14" t="n">
        <v>2.97</v>
      </c>
      <c r="X14" t="n">
        <v>0.45</v>
      </c>
      <c r="Y14" t="n">
        <v>1</v>
      </c>
      <c r="Z14" t="n">
        <v>10</v>
      </c>
      <c r="AA14" t="n">
        <v>365.1687862115182</v>
      </c>
      <c r="AB14" t="n">
        <v>499.6400434044532</v>
      </c>
      <c r="AC14" t="n">
        <v>451.9550989111367</v>
      </c>
      <c r="AD14" t="n">
        <v>365168.7862115182</v>
      </c>
      <c r="AE14" t="n">
        <v>499640.0434044532</v>
      </c>
      <c r="AF14" t="n">
        <v>2.648636006403559e-06</v>
      </c>
      <c r="AG14" t="n">
        <v>17.87760416666667</v>
      </c>
      <c r="AH14" t="n">
        <v>451955.0989111367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7.3129</v>
      </c>
      <c r="E15" t="n">
        <v>13.67</v>
      </c>
      <c r="F15" t="n">
        <v>10.81</v>
      </c>
      <c r="G15" t="n">
        <v>29.48</v>
      </c>
      <c r="H15" t="n">
        <v>0.51</v>
      </c>
      <c r="I15" t="n">
        <v>22</v>
      </c>
      <c r="J15" t="n">
        <v>146.26</v>
      </c>
      <c r="K15" t="n">
        <v>47.83</v>
      </c>
      <c r="L15" t="n">
        <v>4.25</v>
      </c>
      <c r="M15" t="n">
        <v>20</v>
      </c>
      <c r="N15" t="n">
        <v>24.18</v>
      </c>
      <c r="O15" t="n">
        <v>18272.81</v>
      </c>
      <c r="P15" t="n">
        <v>121.98</v>
      </c>
      <c r="Q15" t="n">
        <v>197.85</v>
      </c>
      <c r="R15" t="n">
        <v>40.22</v>
      </c>
      <c r="S15" t="n">
        <v>25.4</v>
      </c>
      <c r="T15" t="n">
        <v>6494.9</v>
      </c>
      <c r="U15" t="n">
        <v>0.63</v>
      </c>
      <c r="V15" t="n">
        <v>0.86</v>
      </c>
      <c r="W15" t="n">
        <v>2.98</v>
      </c>
      <c r="X15" t="n">
        <v>0.42</v>
      </c>
      <c r="Y15" t="n">
        <v>1</v>
      </c>
      <c r="Z15" t="n">
        <v>10</v>
      </c>
      <c r="AA15" t="n">
        <v>356.0461738018876</v>
      </c>
      <c r="AB15" t="n">
        <v>487.1580826443414</v>
      </c>
      <c r="AC15" t="n">
        <v>440.664398967428</v>
      </c>
      <c r="AD15" t="n">
        <v>356046.1738018875</v>
      </c>
      <c r="AE15" t="n">
        <v>487158.0826443414</v>
      </c>
      <c r="AF15" t="n">
        <v>2.659838542622127e-06</v>
      </c>
      <c r="AG15" t="n">
        <v>17.79947916666667</v>
      </c>
      <c r="AH15" t="n">
        <v>440664.398967428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7.3384</v>
      </c>
      <c r="E16" t="n">
        <v>13.63</v>
      </c>
      <c r="F16" t="n">
        <v>10.79</v>
      </c>
      <c r="G16" t="n">
        <v>30.83</v>
      </c>
      <c r="H16" t="n">
        <v>0.54</v>
      </c>
      <c r="I16" t="n">
        <v>21</v>
      </c>
      <c r="J16" t="n">
        <v>146.61</v>
      </c>
      <c r="K16" t="n">
        <v>47.83</v>
      </c>
      <c r="L16" t="n">
        <v>4.5</v>
      </c>
      <c r="M16" t="n">
        <v>19</v>
      </c>
      <c r="N16" t="n">
        <v>24.28</v>
      </c>
      <c r="O16" t="n">
        <v>18315.3</v>
      </c>
      <c r="P16" t="n">
        <v>121.54</v>
      </c>
      <c r="Q16" t="n">
        <v>197.8</v>
      </c>
      <c r="R16" t="n">
        <v>39.74</v>
      </c>
      <c r="S16" t="n">
        <v>25.4</v>
      </c>
      <c r="T16" t="n">
        <v>6258.79</v>
      </c>
      <c r="U16" t="n">
        <v>0.64</v>
      </c>
      <c r="V16" t="n">
        <v>0.86</v>
      </c>
      <c r="W16" t="n">
        <v>2.98</v>
      </c>
      <c r="X16" t="n">
        <v>0.4</v>
      </c>
      <c r="Y16" t="n">
        <v>1</v>
      </c>
      <c r="Z16" t="n">
        <v>10</v>
      </c>
      <c r="AA16" t="n">
        <v>355.2010004843243</v>
      </c>
      <c r="AB16" t="n">
        <v>486.0016792248362</v>
      </c>
      <c r="AC16" t="n">
        <v>439.6183610672579</v>
      </c>
      <c r="AD16" t="n">
        <v>355201.0004843243</v>
      </c>
      <c r="AE16" t="n">
        <v>486001.6792248362</v>
      </c>
      <c r="AF16" t="n">
        <v>2.669113369686201e-06</v>
      </c>
      <c r="AG16" t="n">
        <v>17.74739583333333</v>
      </c>
      <c r="AH16" t="n">
        <v>439618.3610672579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7.3662</v>
      </c>
      <c r="E17" t="n">
        <v>13.58</v>
      </c>
      <c r="F17" t="n">
        <v>10.77</v>
      </c>
      <c r="G17" t="n">
        <v>32.31</v>
      </c>
      <c r="H17" t="n">
        <v>0.57</v>
      </c>
      <c r="I17" t="n">
        <v>20</v>
      </c>
      <c r="J17" t="n">
        <v>146.95</v>
      </c>
      <c r="K17" t="n">
        <v>47.83</v>
      </c>
      <c r="L17" t="n">
        <v>4.75</v>
      </c>
      <c r="M17" t="n">
        <v>18</v>
      </c>
      <c r="N17" t="n">
        <v>24.37</v>
      </c>
      <c r="O17" t="n">
        <v>18357.82</v>
      </c>
      <c r="P17" t="n">
        <v>121.05</v>
      </c>
      <c r="Q17" t="n">
        <v>197.77</v>
      </c>
      <c r="R17" t="n">
        <v>38.96</v>
      </c>
      <c r="S17" t="n">
        <v>25.4</v>
      </c>
      <c r="T17" t="n">
        <v>5873.61</v>
      </c>
      <c r="U17" t="n">
        <v>0.65</v>
      </c>
      <c r="V17" t="n">
        <v>0.86</v>
      </c>
      <c r="W17" t="n">
        <v>2.98</v>
      </c>
      <c r="X17" t="n">
        <v>0.38</v>
      </c>
      <c r="Y17" t="n">
        <v>1</v>
      </c>
      <c r="Z17" t="n">
        <v>10</v>
      </c>
      <c r="AA17" t="n">
        <v>354.284980890664</v>
      </c>
      <c r="AB17" t="n">
        <v>484.7483408048579</v>
      </c>
      <c r="AC17" t="n">
        <v>438.4846395070109</v>
      </c>
      <c r="AD17" t="n">
        <v>354284.980890664</v>
      </c>
      <c r="AE17" t="n">
        <v>484748.3408048579</v>
      </c>
      <c r="AF17" t="n">
        <v>2.679224749779583e-06</v>
      </c>
      <c r="AG17" t="n">
        <v>17.68229166666667</v>
      </c>
      <c r="AH17" t="n">
        <v>438484.6395070109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7.3908</v>
      </c>
      <c r="E18" t="n">
        <v>13.53</v>
      </c>
      <c r="F18" t="n">
        <v>10.75</v>
      </c>
      <c r="G18" t="n">
        <v>33.96</v>
      </c>
      <c r="H18" t="n">
        <v>0.6</v>
      </c>
      <c r="I18" t="n">
        <v>19</v>
      </c>
      <c r="J18" t="n">
        <v>147.3</v>
      </c>
      <c r="K18" t="n">
        <v>47.83</v>
      </c>
      <c r="L18" t="n">
        <v>5</v>
      </c>
      <c r="M18" t="n">
        <v>17</v>
      </c>
      <c r="N18" t="n">
        <v>24.47</v>
      </c>
      <c r="O18" t="n">
        <v>18400.38</v>
      </c>
      <c r="P18" t="n">
        <v>120.83</v>
      </c>
      <c r="Q18" t="n">
        <v>197.78</v>
      </c>
      <c r="R18" t="n">
        <v>38.6</v>
      </c>
      <c r="S18" t="n">
        <v>25.4</v>
      </c>
      <c r="T18" t="n">
        <v>5702.8</v>
      </c>
      <c r="U18" t="n">
        <v>0.66</v>
      </c>
      <c r="V18" t="n">
        <v>0.87</v>
      </c>
      <c r="W18" t="n">
        <v>2.97</v>
      </c>
      <c r="X18" t="n">
        <v>0.36</v>
      </c>
      <c r="Y18" t="n">
        <v>1</v>
      </c>
      <c r="Z18" t="n">
        <v>10</v>
      </c>
      <c r="AA18" t="n">
        <v>353.6293631551533</v>
      </c>
      <c r="AB18" t="n">
        <v>483.8512956953189</v>
      </c>
      <c r="AC18" t="n">
        <v>437.6732071237155</v>
      </c>
      <c r="AD18" t="n">
        <v>353629.3631551533</v>
      </c>
      <c r="AE18" t="n">
        <v>483851.2956953189</v>
      </c>
      <c r="AF18" t="n">
        <v>2.688172230006101e-06</v>
      </c>
      <c r="AG18" t="n">
        <v>17.6171875</v>
      </c>
      <c r="AH18" t="n">
        <v>437673.2071237155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7.4256</v>
      </c>
      <c r="E19" t="n">
        <v>13.47</v>
      </c>
      <c r="F19" t="n">
        <v>10.72</v>
      </c>
      <c r="G19" t="n">
        <v>35.73</v>
      </c>
      <c r="H19" t="n">
        <v>0.63</v>
      </c>
      <c r="I19" t="n">
        <v>18</v>
      </c>
      <c r="J19" t="n">
        <v>147.64</v>
      </c>
      <c r="K19" t="n">
        <v>47.83</v>
      </c>
      <c r="L19" t="n">
        <v>5.25</v>
      </c>
      <c r="M19" t="n">
        <v>16</v>
      </c>
      <c r="N19" t="n">
        <v>24.56</v>
      </c>
      <c r="O19" t="n">
        <v>18442.97</v>
      </c>
      <c r="P19" t="n">
        <v>120.28</v>
      </c>
      <c r="Q19" t="n">
        <v>197.76</v>
      </c>
      <c r="R19" t="n">
        <v>37.55</v>
      </c>
      <c r="S19" t="n">
        <v>25.4</v>
      </c>
      <c r="T19" t="n">
        <v>5183.22</v>
      </c>
      <c r="U19" t="n">
        <v>0.68</v>
      </c>
      <c r="V19" t="n">
        <v>0.87</v>
      </c>
      <c r="W19" t="n">
        <v>2.97</v>
      </c>
      <c r="X19" t="n">
        <v>0.33</v>
      </c>
      <c r="Y19" t="n">
        <v>1</v>
      </c>
      <c r="Z19" t="n">
        <v>10</v>
      </c>
      <c r="AA19" t="n">
        <v>352.5283791219579</v>
      </c>
      <c r="AB19" t="n">
        <v>482.3448807691136</v>
      </c>
      <c r="AC19" t="n">
        <v>436.3105623238006</v>
      </c>
      <c r="AD19" t="n">
        <v>352528.3791219579</v>
      </c>
      <c r="AE19" t="n">
        <v>482344.8807691135</v>
      </c>
      <c r="AF19" t="n">
        <v>2.700829641058249e-06</v>
      </c>
      <c r="AG19" t="n">
        <v>17.5390625</v>
      </c>
      <c r="AH19" t="n">
        <v>436310.5623238006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7.4399</v>
      </c>
      <c r="E20" t="n">
        <v>13.44</v>
      </c>
      <c r="F20" t="n">
        <v>10.72</v>
      </c>
      <c r="G20" t="n">
        <v>37.84</v>
      </c>
      <c r="H20" t="n">
        <v>0.66</v>
      </c>
      <c r="I20" t="n">
        <v>17</v>
      </c>
      <c r="J20" t="n">
        <v>147.99</v>
      </c>
      <c r="K20" t="n">
        <v>47.83</v>
      </c>
      <c r="L20" t="n">
        <v>5.5</v>
      </c>
      <c r="M20" t="n">
        <v>15</v>
      </c>
      <c r="N20" t="n">
        <v>24.66</v>
      </c>
      <c r="O20" t="n">
        <v>18485.59</v>
      </c>
      <c r="P20" t="n">
        <v>119.96</v>
      </c>
      <c r="Q20" t="n">
        <v>197.82</v>
      </c>
      <c r="R20" t="n">
        <v>37.81</v>
      </c>
      <c r="S20" t="n">
        <v>25.4</v>
      </c>
      <c r="T20" t="n">
        <v>5316.52</v>
      </c>
      <c r="U20" t="n">
        <v>0.67</v>
      </c>
      <c r="V20" t="n">
        <v>0.87</v>
      </c>
      <c r="W20" t="n">
        <v>2.97</v>
      </c>
      <c r="X20" t="n">
        <v>0.33</v>
      </c>
      <c r="Y20" t="n">
        <v>1</v>
      </c>
      <c r="Z20" t="n">
        <v>10</v>
      </c>
      <c r="AA20" t="n">
        <v>351.8824841700018</v>
      </c>
      <c r="AB20" t="n">
        <v>481.4611388009728</v>
      </c>
      <c r="AC20" t="n">
        <v>435.5111634487596</v>
      </c>
      <c r="AD20" t="n">
        <v>351882.4841700018</v>
      </c>
      <c r="AE20" t="n">
        <v>481461.1388009728</v>
      </c>
      <c r="AF20" t="n">
        <v>2.706030818588297e-06</v>
      </c>
      <c r="AG20" t="n">
        <v>17.5</v>
      </c>
      <c r="AH20" t="n">
        <v>435511.1634487596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7.4774</v>
      </c>
      <c r="E21" t="n">
        <v>13.37</v>
      </c>
      <c r="F21" t="n">
        <v>10.68</v>
      </c>
      <c r="G21" t="n">
        <v>40.06</v>
      </c>
      <c r="H21" t="n">
        <v>0.6899999999999999</v>
      </c>
      <c r="I21" t="n">
        <v>16</v>
      </c>
      <c r="J21" t="n">
        <v>148.33</v>
      </c>
      <c r="K21" t="n">
        <v>47.83</v>
      </c>
      <c r="L21" t="n">
        <v>5.75</v>
      </c>
      <c r="M21" t="n">
        <v>14</v>
      </c>
      <c r="N21" t="n">
        <v>24.75</v>
      </c>
      <c r="O21" t="n">
        <v>18528.25</v>
      </c>
      <c r="P21" t="n">
        <v>119.41</v>
      </c>
      <c r="Q21" t="n">
        <v>197.81</v>
      </c>
      <c r="R21" t="n">
        <v>36.42</v>
      </c>
      <c r="S21" t="n">
        <v>25.4</v>
      </c>
      <c r="T21" t="n">
        <v>4626.09</v>
      </c>
      <c r="U21" t="n">
        <v>0.7</v>
      </c>
      <c r="V21" t="n">
        <v>0.87</v>
      </c>
      <c r="W21" t="n">
        <v>2.96</v>
      </c>
      <c r="X21" t="n">
        <v>0.29</v>
      </c>
      <c r="Y21" t="n">
        <v>1</v>
      </c>
      <c r="Z21" t="n">
        <v>10</v>
      </c>
      <c r="AA21" t="n">
        <v>350.7167058230152</v>
      </c>
      <c r="AB21" t="n">
        <v>479.866069436115</v>
      </c>
      <c r="AC21" t="n">
        <v>434.0683252653898</v>
      </c>
      <c r="AD21" t="n">
        <v>350716.7058230152</v>
      </c>
      <c r="AE21" t="n">
        <v>479866.069436115</v>
      </c>
      <c r="AF21" t="n">
        <v>2.719670270153112e-06</v>
      </c>
      <c r="AG21" t="n">
        <v>17.40885416666667</v>
      </c>
      <c r="AH21" t="n">
        <v>434068.3252653898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7.4729</v>
      </c>
      <c r="E22" t="n">
        <v>13.38</v>
      </c>
      <c r="F22" t="n">
        <v>10.69</v>
      </c>
      <c r="G22" t="n">
        <v>40.09</v>
      </c>
      <c r="H22" t="n">
        <v>0.71</v>
      </c>
      <c r="I22" t="n">
        <v>16</v>
      </c>
      <c r="J22" t="n">
        <v>148.68</v>
      </c>
      <c r="K22" t="n">
        <v>47.83</v>
      </c>
      <c r="L22" t="n">
        <v>6</v>
      </c>
      <c r="M22" t="n">
        <v>14</v>
      </c>
      <c r="N22" t="n">
        <v>24.85</v>
      </c>
      <c r="O22" t="n">
        <v>18570.94</v>
      </c>
      <c r="P22" t="n">
        <v>119.44</v>
      </c>
      <c r="Q22" t="n">
        <v>197.81</v>
      </c>
      <c r="R22" t="n">
        <v>36.8</v>
      </c>
      <c r="S22" t="n">
        <v>25.4</v>
      </c>
      <c r="T22" t="n">
        <v>4817.87</v>
      </c>
      <c r="U22" t="n">
        <v>0.6899999999999999</v>
      </c>
      <c r="V22" t="n">
        <v>0.87</v>
      </c>
      <c r="W22" t="n">
        <v>2.96</v>
      </c>
      <c r="X22" t="n">
        <v>0.3</v>
      </c>
      <c r="Y22" t="n">
        <v>1</v>
      </c>
      <c r="Z22" t="n">
        <v>10</v>
      </c>
      <c r="AA22" t="n">
        <v>350.847773026019</v>
      </c>
      <c r="AB22" t="n">
        <v>480.0454013655416</v>
      </c>
      <c r="AC22" t="n">
        <v>434.230542007166</v>
      </c>
      <c r="AD22" t="n">
        <v>350847.773026019</v>
      </c>
      <c r="AE22" t="n">
        <v>480045.4013655416</v>
      </c>
      <c r="AF22" t="n">
        <v>2.718033535965334e-06</v>
      </c>
      <c r="AG22" t="n">
        <v>17.421875</v>
      </c>
      <c r="AH22" t="n">
        <v>434230.542007166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7.4991</v>
      </c>
      <c r="E23" t="n">
        <v>13.34</v>
      </c>
      <c r="F23" t="n">
        <v>10.67</v>
      </c>
      <c r="G23" t="n">
        <v>42.69</v>
      </c>
      <c r="H23" t="n">
        <v>0.74</v>
      </c>
      <c r="I23" t="n">
        <v>15</v>
      </c>
      <c r="J23" t="n">
        <v>149.02</v>
      </c>
      <c r="K23" t="n">
        <v>47.83</v>
      </c>
      <c r="L23" t="n">
        <v>6.25</v>
      </c>
      <c r="M23" t="n">
        <v>13</v>
      </c>
      <c r="N23" t="n">
        <v>24.95</v>
      </c>
      <c r="O23" t="n">
        <v>18613.66</v>
      </c>
      <c r="P23" t="n">
        <v>119</v>
      </c>
      <c r="Q23" t="n">
        <v>197.78</v>
      </c>
      <c r="R23" t="n">
        <v>36.26</v>
      </c>
      <c r="S23" t="n">
        <v>25.4</v>
      </c>
      <c r="T23" t="n">
        <v>4550.94</v>
      </c>
      <c r="U23" t="n">
        <v>0.7</v>
      </c>
      <c r="V23" t="n">
        <v>0.87</v>
      </c>
      <c r="W23" t="n">
        <v>2.96</v>
      </c>
      <c r="X23" t="n">
        <v>0.28</v>
      </c>
      <c r="Y23" t="n">
        <v>1</v>
      </c>
      <c r="Z23" t="n">
        <v>10</v>
      </c>
      <c r="AA23" t="n">
        <v>350.0262331051408</v>
      </c>
      <c r="AB23" t="n">
        <v>478.9213342020126</v>
      </c>
      <c r="AC23" t="n">
        <v>433.213754236086</v>
      </c>
      <c r="AD23" t="n">
        <v>350026.2331051407</v>
      </c>
      <c r="AE23" t="n">
        <v>478921.3342020126</v>
      </c>
      <c r="AF23" t="n">
        <v>2.727562966125284e-06</v>
      </c>
      <c r="AG23" t="n">
        <v>17.36979166666667</v>
      </c>
      <c r="AH23" t="n">
        <v>433213.754236086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7.5045</v>
      </c>
      <c r="E24" t="n">
        <v>13.33</v>
      </c>
      <c r="F24" t="n">
        <v>10.66</v>
      </c>
      <c r="G24" t="n">
        <v>42.65</v>
      </c>
      <c r="H24" t="n">
        <v>0.77</v>
      </c>
      <c r="I24" t="n">
        <v>15</v>
      </c>
      <c r="J24" t="n">
        <v>149.37</v>
      </c>
      <c r="K24" t="n">
        <v>47.83</v>
      </c>
      <c r="L24" t="n">
        <v>6.5</v>
      </c>
      <c r="M24" t="n">
        <v>13</v>
      </c>
      <c r="N24" t="n">
        <v>25.04</v>
      </c>
      <c r="O24" t="n">
        <v>18656.42</v>
      </c>
      <c r="P24" t="n">
        <v>118.62</v>
      </c>
      <c r="Q24" t="n">
        <v>197.79</v>
      </c>
      <c r="R24" t="n">
        <v>35.82</v>
      </c>
      <c r="S24" t="n">
        <v>25.4</v>
      </c>
      <c r="T24" t="n">
        <v>4329.05</v>
      </c>
      <c r="U24" t="n">
        <v>0.71</v>
      </c>
      <c r="V24" t="n">
        <v>0.87</v>
      </c>
      <c r="W24" t="n">
        <v>2.96</v>
      </c>
      <c r="X24" t="n">
        <v>0.27</v>
      </c>
      <c r="Y24" t="n">
        <v>1</v>
      </c>
      <c r="Z24" t="n">
        <v>10</v>
      </c>
      <c r="AA24" t="n">
        <v>349.6275536271567</v>
      </c>
      <c r="AB24" t="n">
        <v>478.3758433517377</v>
      </c>
      <c r="AC24" t="n">
        <v>432.7203242669601</v>
      </c>
      <c r="AD24" t="n">
        <v>349627.5536271567</v>
      </c>
      <c r="AE24" t="n">
        <v>478375.8433517377</v>
      </c>
      <c r="AF24" t="n">
        <v>2.729527047150618e-06</v>
      </c>
      <c r="AG24" t="n">
        <v>17.35677083333333</v>
      </c>
      <c r="AH24" t="n">
        <v>432720.3242669601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7.5265</v>
      </c>
      <c r="E25" t="n">
        <v>13.29</v>
      </c>
      <c r="F25" t="n">
        <v>10.65</v>
      </c>
      <c r="G25" t="n">
        <v>45.66</v>
      </c>
      <c r="H25" t="n">
        <v>0.8</v>
      </c>
      <c r="I25" t="n">
        <v>14</v>
      </c>
      <c r="J25" t="n">
        <v>149.72</v>
      </c>
      <c r="K25" t="n">
        <v>47.83</v>
      </c>
      <c r="L25" t="n">
        <v>6.75</v>
      </c>
      <c r="M25" t="n">
        <v>12</v>
      </c>
      <c r="N25" t="n">
        <v>25.14</v>
      </c>
      <c r="O25" t="n">
        <v>18699.2</v>
      </c>
      <c r="P25" t="n">
        <v>118.4</v>
      </c>
      <c r="Q25" t="n">
        <v>197.75</v>
      </c>
      <c r="R25" t="n">
        <v>35.52</v>
      </c>
      <c r="S25" t="n">
        <v>25.4</v>
      </c>
      <c r="T25" t="n">
        <v>4186.37</v>
      </c>
      <c r="U25" t="n">
        <v>0.72</v>
      </c>
      <c r="V25" t="n">
        <v>0.87</v>
      </c>
      <c r="W25" t="n">
        <v>2.96</v>
      </c>
      <c r="X25" t="n">
        <v>0.26</v>
      </c>
      <c r="Y25" t="n">
        <v>1</v>
      </c>
      <c r="Z25" t="n">
        <v>10</v>
      </c>
      <c r="AA25" t="n">
        <v>349.0752184318163</v>
      </c>
      <c r="AB25" t="n">
        <v>477.6201139701639</v>
      </c>
      <c r="AC25" t="n">
        <v>432.0367206368908</v>
      </c>
      <c r="AD25" t="n">
        <v>349075.2184318163</v>
      </c>
      <c r="AE25" t="n">
        <v>477620.1139701639</v>
      </c>
      <c r="AF25" t="n">
        <v>2.737528858735309e-06</v>
      </c>
      <c r="AG25" t="n">
        <v>17.3046875</v>
      </c>
      <c r="AH25" t="n">
        <v>432036.7206368908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7.5224</v>
      </c>
      <c r="E26" t="n">
        <v>13.29</v>
      </c>
      <c r="F26" t="n">
        <v>10.66</v>
      </c>
      <c r="G26" t="n">
        <v>45.69</v>
      </c>
      <c r="H26" t="n">
        <v>0.83</v>
      </c>
      <c r="I26" t="n">
        <v>14</v>
      </c>
      <c r="J26" t="n">
        <v>150.07</v>
      </c>
      <c r="K26" t="n">
        <v>47.83</v>
      </c>
      <c r="L26" t="n">
        <v>7</v>
      </c>
      <c r="M26" t="n">
        <v>12</v>
      </c>
      <c r="N26" t="n">
        <v>25.24</v>
      </c>
      <c r="O26" t="n">
        <v>18742.03</v>
      </c>
      <c r="P26" t="n">
        <v>118.12</v>
      </c>
      <c r="Q26" t="n">
        <v>197.75</v>
      </c>
      <c r="R26" t="n">
        <v>35.9</v>
      </c>
      <c r="S26" t="n">
        <v>25.4</v>
      </c>
      <c r="T26" t="n">
        <v>4374.34</v>
      </c>
      <c r="U26" t="n">
        <v>0.71</v>
      </c>
      <c r="V26" t="n">
        <v>0.87</v>
      </c>
      <c r="W26" t="n">
        <v>2.96</v>
      </c>
      <c r="X26" t="n">
        <v>0.27</v>
      </c>
      <c r="Y26" t="n">
        <v>1</v>
      </c>
      <c r="Z26" t="n">
        <v>10</v>
      </c>
      <c r="AA26" t="n">
        <v>348.9736773935485</v>
      </c>
      <c r="AB26" t="n">
        <v>477.4811810419315</v>
      </c>
      <c r="AC26" t="n">
        <v>431.9110472723353</v>
      </c>
      <c r="AD26" t="n">
        <v>348973.6773935485</v>
      </c>
      <c r="AE26" t="n">
        <v>477481.1810419315</v>
      </c>
      <c r="AF26" t="n">
        <v>2.736037612030889e-06</v>
      </c>
      <c r="AG26" t="n">
        <v>17.3046875</v>
      </c>
      <c r="AH26" t="n">
        <v>431911.0472723353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7.551</v>
      </c>
      <c r="E27" t="n">
        <v>13.24</v>
      </c>
      <c r="F27" t="n">
        <v>10.64</v>
      </c>
      <c r="G27" t="n">
        <v>49.11</v>
      </c>
      <c r="H27" t="n">
        <v>0.85</v>
      </c>
      <c r="I27" t="n">
        <v>13</v>
      </c>
      <c r="J27" t="n">
        <v>150.41</v>
      </c>
      <c r="K27" t="n">
        <v>47.83</v>
      </c>
      <c r="L27" t="n">
        <v>7.25</v>
      </c>
      <c r="M27" t="n">
        <v>11</v>
      </c>
      <c r="N27" t="n">
        <v>25.33</v>
      </c>
      <c r="O27" t="n">
        <v>18784.88</v>
      </c>
      <c r="P27" t="n">
        <v>118.07</v>
      </c>
      <c r="Q27" t="n">
        <v>197.87</v>
      </c>
      <c r="R27" t="n">
        <v>35.36</v>
      </c>
      <c r="S27" t="n">
        <v>25.4</v>
      </c>
      <c r="T27" t="n">
        <v>4109.23</v>
      </c>
      <c r="U27" t="n">
        <v>0.72</v>
      </c>
      <c r="V27" t="n">
        <v>0.87</v>
      </c>
      <c r="W27" t="n">
        <v>2.95</v>
      </c>
      <c r="X27" t="n">
        <v>0.25</v>
      </c>
      <c r="Y27" t="n">
        <v>1</v>
      </c>
      <c r="Z27" t="n">
        <v>10</v>
      </c>
      <c r="AA27" t="n">
        <v>348.40654131529</v>
      </c>
      <c r="AB27" t="n">
        <v>476.7052004393803</v>
      </c>
      <c r="AC27" t="n">
        <v>431.209125169396</v>
      </c>
      <c r="AD27" t="n">
        <v>348406.54131529</v>
      </c>
      <c r="AE27" t="n">
        <v>476705.2004393803</v>
      </c>
      <c r="AF27" t="n">
        <v>2.746439967090987e-06</v>
      </c>
      <c r="AG27" t="n">
        <v>17.23958333333333</v>
      </c>
      <c r="AH27" t="n">
        <v>431209.125169396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7.5551</v>
      </c>
      <c r="E28" t="n">
        <v>13.24</v>
      </c>
      <c r="F28" t="n">
        <v>10.63</v>
      </c>
      <c r="G28" t="n">
        <v>49.07</v>
      </c>
      <c r="H28" t="n">
        <v>0.88</v>
      </c>
      <c r="I28" t="n">
        <v>13</v>
      </c>
      <c r="J28" t="n">
        <v>150.76</v>
      </c>
      <c r="K28" t="n">
        <v>47.83</v>
      </c>
      <c r="L28" t="n">
        <v>7.5</v>
      </c>
      <c r="M28" t="n">
        <v>11</v>
      </c>
      <c r="N28" t="n">
        <v>25.43</v>
      </c>
      <c r="O28" t="n">
        <v>18827.77</v>
      </c>
      <c r="P28" t="n">
        <v>117.62</v>
      </c>
      <c r="Q28" t="n">
        <v>197.77</v>
      </c>
      <c r="R28" t="n">
        <v>34.94</v>
      </c>
      <c r="S28" t="n">
        <v>25.4</v>
      </c>
      <c r="T28" t="n">
        <v>3903.5</v>
      </c>
      <c r="U28" t="n">
        <v>0.73</v>
      </c>
      <c r="V28" t="n">
        <v>0.88</v>
      </c>
      <c r="W28" t="n">
        <v>2.96</v>
      </c>
      <c r="X28" t="n">
        <v>0.24</v>
      </c>
      <c r="Y28" t="n">
        <v>1</v>
      </c>
      <c r="Z28" t="n">
        <v>10</v>
      </c>
      <c r="AA28" t="n">
        <v>347.9821848049279</v>
      </c>
      <c r="AB28" t="n">
        <v>476.124577140615</v>
      </c>
      <c r="AC28" t="n">
        <v>430.6839157433549</v>
      </c>
      <c r="AD28" t="n">
        <v>347982.1848049279</v>
      </c>
      <c r="AE28" t="n">
        <v>476124.577140615</v>
      </c>
      <c r="AF28" t="n">
        <v>2.747931213795407e-06</v>
      </c>
      <c r="AG28" t="n">
        <v>17.23958333333333</v>
      </c>
      <c r="AH28" t="n">
        <v>430683.9157433549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7.5858</v>
      </c>
      <c r="E29" t="n">
        <v>13.18</v>
      </c>
      <c r="F29" t="n">
        <v>10.61</v>
      </c>
      <c r="G29" t="n">
        <v>53.04</v>
      </c>
      <c r="H29" t="n">
        <v>0.91</v>
      </c>
      <c r="I29" t="n">
        <v>12</v>
      </c>
      <c r="J29" t="n">
        <v>151.11</v>
      </c>
      <c r="K29" t="n">
        <v>47.83</v>
      </c>
      <c r="L29" t="n">
        <v>7.75</v>
      </c>
      <c r="M29" t="n">
        <v>10</v>
      </c>
      <c r="N29" t="n">
        <v>25.53</v>
      </c>
      <c r="O29" t="n">
        <v>18870.7</v>
      </c>
      <c r="P29" t="n">
        <v>117.14</v>
      </c>
      <c r="Q29" t="n">
        <v>197.83</v>
      </c>
      <c r="R29" t="n">
        <v>34.18</v>
      </c>
      <c r="S29" t="n">
        <v>25.4</v>
      </c>
      <c r="T29" t="n">
        <v>3525.11</v>
      </c>
      <c r="U29" t="n">
        <v>0.74</v>
      </c>
      <c r="V29" t="n">
        <v>0.88</v>
      </c>
      <c r="W29" t="n">
        <v>2.96</v>
      </c>
      <c r="X29" t="n">
        <v>0.22</v>
      </c>
      <c r="Y29" t="n">
        <v>1</v>
      </c>
      <c r="Z29" t="n">
        <v>10</v>
      </c>
      <c r="AA29" t="n">
        <v>347.0793782341526</v>
      </c>
      <c r="AB29" t="n">
        <v>474.8893173614651</v>
      </c>
      <c r="AC29" t="n">
        <v>429.5665474238291</v>
      </c>
      <c r="AD29" t="n">
        <v>347079.3782341526</v>
      </c>
      <c r="AE29" t="n">
        <v>474889.3173614651</v>
      </c>
      <c r="AF29" t="n">
        <v>2.759097378143135e-06</v>
      </c>
      <c r="AG29" t="n">
        <v>17.16145833333333</v>
      </c>
      <c r="AH29" t="n">
        <v>429566.5474238291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7.5836</v>
      </c>
      <c r="E30" t="n">
        <v>13.19</v>
      </c>
      <c r="F30" t="n">
        <v>10.61</v>
      </c>
      <c r="G30" t="n">
        <v>53.06</v>
      </c>
      <c r="H30" t="n">
        <v>0.9399999999999999</v>
      </c>
      <c r="I30" t="n">
        <v>12</v>
      </c>
      <c r="J30" t="n">
        <v>151.46</v>
      </c>
      <c r="K30" t="n">
        <v>47.83</v>
      </c>
      <c r="L30" t="n">
        <v>8</v>
      </c>
      <c r="M30" t="n">
        <v>10</v>
      </c>
      <c r="N30" t="n">
        <v>25.63</v>
      </c>
      <c r="O30" t="n">
        <v>18913.66</v>
      </c>
      <c r="P30" t="n">
        <v>117.01</v>
      </c>
      <c r="Q30" t="n">
        <v>197.79</v>
      </c>
      <c r="R30" t="n">
        <v>34.32</v>
      </c>
      <c r="S30" t="n">
        <v>25.4</v>
      </c>
      <c r="T30" t="n">
        <v>3595.68</v>
      </c>
      <c r="U30" t="n">
        <v>0.74</v>
      </c>
      <c r="V30" t="n">
        <v>0.88</v>
      </c>
      <c r="W30" t="n">
        <v>2.96</v>
      </c>
      <c r="X30" t="n">
        <v>0.22</v>
      </c>
      <c r="Y30" t="n">
        <v>1</v>
      </c>
      <c r="Z30" t="n">
        <v>10</v>
      </c>
      <c r="AA30" t="n">
        <v>347.0209696432486</v>
      </c>
      <c r="AB30" t="n">
        <v>474.8094001505853</v>
      </c>
      <c r="AC30" t="n">
        <v>429.4942573993911</v>
      </c>
      <c r="AD30" t="n">
        <v>347020.9696432487</v>
      </c>
      <c r="AE30" t="n">
        <v>474809.4001505853</v>
      </c>
      <c r="AF30" t="n">
        <v>2.758297196984666e-06</v>
      </c>
      <c r="AG30" t="n">
        <v>17.17447916666667</v>
      </c>
      <c r="AH30" t="n">
        <v>429494.2573993912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7.5853</v>
      </c>
      <c r="E31" t="n">
        <v>13.18</v>
      </c>
      <c r="F31" t="n">
        <v>10.61</v>
      </c>
      <c r="G31" t="n">
        <v>53.04</v>
      </c>
      <c r="H31" t="n">
        <v>0.96</v>
      </c>
      <c r="I31" t="n">
        <v>12</v>
      </c>
      <c r="J31" t="n">
        <v>151.81</v>
      </c>
      <c r="K31" t="n">
        <v>47.83</v>
      </c>
      <c r="L31" t="n">
        <v>8.25</v>
      </c>
      <c r="M31" t="n">
        <v>10</v>
      </c>
      <c r="N31" t="n">
        <v>25.73</v>
      </c>
      <c r="O31" t="n">
        <v>18956.65</v>
      </c>
      <c r="P31" t="n">
        <v>116.45</v>
      </c>
      <c r="Q31" t="n">
        <v>197.83</v>
      </c>
      <c r="R31" t="n">
        <v>34.3</v>
      </c>
      <c r="S31" t="n">
        <v>25.4</v>
      </c>
      <c r="T31" t="n">
        <v>3585.97</v>
      </c>
      <c r="U31" t="n">
        <v>0.74</v>
      </c>
      <c r="V31" t="n">
        <v>0.88</v>
      </c>
      <c r="W31" t="n">
        <v>2.95</v>
      </c>
      <c r="X31" t="n">
        <v>0.22</v>
      </c>
      <c r="Y31" t="n">
        <v>1</v>
      </c>
      <c r="Z31" t="n">
        <v>10</v>
      </c>
      <c r="AA31" t="n">
        <v>346.5922734218073</v>
      </c>
      <c r="AB31" t="n">
        <v>474.2228390676668</v>
      </c>
      <c r="AC31" t="n">
        <v>428.9636768829827</v>
      </c>
      <c r="AD31" t="n">
        <v>346592.2734218073</v>
      </c>
      <c r="AE31" t="n">
        <v>474222.8390676668</v>
      </c>
      <c r="AF31" t="n">
        <v>2.758915518788937e-06</v>
      </c>
      <c r="AG31" t="n">
        <v>17.16145833333333</v>
      </c>
      <c r="AH31" t="n">
        <v>428963.6768829827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7.6144</v>
      </c>
      <c r="E32" t="n">
        <v>13.13</v>
      </c>
      <c r="F32" t="n">
        <v>10.59</v>
      </c>
      <c r="G32" t="n">
        <v>57.75</v>
      </c>
      <c r="H32" t="n">
        <v>0.99</v>
      </c>
      <c r="I32" t="n">
        <v>11</v>
      </c>
      <c r="J32" t="n">
        <v>152.15</v>
      </c>
      <c r="K32" t="n">
        <v>47.83</v>
      </c>
      <c r="L32" t="n">
        <v>8.5</v>
      </c>
      <c r="M32" t="n">
        <v>9</v>
      </c>
      <c r="N32" t="n">
        <v>25.83</v>
      </c>
      <c r="O32" t="n">
        <v>18999.67</v>
      </c>
      <c r="P32" t="n">
        <v>116.2</v>
      </c>
      <c r="Q32" t="n">
        <v>197.79</v>
      </c>
      <c r="R32" t="n">
        <v>33.39</v>
      </c>
      <c r="S32" t="n">
        <v>25.4</v>
      </c>
      <c r="T32" t="n">
        <v>3135.29</v>
      </c>
      <c r="U32" t="n">
        <v>0.76</v>
      </c>
      <c r="V32" t="n">
        <v>0.88</v>
      </c>
      <c r="W32" t="n">
        <v>2.96</v>
      </c>
      <c r="X32" t="n">
        <v>0.2</v>
      </c>
      <c r="Y32" t="n">
        <v>1</v>
      </c>
      <c r="Z32" t="n">
        <v>10</v>
      </c>
      <c r="AA32" t="n">
        <v>337.7614886611396</v>
      </c>
      <c r="AB32" t="n">
        <v>462.1401697713931</v>
      </c>
      <c r="AC32" t="n">
        <v>418.0341605862125</v>
      </c>
      <c r="AD32" t="n">
        <v>337761.4886611396</v>
      </c>
      <c r="AE32" t="n">
        <v>462140.1697713931</v>
      </c>
      <c r="AF32" t="n">
        <v>2.769499733203233e-06</v>
      </c>
      <c r="AG32" t="n">
        <v>17.09635416666667</v>
      </c>
      <c r="AH32" t="n">
        <v>418034.1605862125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7.6165</v>
      </c>
      <c r="E33" t="n">
        <v>13.13</v>
      </c>
      <c r="F33" t="n">
        <v>10.58</v>
      </c>
      <c r="G33" t="n">
        <v>57.73</v>
      </c>
      <c r="H33" t="n">
        <v>1.02</v>
      </c>
      <c r="I33" t="n">
        <v>11</v>
      </c>
      <c r="J33" t="n">
        <v>152.5</v>
      </c>
      <c r="K33" t="n">
        <v>47.83</v>
      </c>
      <c r="L33" t="n">
        <v>8.75</v>
      </c>
      <c r="M33" t="n">
        <v>9</v>
      </c>
      <c r="N33" t="n">
        <v>25.93</v>
      </c>
      <c r="O33" t="n">
        <v>19042.73</v>
      </c>
      <c r="P33" t="n">
        <v>116.03</v>
      </c>
      <c r="Q33" t="n">
        <v>197.78</v>
      </c>
      <c r="R33" t="n">
        <v>33.38</v>
      </c>
      <c r="S33" t="n">
        <v>25.4</v>
      </c>
      <c r="T33" t="n">
        <v>3129.53</v>
      </c>
      <c r="U33" t="n">
        <v>0.76</v>
      </c>
      <c r="V33" t="n">
        <v>0.88</v>
      </c>
      <c r="W33" t="n">
        <v>2.96</v>
      </c>
      <c r="X33" t="n">
        <v>0.19</v>
      </c>
      <c r="Y33" t="n">
        <v>1</v>
      </c>
      <c r="Z33" t="n">
        <v>10</v>
      </c>
      <c r="AA33" t="n">
        <v>337.5732259285554</v>
      </c>
      <c r="AB33" t="n">
        <v>461.8825803951059</v>
      </c>
      <c r="AC33" t="n">
        <v>417.8011551784692</v>
      </c>
      <c r="AD33" t="n">
        <v>337573.2259285554</v>
      </c>
      <c r="AE33" t="n">
        <v>461882.5803951059</v>
      </c>
      <c r="AF33" t="n">
        <v>2.770263542490863e-06</v>
      </c>
      <c r="AG33" t="n">
        <v>17.09635416666667</v>
      </c>
      <c r="AH33" t="n">
        <v>417801.1551784693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7.6118</v>
      </c>
      <c r="E34" t="n">
        <v>13.14</v>
      </c>
      <c r="F34" t="n">
        <v>10.59</v>
      </c>
      <c r="G34" t="n">
        <v>57.77</v>
      </c>
      <c r="H34" t="n">
        <v>1.04</v>
      </c>
      <c r="I34" t="n">
        <v>11</v>
      </c>
      <c r="J34" t="n">
        <v>152.85</v>
      </c>
      <c r="K34" t="n">
        <v>47.83</v>
      </c>
      <c r="L34" t="n">
        <v>9</v>
      </c>
      <c r="M34" t="n">
        <v>9</v>
      </c>
      <c r="N34" t="n">
        <v>26.03</v>
      </c>
      <c r="O34" t="n">
        <v>19085.83</v>
      </c>
      <c r="P34" t="n">
        <v>116.02</v>
      </c>
      <c r="Q34" t="n">
        <v>197.75</v>
      </c>
      <c r="R34" t="n">
        <v>33.46</v>
      </c>
      <c r="S34" t="n">
        <v>25.4</v>
      </c>
      <c r="T34" t="n">
        <v>3170.17</v>
      </c>
      <c r="U34" t="n">
        <v>0.76</v>
      </c>
      <c r="V34" t="n">
        <v>0.88</v>
      </c>
      <c r="W34" t="n">
        <v>2.96</v>
      </c>
      <c r="X34" t="n">
        <v>0.2</v>
      </c>
      <c r="Y34" t="n">
        <v>1</v>
      </c>
      <c r="Z34" t="n">
        <v>10</v>
      </c>
      <c r="AA34" t="n">
        <v>337.6734607738459</v>
      </c>
      <c r="AB34" t="n">
        <v>462.0197261324816</v>
      </c>
      <c r="AC34" t="n">
        <v>417.925211919155</v>
      </c>
      <c r="AD34" t="n">
        <v>337673.4607738459</v>
      </c>
      <c r="AE34" t="n">
        <v>462019.7261324816</v>
      </c>
      <c r="AF34" t="n">
        <v>2.768554064561406e-06</v>
      </c>
      <c r="AG34" t="n">
        <v>17.109375</v>
      </c>
      <c r="AH34" t="n">
        <v>417925.211919155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7.6454</v>
      </c>
      <c r="E35" t="n">
        <v>13.08</v>
      </c>
      <c r="F35" t="n">
        <v>10.56</v>
      </c>
      <c r="G35" t="n">
        <v>63.38</v>
      </c>
      <c r="H35" t="n">
        <v>1.07</v>
      </c>
      <c r="I35" t="n">
        <v>10</v>
      </c>
      <c r="J35" t="n">
        <v>153.2</v>
      </c>
      <c r="K35" t="n">
        <v>47.83</v>
      </c>
      <c r="L35" t="n">
        <v>9.25</v>
      </c>
      <c r="M35" t="n">
        <v>8</v>
      </c>
      <c r="N35" t="n">
        <v>26.12</v>
      </c>
      <c r="O35" t="n">
        <v>19128.96</v>
      </c>
      <c r="P35" t="n">
        <v>115.44</v>
      </c>
      <c r="Q35" t="n">
        <v>197.8</v>
      </c>
      <c r="R35" t="n">
        <v>32.75</v>
      </c>
      <c r="S35" t="n">
        <v>25.4</v>
      </c>
      <c r="T35" t="n">
        <v>2819.09</v>
      </c>
      <c r="U35" t="n">
        <v>0.78</v>
      </c>
      <c r="V35" t="n">
        <v>0.88</v>
      </c>
      <c r="W35" t="n">
        <v>2.95</v>
      </c>
      <c r="X35" t="n">
        <v>0.17</v>
      </c>
      <c r="Y35" t="n">
        <v>1</v>
      </c>
      <c r="Z35" t="n">
        <v>10</v>
      </c>
      <c r="AA35" t="n">
        <v>336.6363066287218</v>
      </c>
      <c r="AB35" t="n">
        <v>460.6006460751113</v>
      </c>
      <c r="AC35" t="n">
        <v>416.6415668707688</v>
      </c>
      <c r="AD35" t="n">
        <v>336636.3066287218</v>
      </c>
      <c r="AE35" t="n">
        <v>460600.6460751113</v>
      </c>
      <c r="AF35" t="n">
        <v>2.78077501316348e-06</v>
      </c>
      <c r="AG35" t="n">
        <v>17.03125</v>
      </c>
      <c r="AH35" t="n">
        <v>416641.5668707688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7.6487</v>
      </c>
      <c r="E36" t="n">
        <v>13.07</v>
      </c>
      <c r="F36" t="n">
        <v>10.56</v>
      </c>
      <c r="G36" t="n">
        <v>63.34</v>
      </c>
      <c r="H36" t="n">
        <v>1.1</v>
      </c>
      <c r="I36" t="n">
        <v>10</v>
      </c>
      <c r="J36" t="n">
        <v>153.55</v>
      </c>
      <c r="K36" t="n">
        <v>47.83</v>
      </c>
      <c r="L36" t="n">
        <v>9.5</v>
      </c>
      <c r="M36" t="n">
        <v>8</v>
      </c>
      <c r="N36" t="n">
        <v>26.22</v>
      </c>
      <c r="O36" t="n">
        <v>19172.12</v>
      </c>
      <c r="P36" t="n">
        <v>115.41</v>
      </c>
      <c r="Q36" t="n">
        <v>197.75</v>
      </c>
      <c r="R36" t="n">
        <v>32.58</v>
      </c>
      <c r="S36" t="n">
        <v>25.4</v>
      </c>
      <c r="T36" t="n">
        <v>2735.05</v>
      </c>
      <c r="U36" t="n">
        <v>0.78</v>
      </c>
      <c r="V36" t="n">
        <v>0.88</v>
      </c>
      <c r="W36" t="n">
        <v>2.95</v>
      </c>
      <c r="X36" t="n">
        <v>0.17</v>
      </c>
      <c r="Y36" t="n">
        <v>1</v>
      </c>
      <c r="Z36" t="n">
        <v>10</v>
      </c>
      <c r="AA36" t="n">
        <v>336.5640884802431</v>
      </c>
      <c r="AB36" t="n">
        <v>460.5018340183228</v>
      </c>
      <c r="AC36" t="n">
        <v>416.5521852979966</v>
      </c>
      <c r="AD36" t="n">
        <v>336564.0884802431</v>
      </c>
      <c r="AE36" t="n">
        <v>460501.8340183228</v>
      </c>
      <c r="AF36" t="n">
        <v>2.781975284901183e-06</v>
      </c>
      <c r="AG36" t="n">
        <v>17.01822916666667</v>
      </c>
      <c r="AH36" t="n">
        <v>416552.1852979966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7.6485</v>
      </c>
      <c r="E37" t="n">
        <v>13.07</v>
      </c>
      <c r="F37" t="n">
        <v>10.56</v>
      </c>
      <c r="G37" t="n">
        <v>63.34</v>
      </c>
      <c r="H37" t="n">
        <v>1.12</v>
      </c>
      <c r="I37" t="n">
        <v>10</v>
      </c>
      <c r="J37" t="n">
        <v>153.9</v>
      </c>
      <c r="K37" t="n">
        <v>47.83</v>
      </c>
      <c r="L37" t="n">
        <v>9.75</v>
      </c>
      <c r="M37" t="n">
        <v>8</v>
      </c>
      <c r="N37" t="n">
        <v>26.32</v>
      </c>
      <c r="O37" t="n">
        <v>19215.32</v>
      </c>
      <c r="P37" t="n">
        <v>115.14</v>
      </c>
      <c r="Q37" t="n">
        <v>197.75</v>
      </c>
      <c r="R37" t="n">
        <v>32.57</v>
      </c>
      <c r="S37" t="n">
        <v>25.4</v>
      </c>
      <c r="T37" t="n">
        <v>2733.06</v>
      </c>
      <c r="U37" t="n">
        <v>0.78</v>
      </c>
      <c r="V37" t="n">
        <v>0.88</v>
      </c>
      <c r="W37" t="n">
        <v>2.95</v>
      </c>
      <c r="X37" t="n">
        <v>0.17</v>
      </c>
      <c r="Y37" t="n">
        <v>1</v>
      </c>
      <c r="Z37" t="n">
        <v>10</v>
      </c>
      <c r="AA37" t="n">
        <v>336.3750631214151</v>
      </c>
      <c r="AB37" t="n">
        <v>460.2432011831642</v>
      </c>
      <c r="AC37" t="n">
        <v>416.318236017632</v>
      </c>
      <c r="AD37" t="n">
        <v>336375.0631214151</v>
      </c>
      <c r="AE37" t="n">
        <v>460243.2011831641</v>
      </c>
      <c r="AF37" t="n">
        <v>2.781902541159505e-06</v>
      </c>
      <c r="AG37" t="n">
        <v>17.01822916666667</v>
      </c>
      <c r="AH37" t="n">
        <v>416318.236017632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7.6454</v>
      </c>
      <c r="E38" t="n">
        <v>13.08</v>
      </c>
      <c r="F38" t="n">
        <v>10.56</v>
      </c>
      <c r="G38" t="n">
        <v>63.38</v>
      </c>
      <c r="H38" t="n">
        <v>1.15</v>
      </c>
      <c r="I38" t="n">
        <v>10</v>
      </c>
      <c r="J38" t="n">
        <v>154.25</v>
      </c>
      <c r="K38" t="n">
        <v>47.83</v>
      </c>
      <c r="L38" t="n">
        <v>10</v>
      </c>
      <c r="M38" t="n">
        <v>8</v>
      </c>
      <c r="N38" t="n">
        <v>26.43</v>
      </c>
      <c r="O38" t="n">
        <v>19258.55</v>
      </c>
      <c r="P38" t="n">
        <v>114.92</v>
      </c>
      <c r="Q38" t="n">
        <v>197.79</v>
      </c>
      <c r="R38" t="n">
        <v>32.75</v>
      </c>
      <c r="S38" t="n">
        <v>25.4</v>
      </c>
      <c r="T38" t="n">
        <v>2818.87</v>
      </c>
      <c r="U38" t="n">
        <v>0.78</v>
      </c>
      <c r="V38" t="n">
        <v>0.88</v>
      </c>
      <c r="W38" t="n">
        <v>2.95</v>
      </c>
      <c r="X38" t="n">
        <v>0.17</v>
      </c>
      <c r="Y38" t="n">
        <v>1</v>
      </c>
      <c r="Z38" t="n">
        <v>10</v>
      </c>
      <c r="AA38" t="n">
        <v>336.2661731556768</v>
      </c>
      <c r="AB38" t="n">
        <v>460.0942131281547</v>
      </c>
      <c r="AC38" t="n">
        <v>416.1834671734866</v>
      </c>
      <c r="AD38" t="n">
        <v>336266.1731556768</v>
      </c>
      <c r="AE38" t="n">
        <v>460094.2131281547</v>
      </c>
      <c r="AF38" t="n">
        <v>2.78077501316348e-06</v>
      </c>
      <c r="AG38" t="n">
        <v>17.03125</v>
      </c>
      <c r="AH38" t="n">
        <v>416183.4671734866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7.6721</v>
      </c>
      <c r="E39" t="n">
        <v>13.03</v>
      </c>
      <c r="F39" t="n">
        <v>10.55</v>
      </c>
      <c r="G39" t="n">
        <v>70.31</v>
      </c>
      <c r="H39" t="n">
        <v>1.17</v>
      </c>
      <c r="I39" t="n">
        <v>9</v>
      </c>
      <c r="J39" t="n">
        <v>154.6</v>
      </c>
      <c r="K39" t="n">
        <v>47.83</v>
      </c>
      <c r="L39" t="n">
        <v>10.25</v>
      </c>
      <c r="M39" t="n">
        <v>7</v>
      </c>
      <c r="N39" t="n">
        <v>26.53</v>
      </c>
      <c r="O39" t="n">
        <v>19301.82</v>
      </c>
      <c r="P39" t="n">
        <v>114.08</v>
      </c>
      <c r="Q39" t="n">
        <v>197.81</v>
      </c>
      <c r="R39" t="n">
        <v>32.14</v>
      </c>
      <c r="S39" t="n">
        <v>25.4</v>
      </c>
      <c r="T39" t="n">
        <v>2521.68</v>
      </c>
      <c r="U39" t="n">
        <v>0.79</v>
      </c>
      <c r="V39" t="n">
        <v>0.88</v>
      </c>
      <c r="W39" t="n">
        <v>2.96</v>
      </c>
      <c r="X39" t="n">
        <v>0.16</v>
      </c>
      <c r="Y39" t="n">
        <v>1</v>
      </c>
      <c r="Z39" t="n">
        <v>10</v>
      </c>
      <c r="AA39" t="n">
        <v>335.0569534266036</v>
      </c>
      <c r="AB39" t="n">
        <v>458.4397053478272</v>
      </c>
      <c r="AC39" t="n">
        <v>414.6868632935974</v>
      </c>
      <c r="AD39" t="n">
        <v>335056.9534266036</v>
      </c>
      <c r="AE39" t="n">
        <v>458439.7053478272</v>
      </c>
      <c r="AF39" t="n">
        <v>2.790486302677627e-06</v>
      </c>
      <c r="AG39" t="n">
        <v>16.96614583333333</v>
      </c>
      <c r="AH39" t="n">
        <v>414686.8632935974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7.6653</v>
      </c>
      <c r="E40" t="n">
        <v>13.05</v>
      </c>
      <c r="F40" t="n">
        <v>10.56</v>
      </c>
      <c r="G40" t="n">
        <v>70.38</v>
      </c>
      <c r="H40" t="n">
        <v>1.2</v>
      </c>
      <c r="I40" t="n">
        <v>9</v>
      </c>
      <c r="J40" t="n">
        <v>154.95</v>
      </c>
      <c r="K40" t="n">
        <v>47.83</v>
      </c>
      <c r="L40" t="n">
        <v>10.5</v>
      </c>
      <c r="M40" t="n">
        <v>7</v>
      </c>
      <c r="N40" t="n">
        <v>26.63</v>
      </c>
      <c r="O40" t="n">
        <v>19345.12</v>
      </c>
      <c r="P40" t="n">
        <v>114.43</v>
      </c>
      <c r="Q40" t="n">
        <v>197.76</v>
      </c>
      <c r="R40" t="n">
        <v>32.64</v>
      </c>
      <c r="S40" t="n">
        <v>25.4</v>
      </c>
      <c r="T40" t="n">
        <v>2773.48</v>
      </c>
      <c r="U40" t="n">
        <v>0.78</v>
      </c>
      <c r="V40" t="n">
        <v>0.88</v>
      </c>
      <c r="W40" t="n">
        <v>2.95</v>
      </c>
      <c r="X40" t="n">
        <v>0.17</v>
      </c>
      <c r="Y40" t="n">
        <v>1</v>
      </c>
      <c r="Z40" t="n">
        <v>10</v>
      </c>
      <c r="AA40" t="n">
        <v>335.4425494216658</v>
      </c>
      <c r="AB40" t="n">
        <v>458.9672947995662</v>
      </c>
      <c r="AC40" t="n">
        <v>415.1641003485389</v>
      </c>
      <c r="AD40" t="n">
        <v>335442.5494216658</v>
      </c>
      <c r="AE40" t="n">
        <v>458967.2947995662</v>
      </c>
      <c r="AF40" t="n">
        <v>2.788013015460541e-06</v>
      </c>
      <c r="AG40" t="n">
        <v>16.9921875</v>
      </c>
      <c r="AH40" t="n">
        <v>415164.1003485388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7.6694</v>
      </c>
      <c r="E41" t="n">
        <v>13.04</v>
      </c>
      <c r="F41" t="n">
        <v>10.55</v>
      </c>
      <c r="G41" t="n">
        <v>70.34</v>
      </c>
      <c r="H41" t="n">
        <v>1.23</v>
      </c>
      <c r="I41" t="n">
        <v>9</v>
      </c>
      <c r="J41" t="n">
        <v>155.31</v>
      </c>
      <c r="K41" t="n">
        <v>47.83</v>
      </c>
      <c r="L41" t="n">
        <v>10.75</v>
      </c>
      <c r="M41" t="n">
        <v>7</v>
      </c>
      <c r="N41" t="n">
        <v>26.73</v>
      </c>
      <c r="O41" t="n">
        <v>19388.45</v>
      </c>
      <c r="P41" t="n">
        <v>114.25</v>
      </c>
      <c r="Q41" t="n">
        <v>197.77</v>
      </c>
      <c r="R41" t="n">
        <v>32.44</v>
      </c>
      <c r="S41" t="n">
        <v>25.4</v>
      </c>
      <c r="T41" t="n">
        <v>2668.92</v>
      </c>
      <c r="U41" t="n">
        <v>0.78</v>
      </c>
      <c r="V41" t="n">
        <v>0.88</v>
      </c>
      <c r="W41" t="n">
        <v>2.95</v>
      </c>
      <c r="X41" t="n">
        <v>0.16</v>
      </c>
      <c r="Y41" t="n">
        <v>1</v>
      </c>
      <c r="Z41" t="n">
        <v>10</v>
      </c>
      <c r="AA41" t="n">
        <v>335.2185954191715</v>
      </c>
      <c r="AB41" t="n">
        <v>458.6608710532002</v>
      </c>
      <c r="AC41" t="n">
        <v>414.8869212544575</v>
      </c>
      <c r="AD41" t="n">
        <v>335218.5954191715</v>
      </c>
      <c r="AE41" t="n">
        <v>458660.8710532002</v>
      </c>
      <c r="AF41" t="n">
        <v>2.789504262164961e-06</v>
      </c>
      <c r="AG41" t="n">
        <v>16.97916666666667</v>
      </c>
      <c r="AH41" t="n">
        <v>414886.9212544576</v>
      </c>
    </row>
    <row r="42">
      <c r="A42" t="n">
        <v>40</v>
      </c>
      <c r="B42" t="n">
        <v>70</v>
      </c>
      <c r="C42" t="inlineStr">
        <is>
          <t xml:space="preserve">CONCLUIDO	</t>
        </is>
      </c>
      <c r="D42" t="n">
        <v>7.6733</v>
      </c>
      <c r="E42" t="n">
        <v>13.03</v>
      </c>
      <c r="F42" t="n">
        <v>10.54</v>
      </c>
      <c r="G42" t="n">
        <v>70.29000000000001</v>
      </c>
      <c r="H42" t="n">
        <v>1.25</v>
      </c>
      <c r="I42" t="n">
        <v>9</v>
      </c>
      <c r="J42" t="n">
        <v>155.66</v>
      </c>
      <c r="K42" t="n">
        <v>47.83</v>
      </c>
      <c r="L42" t="n">
        <v>11</v>
      </c>
      <c r="M42" t="n">
        <v>7</v>
      </c>
      <c r="N42" t="n">
        <v>26.83</v>
      </c>
      <c r="O42" t="n">
        <v>19431.82</v>
      </c>
      <c r="P42" t="n">
        <v>113.91</v>
      </c>
      <c r="Q42" t="n">
        <v>197.75</v>
      </c>
      <c r="R42" t="n">
        <v>32.12</v>
      </c>
      <c r="S42" t="n">
        <v>25.4</v>
      </c>
      <c r="T42" t="n">
        <v>2511.42</v>
      </c>
      <c r="U42" t="n">
        <v>0.79</v>
      </c>
      <c r="V42" t="n">
        <v>0.88</v>
      </c>
      <c r="W42" t="n">
        <v>2.95</v>
      </c>
      <c r="X42" t="n">
        <v>0.15</v>
      </c>
      <c r="Y42" t="n">
        <v>1</v>
      </c>
      <c r="Z42" t="n">
        <v>10</v>
      </c>
      <c r="AA42" t="n">
        <v>334.8844426283094</v>
      </c>
      <c r="AB42" t="n">
        <v>458.2036684629619</v>
      </c>
      <c r="AC42" t="n">
        <v>414.4733534377438</v>
      </c>
      <c r="AD42" t="n">
        <v>334884.4426283094</v>
      </c>
      <c r="AE42" t="n">
        <v>458203.6684629619</v>
      </c>
      <c r="AF42" t="n">
        <v>2.790922765127702e-06</v>
      </c>
      <c r="AG42" t="n">
        <v>16.96614583333333</v>
      </c>
      <c r="AH42" t="n">
        <v>414473.3534377437</v>
      </c>
    </row>
    <row r="43">
      <c r="A43" t="n">
        <v>41</v>
      </c>
      <c r="B43" t="n">
        <v>70</v>
      </c>
      <c r="C43" t="inlineStr">
        <is>
          <t xml:space="preserve">CONCLUIDO	</t>
        </is>
      </c>
      <c r="D43" t="n">
        <v>7.6668</v>
      </c>
      <c r="E43" t="n">
        <v>13.04</v>
      </c>
      <c r="F43" t="n">
        <v>10.55</v>
      </c>
      <c r="G43" t="n">
        <v>70.37</v>
      </c>
      <c r="H43" t="n">
        <v>1.28</v>
      </c>
      <c r="I43" t="n">
        <v>9</v>
      </c>
      <c r="J43" t="n">
        <v>156.01</v>
      </c>
      <c r="K43" t="n">
        <v>47.83</v>
      </c>
      <c r="L43" t="n">
        <v>11.25</v>
      </c>
      <c r="M43" t="n">
        <v>7</v>
      </c>
      <c r="N43" t="n">
        <v>26.93</v>
      </c>
      <c r="O43" t="n">
        <v>19475.23</v>
      </c>
      <c r="P43" t="n">
        <v>113.89</v>
      </c>
      <c r="Q43" t="n">
        <v>197.86</v>
      </c>
      <c r="R43" t="n">
        <v>32.52</v>
      </c>
      <c r="S43" t="n">
        <v>25.4</v>
      </c>
      <c r="T43" t="n">
        <v>2712.51</v>
      </c>
      <c r="U43" t="n">
        <v>0.78</v>
      </c>
      <c r="V43" t="n">
        <v>0.88</v>
      </c>
      <c r="W43" t="n">
        <v>2.95</v>
      </c>
      <c r="X43" t="n">
        <v>0.16</v>
      </c>
      <c r="Y43" t="n">
        <v>1</v>
      </c>
      <c r="Z43" t="n">
        <v>10</v>
      </c>
      <c r="AA43" t="n">
        <v>335.0026290189442</v>
      </c>
      <c r="AB43" t="n">
        <v>458.3653762966441</v>
      </c>
      <c r="AC43" t="n">
        <v>414.6196281027376</v>
      </c>
      <c r="AD43" t="n">
        <v>335002.6290189442</v>
      </c>
      <c r="AE43" t="n">
        <v>458365.3762966441</v>
      </c>
      <c r="AF43" t="n">
        <v>2.788558593523133e-06</v>
      </c>
      <c r="AG43" t="n">
        <v>16.97916666666667</v>
      </c>
      <c r="AH43" t="n">
        <v>414619.6281027377</v>
      </c>
    </row>
    <row r="44">
      <c r="A44" t="n">
        <v>42</v>
      </c>
      <c r="B44" t="n">
        <v>70</v>
      </c>
      <c r="C44" t="inlineStr">
        <is>
          <t xml:space="preserve">CONCLUIDO	</t>
        </is>
      </c>
      <c r="D44" t="n">
        <v>7.6718</v>
      </c>
      <c r="E44" t="n">
        <v>13.03</v>
      </c>
      <c r="F44" t="n">
        <v>10.55</v>
      </c>
      <c r="G44" t="n">
        <v>70.31</v>
      </c>
      <c r="H44" t="n">
        <v>1.3</v>
      </c>
      <c r="I44" t="n">
        <v>9</v>
      </c>
      <c r="J44" t="n">
        <v>156.36</v>
      </c>
      <c r="K44" t="n">
        <v>47.83</v>
      </c>
      <c r="L44" t="n">
        <v>11.5</v>
      </c>
      <c r="M44" t="n">
        <v>7</v>
      </c>
      <c r="N44" t="n">
        <v>27.03</v>
      </c>
      <c r="O44" t="n">
        <v>19518.67</v>
      </c>
      <c r="P44" t="n">
        <v>113.43</v>
      </c>
      <c r="Q44" t="n">
        <v>197.76</v>
      </c>
      <c r="R44" t="n">
        <v>32.28</v>
      </c>
      <c r="S44" t="n">
        <v>25.4</v>
      </c>
      <c r="T44" t="n">
        <v>2591.28</v>
      </c>
      <c r="U44" t="n">
        <v>0.79</v>
      </c>
      <c r="V44" t="n">
        <v>0.88</v>
      </c>
      <c r="W44" t="n">
        <v>2.95</v>
      </c>
      <c r="X44" t="n">
        <v>0.16</v>
      </c>
      <c r="Y44" t="n">
        <v>1</v>
      </c>
      <c r="Z44" t="n">
        <v>10</v>
      </c>
      <c r="AA44" t="n">
        <v>334.6004345526425</v>
      </c>
      <c r="AB44" t="n">
        <v>457.8150760842825</v>
      </c>
      <c r="AC44" t="n">
        <v>414.1218477702926</v>
      </c>
      <c r="AD44" t="n">
        <v>334600.4345526425</v>
      </c>
      <c r="AE44" t="n">
        <v>457815.0760842825</v>
      </c>
      <c r="AF44" t="n">
        <v>2.790377187065109e-06</v>
      </c>
      <c r="AG44" t="n">
        <v>16.96614583333333</v>
      </c>
      <c r="AH44" t="n">
        <v>414121.8477702926</v>
      </c>
    </row>
    <row r="45">
      <c r="A45" t="n">
        <v>43</v>
      </c>
      <c r="B45" t="n">
        <v>70</v>
      </c>
      <c r="C45" t="inlineStr">
        <is>
          <t xml:space="preserve">CONCLUIDO	</t>
        </is>
      </c>
      <c r="D45" t="n">
        <v>7.7038</v>
      </c>
      <c r="E45" t="n">
        <v>12.98</v>
      </c>
      <c r="F45" t="n">
        <v>10.52</v>
      </c>
      <c r="G45" t="n">
        <v>78.91</v>
      </c>
      <c r="H45" t="n">
        <v>1.33</v>
      </c>
      <c r="I45" t="n">
        <v>8</v>
      </c>
      <c r="J45" t="n">
        <v>156.71</v>
      </c>
      <c r="K45" t="n">
        <v>47.83</v>
      </c>
      <c r="L45" t="n">
        <v>11.75</v>
      </c>
      <c r="M45" t="n">
        <v>6</v>
      </c>
      <c r="N45" t="n">
        <v>27.14</v>
      </c>
      <c r="O45" t="n">
        <v>19562.15</v>
      </c>
      <c r="P45" t="n">
        <v>113.05</v>
      </c>
      <c r="Q45" t="n">
        <v>197.76</v>
      </c>
      <c r="R45" t="n">
        <v>31.43</v>
      </c>
      <c r="S45" t="n">
        <v>25.4</v>
      </c>
      <c r="T45" t="n">
        <v>2171.71</v>
      </c>
      <c r="U45" t="n">
        <v>0.8100000000000001</v>
      </c>
      <c r="V45" t="n">
        <v>0.88</v>
      </c>
      <c r="W45" t="n">
        <v>2.95</v>
      </c>
      <c r="X45" t="n">
        <v>0.13</v>
      </c>
      <c r="Y45" t="n">
        <v>1</v>
      </c>
      <c r="Z45" t="n">
        <v>10</v>
      </c>
      <c r="AA45" t="n">
        <v>333.7491836304034</v>
      </c>
      <c r="AB45" t="n">
        <v>456.6503570179345</v>
      </c>
      <c r="AC45" t="n">
        <v>413.0682878569436</v>
      </c>
      <c r="AD45" t="n">
        <v>333749.1836304034</v>
      </c>
      <c r="AE45" t="n">
        <v>456650.3570179346</v>
      </c>
      <c r="AF45" t="n">
        <v>2.802016185733751e-06</v>
      </c>
      <c r="AG45" t="n">
        <v>16.90104166666667</v>
      </c>
      <c r="AH45" t="n">
        <v>413068.2878569436</v>
      </c>
    </row>
    <row r="46">
      <c r="A46" t="n">
        <v>44</v>
      </c>
      <c r="B46" t="n">
        <v>70</v>
      </c>
      <c r="C46" t="inlineStr">
        <is>
          <t xml:space="preserve">CONCLUIDO	</t>
        </is>
      </c>
      <c r="D46" t="n">
        <v>7.7065</v>
      </c>
      <c r="E46" t="n">
        <v>12.98</v>
      </c>
      <c r="F46" t="n">
        <v>10.52</v>
      </c>
      <c r="G46" t="n">
        <v>78.88</v>
      </c>
      <c r="H46" t="n">
        <v>1.35</v>
      </c>
      <c r="I46" t="n">
        <v>8</v>
      </c>
      <c r="J46" t="n">
        <v>157.07</v>
      </c>
      <c r="K46" t="n">
        <v>47.83</v>
      </c>
      <c r="L46" t="n">
        <v>12</v>
      </c>
      <c r="M46" t="n">
        <v>6</v>
      </c>
      <c r="N46" t="n">
        <v>27.24</v>
      </c>
      <c r="O46" t="n">
        <v>19605.66</v>
      </c>
      <c r="P46" t="n">
        <v>112.95</v>
      </c>
      <c r="Q46" t="n">
        <v>197.76</v>
      </c>
      <c r="R46" t="n">
        <v>31.37</v>
      </c>
      <c r="S46" t="n">
        <v>25.4</v>
      </c>
      <c r="T46" t="n">
        <v>2141.25</v>
      </c>
      <c r="U46" t="n">
        <v>0.8100000000000001</v>
      </c>
      <c r="V46" t="n">
        <v>0.88</v>
      </c>
      <c r="W46" t="n">
        <v>2.95</v>
      </c>
      <c r="X46" t="n">
        <v>0.13</v>
      </c>
      <c r="Y46" t="n">
        <v>1</v>
      </c>
      <c r="Z46" t="n">
        <v>10</v>
      </c>
      <c r="AA46" t="n">
        <v>333.6382086067656</v>
      </c>
      <c r="AB46" t="n">
        <v>456.498516094721</v>
      </c>
      <c r="AC46" t="n">
        <v>412.9309384183313</v>
      </c>
      <c r="AD46" t="n">
        <v>333638.2086067656</v>
      </c>
      <c r="AE46" t="n">
        <v>456498.516094721</v>
      </c>
      <c r="AF46" t="n">
        <v>2.802998226246417e-06</v>
      </c>
      <c r="AG46" t="n">
        <v>16.90104166666667</v>
      </c>
      <c r="AH46" t="n">
        <v>412930.9384183313</v>
      </c>
    </row>
    <row r="47">
      <c r="A47" t="n">
        <v>45</v>
      </c>
      <c r="B47" t="n">
        <v>70</v>
      </c>
      <c r="C47" t="inlineStr">
        <is>
          <t xml:space="preserve">CONCLUIDO	</t>
        </is>
      </c>
      <c r="D47" t="n">
        <v>7.702</v>
      </c>
      <c r="E47" t="n">
        <v>12.98</v>
      </c>
      <c r="F47" t="n">
        <v>10.52</v>
      </c>
      <c r="G47" t="n">
        <v>78.93000000000001</v>
      </c>
      <c r="H47" t="n">
        <v>1.38</v>
      </c>
      <c r="I47" t="n">
        <v>8</v>
      </c>
      <c r="J47" t="n">
        <v>157.42</v>
      </c>
      <c r="K47" t="n">
        <v>47.83</v>
      </c>
      <c r="L47" t="n">
        <v>12.25</v>
      </c>
      <c r="M47" t="n">
        <v>6</v>
      </c>
      <c r="N47" t="n">
        <v>27.34</v>
      </c>
      <c r="O47" t="n">
        <v>19649.2</v>
      </c>
      <c r="P47" t="n">
        <v>113.03</v>
      </c>
      <c r="Q47" t="n">
        <v>197.76</v>
      </c>
      <c r="R47" t="n">
        <v>31.56</v>
      </c>
      <c r="S47" t="n">
        <v>25.4</v>
      </c>
      <c r="T47" t="n">
        <v>2233.87</v>
      </c>
      <c r="U47" t="n">
        <v>0.8</v>
      </c>
      <c r="V47" t="n">
        <v>0.88</v>
      </c>
      <c r="W47" t="n">
        <v>2.95</v>
      </c>
      <c r="X47" t="n">
        <v>0.13</v>
      </c>
      <c r="Y47" t="n">
        <v>1</v>
      </c>
      <c r="Z47" t="n">
        <v>10</v>
      </c>
      <c r="AA47" t="n">
        <v>333.7619746289283</v>
      </c>
      <c r="AB47" t="n">
        <v>456.6678582264156</v>
      </c>
      <c r="AC47" t="n">
        <v>413.0841187746502</v>
      </c>
      <c r="AD47" t="n">
        <v>333761.9746289284</v>
      </c>
      <c r="AE47" t="n">
        <v>456667.8582264156</v>
      </c>
      <c r="AF47" t="n">
        <v>2.801361492058639e-06</v>
      </c>
      <c r="AG47" t="n">
        <v>16.90104166666667</v>
      </c>
      <c r="AH47" t="n">
        <v>413084.1187746502</v>
      </c>
    </row>
    <row r="48">
      <c r="A48" t="n">
        <v>46</v>
      </c>
      <c r="B48" t="n">
        <v>70</v>
      </c>
      <c r="C48" t="inlineStr">
        <is>
          <t xml:space="preserve">CONCLUIDO	</t>
        </is>
      </c>
      <c r="D48" t="n">
        <v>7.7042</v>
      </c>
      <c r="E48" t="n">
        <v>12.98</v>
      </c>
      <c r="F48" t="n">
        <v>10.52</v>
      </c>
      <c r="G48" t="n">
        <v>78.90000000000001</v>
      </c>
      <c r="H48" t="n">
        <v>1.4</v>
      </c>
      <c r="I48" t="n">
        <v>8</v>
      </c>
      <c r="J48" t="n">
        <v>157.77</v>
      </c>
      <c r="K48" t="n">
        <v>47.83</v>
      </c>
      <c r="L48" t="n">
        <v>12.5</v>
      </c>
      <c r="M48" t="n">
        <v>6</v>
      </c>
      <c r="N48" t="n">
        <v>27.45</v>
      </c>
      <c r="O48" t="n">
        <v>19692.79</v>
      </c>
      <c r="P48" t="n">
        <v>112.7</v>
      </c>
      <c r="Q48" t="n">
        <v>197.75</v>
      </c>
      <c r="R48" t="n">
        <v>31.4</v>
      </c>
      <c r="S48" t="n">
        <v>25.4</v>
      </c>
      <c r="T48" t="n">
        <v>2157.1</v>
      </c>
      <c r="U48" t="n">
        <v>0.8100000000000001</v>
      </c>
      <c r="V48" t="n">
        <v>0.88</v>
      </c>
      <c r="W48" t="n">
        <v>2.95</v>
      </c>
      <c r="X48" t="n">
        <v>0.13</v>
      </c>
      <c r="Y48" t="n">
        <v>1</v>
      </c>
      <c r="Z48" t="n">
        <v>10</v>
      </c>
      <c r="AA48" t="n">
        <v>333.495975706733</v>
      </c>
      <c r="AB48" t="n">
        <v>456.3039067660235</v>
      </c>
      <c r="AC48" t="n">
        <v>412.7549023308288</v>
      </c>
      <c r="AD48" t="n">
        <v>333495.9757067329</v>
      </c>
      <c r="AE48" t="n">
        <v>456303.9067660235</v>
      </c>
      <c r="AF48" t="n">
        <v>2.802161673217108e-06</v>
      </c>
      <c r="AG48" t="n">
        <v>16.90104166666667</v>
      </c>
      <c r="AH48" t="n">
        <v>412754.9023308288</v>
      </c>
    </row>
    <row r="49">
      <c r="A49" t="n">
        <v>47</v>
      </c>
      <c r="B49" t="n">
        <v>70</v>
      </c>
      <c r="C49" t="inlineStr">
        <is>
          <t xml:space="preserve">CONCLUIDO	</t>
        </is>
      </c>
      <c r="D49" t="n">
        <v>7.6986</v>
      </c>
      <c r="E49" t="n">
        <v>12.99</v>
      </c>
      <c r="F49" t="n">
        <v>10.53</v>
      </c>
      <c r="G49" t="n">
        <v>78.97</v>
      </c>
      <c r="H49" t="n">
        <v>1.43</v>
      </c>
      <c r="I49" t="n">
        <v>8</v>
      </c>
      <c r="J49" t="n">
        <v>158.13</v>
      </c>
      <c r="K49" t="n">
        <v>47.83</v>
      </c>
      <c r="L49" t="n">
        <v>12.75</v>
      </c>
      <c r="M49" t="n">
        <v>6</v>
      </c>
      <c r="N49" t="n">
        <v>27.55</v>
      </c>
      <c r="O49" t="n">
        <v>19736.4</v>
      </c>
      <c r="P49" t="n">
        <v>112.64</v>
      </c>
      <c r="Q49" t="n">
        <v>197.75</v>
      </c>
      <c r="R49" t="n">
        <v>31.68</v>
      </c>
      <c r="S49" t="n">
        <v>25.4</v>
      </c>
      <c r="T49" t="n">
        <v>2295.67</v>
      </c>
      <c r="U49" t="n">
        <v>0.8</v>
      </c>
      <c r="V49" t="n">
        <v>0.88</v>
      </c>
      <c r="W49" t="n">
        <v>2.95</v>
      </c>
      <c r="X49" t="n">
        <v>0.14</v>
      </c>
      <c r="Y49" t="n">
        <v>1</v>
      </c>
      <c r="Z49" t="n">
        <v>10</v>
      </c>
      <c r="AA49" t="n">
        <v>333.5707890764614</v>
      </c>
      <c r="AB49" t="n">
        <v>456.406269719019</v>
      </c>
      <c r="AC49" t="n">
        <v>412.8474959072578</v>
      </c>
      <c r="AD49" t="n">
        <v>333570.7890764615</v>
      </c>
      <c r="AE49" t="n">
        <v>456406.269719019</v>
      </c>
      <c r="AF49" t="n">
        <v>2.800124848450096e-06</v>
      </c>
      <c r="AG49" t="n">
        <v>16.9140625</v>
      </c>
      <c r="AH49" t="n">
        <v>412847.4959072578</v>
      </c>
    </row>
    <row r="50">
      <c r="A50" t="n">
        <v>48</v>
      </c>
      <c r="B50" t="n">
        <v>70</v>
      </c>
      <c r="C50" t="inlineStr">
        <is>
          <t xml:space="preserve">CONCLUIDO	</t>
        </is>
      </c>
      <c r="D50" t="n">
        <v>7.7048</v>
      </c>
      <c r="E50" t="n">
        <v>12.98</v>
      </c>
      <c r="F50" t="n">
        <v>10.52</v>
      </c>
      <c r="G50" t="n">
        <v>78.90000000000001</v>
      </c>
      <c r="H50" t="n">
        <v>1.45</v>
      </c>
      <c r="I50" t="n">
        <v>8</v>
      </c>
      <c r="J50" t="n">
        <v>158.48</v>
      </c>
      <c r="K50" t="n">
        <v>47.83</v>
      </c>
      <c r="L50" t="n">
        <v>13</v>
      </c>
      <c r="M50" t="n">
        <v>6</v>
      </c>
      <c r="N50" t="n">
        <v>27.65</v>
      </c>
      <c r="O50" t="n">
        <v>19780.06</v>
      </c>
      <c r="P50" t="n">
        <v>112.03</v>
      </c>
      <c r="Q50" t="n">
        <v>197.76</v>
      </c>
      <c r="R50" t="n">
        <v>31.44</v>
      </c>
      <c r="S50" t="n">
        <v>25.4</v>
      </c>
      <c r="T50" t="n">
        <v>2175.92</v>
      </c>
      <c r="U50" t="n">
        <v>0.8100000000000001</v>
      </c>
      <c r="V50" t="n">
        <v>0.88</v>
      </c>
      <c r="W50" t="n">
        <v>2.95</v>
      </c>
      <c r="X50" t="n">
        <v>0.13</v>
      </c>
      <c r="Y50" t="n">
        <v>1</v>
      </c>
      <c r="Z50" t="n">
        <v>10</v>
      </c>
      <c r="AA50" t="n">
        <v>333.0137985190359</v>
      </c>
      <c r="AB50" t="n">
        <v>455.6441706656603</v>
      </c>
      <c r="AC50" t="n">
        <v>412.1581305179389</v>
      </c>
      <c r="AD50" t="n">
        <v>333013.7985190359</v>
      </c>
      <c r="AE50" t="n">
        <v>455644.1706656603</v>
      </c>
      <c r="AF50" t="n">
        <v>2.802379904442145e-06</v>
      </c>
      <c r="AG50" t="n">
        <v>16.90104166666667</v>
      </c>
      <c r="AH50" t="n">
        <v>412158.1305179389</v>
      </c>
    </row>
    <row r="51">
      <c r="A51" t="n">
        <v>49</v>
      </c>
      <c r="B51" t="n">
        <v>70</v>
      </c>
      <c r="C51" t="inlineStr">
        <is>
          <t xml:space="preserve">CONCLUIDO	</t>
        </is>
      </c>
      <c r="D51" t="n">
        <v>7.6953</v>
      </c>
      <c r="E51" t="n">
        <v>13</v>
      </c>
      <c r="F51" t="n">
        <v>10.54</v>
      </c>
      <c r="G51" t="n">
        <v>79.02</v>
      </c>
      <c r="H51" t="n">
        <v>1.48</v>
      </c>
      <c r="I51" t="n">
        <v>8</v>
      </c>
      <c r="J51" t="n">
        <v>158.84</v>
      </c>
      <c r="K51" t="n">
        <v>47.83</v>
      </c>
      <c r="L51" t="n">
        <v>13.25</v>
      </c>
      <c r="M51" t="n">
        <v>6</v>
      </c>
      <c r="N51" t="n">
        <v>27.76</v>
      </c>
      <c r="O51" t="n">
        <v>19823.75</v>
      </c>
      <c r="P51" t="n">
        <v>111.7</v>
      </c>
      <c r="Q51" t="n">
        <v>197.75</v>
      </c>
      <c r="R51" t="n">
        <v>31.94</v>
      </c>
      <c r="S51" t="n">
        <v>25.4</v>
      </c>
      <c r="T51" t="n">
        <v>2427.64</v>
      </c>
      <c r="U51" t="n">
        <v>0.8</v>
      </c>
      <c r="V51" t="n">
        <v>0.88</v>
      </c>
      <c r="W51" t="n">
        <v>2.95</v>
      </c>
      <c r="X51" t="n">
        <v>0.15</v>
      </c>
      <c r="Y51" t="n">
        <v>1</v>
      </c>
      <c r="Z51" t="n">
        <v>10</v>
      </c>
      <c r="AA51" t="n">
        <v>332.9889936631249</v>
      </c>
      <c r="AB51" t="n">
        <v>455.6102315674898</v>
      </c>
      <c r="AC51" t="n">
        <v>412.127430519664</v>
      </c>
      <c r="AD51" t="n">
        <v>332988.9936631249</v>
      </c>
      <c r="AE51" t="n">
        <v>455610.2315674898</v>
      </c>
      <c r="AF51" t="n">
        <v>2.798924576712392e-06</v>
      </c>
      <c r="AG51" t="n">
        <v>16.92708333333333</v>
      </c>
      <c r="AH51" t="n">
        <v>412127.430519664</v>
      </c>
    </row>
    <row r="52">
      <c r="A52" t="n">
        <v>50</v>
      </c>
      <c r="B52" t="n">
        <v>70</v>
      </c>
      <c r="C52" t="inlineStr">
        <is>
          <t xml:space="preserve">CONCLUIDO	</t>
        </is>
      </c>
      <c r="D52" t="n">
        <v>7.7321</v>
      </c>
      <c r="E52" t="n">
        <v>12.93</v>
      </c>
      <c r="F52" t="n">
        <v>10.5</v>
      </c>
      <c r="G52" t="n">
        <v>90.02</v>
      </c>
      <c r="H52" t="n">
        <v>1.5</v>
      </c>
      <c r="I52" t="n">
        <v>7</v>
      </c>
      <c r="J52" t="n">
        <v>159.19</v>
      </c>
      <c r="K52" t="n">
        <v>47.83</v>
      </c>
      <c r="L52" t="n">
        <v>13.5</v>
      </c>
      <c r="M52" t="n">
        <v>5</v>
      </c>
      <c r="N52" t="n">
        <v>27.86</v>
      </c>
      <c r="O52" t="n">
        <v>19867.59</v>
      </c>
      <c r="P52" t="n">
        <v>111.67</v>
      </c>
      <c r="Q52" t="n">
        <v>197.75</v>
      </c>
      <c r="R52" t="n">
        <v>30.9</v>
      </c>
      <c r="S52" t="n">
        <v>25.4</v>
      </c>
      <c r="T52" t="n">
        <v>1909.12</v>
      </c>
      <c r="U52" t="n">
        <v>0.82</v>
      </c>
      <c r="V52" t="n">
        <v>0.89</v>
      </c>
      <c r="W52" t="n">
        <v>2.95</v>
      </c>
      <c r="X52" t="n">
        <v>0.11</v>
      </c>
      <c r="Y52" t="n">
        <v>1</v>
      </c>
      <c r="Z52" t="n">
        <v>10</v>
      </c>
      <c r="AA52" t="n">
        <v>332.2893516449963</v>
      </c>
      <c r="AB52" t="n">
        <v>454.6529504922588</v>
      </c>
      <c r="AC52" t="n">
        <v>411.2615110067006</v>
      </c>
      <c r="AD52" t="n">
        <v>332289.3516449963</v>
      </c>
      <c r="AE52" t="n">
        <v>454652.9504922588</v>
      </c>
      <c r="AF52" t="n">
        <v>2.81230942518133e-06</v>
      </c>
      <c r="AG52" t="n">
        <v>16.8359375</v>
      </c>
      <c r="AH52" t="n">
        <v>411261.5110067006</v>
      </c>
    </row>
    <row r="53">
      <c r="A53" t="n">
        <v>51</v>
      </c>
      <c r="B53" t="n">
        <v>70</v>
      </c>
      <c r="C53" t="inlineStr">
        <is>
          <t xml:space="preserve">CONCLUIDO	</t>
        </is>
      </c>
      <c r="D53" t="n">
        <v>7.7295</v>
      </c>
      <c r="E53" t="n">
        <v>12.94</v>
      </c>
      <c r="F53" t="n">
        <v>10.51</v>
      </c>
      <c r="G53" t="n">
        <v>90.06</v>
      </c>
      <c r="H53" t="n">
        <v>1.53</v>
      </c>
      <c r="I53" t="n">
        <v>7</v>
      </c>
      <c r="J53" t="n">
        <v>159.55</v>
      </c>
      <c r="K53" t="n">
        <v>47.83</v>
      </c>
      <c r="L53" t="n">
        <v>13.75</v>
      </c>
      <c r="M53" t="n">
        <v>5</v>
      </c>
      <c r="N53" t="n">
        <v>27.97</v>
      </c>
      <c r="O53" t="n">
        <v>19911.36</v>
      </c>
      <c r="P53" t="n">
        <v>111.8</v>
      </c>
      <c r="Q53" t="n">
        <v>197.75</v>
      </c>
      <c r="R53" t="n">
        <v>31.08</v>
      </c>
      <c r="S53" t="n">
        <v>25.4</v>
      </c>
      <c r="T53" t="n">
        <v>2002.48</v>
      </c>
      <c r="U53" t="n">
        <v>0.82</v>
      </c>
      <c r="V53" t="n">
        <v>0.89</v>
      </c>
      <c r="W53" t="n">
        <v>2.95</v>
      </c>
      <c r="X53" t="n">
        <v>0.12</v>
      </c>
      <c r="Y53" t="n">
        <v>1</v>
      </c>
      <c r="Z53" t="n">
        <v>10</v>
      </c>
      <c r="AA53" t="n">
        <v>332.4526170999192</v>
      </c>
      <c r="AB53" t="n">
        <v>454.8763374904478</v>
      </c>
      <c r="AC53" t="n">
        <v>411.4635782633081</v>
      </c>
      <c r="AD53" t="n">
        <v>332452.6170999192</v>
      </c>
      <c r="AE53" t="n">
        <v>454876.3374904479</v>
      </c>
      <c r="AF53" t="n">
        <v>2.811363756539503e-06</v>
      </c>
      <c r="AG53" t="n">
        <v>16.84895833333333</v>
      </c>
      <c r="AH53" t="n">
        <v>411463.5782633081</v>
      </c>
    </row>
    <row r="54">
      <c r="A54" t="n">
        <v>52</v>
      </c>
      <c r="B54" t="n">
        <v>70</v>
      </c>
      <c r="C54" t="inlineStr">
        <is>
          <t xml:space="preserve">CONCLUIDO	</t>
        </is>
      </c>
      <c r="D54" t="n">
        <v>7.7349</v>
      </c>
      <c r="E54" t="n">
        <v>12.93</v>
      </c>
      <c r="F54" t="n">
        <v>10.5</v>
      </c>
      <c r="G54" t="n">
        <v>89.98</v>
      </c>
      <c r="H54" t="n">
        <v>1.55</v>
      </c>
      <c r="I54" t="n">
        <v>7</v>
      </c>
      <c r="J54" t="n">
        <v>159.9</v>
      </c>
      <c r="K54" t="n">
        <v>47.83</v>
      </c>
      <c r="L54" t="n">
        <v>14</v>
      </c>
      <c r="M54" t="n">
        <v>5</v>
      </c>
      <c r="N54" t="n">
        <v>28.07</v>
      </c>
      <c r="O54" t="n">
        <v>19955.16</v>
      </c>
      <c r="P54" t="n">
        <v>111.54</v>
      </c>
      <c r="Q54" t="n">
        <v>197.78</v>
      </c>
      <c r="R54" t="n">
        <v>30.86</v>
      </c>
      <c r="S54" t="n">
        <v>25.4</v>
      </c>
      <c r="T54" t="n">
        <v>1889.74</v>
      </c>
      <c r="U54" t="n">
        <v>0.82</v>
      </c>
      <c r="V54" t="n">
        <v>0.89</v>
      </c>
      <c r="W54" t="n">
        <v>2.95</v>
      </c>
      <c r="X54" t="n">
        <v>0.11</v>
      </c>
      <c r="Y54" t="n">
        <v>1</v>
      </c>
      <c r="Z54" t="n">
        <v>10</v>
      </c>
      <c r="AA54" t="n">
        <v>332.1567164468825</v>
      </c>
      <c r="AB54" t="n">
        <v>454.4714731627475</v>
      </c>
      <c r="AC54" t="n">
        <v>411.0973536188129</v>
      </c>
      <c r="AD54" t="n">
        <v>332156.7164468825</v>
      </c>
      <c r="AE54" t="n">
        <v>454471.4731627476</v>
      </c>
      <c r="AF54" t="n">
        <v>2.813327837564836e-06</v>
      </c>
      <c r="AG54" t="n">
        <v>16.8359375</v>
      </c>
      <c r="AH54" t="n">
        <v>411097.3536188129</v>
      </c>
    </row>
    <row r="55">
      <c r="A55" t="n">
        <v>53</v>
      </c>
      <c r="B55" t="n">
        <v>70</v>
      </c>
      <c r="C55" t="inlineStr">
        <is>
          <t xml:space="preserve">CONCLUIDO	</t>
        </is>
      </c>
      <c r="D55" t="n">
        <v>7.7255</v>
      </c>
      <c r="E55" t="n">
        <v>12.94</v>
      </c>
      <c r="F55" t="n">
        <v>10.51</v>
      </c>
      <c r="G55" t="n">
        <v>90.12</v>
      </c>
      <c r="H55" t="n">
        <v>1.58</v>
      </c>
      <c r="I55" t="n">
        <v>7</v>
      </c>
      <c r="J55" t="n">
        <v>160.26</v>
      </c>
      <c r="K55" t="n">
        <v>47.83</v>
      </c>
      <c r="L55" t="n">
        <v>14.25</v>
      </c>
      <c r="M55" t="n">
        <v>5</v>
      </c>
      <c r="N55" t="n">
        <v>28.18</v>
      </c>
      <c r="O55" t="n">
        <v>19998.99</v>
      </c>
      <c r="P55" t="n">
        <v>111.69</v>
      </c>
      <c r="Q55" t="n">
        <v>197.77</v>
      </c>
      <c r="R55" t="n">
        <v>31.19</v>
      </c>
      <c r="S55" t="n">
        <v>25.4</v>
      </c>
      <c r="T55" t="n">
        <v>2057.54</v>
      </c>
      <c r="U55" t="n">
        <v>0.8100000000000001</v>
      </c>
      <c r="V55" t="n">
        <v>0.89</v>
      </c>
      <c r="W55" t="n">
        <v>2.95</v>
      </c>
      <c r="X55" t="n">
        <v>0.12</v>
      </c>
      <c r="Y55" t="n">
        <v>1</v>
      </c>
      <c r="Z55" t="n">
        <v>10</v>
      </c>
      <c r="AA55" t="n">
        <v>332.4341054388715</v>
      </c>
      <c r="AB55" t="n">
        <v>454.8510090191257</v>
      </c>
      <c r="AC55" t="n">
        <v>411.4406671057401</v>
      </c>
      <c r="AD55" t="n">
        <v>332434.1054388715</v>
      </c>
      <c r="AE55" t="n">
        <v>454851.0090191257</v>
      </c>
      <c r="AF55" t="n">
        <v>2.809908881705923e-06</v>
      </c>
      <c r="AG55" t="n">
        <v>16.84895833333333</v>
      </c>
      <c r="AH55" t="n">
        <v>411440.6671057402</v>
      </c>
    </row>
    <row r="56">
      <c r="A56" t="n">
        <v>54</v>
      </c>
      <c r="B56" t="n">
        <v>70</v>
      </c>
      <c r="C56" t="inlineStr">
        <is>
          <t xml:space="preserve">CONCLUIDO	</t>
        </is>
      </c>
      <c r="D56" t="n">
        <v>7.7286</v>
      </c>
      <c r="E56" t="n">
        <v>12.94</v>
      </c>
      <c r="F56" t="n">
        <v>10.51</v>
      </c>
      <c r="G56" t="n">
        <v>90.06999999999999</v>
      </c>
      <c r="H56" t="n">
        <v>1.6</v>
      </c>
      <c r="I56" t="n">
        <v>7</v>
      </c>
      <c r="J56" t="n">
        <v>160.61</v>
      </c>
      <c r="K56" t="n">
        <v>47.83</v>
      </c>
      <c r="L56" t="n">
        <v>14.5</v>
      </c>
      <c r="M56" t="n">
        <v>5</v>
      </c>
      <c r="N56" t="n">
        <v>28.28</v>
      </c>
      <c r="O56" t="n">
        <v>20042.86</v>
      </c>
      <c r="P56" t="n">
        <v>111.35</v>
      </c>
      <c r="Q56" t="n">
        <v>197.76</v>
      </c>
      <c r="R56" t="n">
        <v>31.05</v>
      </c>
      <c r="S56" t="n">
        <v>25.4</v>
      </c>
      <c r="T56" t="n">
        <v>1985.66</v>
      </c>
      <c r="U56" t="n">
        <v>0.82</v>
      </c>
      <c r="V56" t="n">
        <v>0.89</v>
      </c>
      <c r="W56" t="n">
        <v>2.95</v>
      </c>
      <c r="X56" t="n">
        <v>0.12</v>
      </c>
      <c r="Y56" t="n">
        <v>1</v>
      </c>
      <c r="Z56" t="n">
        <v>10</v>
      </c>
      <c r="AA56" t="n">
        <v>332.149021294208</v>
      </c>
      <c r="AB56" t="n">
        <v>454.4609443153722</v>
      </c>
      <c r="AC56" t="n">
        <v>411.0878296298536</v>
      </c>
      <c r="AD56" t="n">
        <v>332149.021294208</v>
      </c>
      <c r="AE56" t="n">
        <v>454460.9443153722</v>
      </c>
      <c r="AF56" t="n">
        <v>2.811036409701947e-06</v>
      </c>
      <c r="AG56" t="n">
        <v>16.84895833333333</v>
      </c>
      <c r="AH56" t="n">
        <v>411087.8296298536</v>
      </c>
    </row>
    <row r="57">
      <c r="A57" t="n">
        <v>55</v>
      </c>
      <c r="B57" t="n">
        <v>70</v>
      </c>
      <c r="C57" t="inlineStr">
        <is>
          <t xml:space="preserve">CONCLUIDO	</t>
        </is>
      </c>
      <c r="D57" t="n">
        <v>7.7268</v>
      </c>
      <c r="E57" t="n">
        <v>12.94</v>
      </c>
      <c r="F57" t="n">
        <v>10.51</v>
      </c>
      <c r="G57" t="n">
        <v>90.09999999999999</v>
      </c>
      <c r="H57" t="n">
        <v>1.62</v>
      </c>
      <c r="I57" t="n">
        <v>7</v>
      </c>
      <c r="J57" t="n">
        <v>160.97</v>
      </c>
      <c r="K57" t="n">
        <v>47.83</v>
      </c>
      <c r="L57" t="n">
        <v>14.75</v>
      </c>
      <c r="M57" t="n">
        <v>5</v>
      </c>
      <c r="N57" t="n">
        <v>28.39</v>
      </c>
      <c r="O57" t="n">
        <v>20086.77</v>
      </c>
      <c r="P57" t="n">
        <v>110.96</v>
      </c>
      <c r="Q57" t="n">
        <v>197.8</v>
      </c>
      <c r="R57" t="n">
        <v>31.19</v>
      </c>
      <c r="S57" t="n">
        <v>25.4</v>
      </c>
      <c r="T57" t="n">
        <v>2057.32</v>
      </c>
      <c r="U57" t="n">
        <v>0.8100000000000001</v>
      </c>
      <c r="V57" t="n">
        <v>0.89</v>
      </c>
      <c r="W57" t="n">
        <v>2.95</v>
      </c>
      <c r="X57" t="n">
        <v>0.12</v>
      </c>
      <c r="Y57" t="n">
        <v>1</v>
      </c>
      <c r="Z57" t="n">
        <v>10</v>
      </c>
      <c r="AA57" t="n">
        <v>331.9008087493848</v>
      </c>
      <c r="AB57" t="n">
        <v>454.1213289611804</v>
      </c>
      <c r="AC57" t="n">
        <v>410.7806266884127</v>
      </c>
      <c r="AD57" t="n">
        <v>331900.8087493848</v>
      </c>
      <c r="AE57" t="n">
        <v>454121.3289611804</v>
      </c>
      <c r="AF57" t="n">
        <v>2.810381716026836e-06</v>
      </c>
      <c r="AG57" t="n">
        <v>16.84895833333333</v>
      </c>
      <c r="AH57" t="n">
        <v>410780.6266884127</v>
      </c>
    </row>
    <row r="58">
      <c r="A58" t="n">
        <v>56</v>
      </c>
      <c r="B58" t="n">
        <v>70</v>
      </c>
      <c r="C58" t="inlineStr">
        <is>
          <t xml:space="preserve">CONCLUIDO	</t>
        </is>
      </c>
      <c r="D58" t="n">
        <v>7.7258</v>
      </c>
      <c r="E58" t="n">
        <v>12.94</v>
      </c>
      <c r="F58" t="n">
        <v>10.51</v>
      </c>
      <c r="G58" t="n">
        <v>90.11</v>
      </c>
      <c r="H58" t="n">
        <v>1.65</v>
      </c>
      <c r="I58" t="n">
        <v>7</v>
      </c>
      <c r="J58" t="n">
        <v>161.32</v>
      </c>
      <c r="K58" t="n">
        <v>47.83</v>
      </c>
      <c r="L58" t="n">
        <v>15</v>
      </c>
      <c r="M58" t="n">
        <v>5</v>
      </c>
      <c r="N58" t="n">
        <v>28.5</v>
      </c>
      <c r="O58" t="n">
        <v>20130.71</v>
      </c>
      <c r="P58" t="n">
        <v>110.53</v>
      </c>
      <c r="Q58" t="n">
        <v>197.75</v>
      </c>
      <c r="R58" t="n">
        <v>31.32</v>
      </c>
      <c r="S58" t="n">
        <v>25.4</v>
      </c>
      <c r="T58" t="n">
        <v>2118.8</v>
      </c>
      <c r="U58" t="n">
        <v>0.8100000000000001</v>
      </c>
      <c r="V58" t="n">
        <v>0.89</v>
      </c>
      <c r="W58" t="n">
        <v>2.95</v>
      </c>
      <c r="X58" t="n">
        <v>0.12</v>
      </c>
      <c r="Y58" t="n">
        <v>1</v>
      </c>
      <c r="Z58" t="n">
        <v>10</v>
      </c>
      <c r="AA58" t="n">
        <v>331.6125935366034</v>
      </c>
      <c r="AB58" t="n">
        <v>453.726980191895</v>
      </c>
      <c r="AC58" t="n">
        <v>410.423914012196</v>
      </c>
      <c r="AD58" t="n">
        <v>331612.5935366034</v>
      </c>
      <c r="AE58" t="n">
        <v>453726.980191895</v>
      </c>
      <c r="AF58" t="n">
        <v>2.810017997318441e-06</v>
      </c>
      <c r="AG58" t="n">
        <v>16.84895833333333</v>
      </c>
      <c r="AH58" t="n">
        <v>410423.914012196</v>
      </c>
    </row>
    <row r="59">
      <c r="A59" t="n">
        <v>57</v>
      </c>
      <c r="B59" t="n">
        <v>70</v>
      </c>
      <c r="C59" t="inlineStr">
        <is>
          <t xml:space="preserve">CONCLUIDO	</t>
        </is>
      </c>
      <c r="D59" t="n">
        <v>7.727</v>
      </c>
      <c r="E59" t="n">
        <v>12.94</v>
      </c>
      <c r="F59" t="n">
        <v>10.51</v>
      </c>
      <c r="G59" t="n">
        <v>90.09999999999999</v>
      </c>
      <c r="H59" t="n">
        <v>1.67</v>
      </c>
      <c r="I59" t="n">
        <v>7</v>
      </c>
      <c r="J59" t="n">
        <v>161.68</v>
      </c>
      <c r="K59" t="n">
        <v>47.83</v>
      </c>
      <c r="L59" t="n">
        <v>15.25</v>
      </c>
      <c r="M59" t="n">
        <v>5</v>
      </c>
      <c r="N59" t="n">
        <v>28.6</v>
      </c>
      <c r="O59" t="n">
        <v>20174.69</v>
      </c>
      <c r="P59" t="n">
        <v>110.21</v>
      </c>
      <c r="Q59" t="n">
        <v>197.76</v>
      </c>
      <c r="R59" t="n">
        <v>31.19</v>
      </c>
      <c r="S59" t="n">
        <v>25.4</v>
      </c>
      <c r="T59" t="n">
        <v>2057.77</v>
      </c>
      <c r="U59" t="n">
        <v>0.8100000000000001</v>
      </c>
      <c r="V59" t="n">
        <v>0.89</v>
      </c>
      <c r="W59" t="n">
        <v>2.95</v>
      </c>
      <c r="X59" t="n">
        <v>0.12</v>
      </c>
      <c r="Y59" t="n">
        <v>1</v>
      </c>
      <c r="Z59" t="n">
        <v>10</v>
      </c>
      <c r="AA59" t="n">
        <v>331.3696661657435</v>
      </c>
      <c r="AB59" t="n">
        <v>453.3945962458853</v>
      </c>
      <c r="AC59" t="n">
        <v>410.1232523234897</v>
      </c>
      <c r="AD59" t="n">
        <v>331369.6661657435</v>
      </c>
      <c r="AE59" t="n">
        <v>453394.5962458854</v>
      </c>
      <c r="AF59" t="n">
        <v>2.810454459768515e-06</v>
      </c>
      <c r="AG59" t="n">
        <v>16.84895833333333</v>
      </c>
      <c r="AH59" t="n">
        <v>410123.2523234898</v>
      </c>
    </row>
    <row r="60">
      <c r="A60" t="n">
        <v>58</v>
      </c>
      <c r="B60" t="n">
        <v>70</v>
      </c>
      <c r="C60" t="inlineStr">
        <is>
          <t xml:space="preserve">CONCLUIDO	</t>
        </is>
      </c>
      <c r="D60" t="n">
        <v>7.7295</v>
      </c>
      <c r="E60" t="n">
        <v>12.94</v>
      </c>
      <c r="F60" t="n">
        <v>10.51</v>
      </c>
      <c r="G60" t="n">
        <v>90.06</v>
      </c>
      <c r="H60" t="n">
        <v>1.69</v>
      </c>
      <c r="I60" t="n">
        <v>7</v>
      </c>
      <c r="J60" t="n">
        <v>162.04</v>
      </c>
      <c r="K60" t="n">
        <v>47.83</v>
      </c>
      <c r="L60" t="n">
        <v>15.5</v>
      </c>
      <c r="M60" t="n">
        <v>5</v>
      </c>
      <c r="N60" t="n">
        <v>28.71</v>
      </c>
      <c r="O60" t="n">
        <v>20218.71</v>
      </c>
      <c r="P60" t="n">
        <v>109.64</v>
      </c>
      <c r="Q60" t="n">
        <v>197.77</v>
      </c>
      <c r="R60" t="n">
        <v>31.06</v>
      </c>
      <c r="S60" t="n">
        <v>25.4</v>
      </c>
      <c r="T60" t="n">
        <v>1992</v>
      </c>
      <c r="U60" t="n">
        <v>0.82</v>
      </c>
      <c r="V60" t="n">
        <v>0.89</v>
      </c>
      <c r="W60" t="n">
        <v>2.95</v>
      </c>
      <c r="X60" t="n">
        <v>0.12</v>
      </c>
      <c r="Y60" t="n">
        <v>1</v>
      </c>
      <c r="Z60" t="n">
        <v>10</v>
      </c>
      <c r="AA60" t="n">
        <v>330.9318679564261</v>
      </c>
      <c r="AB60" t="n">
        <v>452.7955814216033</v>
      </c>
      <c r="AC60" t="n">
        <v>409.5814066333145</v>
      </c>
      <c r="AD60" t="n">
        <v>330931.8679564261</v>
      </c>
      <c r="AE60" t="n">
        <v>452795.5814216033</v>
      </c>
      <c r="AF60" t="n">
        <v>2.811363756539503e-06</v>
      </c>
      <c r="AG60" t="n">
        <v>16.84895833333333</v>
      </c>
      <c r="AH60" t="n">
        <v>409581.4066333146</v>
      </c>
    </row>
    <row r="61">
      <c r="A61" t="n">
        <v>59</v>
      </c>
      <c r="B61" t="n">
        <v>70</v>
      </c>
      <c r="C61" t="inlineStr">
        <is>
          <t xml:space="preserve">CONCLUIDO	</t>
        </is>
      </c>
      <c r="D61" t="n">
        <v>7.7608</v>
      </c>
      <c r="E61" t="n">
        <v>12.89</v>
      </c>
      <c r="F61" t="n">
        <v>10.48</v>
      </c>
      <c r="G61" t="n">
        <v>104.84</v>
      </c>
      <c r="H61" t="n">
        <v>1.72</v>
      </c>
      <c r="I61" t="n">
        <v>6</v>
      </c>
      <c r="J61" t="n">
        <v>162.4</v>
      </c>
      <c r="K61" t="n">
        <v>47.83</v>
      </c>
      <c r="L61" t="n">
        <v>15.75</v>
      </c>
      <c r="M61" t="n">
        <v>4</v>
      </c>
      <c r="N61" t="n">
        <v>28.82</v>
      </c>
      <c r="O61" t="n">
        <v>20262.76</v>
      </c>
      <c r="P61" t="n">
        <v>109.08</v>
      </c>
      <c r="Q61" t="n">
        <v>197.75</v>
      </c>
      <c r="R61" t="n">
        <v>30.33</v>
      </c>
      <c r="S61" t="n">
        <v>25.4</v>
      </c>
      <c r="T61" t="n">
        <v>1629.26</v>
      </c>
      <c r="U61" t="n">
        <v>0.84</v>
      </c>
      <c r="V61" t="n">
        <v>0.89</v>
      </c>
      <c r="W61" t="n">
        <v>2.95</v>
      </c>
      <c r="X61" t="n">
        <v>0.09</v>
      </c>
      <c r="Y61" t="n">
        <v>1</v>
      </c>
      <c r="Z61" t="n">
        <v>10</v>
      </c>
      <c r="AA61" t="n">
        <v>329.9859140394</v>
      </c>
      <c r="AB61" t="n">
        <v>451.5012855397869</v>
      </c>
      <c r="AC61" t="n">
        <v>408.4106365339031</v>
      </c>
      <c r="AD61" t="n">
        <v>329985.9140394001</v>
      </c>
      <c r="AE61" t="n">
        <v>451501.2855397869</v>
      </c>
      <c r="AF61" t="n">
        <v>2.822748152112268e-06</v>
      </c>
      <c r="AG61" t="n">
        <v>16.78385416666667</v>
      </c>
      <c r="AH61" t="n">
        <v>408410.6365339031</v>
      </c>
    </row>
    <row r="62">
      <c r="A62" t="n">
        <v>60</v>
      </c>
      <c r="B62" t="n">
        <v>70</v>
      </c>
      <c r="C62" t="inlineStr">
        <is>
          <t xml:space="preserve">CONCLUIDO	</t>
        </is>
      </c>
      <c r="D62" t="n">
        <v>7.7633</v>
      </c>
      <c r="E62" t="n">
        <v>12.88</v>
      </c>
      <c r="F62" t="n">
        <v>10.48</v>
      </c>
      <c r="G62" t="n">
        <v>104.79</v>
      </c>
      <c r="H62" t="n">
        <v>1.74</v>
      </c>
      <c r="I62" t="n">
        <v>6</v>
      </c>
      <c r="J62" t="n">
        <v>162.75</v>
      </c>
      <c r="K62" t="n">
        <v>47.83</v>
      </c>
      <c r="L62" t="n">
        <v>16</v>
      </c>
      <c r="M62" t="n">
        <v>4</v>
      </c>
      <c r="N62" t="n">
        <v>28.92</v>
      </c>
      <c r="O62" t="n">
        <v>20306.85</v>
      </c>
      <c r="P62" t="n">
        <v>109.02</v>
      </c>
      <c r="Q62" t="n">
        <v>197.75</v>
      </c>
      <c r="R62" t="n">
        <v>30.2</v>
      </c>
      <c r="S62" t="n">
        <v>25.4</v>
      </c>
      <c r="T62" t="n">
        <v>1565.45</v>
      </c>
      <c r="U62" t="n">
        <v>0.84</v>
      </c>
      <c r="V62" t="n">
        <v>0.89</v>
      </c>
      <c r="W62" t="n">
        <v>2.95</v>
      </c>
      <c r="X62" t="n">
        <v>0.09</v>
      </c>
      <c r="Y62" t="n">
        <v>1</v>
      </c>
      <c r="Z62" t="n">
        <v>10</v>
      </c>
      <c r="AA62" t="n">
        <v>329.907969993768</v>
      </c>
      <c r="AB62" t="n">
        <v>451.3946390579046</v>
      </c>
      <c r="AC62" t="n">
        <v>408.3141682425724</v>
      </c>
      <c r="AD62" t="n">
        <v>329907.969993768</v>
      </c>
      <c r="AE62" t="n">
        <v>451394.6390579046</v>
      </c>
      <c r="AF62" t="n">
        <v>2.823657448883255e-06</v>
      </c>
      <c r="AG62" t="n">
        <v>16.77083333333333</v>
      </c>
      <c r="AH62" t="n">
        <v>408314.1682425723</v>
      </c>
    </row>
    <row r="63">
      <c r="A63" t="n">
        <v>61</v>
      </c>
      <c r="B63" t="n">
        <v>70</v>
      </c>
      <c r="C63" t="inlineStr">
        <is>
          <t xml:space="preserve">CONCLUIDO	</t>
        </is>
      </c>
      <c r="D63" t="n">
        <v>7.7605</v>
      </c>
      <c r="E63" t="n">
        <v>12.89</v>
      </c>
      <c r="F63" t="n">
        <v>10.48</v>
      </c>
      <c r="G63" t="n">
        <v>104.84</v>
      </c>
      <c r="H63" t="n">
        <v>1.77</v>
      </c>
      <c r="I63" t="n">
        <v>6</v>
      </c>
      <c r="J63" t="n">
        <v>163.11</v>
      </c>
      <c r="K63" t="n">
        <v>47.83</v>
      </c>
      <c r="L63" t="n">
        <v>16.25</v>
      </c>
      <c r="M63" t="n">
        <v>4</v>
      </c>
      <c r="N63" t="n">
        <v>29.03</v>
      </c>
      <c r="O63" t="n">
        <v>20350.97</v>
      </c>
      <c r="P63" t="n">
        <v>109.18</v>
      </c>
      <c r="Q63" t="n">
        <v>197.78</v>
      </c>
      <c r="R63" t="n">
        <v>30.38</v>
      </c>
      <c r="S63" t="n">
        <v>25.4</v>
      </c>
      <c r="T63" t="n">
        <v>1654.23</v>
      </c>
      <c r="U63" t="n">
        <v>0.84</v>
      </c>
      <c r="V63" t="n">
        <v>0.89</v>
      </c>
      <c r="W63" t="n">
        <v>2.95</v>
      </c>
      <c r="X63" t="n">
        <v>0.09</v>
      </c>
      <c r="Y63" t="n">
        <v>1</v>
      </c>
      <c r="Z63" t="n">
        <v>10</v>
      </c>
      <c r="AA63" t="n">
        <v>330.060345598726</v>
      </c>
      <c r="AB63" t="n">
        <v>451.6031260829452</v>
      </c>
      <c r="AC63" t="n">
        <v>408.5027575585564</v>
      </c>
      <c r="AD63" t="n">
        <v>330060.345598726</v>
      </c>
      <c r="AE63" t="n">
        <v>451603.1260829452</v>
      </c>
      <c r="AF63" t="n">
        <v>2.822639036499749e-06</v>
      </c>
      <c r="AG63" t="n">
        <v>16.78385416666667</v>
      </c>
      <c r="AH63" t="n">
        <v>408502.7575585564</v>
      </c>
    </row>
    <row r="64">
      <c r="A64" t="n">
        <v>62</v>
      </c>
      <c r="B64" t="n">
        <v>70</v>
      </c>
      <c r="C64" t="inlineStr">
        <is>
          <t xml:space="preserve">CONCLUIDO	</t>
        </is>
      </c>
      <c r="D64" t="n">
        <v>7.7605</v>
      </c>
      <c r="E64" t="n">
        <v>12.89</v>
      </c>
      <c r="F64" t="n">
        <v>10.48</v>
      </c>
      <c r="G64" t="n">
        <v>104.84</v>
      </c>
      <c r="H64" t="n">
        <v>1.79</v>
      </c>
      <c r="I64" t="n">
        <v>6</v>
      </c>
      <c r="J64" t="n">
        <v>163.47</v>
      </c>
      <c r="K64" t="n">
        <v>47.83</v>
      </c>
      <c r="L64" t="n">
        <v>16.5</v>
      </c>
      <c r="M64" t="n">
        <v>4</v>
      </c>
      <c r="N64" t="n">
        <v>29.14</v>
      </c>
      <c r="O64" t="n">
        <v>20395.14</v>
      </c>
      <c r="P64" t="n">
        <v>109.45</v>
      </c>
      <c r="Q64" t="n">
        <v>197.76</v>
      </c>
      <c r="R64" t="n">
        <v>30.41</v>
      </c>
      <c r="S64" t="n">
        <v>25.4</v>
      </c>
      <c r="T64" t="n">
        <v>1672.35</v>
      </c>
      <c r="U64" t="n">
        <v>0.84</v>
      </c>
      <c r="V64" t="n">
        <v>0.89</v>
      </c>
      <c r="W64" t="n">
        <v>2.95</v>
      </c>
      <c r="X64" t="n">
        <v>0.09</v>
      </c>
      <c r="Y64" t="n">
        <v>1</v>
      </c>
      <c r="Z64" t="n">
        <v>10</v>
      </c>
      <c r="AA64" t="n">
        <v>330.2496798958819</v>
      </c>
      <c r="AB64" t="n">
        <v>451.8621816211536</v>
      </c>
      <c r="AC64" t="n">
        <v>408.737089199785</v>
      </c>
      <c r="AD64" t="n">
        <v>330249.6798958819</v>
      </c>
      <c r="AE64" t="n">
        <v>451862.1816211537</v>
      </c>
      <c r="AF64" t="n">
        <v>2.822639036499749e-06</v>
      </c>
      <c r="AG64" t="n">
        <v>16.78385416666667</v>
      </c>
      <c r="AH64" t="n">
        <v>408737.089199785</v>
      </c>
    </row>
    <row r="65">
      <c r="A65" t="n">
        <v>63</v>
      </c>
      <c r="B65" t="n">
        <v>70</v>
      </c>
      <c r="C65" t="inlineStr">
        <is>
          <t xml:space="preserve">CONCLUIDO	</t>
        </is>
      </c>
      <c r="D65" t="n">
        <v>7.7598</v>
      </c>
      <c r="E65" t="n">
        <v>12.89</v>
      </c>
      <c r="F65" t="n">
        <v>10.49</v>
      </c>
      <c r="G65" t="n">
        <v>104.85</v>
      </c>
      <c r="H65" t="n">
        <v>1.81</v>
      </c>
      <c r="I65" t="n">
        <v>6</v>
      </c>
      <c r="J65" t="n">
        <v>163.83</v>
      </c>
      <c r="K65" t="n">
        <v>47.83</v>
      </c>
      <c r="L65" t="n">
        <v>16.75</v>
      </c>
      <c r="M65" t="n">
        <v>4</v>
      </c>
      <c r="N65" t="n">
        <v>29.25</v>
      </c>
      <c r="O65" t="n">
        <v>20439.33</v>
      </c>
      <c r="P65" t="n">
        <v>109.5</v>
      </c>
      <c r="Q65" t="n">
        <v>197.75</v>
      </c>
      <c r="R65" t="n">
        <v>30.33</v>
      </c>
      <c r="S65" t="n">
        <v>25.4</v>
      </c>
      <c r="T65" t="n">
        <v>1633.42</v>
      </c>
      <c r="U65" t="n">
        <v>0.84</v>
      </c>
      <c r="V65" t="n">
        <v>0.89</v>
      </c>
      <c r="W65" t="n">
        <v>2.95</v>
      </c>
      <c r="X65" t="n">
        <v>0.1</v>
      </c>
      <c r="Y65" t="n">
        <v>1</v>
      </c>
      <c r="Z65" t="n">
        <v>10</v>
      </c>
      <c r="AA65" t="n">
        <v>330.3281708840855</v>
      </c>
      <c r="AB65" t="n">
        <v>451.9695764539919</v>
      </c>
      <c r="AC65" t="n">
        <v>408.8342344205067</v>
      </c>
      <c r="AD65" t="n">
        <v>330328.1708840855</v>
      </c>
      <c r="AE65" t="n">
        <v>451969.5764539919</v>
      </c>
      <c r="AF65" t="n">
        <v>2.822384433403873e-06</v>
      </c>
      <c r="AG65" t="n">
        <v>16.78385416666667</v>
      </c>
      <c r="AH65" t="n">
        <v>408834.2344205067</v>
      </c>
    </row>
    <row r="66">
      <c r="A66" t="n">
        <v>64</v>
      </c>
      <c r="B66" t="n">
        <v>70</v>
      </c>
      <c r="C66" t="inlineStr">
        <is>
          <t xml:space="preserve">CONCLUIDO	</t>
        </is>
      </c>
      <c r="D66" t="n">
        <v>7.7615</v>
      </c>
      <c r="E66" t="n">
        <v>12.88</v>
      </c>
      <c r="F66" t="n">
        <v>10.48</v>
      </c>
      <c r="G66" t="n">
        <v>104.83</v>
      </c>
      <c r="H66" t="n">
        <v>1.83</v>
      </c>
      <c r="I66" t="n">
        <v>6</v>
      </c>
      <c r="J66" t="n">
        <v>164.19</v>
      </c>
      <c r="K66" t="n">
        <v>47.83</v>
      </c>
      <c r="L66" t="n">
        <v>17</v>
      </c>
      <c r="M66" t="n">
        <v>4</v>
      </c>
      <c r="N66" t="n">
        <v>29.36</v>
      </c>
      <c r="O66" t="n">
        <v>20483.57</v>
      </c>
      <c r="P66" t="n">
        <v>109.21</v>
      </c>
      <c r="Q66" t="n">
        <v>197.75</v>
      </c>
      <c r="R66" t="n">
        <v>30.23</v>
      </c>
      <c r="S66" t="n">
        <v>25.4</v>
      </c>
      <c r="T66" t="n">
        <v>1580.61</v>
      </c>
      <c r="U66" t="n">
        <v>0.84</v>
      </c>
      <c r="V66" t="n">
        <v>0.89</v>
      </c>
      <c r="W66" t="n">
        <v>2.95</v>
      </c>
      <c r="X66" t="n">
        <v>0.09</v>
      </c>
      <c r="Y66" t="n">
        <v>1</v>
      </c>
      <c r="Z66" t="n">
        <v>10</v>
      </c>
      <c r="AA66" t="n">
        <v>330.0670131407313</v>
      </c>
      <c r="AB66" t="n">
        <v>451.6122489080681</v>
      </c>
      <c r="AC66" t="n">
        <v>408.5110097140536</v>
      </c>
      <c r="AD66" t="n">
        <v>330067.0131407313</v>
      </c>
      <c r="AE66" t="n">
        <v>451612.2489080681</v>
      </c>
      <c r="AF66" t="n">
        <v>2.823002755208144e-06</v>
      </c>
      <c r="AG66" t="n">
        <v>16.77083333333333</v>
      </c>
      <c r="AH66" t="n">
        <v>408511.0097140535</v>
      </c>
    </row>
    <row r="67">
      <c r="A67" t="n">
        <v>65</v>
      </c>
      <c r="B67" t="n">
        <v>70</v>
      </c>
      <c r="C67" t="inlineStr">
        <is>
          <t xml:space="preserve">CONCLUIDO	</t>
        </is>
      </c>
      <c r="D67" t="n">
        <v>7.7598</v>
      </c>
      <c r="E67" t="n">
        <v>12.89</v>
      </c>
      <c r="F67" t="n">
        <v>10.49</v>
      </c>
      <c r="G67" t="n">
        <v>104.85</v>
      </c>
      <c r="H67" t="n">
        <v>1.86</v>
      </c>
      <c r="I67" t="n">
        <v>6</v>
      </c>
      <c r="J67" t="n">
        <v>164.54</v>
      </c>
      <c r="K67" t="n">
        <v>47.83</v>
      </c>
      <c r="L67" t="n">
        <v>17.25</v>
      </c>
      <c r="M67" t="n">
        <v>4</v>
      </c>
      <c r="N67" t="n">
        <v>29.47</v>
      </c>
      <c r="O67" t="n">
        <v>20527.85</v>
      </c>
      <c r="P67" t="n">
        <v>109.21</v>
      </c>
      <c r="Q67" t="n">
        <v>197.76</v>
      </c>
      <c r="R67" t="n">
        <v>30.32</v>
      </c>
      <c r="S67" t="n">
        <v>25.4</v>
      </c>
      <c r="T67" t="n">
        <v>1626.33</v>
      </c>
      <c r="U67" t="n">
        <v>0.84</v>
      </c>
      <c r="V67" t="n">
        <v>0.89</v>
      </c>
      <c r="W67" t="n">
        <v>2.95</v>
      </c>
      <c r="X67" t="n">
        <v>0.09</v>
      </c>
      <c r="Y67" t="n">
        <v>1</v>
      </c>
      <c r="Z67" t="n">
        <v>10</v>
      </c>
      <c r="AA67" t="n">
        <v>330.1247934794594</v>
      </c>
      <c r="AB67" t="n">
        <v>451.6913065166045</v>
      </c>
      <c r="AC67" t="n">
        <v>408.5825221753893</v>
      </c>
      <c r="AD67" t="n">
        <v>330124.7934794594</v>
      </c>
      <c r="AE67" t="n">
        <v>451691.3065166045</v>
      </c>
      <c r="AF67" t="n">
        <v>2.822384433403873e-06</v>
      </c>
      <c r="AG67" t="n">
        <v>16.78385416666667</v>
      </c>
      <c r="AH67" t="n">
        <v>408582.5221753893</v>
      </c>
    </row>
    <row r="68">
      <c r="A68" t="n">
        <v>66</v>
      </c>
      <c r="B68" t="n">
        <v>70</v>
      </c>
      <c r="C68" t="inlineStr">
        <is>
          <t xml:space="preserve">CONCLUIDO	</t>
        </is>
      </c>
      <c r="D68" t="n">
        <v>7.7575</v>
      </c>
      <c r="E68" t="n">
        <v>12.89</v>
      </c>
      <c r="F68" t="n">
        <v>10.49</v>
      </c>
      <c r="G68" t="n">
        <v>104.89</v>
      </c>
      <c r="H68" t="n">
        <v>1.88</v>
      </c>
      <c r="I68" t="n">
        <v>6</v>
      </c>
      <c r="J68" t="n">
        <v>164.9</v>
      </c>
      <c r="K68" t="n">
        <v>47.83</v>
      </c>
      <c r="L68" t="n">
        <v>17.5</v>
      </c>
      <c r="M68" t="n">
        <v>4</v>
      </c>
      <c r="N68" t="n">
        <v>29.58</v>
      </c>
      <c r="O68" t="n">
        <v>20572.16</v>
      </c>
      <c r="P68" t="n">
        <v>108.96</v>
      </c>
      <c r="Q68" t="n">
        <v>197.75</v>
      </c>
      <c r="R68" t="n">
        <v>30.42</v>
      </c>
      <c r="S68" t="n">
        <v>25.4</v>
      </c>
      <c r="T68" t="n">
        <v>1676.16</v>
      </c>
      <c r="U68" t="n">
        <v>0.83</v>
      </c>
      <c r="V68" t="n">
        <v>0.89</v>
      </c>
      <c r="W68" t="n">
        <v>2.95</v>
      </c>
      <c r="X68" t="n">
        <v>0.1</v>
      </c>
      <c r="Y68" t="n">
        <v>1</v>
      </c>
      <c r="Z68" t="n">
        <v>10</v>
      </c>
      <c r="AA68" t="n">
        <v>329.98249614614</v>
      </c>
      <c r="AB68" t="n">
        <v>451.4966090274417</v>
      </c>
      <c r="AC68" t="n">
        <v>408.4064063413325</v>
      </c>
      <c r="AD68" t="n">
        <v>329982.49614614</v>
      </c>
      <c r="AE68" t="n">
        <v>451496.6090274416</v>
      </c>
      <c r="AF68" t="n">
        <v>2.821547880374564e-06</v>
      </c>
      <c r="AG68" t="n">
        <v>16.78385416666667</v>
      </c>
      <c r="AH68" t="n">
        <v>408406.4063413325</v>
      </c>
    </row>
    <row r="69">
      <c r="A69" t="n">
        <v>67</v>
      </c>
      <c r="B69" t="n">
        <v>70</v>
      </c>
      <c r="C69" t="inlineStr">
        <is>
          <t xml:space="preserve">CONCLUIDO	</t>
        </is>
      </c>
      <c r="D69" t="n">
        <v>7.7578</v>
      </c>
      <c r="E69" t="n">
        <v>12.89</v>
      </c>
      <c r="F69" t="n">
        <v>10.49</v>
      </c>
      <c r="G69" t="n">
        <v>104.89</v>
      </c>
      <c r="H69" t="n">
        <v>1.9</v>
      </c>
      <c r="I69" t="n">
        <v>6</v>
      </c>
      <c r="J69" t="n">
        <v>165.26</v>
      </c>
      <c r="K69" t="n">
        <v>47.83</v>
      </c>
      <c r="L69" t="n">
        <v>17.75</v>
      </c>
      <c r="M69" t="n">
        <v>4</v>
      </c>
      <c r="N69" t="n">
        <v>29.69</v>
      </c>
      <c r="O69" t="n">
        <v>20616.5</v>
      </c>
      <c r="P69" t="n">
        <v>108.72</v>
      </c>
      <c r="Q69" t="n">
        <v>197.75</v>
      </c>
      <c r="R69" t="n">
        <v>30.43</v>
      </c>
      <c r="S69" t="n">
        <v>25.4</v>
      </c>
      <c r="T69" t="n">
        <v>1679.34</v>
      </c>
      <c r="U69" t="n">
        <v>0.83</v>
      </c>
      <c r="V69" t="n">
        <v>0.89</v>
      </c>
      <c r="W69" t="n">
        <v>2.95</v>
      </c>
      <c r="X69" t="n">
        <v>0.1</v>
      </c>
      <c r="Y69" t="n">
        <v>1</v>
      </c>
      <c r="Z69" t="n">
        <v>10</v>
      </c>
      <c r="AA69" t="n">
        <v>329.8098313068615</v>
      </c>
      <c r="AB69" t="n">
        <v>451.2603613769057</v>
      </c>
      <c r="AC69" t="n">
        <v>408.1927058349881</v>
      </c>
      <c r="AD69" t="n">
        <v>329809.8313068615</v>
      </c>
      <c r="AE69" t="n">
        <v>451260.3613769058</v>
      </c>
      <c r="AF69" t="n">
        <v>2.821656995987082e-06</v>
      </c>
      <c r="AG69" t="n">
        <v>16.78385416666667</v>
      </c>
      <c r="AH69" t="n">
        <v>408192.7058349881</v>
      </c>
    </row>
    <row r="70">
      <c r="A70" t="n">
        <v>68</v>
      </c>
      <c r="B70" t="n">
        <v>70</v>
      </c>
      <c r="C70" t="inlineStr">
        <is>
          <t xml:space="preserve">CONCLUIDO	</t>
        </is>
      </c>
      <c r="D70" t="n">
        <v>7.7564</v>
      </c>
      <c r="E70" t="n">
        <v>12.89</v>
      </c>
      <c r="F70" t="n">
        <v>10.49</v>
      </c>
      <c r="G70" t="n">
        <v>104.91</v>
      </c>
      <c r="H70" t="n">
        <v>1.93</v>
      </c>
      <c r="I70" t="n">
        <v>6</v>
      </c>
      <c r="J70" t="n">
        <v>165.62</v>
      </c>
      <c r="K70" t="n">
        <v>47.83</v>
      </c>
      <c r="L70" t="n">
        <v>18</v>
      </c>
      <c r="M70" t="n">
        <v>4</v>
      </c>
      <c r="N70" t="n">
        <v>29.8</v>
      </c>
      <c r="O70" t="n">
        <v>20660.89</v>
      </c>
      <c r="P70" t="n">
        <v>108.42</v>
      </c>
      <c r="Q70" t="n">
        <v>197.76</v>
      </c>
      <c r="R70" t="n">
        <v>30.5</v>
      </c>
      <c r="S70" t="n">
        <v>25.4</v>
      </c>
      <c r="T70" t="n">
        <v>1713.65</v>
      </c>
      <c r="U70" t="n">
        <v>0.83</v>
      </c>
      <c r="V70" t="n">
        <v>0.89</v>
      </c>
      <c r="W70" t="n">
        <v>2.95</v>
      </c>
      <c r="X70" t="n">
        <v>0.1</v>
      </c>
      <c r="Y70" t="n">
        <v>1</v>
      </c>
      <c r="Z70" t="n">
        <v>10</v>
      </c>
      <c r="AA70" t="n">
        <v>329.6194303207767</v>
      </c>
      <c r="AB70" t="n">
        <v>450.9998463478458</v>
      </c>
      <c r="AC70" t="n">
        <v>407.9570539946666</v>
      </c>
      <c r="AD70" t="n">
        <v>329619.4303207767</v>
      </c>
      <c r="AE70" t="n">
        <v>450999.8463478459</v>
      </c>
      <c r="AF70" t="n">
        <v>2.82114778979533e-06</v>
      </c>
      <c r="AG70" t="n">
        <v>16.78385416666667</v>
      </c>
      <c r="AH70" t="n">
        <v>407957.0539946666</v>
      </c>
    </row>
    <row r="71">
      <c r="A71" t="n">
        <v>69</v>
      </c>
      <c r="B71" t="n">
        <v>70</v>
      </c>
      <c r="C71" t="inlineStr">
        <is>
          <t xml:space="preserve">CONCLUIDO	</t>
        </is>
      </c>
      <c r="D71" t="n">
        <v>7.7611</v>
      </c>
      <c r="E71" t="n">
        <v>12.88</v>
      </c>
      <c r="F71" t="n">
        <v>10.48</v>
      </c>
      <c r="G71" t="n">
        <v>104.83</v>
      </c>
      <c r="H71" t="n">
        <v>1.95</v>
      </c>
      <c r="I71" t="n">
        <v>6</v>
      </c>
      <c r="J71" t="n">
        <v>165.98</v>
      </c>
      <c r="K71" t="n">
        <v>47.83</v>
      </c>
      <c r="L71" t="n">
        <v>18.25</v>
      </c>
      <c r="M71" t="n">
        <v>4</v>
      </c>
      <c r="N71" t="n">
        <v>29.91</v>
      </c>
      <c r="O71" t="n">
        <v>20705.31</v>
      </c>
      <c r="P71" t="n">
        <v>107.83</v>
      </c>
      <c r="Q71" t="n">
        <v>197.75</v>
      </c>
      <c r="R71" t="n">
        <v>30.36</v>
      </c>
      <c r="S71" t="n">
        <v>25.4</v>
      </c>
      <c r="T71" t="n">
        <v>1645.46</v>
      </c>
      <c r="U71" t="n">
        <v>0.84</v>
      </c>
      <c r="V71" t="n">
        <v>0.89</v>
      </c>
      <c r="W71" t="n">
        <v>2.95</v>
      </c>
      <c r="X71" t="n">
        <v>0.09</v>
      </c>
      <c r="Y71" t="n">
        <v>1</v>
      </c>
      <c r="Z71" t="n">
        <v>10</v>
      </c>
      <c r="AA71" t="n">
        <v>329.1051267195419</v>
      </c>
      <c r="AB71" t="n">
        <v>450.2961534711629</v>
      </c>
      <c r="AC71" t="n">
        <v>407.3205205784951</v>
      </c>
      <c r="AD71" t="n">
        <v>329105.126719542</v>
      </c>
      <c r="AE71" t="n">
        <v>450296.153471163</v>
      </c>
      <c r="AF71" t="n">
        <v>2.822857267724786e-06</v>
      </c>
      <c r="AG71" t="n">
        <v>16.77083333333333</v>
      </c>
      <c r="AH71" t="n">
        <v>407320.5205784951</v>
      </c>
    </row>
    <row r="72">
      <c r="A72" t="n">
        <v>70</v>
      </c>
      <c r="B72" t="n">
        <v>70</v>
      </c>
      <c r="C72" t="inlineStr">
        <is>
          <t xml:space="preserve">CONCLUIDO	</t>
        </is>
      </c>
      <c r="D72" t="n">
        <v>7.7598</v>
      </c>
      <c r="E72" t="n">
        <v>12.89</v>
      </c>
      <c r="F72" t="n">
        <v>10.49</v>
      </c>
      <c r="G72" t="n">
        <v>104.85</v>
      </c>
      <c r="H72" t="n">
        <v>1.97</v>
      </c>
      <c r="I72" t="n">
        <v>6</v>
      </c>
      <c r="J72" t="n">
        <v>166.34</v>
      </c>
      <c r="K72" t="n">
        <v>47.83</v>
      </c>
      <c r="L72" t="n">
        <v>18.5</v>
      </c>
      <c r="M72" t="n">
        <v>4</v>
      </c>
      <c r="N72" t="n">
        <v>30.02</v>
      </c>
      <c r="O72" t="n">
        <v>20749.77</v>
      </c>
      <c r="P72" t="n">
        <v>107.54</v>
      </c>
      <c r="Q72" t="n">
        <v>197.75</v>
      </c>
      <c r="R72" t="n">
        <v>30.39</v>
      </c>
      <c r="S72" t="n">
        <v>25.4</v>
      </c>
      <c r="T72" t="n">
        <v>1662.25</v>
      </c>
      <c r="U72" t="n">
        <v>0.84</v>
      </c>
      <c r="V72" t="n">
        <v>0.89</v>
      </c>
      <c r="W72" t="n">
        <v>2.95</v>
      </c>
      <c r="X72" t="n">
        <v>0.1</v>
      </c>
      <c r="Y72" t="n">
        <v>1</v>
      </c>
      <c r="Z72" t="n">
        <v>10</v>
      </c>
      <c r="AA72" t="n">
        <v>328.9536201493709</v>
      </c>
      <c r="AB72" t="n">
        <v>450.0888554978567</v>
      </c>
      <c r="AC72" t="n">
        <v>407.1330068328166</v>
      </c>
      <c r="AD72" t="n">
        <v>328953.6201493709</v>
      </c>
      <c r="AE72" t="n">
        <v>450088.8554978567</v>
      </c>
      <c r="AF72" t="n">
        <v>2.822384433403873e-06</v>
      </c>
      <c r="AG72" t="n">
        <v>16.78385416666667</v>
      </c>
      <c r="AH72" t="n">
        <v>407133.0068328166</v>
      </c>
    </row>
    <row r="73">
      <c r="A73" t="n">
        <v>71</v>
      </c>
      <c r="B73" t="n">
        <v>70</v>
      </c>
      <c r="C73" t="inlineStr">
        <is>
          <t xml:space="preserve">CONCLUIDO	</t>
        </is>
      </c>
      <c r="D73" t="n">
        <v>7.7591</v>
      </c>
      <c r="E73" t="n">
        <v>12.89</v>
      </c>
      <c r="F73" t="n">
        <v>10.49</v>
      </c>
      <c r="G73" t="n">
        <v>104.86</v>
      </c>
      <c r="H73" t="n">
        <v>1.99</v>
      </c>
      <c r="I73" t="n">
        <v>6</v>
      </c>
      <c r="J73" t="n">
        <v>166.7</v>
      </c>
      <c r="K73" t="n">
        <v>47.83</v>
      </c>
      <c r="L73" t="n">
        <v>18.75</v>
      </c>
      <c r="M73" t="n">
        <v>4</v>
      </c>
      <c r="N73" t="n">
        <v>30.13</v>
      </c>
      <c r="O73" t="n">
        <v>20794.27</v>
      </c>
      <c r="P73" t="n">
        <v>106.93</v>
      </c>
      <c r="Q73" t="n">
        <v>197.75</v>
      </c>
      <c r="R73" t="n">
        <v>30.43</v>
      </c>
      <c r="S73" t="n">
        <v>25.4</v>
      </c>
      <c r="T73" t="n">
        <v>1682.61</v>
      </c>
      <c r="U73" t="n">
        <v>0.83</v>
      </c>
      <c r="V73" t="n">
        <v>0.89</v>
      </c>
      <c r="W73" t="n">
        <v>2.95</v>
      </c>
      <c r="X73" t="n">
        <v>0.1</v>
      </c>
      <c r="Y73" t="n">
        <v>1</v>
      </c>
      <c r="Z73" t="n">
        <v>10</v>
      </c>
      <c r="AA73" t="n">
        <v>328.535747793963</v>
      </c>
      <c r="AB73" t="n">
        <v>449.5171041059604</v>
      </c>
      <c r="AC73" t="n">
        <v>406.6158225913048</v>
      </c>
      <c r="AD73" t="n">
        <v>328535.7477939629</v>
      </c>
      <c r="AE73" t="n">
        <v>449517.1041059604</v>
      </c>
      <c r="AF73" t="n">
        <v>2.822129830307996e-06</v>
      </c>
      <c r="AG73" t="n">
        <v>16.78385416666667</v>
      </c>
      <c r="AH73" t="n">
        <v>406615.8225913048</v>
      </c>
    </row>
    <row r="74">
      <c r="A74" t="n">
        <v>72</v>
      </c>
      <c r="B74" t="n">
        <v>70</v>
      </c>
      <c r="C74" t="inlineStr">
        <is>
          <t xml:space="preserve">CONCLUIDO	</t>
        </is>
      </c>
      <c r="D74" t="n">
        <v>7.7843</v>
      </c>
      <c r="E74" t="n">
        <v>12.85</v>
      </c>
      <c r="F74" t="n">
        <v>10.47</v>
      </c>
      <c r="G74" t="n">
        <v>125.68</v>
      </c>
      <c r="H74" t="n">
        <v>2.02</v>
      </c>
      <c r="I74" t="n">
        <v>5</v>
      </c>
      <c r="J74" t="n">
        <v>167.07</v>
      </c>
      <c r="K74" t="n">
        <v>47.83</v>
      </c>
      <c r="L74" t="n">
        <v>19</v>
      </c>
      <c r="M74" t="n">
        <v>3</v>
      </c>
      <c r="N74" t="n">
        <v>30.24</v>
      </c>
      <c r="O74" t="n">
        <v>20838.81</v>
      </c>
      <c r="P74" t="n">
        <v>106.14</v>
      </c>
      <c r="Q74" t="n">
        <v>197.76</v>
      </c>
      <c r="R74" t="n">
        <v>30</v>
      </c>
      <c r="S74" t="n">
        <v>25.4</v>
      </c>
      <c r="T74" t="n">
        <v>1468.79</v>
      </c>
      <c r="U74" t="n">
        <v>0.85</v>
      </c>
      <c r="V74" t="n">
        <v>0.89</v>
      </c>
      <c r="W74" t="n">
        <v>2.95</v>
      </c>
      <c r="X74" t="n">
        <v>0.08</v>
      </c>
      <c r="Y74" t="n">
        <v>1</v>
      </c>
      <c r="Z74" t="n">
        <v>10</v>
      </c>
      <c r="AA74" t="n">
        <v>327.5609240324549</v>
      </c>
      <c r="AB74" t="n">
        <v>448.1833072292759</v>
      </c>
      <c r="AC74" t="n">
        <v>405.4093214165354</v>
      </c>
      <c r="AD74" t="n">
        <v>327560.9240324548</v>
      </c>
      <c r="AE74" t="n">
        <v>448183.3072292759</v>
      </c>
      <c r="AF74" t="n">
        <v>2.831295541759551e-06</v>
      </c>
      <c r="AG74" t="n">
        <v>16.73177083333333</v>
      </c>
      <c r="AH74" t="n">
        <v>405409.3214165354</v>
      </c>
    </row>
    <row r="75">
      <c r="A75" t="n">
        <v>73</v>
      </c>
      <c r="B75" t="n">
        <v>70</v>
      </c>
      <c r="C75" t="inlineStr">
        <is>
          <t xml:space="preserve">CONCLUIDO	</t>
        </is>
      </c>
      <c r="D75" t="n">
        <v>7.785</v>
      </c>
      <c r="E75" t="n">
        <v>12.85</v>
      </c>
      <c r="F75" t="n">
        <v>10.47</v>
      </c>
      <c r="G75" t="n">
        <v>125.67</v>
      </c>
      <c r="H75" t="n">
        <v>2.04</v>
      </c>
      <c r="I75" t="n">
        <v>5</v>
      </c>
      <c r="J75" t="n">
        <v>167.43</v>
      </c>
      <c r="K75" t="n">
        <v>47.83</v>
      </c>
      <c r="L75" t="n">
        <v>19.25</v>
      </c>
      <c r="M75" t="n">
        <v>3</v>
      </c>
      <c r="N75" t="n">
        <v>30.35</v>
      </c>
      <c r="O75" t="n">
        <v>20883.38</v>
      </c>
      <c r="P75" t="n">
        <v>106.44</v>
      </c>
      <c r="Q75" t="n">
        <v>197.75</v>
      </c>
      <c r="R75" t="n">
        <v>30.07</v>
      </c>
      <c r="S75" t="n">
        <v>25.4</v>
      </c>
      <c r="T75" t="n">
        <v>1505.09</v>
      </c>
      <c r="U75" t="n">
        <v>0.84</v>
      </c>
      <c r="V75" t="n">
        <v>0.89</v>
      </c>
      <c r="W75" t="n">
        <v>2.94</v>
      </c>
      <c r="X75" t="n">
        <v>0.08</v>
      </c>
      <c r="Y75" t="n">
        <v>1</v>
      </c>
      <c r="Z75" t="n">
        <v>10</v>
      </c>
      <c r="AA75" t="n">
        <v>327.7608316913335</v>
      </c>
      <c r="AB75" t="n">
        <v>448.4568297074571</v>
      </c>
      <c r="AC75" t="n">
        <v>405.6567392932902</v>
      </c>
      <c r="AD75" t="n">
        <v>327760.8316913334</v>
      </c>
      <c r="AE75" t="n">
        <v>448456.8297074571</v>
      </c>
      <c r="AF75" t="n">
        <v>2.831550144855428e-06</v>
      </c>
      <c r="AG75" t="n">
        <v>16.73177083333333</v>
      </c>
      <c r="AH75" t="n">
        <v>405656.7392932902</v>
      </c>
    </row>
    <row r="76">
      <c r="A76" t="n">
        <v>74</v>
      </c>
      <c r="B76" t="n">
        <v>70</v>
      </c>
      <c r="C76" t="inlineStr">
        <is>
          <t xml:space="preserve">CONCLUIDO	</t>
        </is>
      </c>
      <c r="D76" t="n">
        <v>7.7799</v>
      </c>
      <c r="E76" t="n">
        <v>12.85</v>
      </c>
      <c r="F76" t="n">
        <v>10.48</v>
      </c>
      <c r="G76" t="n">
        <v>125.77</v>
      </c>
      <c r="H76" t="n">
        <v>2.06</v>
      </c>
      <c r="I76" t="n">
        <v>5</v>
      </c>
      <c r="J76" t="n">
        <v>167.79</v>
      </c>
      <c r="K76" t="n">
        <v>47.83</v>
      </c>
      <c r="L76" t="n">
        <v>19.5</v>
      </c>
      <c r="M76" t="n">
        <v>3</v>
      </c>
      <c r="N76" t="n">
        <v>30.46</v>
      </c>
      <c r="O76" t="n">
        <v>20928</v>
      </c>
      <c r="P76" t="n">
        <v>106.69</v>
      </c>
      <c r="Q76" t="n">
        <v>197.75</v>
      </c>
      <c r="R76" t="n">
        <v>30.19</v>
      </c>
      <c r="S76" t="n">
        <v>25.4</v>
      </c>
      <c r="T76" t="n">
        <v>1567.57</v>
      </c>
      <c r="U76" t="n">
        <v>0.84</v>
      </c>
      <c r="V76" t="n">
        <v>0.89</v>
      </c>
      <c r="W76" t="n">
        <v>2.95</v>
      </c>
      <c r="X76" t="n">
        <v>0.09</v>
      </c>
      <c r="Y76" t="n">
        <v>1</v>
      </c>
      <c r="Z76" t="n">
        <v>10</v>
      </c>
      <c r="AA76" t="n">
        <v>328.0405581659089</v>
      </c>
      <c r="AB76" t="n">
        <v>448.8395638106323</v>
      </c>
      <c r="AC76" t="n">
        <v>406.002945790829</v>
      </c>
      <c r="AD76" t="n">
        <v>328040.5581659089</v>
      </c>
      <c r="AE76" t="n">
        <v>448839.5638106323</v>
      </c>
      <c r="AF76" t="n">
        <v>2.829695179442613e-06</v>
      </c>
      <c r="AG76" t="n">
        <v>16.73177083333333</v>
      </c>
      <c r="AH76" t="n">
        <v>406002.945790829</v>
      </c>
    </row>
    <row r="77">
      <c r="A77" t="n">
        <v>75</v>
      </c>
      <c r="B77" t="n">
        <v>70</v>
      </c>
      <c r="C77" t="inlineStr">
        <is>
          <t xml:space="preserve">CONCLUIDO	</t>
        </is>
      </c>
      <c r="D77" t="n">
        <v>7.7845</v>
      </c>
      <c r="E77" t="n">
        <v>12.85</v>
      </c>
      <c r="F77" t="n">
        <v>10.47</v>
      </c>
      <c r="G77" t="n">
        <v>125.68</v>
      </c>
      <c r="H77" t="n">
        <v>2.08</v>
      </c>
      <c r="I77" t="n">
        <v>5</v>
      </c>
      <c r="J77" t="n">
        <v>168.15</v>
      </c>
      <c r="K77" t="n">
        <v>47.83</v>
      </c>
      <c r="L77" t="n">
        <v>19.75</v>
      </c>
      <c r="M77" t="n">
        <v>3</v>
      </c>
      <c r="N77" t="n">
        <v>30.57</v>
      </c>
      <c r="O77" t="n">
        <v>20972.65</v>
      </c>
      <c r="P77" t="n">
        <v>106.62</v>
      </c>
      <c r="Q77" t="n">
        <v>197.75</v>
      </c>
      <c r="R77" t="n">
        <v>29.96</v>
      </c>
      <c r="S77" t="n">
        <v>25.4</v>
      </c>
      <c r="T77" t="n">
        <v>1452.06</v>
      </c>
      <c r="U77" t="n">
        <v>0.85</v>
      </c>
      <c r="V77" t="n">
        <v>0.89</v>
      </c>
      <c r="W77" t="n">
        <v>2.95</v>
      </c>
      <c r="X77" t="n">
        <v>0.08</v>
      </c>
      <c r="Y77" t="n">
        <v>1</v>
      </c>
      <c r="Z77" t="n">
        <v>10</v>
      </c>
      <c r="AA77" t="n">
        <v>327.89367992821</v>
      </c>
      <c r="AB77" t="n">
        <v>448.6385985260023</v>
      </c>
      <c r="AC77" t="n">
        <v>405.8211603509075</v>
      </c>
      <c r="AD77" t="n">
        <v>327893.67992821</v>
      </c>
      <c r="AE77" t="n">
        <v>448638.5985260023</v>
      </c>
      <c r="AF77" t="n">
        <v>2.831368285501231e-06</v>
      </c>
      <c r="AG77" t="n">
        <v>16.73177083333333</v>
      </c>
      <c r="AH77" t="n">
        <v>405821.1603509075</v>
      </c>
    </row>
    <row r="78">
      <c r="A78" t="n">
        <v>76</v>
      </c>
      <c r="B78" t="n">
        <v>70</v>
      </c>
      <c r="C78" t="inlineStr">
        <is>
          <t xml:space="preserve">CONCLUIDO	</t>
        </is>
      </c>
      <c r="D78" t="n">
        <v>7.7855</v>
      </c>
      <c r="E78" t="n">
        <v>12.84</v>
      </c>
      <c r="F78" t="n">
        <v>10.47</v>
      </c>
      <c r="G78" t="n">
        <v>125.66</v>
      </c>
      <c r="H78" t="n">
        <v>2.1</v>
      </c>
      <c r="I78" t="n">
        <v>5</v>
      </c>
      <c r="J78" t="n">
        <v>168.51</v>
      </c>
      <c r="K78" t="n">
        <v>47.83</v>
      </c>
      <c r="L78" t="n">
        <v>20</v>
      </c>
      <c r="M78" t="n">
        <v>3</v>
      </c>
      <c r="N78" t="n">
        <v>30.69</v>
      </c>
      <c r="O78" t="n">
        <v>21017.33</v>
      </c>
      <c r="P78" t="n">
        <v>106.67</v>
      </c>
      <c r="Q78" t="n">
        <v>197.75</v>
      </c>
      <c r="R78" t="n">
        <v>29.98</v>
      </c>
      <c r="S78" t="n">
        <v>25.4</v>
      </c>
      <c r="T78" t="n">
        <v>1461.26</v>
      </c>
      <c r="U78" t="n">
        <v>0.85</v>
      </c>
      <c r="V78" t="n">
        <v>0.89</v>
      </c>
      <c r="W78" t="n">
        <v>2.95</v>
      </c>
      <c r="X78" t="n">
        <v>0.08</v>
      </c>
      <c r="Y78" t="n">
        <v>1</v>
      </c>
      <c r="Z78" t="n">
        <v>10</v>
      </c>
      <c r="AA78" t="n">
        <v>327.914584939357</v>
      </c>
      <c r="AB78" t="n">
        <v>448.6672016845174</v>
      </c>
      <c r="AC78" t="n">
        <v>405.8470336641188</v>
      </c>
      <c r="AD78" t="n">
        <v>327914.584939357</v>
      </c>
      <c r="AE78" t="n">
        <v>448667.2016845174</v>
      </c>
      <c r="AF78" t="n">
        <v>2.831732004209625e-06</v>
      </c>
      <c r="AG78" t="n">
        <v>16.71875</v>
      </c>
      <c r="AH78" t="n">
        <v>405847.0336641188</v>
      </c>
    </row>
    <row r="79">
      <c r="A79" t="n">
        <v>77</v>
      </c>
      <c r="B79" t="n">
        <v>70</v>
      </c>
      <c r="C79" t="inlineStr">
        <is>
          <t xml:space="preserve">CONCLUIDO	</t>
        </is>
      </c>
      <c r="D79" t="n">
        <v>7.7893</v>
      </c>
      <c r="E79" t="n">
        <v>12.84</v>
      </c>
      <c r="F79" t="n">
        <v>10.47</v>
      </c>
      <c r="G79" t="n">
        <v>125.58</v>
      </c>
      <c r="H79" t="n">
        <v>2.13</v>
      </c>
      <c r="I79" t="n">
        <v>5</v>
      </c>
      <c r="J79" t="n">
        <v>168.88</v>
      </c>
      <c r="K79" t="n">
        <v>47.83</v>
      </c>
      <c r="L79" t="n">
        <v>20.25</v>
      </c>
      <c r="M79" t="n">
        <v>3</v>
      </c>
      <c r="N79" t="n">
        <v>30.8</v>
      </c>
      <c r="O79" t="n">
        <v>21062.06</v>
      </c>
      <c r="P79" t="n">
        <v>106.57</v>
      </c>
      <c r="Q79" t="n">
        <v>197.75</v>
      </c>
      <c r="R79" t="n">
        <v>29.72</v>
      </c>
      <c r="S79" t="n">
        <v>25.4</v>
      </c>
      <c r="T79" t="n">
        <v>1330.74</v>
      </c>
      <c r="U79" t="n">
        <v>0.85</v>
      </c>
      <c r="V79" t="n">
        <v>0.89</v>
      </c>
      <c r="W79" t="n">
        <v>2.95</v>
      </c>
      <c r="X79" t="n">
        <v>0.08</v>
      </c>
      <c r="Y79" t="n">
        <v>1</v>
      </c>
      <c r="Z79" t="n">
        <v>10</v>
      </c>
      <c r="AA79" t="n">
        <v>327.7913678647571</v>
      </c>
      <c r="AB79" t="n">
        <v>448.4986106470962</v>
      </c>
      <c r="AC79" t="n">
        <v>405.69453271869</v>
      </c>
      <c r="AD79" t="n">
        <v>327791.3678647571</v>
      </c>
      <c r="AE79" t="n">
        <v>448498.6106470962</v>
      </c>
      <c r="AF79" t="n">
        <v>2.833114135301527e-06</v>
      </c>
      <c r="AG79" t="n">
        <v>16.71875</v>
      </c>
      <c r="AH79" t="n">
        <v>405694.53271869</v>
      </c>
    </row>
    <row r="80">
      <c r="A80" t="n">
        <v>78</v>
      </c>
      <c r="B80" t="n">
        <v>70</v>
      </c>
      <c r="C80" t="inlineStr">
        <is>
          <t xml:space="preserve">CONCLUIDO	</t>
        </is>
      </c>
      <c r="D80" t="n">
        <v>7.7875</v>
      </c>
      <c r="E80" t="n">
        <v>12.84</v>
      </c>
      <c r="F80" t="n">
        <v>10.47</v>
      </c>
      <c r="G80" t="n">
        <v>125.62</v>
      </c>
      <c r="H80" t="n">
        <v>2.15</v>
      </c>
      <c r="I80" t="n">
        <v>5</v>
      </c>
      <c r="J80" t="n">
        <v>169.24</v>
      </c>
      <c r="K80" t="n">
        <v>47.83</v>
      </c>
      <c r="L80" t="n">
        <v>20.5</v>
      </c>
      <c r="M80" t="n">
        <v>3</v>
      </c>
      <c r="N80" t="n">
        <v>30.91</v>
      </c>
      <c r="O80" t="n">
        <v>21106.82</v>
      </c>
      <c r="P80" t="n">
        <v>106.58</v>
      </c>
      <c r="Q80" t="n">
        <v>197.75</v>
      </c>
      <c r="R80" t="n">
        <v>29.8</v>
      </c>
      <c r="S80" t="n">
        <v>25.4</v>
      </c>
      <c r="T80" t="n">
        <v>1373.48</v>
      </c>
      <c r="U80" t="n">
        <v>0.85</v>
      </c>
      <c r="V80" t="n">
        <v>0.89</v>
      </c>
      <c r="W80" t="n">
        <v>2.95</v>
      </c>
      <c r="X80" t="n">
        <v>0.08</v>
      </c>
      <c r="Y80" t="n">
        <v>1</v>
      </c>
      <c r="Z80" t="n">
        <v>10</v>
      </c>
      <c r="AA80" t="n">
        <v>327.8236055481304</v>
      </c>
      <c r="AB80" t="n">
        <v>448.5427196677139</v>
      </c>
      <c r="AC80" t="n">
        <v>405.7344320362874</v>
      </c>
      <c r="AD80" t="n">
        <v>327823.6055481305</v>
      </c>
      <c r="AE80" t="n">
        <v>448542.7196677139</v>
      </c>
      <c r="AF80" t="n">
        <v>2.832459441626415e-06</v>
      </c>
      <c r="AG80" t="n">
        <v>16.71875</v>
      </c>
      <c r="AH80" t="n">
        <v>405734.4320362874</v>
      </c>
    </row>
    <row r="81">
      <c r="A81" t="n">
        <v>79</v>
      </c>
      <c r="B81" t="n">
        <v>70</v>
      </c>
      <c r="C81" t="inlineStr">
        <is>
          <t xml:space="preserve">CONCLUIDO	</t>
        </is>
      </c>
      <c r="D81" t="n">
        <v>7.7878</v>
      </c>
      <c r="E81" t="n">
        <v>12.84</v>
      </c>
      <c r="F81" t="n">
        <v>10.47</v>
      </c>
      <c r="G81" t="n">
        <v>125.61</v>
      </c>
      <c r="H81" t="n">
        <v>2.17</v>
      </c>
      <c r="I81" t="n">
        <v>5</v>
      </c>
      <c r="J81" t="n">
        <v>169.6</v>
      </c>
      <c r="K81" t="n">
        <v>47.83</v>
      </c>
      <c r="L81" t="n">
        <v>20.75</v>
      </c>
      <c r="M81" t="n">
        <v>3</v>
      </c>
      <c r="N81" t="n">
        <v>31.02</v>
      </c>
      <c r="O81" t="n">
        <v>21151.63</v>
      </c>
      <c r="P81" t="n">
        <v>106.51</v>
      </c>
      <c r="Q81" t="n">
        <v>197.75</v>
      </c>
      <c r="R81" t="n">
        <v>29.9</v>
      </c>
      <c r="S81" t="n">
        <v>25.4</v>
      </c>
      <c r="T81" t="n">
        <v>1421.94</v>
      </c>
      <c r="U81" t="n">
        <v>0.85</v>
      </c>
      <c r="V81" t="n">
        <v>0.89</v>
      </c>
      <c r="W81" t="n">
        <v>2.94</v>
      </c>
      <c r="X81" t="n">
        <v>0.08</v>
      </c>
      <c r="Y81" t="n">
        <v>1</v>
      </c>
      <c r="Z81" t="n">
        <v>10</v>
      </c>
      <c r="AA81" t="n">
        <v>327.7704816021391</v>
      </c>
      <c r="AB81" t="n">
        <v>448.4700331411452</v>
      </c>
      <c r="AC81" t="n">
        <v>405.6686826097983</v>
      </c>
      <c r="AD81" t="n">
        <v>327770.4816021391</v>
      </c>
      <c r="AE81" t="n">
        <v>448470.0331411452</v>
      </c>
      <c r="AF81" t="n">
        <v>2.832568557238934e-06</v>
      </c>
      <c r="AG81" t="n">
        <v>16.71875</v>
      </c>
      <c r="AH81" t="n">
        <v>405668.6826097983</v>
      </c>
    </row>
    <row r="82">
      <c r="A82" t="n">
        <v>80</v>
      </c>
      <c r="B82" t="n">
        <v>70</v>
      </c>
      <c r="C82" t="inlineStr">
        <is>
          <t xml:space="preserve">CONCLUIDO	</t>
        </is>
      </c>
      <c r="D82" t="n">
        <v>7.7858</v>
      </c>
      <c r="E82" t="n">
        <v>12.84</v>
      </c>
      <c r="F82" t="n">
        <v>10.47</v>
      </c>
      <c r="G82" t="n">
        <v>125.65</v>
      </c>
      <c r="H82" t="n">
        <v>2.19</v>
      </c>
      <c r="I82" t="n">
        <v>5</v>
      </c>
      <c r="J82" t="n">
        <v>169.97</v>
      </c>
      <c r="K82" t="n">
        <v>47.83</v>
      </c>
      <c r="L82" t="n">
        <v>21</v>
      </c>
      <c r="M82" t="n">
        <v>3</v>
      </c>
      <c r="N82" t="n">
        <v>31.14</v>
      </c>
      <c r="O82" t="n">
        <v>21196.47</v>
      </c>
      <c r="P82" t="n">
        <v>106.34</v>
      </c>
      <c r="Q82" t="n">
        <v>197.75</v>
      </c>
      <c r="R82" t="n">
        <v>29.93</v>
      </c>
      <c r="S82" t="n">
        <v>25.4</v>
      </c>
      <c r="T82" t="n">
        <v>1434.63</v>
      </c>
      <c r="U82" t="n">
        <v>0.85</v>
      </c>
      <c r="V82" t="n">
        <v>0.89</v>
      </c>
      <c r="W82" t="n">
        <v>2.95</v>
      </c>
      <c r="X82" t="n">
        <v>0.08</v>
      </c>
      <c r="Y82" t="n">
        <v>1</v>
      </c>
      <c r="Z82" t="n">
        <v>10</v>
      </c>
      <c r="AA82" t="n">
        <v>327.6797143816983</v>
      </c>
      <c r="AB82" t="n">
        <v>448.3458414257711</v>
      </c>
      <c r="AC82" t="n">
        <v>405.5563435774353</v>
      </c>
      <c r="AD82" t="n">
        <v>327679.7143816983</v>
      </c>
      <c r="AE82" t="n">
        <v>448345.8414257711</v>
      </c>
      <c r="AF82" t="n">
        <v>2.831841119822144e-06</v>
      </c>
      <c r="AG82" t="n">
        <v>16.71875</v>
      </c>
      <c r="AH82" t="n">
        <v>405556.3435774352</v>
      </c>
    </row>
    <row r="83">
      <c r="A83" t="n">
        <v>81</v>
      </c>
      <c r="B83" t="n">
        <v>70</v>
      </c>
      <c r="C83" t="inlineStr">
        <is>
          <t xml:space="preserve">CONCLUIDO	</t>
        </is>
      </c>
      <c r="D83" t="n">
        <v>7.7866</v>
      </c>
      <c r="E83" t="n">
        <v>12.84</v>
      </c>
      <c r="F83" t="n">
        <v>10.47</v>
      </c>
      <c r="G83" t="n">
        <v>125.64</v>
      </c>
      <c r="H83" t="n">
        <v>2.21</v>
      </c>
      <c r="I83" t="n">
        <v>5</v>
      </c>
      <c r="J83" t="n">
        <v>170.33</v>
      </c>
      <c r="K83" t="n">
        <v>47.83</v>
      </c>
      <c r="L83" t="n">
        <v>21.25</v>
      </c>
      <c r="M83" t="n">
        <v>3</v>
      </c>
      <c r="N83" t="n">
        <v>31.25</v>
      </c>
      <c r="O83" t="n">
        <v>21241.35</v>
      </c>
      <c r="P83" t="n">
        <v>106.21</v>
      </c>
      <c r="Q83" t="n">
        <v>197.75</v>
      </c>
      <c r="R83" t="n">
        <v>29.88</v>
      </c>
      <c r="S83" t="n">
        <v>25.4</v>
      </c>
      <c r="T83" t="n">
        <v>1411.22</v>
      </c>
      <c r="U83" t="n">
        <v>0.85</v>
      </c>
      <c r="V83" t="n">
        <v>0.89</v>
      </c>
      <c r="W83" t="n">
        <v>2.95</v>
      </c>
      <c r="X83" t="n">
        <v>0.08</v>
      </c>
      <c r="Y83" t="n">
        <v>1</v>
      </c>
      <c r="Z83" t="n">
        <v>10</v>
      </c>
      <c r="AA83" t="n">
        <v>327.5776471106791</v>
      </c>
      <c r="AB83" t="n">
        <v>448.2061884826723</v>
      </c>
      <c r="AC83" t="n">
        <v>405.4300189152218</v>
      </c>
      <c r="AD83" t="n">
        <v>327577.6471106791</v>
      </c>
      <c r="AE83" t="n">
        <v>448206.1884826723</v>
      </c>
      <c r="AF83" t="n">
        <v>2.83213209478886e-06</v>
      </c>
      <c r="AG83" t="n">
        <v>16.71875</v>
      </c>
      <c r="AH83" t="n">
        <v>405430.0189152217</v>
      </c>
    </row>
    <row r="84">
      <c r="A84" t="n">
        <v>82</v>
      </c>
      <c r="B84" t="n">
        <v>70</v>
      </c>
      <c r="C84" t="inlineStr">
        <is>
          <t xml:space="preserve">CONCLUIDO	</t>
        </is>
      </c>
      <c r="D84" t="n">
        <v>7.7863</v>
      </c>
      <c r="E84" t="n">
        <v>12.84</v>
      </c>
      <c r="F84" t="n">
        <v>10.47</v>
      </c>
      <c r="G84" t="n">
        <v>125.64</v>
      </c>
      <c r="H84" t="n">
        <v>2.23</v>
      </c>
      <c r="I84" t="n">
        <v>5</v>
      </c>
      <c r="J84" t="n">
        <v>170.69</v>
      </c>
      <c r="K84" t="n">
        <v>47.83</v>
      </c>
      <c r="L84" t="n">
        <v>21.5</v>
      </c>
      <c r="M84" t="n">
        <v>3</v>
      </c>
      <c r="N84" t="n">
        <v>31.37</v>
      </c>
      <c r="O84" t="n">
        <v>21286.27</v>
      </c>
      <c r="P84" t="n">
        <v>106.02</v>
      </c>
      <c r="Q84" t="n">
        <v>197.76</v>
      </c>
      <c r="R84" t="n">
        <v>29.92</v>
      </c>
      <c r="S84" t="n">
        <v>25.4</v>
      </c>
      <c r="T84" t="n">
        <v>1433.28</v>
      </c>
      <c r="U84" t="n">
        <v>0.85</v>
      </c>
      <c r="V84" t="n">
        <v>0.89</v>
      </c>
      <c r="W84" t="n">
        <v>2.95</v>
      </c>
      <c r="X84" t="n">
        <v>0.08</v>
      </c>
      <c r="Y84" t="n">
        <v>1</v>
      </c>
      <c r="Z84" t="n">
        <v>10</v>
      </c>
      <c r="AA84" t="n">
        <v>327.449054024316</v>
      </c>
      <c r="AB84" t="n">
        <v>448.0302417487839</v>
      </c>
      <c r="AC84" t="n">
        <v>405.2708642906728</v>
      </c>
      <c r="AD84" t="n">
        <v>327449.054024316</v>
      </c>
      <c r="AE84" t="n">
        <v>448030.2417487839</v>
      </c>
      <c r="AF84" t="n">
        <v>2.832022979176341e-06</v>
      </c>
      <c r="AG84" t="n">
        <v>16.71875</v>
      </c>
      <c r="AH84" t="n">
        <v>405270.8642906728</v>
      </c>
    </row>
    <row r="85">
      <c r="A85" t="n">
        <v>83</v>
      </c>
      <c r="B85" t="n">
        <v>70</v>
      </c>
      <c r="C85" t="inlineStr">
        <is>
          <t xml:space="preserve">CONCLUIDO	</t>
        </is>
      </c>
      <c r="D85" t="n">
        <v>7.7907</v>
      </c>
      <c r="E85" t="n">
        <v>12.84</v>
      </c>
      <c r="F85" t="n">
        <v>10.46</v>
      </c>
      <c r="G85" t="n">
        <v>125.56</v>
      </c>
      <c r="H85" t="n">
        <v>2.25</v>
      </c>
      <c r="I85" t="n">
        <v>5</v>
      </c>
      <c r="J85" t="n">
        <v>171.06</v>
      </c>
      <c r="K85" t="n">
        <v>47.83</v>
      </c>
      <c r="L85" t="n">
        <v>21.75</v>
      </c>
      <c r="M85" t="n">
        <v>3</v>
      </c>
      <c r="N85" t="n">
        <v>31.48</v>
      </c>
      <c r="O85" t="n">
        <v>21331.23</v>
      </c>
      <c r="P85" t="n">
        <v>105.6</v>
      </c>
      <c r="Q85" t="n">
        <v>197.75</v>
      </c>
      <c r="R85" t="n">
        <v>29.69</v>
      </c>
      <c r="S85" t="n">
        <v>25.4</v>
      </c>
      <c r="T85" t="n">
        <v>1314.3</v>
      </c>
      <c r="U85" t="n">
        <v>0.86</v>
      </c>
      <c r="V85" t="n">
        <v>0.89</v>
      </c>
      <c r="W85" t="n">
        <v>2.95</v>
      </c>
      <c r="X85" t="n">
        <v>0.07000000000000001</v>
      </c>
      <c r="Y85" t="n">
        <v>1</v>
      </c>
      <c r="Z85" t="n">
        <v>10</v>
      </c>
      <c r="AA85" t="n">
        <v>327.0609555539451</v>
      </c>
      <c r="AB85" t="n">
        <v>447.4992282999263</v>
      </c>
      <c r="AC85" t="n">
        <v>404.7905300200921</v>
      </c>
      <c r="AD85" t="n">
        <v>327060.9555539451</v>
      </c>
      <c r="AE85" t="n">
        <v>447499.2282999263</v>
      </c>
      <c r="AF85" t="n">
        <v>2.83362334149328e-06</v>
      </c>
      <c r="AG85" t="n">
        <v>16.71875</v>
      </c>
      <c r="AH85" t="n">
        <v>404790.5300200921</v>
      </c>
    </row>
    <row r="86">
      <c r="A86" t="n">
        <v>84</v>
      </c>
      <c r="B86" t="n">
        <v>70</v>
      </c>
      <c r="C86" t="inlineStr">
        <is>
          <t xml:space="preserve">CONCLUIDO	</t>
        </is>
      </c>
      <c r="D86" t="n">
        <v>7.7922</v>
      </c>
      <c r="E86" t="n">
        <v>12.83</v>
      </c>
      <c r="F86" t="n">
        <v>10.46</v>
      </c>
      <c r="G86" t="n">
        <v>125.53</v>
      </c>
      <c r="H86" t="n">
        <v>2.28</v>
      </c>
      <c r="I86" t="n">
        <v>5</v>
      </c>
      <c r="J86" t="n">
        <v>171.42</v>
      </c>
      <c r="K86" t="n">
        <v>47.83</v>
      </c>
      <c r="L86" t="n">
        <v>22</v>
      </c>
      <c r="M86" t="n">
        <v>3</v>
      </c>
      <c r="N86" t="n">
        <v>31.6</v>
      </c>
      <c r="O86" t="n">
        <v>21376.23</v>
      </c>
      <c r="P86" t="n">
        <v>105.22</v>
      </c>
      <c r="Q86" t="n">
        <v>197.75</v>
      </c>
      <c r="R86" t="n">
        <v>29.59</v>
      </c>
      <c r="S86" t="n">
        <v>25.4</v>
      </c>
      <c r="T86" t="n">
        <v>1266.83</v>
      </c>
      <c r="U86" t="n">
        <v>0.86</v>
      </c>
      <c r="V86" t="n">
        <v>0.89</v>
      </c>
      <c r="W86" t="n">
        <v>2.95</v>
      </c>
      <c r="X86" t="n">
        <v>0.07000000000000001</v>
      </c>
      <c r="Y86" t="n">
        <v>1</v>
      </c>
      <c r="Z86" t="n">
        <v>10</v>
      </c>
      <c r="AA86" t="n">
        <v>326.7746810595817</v>
      </c>
      <c r="AB86" t="n">
        <v>447.1075349071988</v>
      </c>
      <c r="AC86" t="n">
        <v>404.4362192950215</v>
      </c>
      <c r="AD86" t="n">
        <v>326774.6810595817</v>
      </c>
      <c r="AE86" t="n">
        <v>447107.5349071989</v>
      </c>
      <c r="AF86" t="n">
        <v>2.834168919555872e-06</v>
      </c>
      <c r="AG86" t="n">
        <v>16.70572916666667</v>
      </c>
      <c r="AH86" t="n">
        <v>404436.2192950215</v>
      </c>
    </row>
    <row r="87">
      <c r="A87" t="n">
        <v>85</v>
      </c>
      <c r="B87" t="n">
        <v>70</v>
      </c>
      <c r="C87" t="inlineStr">
        <is>
          <t xml:space="preserve">CONCLUIDO	</t>
        </is>
      </c>
      <c r="D87" t="n">
        <v>7.7907</v>
      </c>
      <c r="E87" t="n">
        <v>12.84</v>
      </c>
      <c r="F87" t="n">
        <v>10.46</v>
      </c>
      <c r="G87" t="n">
        <v>125.56</v>
      </c>
      <c r="H87" t="n">
        <v>2.3</v>
      </c>
      <c r="I87" t="n">
        <v>5</v>
      </c>
      <c r="J87" t="n">
        <v>171.79</v>
      </c>
      <c r="K87" t="n">
        <v>47.83</v>
      </c>
      <c r="L87" t="n">
        <v>22.25</v>
      </c>
      <c r="M87" t="n">
        <v>3</v>
      </c>
      <c r="N87" t="n">
        <v>31.71</v>
      </c>
      <c r="O87" t="n">
        <v>21421.26</v>
      </c>
      <c r="P87" t="n">
        <v>104.98</v>
      </c>
      <c r="Q87" t="n">
        <v>197.75</v>
      </c>
      <c r="R87" t="n">
        <v>29.72</v>
      </c>
      <c r="S87" t="n">
        <v>25.4</v>
      </c>
      <c r="T87" t="n">
        <v>1329.57</v>
      </c>
      <c r="U87" t="n">
        <v>0.85</v>
      </c>
      <c r="V87" t="n">
        <v>0.89</v>
      </c>
      <c r="W87" t="n">
        <v>2.94</v>
      </c>
      <c r="X87" t="n">
        <v>0.07000000000000001</v>
      </c>
      <c r="Y87" t="n">
        <v>1</v>
      </c>
      <c r="Z87" t="n">
        <v>10</v>
      </c>
      <c r="AA87" t="n">
        <v>326.6278732492082</v>
      </c>
      <c r="AB87" t="n">
        <v>446.9066659843423</v>
      </c>
      <c r="AC87" t="n">
        <v>404.2545210202411</v>
      </c>
      <c r="AD87" t="n">
        <v>326627.8732492081</v>
      </c>
      <c r="AE87" t="n">
        <v>446906.6659843423</v>
      </c>
      <c r="AF87" t="n">
        <v>2.83362334149328e-06</v>
      </c>
      <c r="AG87" t="n">
        <v>16.71875</v>
      </c>
      <c r="AH87" t="n">
        <v>404254.5210202411</v>
      </c>
    </row>
    <row r="88">
      <c r="A88" t="n">
        <v>86</v>
      </c>
      <c r="B88" t="n">
        <v>70</v>
      </c>
      <c r="C88" t="inlineStr">
        <is>
          <t xml:space="preserve">CONCLUIDO	</t>
        </is>
      </c>
      <c r="D88" t="n">
        <v>7.7927</v>
      </c>
      <c r="E88" t="n">
        <v>12.83</v>
      </c>
      <c r="F88" t="n">
        <v>10.46</v>
      </c>
      <c r="G88" t="n">
        <v>125.52</v>
      </c>
      <c r="H88" t="n">
        <v>2.32</v>
      </c>
      <c r="I88" t="n">
        <v>5</v>
      </c>
      <c r="J88" t="n">
        <v>172.15</v>
      </c>
      <c r="K88" t="n">
        <v>47.83</v>
      </c>
      <c r="L88" t="n">
        <v>22.5</v>
      </c>
      <c r="M88" t="n">
        <v>3</v>
      </c>
      <c r="N88" t="n">
        <v>31.83</v>
      </c>
      <c r="O88" t="n">
        <v>21466.34</v>
      </c>
      <c r="P88" t="n">
        <v>104.55</v>
      </c>
      <c r="Q88" t="n">
        <v>197.8</v>
      </c>
      <c r="R88" t="n">
        <v>29.59</v>
      </c>
      <c r="S88" t="n">
        <v>25.4</v>
      </c>
      <c r="T88" t="n">
        <v>1266.99</v>
      </c>
      <c r="U88" t="n">
        <v>0.86</v>
      </c>
      <c r="V88" t="n">
        <v>0.89</v>
      </c>
      <c r="W88" t="n">
        <v>2.94</v>
      </c>
      <c r="X88" t="n">
        <v>0.07000000000000001</v>
      </c>
      <c r="Y88" t="n">
        <v>1</v>
      </c>
      <c r="Z88" t="n">
        <v>10</v>
      </c>
      <c r="AA88" t="n">
        <v>326.2998490087573</v>
      </c>
      <c r="AB88" t="n">
        <v>446.4578487471493</v>
      </c>
      <c r="AC88" t="n">
        <v>403.8485382702467</v>
      </c>
      <c r="AD88" t="n">
        <v>326299.8490087573</v>
      </c>
      <c r="AE88" t="n">
        <v>446457.8487471493</v>
      </c>
      <c r="AF88" t="n">
        <v>2.834350778910069e-06</v>
      </c>
      <c r="AG88" t="n">
        <v>16.70572916666667</v>
      </c>
      <c r="AH88" t="n">
        <v>403848.5382702467</v>
      </c>
    </row>
    <row r="89">
      <c r="A89" t="n">
        <v>87</v>
      </c>
      <c r="B89" t="n">
        <v>70</v>
      </c>
      <c r="C89" t="inlineStr">
        <is>
          <t xml:space="preserve">CONCLUIDO	</t>
        </is>
      </c>
      <c r="D89" t="n">
        <v>7.7898</v>
      </c>
      <c r="E89" t="n">
        <v>12.84</v>
      </c>
      <c r="F89" t="n">
        <v>10.46</v>
      </c>
      <c r="G89" t="n">
        <v>125.57</v>
      </c>
      <c r="H89" t="n">
        <v>2.34</v>
      </c>
      <c r="I89" t="n">
        <v>5</v>
      </c>
      <c r="J89" t="n">
        <v>172.52</v>
      </c>
      <c r="K89" t="n">
        <v>47.83</v>
      </c>
      <c r="L89" t="n">
        <v>22.75</v>
      </c>
      <c r="M89" t="n">
        <v>3</v>
      </c>
      <c r="N89" t="n">
        <v>31.94</v>
      </c>
      <c r="O89" t="n">
        <v>21511.45</v>
      </c>
      <c r="P89" t="n">
        <v>103.88</v>
      </c>
      <c r="Q89" t="n">
        <v>197.75</v>
      </c>
      <c r="R89" t="n">
        <v>29.65</v>
      </c>
      <c r="S89" t="n">
        <v>25.4</v>
      </c>
      <c r="T89" t="n">
        <v>1297.52</v>
      </c>
      <c r="U89" t="n">
        <v>0.86</v>
      </c>
      <c r="V89" t="n">
        <v>0.89</v>
      </c>
      <c r="W89" t="n">
        <v>2.95</v>
      </c>
      <c r="X89" t="n">
        <v>0.07000000000000001</v>
      </c>
      <c r="Y89" t="n">
        <v>1</v>
      </c>
      <c r="Z89" t="n">
        <v>10</v>
      </c>
      <c r="AA89" t="n">
        <v>325.8718992983996</v>
      </c>
      <c r="AB89" t="n">
        <v>445.8723090736293</v>
      </c>
      <c r="AC89" t="n">
        <v>403.3188816813574</v>
      </c>
      <c r="AD89" t="n">
        <v>325871.8992983996</v>
      </c>
      <c r="AE89" t="n">
        <v>445872.3090736293</v>
      </c>
      <c r="AF89" t="n">
        <v>2.833295994655724e-06</v>
      </c>
      <c r="AG89" t="n">
        <v>16.71875</v>
      </c>
      <c r="AH89" t="n">
        <v>403318.8816813574</v>
      </c>
    </row>
    <row r="90">
      <c r="A90" t="n">
        <v>88</v>
      </c>
      <c r="B90" t="n">
        <v>70</v>
      </c>
      <c r="C90" t="inlineStr">
        <is>
          <t xml:space="preserve">CONCLUIDO	</t>
        </is>
      </c>
      <c r="D90" t="n">
        <v>7.7905</v>
      </c>
      <c r="E90" t="n">
        <v>12.84</v>
      </c>
      <c r="F90" t="n">
        <v>10.46</v>
      </c>
      <c r="G90" t="n">
        <v>125.56</v>
      </c>
      <c r="H90" t="n">
        <v>2.36</v>
      </c>
      <c r="I90" t="n">
        <v>5</v>
      </c>
      <c r="J90" t="n">
        <v>172.89</v>
      </c>
      <c r="K90" t="n">
        <v>47.83</v>
      </c>
      <c r="L90" t="n">
        <v>23</v>
      </c>
      <c r="M90" t="n">
        <v>3</v>
      </c>
      <c r="N90" t="n">
        <v>32.06</v>
      </c>
      <c r="O90" t="n">
        <v>21556.61</v>
      </c>
      <c r="P90" t="n">
        <v>103.32</v>
      </c>
      <c r="Q90" t="n">
        <v>197.75</v>
      </c>
      <c r="R90" t="n">
        <v>29.64</v>
      </c>
      <c r="S90" t="n">
        <v>25.4</v>
      </c>
      <c r="T90" t="n">
        <v>1291.64</v>
      </c>
      <c r="U90" t="n">
        <v>0.86</v>
      </c>
      <c r="V90" t="n">
        <v>0.89</v>
      </c>
      <c r="W90" t="n">
        <v>2.95</v>
      </c>
      <c r="X90" t="n">
        <v>0.07000000000000001</v>
      </c>
      <c r="Y90" t="n">
        <v>1</v>
      </c>
      <c r="Z90" t="n">
        <v>10</v>
      </c>
      <c r="AA90" t="n">
        <v>325.4710750989387</v>
      </c>
      <c r="AB90" t="n">
        <v>445.3238837208111</v>
      </c>
      <c r="AC90" t="n">
        <v>402.8227972744924</v>
      </c>
      <c r="AD90" t="n">
        <v>325471.0750989387</v>
      </c>
      <c r="AE90" t="n">
        <v>445323.8837208111</v>
      </c>
      <c r="AF90" t="n">
        <v>2.833550597751601e-06</v>
      </c>
      <c r="AG90" t="n">
        <v>16.71875</v>
      </c>
      <c r="AH90" t="n">
        <v>402822.7972744924</v>
      </c>
    </row>
    <row r="91">
      <c r="A91" t="n">
        <v>89</v>
      </c>
      <c r="B91" t="n">
        <v>70</v>
      </c>
      <c r="C91" t="inlineStr">
        <is>
          <t xml:space="preserve">CONCLUIDO	</t>
        </is>
      </c>
      <c r="D91" t="n">
        <v>7.7861</v>
      </c>
      <c r="E91" t="n">
        <v>12.84</v>
      </c>
      <c r="F91" t="n">
        <v>10.47</v>
      </c>
      <c r="G91" t="n">
        <v>125.65</v>
      </c>
      <c r="H91" t="n">
        <v>2.38</v>
      </c>
      <c r="I91" t="n">
        <v>5</v>
      </c>
      <c r="J91" t="n">
        <v>173.25</v>
      </c>
      <c r="K91" t="n">
        <v>47.83</v>
      </c>
      <c r="L91" t="n">
        <v>23.25</v>
      </c>
      <c r="M91" t="n">
        <v>3</v>
      </c>
      <c r="N91" t="n">
        <v>32.17</v>
      </c>
      <c r="O91" t="n">
        <v>21601.8</v>
      </c>
      <c r="P91" t="n">
        <v>103.18</v>
      </c>
      <c r="Q91" t="n">
        <v>197.75</v>
      </c>
      <c r="R91" t="n">
        <v>29.9</v>
      </c>
      <c r="S91" t="n">
        <v>25.4</v>
      </c>
      <c r="T91" t="n">
        <v>1419.3</v>
      </c>
      <c r="U91" t="n">
        <v>0.85</v>
      </c>
      <c r="V91" t="n">
        <v>0.89</v>
      </c>
      <c r="W91" t="n">
        <v>2.95</v>
      </c>
      <c r="X91" t="n">
        <v>0.08</v>
      </c>
      <c r="Y91" t="n">
        <v>1</v>
      </c>
      <c r="Z91" t="n">
        <v>10</v>
      </c>
      <c r="AA91" t="n">
        <v>325.4668828651311</v>
      </c>
      <c r="AB91" t="n">
        <v>445.3181477215672</v>
      </c>
      <c r="AC91" t="n">
        <v>402.8176087109658</v>
      </c>
      <c r="AD91" t="n">
        <v>325466.8828651311</v>
      </c>
      <c r="AE91" t="n">
        <v>445318.1477215672</v>
      </c>
      <c r="AF91" t="n">
        <v>2.831950235434662e-06</v>
      </c>
      <c r="AG91" t="n">
        <v>16.71875</v>
      </c>
      <c r="AH91" t="n">
        <v>402817.6087109658</v>
      </c>
    </row>
    <row r="92">
      <c r="A92" t="n">
        <v>90</v>
      </c>
      <c r="B92" t="n">
        <v>70</v>
      </c>
      <c r="C92" t="inlineStr">
        <is>
          <t xml:space="preserve">CONCLUIDO	</t>
        </is>
      </c>
      <c r="D92" t="n">
        <v>7.7868</v>
      </c>
      <c r="E92" t="n">
        <v>12.84</v>
      </c>
      <c r="F92" t="n">
        <v>10.47</v>
      </c>
      <c r="G92" t="n">
        <v>125.63</v>
      </c>
      <c r="H92" t="n">
        <v>2.4</v>
      </c>
      <c r="I92" t="n">
        <v>5</v>
      </c>
      <c r="J92" t="n">
        <v>173.62</v>
      </c>
      <c r="K92" t="n">
        <v>47.83</v>
      </c>
      <c r="L92" t="n">
        <v>23.5</v>
      </c>
      <c r="M92" t="n">
        <v>3</v>
      </c>
      <c r="N92" t="n">
        <v>32.29</v>
      </c>
      <c r="O92" t="n">
        <v>21647.03</v>
      </c>
      <c r="P92" t="n">
        <v>102.87</v>
      </c>
      <c r="Q92" t="n">
        <v>197.75</v>
      </c>
      <c r="R92" t="n">
        <v>29.85</v>
      </c>
      <c r="S92" t="n">
        <v>25.4</v>
      </c>
      <c r="T92" t="n">
        <v>1396.53</v>
      </c>
      <c r="U92" t="n">
        <v>0.85</v>
      </c>
      <c r="V92" t="n">
        <v>0.89</v>
      </c>
      <c r="W92" t="n">
        <v>2.95</v>
      </c>
      <c r="X92" t="n">
        <v>0.08</v>
      </c>
      <c r="Y92" t="n">
        <v>1</v>
      </c>
      <c r="Z92" t="n">
        <v>10</v>
      </c>
      <c r="AA92" t="n">
        <v>325.2406220426292</v>
      </c>
      <c r="AB92" t="n">
        <v>445.0085676822971</v>
      </c>
      <c r="AC92" t="n">
        <v>402.5375745561453</v>
      </c>
      <c r="AD92" t="n">
        <v>325240.6220426292</v>
      </c>
      <c r="AE92" t="n">
        <v>445008.5676822971</v>
      </c>
      <c r="AF92" t="n">
        <v>2.832204838530539e-06</v>
      </c>
      <c r="AG92" t="n">
        <v>16.71875</v>
      </c>
      <c r="AH92" t="n">
        <v>402537.5745561454</v>
      </c>
    </row>
    <row r="93">
      <c r="A93" t="n">
        <v>91</v>
      </c>
      <c r="B93" t="n">
        <v>70</v>
      </c>
      <c r="C93" t="inlineStr">
        <is>
          <t xml:space="preserve">CONCLUIDO	</t>
        </is>
      </c>
      <c r="D93" t="n">
        <v>7.7877</v>
      </c>
      <c r="E93" t="n">
        <v>12.84</v>
      </c>
      <c r="F93" t="n">
        <v>10.47</v>
      </c>
      <c r="G93" t="n">
        <v>125.62</v>
      </c>
      <c r="H93" t="n">
        <v>2.42</v>
      </c>
      <c r="I93" t="n">
        <v>5</v>
      </c>
      <c r="J93" t="n">
        <v>173.99</v>
      </c>
      <c r="K93" t="n">
        <v>47.83</v>
      </c>
      <c r="L93" t="n">
        <v>23.75</v>
      </c>
      <c r="M93" t="n">
        <v>3</v>
      </c>
      <c r="N93" t="n">
        <v>32.41</v>
      </c>
      <c r="O93" t="n">
        <v>21692.3</v>
      </c>
      <c r="P93" t="n">
        <v>102.11</v>
      </c>
      <c r="Q93" t="n">
        <v>197.75</v>
      </c>
      <c r="R93" t="n">
        <v>29.79</v>
      </c>
      <c r="S93" t="n">
        <v>25.4</v>
      </c>
      <c r="T93" t="n">
        <v>1367.66</v>
      </c>
      <c r="U93" t="n">
        <v>0.85</v>
      </c>
      <c r="V93" t="n">
        <v>0.89</v>
      </c>
      <c r="W93" t="n">
        <v>2.95</v>
      </c>
      <c r="X93" t="n">
        <v>0.08</v>
      </c>
      <c r="Y93" t="n">
        <v>1</v>
      </c>
      <c r="Z93" t="n">
        <v>10</v>
      </c>
      <c r="AA93" t="n">
        <v>324.6972127527941</v>
      </c>
      <c r="AB93" t="n">
        <v>444.2650511184188</v>
      </c>
      <c r="AC93" t="n">
        <v>401.8650181695916</v>
      </c>
      <c r="AD93" t="n">
        <v>324697.2127527941</v>
      </c>
      <c r="AE93" t="n">
        <v>444265.0511184188</v>
      </c>
      <c r="AF93" t="n">
        <v>2.832532185368094e-06</v>
      </c>
      <c r="AG93" t="n">
        <v>16.71875</v>
      </c>
      <c r="AH93" t="n">
        <v>401865.0181695916</v>
      </c>
    </row>
    <row r="94">
      <c r="A94" t="n">
        <v>92</v>
      </c>
      <c r="B94" t="n">
        <v>70</v>
      </c>
      <c r="C94" t="inlineStr">
        <is>
          <t xml:space="preserve">CONCLUIDO	</t>
        </is>
      </c>
      <c r="D94" t="n">
        <v>7.7885</v>
      </c>
      <c r="E94" t="n">
        <v>12.84</v>
      </c>
      <c r="F94" t="n">
        <v>10.47</v>
      </c>
      <c r="G94" t="n">
        <v>125.6</v>
      </c>
      <c r="H94" t="n">
        <v>2.44</v>
      </c>
      <c r="I94" t="n">
        <v>5</v>
      </c>
      <c r="J94" t="n">
        <v>174.35</v>
      </c>
      <c r="K94" t="n">
        <v>47.83</v>
      </c>
      <c r="L94" t="n">
        <v>24</v>
      </c>
      <c r="M94" t="n">
        <v>3</v>
      </c>
      <c r="N94" t="n">
        <v>32.53</v>
      </c>
      <c r="O94" t="n">
        <v>21737.62</v>
      </c>
      <c r="P94" t="n">
        <v>101.89</v>
      </c>
      <c r="Q94" t="n">
        <v>197.75</v>
      </c>
      <c r="R94" t="n">
        <v>29.72</v>
      </c>
      <c r="S94" t="n">
        <v>25.4</v>
      </c>
      <c r="T94" t="n">
        <v>1330.33</v>
      </c>
      <c r="U94" t="n">
        <v>0.85</v>
      </c>
      <c r="V94" t="n">
        <v>0.89</v>
      </c>
      <c r="W94" t="n">
        <v>2.95</v>
      </c>
      <c r="X94" t="n">
        <v>0.08</v>
      </c>
      <c r="Y94" t="n">
        <v>1</v>
      </c>
      <c r="Z94" t="n">
        <v>10</v>
      </c>
      <c r="AA94" t="n">
        <v>324.5325921862868</v>
      </c>
      <c r="AB94" t="n">
        <v>444.0398099967767</v>
      </c>
      <c r="AC94" t="n">
        <v>401.6612737444711</v>
      </c>
      <c r="AD94" t="n">
        <v>324532.5921862868</v>
      </c>
      <c r="AE94" t="n">
        <v>444039.8099967767</v>
      </c>
      <c r="AF94" t="n">
        <v>2.83282316033481e-06</v>
      </c>
      <c r="AG94" t="n">
        <v>16.71875</v>
      </c>
      <c r="AH94" t="n">
        <v>401661.2737444711</v>
      </c>
    </row>
    <row r="95">
      <c r="A95" t="n">
        <v>93</v>
      </c>
      <c r="B95" t="n">
        <v>70</v>
      </c>
      <c r="C95" t="inlineStr">
        <is>
          <t xml:space="preserve">CONCLUIDO	</t>
        </is>
      </c>
      <c r="D95" t="n">
        <v>7.8183</v>
      </c>
      <c r="E95" t="n">
        <v>12.79</v>
      </c>
      <c r="F95" t="n">
        <v>10.45</v>
      </c>
      <c r="G95" t="n">
        <v>156.7</v>
      </c>
      <c r="H95" t="n">
        <v>2.46</v>
      </c>
      <c r="I95" t="n">
        <v>4</v>
      </c>
      <c r="J95" t="n">
        <v>174.72</v>
      </c>
      <c r="K95" t="n">
        <v>47.83</v>
      </c>
      <c r="L95" t="n">
        <v>24.25</v>
      </c>
      <c r="M95" t="n">
        <v>1</v>
      </c>
      <c r="N95" t="n">
        <v>32.64</v>
      </c>
      <c r="O95" t="n">
        <v>21782.97</v>
      </c>
      <c r="P95" t="n">
        <v>101.32</v>
      </c>
      <c r="Q95" t="n">
        <v>197.75</v>
      </c>
      <c r="R95" t="n">
        <v>29.09</v>
      </c>
      <c r="S95" t="n">
        <v>25.4</v>
      </c>
      <c r="T95" t="n">
        <v>1019.58</v>
      </c>
      <c r="U95" t="n">
        <v>0.87</v>
      </c>
      <c r="V95" t="n">
        <v>0.89</v>
      </c>
      <c r="W95" t="n">
        <v>2.95</v>
      </c>
      <c r="X95" t="n">
        <v>0.06</v>
      </c>
      <c r="Y95" t="n">
        <v>1</v>
      </c>
      <c r="Z95" t="n">
        <v>10</v>
      </c>
      <c r="AA95" t="n">
        <v>323.6656873307883</v>
      </c>
      <c r="AB95" t="n">
        <v>442.8536725283407</v>
      </c>
      <c r="AC95" t="n">
        <v>400.5883395712682</v>
      </c>
      <c r="AD95" t="n">
        <v>323665.6873307883</v>
      </c>
      <c r="AE95" t="n">
        <v>442853.6725283407</v>
      </c>
      <c r="AF95" t="n">
        <v>2.843661977844983e-06</v>
      </c>
      <c r="AG95" t="n">
        <v>16.65364583333333</v>
      </c>
      <c r="AH95" t="n">
        <v>400588.3395712682</v>
      </c>
    </row>
    <row r="96">
      <c r="A96" t="n">
        <v>94</v>
      </c>
      <c r="B96" t="n">
        <v>70</v>
      </c>
      <c r="C96" t="inlineStr">
        <is>
          <t xml:space="preserve">CONCLUIDO	</t>
        </is>
      </c>
      <c r="D96" t="n">
        <v>7.8189</v>
      </c>
      <c r="E96" t="n">
        <v>12.79</v>
      </c>
      <c r="F96" t="n">
        <v>10.45</v>
      </c>
      <c r="G96" t="n">
        <v>156.68</v>
      </c>
      <c r="H96" t="n">
        <v>2.48</v>
      </c>
      <c r="I96" t="n">
        <v>4</v>
      </c>
      <c r="J96" t="n">
        <v>175.09</v>
      </c>
      <c r="K96" t="n">
        <v>47.83</v>
      </c>
      <c r="L96" t="n">
        <v>24.5</v>
      </c>
      <c r="M96" t="n">
        <v>1</v>
      </c>
      <c r="N96" t="n">
        <v>32.76</v>
      </c>
      <c r="O96" t="n">
        <v>21828.36</v>
      </c>
      <c r="P96" t="n">
        <v>101.51</v>
      </c>
      <c r="Q96" t="n">
        <v>197.75</v>
      </c>
      <c r="R96" t="n">
        <v>29.01</v>
      </c>
      <c r="S96" t="n">
        <v>25.4</v>
      </c>
      <c r="T96" t="n">
        <v>979.8200000000001</v>
      </c>
      <c r="U96" t="n">
        <v>0.88</v>
      </c>
      <c r="V96" t="n">
        <v>0.89</v>
      </c>
      <c r="W96" t="n">
        <v>2.95</v>
      </c>
      <c r="X96" t="n">
        <v>0.06</v>
      </c>
      <c r="Y96" t="n">
        <v>1</v>
      </c>
      <c r="Z96" t="n">
        <v>10</v>
      </c>
      <c r="AA96" t="n">
        <v>323.7898612868233</v>
      </c>
      <c r="AB96" t="n">
        <v>443.0235728131561</v>
      </c>
      <c r="AC96" t="n">
        <v>400.7420248113574</v>
      </c>
      <c r="AD96" t="n">
        <v>323789.8612868233</v>
      </c>
      <c r="AE96" t="n">
        <v>443023.5728131561</v>
      </c>
      <c r="AF96" t="n">
        <v>2.84388020907002e-06</v>
      </c>
      <c r="AG96" t="n">
        <v>16.65364583333333</v>
      </c>
      <c r="AH96" t="n">
        <v>400742.0248113574</v>
      </c>
    </row>
    <row r="97">
      <c r="A97" t="n">
        <v>95</v>
      </c>
      <c r="B97" t="n">
        <v>70</v>
      </c>
      <c r="C97" t="inlineStr">
        <is>
          <t xml:space="preserve">CONCLUIDO	</t>
        </is>
      </c>
      <c r="D97" t="n">
        <v>7.8205</v>
      </c>
      <c r="E97" t="n">
        <v>12.79</v>
      </c>
      <c r="F97" t="n">
        <v>10.44</v>
      </c>
      <c r="G97" t="n">
        <v>156.65</v>
      </c>
      <c r="H97" t="n">
        <v>2.5</v>
      </c>
      <c r="I97" t="n">
        <v>4</v>
      </c>
      <c r="J97" t="n">
        <v>175.46</v>
      </c>
      <c r="K97" t="n">
        <v>47.83</v>
      </c>
      <c r="L97" t="n">
        <v>24.75</v>
      </c>
      <c r="M97" t="n">
        <v>1</v>
      </c>
      <c r="N97" t="n">
        <v>32.88</v>
      </c>
      <c r="O97" t="n">
        <v>21873.79</v>
      </c>
      <c r="P97" t="n">
        <v>101.68</v>
      </c>
      <c r="Q97" t="n">
        <v>197.75</v>
      </c>
      <c r="R97" t="n">
        <v>28.97</v>
      </c>
      <c r="S97" t="n">
        <v>25.4</v>
      </c>
      <c r="T97" t="n">
        <v>963.1900000000001</v>
      </c>
      <c r="U97" t="n">
        <v>0.88</v>
      </c>
      <c r="V97" t="n">
        <v>0.89</v>
      </c>
      <c r="W97" t="n">
        <v>2.95</v>
      </c>
      <c r="X97" t="n">
        <v>0.05</v>
      </c>
      <c r="Y97" t="n">
        <v>1</v>
      </c>
      <c r="Z97" t="n">
        <v>10</v>
      </c>
      <c r="AA97" t="n">
        <v>323.8535354836924</v>
      </c>
      <c r="AB97" t="n">
        <v>443.1106946584197</v>
      </c>
      <c r="AC97" t="n">
        <v>400.8208318699853</v>
      </c>
      <c r="AD97" t="n">
        <v>323853.5354836924</v>
      </c>
      <c r="AE97" t="n">
        <v>443110.6946584197</v>
      </c>
      <c r="AF97" t="n">
        <v>2.844462159003452e-06</v>
      </c>
      <c r="AG97" t="n">
        <v>16.65364583333333</v>
      </c>
      <c r="AH97" t="n">
        <v>400820.8318699853</v>
      </c>
    </row>
    <row r="98">
      <c r="A98" t="n">
        <v>96</v>
      </c>
      <c r="B98" t="n">
        <v>70</v>
      </c>
      <c r="C98" t="inlineStr">
        <is>
          <t xml:space="preserve">CONCLUIDO	</t>
        </is>
      </c>
      <c r="D98" t="n">
        <v>7.8188</v>
      </c>
      <c r="E98" t="n">
        <v>12.79</v>
      </c>
      <c r="F98" t="n">
        <v>10.45</v>
      </c>
      <c r="G98" t="n">
        <v>156.69</v>
      </c>
      <c r="H98" t="n">
        <v>2.52</v>
      </c>
      <c r="I98" t="n">
        <v>4</v>
      </c>
      <c r="J98" t="n">
        <v>175.83</v>
      </c>
      <c r="K98" t="n">
        <v>47.83</v>
      </c>
      <c r="L98" t="n">
        <v>25</v>
      </c>
      <c r="M98" t="n">
        <v>1</v>
      </c>
      <c r="N98" t="n">
        <v>33</v>
      </c>
      <c r="O98" t="n">
        <v>21919.27</v>
      </c>
      <c r="P98" t="n">
        <v>101.78</v>
      </c>
      <c r="Q98" t="n">
        <v>197.78</v>
      </c>
      <c r="R98" t="n">
        <v>29.05</v>
      </c>
      <c r="S98" t="n">
        <v>25.4</v>
      </c>
      <c r="T98" t="n">
        <v>999.04</v>
      </c>
      <c r="U98" t="n">
        <v>0.87</v>
      </c>
      <c r="V98" t="n">
        <v>0.89</v>
      </c>
      <c r="W98" t="n">
        <v>2.95</v>
      </c>
      <c r="X98" t="n">
        <v>0.06</v>
      </c>
      <c r="Y98" t="n">
        <v>1</v>
      </c>
      <c r="Z98" t="n">
        <v>10</v>
      </c>
      <c r="AA98" t="n">
        <v>323.9791297970322</v>
      </c>
      <c r="AB98" t="n">
        <v>443.2825383387612</v>
      </c>
      <c r="AC98" t="n">
        <v>400.9762750306591</v>
      </c>
      <c r="AD98" t="n">
        <v>323979.1297970322</v>
      </c>
      <c r="AE98" t="n">
        <v>443282.5383387612</v>
      </c>
      <c r="AF98" t="n">
        <v>2.843843837199181e-06</v>
      </c>
      <c r="AG98" t="n">
        <v>16.65364583333333</v>
      </c>
      <c r="AH98" t="n">
        <v>400976.2750306591</v>
      </c>
    </row>
    <row r="99">
      <c r="A99" t="n">
        <v>97</v>
      </c>
      <c r="B99" t="n">
        <v>70</v>
      </c>
      <c r="C99" t="inlineStr">
        <is>
          <t xml:space="preserve">CONCLUIDO	</t>
        </is>
      </c>
      <c r="D99" t="n">
        <v>7.8173</v>
      </c>
      <c r="E99" t="n">
        <v>12.79</v>
      </c>
      <c r="F99" t="n">
        <v>10.45</v>
      </c>
      <c r="G99" t="n">
        <v>156.72</v>
      </c>
      <c r="H99" t="n">
        <v>2.54</v>
      </c>
      <c r="I99" t="n">
        <v>4</v>
      </c>
      <c r="J99" t="n">
        <v>176.2</v>
      </c>
      <c r="K99" t="n">
        <v>47.83</v>
      </c>
      <c r="L99" t="n">
        <v>25.25</v>
      </c>
      <c r="M99" t="n">
        <v>1</v>
      </c>
      <c r="N99" t="n">
        <v>33.12</v>
      </c>
      <c r="O99" t="n">
        <v>21964.78</v>
      </c>
      <c r="P99" t="n">
        <v>102.02</v>
      </c>
      <c r="Q99" t="n">
        <v>197.75</v>
      </c>
      <c r="R99" t="n">
        <v>29.12</v>
      </c>
      <c r="S99" t="n">
        <v>25.4</v>
      </c>
      <c r="T99" t="n">
        <v>1038.11</v>
      </c>
      <c r="U99" t="n">
        <v>0.87</v>
      </c>
      <c r="V99" t="n">
        <v>0.89</v>
      </c>
      <c r="W99" t="n">
        <v>2.95</v>
      </c>
      <c r="X99" t="n">
        <v>0.06</v>
      </c>
      <c r="Y99" t="n">
        <v>1</v>
      </c>
      <c r="Z99" t="n">
        <v>10</v>
      </c>
      <c r="AA99" t="n">
        <v>324.1664337481366</v>
      </c>
      <c r="AB99" t="n">
        <v>443.5388158679295</v>
      </c>
      <c r="AC99" t="n">
        <v>401.2080937921313</v>
      </c>
      <c r="AD99" t="n">
        <v>324166.4337481366</v>
      </c>
      <c r="AE99" t="n">
        <v>443538.8158679295</v>
      </c>
      <c r="AF99" t="n">
        <v>2.843298259136588e-06</v>
      </c>
      <c r="AG99" t="n">
        <v>16.65364583333333</v>
      </c>
      <c r="AH99" t="n">
        <v>401208.0937921313</v>
      </c>
    </row>
    <row r="100">
      <c r="A100" t="n">
        <v>98</v>
      </c>
      <c r="B100" t="n">
        <v>70</v>
      </c>
      <c r="C100" t="inlineStr">
        <is>
          <t xml:space="preserve">CONCLUIDO	</t>
        </is>
      </c>
      <c r="D100" t="n">
        <v>7.8176</v>
      </c>
      <c r="E100" t="n">
        <v>12.79</v>
      </c>
      <c r="F100" t="n">
        <v>10.45</v>
      </c>
      <c r="G100" t="n">
        <v>156.72</v>
      </c>
      <c r="H100" t="n">
        <v>2.56</v>
      </c>
      <c r="I100" t="n">
        <v>4</v>
      </c>
      <c r="J100" t="n">
        <v>176.56</v>
      </c>
      <c r="K100" t="n">
        <v>47.83</v>
      </c>
      <c r="L100" t="n">
        <v>25.5</v>
      </c>
      <c r="M100" t="n">
        <v>1</v>
      </c>
      <c r="N100" t="n">
        <v>33.24</v>
      </c>
      <c r="O100" t="n">
        <v>22010.33</v>
      </c>
      <c r="P100" t="n">
        <v>102.18</v>
      </c>
      <c r="Q100" t="n">
        <v>197.75</v>
      </c>
      <c r="R100" t="n">
        <v>29.14</v>
      </c>
      <c r="S100" t="n">
        <v>25.4</v>
      </c>
      <c r="T100" t="n">
        <v>1048.29</v>
      </c>
      <c r="U100" t="n">
        <v>0.87</v>
      </c>
      <c r="V100" t="n">
        <v>0.89</v>
      </c>
      <c r="W100" t="n">
        <v>2.95</v>
      </c>
      <c r="X100" t="n">
        <v>0.06</v>
      </c>
      <c r="Y100" t="n">
        <v>1</v>
      </c>
      <c r="Z100" t="n">
        <v>10</v>
      </c>
      <c r="AA100" t="n">
        <v>324.2737593922408</v>
      </c>
      <c r="AB100" t="n">
        <v>443.685663549066</v>
      </c>
      <c r="AC100" t="n">
        <v>401.3409265366822</v>
      </c>
      <c r="AD100" t="n">
        <v>324273.7593922408</v>
      </c>
      <c r="AE100" t="n">
        <v>443685.663549066</v>
      </c>
      <c r="AF100" t="n">
        <v>2.843407374749106e-06</v>
      </c>
      <c r="AG100" t="n">
        <v>16.65364583333333</v>
      </c>
      <c r="AH100" t="n">
        <v>401340.9265366822</v>
      </c>
    </row>
    <row r="101">
      <c r="A101" t="n">
        <v>99</v>
      </c>
      <c r="B101" t="n">
        <v>70</v>
      </c>
      <c r="C101" t="inlineStr">
        <is>
          <t xml:space="preserve">CONCLUIDO	</t>
        </is>
      </c>
      <c r="D101" t="n">
        <v>7.8179</v>
      </c>
      <c r="E101" t="n">
        <v>12.79</v>
      </c>
      <c r="F101" t="n">
        <v>10.45</v>
      </c>
      <c r="G101" t="n">
        <v>156.71</v>
      </c>
      <c r="H101" t="n">
        <v>2.58</v>
      </c>
      <c r="I101" t="n">
        <v>4</v>
      </c>
      <c r="J101" t="n">
        <v>176.93</v>
      </c>
      <c r="K101" t="n">
        <v>47.83</v>
      </c>
      <c r="L101" t="n">
        <v>25.75</v>
      </c>
      <c r="M101" t="n">
        <v>0</v>
      </c>
      <c r="N101" t="n">
        <v>33.36</v>
      </c>
      <c r="O101" t="n">
        <v>22055.93</v>
      </c>
      <c r="P101" t="n">
        <v>102.34</v>
      </c>
      <c r="Q101" t="n">
        <v>197.75</v>
      </c>
      <c r="R101" t="n">
        <v>29.1</v>
      </c>
      <c r="S101" t="n">
        <v>25.4</v>
      </c>
      <c r="T101" t="n">
        <v>1025.08</v>
      </c>
      <c r="U101" t="n">
        <v>0.87</v>
      </c>
      <c r="V101" t="n">
        <v>0.89</v>
      </c>
      <c r="W101" t="n">
        <v>2.95</v>
      </c>
      <c r="X101" t="n">
        <v>0.06</v>
      </c>
      <c r="Y101" t="n">
        <v>1</v>
      </c>
      <c r="Z101" t="n">
        <v>10</v>
      </c>
      <c r="AA101" t="n">
        <v>324.3810767994288</v>
      </c>
      <c r="AB101" t="n">
        <v>443.8324999600905</v>
      </c>
      <c r="AC101" t="n">
        <v>401.4737490867247</v>
      </c>
      <c r="AD101" t="n">
        <v>324381.0767994288</v>
      </c>
      <c r="AE101" t="n">
        <v>443832.4999600905</v>
      </c>
      <c r="AF101" t="n">
        <v>2.843516490361625e-06</v>
      </c>
      <c r="AG101" t="n">
        <v>16.65364583333333</v>
      </c>
      <c r="AH101" t="n">
        <v>401473.7490867247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5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5.0628</v>
      </c>
      <c r="E2" t="n">
        <v>19.75</v>
      </c>
      <c r="F2" t="n">
        <v>12.92</v>
      </c>
      <c r="G2" t="n">
        <v>6.25</v>
      </c>
      <c r="H2" t="n">
        <v>0.1</v>
      </c>
      <c r="I2" t="n">
        <v>124</v>
      </c>
      <c r="J2" t="n">
        <v>176.73</v>
      </c>
      <c r="K2" t="n">
        <v>52.44</v>
      </c>
      <c r="L2" t="n">
        <v>1</v>
      </c>
      <c r="M2" t="n">
        <v>122</v>
      </c>
      <c r="N2" t="n">
        <v>33.29</v>
      </c>
      <c r="O2" t="n">
        <v>22031.19</v>
      </c>
      <c r="P2" t="n">
        <v>171.21</v>
      </c>
      <c r="Q2" t="n">
        <v>198.2</v>
      </c>
      <c r="R2" t="n">
        <v>106.33</v>
      </c>
      <c r="S2" t="n">
        <v>25.4</v>
      </c>
      <c r="T2" t="n">
        <v>39043.28</v>
      </c>
      <c r="U2" t="n">
        <v>0.24</v>
      </c>
      <c r="V2" t="n">
        <v>0.72</v>
      </c>
      <c r="W2" t="n">
        <v>3.13</v>
      </c>
      <c r="X2" t="n">
        <v>2.52</v>
      </c>
      <c r="Y2" t="n">
        <v>1</v>
      </c>
      <c r="Z2" t="n">
        <v>10</v>
      </c>
      <c r="AA2" t="n">
        <v>593.4260117949869</v>
      </c>
      <c r="AB2" t="n">
        <v>811.9516494458431</v>
      </c>
      <c r="AC2" t="n">
        <v>734.4601236040284</v>
      </c>
      <c r="AD2" t="n">
        <v>593426.0117949869</v>
      </c>
      <c r="AE2" t="n">
        <v>811951.6494458432</v>
      </c>
      <c r="AF2" t="n">
        <v>1.744183841771857e-06</v>
      </c>
      <c r="AG2" t="n">
        <v>25.71614583333333</v>
      </c>
      <c r="AH2" t="n">
        <v>734460.1236040284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5.5178</v>
      </c>
      <c r="E3" t="n">
        <v>18.12</v>
      </c>
      <c r="F3" t="n">
        <v>12.32</v>
      </c>
      <c r="G3" t="n">
        <v>7.78</v>
      </c>
      <c r="H3" t="n">
        <v>0.13</v>
      </c>
      <c r="I3" t="n">
        <v>95</v>
      </c>
      <c r="J3" t="n">
        <v>177.1</v>
      </c>
      <c r="K3" t="n">
        <v>52.44</v>
      </c>
      <c r="L3" t="n">
        <v>1.25</v>
      </c>
      <c r="M3" t="n">
        <v>93</v>
      </c>
      <c r="N3" t="n">
        <v>33.41</v>
      </c>
      <c r="O3" t="n">
        <v>22076.81</v>
      </c>
      <c r="P3" t="n">
        <v>163.2</v>
      </c>
      <c r="Q3" t="n">
        <v>197.99</v>
      </c>
      <c r="R3" t="n">
        <v>87.22</v>
      </c>
      <c r="S3" t="n">
        <v>25.4</v>
      </c>
      <c r="T3" t="n">
        <v>29632.35</v>
      </c>
      <c r="U3" t="n">
        <v>0.29</v>
      </c>
      <c r="V3" t="n">
        <v>0.76</v>
      </c>
      <c r="W3" t="n">
        <v>3.1</v>
      </c>
      <c r="X3" t="n">
        <v>1.93</v>
      </c>
      <c r="Y3" t="n">
        <v>1</v>
      </c>
      <c r="Z3" t="n">
        <v>10</v>
      </c>
      <c r="AA3" t="n">
        <v>535.4524211614992</v>
      </c>
      <c r="AB3" t="n">
        <v>732.6296251267935</v>
      </c>
      <c r="AC3" t="n">
        <v>662.7084819568286</v>
      </c>
      <c r="AD3" t="n">
        <v>535452.4211614991</v>
      </c>
      <c r="AE3" t="n">
        <v>732629.6251267935</v>
      </c>
      <c r="AF3" t="n">
        <v>1.900935767189846e-06</v>
      </c>
      <c r="AG3" t="n">
        <v>23.59375</v>
      </c>
      <c r="AH3" t="n">
        <v>662708.4819568286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5.851</v>
      </c>
      <c r="E4" t="n">
        <v>17.09</v>
      </c>
      <c r="F4" t="n">
        <v>11.93</v>
      </c>
      <c r="G4" t="n">
        <v>9.300000000000001</v>
      </c>
      <c r="H4" t="n">
        <v>0.15</v>
      </c>
      <c r="I4" t="n">
        <v>77</v>
      </c>
      <c r="J4" t="n">
        <v>177.47</v>
      </c>
      <c r="K4" t="n">
        <v>52.44</v>
      </c>
      <c r="L4" t="n">
        <v>1.5</v>
      </c>
      <c r="M4" t="n">
        <v>75</v>
      </c>
      <c r="N4" t="n">
        <v>33.53</v>
      </c>
      <c r="O4" t="n">
        <v>22122.46</v>
      </c>
      <c r="P4" t="n">
        <v>157.9</v>
      </c>
      <c r="Q4" t="n">
        <v>197.91</v>
      </c>
      <c r="R4" t="n">
        <v>75.37</v>
      </c>
      <c r="S4" t="n">
        <v>25.4</v>
      </c>
      <c r="T4" t="n">
        <v>23798.26</v>
      </c>
      <c r="U4" t="n">
        <v>0.34</v>
      </c>
      <c r="V4" t="n">
        <v>0.78</v>
      </c>
      <c r="W4" t="n">
        <v>3.06</v>
      </c>
      <c r="X4" t="n">
        <v>1.54</v>
      </c>
      <c r="Y4" t="n">
        <v>1</v>
      </c>
      <c r="Z4" t="n">
        <v>10</v>
      </c>
      <c r="AA4" t="n">
        <v>498.5779060611266</v>
      </c>
      <c r="AB4" t="n">
        <v>682.1762867776708</v>
      </c>
      <c r="AC4" t="n">
        <v>617.0703394080411</v>
      </c>
      <c r="AD4" t="n">
        <v>498577.9060611266</v>
      </c>
      <c r="AE4" t="n">
        <v>682176.2867776708</v>
      </c>
      <c r="AF4" t="n">
        <v>2.015726407957481e-06</v>
      </c>
      <c r="AG4" t="n">
        <v>22.25260416666667</v>
      </c>
      <c r="AH4" t="n">
        <v>617070.3394080411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6.1166</v>
      </c>
      <c r="E5" t="n">
        <v>16.35</v>
      </c>
      <c r="F5" t="n">
        <v>11.65</v>
      </c>
      <c r="G5" t="n">
        <v>10.92</v>
      </c>
      <c r="H5" t="n">
        <v>0.17</v>
      </c>
      <c r="I5" t="n">
        <v>64</v>
      </c>
      <c r="J5" t="n">
        <v>177.84</v>
      </c>
      <c r="K5" t="n">
        <v>52.44</v>
      </c>
      <c r="L5" t="n">
        <v>1.75</v>
      </c>
      <c r="M5" t="n">
        <v>62</v>
      </c>
      <c r="N5" t="n">
        <v>33.65</v>
      </c>
      <c r="O5" t="n">
        <v>22168.15</v>
      </c>
      <c r="P5" t="n">
        <v>154.05</v>
      </c>
      <c r="Q5" t="n">
        <v>197.86</v>
      </c>
      <c r="R5" t="n">
        <v>66.8</v>
      </c>
      <c r="S5" t="n">
        <v>25.4</v>
      </c>
      <c r="T5" t="n">
        <v>19576.8</v>
      </c>
      <c r="U5" t="n">
        <v>0.38</v>
      </c>
      <c r="V5" t="n">
        <v>0.8</v>
      </c>
      <c r="W5" t="n">
        <v>3.03</v>
      </c>
      <c r="X5" t="n">
        <v>1.26</v>
      </c>
      <c r="Y5" t="n">
        <v>1</v>
      </c>
      <c r="Z5" t="n">
        <v>10</v>
      </c>
      <c r="AA5" t="n">
        <v>476.2291909095081</v>
      </c>
      <c r="AB5" t="n">
        <v>651.5977887514993</v>
      </c>
      <c r="AC5" t="n">
        <v>589.4102103162958</v>
      </c>
      <c r="AD5" t="n">
        <v>476229.1909095082</v>
      </c>
      <c r="AE5" t="n">
        <v>651597.7887514993</v>
      </c>
      <c r="AF5" t="n">
        <v>2.107228191234444e-06</v>
      </c>
      <c r="AG5" t="n">
        <v>21.2890625</v>
      </c>
      <c r="AH5" t="n">
        <v>589410.2103162957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6.2878</v>
      </c>
      <c r="E6" t="n">
        <v>15.9</v>
      </c>
      <c r="F6" t="n">
        <v>11.49</v>
      </c>
      <c r="G6" t="n">
        <v>12.31</v>
      </c>
      <c r="H6" t="n">
        <v>0.2</v>
      </c>
      <c r="I6" t="n">
        <v>56</v>
      </c>
      <c r="J6" t="n">
        <v>178.21</v>
      </c>
      <c r="K6" t="n">
        <v>52.44</v>
      </c>
      <c r="L6" t="n">
        <v>2</v>
      </c>
      <c r="M6" t="n">
        <v>54</v>
      </c>
      <c r="N6" t="n">
        <v>33.77</v>
      </c>
      <c r="O6" t="n">
        <v>22213.89</v>
      </c>
      <c r="P6" t="n">
        <v>151.81</v>
      </c>
      <c r="Q6" t="n">
        <v>197.86</v>
      </c>
      <c r="R6" t="n">
        <v>61.7</v>
      </c>
      <c r="S6" t="n">
        <v>25.4</v>
      </c>
      <c r="T6" t="n">
        <v>17068.13</v>
      </c>
      <c r="U6" t="n">
        <v>0.41</v>
      </c>
      <c r="V6" t="n">
        <v>0.8100000000000001</v>
      </c>
      <c r="W6" t="n">
        <v>3.03</v>
      </c>
      <c r="X6" t="n">
        <v>1.1</v>
      </c>
      <c r="Y6" t="n">
        <v>1</v>
      </c>
      <c r="Z6" t="n">
        <v>10</v>
      </c>
      <c r="AA6" t="n">
        <v>459.8158922225451</v>
      </c>
      <c r="AB6" t="n">
        <v>629.1403893843628</v>
      </c>
      <c r="AC6" t="n">
        <v>569.0961136256009</v>
      </c>
      <c r="AD6" t="n">
        <v>459815.8922225451</v>
      </c>
      <c r="AE6" t="n">
        <v>629140.3893843628</v>
      </c>
      <c r="AF6" t="n">
        <v>2.166208256358751e-06</v>
      </c>
      <c r="AG6" t="n">
        <v>20.703125</v>
      </c>
      <c r="AH6" t="n">
        <v>569096.1136256009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6.4419</v>
      </c>
      <c r="E7" t="n">
        <v>15.52</v>
      </c>
      <c r="F7" t="n">
        <v>11.36</v>
      </c>
      <c r="G7" t="n">
        <v>13.91</v>
      </c>
      <c r="H7" t="n">
        <v>0.22</v>
      </c>
      <c r="I7" t="n">
        <v>49</v>
      </c>
      <c r="J7" t="n">
        <v>178.59</v>
      </c>
      <c r="K7" t="n">
        <v>52.44</v>
      </c>
      <c r="L7" t="n">
        <v>2.25</v>
      </c>
      <c r="M7" t="n">
        <v>47</v>
      </c>
      <c r="N7" t="n">
        <v>33.89</v>
      </c>
      <c r="O7" t="n">
        <v>22259.66</v>
      </c>
      <c r="P7" t="n">
        <v>149.97</v>
      </c>
      <c r="Q7" t="n">
        <v>197.88</v>
      </c>
      <c r="R7" t="n">
        <v>57.48</v>
      </c>
      <c r="S7" t="n">
        <v>25.4</v>
      </c>
      <c r="T7" t="n">
        <v>14990.3</v>
      </c>
      <c r="U7" t="n">
        <v>0.44</v>
      </c>
      <c r="V7" t="n">
        <v>0.82</v>
      </c>
      <c r="W7" t="n">
        <v>3.02</v>
      </c>
      <c r="X7" t="n">
        <v>0.97</v>
      </c>
      <c r="Y7" t="n">
        <v>1</v>
      </c>
      <c r="Z7" t="n">
        <v>10</v>
      </c>
      <c r="AA7" t="n">
        <v>444.7597147662634</v>
      </c>
      <c r="AB7" t="n">
        <v>608.539863157008</v>
      </c>
      <c r="AC7" t="n">
        <v>550.4616727083646</v>
      </c>
      <c r="AD7" t="n">
        <v>444759.7147662634</v>
      </c>
      <c r="AE7" t="n">
        <v>608539.863157008</v>
      </c>
      <c r="AF7" t="n">
        <v>2.219297205165151e-06</v>
      </c>
      <c r="AG7" t="n">
        <v>20.20833333333333</v>
      </c>
      <c r="AH7" t="n">
        <v>550461.6727083647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6.5654</v>
      </c>
      <c r="E8" t="n">
        <v>15.23</v>
      </c>
      <c r="F8" t="n">
        <v>11.25</v>
      </c>
      <c r="G8" t="n">
        <v>15.34</v>
      </c>
      <c r="H8" t="n">
        <v>0.25</v>
      </c>
      <c r="I8" t="n">
        <v>44</v>
      </c>
      <c r="J8" t="n">
        <v>178.96</v>
      </c>
      <c r="K8" t="n">
        <v>52.44</v>
      </c>
      <c r="L8" t="n">
        <v>2.5</v>
      </c>
      <c r="M8" t="n">
        <v>42</v>
      </c>
      <c r="N8" t="n">
        <v>34.02</v>
      </c>
      <c r="O8" t="n">
        <v>22305.48</v>
      </c>
      <c r="P8" t="n">
        <v>148.32</v>
      </c>
      <c r="Q8" t="n">
        <v>197.82</v>
      </c>
      <c r="R8" t="n">
        <v>53.93</v>
      </c>
      <c r="S8" t="n">
        <v>25.4</v>
      </c>
      <c r="T8" t="n">
        <v>13242.06</v>
      </c>
      <c r="U8" t="n">
        <v>0.47</v>
      </c>
      <c r="V8" t="n">
        <v>0.83</v>
      </c>
      <c r="W8" t="n">
        <v>3.01</v>
      </c>
      <c r="X8" t="n">
        <v>0.85</v>
      </c>
      <c r="Y8" t="n">
        <v>1</v>
      </c>
      <c r="Z8" t="n">
        <v>10</v>
      </c>
      <c r="AA8" t="n">
        <v>439.4084335076885</v>
      </c>
      <c r="AB8" t="n">
        <v>601.2180040571585</v>
      </c>
      <c r="AC8" t="n">
        <v>543.838601564711</v>
      </c>
      <c r="AD8" t="n">
        <v>439408.4335076885</v>
      </c>
      <c r="AE8" t="n">
        <v>601218.0040571585</v>
      </c>
      <c r="AF8" t="n">
        <v>2.261844156350034e-06</v>
      </c>
      <c r="AG8" t="n">
        <v>19.83072916666667</v>
      </c>
      <c r="AH8" t="n">
        <v>543838.601564711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6.6606</v>
      </c>
      <c r="E9" t="n">
        <v>15.01</v>
      </c>
      <c r="F9" t="n">
        <v>11.17</v>
      </c>
      <c r="G9" t="n">
        <v>16.76</v>
      </c>
      <c r="H9" t="n">
        <v>0.27</v>
      </c>
      <c r="I9" t="n">
        <v>40</v>
      </c>
      <c r="J9" t="n">
        <v>179.33</v>
      </c>
      <c r="K9" t="n">
        <v>52.44</v>
      </c>
      <c r="L9" t="n">
        <v>2.75</v>
      </c>
      <c r="M9" t="n">
        <v>38</v>
      </c>
      <c r="N9" t="n">
        <v>34.14</v>
      </c>
      <c r="O9" t="n">
        <v>22351.34</v>
      </c>
      <c r="P9" t="n">
        <v>147.22</v>
      </c>
      <c r="Q9" t="n">
        <v>197.85</v>
      </c>
      <c r="R9" t="n">
        <v>51.81</v>
      </c>
      <c r="S9" t="n">
        <v>25.4</v>
      </c>
      <c r="T9" t="n">
        <v>12200.44</v>
      </c>
      <c r="U9" t="n">
        <v>0.49</v>
      </c>
      <c r="V9" t="n">
        <v>0.83</v>
      </c>
      <c r="W9" t="n">
        <v>3</v>
      </c>
      <c r="X9" t="n">
        <v>0.78</v>
      </c>
      <c r="Y9" t="n">
        <v>1</v>
      </c>
      <c r="Z9" t="n">
        <v>10</v>
      </c>
      <c r="AA9" t="n">
        <v>427.3487869928719</v>
      </c>
      <c r="AB9" t="n">
        <v>584.7174636615315</v>
      </c>
      <c r="AC9" t="n">
        <v>528.9128495857885</v>
      </c>
      <c r="AD9" t="n">
        <v>427348.7869928719</v>
      </c>
      <c r="AE9" t="n">
        <v>584717.4636615315</v>
      </c>
      <c r="AF9" t="n">
        <v>2.294641482283644e-06</v>
      </c>
      <c r="AG9" t="n">
        <v>19.54427083333333</v>
      </c>
      <c r="AH9" t="n">
        <v>528912.8495857886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6.7573</v>
      </c>
      <c r="E10" t="n">
        <v>14.8</v>
      </c>
      <c r="F10" t="n">
        <v>11.1</v>
      </c>
      <c r="G10" t="n">
        <v>18.5</v>
      </c>
      <c r="H10" t="n">
        <v>0.3</v>
      </c>
      <c r="I10" t="n">
        <v>36</v>
      </c>
      <c r="J10" t="n">
        <v>179.7</v>
      </c>
      <c r="K10" t="n">
        <v>52.44</v>
      </c>
      <c r="L10" t="n">
        <v>3</v>
      </c>
      <c r="M10" t="n">
        <v>34</v>
      </c>
      <c r="N10" t="n">
        <v>34.26</v>
      </c>
      <c r="O10" t="n">
        <v>22397.24</v>
      </c>
      <c r="P10" t="n">
        <v>146.12</v>
      </c>
      <c r="Q10" t="n">
        <v>197.82</v>
      </c>
      <c r="R10" t="n">
        <v>49.2</v>
      </c>
      <c r="S10" t="n">
        <v>25.4</v>
      </c>
      <c r="T10" t="n">
        <v>10914.58</v>
      </c>
      <c r="U10" t="n">
        <v>0.52</v>
      </c>
      <c r="V10" t="n">
        <v>0.84</v>
      </c>
      <c r="W10" t="n">
        <v>3</v>
      </c>
      <c r="X10" t="n">
        <v>0.71</v>
      </c>
      <c r="Y10" t="n">
        <v>1</v>
      </c>
      <c r="Z10" t="n">
        <v>10</v>
      </c>
      <c r="AA10" t="n">
        <v>423.5869843682479</v>
      </c>
      <c r="AB10" t="n">
        <v>579.5703993515018</v>
      </c>
      <c r="AC10" t="n">
        <v>524.2570138695581</v>
      </c>
      <c r="AD10" t="n">
        <v>423586.9843682479</v>
      </c>
      <c r="AE10" t="n">
        <v>579570.3993515018</v>
      </c>
      <c r="AF10" t="n">
        <v>2.327955572806544e-06</v>
      </c>
      <c r="AG10" t="n">
        <v>19.27083333333333</v>
      </c>
      <c r="AH10" t="n">
        <v>524257.0138695581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6.8355</v>
      </c>
      <c r="E11" t="n">
        <v>14.63</v>
      </c>
      <c r="F11" t="n">
        <v>11.04</v>
      </c>
      <c r="G11" t="n">
        <v>20.06</v>
      </c>
      <c r="H11" t="n">
        <v>0.32</v>
      </c>
      <c r="I11" t="n">
        <v>33</v>
      </c>
      <c r="J11" t="n">
        <v>180.07</v>
      </c>
      <c r="K11" t="n">
        <v>52.44</v>
      </c>
      <c r="L11" t="n">
        <v>3.25</v>
      </c>
      <c r="M11" t="n">
        <v>31</v>
      </c>
      <c r="N11" t="n">
        <v>34.38</v>
      </c>
      <c r="O11" t="n">
        <v>22443.18</v>
      </c>
      <c r="P11" t="n">
        <v>145.14</v>
      </c>
      <c r="Q11" t="n">
        <v>197.8</v>
      </c>
      <c r="R11" t="n">
        <v>47.39</v>
      </c>
      <c r="S11" t="n">
        <v>25.4</v>
      </c>
      <c r="T11" t="n">
        <v>10024.51</v>
      </c>
      <c r="U11" t="n">
        <v>0.54</v>
      </c>
      <c r="V11" t="n">
        <v>0.84</v>
      </c>
      <c r="W11" t="n">
        <v>2.99</v>
      </c>
      <c r="X11" t="n">
        <v>0.64</v>
      </c>
      <c r="Y11" t="n">
        <v>1</v>
      </c>
      <c r="Z11" t="n">
        <v>10</v>
      </c>
      <c r="AA11" t="n">
        <v>412.3126105556786</v>
      </c>
      <c r="AB11" t="n">
        <v>564.144303710876</v>
      </c>
      <c r="AC11" t="n">
        <v>510.3031631462125</v>
      </c>
      <c r="AD11" t="n">
        <v>412312.6105556786</v>
      </c>
      <c r="AE11" t="n">
        <v>564144.303710876</v>
      </c>
      <c r="AF11" t="n">
        <v>2.354896233394866e-06</v>
      </c>
      <c r="AG11" t="n">
        <v>19.04947916666667</v>
      </c>
      <c r="AH11" t="n">
        <v>510303.1631462125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6.8987</v>
      </c>
      <c r="E12" t="n">
        <v>14.5</v>
      </c>
      <c r="F12" t="n">
        <v>10.97</v>
      </c>
      <c r="G12" t="n">
        <v>21.24</v>
      </c>
      <c r="H12" t="n">
        <v>0.34</v>
      </c>
      <c r="I12" t="n">
        <v>31</v>
      </c>
      <c r="J12" t="n">
        <v>180.45</v>
      </c>
      <c r="K12" t="n">
        <v>52.44</v>
      </c>
      <c r="L12" t="n">
        <v>3.5</v>
      </c>
      <c r="M12" t="n">
        <v>29</v>
      </c>
      <c r="N12" t="n">
        <v>34.51</v>
      </c>
      <c r="O12" t="n">
        <v>22489.16</v>
      </c>
      <c r="P12" t="n">
        <v>144.24</v>
      </c>
      <c r="Q12" t="n">
        <v>197.81</v>
      </c>
      <c r="R12" t="n">
        <v>45.38</v>
      </c>
      <c r="S12" t="n">
        <v>25.4</v>
      </c>
      <c r="T12" t="n">
        <v>9033.23</v>
      </c>
      <c r="U12" t="n">
        <v>0.5600000000000001</v>
      </c>
      <c r="V12" t="n">
        <v>0.85</v>
      </c>
      <c r="W12" t="n">
        <v>2.99</v>
      </c>
      <c r="X12" t="n">
        <v>0.58</v>
      </c>
      <c r="Y12" t="n">
        <v>1</v>
      </c>
      <c r="Z12" t="n">
        <v>10</v>
      </c>
      <c r="AA12" t="n">
        <v>409.659127325426</v>
      </c>
      <c r="AB12" t="n">
        <v>560.5136908918262</v>
      </c>
      <c r="AC12" t="n">
        <v>507.0190509190156</v>
      </c>
      <c r="AD12" t="n">
        <v>409659.127325426</v>
      </c>
      <c r="AE12" t="n">
        <v>560513.6908918262</v>
      </c>
      <c r="AF12" t="n">
        <v>2.376669248090289e-06</v>
      </c>
      <c r="AG12" t="n">
        <v>18.88020833333333</v>
      </c>
      <c r="AH12" t="n">
        <v>507019.0509190156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6.9303</v>
      </c>
      <c r="E13" t="n">
        <v>14.43</v>
      </c>
      <c r="F13" t="n">
        <v>10.98</v>
      </c>
      <c r="G13" t="n">
        <v>22.71</v>
      </c>
      <c r="H13" t="n">
        <v>0.37</v>
      </c>
      <c r="I13" t="n">
        <v>29</v>
      </c>
      <c r="J13" t="n">
        <v>180.82</v>
      </c>
      <c r="K13" t="n">
        <v>52.44</v>
      </c>
      <c r="L13" t="n">
        <v>3.75</v>
      </c>
      <c r="M13" t="n">
        <v>27</v>
      </c>
      <c r="N13" t="n">
        <v>34.63</v>
      </c>
      <c r="O13" t="n">
        <v>22535.19</v>
      </c>
      <c r="P13" t="n">
        <v>144.19</v>
      </c>
      <c r="Q13" t="n">
        <v>197.8</v>
      </c>
      <c r="R13" t="n">
        <v>45.39</v>
      </c>
      <c r="S13" t="n">
        <v>25.4</v>
      </c>
      <c r="T13" t="n">
        <v>9043.950000000001</v>
      </c>
      <c r="U13" t="n">
        <v>0.5600000000000001</v>
      </c>
      <c r="V13" t="n">
        <v>0.85</v>
      </c>
      <c r="W13" t="n">
        <v>3</v>
      </c>
      <c r="X13" t="n">
        <v>0.59</v>
      </c>
      <c r="Y13" t="n">
        <v>1</v>
      </c>
      <c r="Z13" t="n">
        <v>10</v>
      </c>
      <c r="AA13" t="n">
        <v>408.934724570248</v>
      </c>
      <c r="AB13" t="n">
        <v>559.5225310837977</v>
      </c>
      <c r="AC13" t="n">
        <v>506.1224860119638</v>
      </c>
      <c r="AD13" t="n">
        <v>408934.724570248</v>
      </c>
      <c r="AE13" t="n">
        <v>559522.5310837977</v>
      </c>
      <c r="AF13" t="n">
        <v>2.387555755437999e-06</v>
      </c>
      <c r="AG13" t="n">
        <v>18.7890625</v>
      </c>
      <c r="AH13" t="n">
        <v>506122.4860119638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6.9918</v>
      </c>
      <c r="E14" t="n">
        <v>14.3</v>
      </c>
      <c r="F14" t="n">
        <v>10.92</v>
      </c>
      <c r="G14" t="n">
        <v>24.27</v>
      </c>
      <c r="H14" t="n">
        <v>0.39</v>
      </c>
      <c r="I14" t="n">
        <v>27</v>
      </c>
      <c r="J14" t="n">
        <v>181.19</v>
      </c>
      <c r="K14" t="n">
        <v>52.44</v>
      </c>
      <c r="L14" t="n">
        <v>4</v>
      </c>
      <c r="M14" t="n">
        <v>25</v>
      </c>
      <c r="N14" t="n">
        <v>34.75</v>
      </c>
      <c r="O14" t="n">
        <v>22581.25</v>
      </c>
      <c r="P14" t="n">
        <v>143.35</v>
      </c>
      <c r="Q14" t="n">
        <v>197.92</v>
      </c>
      <c r="R14" t="n">
        <v>43.9</v>
      </c>
      <c r="S14" t="n">
        <v>25.4</v>
      </c>
      <c r="T14" t="n">
        <v>8312.23</v>
      </c>
      <c r="U14" t="n">
        <v>0.58</v>
      </c>
      <c r="V14" t="n">
        <v>0.85</v>
      </c>
      <c r="W14" t="n">
        <v>2.98</v>
      </c>
      <c r="X14" t="n">
        <v>0.53</v>
      </c>
      <c r="Y14" t="n">
        <v>1</v>
      </c>
      <c r="Z14" t="n">
        <v>10</v>
      </c>
      <c r="AA14" t="n">
        <v>406.6401100851083</v>
      </c>
      <c r="AB14" t="n">
        <v>556.3829383139829</v>
      </c>
      <c r="AC14" t="n">
        <v>503.2825315696541</v>
      </c>
      <c r="AD14" t="n">
        <v>406640.1100851083</v>
      </c>
      <c r="AE14" t="n">
        <v>556382.9383139829</v>
      </c>
      <c r="AF14" t="n">
        <v>2.408743103598892e-06</v>
      </c>
      <c r="AG14" t="n">
        <v>18.61979166666667</v>
      </c>
      <c r="AH14" t="n">
        <v>503282.5315696541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7.0538</v>
      </c>
      <c r="E15" t="n">
        <v>14.18</v>
      </c>
      <c r="F15" t="n">
        <v>10.87</v>
      </c>
      <c r="G15" t="n">
        <v>26.08</v>
      </c>
      <c r="H15" t="n">
        <v>0.42</v>
      </c>
      <c r="I15" t="n">
        <v>25</v>
      </c>
      <c r="J15" t="n">
        <v>181.57</v>
      </c>
      <c r="K15" t="n">
        <v>52.44</v>
      </c>
      <c r="L15" t="n">
        <v>4.25</v>
      </c>
      <c r="M15" t="n">
        <v>23</v>
      </c>
      <c r="N15" t="n">
        <v>34.88</v>
      </c>
      <c r="O15" t="n">
        <v>22627.36</v>
      </c>
      <c r="P15" t="n">
        <v>142.36</v>
      </c>
      <c r="Q15" t="n">
        <v>197.83</v>
      </c>
      <c r="R15" t="n">
        <v>42.13</v>
      </c>
      <c r="S15" t="n">
        <v>25.4</v>
      </c>
      <c r="T15" t="n">
        <v>7434.38</v>
      </c>
      <c r="U15" t="n">
        <v>0.6</v>
      </c>
      <c r="V15" t="n">
        <v>0.86</v>
      </c>
      <c r="W15" t="n">
        <v>2.98</v>
      </c>
      <c r="X15" t="n">
        <v>0.48</v>
      </c>
      <c r="Y15" t="n">
        <v>1</v>
      </c>
      <c r="Z15" t="n">
        <v>10</v>
      </c>
      <c r="AA15" t="n">
        <v>395.7705754916948</v>
      </c>
      <c r="AB15" t="n">
        <v>541.5107615532519</v>
      </c>
      <c r="AC15" t="n">
        <v>489.829734485736</v>
      </c>
      <c r="AD15" t="n">
        <v>395770.5754916948</v>
      </c>
      <c r="AE15" t="n">
        <v>541510.7615532519</v>
      </c>
      <c r="AF15" t="n">
        <v>2.430102706622882e-06</v>
      </c>
      <c r="AG15" t="n">
        <v>18.46354166666667</v>
      </c>
      <c r="AH15" t="n">
        <v>489829.7344857359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7.0795</v>
      </c>
      <c r="E16" t="n">
        <v>14.13</v>
      </c>
      <c r="F16" t="n">
        <v>10.85</v>
      </c>
      <c r="G16" t="n">
        <v>27.13</v>
      </c>
      <c r="H16" t="n">
        <v>0.44</v>
      </c>
      <c r="I16" t="n">
        <v>24</v>
      </c>
      <c r="J16" t="n">
        <v>181.94</v>
      </c>
      <c r="K16" t="n">
        <v>52.44</v>
      </c>
      <c r="L16" t="n">
        <v>4.5</v>
      </c>
      <c r="M16" t="n">
        <v>22</v>
      </c>
      <c r="N16" t="n">
        <v>35</v>
      </c>
      <c r="O16" t="n">
        <v>22673.63</v>
      </c>
      <c r="P16" t="n">
        <v>142.17</v>
      </c>
      <c r="Q16" t="n">
        <v>197.89</v>
      </c>
      <c r="R16" t="n">
        <v>41.64</v>
      </c>
      <c r="S16" t="n">
        <v>25.4</v>
      </c>
      <c r="T16" t="n">
        <v>7196.43</v>
      </c>
      <c r="U16" t="n">
        <v>0.61</v>
      </c>
      <c r="V16" t="n">
        <v>0.86</v>
      </c>
      <c r="W16" t="n">
        <v>2.98</v>
      </c>
      <c r="X16" t="n">
        <v>0.46</v>
      </c>
      <c r="Y16" t="n">
        <v>1</v>
      </c>
      <c r="Z16" t="n">
        <v>10</v>
      </c>
      <c r="AA16" t="n">
        <v>394.9846947973572</v>
      </c>
      <c r="AB16" t="n">
        <v>540.4354849166499</v>
      </c>
      <c r="AC16" t="n">
        <v>488.8570807421709</v>
      </c>
      <c r="AD16" t="n">
        <v>394984.6947973572</v>
      </c>
      <c r="AE16" t="n">
        <v>540435.4849166499</v>
      </c>
      <c r="AF16" t="n">
        <v>2.438956606586052e-06</v>
      </c>
      <c r="AG16" t="n">
        <v>18.3984375</v>
      </c>
      <c r="AH16" t="n">
        <v>488857.0807421709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7.1049</v>
      </c>
      <c r="E17" t="n">
        <v>14.07</v>
      </c>
      <c r="F17" t="n">
        <v>10.84</v>
      </c>
      <c r="G17" t="n">
        <v>28.27</v>
      </c>
      <c r="H17" t="n">
        <v>0.46</v>
      </c>
      <c r="I17" t="n">
        <v>23</v>
      </c>
      <c r="J17" t="n">
        <v>182.32</v>
      </c>
      <c r="K17" t="n">
        <v>52.44</v>
      </c>
      <c r="L17" t="n">
        <v>4.75</v>
      </c>
      <c r="M17" t="n">
        <v>21</v>
      </c>
      <c r="N17" t="n">
        <v>35.12</v>
      </c>
      <c r="O17" t="n">
        <v>22719.83</v>
      </c>
      <c r="P17" t="n">
        <v>141.85</v>
      </c>
      <c r="Q17" t="n">
        <v>197.78</v>
      </c>
      <c r="R17" t="n">
        <v>41.26</v>
      </c>
      <c r="S17" t="n">
        <v>25.4</v>
      </c>
      <c r="T17" t="n">
        <v>7010.51</v>
      </c>
      <c r="U17" t="n">
        <v>0.62</v>
      </c>
      <c r="V17" t="n">
        <v>0.86</v>
      </c>
      <c r="W17" t="n">
        <v>2.98</v>
      </c>
      <c r="X17" t="n">
        <v>0.44</v>
      </c>
      <c r="Y17" t="n">
        <v>1</v>
      </c>
      <c r="Z17" t="n">
        <v>10</v>
      </c>
      <c r="AA17" t="n">
        <v>394.1516712691677</v>
      </c>
      <c r="AB17" t="n">
        <v>539.2957053749766</v>
      </c>
      <c r="AC17" t="n">
        <v>487.8260801602644</v>
      </c>
      <c r="AD17" t="n">
        <v>394151.6712691677</v>
      </c>
      <c r="AE17" t="n">
        <v>539295.7053749766</v>
      </c>
      <c r="AF17" t="n">
        <v>2.447707153631364e-06</v>
      </c>
      <c r="AG17" t="n">
        <v>18.3203125</v>
      </c>
      <c r="AH17" t="n">
        <v>487826.0801602644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7.1325</v>
      </c>
      <c r="E18" t="n">
        <v>14.02</v>
      </c>
      <c r="F18" t="n">
        <v>10.82</v>
      </c>
      <c r="G18" t="n">
        <v>29.5</v>
      </c>
      <c r="H18" t="n">
        <v>0.49</v>
      </c>
      <c r="I18" t="n">
        <v>22</v>
      </c>
      <c r="J18" t="n">
        <v>182.69</v>
      </c>
      <c r="K18" t="n">
        <v>52.44</v>
      </c>
      <c r="L18" t="n">
        <v>5</v>
      </c>
      <c r="M18" t="n">
        <v>20</v>
      </c>
      <c r="N18" t="n">
        <v>35.25</v>
      </c>
      <c r="O18" t="n">
        <v>22766.06</v>
      </c>
      <c r="P18" t="n">
        <v>141.48</v>
      </c>
      <c r="Q18" t="n">
        <v>197.78</v>
      </c>
      <c r="R18" t="n">
        <v>40.48</v>
      </c>
      <c r="S18" t="n">
        <v>25.4</v>
      </c>
      <c r="T18" t="n">
        <v>6628.45</v>
      </c>
      <c r="U18" t="n">
        <v>0.63</v>
      </c>
      <c r="V18" t="n">
        <v>0.86</v>
      </c>
      <c r="W18" t="n">
        <v>2.98</v>
      </c>
      <c r="X18" t="n">
        <v>0.43</v>
      </c>
      <c r="Y18" t="n">
        <v>1</v>
      </c>
      <c r="Z18" t="n">
        <v>10</v>
      </c>
      <c r="AA18" t="n">
        <v>393.1995444150816</v>
      </c>
      <c r="AB18" t="n">
        <v>537.9929634083437</v>
      </c>
      <c r="AC18" t="n">
        <v>486.6476700585171</v>
      </c>
      <c r="AD18" t="n">
        <v>393199.5444150816</v>
      </c>
      <c r="AE18" t="n">
        <v>537992.9634083437</v>
      </c>
      <c r="AF18" t="n">
        <v>2.457215622074301e-06</v>
      </c>
      <c r="AG18" t="n">
        <v>18.25520833333333</v>
      </c>
      <c r="AH18" t="n">
        <v>486647.6700585171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7.162</v>
      </c>
      <c r="E19" t="n">
        <v>13.96</v>
      </c>
      <c r="F19" t="n">
        <v>10.8</v>
      </c>
      <c r="G19" t="n">
        <v>30.84</v>
      </c>
      <c r="H19" t="n">
        <v>0.51</v>
      </c>
      <c r="I19" t="n">
        <v>21</v>
      </c>
      <c r="J19" t="n">
        <v>183.07</v>
      </c>
      <c r="K19" t="n">
        <v>52.44</v>
      </c>
      <c r="L19" t="n">
        <v>5.25</v>
      </c>
      <c r="M19" t="n">
        <v>19</v>
      </c>
      <c r="N19" t="n">
        <v>35.37</v>
      </c>
      <c r="O19" t="n">
        <v>22812.34</v>
      </c>
      <c r="P19" t="n">
        <v>140.95</v>
      </c>
      <c r="Q19" t="n">
        <v>197.79</v>
      </c>
      <c r="R19" t="n">
        <v>39.91</v>
      </c>
      <c r="S19" t="n">
        <v>25.4</v>
      </c>
      <c r="T19" t="n">
        <v>6345.12</v>
      </c>
      <c r="U19" t="n">
        <v>0.64</v>
      </c>
      <c r="V19" t="n">
        <v>0.86</v>
      </c>
      <c r="W19" t="n">
        <v>2.98</v>
      </c>
      <c r="X19" t="n">
        <v>0.4</v>
      </c>
      <c r="Y19" t="n">
        <v>1</v>
      </c>
      <c r="Z19" t="n">
        <v>10</v>
      </c>
      <c r="AA19" t="n">
        <v>392.0932715690945</v>
      </c>
      <c r="AB19" t="n">
        <v>536.4793120951507</v>
      </c>
      <c r="AC19" t="n">
        <v>485.2784795022323</v>
      </c>
      <c r="AD19" t="n">
        <v>392093.2715690945</v>
      </c>
      <c r="AE19" t="n">
        <v>536479.3120951507</v>
      </c>
      <c r="AF19" t="n">
        <v>2.467378658997006e-06</v>
      </c>
      <c r="AG19" t="n">
        <v>18.17708333333333</v>
      </c>
      <c r="AH19" t="n">
        <v>485278.4795022323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7.1942</v>
      </c>
      <c r="E20" t="n">
        <v>13.9</v>
      </c>
      <c r="F20" t="n">
        <v>10.77</v>
      </c>
      <c r="G20" t="n">
        <v>32.3</v>
      </c>
      <c r="H20" t="n">
        <v>0.53</v>
      </c>
      <c r="I20" t="n">
        <v>20</v>
      </c>
      <c r="J20" t="n">
        <v>183.44</v>
      </c>
      <c r="K20" t="n">
        <v>52.44</v>
      </c>
      <c r="L20" t="n">
        <v>5.5</v>
      </c>
      <c r="M20" t="n">
        <v>18</v>
      </c>
      <c r="N20" t="n">
        <v>35.5</v>
      </c>
      <c r="O20" t="n">
        <v>22858.66</v>
      </c>
      <c r="P20" t="n">
        <v>140.51</v>
      </c>
      <c r="Q20" t="n">
        <v>197.76</v>
      </c>
      <c r="R20" t="n">
        <v>38.86</v>
      </c>
      <c r="S20" t="n">
        <v>25.4</v>
      </c>
      <c r="T20" t="n">
        <v>5827.01</v>
      </c>
      <c r="U20" t="n">
        <v>0.65</v>
      </c>
      <c r="V20" t="n">
        <v>0.86</v>
      </c>
      <c r="W20" t="n">
        <v>2.98</v>
      </c>
      <c r="X20" t="n">
        <v>0.38</v>
      </c>
      <c r="Y20" t="n">
        <v>1</v>
      </c>
      <c r="Z20" t="n">
        <v>10</v>
      </c>
      <c r="AA20" t="n">
        <v>390.9683533754052</v>
      </c>
      <c r="AB20" t="n">
        <v>534.9401493946569</v>
      </c>
      <c r="AC20" t="n">
        <v>483.8862123296452</v>
      </c>
      <c r="AD20" t="n">
        <v>390968.3533754052</v>
      </c>
      <c r="AE20" t="n">
        <v>534940.149394657</v>
      </c>
      <c r="AF20" t="n">
        <v>2.478471872180433e-06</v>
      </c>
      <c r="AG20" t="n">
        <v>18.09895833333333</v>
      </c>
      <c r="AH20" t="n">
        <v>483886.2123296452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7.2234</v>
      </c>
      <c r="E21" t="n">
        <v>13.84</v>
      </c>
      <c r="F21" t="n">
        <v>10.75</v>
      </c>
      <c r="G21" t="n">
        <v>33.94</v>
      </c>
      <c r="H21" t="n">
        <v>0.55</v>
      </c>
      <c r="I21" t="n">
        <v>19</v>
      </c>
      <c r="J21" t="n">
        <v>183.82</v>
      </c>
      <c r="K21" t="n">
        <v>52.44</v>
      </c>
      <c r="L21" t="n">
        <v>5.75</v>
      </c>
      <c r="M21" t="n">
        <v>17</v>
      </c>
      <c r="N21" t="n">
        <v>35.63</v>
      </c>
      <c r="O21" t="n">
        <v>22905.03</v>
      </c>
      <c r="P21" t="n">
        <v>140.28</v>
      </c>
      <c r="Q21" t="n">
        <v>197.85</v>
      </c>
      <c r="R21" t="n">
        <v>38.66</v>
      </c>
      <c r="S21" t="n">
        <v>25.4</v>
      </c>
      <c r="T21" t="n">
        <v>5733.24</v>
      </c>
      <c r="U21" t="n">
        <v>0.66</v>
      </c>
      <c r="V21" t="n">
        <v>0.87</v>
      </c>
      <c r="W21" t="n">
        <v>2.96</v>
      </c>
      <c r="X21" t="n">
        <v>0.36</v>
      </c>
      <c r="Y21" t="n">
        <v>1</v>
      </c>
      <c r="Z21" t="n">
        <v>10</v>
      </c>
      <c r="AA21" t="n">
        <v>390.112804758441</v>
      </c>
      <c r="AB21" t="n">
        <v>533.7695500327856</v>
      </c>
      <c r="AC21" t="n">
        <v>482.8273333279242</v>
      </c>
      <c r="AD21" t="n">
        <v>390112.8047584411</v>
      </c>
      <c r="AE21" t="n">
        <v>533769.5500327855</v>
      </c>
      <c r="AF21" t="n">
        <v>2.48853155618528e-06</v>
      </c>
      <c r="AG21" t="n">
        <v>18.02083333333333</v>
      </c>
      <c r="AH21" t="n">
        <v>482827.3333279243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7.2525</v>
      </c>
      <c r="E22" t="n">
        <v>13.79</v>
      </c>
      <c r="F22" t="n">
        <v>10.73</v>
      </c>
      <c r="G22" t="n">
        <v>35.76</v>
      </c>
      <c r="H22" t="n">
        <v>0.58</v>
      </c>
      <c r="I22" t="n">
        <v>18</v>
      </c>
      <c r="J22" t="n">
        <v>184.19</v>
      </c>
      <c r="K22" t="n">
        <v>52.44</v>
      </c>
      <c r="L22" t="n">
        <v>6</v>
      </c>
      <c r="M22" t="n">
        <v>16</v>
      </c>
      <c r="N22" t="n">
        <v>35.75</v>
      </c>
      <c r="O22" t="n">
        <v>22951.43</v>
      </c>
      <c r="P22" t="n">
        <v>139.82</v>
      </c>
      <c r="Q22" t="n">
        <v>197.76</v>
      </c>
      <c r="R22" t="n">
        <v>37.8</v>
      </c>
      <c r="S22" t="n">
        <v>25.4</v>
      </c>
      <c r="T22" t="n">
        <v>5304.7</v>
      </c>
      <c r="U22" t="n">
        <v>0.67</v>
      </c>
      <c r="V22" t="n">
        <v>0.87</v>
      </c>
      <c r="W22" t="n">
        <v>2.97</v>
      </c>
      <c r="X22" t="n">
        <v>0.34</v>
      </c>
      <c r="Y22" t="n">
        <v>1</v>
      </c>
      <c r="Z22" t="n">
        <v>10</v>
      </c>
      <c r="AA22" t="n">
        <v>388.9230043253381</v>
      </c>
      <c r="AB22" t="n">
        <v>532.1416125899234</v>
      </c>
      <c r="AC22" t="n">
        <v>481.3547639497843</v>
      </c>
      <c r="AD22" t="n">
        <v>388923.0043253381</v>
      </c>
      <c r="AE22" t="n">
        <v>532141.6125899234</v>
      </c>
      <c r="AF22" t="n">
        <v>2.498556789217507e-06</v>
      </c>
      <c r="AG22" t="n">
        <v>17.95572916666667</v>
      </c>
      <c r="AH22" t="n">
        <v>481354.7639497843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7.2845</v>
      </c>
      <c r="E23" t="n">
        <v>13.73</v>
      </c>
      <c r="F23" t="n">
        <v>10.7</v>
      </c>
      <c r="G23" t="n">
        <v>37.77</v>
      </c>
      <c r="H23" t="n">
        <v>0.6</v>
      </c>
      <c r="I23" t="n">
        <v>17</v>
      </c>
      <c r="J23" t="n">
        <v>184.57</v>
      </c>
      <c r="K23" t="n">
        <v>52.44</v>
      </c>
      <c r="L23" t="n">
        <v>6.25</v>
      </c>
      <c r="M23" t="n">
        <v>15</v>
      </c>
      <c r="N23" t="n">
        <v>35.88</v>
      </c>
      <c r="O23" t="n">
        <v>22997.88</v>
      </c>
      <c r="P23" t="n">
        <v>139.11</v>
      </c>
      <c r="Q23" t="n">
        <v>197.77</v>
      </c>
      <c r="R23" t="n">
        <v>36.98</v>
      </c>
      <c r="S23" t="n">
        <v>25.4</v>
      </c>
      <c r="T23" t="n">
        <v>4902.19</v>
      </c>
      <c r="U23" t="n">
        <v>0.6899999999999999</v>
      </c>
      <c r="V23" t="n">
        <v>0.87</v>
      </c>
      <c r="W23" t="n">
        <v>2.97</v>
      </c>
      <c r="X23" t="n">
        <v>0.31</v>
      </c>
      <c r="Y23" t="n">
        <v>1</v>
      </c>
      <c r="Z23" t="n">
        <v>10</v>
      </c>
      <c r="AA23" t="n">
        <v>387.6276280690656</v>
      </c>
      <c r="AB23" t="n">
        <v>530.3692216481243</v>
      </c>
      <c r="AC23" t="n">
        <v>479.7515275119043</v>
      </c>
      <c r="AD23" t="n">
        <v>387627.6280690656</v>
      </c>
      <c r="AE23" t="n">
        <v>530369.2216481243</v>
      </c>
      <c r="AF23" t="n">
        <v>2.509581100455695e-06</v>
      </c>
      <c r="AG23" t="n">
        <v>17.87760416666667</v>
      </c>
      <c r="AH23" t="n">
        <v>479751.5275119042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7.2735</v>
      </c>
      <c r="E24" t="n">
        <v>13.75</v>
      </c>
      <c r="F24" t="n">
        <v>10.72</v>
      </c>
      <c r="G24" t="n">
        <v>37.85</v>
      </c>
      <c r="H24" t="n">
        <v>0.62</v>
      </c>
      <c r="I24" t="n">
        <v>17</v>
      </c>
      <c r="J24" t="n">
        <v>184.95</v>
      </c>
      <c r="K24" t="n">
        <v>52.44</v>
      </c>
      <c r="L24" t="n">
        <v>6.5</v>
      </c>
      <c r="M24" t="n">
        <v>15</v>
      </c>
      <c r="N24" t="n">
        <v>36.01</v>
      </c>
      <c r="O24" t="n">
        <v>23044.38</v>
      </c>
      <c r="P24" t="n">
        <v>139.47</v>
      </c>
      <c r="Q24" t="n">
        <v>197.78</v>
      </c>
      <c r="R24" t="n">
        <v>37.86</v>
      </c>
      <c r="S24" t="n">
        <v>25.4</v>
      </c>
      <c r="T24" t="n">
        <v>5341.5</v>
      </c>
      <c r="U24" t="n">
        <v>0.67</v>
      </c>
      <c r="V24" t="n">
        <v>0.87</v>
      </c>
      <c r="W24" t="n">
        <v>2.96</v>
      </c>
      <c r="X24" t="n">
        <v>0.33</v>
      </c>
      <c r="Y24" t="n">
        <v>1</v>
      </c>
      <c r="Z24" t="n">
        <v>10</v>
      </c>
      <c r="AA24" t="n">
        <v>388.1965162832271</v>
      </c>
      <c r="AB24" t="n">
        <v>531.1475996003168</v>
      </c>
      <c r="AC24" t="n">
        <v>480.4556181647998</v>
      </c>
      <c r="AD24" t="n">
        <v>388196.5162832271</v>
      </c>
      <c r="AE24" t="n">
        <v>531147.5996003167</v>
      </c>
      <c r="AF24" t="n">
        <v>2.505791493467568e-06</v>
      </c>
      <c r="AG24" t="n">
        <v>17.90364583333333</v>
      </c>
      <c r="AH24" t="n">
        <v>480455.6181647998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7.312</v>
      </c>
      <c r="E25" t="n">
        <v>13.68</v>
      </c>
      <c r="F25" t="n">
        <v>10.69</v>
      </c>
      <c r="G25" t="n">
        <v>40.08</v>
      </c>
      <c r="H25" t="n">
        <v>0.65</v>
      </c>
      <c r="I25" t="n">
        <v>16</v>
      </c>
      <c r="J25" t="n">
        <v>185.33</v>
      </c>
      <c r="K25" t="n">
        <v>52.44</v>
      </c>
      <c r="L25" t="n">
        <v>6.75</v>
      </c>
      <c r="M25" t="n">
        <v>14</v>
      </c>
      <c r="N25" t="n">
        <v>36.13</v>
      </c>
      <c r="O25" t="n">
        <v>23090.91</v>
      </c>
      <c r="P25" t="n">
        <v>138.84</v>
      </c>
      <c r="Q25" t="n">
        <v>197.83</v>
      </c>
      <c r="R25" t="n">
        <v>36.47</v>
      </c>
      <c r="S25" t="n">
        <v>25.4</v>
      </c>
      <c r="T25" t="n">
        <v>4652.12</v>
      </c>
      <c r="U25" t="n">
        <v>0.7</v>
      </c>
      <c r="V25" t="n">
        <v>0.87</v>
      </c>
      <c r="W25" t="n">
        <v>2.97</v>
      </c>
      <c r="X25" t="n">
        <v>0.3</v>
      </c>
      <c r="Y25" t="n">
        <v>1</v>
      </c>
      <c r="Z25" t="n">
        <v>10</v>
      </c>
      <c r="AA25" t="n">
        <v>378.480145186064</v>
      </c>
      <c r="AB25" t="n">
        <v>517.8532320091383</v>
      </c>
      <c r="AC25" t="n">
        <v>468.4300463577614</v>
      </c>
      <c r="AD25" t="n">
        <v>378480.1451860639</v>
      </c>
      <c r="AE25" t="n">
        <v>517853.2320091383</v>
      </c>
      <c r="AF25" t="n">
        <v>2.519055117926014e-06</v>
      </c>
      <c r="AG25" t="n">
        <v>17.8125</v>
      </c>
      <c r="AH25" t="n">
        <v>468430.0463577614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7.3085</v>
      </c>
      <c r="E26" t="n">
        <v>13.68</v>
      </c>
      <c r="F26" t="n">
        <v>10.69</v>
      </c>
      <c r="G26" t="n">
        <v>40.1</v>
      </c>
      <c r="H26" t="n">
        <v>0.67</v>
      </c>
      <c r="I26" t="n">
        <v>16</v>
      </c>
      <c r="J26" t="n">
        <v>185.7</v>
      </c>
      <c r="K26" t="n">
        <v>52.44</v>
      </c>
      <c r="L26" t="n">
        <v>7</v>
      </c>
      <c r="M26" t="n">
        <v>14</v>
      </c>
      <c r="N26" t="n">
        <v>36.26</v>
      </c>
      <c r="O26" t="n">
        <v>23137.49</v>
      </c>
      <c r="P26" t="n">
        <v>138.93</v>
      </c>
      <c r="Q26" t="n">
        <v>197.76</v>
      </c>
      <c r="R26" t="n">
        <v>36.81</v>
      </c>
      <c r="S26" t="n">
        <v>25.4</v>
      </c>
      <c r="T26" t="n">
        <v>4820.88</v>
      </c>
      <c r="U26" t="n">
        <v>0.6899999999999999</v>
      </c>
      <c r="V26" t="n">
        <v>0.87</v>
      </c>
      <c r="W26" t="n">
        <v>2.97</v>
      </c>
      <c r="X26" t="n">
        <v>0.3</v>
      </c>
      <c r="Y26" t="n">
        <v>1</v>
      </c>
      <c r="Z26" t="n">
        <v>10</v>
      </c>
      <c r="AA26" t="n">
        <v>378.6166964536225</v>
      </c>
      <c r="AB26" t="n">
        <v>518.0400674776288</v>
      </c>
      <c r="AC26" t="n">
        <v>468.5990505113643</v>
      </c>
      <c r="AD26" t="n">
        <v>378616.6964536225</v>
      </c>
      <c r="AE26" t="n">
        <v>518040.0674776288</v>
      </c>
      <c r="AF26" t="n">
        <v>2.517849333884337e-06</v>
      </c>
      <c r="AG26" t="n">
        <v>17.8125</v>
      </c>
      <c r="AH26" t="n">
        <v>468599.0505113643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7.3381</v>
      </c>
      <c r="E27" t="n">
        <v>13.63</v>
      </c>
      <c r="F27" t="n">
        <v>10.67</v>
      </c>
      <c r="G27" t="n">
        <v>42.69</v>
      </c>
      <c r="H27" t="n">
        <v>0.6899999999999999</v>
      </c>
      <c r="I27" t="n">
        <v>15</v>
      </c>
      <c r="J27" t="n">
        <v>186.08</v>
      </c>
      <c r="K27" t="n">
        <v>52.44</v>
      </c>
      <c r="L27" t="n">
        <v>7.25</v>
      </c>
      <c r="M27" t="n">
        <v>13</v>
      </c>
      <c r="N27" t="n">
        <v>36.39</v>
      </c>
      <c r="O27" t="n">
        <v>23184.11</v>
      </c>
      <c r="P27" t="n">
        <v>138.56</v>
      </c>
      <c r="Q27" t="n">
        <v>197.78</v>
      </c>
      <c r="R27" t="n">
        <v>36.19</v>
      </c>
      <c r="S27" t="n">
        <v>25.4</v>
      </c>
      <c r="T27" t="n">
        <v>4517.6</v>
      </c>
      <c r="U27" t="n">
        <v>0.7</v>
      </c>
      <c r="V27" t="n">
        <v>0.87</v>
      </c>
      <c r="W27" t="n">
        <v>2.96</v>
      </c>
      <c r="X27" t="n">
        <v>0.28</v>
      </c>
      <c r="Y27" t="n">
        <v>1</v>
      </c>
      <c r="Z27" t="n">
        <v>10</v>
      </c>
      <c r="AA27" t="n">
        <v>377.677985480283</v>
      </c>
      <c r="AB27" t="n">
        <v>516.7556817109003</v>
      </c>
      <c r="AC27" t="n">
        <v>467.4372447195656</v>
      </c>
      <c r="AD27" t="n">
        <v>377677.985480283</v>
      </c>
      <c r="AE27" t="n">
        <v>516755.6817109002</v>
      </c>
      <c r="AF27" t="n">
        <v>2.52804682177966e-06</v>
      </c>
      <c r="AG27" t="n">
        <v>17.74739583333333</v>
      </c>
      <c r="AH27" t="n">
        <v>467437.2447195656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7.3447</v>
      </c>
      <c r="E28" t="n">
        <v>13.62</v>
      </c>
      <c r="F28" t="n">
        <v>10.66</v>
      </c>
      <c r="G28" t="n">
        <v>42.65</v>
      </c>
      <c r="H28" t="n">
        <v>0.71</v>
      </c>
      <c r="I28" t="n">
        <v>15</v>
      </c>
      <c r="J28" t="n">
        <v>186.46</v>
      </c>
      <c r="K28" t="n">
        <v>52.44</v>
      </c>
      <c r="L28" t="n">
        <v>7.5</v>
      </c>
      <c r="M28" t="n">
        <v>13</v>
      </c>
      <c r="N28" t="n">
        <v>36.52</v>
      </c>
      <c r="O28" t="n">
        <v>23230.78</v>
      </c>
      <c r="P28" t="n">
        <v>138.17</v>
      </c>
      <c r="Q28" t="n">
        <v>197.8</v>
      </c>
      <c r="R28" t="n">
        <v>35.75</v>
      </c>
      <c r="S28" t="n">
        <v>25.4</v>
      </c>
      <c r="T28" t="n">
        <v>4296.66</v>
      </c>
      <c r="U28" t="n">
        <v>0.71</v>
      </c>
      <c r="V28" t="n">
        <v>0.87</v>
      </c>
      <c r="W28" t="n">
        <v>2.96</v>
      </c>
      <c r="X28" t="n">
        <v>0.27</v>
      </c>
      <c r="Y28" t="n">
        <v>1</v>
      </c>
      <c r="Z28" t="n">
        <v>10</v>
      </c>
      <c r="AA28" t="n">
        <v>377.2202671960199</v>
      </c>
      <c r="AB28" t="n">
        <v>516.129411361266</v>
      </c>
      <c r="AC28" t="n">
        <v>466.8707447331244</v>
      </c>
      <c r="AD28" t="n">
        <v>377220.2671960199</v>
      </c>
      <c r="AE28" t="n">
        <v>516129.4113612659</v>
      </c>
      <c r="AF28" t="n">
        <v>2.530320585972537e-06</v>
      </c>
      <c r="AG28" t="n">
        <v>17.734375</v>
      </c>
      <c r="AH28" t="n">
        <v>466870.7447331244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7.374</v>
      </c>
      <c r="E29" t="n">
        <v>13.56</v>
      </c>
      <c r="F29" t="n">
        <v>10.64</v>
      </c>
      <c r="G29" t="n">
        <v>45.61</v>
      </c>
      <c r="H29" t="n">
        <v>0.74</v>
      </c>
      <c r="I29" t="n">
        <v>14</v>
      </c>
      <c r="J29" t="n">
        <v>186.84</v>
      </c>
      <c r="K29" t="n">
        <v>52.44</v>
      </c>
      <c r="L29" t="n">
        <v>7.75</v>
      </c>
      <c r="M29" t="n">
        <v>12</v>
      </c>
      <c r="N29" t="n">
        <v>36.65</v>
      </c>
      <c r="O29" t="n">
        <v>23277.49</v>
      </c>
      <c r="P29" t="n">
        <v>137.87</v>
      </c>
      <c r="Q29" t="n">
        <v>197.77</v>
      </c>
      <c r="R29" t="n">
        <v>35.17</v>
      </c>
      <c r="S29" t="n">
        <v>25.4</v>
      </c>
      <c r="T29" t="n">
        <v>4009.39</v>
      </c>
      <c r="U29" t="n">
        <v>0.72</v>
      </c>
      <c r="V29" t="n">
        <v>0.87</v>
      </c>
      <c r="W29" t="n">
        <v>2.96</v>
      </c>
      <c r="X29" t="n">
        <v>0.25</v>
      </c>
      <c r="Y29" t="n">
        <v>1</v>
      </c>
      <c r="Z29" t="n">
        <v>10</v>
      </c>
      <c r="AA29" t="n">
        <v>376.349247287126</v>
      </c>
      <c r="AB29" t="n">
        <v>514.9376434952311</v>
      </c>
      <c r="AC29" t="n">
        <v>465.7927175195672</v>
      </c>
      <c r="AD29" t="n">
        <v>376349.247287126</v>
      </c>
      <c r="AE29" t="n">
        <v>514937.6434952311</v>
      </c>
      <c r="AF29" t="n">
        <v>2.540414720950003e-06</v>
      </c>
      <c r="AG29" t="n">
        <v>17.65625</v>
      </c>
      <c r="AH29" t="n">
        <v>465792.7175195672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7.3727</v>
      </c>
      <c r="E30" t="n">
        <v>13.56</v>
      </c>
      <c r="F30" t="n">
        <v>10.65</v>
      </c>
      <c r="G30" t="n">
        <v>45.62</v>
      </c>
      <c r="H30" t="n">
        <v>0.76</v>
      </c>
      <c r="I30" t="n">
        <v>14</v>
      </c>
      <c r="J30" t="n">
        <v>187.22</v>
      </c>
      <c r="K30" t="n">
        <v>52.44</v>
      </c>
      <c r="L30" t="n">
        <v>8</v>
      </c>
      <c r="M30" t="n">
        <v>12</v>
      </c>
      <c r="N30" t="n">
        <v>36.78</v>
      </c>
      <c r="O30" t="n">
        <v>23324.24</v>
      </c>
      <c r="P30" t="n">
        <v>137.72</v>
      </c>
      <c r="Q30" t="n">
        <v>197.75</v>
      </c>
      <c r="R30" t="n">
        <v>35.43</v>
      </c>
      <c r="S30" t="n">
        <v>25.4</v>
      </c>
      <c r="T30" t="n">
        <v>4140.01</v>
      </c>
      <c r="U30" t="n">
        <v>0.72</v>
      </c>
      <c r="V30" t="n">
        <v>0.87</v>
      </c>
      <c r="W30" t="n">
        <v>2.96</v>
      </c>
      <c r="X30" t="n">
        <v>0.26</v>
      </c>
      <c r="Y30" t="n">
        <v>1</v>
      </c>
      <c r="Z30" t="n">
        <v>10</v>
      </c>
      <c r="AA30" t="n">
        <v>376.3026018000376</v>
      </c>
      <c r="AB30" t="n">
        <v>514.8738210819429</v>
      </c>
      <c r="AC30" t="n">
        <v>465.734986227828</v>
      </c>
      <c r="AD30" t="n">
        <v>376302.6018000375</v>
      </c>
      <c r="AE30" t="n">
        <v>514873.8210819429</v>
      </c>
      <c r="AF30" t="n">
        <v>2.539966858305952e-06</v>
      </c>
      <c r="AG30" t="n">
        <v>17.65625</v>
      </c>
      <c r="AH30" t="n">
        <v>465734.986227828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7.3936</v>
      </c>
      <c r="E31" t="n">
        <v>13.53</v>
      </c>
      <c r="F31" t="n">
        <v>10.64</v>
      </c>
      <c r="G31" t="n">
        <v>49.12</v>
      </c>
      <c r="H31" t="n">
        <v>0.78</v>
      </c>
      <c r="I31" t="n">
        <v>13</v>
      </c>
      <c r="J31" t="n">
        <v>187.6</v>
      </c>
      <c r="K31" t="n">
        <v>52.44</v>
      </c>
      <c r="L31" t="n">
        <v>8.25</v>
      </c>
      <c r="M31" t="n">
        <v>11</v>
      </c>
      <c r="N31" t="n">
        <v>36.9</v>
      </c>
      <c r="O31" t="n">
        <v>23371.04</v>
      </c>
      <c r="P31" t="n">
        <v>137.54</v>
      </c>
      <c r="Q31" t="n">
        <v>197.77</v>
      </c>
      <c r="R31" t="n">
        <v>35.19</v>
      </c>
      <c r="S31" t="n">
        <v>25.4</v>
      </c>
      <c r="T31" t="n">
        <v>4025.89</v>
      </c>
      <c r="U31" t="n">
        <v>0.72</v>
      </c>
      <c r="V31" t="n">
        <v>0.87</v>
      </c>
      <c r="W31" t="n">
        <v>2.96</v>
      </c>
      <c r="X31" t="n">
        <v>0.25</v>
      </c>
      <c r="Y31" t="n">
        <v>1</v>
      </c>
      <c r="Z31" t="n">
        <v>10</v>
      </c>
      <c r="AA31" t="n">
        <v>375.727080917744</v>
      </c>
      <c r="AB31" t="n">
        <v>514.0863680205994</v>
      </c>
      <c r="AC31" t="n">
        <v>465.0226865814618</v>
      </c>
      <c r="AD31" t="n">
        <v>375727.080917744</v>
      </c>
      <c r="AE31" t="n">
        <v>514086.3680205994</v>
      </c>
      <c r="AF31" t="n">
        <v>2.547167111583393e-06</v>
      </c>
      <c r="AG31" t="n">
        <v>17.6171875</v>
      </c>
      <c r="AH31" t="n">
        <v>465022.6865814618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7.3983</v>
      </c>
      <c r="E32" t="n">
        <v>13.52</v>
      </c>
      <c r="F32" t="n">
        <v>10.63</v>
      </c>
      <c r="G32" t="n">
        <v>49.08</v>
      </c>
      <c r="H32" t="n">
        <v>0.8</v>
      </c>
      <c r="I32" t="n">
        <v>13</v>
      </c>
      <c r="J32" t="n">
        <v>187.98</v>
      </c>
      <c r="K32" t="n">
        <v>52.44</v>
      </c>
      <c r="L32" t="n">
        <v>8.5</v>
      </c>
      <c r="M32" t="n">
        <v>11</v>
      </c>
      <c r="N32" t="n">
        <v>37.03</v>
      </c>
      <c r="O32" t="n">
        <v>23417.88</v>
      </c>
      <c r="P32" t="n">
        <v>137.58</v>
      </c>
      <c r="Q32" t="n">
        <v>197.76</v>
      </c>
      <c r="R32" t="n">
        <v>35.09</v>
      </c>
      <c r="S32" t="n">
        <v>25.4</v>
      </c>
      <c r="T32" t="n">
        <v>3978.2</v>
      </c>
      <c r="U32" t="n">
        <v>0.72</v>
      </c>
      <c r="V32" t="n">
        <v>0.88</v>
      </c>
      <c r="W32" t="n">
        <v>2.96</v>
      </c>
      <c r="X32" t="n">
        <v>0.24</v>
      </c>
      <c r="Y32" t="n">
        <v>1</v>
      </c>
      <c r="Z32" t="n">
        <v>10</v>
      </c>
      <c r="AA32" t="n">
        <v>375.6272969883025</v>
      </c>
      <c r="AB32" t="n">
        <v>513.9498392461813</v>
      </c>
      <c r="AC32" t="n">
        <v>464.8991879216549</v>
      </c>
      <c r="AD32" t="n">
        <v>375627.2969883025</v>
      </c>
      <c r="AE32" t="n">
        <v>513949.8392461813</v>
      </c>
      <c r="AF32" t="n">
        <v>2.548786307296502e-06</v>
      </c>
      <c r="AG32" t="n">
        <v>17.60416666666667</v>
      </c>
      <c r="AH32" t="n">
        <v>464899.1879216549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7.3995</v>
      </c>
      <c r="E33" t="n">
        <v>13.51</v>
      </c>
      <c r="F33" t="n">
        <v>10.63</v>
      </c>
      <c r="G33" t="n">
        <v>49.07</v>
      </c>
      <c r="H33" t="n">
        <v>0.82</v>
      </c>
      <c r="I33" t="n">
        <v>13</v>
      </c>
      <c r="J33" t="n">
        <v>188.36</v>
      </c>
      <c r="K33" t="n">
        <v>52.44</v>
      </c>
      <c r="L33" t="n">
        <v>8.75</v>
      </c>
      <c r="M33" t="n">
        <v>11</v>
      </c>
      <c r="N33" t="n">
        <v>37.16</v>
      </c>
      <c r="O33" t="n">
        <v>23464.76</v>
      </c>
      <c r="P33" t="n">
        <v>137.26</v>
      </c>
      <c r="Q33" t="n">
        <v>197.76</v>
      </c>
      <c r="R33" t="n">
        <v>34.94</v>
      </c>
      <c r="S33" t="n">
        <v>25.4</v>
      </c>
      <c r="T33" t="n">
        <v>3898.72</v>
      </c>
      <c r="U33" t="n">
        <v>0.73</v>
      </c>
      <c r="V33" t="n">
        <v>0.88</v>
      </c>
      <c r="W33" t="n">
        <v>2.96</v>
      </c>
      <c r="X33" t="n">
        <v>0.24</v>
      </c>
      <c r="Y33" t="n">
        <v>1</v>
      </c>
      <c r="Z33" t="n">
        <v>10</v>
      </c>
      <c r="AA33" t="n">
        <v>375.368867865328</v>
      </c>
      <c r="AB33" t="n">
        <v>513.5962451190393</v>
      </c>
      <c r="AC33" t="n">
        <v>464.5793403217348</v>
      </c>
      <c r="AD33" t="n">
        <v>375368.867865328</v>
      </c>
      <c r="AE33" t="n">
        <v>513596.2451190393</v>
      </c>
      <c r="AF33" t="n">
        <v>2.549199718967934e-06</v>
      </c>
      <c r="AG33" t="n">
        <v>17.59114583333333</v>
      </c>
      <c r="AH33" t="n">
        <v>464579.3403217348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7.4305</v>
      </c>
      <c r="E34" t="n">
        <v>13.46</v>
      </c>
      <c r="F34" t="n">
        <v>10.61</v>
      </c>
      <c r="G34" t="n">
        <v>53.05</v>
      </c>
      <c r="H34" t="n">
        <v>0.85</v>
      </c>
      <c r="I34" t="n">
        <v>12</v>
      </c>
      <c r="J34" t="n">
        <v>188.74</v>
      </c>
      <c r="K34" t="n">
        <v>52.44</v>
      </c>
      <c r="L34" t="n">
        <v>9</v>
      </c>
      <c r="M34" t="n">
        <v>10</v>
      </c>
      <c r="N34" t="n">
        <v>37.3</v>
      </c>
      <c r="O34" t="n">
        <v>23511.69</v>
      </c>
      <c r="P34" t="n">
        <v>136.78</v>
      </c>
      <c r="Q34" t="n">
        <v>197.8</v>
      </c>
      <c r="R34" t="n">
        <v>34.26</v>
      </c>
      <c r="S34" t="n">
        <v>25.4</v>
      </c>
      <c r="T34" t="n">
        <v>3565.96</v>
      </c>
      <c r="U34" t="n">
        <v>0.74</v>
      </c>
      <c r="V34" t="n">
        <v>0.88</v>
      </c>
      <c r="W34" t="n">
        <v>2.96</v>
      </c>
      <c r="X34" t="n">
        <v>0.22</v>
      </c>
      <c r="Y34" t="n">
        <v>1</v>
      </c>
      <c r="Z34" t="n">
        <v>10</v>
      </c>
      <c r="AA34" t="n">
        <v>374.3474342621336</v>
      </c>
      <c r="AB34" t="n">
        <v>512.1986746006785</v>
      </c>
      <c r="AC34" t="n">
        <v>463.3151519721438</v>
      </c>
      <c r="AD34" t="n">
        <v>374347.4342621336</v>
      </c>
      <c r="AE34" t="n">
        <v>512198.6746006784</v>
      </c>
      <c r="AF34" t="n">
        <v>2.559879520479929e-06</v>
      </c>
      <c r="AG34" t="n">
        <v>17.52604166666667</v>
      </c>
      <c r="AH34" t="n">
        <v>463315.1519721438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7.429</v>
      </c>
      <c r="E35" t="n">
        <v>13.46</v>
      </c>
      <c r="F35" t="n">
        <v>10.61</v>
      </c>
      <c r="G35" t="n">
        <v>53.07</v>
      </c>
      <c r="H35" t="n">
        <v>0.87</v>
      </c>
      <c r="I35" t="n">
        <v>12</v>
      </c>
      <c r="J35" t="n">
        <v>189.12</v>
      </c>
      <c r="K35" t="n">
        <v>52.44</v>
      </c>
      <c r="L35" t="n">
        <v>9.25</v>
      </c>
      <c r="M35" t="n">
        <v>10</v>
      </c>
      <c r="N35" t="n">
        <v>37.43</v>
      </c>
      <c r="O35" t="n">
        <v>23558.67</v>
      </c>
      <c r="P35" t="n">
        <v>136.83</v>
      </c>
      <c r="Q35" t="n">
        <v>197.78</v>
      </c>
      <c r="R35" t="n">
        <v>34.21</v>
      </c>
      <c r="S35" t="n">
        <v>25.4</v>
      </c>
      <c r="T35" t="n">
        <v>3539.74</v>
      </c>
      <c r="U35" t="n">
        <v>0.74</v>
      </c>
      <c r="V35" t="n">
        <v>0.88</v>
      </c>
      <c r="W35" t="n">
        <v>2.96</v>
      </c>
      <c r="X35" t="n">
        <v>0.22</v>
      </c>
      <c r="Y35" t="n">
        <v>1</v>
      </c>
      <c r="Z35" t="n">
        <v>10</v>
      </c>
      <c r="AA35" t="n">
        <v>374.4125443141981</v>
      </c>
      <c r="AB35" t="n">
        <v>512.287761046366</v>
      </c>
      <c r="AC35" t="n">
        <v>463.3957361324885</v>
      </c>
      <c r="AD35" t="n">
        <v>374412.5443141981</v>
      </c>
      <c r="AE35" t="n">
        <v>512287.761046366</v>
      </c>
      <c r="AF35" t="n">
        <v>2.559362755890639e-06</v>
      </c>
      <c r="AG35" t="n">
        <v>17.52604166666667</v>
      </c>
      <c r="AH35" t="n">
        <v>463395.7361324885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7.4351</v>
      </c>
      <c r="E36" t="n">
        <v>13.45</v>
      </c>
      <c r="F36" t="n">
        <v>10.6</v>
      </c>
      <c r="G36" t="n">
        <v>53.01</v>
      </c>
      <c r="H36" t="n">
        <v>0.89</v>
      </c>
      <c r="I36" t="n">
        <v>12</v>
      </c>
      <c r="J36" t="n">
        <v>189.5</v>
      </c>
      <c r="K36" t="n">
        <v>52.44</v>
      </c>
      <c r="L36" t="n">
        <v>9.5</v>
      </c>
      <c r="M36" t="n">
        <v>10</v>
      </c>
      <c r="N36" t="n">
        <v>37.56</v>
      </c>
      <c r="O36" t="n">
        <v>23605.68</v>
      </c>
      <c r="P36" t="n">
        <v>136.35</v>
      </c>
      <c r="Q36" t="n">
        <v>197.82</v>
      </c>
      <c r="R36" t="n">
        <v>34.03</v>
      </c>
      <c r="S36" t="n">
        <v>25.4</v>
      </c>
      <c r="T36" t="n">
        <v>3451.13</v>
      </c>
      <c r="U36" t="n">
        <v>0.75</v>
      </c>
      <c r="V36" t="n">
        <v>0.88</v>
      </c>
      <c r="W36" t="n">
        <v>2.96</v>
      </c>
      <c r="X36" t="n">
        <v>0.21</v>
      </c>
      <c r="Y36" t="n">
        <v>1</v>
      </c>
      <c r="Z36" t="n">
        <v>10</v>
      </c>
      <c r="AA36" t="n">
        <v>373.9069074829627</v>
      </c>
      <c r="AB36" t="n">
        <v>511.595926426747</v>
      </c>
      <c r="AC36" t="n">
        <v>462.76992923797</v>
      </c>
      <c r="AD36" t="n">
        <v>373906.9074829627</v>
      </c>
      <c r="AE36" t="n">
        <v>511595.926426747</v>
      </c>
      <c r="AF36" t="n">
        <v>2.561464265220419e-06</v>
      </c>
      <c r="AG36" t="n">
        <v>17.51302083333333</v>
      </c>
      <c r="AH36" t="n">
        <v>462769.92923797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7.4585</v>
      </c>
      <c r="E37" t="n">
        <v>13.41</v>
      </c>
      <c r="F37" t="n">
        <v>10.6</v>
      </c>
      <c r="G37" t="n">
        <v>57.8</v>
      </c>
      <c r="H37" t="n">
        <v>0.91</v>
      </c>
      <c r="I37" t="n">
        <v>11</v>
      </c>
      <c r="J37" t="n">
        <v>189.88</v>
      </c>
      <c r="K37" t="n">
        <v>52.44</v>
      </c>
      <c r="L37" t="n">
        <v>9.75</v>
      </c>
      <c r="M37" t="n">
        <v>9</v>
      </c>
      <c r="N37" t="n">
        <v>37.69</v>
      </c>
      <c r="O37" t="n">
        <v>23652.75</v>
      </c>
      <c r="P37" t="n">
        <v>135.98</v>
      </c>
      <c r="Q37" t="n">
        <v>197.77</v>
      </c>
      <c r="R37" t="n">
        <v>33.77</v>
      </c>
      <c r="S37" t="n">
        <v>25.4</v>
      </c>
      <c r="T37" t="n">
        <v>3325.82</v>
      </c>
      <c r="U37" t="n">
        <v>0.75</v>
      </c>
      <c r="V37" t="n">
        <v>0.88</v>
      </c>
      <c r="W37" t="n">
        <v>2.96</v>
      </c>
      <c r="X37" t="n">
        <v>0.21</v>
      </c>
      <c r="Y37" t="n">
        <v>1</v>
      </c>
      <c r="Z37" t="n">
        <v>10</v>
      </c>
      <c r="AA37" t="n">
        <v>373.025146969868</v>
      </c>
      <c r="AB37" t="n">
        <v>510.3894627922026</v>
      </c>
      <c r="AC37" t="n">
        <v>461.6786087994241</v>
      </c>
      <c r="AD37" t="n">
        <v>373025.146969868</v>
      </c>
      <c r="AE37" t="n">
        <v>510389.4627922026</v>
      </c>
      <c r="AF37" t="n">
        <v>2.569525792813344e-06</v>
      </c>
      <c r="AG37" t="n">
        <v>17.4609375</v>
      </c>
      <c r="AH37" t="n">
        <v>461678.6087994241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7.4669</v>
      </c>
      <c r="E38" t="n">
        <v>13.39</v>
      </c>
      <c r="F38" t="n">
        <v>10.58</v>
      </c>
      <c r="G38" t="n">
        <v>57.71</v>
      </c>
      <c r="H38" t="n">
        <v>0.93</v>
      </c>
      <c r="I38" t="n">
        <v>11</v>
      </c>
      <c r="J38" t="n">
        <v>190.26</v>
      </c>
      <c r="K38" t="n">
        <v>52.44</v>
      </c>
      <c r="L38" t="n">
        <v>10</v>
      </c>
      <c r="M38" t="n">
        <v>9</v>
      </c>
      <c r="N38" t="n">
        <v>37.82</v>
      </c>
      <c r="O38" t="n">
        <v>23699.85</v>
      </c>
      <c r="P38" t="n">
        <v>135.79</v>
      </c>
      <c r="Q38" t="n">
        <v>197.83</v>
      </c>
      <c r="R38" t="n">
        <v>33.3</v>
      </c>
      <c r="S38" t="n">
        <v>25.4</v>
      </c>
      <c r="T38" t="n">
        <v>3090.05</v>
      </c>
      <c r="U38" t="n">
        <v>0.76</v>
      </c>
      <c r="V38" t="n">
        <v>0.88</v>
      </c>
      <c r="W38" t="n">
        <v>2.96</v>
      </c>
      <c r="X38" t="n">
        <v>0.19</v>
      </c>
      <c r="Y38" t="n">
        <v>1</v>
      </c>
      <c r="Z38" t="n">
        <v>10</v>
      </c>
      <c r="AA38" t="n">
        <v>372.652558744434</v>
      </c>
      <c r="AB38" t="n">
        <v>509.8796711447314</v>
      </c>
      <c r="AC38" t="n">
        <v>461.2174709512905</v>
      </c>
      <c r="AD38" t="n">
        <v>372652.558744434</v>
      </c>
      <c r="AE38" t="n">
        <v>509879.6711447314</v>
      </c>
      <c r="AF38" t="n">
        <v>2.572419674513368e-06</v>
      </c>
      <c r="AG38" t="n">
        <v>17.43489583333333</v>
      </c>
      <c r="AH38" t="n">
        <v>461217.4709512905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7.4661</v>
      </c>
      <c r="E39" t="n">
        <v>13.39</v>
      </c>
      <c r="F39" t="n">
        <v>10.58</v>
      </c>
      <c r="G39" t="n">
        <v>57.72</v>
      </c>
      <c r="H39" t="n">
        <v>0.95</v>
      </c>
      <c r="I39" t="n">
        <v>11</v>
      </c>
      <c r="J39" t="n">
        <v>190.65</v>
      </c>
      <c r="K39" t="n">
        <v>52.44</v>
      </c>
      <c r="L39" t="n">
        <v>10.25</v>
      </c>
      <c r="M39" t="n">
        <v>9</v>
      </c>
      <c r="N39" t="n">
        <v>37.95</v>
      </c>
      <c r="O39" t="n">
        <v>23747</v>
      </c>
      <c r="P39" t="n">
        <v>135.81</v>
      </c>
      <c r="Q39" t="n">
        <v>197.75</v>
      </c>
      <c r="R39" t="n">
        <v>33.35</v>
      </c>
      <c r="S39" t="n">
        <v>25.4</v>
      </c>
      <c r="T39" t="n">
        <v>3116.83</v>
      </c>
      <c r="U39" t="n">
        <v>0.76</v>
      </c>
      <c r="V39" t="n">
        <v>0.88</v>
      </c>
      <c r="W39" t="n">
        <v>2.96</v>
      </c>
      <c r="X39" t="n">
        <v>0.19</v>
      </c>
      <c r="Y39" t="n">
        <v>1</v>
      </c>
      <c r="Z39" t="n">
        <v>10</v>
      </c>
      <c r="AA39" t="n">
        <v>372.6820889619755</v>
      </c>
      <c r="AB39" t="n">
        <v>509.9200756911529</v>
      </c>
      <c r="AC39" t="n">
        <v>461.2540193445096</v>
      </c>
      <c r="AD39" t="n">
        <v>372682.0889619755</v>
      </c>
      <c r="AE39" t="n">
        <v>509920.0756911529</v>
      </c>
      <c r="AF39" t="n">
        <v>2.572144066732414e-06</v>
      </c>
      <c r="AG39" t="n">
        <v>17.43489583333333</v>
      </c>
      <c r="AH39" t="n">
        <v>461254.0193445096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7.463</v>
      </c>
      <c r="E40" t="n">
        <v>13.4</v>
      </c>
      <c r="F40" t="n">
        <v>10.59</v>
      </c>
      <c r="G40" t="n">
        <v>57.75</v>
      </c>
      <c r="H40" t="n">
        <v>0.98</v>
      </c>
      <c r="I40" t="n">
        <v>11</v>
      </c>
      <c r="J40" t="n">
        <v>191.03</v>
      </c>
      <c r="K40" t="n">
        <v>52.44</v>
      </c>
      <c r="L40" t="n">
        <v>10.5</v>
      </c>
      <c r="M40" t="n">
        <v>9</v>
      </c>
      <c r="N40" t="n">
        <v>38.09</v>
      </c>
      <c r="O40" t="n">
        <v>23794.2</v>
      </c>
      <c r="P40" t="n">
        <v>135.88</v>
      </c>
      <c r="Q40" t="n">
        <v>197.76</v>
      </c>
      <c r="R40" t="n">
        <v>33.37</v>
      </c>
      <c r="S40" t="n">
        <v>25.4</v>
      </c>
      <c r="T40" t="n">
        <v>3127.71</v>
      </c>
      <c r="U40" t="n">
        <v>0.76</v>
      </c>
      <c r="V40" t="n">
        <v>0.88</v>
      </c>
      <c r="W40" t="n">
        <v>2.96</v>
      </c>
      <c r="X40" t="n">
        <v>0.2</v>
      </c>
      <c r="Y40" t="n">
        <v>1</v>
      </c>
      <c r="Z40" t="n">
        <v>10</v>
      </c>
      <c r="AA40" t="n">
        <v>372.8294850746192</v>
      </c>
      <c r="AB40" t="n">
        <v>510.1217495551296</v>
      </c>
      <c r="AC40" t="n">
        <v>461.4364457379594</v>
      </c>
      <c r="AD40" t="n">
        <v>372829.4850746192</v>
      </c>
      <c r="AE40" t="n">
        <v>510121.7495551296</v>
      </c>
      <c r="AF40" t="n">
        <v>2.571076086581214e-06</v>
      </c>
      <c r="AG40" t="n">
        <v>17.44791666666667</v>
      </c>
      <c r="AH40" t="n">
        <v>461436.4457379594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7.4945</v>
      </c>
      <c r="E41" t="n">
        <v>13.34</v>
      </c>
      <c r="F41" t="n">
        <v>10.57</v>
      </c>
      <c r="G41" t="n">
        <v>63.4</v>
      </c>
      <c r="H41" t="n">
        <v>1</v>
      </c>
      <c r="I41" t="n">
        <v>10</v>
      </c>
      <c r="J41" t="n">
        <v>191.41</v>
      </c>
      <c r="K41" t="n">
        <v>52.44</v>
      </c>
      <c r="L41" t="n">
        <v>10.75</v>
      </c>
      <c r="M41" t="n">
        <v>8</v>
      </c>
      <c r="N41" t="n">
        <v>38.22</v>
      </c>
      <c r="O41" t="n">
        <v>23841.44</v>
      </c>
      <c r="P41" t="n">
        <v>135.28</v>
      </c>
      <c r="Q41" t="n">
        <v>197.8</v>
      </c>
      <c r="R41" t="n">
        <v>32.83</v>
      </c>
      <c r="S41" t="n">
        <v>25.4</v>
      </c>
      <c r="T41" t="n">
        <v>2859.93</v>
      </c>
      <c r="U41" t="n">
        <v>0.77</v>
      </c>
      <c r="V41" t="n">
        <v>0.88</v>
      </c>
      <c r="W41" t="n">
        <v>2.96</v>
      </c>
      <c r="X41" t="n">
        <v>0.18</v>
      </c>
      <c r="Y41" t="n">
        <v>1</v>
      </c>
      <c r="Z41" t="n">
        <v>10</v>
      </c>
      <c r="AA41" t="n">
        <v>371.7301153885031</v>
      </c>
      <c r="AB41" t="n">
        <v>508.6175434498178</v>
      </c>
      <c r="AC41" t="n">
        <v>460.0757989521721</v>
      </c>
      <c r="AD41" t="n">
        <v>371730.1153885031</v>
      </c>
      <c r="AE41" t="n">
        <v>508617.5434498179</v>
      </c>
      <c r="AF41" t="n">
        <v>2.581928142956306e-06</v>
      </c>
      <c r="AG41" t="n">
        <v>17.36979166666667</v>
      </c>
      <c r="AH41" t="n">
        <v>460075.7989521722</v>
      </c>
    </row>
    <row r="42">
      <c r="A42" t="n">
        <v>40</v>
      </c>
      <c r="B42" t="n">
        <v>90</v>
      </c>
      <c r="C42" t="inlineStr">
        <is>
          <t xml:space="preserve">CONCLUIDO	</t>
        </is>
      </c>
      <c r="D42" t="n">
        <v>7.4948</v>
      </c>
      <c r="E42" t="n">
        <v>13.34</v>
      </c>
      <c r="F42" t="n">
        <v>10.57</v>
      </c>
      <c r="G42" t="n">
        <v>63.4</v>
      </c>
      <c r="H42" t="n">
        <v>1.02</v>
      </c>
      <c r="I42" t="n">
        <v>10</v>
      </c>
      <c r="J42" t="n">
        <v>191.79</v>
      </c>
      <c r="K42" t="n">
        <v>52.44</v>
      </c>
      <c r="L42" t="n">
        <v>11</v>
      </c>
      <c r="M42" t="n">
        <v>8</v>
      </c>
      <c r="N42" t="n">
        <v>38.35</v>
      </c>
      <c r="O42" t="n">
        <v>23888.73</v>
      </c>
      <c r="P42" t="n">
        <v>135.4</v>
      </c>
      <c r="Q42" t="n">
        <v>197.8</v>
      </c>
      <c r="R42" t="n">
        <v>32.79</v>
      </c>
      <c r="S42" t="n">
        <v>25.4</v>
      </c>
      <c r="T42" t="n">
        <v>2843.56</v>
      </c>
      <c r="U42" t="n">
        <v>0.77</v>
      </c>
      <c r="V42" t="n">
        <v>0.88</v>
      </c>
      <c r="W42" t="n">
        <v>2.96</v>
      </c>
      <c r="X42" t="n">
        <v>0.18</v>
      </c>
      <c r="Y42" t="n">
        <v>1</v>
      </c>
      <c r="Z42" t="n">
        <v>10</v>
      </c>
      <c r="AA42" t="n">
        <v>371.8116983682156</v>
      </c>
      <c r="AB42" t="n">
        <v>508.7291688818476</v>
      </c>
      <c r="AC42" t="n">
        <v>460.1767710096362</v>
      </c>
      <c r="AD42" t="n">
        <v>371811.6983682156</v>
      </c>
      <c r="AE42" t="n">
        <v>508729.1688818476</v>
      </c>
      <c r="AF42" t="n">
        <v>2.582031495874163e-06</v>
      </c>
      <c r="AG42" t="n">
        <v>17.36979166666667</v>
      </c>
      <c r="AH42" t="n">
        <v>460176.7710096362</v>
      </c>
    </row>
    <row r="43">
      <c r="A43" t="n">
        <v>41</v>
      </c>
      <c r="B43" t="n">
        <v>90</v>
      </c>
      <c r="C43" t="inlineStr">
        <is>
          <t xml:space="preserve">CONCLUIDO	</t>
        </is>
      </c>
      <c r="D43" t="n">
        <v>7.4989</v>
      </c>
      <c r="E43" t="n">
        <v>13.34</v>
      </c>
      <c r="F43" t="n">
        <v>10.56</v>
      </c>
      <c r="G43" t="n">
        <v>63.36</v>
      </c>
      <c r="H43" t="n">
        <v>1.04</v>
      </c>
      <c r="I43" t="n">
        <v>10</v>
      </c>
      <c r="J43" t="n">
        <v>192.18</v>
      </c>
      <c r="K43" t="n">
        <v>52.44</v>
      </c>
      <c r="L43" t="n">
        <v>11.25</v>
      </c>
      <c r="M43" t="n">
        <v>8</v>
      </c>
      <c r="N43" t="n">
        <v>38.49</v>
      </c>
      <c r="O43" t="n">
        <v>23936.06</v>
      </c>
      <c r="P43" t="n">
        <v>135.21</v>
      </c>
      <c r="Q43" t="n">
        <v>197.75</v>
      </c>
      <c r="R43" t="n">
        <v>32.62</v>
      </c>
      <c r="S43" t="n">
        <v>25.4</v>
      </c>
      <c r="T43" t="n">
        <v>2756.03</v>
      </c>
      <c r="U43" t="n">
        <v>0.78</v>
      </c>
      <c r="V43" t="n">
        <v>0.88</v>
      </c>
      <c r="W43" t="n">
        <v>2.95</v>
      </c>
      <c r="X43" t="n">
        <v>0.17</v>
      </c>
      <c r="Y43" t="n">
        <v>1</v>
      </c>
      <c r="Z43" t="n">
        <v>10</v>
      </c>
      <c r="AA43" t="n">
        <v>371.5597869375007</v>
      </c>
      <c r="AB43" t="n">
        <v>508.3844925487957</v>
      </c>
      <c r="AC43" t="n">
        <v>459.8649901020544</v>
      </c>
      <c r="AD43" t="n">
        <v>371559.7869375008</v>
      </c>
      <c r="AE43" t="n">
        <v>508384.4925487956</v>
      </c>
      <c r="AF43" t="n">
        <v>2.583443985751557e-06</v>
      </c>
      <c r="AG43" t="n">
        <v>17.36979166666667</v>
      </c>
      <c r="AH43" t="n">
        <v>459864.9901020544</v>
      </c>
    </row>
    <row r="44">
      <c r="A44" t="n">
        <v>42</v>
      </c>
      <c r="B44" t="n">
        <v>90</v>
      </c>
      <c r="C44" t="inlineStr">
        <is>
          <t xml:space="preserve">CONCLUIDO	</t>
        </is>
      </c>
      <c r="D44" t="n">
        <v>7.498</v>
      </c>
      <c r="E44" t="n">
        <v>13.34</v>
      </c>
      <c r="F44" t="n">
        <v>10.56</v>
      </c>
      <c r="G44" t="n">
        <v>63.37</v>
      </c>
      <c r="H44" t="n">
        <v>1.06</v>
      </c>
      <c r="I44" t="n">
        <v>10</v>
      </c>
      <c r="J44" t="n">
        <v>192.56</v>
      </c>
      <c r="K44" t="n">
        <v>52.44</v>
      </c>
      <c r="L44" t="n">
        <v>11.5</v>
      </c>
      <c r="M44" t="n">
        <v>8</v>
      </c>
      <c r="N44" t="n">
        <v>38.62</v>
      </c>
      <c r="O44" t="n">
        <v>23983.44</v>
      </c>
      <c r="P44" t="n">
        <v>135.03</v>
      </c>
      <c r="Q44" t="n">
        <v>197.75</v>
      </c>
      <c r="R44" t="n">
        <v>32.74</v>
      </c>
      <c r="S44" t="n">
        <v>25.4</v>
      </c>
      <c r="T44" t="n">
        <v>2818.53</v>
      </c>
      <c r="U44" t="n">
        <v>0.78</v>
      </c>
      <c r="V44" t="n">
        <v>0.88</v>
      </c>
      <c r="W44" t="n">
        <v>2.95</v>
      </c>
      <c r="X44" t="n">
        <v>0.17</v>
      </c>
      <c r="Y44" t="n">
        <v>1</v>
      </c>
      <c r="Z44" t="n">
        <v>10</v>
      </c>
      <c r="AA44" t="n">
        <v>371.4457638509977</v>
      </c>
      <c r="AB44" t="n">
        <v>508.2284811314985</v>
      </c>
      <c r="AC44" t="n">
        <v>459.7238681954607</v>
      </c>
      <c r="AD44" t="n">
        <v>371445.7638509977</v>
      </c>
      <c r="AE44" t="n">
        <v>508228.4811314985</v>
      </c>
      <c r="AF44" t="n">
        <v>2.583133926997983e-06</v>
      </c>
      <c r="AG44" t="n">
        <v>17.36979166666667</v>
      </c>
      <c r="AH44" t="n">
        <v>459723.8681954608</v>
      </c>
    </row>
    <row r="45">
      <c r="A45" t="n">
        <v>43</v>
      </c>
      <c r="B45" t="n">
        <v>90</v>
      </c>
      <c r="C45" t="inlineStr">
        <is>
          <t xml:space="preserve">CONCLUIDO	</t>
        </is>
      </c>
      <c r="D45" t="n">
        <v>7.4975</v>
      </c>
      <c r="E45" t="n">
        <v>13.34</v>
      </c>
      <c r="F45" t="n">
        <v>10.56</v>
      </c>
      <c r="G45" t="n">
        <v>63.37</v>
      </c>
      <c r="H45" t="n">
        <v>1.08</v>
      </c>
      <c r="I45" t="n">
        <v>10</v>
      </c>
      <c r="J45" t="n">
        <v>192.95</v>
      </c>
      <c r="K45" t="n">
        <v>52.44</v>
      </c>
      <c r="L45" t="n">
        <v>11.75</v>
      </c>
      <c r="M45" t="n">
        <v>8</v>
      </c>
      <c r="N45" t="n">
        <v>38.75</v>
      </c>
      <c r="O45" t="n">
        <v>24030.86</v>
      </c>
      <c r="P45" t="n">
        <v>134.86</v>
      </c>
      <c r="Q45" t="n">
        <v>197.75</v>
      </c>
      <c r="R45" t="n">
        <v>32.76</v>
      </c>
      <c r="S45" t="n">
        <v>25.4</v>
      </c>
      <c r="T45" t="n">
        <v>2828.27</v>
      </c>
      <c r="U45" t="n">
        <v>0.78</v>
      </c>
      <c r="V45" t="n">
        <v>0.88</v>
      </c>
      <c r="W45" t="n">
        <v>2.95</v>
      </c>
      <c r="X45" t="n">
        <v>0.17</v>
      </c>
      <c r="Y45" t="n">
        <v>1</v>
      </c>
      <c r="Z45" t="n">
        <v>10</v>
      </c>
      <c r="AA45" t="n">
        <v>371.3315973137952</v>
      </c>
      <c r="AB45" t="n">
        <v>508.072273438626</v>
      </c>
      <c r="AC45" t="n">
        <v>459.5825687455572</v>
      </c>
      <c r="AD45" t="n">
        <v>371331.5973137952</v>
      </c>
      <c r="AE45" t="n">
        <v>508072.273438626</v>
      </c>
      <c r="AF45" t="n">
        <v>2.582961672134886e-06</v>
      </c>
      <c r="AG45" t="n">
        <v>17.36979166666667</v>
      </c>
      <c r="AH45" t="n">
        <v>459582.5687455572</v>
      </c>
    </row>
    <row r="46">
      <c r="A46" t="n">
        <v>44</v>
      </c>
      <c r="B46" t="n">
        <v>90</v>
      </c>
      <c r="C46" t="inlineStr">
        <is>
          <t xml:space="preserve">CONCLUIDO	</t>
        </is>
      </c>
      <c r="D46" t="n">
        <v>7.5287</v>
      </c>
      <c r="E46" t="n">
        <v>13.28</v>
      </c>
      <c r="F46" t="n">
        <v>10.54</v>
      </c>
      <c r="G46" t="n">
        <v>70.28</v>
      </c>
      <c r="H46" t="n">
        <v>1.1</v>
      </c>
      <c r="I46" t="n">
        <v>9</v>
      </c>
      <c r="J46" t="n">
        <v>193.33</v>
      </c>
      <c r="K46" t="n">
        <v>52.44</v>
      </c>
      <c r="L46" t="n">
        <v>12</v>
      </c>
      <c r="M46" t="n">
        <v>7</v>
      </c>
      <c r="N46" t="n">
        <v>38.89</v>
      </c>
      <c r="O46" t="n">
        <v>24078.33</v>
      </c>
      <c r="P46" t="n">
        <v>134.02</v>
      </c>
      <c r="Q46" t="n">
        <v>197.77</v>
      </c>
      <c r="R46" t="n">
        <v>32.1</v>
      </c>
      <c r="S46" t="n">
        <v>25.4</v>
      </c>
      <c r="T46" t="n">
        <v>2502.39</v>
      </c>
      <c r="U46" t="n">
        <v>0.79</v>
      </c>
      <c r="V46" t="n">
        <v>0.88</v>
      </c>
      <c r="W46" t="n">
        <v>2.95</v>
      </c>
      <c r="X46" t="n">
        <v>0.15</v>
      </c>
      <c r="Y46" t="n">
        <v>1</v>
      </c>
      <c r="Z46" t="n">
        <v>10</v>
      </c>
      <c r="AA46" t="n">
        <v>370.0755178647618</v>
      </c>
      <c r="AB46" t="n">
        <v>506.3536501221441</v>
      </c>
      <c r="AC46" t="n">
        <v>458.0279684262974</v>
      </c>
      <c r="AD46" t="n">
        <v>370075.5178647618</v>
      </c>
      <c r="AE46" t="n">
        <v>506353.6501221441</v>
      </c>
      <c r="AF46" t="n">
        <v>2.593710375592119e-06</v>
      </c>
      <c r="AG46" t="n">
        <v>17.29166666666667</v>
      </c>
      <c r="AH46" t="n">
        <v>458027.9684262974</v>
      </c>
    </row>
    <row r="47">
      <c r="A47" t="n">
        <v>45</v>
      </c>
      <c r="B47" t="n">
        <v>90</v>
      </c>
      <c r="C47" t="inlineStr">
        <is>
          <t xml:space="preserve">CONCLUIDO	</t>
        </is>
      </c>
      <c r="D47" t="n">
        <v>7.5202</v>
      </c>
      <c r="E47" t="n">
        <v>13.3</v>
      </c>
      <c r="F47" t="n">
        <v>10.56</v>
      </c>
      <c r="G47" t="n">
        <v>70.38</v>
      </c>
      <c r="H47" t="n">
        <v>1.12</v>
      </c>
      <c r="I47" t="n">
        <v>9</v>
      </c>
      <c r="J47" t="n">
        <v>193.72</v>
      </c>
      <c r="K47" t="n">
        <v>52.44</v>
      </c>
      <c r="L47" t="n">
        <v>12.25</v>
      </c>
      <c r="M47" t="n">
        <v>7</v>
      </c>
      <c r="N47" t="n">
        <v>39.02</v>
      </c>
      <c r="O47" t="n">
        <v>24125.85</v>
      </c>
      <c r="P47" t="n">
        <v>134.38</v>
      </c>
      <c r="Q47" t="n">
        <v>197.78</v>
      </c>
      <c r="R47" t="n">
        <v>32.64</v>
      </c>
      <c r="S47" t="n">
        <v>25.4</v>
      </c>
      <c r="T47" t="n">
        <v>2770.22</v>
      </c>
      <c r="U47" t="n">
        <v>0.78</v>
      </c>
      <c r="V47" t="n">
        <v>0.88</v>
      </c>
      <c r="W47" t="n">
        <v>2.95</v>
      </c>
      <c r="X47" t="n">
        <v>0.17</v>
      </c>
      <c r="Y47" t="n">
        <v>1</v>
      </c>
      <c r="Z47" t="n">
        <v>10</v>
      </c>
      <c r="AA47" t="n">
        <v>370.5670116995715</v>
      </c>
      <c r="AB47" t="n">
        <v>507.0261336701084</v>
      </c>
      <c r="AC47" t="n">
        <v>458.6362710882805</v>
      </c>
      <c r="AD47" t="n">
        <v>370567.0116995715</v>
      </c>
      <c r="AE47" t="n">
        <v>507026.1336701084</v>
      </c>
      <c r="AF47" t="n">
        <v>2.590782042919476e-06</v>
      </c>
      <c r="AG47" t="n">
        <v>17.31770833333333</v>
      </c>
      <c r="AH47" t="n">
        <v>458636.2710882805</v>
      </c>
    </row>
    <row r="48">
      <c r="A48" t="n">
        <v>46</v>
      </c>
      <c r="B48" t="n">
        <v>90</v>
      </c>
      <c r="C48" t="inlineStr">
        <is>
          <t xml:space="preserve">CONCLUIDO	</t>
        </is>
      </c>
      <c r="D48" t="n">
        <v>7.5199</v>
      </c>
      <c r="E48" t="n">
        <v>13.3</v>
      </c>
      <c r="F48" t="n">
        <v>10.56</v>
      </c>
      <c r="G48" t="n">
        <v>70.38</v>
      </c>
      <c r="H48" t="n">
        <v>1.14</v>
      </c>
      <c r="I48" t="n">
        <v>9</v>
      </c>
      <c r="J48" t="n">
        <v>194.1</v>
      </c>
      <c r="K48" t="n">
        <v>52.44</v>
      </c>
      <c r="L48" t="n">
        <v>12.5</v>
      </c>
      <c r="M48" t="n">
        <v>7</v>
      </c>
      <c r="N48" t="n">
        <v>39.16</v>
      </c>
      <c r="O48" t="n">
        <v>24173.41</v>
      </c>
      <c r="P48" t="n">
        <v>134.41</v>
      </c>
      <c r="Q48" t="n">
        <v>197.79</v>
      </c>
      <c r="R48" t="n">
        <v>32.5</v>
      </c>
      <c r="S48" t="n">
        <v>25.4</v>
      </c>
      <c r="T48" t="n">
        <v>2702.72</v>
      </c>
      <c r="U48" t="n">
        <v>0.78</v>
      </c>
      <c r="V48" t="n">
        <v>0.88</v>
      </c>
      <c r="W48" t="n">
        <v>2.96</v>
      </c>
      <c r="X48" t="n">
        <v>0.17</v>
      </c>
      <c r="Y48" t="n">
        <v>1</v>
      </c>
      <c r="Z48" t="n">
        <v>10</v>
      </c>
      <c r="AA48" t="n">
        <v>370.5942057762997</v>
      </c>
      <c r="AB48" t="n">
        <v>507.0633418056059</v>
      </c>
      <c r="AC48" t="n">
        <v>458.6699281315481</v>
      </c>
      <c r="AD48" t="n">
        <v>370594.2057762997</v>
      </c>
      <c r="AE48" t="n">
        <v>507063.3418056059</v>
      </c>
      <c r="AF48" t="n">
        <v>2.590678690001617e-06</v>
      </c>
      <c r="AG48" t="n">
        <v>17.31770833333333</v>
      </c>
      <c r="AH48" t="n">
        <v>458669.9281315481</v>
      </c>
    </row>
    <row r="49">
      <c r="A49" t="n">
        <v>47</v>
      </c>
      <c r="B49" t="n">
        <v>90</v>
      </c>
      <c r="C49" t="inlineStr">
        <is>
          <t xml:space="preserve">CONCLUIDO	</t>
        </is>
      </c>
      <c r="D49" t="n">
        <v>7.5229</v>
      </c>
      <c r="E49" t="n">
        <v>13.29</v>
      </c>
      <c r="F49" t="n">
        <v>10.55</v>
      </c>
      <c r="G49" t="n">
        <v>70.34999999999999</v>
      </c>
      <c r="H49" t="n">
        <v>1.16</v>
      </c>
      <c r="I49" t="n">
        <v>9</v>
      </c>
      <c r="J49" t="n">
        <v>194.49</v>
      </c>
      <c r="K49" t="n">
        <v>52.44</v>
      </c>
      <c r="L49" t="n">
        <v>12.75</v>
      </c>
      <c r="M49" t="n">
        <v>7</v>
      </c>
      <c r="N49" t="n">
        <v>39.3</v>
      </c>
      <c r="O49" t="n">
        <v>24221.02</v>
      </c>
      <c r="P49" t="n">
        <v>134.35</v>
      </c>
      <c r="Q49" t="n">
        <v>197.77</v>
      </c>
      <c r="R49" t="n">
        <v>32.46</v>
      </c>
      <c r="S49" t="n">
        <v>25.4</v>
      </c>
      <c r="T49" t="n">
        <v>2683.35</v>
      </c>
      <c r="U49" t="n">
        <v>0.78</v>
      </c>
      <c r="V49" t="n">
        <v>0.88</v>
      </c>
      <c r="W49" t="n">
        <v>2.95</v>
      </c>
      <c r="X49" t="n">
        <v>0.16</v>
      </c>
      <c r="Y49" t="n">
        <v>1</v>
      </c>
      <c r="Z49" t="n">
        <v>10</v>
      </c>
      <c r="AA49" t="n">
        <v>370.4579050874455</v>
      </c>
      <c r="AB49" t="n">
        <v>506.8768491899536</v>
      </c>
      <c r="AC49" t="n">
        <v>458.5012341093896</v>
      </c>
      <c r="AD49" t="n">
        <v>370457.9050874455</v>
      </c>
      <c r="AE49" t="n">
        <v>506876.8491899536</v>
      </c>
      <c r="AF49" t="n">
        <v>2.591712219180198e-06</v>
      </c>
      <c r="AG49" t="n">
        <v>17.3046875</v>
      </c>
      <c r="AH49" t="n">
        <v>458501.2341093896</v>
      </c>
    </row>
    <row r="50">
      <c r="A50" t="n">
        <v>48</v>
      </c>
      <c r="B50" t="n">
        <v>90</v>
      </c>
      <c r="C50" t="inlineStr">
        <is>
          <t xml:space="preserve">CONCLUIDO	</t>
        </is>
      </c>
      <c r="D50" t="n">
        <v>7.5256</v>
      </c>
      <c r="E50" t="n">
        <v>13.29</v>
      </c>
      <c r="F50" t="n">
        <v>10.55</v>
      </c>
      <c r="G50" t="n">
        <v>70.31999999999999</v>
      </c>
      <c r="H50" t="n">
        <v>1.18</v>
      </c>
      <c r="I50" t="n">
        <v>9</v>
      </c>
      <c r="J50" t="n">
        <v>194.88</v>
      </c>
      <c r="K50" t="n">
        <v>52.44</v>
      </c>
      <c r="L50" t="n">
        <v>13</v>
      </c>
      <c r="M50" t="n">
        <v>7</v>
      </c>
      <c r="N50" t="n">
        <v>39.43</v>
      </c>
      <c r="O50" t="n">
        <v>24268.67</v>
      </c>
      <c r="P50" t="n">
        <v>134.03</v>
      </c>
      <c r="Q50" t="n">
        <v>197.79</v>
      </c>
      <c r="R50" t="n">
        <v>32.28</v>
      </c>
      <c r="S50" t="n">
        <v>25.4</v>
      </c>
      <c r="T50" t="n">
        <v>2590.69</v>
      </c>
      <c r="U50" t="n">
        <v>0.79</v>
      </c>
      <c r="V50" t="n">
        <v>0.88</v>
      </c>
      <c r="W50" t="n">
        <v>2.95</v>
      </c>
      <c r="X50" t="n">
        <v>0.16</v>
      </c>
      <c r="Y50" t="n">
        <v>1</v>
      </c>
      <c r="Z50" t="n">
        <v>10</v>
      </c>
      <c r="AA50" t="n">
        <v>370.1772266061566</v>
      </c>
      <c r="AB50" t="n">
        <v>506.4928125091934</v>
      </c>
      <c r="AC50" t="n">
        <v>458.1538493504423</v>
      </c>
      <c r="AD50" t="n">
        <v>370177.2266061566</v>
      </c>
      <c r="AE50" t="n">
        <v>506492.8125091934</v>
      </c>
      <c r="AF50" t="n">
        <v>2.59264239544092e-06</v>
      </c>
      <c r="AG50" t="n">
        <v>17.3046875</v>
      </c>
      <c r="AH50" t="n">
        <v>458153.8493504423</v>
      </c>
    </row>
    <row r="51">
      <c r="A51" t="n">
        <v>49</v>
      </c>
      <c r="B51" t="n">
        <v>90</v>
      </c>
      <c r="C51" t="inlineStr">
        <is>
          <t xml:space="preserve">CONCLUIDO	</t>
        </is>
      </c>
      <c r="D51" t="n">
        <v>7.5218</v>
      </c>
      <c r="E51" t="n">
        <v>13.29</v>
      </c>
      <c r="F51" t="n">
        <v>10.55</v>
      </c>
      <c r="G51" t="n">
        <v>70.36</v>
      </c>
      <c r="H51" t="n">
        <v>1.2</v>
      </c>
      <c r="I51" t="n">
        <v>9</v>
      </c>
      <c r="J51" t="n">
        <v>195.26</v>
      </c>
      <c r="K51" t="n">
        <v>52.44</v>
      </c>
      <c r="L51" t="n">
        <v>13.25</v>
      </c>
      <c r="M51" t="n">
        <v>7</v>
      </c>
      <c r="N51" t="n">
        <v>39.57</v>
      </c>
      <c r="O51" t="n">
        <v>24316.37</v>
      </c>
      <c r="P51" t="n">
        <v>134.03</v>
      </c>
      <c r="Q51" t="n">
        <v>197.75</v>
      </c>
      <c r="R51" t="n">
        <v>32.48</v>
      </c>
      <c r="S51" t="n">
        <v>25.4</v>
      </c>
      <c r="T51" t="n">
        <v>2690.73</v>
      </c>
      <c r="U51" t="n">
        <v>0.78</v>
      </c>
      <c r="V51" t="n">
        <v>0.88</v>
      </c>
      <c r="W51" t="n">
        <v>2.95</v>
      </c>
      <c r="X51" t="n">
        <v>0.16</v>
      </c>
      <c r="Y51" t="n">
        <v>1</v>
      </c>
      <c r="Z51" t="n">
        <v>10</v>
      </c>
      <c r="AA51" t="n">
        <v>370.246474202563</v>
      </c>
      <c r="AB51" t="n">
        <v>506.5875601255852</v>
      </c>
      <c r="AC51" t="n">
        <v>458.2395543873047</v>
      </c>
      <c r="AD51" t="n">
        <v>370246.4742025631</v>
      </c>
      <c r="AE51" t="n">
        <v>506587.5601255852</v>
      </c>
      <c r="AF51" t="n">
        <v>2.591333258481385e-06</v>
      </c>
      <c r="AG51" t="n">
        <v>17.3046875</v>
      </c>
      <c r="AH51" t="n">
        <v>458239.5543873047</v>
      </c>
    </row>
    <row r="52">
      <c r="A52" t="n">
        <v>50</v>
      </c>
      <c r="B52" t="n">
        <v>90</v>
      </c>
      <c r="C52" t="inlineStr">
        <is>
          <t xml:space="preserve">CONCLUIDO	</t>
        </is>
      </c>
      <c r="D52" t="n">
        <v>7.5263</v>
      </c>
      <c r="E52" t="n">
        <v>13.29</v>
      </c>
      <c r="F52" t="n">
        <v>10.55</v>
      </c>
      <c r="G52" t="n">
        <v>70.31</v>
      </c>
      <c r="H52" t="n">
        <v>1.22</v>
      </c>
      <c r="I52" t="n">
        <v>9</v>
      </c>
      <c r="J52" t="n">
        <v>195.65</v>
      </c>
      <c r="K52" t="n">
        <v>52.44</v>
      </c>
      <c r="L52" t="n">
        <v>13.5</v>
      </c>
      <c r="M52" t="n">
        <v>7</v>
      </c>
      <c r="N52" t="n">
        <v>39.71</v>
      </c>
      <c r="O52" t="n">
        <v>24364.12</v>
      </c>
      <c r="P52" t="n">
        <v>133.74</v>
      </c>
      <c r="Q52" t="n">
        <v>197.76</v>
      </c>
      <c r="R52" t="n">
        <v>32.27</v>
      </c>
      <c r="S52" t="n">
        <v>25.4</v>
      </c>
      <c r="T52" t="n">
        <v>2588.54</v>
      </c>
      <c r="U52" t="n">
        <v>0.79</v>
      </c>
      <c r="V52" t="n">
        <v>0.88</v>
      </c>
      <c r="W52" t="n">
        <v>2.95</v>
      </c>
      <c r="X52" t="n">
        <v>0.16</v>
      </c>
      <c r="Y52" t="n">
        <v>1</v>
      </c>
      <c r="Z52" t="n">
        <v>10</v>
      </c>
      <c r="AA52" t="n">
        <v>369.9547910017377</v>
      </c>
      <c r="AB52" t="n">
        <v>506.1884663020613</v>
      </c>
      <c r="AC52" t="n">
        <v>457.8785495181662</v>
      </c>
      <c r="AD52" t="n">
        <v>369954.7910017377</v>
      </c>
      <c r="AE52" t="n">
        <v>506188.4663020613</v>
      </c>
      <c r="AF52" t="n">
        <v>2.592883552249255e-06</v>
      </c>
      <c r="AG52" t="n">
        <v>17.3046875</v>
      </c>
      <c r="AH52" t="n">
        <v>457878.5495181662</v>
      </c>
    </row>
    <row r="53">
      <c r="A53" t="n">
        <v>51</v>
      </c>
      <c r="B53" t="n">
        <v>90</v>
      </c>
      <c r="C53" t="inlineStr">
        <is>
          <t xml:space="preserve">CONCLUIDO	</t>
        </is>
      </c>
      <c r="D53" t="n">
        <v>7.56</v>
      </c>
      <c r="E53" t="n">
        <v>13.23</v>
      </c>
      <c r="F53" t="n">
        <v>10.52</v>
      </c>
      <c r="G53" t="n">
        <v>78.92</v>
      </c>
      <c r="H53" t="n">
        <v>1.25</v>
      </c>
      <c r="I53" t="n">
        <v>8</v>
      </c>
      <c r="J53" t="n">
        <v>196.04</v>
      </c>
      <c r="K53" t="n">
        <v>52.44</v>
      </c>
      <c r="L53" t="n">
        <v>13.75</v>
      </c>
      <c r="M53" t="n">
        <v>6</v>
      </c>
      <c r="N53" t="n">
        <v>39.84</v>
      </c>
      <c r="O53" t="n">
        <v>24411.91</v>
      </c>
      <c r="P53" t="n">
        <v>133.28</v>
      </c>
      <c r="Q53" t="n">
        <v>197.75</v>
      </c>
      <c r="R53" t="n">
        <v>31.45</v>
      </c>
      <c r="S53" t="n">
        <v>25.4</v>
      </c>
      <c r="T53" t="n">
        <v>2182.86</v>
      </c>
      <c r="U53" t="n">
        <v>0.8100000000000001</v>
      </c>
      <c r="V53" t="n">
        <v>0.88</v>
      </c>
      <c r="W53" t="n">
        <v>2.95</v>
      </c>
      <c r="X53" t="n">
        <v>0.13</v>
      </c>
      <c r="Y53" t="n">
        <v>1</v>
      </c>
      <c r="Z53" t="n">
        <v>10</v>
      </c>
      <c r="AA53" t="n">
        <v>368.8999944974899</v>
      </c>
      <c r="AB53" t="n">
        <v>504.7452471906118</v>
      </c>
      <c r="AC53" t="n">
        <v>456.5730692131428</v>
      </c>
      <c r="AD53" t="n">
        <v>368899.9944974899</v>
      </c>
      <c r="AE53" t="n">
        <v>504745.2471906118</v>
      </c>
      <c r="AF53" t="n">
        <v>2.604493530021972e-06</v>
      </c>
      <c r="AG53" t="n">
        <v>17.2265625</v>
      </c>
      <c r="AH53" t="n">
        <v>456573.0692131428</v>
      </c>
    </row>
    <row r="54">
      <c r="A54" t="n">
        <v>52</v>
      </c>
      <c r="B54" t="n">
        <v>90</v>
      </c>
      <c r="C54" t="inlineStr">
        <is>
          <t xml:space="preserve">CONCLUIDO	</t>
        </is>
      </c>
      <c r="D54" t="n">
        <v>7.5619</v>
      </c>
      <c r="E54" t="n">
        <v>13.22</v>
      </c>
      <c r="F54" t="n">
        <v>10.52</v>
      </c>
      <c r="G54" t="n">
        <v>78.89</v>
      </c>
      <c r="H54" t="n">
        <v>1.27</v>
      </c>
      <c r="I54" t="n">
        <v>8</v>
      </c>
      <c r="J54" t="n">
        <v>196.42</v>
      </c>
      <c r="K54" t="n">
        <v>52.44</v>
      </c>
      <c r="L54" t="n">
        <v>14</v>
      </c>
      <c r="M54" t="n">
        <v>6</v>
      </c>
      <c r="N54" t="n">
        <v>39.98</v>
      </c>
      <c r="O54" t="n">
        <v>24459.75</v>
      </c>
      <c r="P54" t="n">
        <v>133.22</v>
      </c>
      <c r="Q54" t="n">
        <v>197.76</v>
      </c>
      <c r="R54" t="n">
        <v>31.46</v>
      </c>
      <c r="S54" t="n">
        <v>25.4</v>
      </c>
      <c r="T54" t="n">
        <v>2187.79</v>
      </c>
      <c r="U54" t="n">
        <v>0.8100000000000001</v>
      </c>
      <c r="V54" t="n">
        <v>0.88</v>
      </c>
      <c r="W54" t="n">
        <v>2.95</v>
      </c>
      <c r="X54" t="n">
        <v>0.13</v>
      </c>
      <c r="Y54" t="n">
        <v>1</v>
      </c>
      <c r="Z54" t="n">
        <v>10</v>
      </c>
      <c r="AA54" t="n">
        <v>368.8226959272449</v>
      </c>
      <c r="AB54" t="n">
        <v>504.6394838766304</v>
      </c>
      <c r="AC54" t="n">
        <v>456.477399801408</v>
      </c>
      <c r="AD54" t="n">
        <v>368822.6959272448</v>
      </c>
      <c r="AE54" t="n">
        <v>504639.4838766304</v>
      </c>
      <c r="AF54" t="n">
        <v>2.605148098501739e-06</v>
      </c>
      <c r="AG54" t="n">
        <v>17.21354166666667</v>
      </c>
      <c r="AH54" t="n">
        <v>456477.3998014079</v>
      </c>
    </row>
    <row r="55">
      <c r="A55" t="n">
        <v>53</v>
      </c>
      <c r="B55" t="n">
        <v>90</v>
      </c>
      <c r="C55" t="inlineStr">
        <is>
          <t xml:space="preserve">CONCLUIDO	</t>
        </is>
      </c>
      <c r="D55" t="n">
        <v>7.5584</v>
      </c>
      <c r="E55" t="n">
        <v>13.23</v>
      </c>
      <c r="F55" t="n">
        <v>10.53</v>
      </c>
      <c r="G55" t="n">
        <v>78.94</v>
      </c>
      <c r="H55" t="n">
        <v>1.29</v>
      </c>
      <c r="I55" t="n">
        <v>8</v>
      </c>
      <c r="J55" t="n">
        <v>196.81</v>
      </c>
      <c r="K55" t="n">
        <v>52.44</v>
      </c>
      <c r="L55" t="n">
        <v>14.25</v>
      </c>
      <c r="M55" t="n">
        <v>6</v>
      </c>
      <c r="N55" t="n">
        <v>40.12</v>
      </c>
      <c r="O55" t="n">
        <v>24507.64</v>
      </c>
      <c r="P55" t="n">
        <v>133.32</v>
      </c>
      <c r="Q55" t="n">
        <v>197.76</v>
      </c>
      <c r="R55" t="n">
        <v>31.53</v>
      </c>
      <c r="S55" t="n">
        <v>25.4</v>
      </c>
      <c r="T55" t="n">
        <v>2218.75</v>
      </c>
      <c r="U55" t="n">
        <v>0.8100000000000001</v>
      </c>
      <c r="V55" t="n">
        <v>0.88</v>
      </c>
      <c r="W55" t="n">
        <v>2.95</v>
      </c>
      <c r="X55" t="n">
        <v>0.14</v>
      </c>
      <c r="Y55" t="n">
        <v>1</v>
      </c>
      <c r="Z55" t="n">
        <v>10</v>
      </c>
      <c r="AA55" t="n">
        <v>368.9954306429331</v>
      </c>
      <c r="AB55" t="n">
        <v>504.8758271351528</v>
      </c>
      <c r="AC55" t="n">
        <v>456.6911867910468</v>
      </c>
      <c r="AD55" t="n">
        <v>368995.4306429331</v>
      </c>
      <c r="AE55" t="n">
        <v>504875.8271351528</v>
      </c>
      <c r="AF55" t="n">
        <v>2.603942314460063e-06</v>
      </c>
      <c r="AG55" t="n">
        <v>17.2265625</v>
      </c>
      <c r="AH55" t="n">
        <v>456691.1867910469</v>
      </c>
    </row>
    <row r="56">
      <c r="A56" t="n">
        <v>54</v>
      </c>
      <c r="B56" t="n">
        <v>90</v>
      </c>
      <c r="C56" t="inlineStr">
        <is>
          <t xml:space="preserve">CONCLUIDO	</t>
        </is>
      </c>
      <c r="D56" t="n">
        <v>7.5598</v>
      </c>
      <c r="E56" t="n">
        <v>13.23</v>
      </c>
      <c r="F56" t="n">
        <v>10.52</v>
      </c>
      <c r="G56" t="n">
        <v>78.92</v>
      </c>
      <c r="H56" t="n">
        <v>1.31</v>
      </c>
      <c r="I56" t="n">
        <v>8</v>
      </c>
      <c r="J56" t="n">
        <v>197.2</v>
      </c>
      <c r="K56" t="n">
        <v>52.44</v>
      </c>
      <c r="L56" t="n">
        <v>14.5</v>
      </c>
      <c r="M56" t="n">
        <v>6</v>
      </c>
      <c r="N56" t="n">
        <v>40.26</v>
      </c>
      <c r="O56" t="n">
        <v>24555.57</v>
      </c>
      <c r="P56" t="n">
        <v>133.3</v>
      </c>
      <c r="Q56" t="n">
        <v>197.77</v>
      </c>
      <c r="R56" t="n">
        <v>31.57</v>
      </c>
      <c r="S56" t="n">
        <v>25.4</v>
      </c>
      <c r="T56" t="n">
        <v>2239.89</v>
      </c>
      <c r="U56" t="n">
        <v>0.8</v>
      </c>
      <c r="V56" t="n">
        <v>0.88</v>
      </c>
      <c r="W56" t="n">
        <v>2.95</v>
      </c>
      <c r="X56" t="n">
        <v>0.13</v>
      </c>
      <c r="Y56" t="n">
        <v>1</v>
      </c>
      <c r="Z56" t="n">
        <v>10</v>
      </c>
      <c r="AA56" t="n">
        <v>368.9179840944305</v>
      </c>
      <c r="AB56" t="n">
        <v>504.7698613507911</v>
      </c>
      <c r="AC56" t="n">
        <v>456.5953342324207</v>
      </c>
      <c r="AD56" t="n">
        <v>368917.9840944305</v>
      </c>
      <c r="AE56" t="n">
        <v>504769.8613507911</v>
      </c>
      <c r="AF56" t="n">
        <v>2.604424628076734e-06</v>
      </c>
      <c r="AG56" t="n">
        <v>17.2265625</v>
      </c>
      <c r="AH56" t="n">
        <v>456595.3342324207</v>
      </c>
    </row>
    <row r="57">
      <c r="A57" t="n">
        <v>55</v>
      </c>
      <c r="B57" t="n">
        <v>90</v>
      </c>
      <c r="C57" t="inlineStr">
        <is>
          <t xml:space="preserve">CONCLUIDO	</t>
        </is>
      </c>
      <c r="D57" t="n">
        <v>7.5621</v>
      </c>
      <c r="E57" t="n">
        <v>13.22</v>
      </c>
      <c r="F57" t="n">
        <v>10.52</v>
      </c>
      <c r="G57" t="n">
        <v>78.89</v>
      </c>
      <c r="H57" t="n">
        <v>1.33</v>
      </c>
      <c r="I57" t="n">
        <v>8</v>
      </c>
      <c r="J57" t="n">
        <v>197.59</v>
      </c>
      <c r="K57" t="n">
        <v>52.44</v>
      </c>
      <c r="L57" t="n">
        <v>14.75</v>
      </c>
      <c r="M57" t="n">
        <v>6</v>
      </c>
      <c r="N57" t="n">
        <v>40.4</v>
      </c>
      <c r="O57" t="n">
        <v>24603.55</v>
      </c>
      <c r="P57" t="n">
        <v>133.09</v>
      </c>
      <c r="Q57" t="n">
        <v>197.75</v>
      </c>
      <c r="R57" t="n">
        <v>31.47</v>
      </c>
      <c r="S57" t="n">
        <v>25.4</v>
      </c>
      <c r="T57" t="n">
        <v>2193.07</v>
      </c>
      <c r="U57" t="n">
        <v>0.8100000000000001</v>
      </c>
      <c r="V57" t="n">
        <v>0.88</v>
      </c>
      <c r="W57" t="n">
        <v>2.95</v>
      </c>
      <c r="X57" t="n">
        <v>0.13</v>
      </c>
      <c r="Y57" t="n">
        <v>1</v>
      </c>
      <c r="Z57" t="n">
        <v>10</v>
      </c>
      <c r="AA57" t="n">
        <v>368.7255538982313</v>
      </c>
      <c r="AB57" t="n">
        <v>504.5065698669302</v>
      </c>
      <c r="AC57" t="n">
        <v>456.3571709182476</v>
      </c>
      <c r="AD57" t="n">
        <v>368725.5538982313</v>
      </c>
      <c r="AE57" t="n">
        <v>504506.5698669302</v>
      </c>
      <c r="AF57" t="n">
        <v>2.605217000446978e-06</v>
      </c>
      <c r="AG57" t="n">
        <v>17.21354166666667</v>
      </c>
      <c r="AH57" t="n">
        <v>456357.1709182476</v>
      </c>
    </row>
    <row r="58">
      <c r="A58" t="n">
        <v>56</v>
      </c>
      <c r="B58" t="n">
        <v>90</v>
      </c>
      <c r="C58" t="inlineStr">
        <is>
          <t xml:space="preserve">CONCLUIDO	</t>
        </is>
      </c>
      <c r="D58" t="n">
        <v>7.5613</v>
      </c>
      <c r="E58" t="n">
        <v>13.23</v>
      </c>
      <c r="F58" t="n">
        <v>10.52</v>
      </c>
      <c r="G58" t="n">
        <v>78.90000000000001</v>
      </c>
      <c r="H58" t="n">
        <v>1.35</v>
      </c>
      <c r="I58" t="n">
        <v>8</v>
      </c>
      <c r="J58" t="n">
        <v>197.98</v>
      </c>
      <c r="K58" t="n">
        <v>52.44</v>
      </c>
      <c r="L58" t="n">
        <v>15</v>
      </c>
      <c r="M58" t="n">
        <v>6</v>
      </c>
      <c r="N58" t="n">
        <v>40.54</v>
      </c>
      <c r="O58" t="n">
        <v>24651.58</v>
      </c>
      <c r="P58" t="n">
        <v>132.92</v>
      </c>
      <c r="Q58" t="n">
        <v>197.75</v>
      </c>
      <c r="R58" t="n">
        <v>31.47</v>
      </c>
      <c r="S58" t="n">
        <v>25.4</v>
      </c>
      <c r="T58" t="n">
        <v>2190.29</v>
      </c>
      <c r="U58" t="n">
        <v>0.8100000000000001</v>
      </c>
      <c r="V58" t="n">
        <v>0.88</v>
      </c>
      <c r="W58" t="n">
        <v>2.95</v>
      </c>
      <c r="X58" t="n">
        <v>0.13</v>
      </c>
      <c r="Y58" t="n">
        <v>1</v>
      </c>
      <c r="Z58" t="n">
        <v>10</v>
      </c>
      <c r="AA58" t="n">
        <v>368.6175515475228</v>
      </c>
      <c r="AB58" t="n">
        <v>504.3587962859634</v>
      </c>
      <c r="AC58" t="n">
        <v>456.2235006404467</v>
      </c>
      <c r="AD58" t="n">
        <v>368617.5515475228</v>
      </c>
      <c r="AE58" t="n">
        <v>504358.7962859634</v>
      </c>
      <c r="AF58" t="n">
        <v>2.604941392666023e-06</v>
      </c>
      <c r="AG58" t="n">
        <v>17.2265625</v>
      </c>
      <c r="AH58" t="n">
        <v>456223.5006404467</v>
      </c>
    </row>
    <row r="59">
      <c r="A59" t="n">
        <v>57</v>
      </c>
      <c r="B59" t="n">
        <v>90</v>
      </c>
      <c r="C59" t="inlineStr">
        <is>
          <t xml:space="preserve">CONCLUIDO	</t>
        </is>
      </c>
      <c r="D59" t="n">
        <v>7.5586</v>
      </c>
      <c r="E59" t="n">
        <v>13.23</v>
      </c>
      <c r="F59" t="n">
        <v>10.53</v>
      </c>
      <c r="G59" t="n">
        <v>78.94</v>
      </c>
      <c r="H59" t="n">
        <v>1.36</v>
      </c>
      <c r="I59" t="n">
        <v>8</v>
      </c>
      <c r="J59" t="n">
        <v>198.37</v>
      </c>
      <c r="K59" t="n">
        <v>52.44</v>
      </c>
      <c r="L59" t="n">
        <v>15.25</v>
      </c>
      <c r="M59" t="n">
        <v>6</v>
      </c>
      <c r="N59" t="n">
        <v>40.68</v>
      </c>
      <c r="O59" t="n">
        <v>24699.65</v>
      </c>
      <c r="P59" t="n">
        <v>132.91</v>
      </c>
      <c r="Q59" t="n">
        <v>197.75</v>
      </c>
      <c r="R59" t="n">
        <v>31.63</v>
      </c>
      <c r="S59" t="n">
        <v>25.4</v>
      </c>
      <c r="T59" t="n">
        <v>2269.4</v>
      </c>
      <c r="U59" t="n">
        <v>0.8</v>
      </c>
      <c r="V59" t="n">
        <v>0.88</v>
      </c>
      <c r="W59" t="n">
        <v>2.95</v>
      </c>
      <c r="X59" t="n">
        <v>0.14</v>
      </c>
      <c r="Y59" t="n">
        <v>1</v>
      </c>
      <c r="Z59" t="n">
        <v>10</v>
      </c>
      <c r="AA59" t="n">
        <v>368.6966477091498</v>
      </c>
      <c r="AB59" t="n">
        <v>504.4670191437777</v>
      </c>
      <c r="AC59" t="n">
        <v>456.321394860603</v>
      </c>
      <c r="AD59" t="n">
        <v>368696.6477091498</v>
      </c>
      <c r="AE59" t="n">
        <v>504467.0191437777</v>
      </c>
      <c r="AF59" t="n">
        <v>2.604011216405301e-06</v>
      </c>
      <c r="AG59" t="n">
        <v>17.2265625</v>
      </c>
      <c r="AH59" t="n">
        <v>456321.394860603</v>
      </c>
    </row>
    <row r="60">
      <c r="A60" t="n">
        <v>58</v>
      </c>
      <c r="B60" t="n">
        <v>90</v>
      </c>
      <c r="C60" t="inlineStr">
        <is>
          <t xml:space="preserve">CONCLUIDO	</t>
        </is>
      </c>
      <c r="D60" t="n">
        <v>7.5598</v>
      </c>
      <c r="E60" t="n">
        <v>13.23</v>
      </c>
      <c r="F60" t="n">
        <v>10.52</v>
      </c>
      <c r="G60" t="n">
        <v>78.92</v>
      </c>
      <c r="H60" t="n">
        <v>1.38</v>
      </c>
      <c r="I60" t="n">
        <v>8</v>
      </c>
      <c r="J60" t="n">
        <v>198.76</v>
      </c>
      <c r="K60" t="n">
        <v>52.44</v>
      </c>
      <c r="L60" t="n">
        <v>15.5</v>
      </c>
      <c r="M60" t="n">
        <v>6</v>
      </c>
      <c r="N60" t="n">
        <v>40.82</v>
      </c>
      <c r="O60" t="n">
        <v>24747.78</v>
      </c>
      <c r="P60" t="n">
        <v>132.37</v>
      </c>
      <c r="Q60" t="n">
        <v>197.77</v>
      </c>
      <c r="R60" t="n">
        <v>31.54</v>
      </c>
      <c r="S60" t="n">
        <v>25.4</v>
      </c>
      <c r="T60" t="n">
        <v>2224.12</v>
      </c>
      <c r="U60" t="n">
        <v>0.8100000000000001</v>
      </c>
      <c r="V60" t="n">
        <v>0.88</v>
      </c>
      <c r="W60" t="n">
        <v>2.95</v>
      </c>
      <c r="X60" t="n">
        <v>0.13</v>
      </c>
      <c r="Y60" t="n">
        <v>1</v>
      </c>
      <c r="Z60" t="n">
        <v>10</v>
      </c>
      <c r="AA60" t="n">
        <v>368.2485190996858</v>
      </c>
      <c r="AB60" t="n">
        <v>503.8538698102702</v>
      </c>
      <c r="AC60" t="n">
        <v>455.7667636389249</v>
      </c>
      <c r="AD60" t="n">
        <v>368248.5190996858</v>
      </c>
      <c r="AE60" t="n">
        <v>503853.8698102701</v>
      </c>
      <c r="AF60" t="n">
        <v>2.604424628076734e-06</v>
      </c>
      <c r="AG60" t="n">
        <v>17.2265625</v>
      </c>
      <c r="AH60" t="n">
        <v>455766.7636389249</v>
      </c>
    </row>
    <row r="61">
      <c r="A61" t="n">
        <v>59</v>
      </c>
      <c r="B61" t="n">
        <v>90</v>
      </c>
      <c r="C61" t="inlineStr">
        <is>
          <t xml:space="preserve">CONCLUIDO	</t>
        </is>
      </c>
      <c r="D61" t="n">
        <v>7.5852</v>
      </c>
      <c r="E61" t="n">
        <v>13.18</v>
      </c>
      <c r="F61" t="n">
        <v>10.51</v>
      </c>
      <c r="G61" t="n">
        <v>90.12</v>
      </c>
      <c r="H61" t="n">
        <v>1.4</v>
      </c>
      <c r="I61" t="n">
        <v>7</v>
      </c>
      <c r="J61" t="n">
        <v>199.15</v>
      </c>
      <c r="K61" t="n">
        <v>52.44</v>
      </c>
      <c r="L61" t="n">
        <v>15.75</v>
      </c>
      <c r="M61" t="n">
        <v>5</v>
      </c>
      <c r="N61" t="n">
        <v>40.96</v>
      </c>
      <c r="O61" t="n">
        <v>24795.95</v>
      </c>
      <c r="P61" t="n">
        <v>131.94</v>
      </c>
      <c r="Q61" t="n">
        <v>197.77</v>
      </c>
      <c r="R61" t="n">
        <v>31.19</v>
      </c>
      <c r="S61" t="n">
        <v>25.4</v>
      </c>
      <c r="T61" t="n">
        <v>2056.04</v>
      </c>
      <c r="U61" t="n">
        <v>0.8100000000000001</v>
      </c>
      <c r="V61" t="n">
        <v>0.88</v>
      </c>
      <c r="W61" t="n">
        <v>2.95</v>
      </c>
      <c r="X61" t="n">
        <v>0.12</v>
      </c>
      <c r="Y61" t="n">
        <v>1</v>
      </c>
      <c r="Z61" t="n">
        <v>10</v>
      </c>
      <c r="AA61" t="n">
        <v>367.4497224459902</v>
      </c>
      <c r="AB61" t="n">
        <v>502.7609209882627</v>
      </c>
      <c r="AC61" t="n">
        <v>454.7781243185265</v>
      </c>
      <c r="AD61" t="n">
        <v>367449.7224459902</v>
      </c>
      <c r="AE61" t="n">
        <v>502760.9209882627</v>
      </c>
      <c r="AF61" t="n">
        <v>2.613175175122045e-06</v>
      </c>
      <c r="AG61" t="n">
        <v>17.16145833333333</v>
      </c>
      <c r="AH61" t="n">
        <v>454778.1243185265</v>
      </c>
    </row>
    <row r="62">
      <c r="A62" t="n">
        <v>60</v>
      </c>
      <c r="B62" t="n">
        <v>90</v>
      </c>
      <c r="C62" t="inlineStr">
        <is>
          <t xml:space="preserve">CONCLUIDO	</t>
        </is>
      </c>
      <c r="D62" t="n">
        <v>7.5922</v>
      </c>
      <c r="E62" t="n">
        <v>13.17</v>
      </c>
      <c r="F62" t="n">
        <v>10.5</v>
      </c>
      <c r="G62" t="n">
        <v>90.02</v>
      </c>
      <c r="H62" t="n">
        <v>1.42</v>
      </c>
      <c r="I62" t="n">
        <v>7</v>
      </c>
      <c r="J62" t="n">
        <v>199.54</v>
      </c>
      <c r="K62" t="n">
        <v>52.44</v>
      </c>
      <c r="L62" t="n">
        <v>16</v>
      </c>
      <c r="M62" t="n">
        <v>5</v>
      </c>
      <c r="N62" t="n">
        <v>41.1</v>
      </c>
      <c r="O62" t="n">
        <v>24844.17</v>
      </c>
      <c r="P62" t="n">
        <v>132.14</v>
      </c>
      <c r="Q62" t="n">
        <v>197.75</v>
      </c>
      <c r="R62" t="n">
        <v>30.9</v>
      </c>
      <c r="S62" t="n">
        <v>25.4</v>
      </c>
      <c r="T62" t="n">
        <v>1911.94</v>
      </c>
      <c r="U62" t="n">
        <v>0.82</v>
      </c>
      <c r="V62" t="n">
        <v>0.89</v>
      </c>
      <c r="W62" t="n">
        <v>2.95</v>
      </c>
      <c r="X62" t="n">
        <v>0.11</v>
      </c>
      <c r="Y62" t="n">
        <v>1</v>
      </c>
      <c r="Z62" t="n">
        <v>10</v>
      </c>
      <c r="AA62" t="n">
        <v>359.0731915050404</v>
      </c>
      <c r="AB62" t="n">
        <v>491.2997818083913</v>
      </c>
      <c r="AC62" t="n">
        <v>444.4108201761722</v>
      </c>
      <c r="AD62" t="n">
        <v>359073.1915050404</v>
      </c>
      <c r="AE62" t="n">
        <v>491299.7818083913</v>
      </c>
      <c r="AF62" t="n">
        <v>2.615586743205399e-06</v>
      </c>
      <c r="AG62" t="n">
        <v>17.1484375</v>
      </c>
      <c r="AH62" t="n">
        <v>444410.8201761722</v>
      </c>
    </row>
    <row r="63">
      <c r="A63" t="n">
        <v>61</v>
      </c>
      <c r="B63" t="n">
        <v>90</v>
      </c>
      <c r="C63" t="inlineStr">
        <is>
          <t xml:space="preserve">CONCLUIDO	</t>
        </is>
      </c>
      <c r="D63" t="n">
        <v>7.5849</v>
      </c>
      <c r="E63" t="n">
        <v>13.18</v>
      </c>
      <c r="F63" t="n">
        <v>10.51</v>
      </c>
      <c r="G63" t="n">
        <v>90.13</v>
      </c>
      <c r="H63" t="n">
        <v>1.44</v>
      </c>
      <c r="I63" t="n">
        <v>7</v>
      </c>
      <c r="J63" t="n">
        <v>199.93</v>
      </c>
      <c r="K63" t="n">
        <v>52.44</v>
      </c>
      <c r="L63" t="n">
        <v>16.25</v>
      </c>
      <c r="M63" t="n">
        <v>5</v>
      </c>
      <c r="N63" t="n">
        <v>41.24</v>
      </c>
      <c r="O63" t="n">
        <v>24892.44</v>
      </c>
      <c r="P63" t="n">
        <v>132.49</v>
      </c>
      <c r="Q63" t="n">
        <v>197.78</v>
      </c>
      <c r="R63" t="n">
        <v>31.3</v>
      </c>
      <c r="S63" t="n">
        <v>25.4</v>
      </c>
      <c r="T63" t="n">
        <v>2109.26</v>
      </c>
      <c r="U63" t="n">
        <v>0.8100000000000001</v>
      </c>
      <c r="V63" t="n">
        <v>0.89</v>
      </c>
      <c r="W63" t="n">
        <v>2.95</v>
      </c>
      <c r="X63" t="n">
        <v>0.12</v>
      </c>
      <c r="Y63" t="n">
        <v>1</v>
      </c>
      <c r="Z63" t="n">
        <v>10</v>
      </c>
      <c r="AA63" t="n">
        <v>367.8496459790138</v>
      </c>
      <c r="AB63" t="n">
        <v>503.3081140095267</v>
      </c>
      <c r="AC63" t="n">
        <v>455.2730940058313</v>
      </c>
      <c r="AD63" t="n">
        <v>367849.6459790138</v>
      </c>
      <c r="AE63" t="n">
        <v>503308.1140095267</v>
      </c>
      <c r="AF63" t="n">
        <v>2.613071822204187e-06</v>
      </c>
      <c r="AG63" t="n">
        <v>17.16145833333333</v>
      </c>
      <c r="AH63" t="n">
        <v>455273.0940058313</v>
      </c>
    </row>
    <row r="64">
      <c r="A64" t="n">
        <v>62</v>
      </c>
      <c r="B64" t="n">
        <v>90</v>
      </c>
      <c r="C64" t="inlineStr">
        <is>
          <t xml:space="preserve">CONCLUIDO	</t>
        </is>
      </c>
      <c r="D64" t="n">
        <v>7.5917</v>
      </c>
      <c r="E64" t="n">
        <v>13.17</v>
      </c>
      <c r="F64" t="n">
        <v>10.5</v>
      </c>
      <c r="G64" t="n">
        <v>90.02</v>
      </c>
      <c r="H64" t="n">
        <v>1.46</v>
      </c>
      <c r="I64" t="n">
        <v>7</v>
      </c>
      <c r="J64" t="n">
        <v>200.32</v>
      </c>
      <c r="K64" t="n">
        <v>52.44</v>
      </c>
      <c r="L64" t="n">
        <v>16.5</v>
      </c>
      <c r="M64" t="n">
        <v>5</v>
      </c>
      <c r="N64" t="n">
        <v>41.38</v>
      </c>
      <c r="O64" t="n">
        <v>24940.75</v>
      </c>
      <c r="P64" t="n">
        <v>132.32</v>
      </c>
      <c r="Q64" t="n">
        <v>197.77</v>
      </c>
      <c r="R64" t="n">
        <v>30.91</v>
      </c>
      <c r="S64" t="n">
        <v>25.4</v>
      </c>
      <c r="T64" t="n">
        <v>1916.78</v>
      </c>
      <c r="U64" t="n">
        <v>0.82</v>
      </c>
      <c r="V64" t="n">
        <v>0.89</v>
      </c>
      <c r="W64" t="n">
        <v>2.95</v>
      </c>
      <c r="X64" t="n">
        <v>0.11</v>
      </c>
      <c r="Y64" t="n">
        <v>1</v>
      </c>
      <c r="Z64" t="n">
        <v>10</v>
      </c>
      <c r="AA64" t="n">
        <v>359.2110677053846</v>
      </c>
      <c r="AB64" t="n">
        <v>491.488430108371</v>
      </c>
      <c r="AC64" t="n">
        <v>444.5814641471713</v>
      </c>
      <c r="AD64" t="n">
        <v>359211.0677053846</v>
      </c>
      <c r="AE64" t="n">
        <v>491488.430108371</v>
      </c>
      <c r="AF64" t="n">
        <v>2.615414488342302e-06</v>
      </c>
      <c r="AG64" t="n">
        <v>17.1484375</v>
      </c>
      <c r="AH64" t="n">
        <v>444581.4641471714</v>
      </c>
    </row>
    <row r="65">
      <c r="A65" t="n">
        <v>63</v>
      </c>
      <c r="B65" t="n">
        <v>90</v>
      </c>
      <c r="C65" t="inlineStr">
        <is>
          <t xml:space="preserve">CONCLUIDO	</t>
        </is>
      </c>
      <c r="D65" t="n">
        <v>7.5879</v>
      </c>
      <c r="E65" t="n">
        <v>13.18</v>
      </c>
      <c r="F65" t="n">
        <v>10.51</v>
      </c>
      <c r="G65" t="n">
        <v>90.08</v>
      </c>
      <c r="H65" t="n">
        <v>1.48</v>
      </c>
      <c r="I65" t="n">
        <v>7</v>
      </c>
      <c r="J65" t="n">
        <v>200.72</v>
      </c>
      <c r="K65" t="n">
        <v>52.44</v>
      </c>
      <c r="L65" t="n">
        <v>16.75</v>
      </c>
      <c r="M65" t="n">
        <v>5</v>
      </c>
      <c r="N65" t="n">
        <v>41.52</v>
      </c>
      <c r="O65" t="n">
        <v>24989.11</v>
      </c>
      <c r="P65" t="n">
        <v>132.25</v>
      </c>
      <c r="Q65" t="n">
        <v>197.76</v>
      </c>
      <c r="R65" t="n">
        <v>30.96</v>
      </c>
      <c r="S65" t="n">
        <v>25.4</v>
      </c>
      <c r="T65" t="n">
        <v>1940.77</v>
      </c>
      <c r="U65" t="n">
        <v>0.82</v>
      </c>
      <c r="V65" t="n">
        <v>0.89</v>
      </c>
      <c r="W65" t="n">
        <v>2.95</v>
      </c>
      <c r="X65" t="n">
        <v>0.12</v>
      </c>
      <c r="Y65" t="n">
        <v>1</v>
      </c>
      <c r="Z65" t="n">
        <v>10</v>
      </c>
      <c r="AA65" t="n">
        <v>367.6242479420469</v>
      </c>
      <c r="AB65" t="n">
        <v>502.9997144714889</v>
      </c>
      <c r="AC65" t="n">
        <v>454.9941276868624</v>
      </c>
      <c r="AD65" t="n">
        <v>367624.2479420469</v>
      </c>
      <c r="AE65" t="n">
        <v>502999.7144714889</v>
      </c>
      <c r="AF65" t="n">
        <v>2.614105351382768e-06</v>
      </c>
      <c r="AG65" t="n">
        <v>17.16145833333333</v>
      </c>
      <c r="AH65" t="n">
        <v>454994.1276868624</v>
      </c>
    </row>
    <row r="66">
      <c r="A66" t="n">
        <v>64</v>
      </c>
      <c r="B66" t="n">
        <v>90</v>
      </c>
      <c r="C66" t="inlineStr">
        <is>
          <t xml:space="preserve">CONCLUIDO	</t>
        </is>
      </c>
      <c r="D66" t="n">
        <v>7.5861</v>
      </c>
      <c r="E66" t="n">
        <v>13.18</v>
      </c>
      <c r="F66" t="n">
        <v>10.51</v>
      </c>
      <c r="G66" t="n">
        <v>90.11</v>
      </c>
      <c r="H66" t="n">
        <v>1.5</v>
      </c>
      <c r="I66" t="n">
        <v>7</v>
      </c>
      <c r="J66" t="n">
        <v>201.11</v>
      </c>
      <c r="K66" t="n">
        <v>52.44</v>
      </c>
      <c r="L66" t="n">
        <v>17</v>
      </c>
      <c r="M66" t="n">
        <v>5</v>
      </c>
      <c r="N66" t="n">
        <v>41.67</v>
      </c>
      <c r="O66" t="n">
        <v>25037.53</v>
      </c>
      <c r="P66" t="n">
        <v>132.28</v>
      </c>
      <c r="Q66" t="n">
        <v>197.75</v>
      </c>
      <c r="R66" t="n">
        <v>31.18</v>
      </c>
      <c r="S66" t="n">
        <v>25.4</v>
      </c>
      <c r="T66" t="n">
        <v>2051.64</v>
      </c>
      <c r="U66" t="n">
        <v>0.8100000000000001</v>
      </c>
      <c r="V66" t="n">
        <v>0.89</v>
      </c>
      <c r="W66" t="n">
        <v>2.95</v>
      </c>
      <c r="X66" t="n">
        <v>0.12</v>
      </c>
      <c r="Y66" t="n">
        <v>1</v>
      </c>
      <c r="Z66" t="n">
        <v>10</v>
      </c>
      <c r="AA66" t="n">
        <v>367.6776864237069</v>
      </c>
      <c r="AB66" t="n">
        <v>503.0728313596356</v>
      </c>
      <c r="AC66" t="n">
        <v>455.0602664018245</v>
      </c>
      <c r="AD66" t="n">
        <v>367677.6864237069</v>
      </c>
      <c r="AE66" t="n">
        <v>503072.8313596356</v>
      </c>
      <c r="AF66" t="n">
        <v>2.613485233875619e-06</v>
      </c>
      <c r="AG66" t="n">
        <v>17.16145833333333</v>
      </c>
      <c r="AH66" t="n">
        <v>455060.2664018245</v>
      </c>
    </row>
    <row r="67">
      <c r="A67" t="n">
        <v>65</v>
      </c>
      <c r="B67" t="n">
        <v>90</v>
      </c>
      <c r="C67" t="inlineStr">
        <is>
          <t xml:space="preserve">CONCLUIDO	</t>
        </is>
      </c>
      <c r="D67" t="n">
        <v>7.5889</v>
      </c>
      <c r="E67" t="n">
        <v>13.18</v>
      </c>
      <c r="F67" t="n">
        <v>10.51</v>
      </c>
      <c r="G67" t="n">
        <v>90.06999999999999</v>
      </c>
      <c r="H67" t="n">
        <v>1.52</v>
      </c>
      <c r="I67" t="n">
        <v>7</v>
      </c>
      <c r="J67" t="n">
        <v>201.5</v>
      </c>
      <c r="K67" t="n">
        <v>52.44</v>
      </c>
      <c r="L67" t="n">
        <v>17.25</v>
      </c>
      <c r="M67" t="n">
        <v>5</v>
      </c>
      <c r="N67" t="n">
        <v>41.81</v>
      </c>
      <c r="O67" t="n">
        <v>25085.99</v>
      </c>
      <c r="P67" t="n">
        <v>132.02</v>
      </c>
      <c r="Q67" t="n">
        <v>197.77</v>
      </c>
      <c r="R67" t="n">
        <v>31.04</v>
      </c>
      <c r="S67" t="n">
        <v>25.4</v>
      </c>
      <c r="T67" t="n">
        <v>1981.9</v>
      </c>
      <c r="U67" t="n">
        <v>0.82</v>
      </c>
      <c r="V67" t="n">
        <v>0.89</v>
      </c>
      <c r="W67" t="n">
        <v>2.95</v>
      </c>
      <c r="X67" t="n">
        <v>0.12</v>
      </c>
      <c r="Y67" t="n">
        <v>1</v>
      </c>
      <c r="Z67" t="n">
        <v>10</v>
      </c>
      <c r="AA67" t="n">
        <v>367.4415906871209</v>
      </c>
      <c r="AB67" t="n">
        <v>502.7497947570299</v>
      </c>
      <c r="AC67" t="n">
        <v>454.7680599591868</v>
      </c>
      <c r="AD67" t="n">
        <v>367441.5906871209</v>
      </c>
      <c r="AE67" t="n">
        <v>502749.7947570299</v>
      </c>
      <c r="AF67" t="n">
        <v>2.614449861108961e-06</v>
      </c>
      <c r="AG67" t="n">
        <v>17.16145833333333</v>
      </c>
      <c r="AH67" t="n">
        <v>454768.0599591868</v>
      </c>
    </row>
    <row r="68">
      <c r="A68" t="n">
        <v>66</v>
      </c>
      <c r="B68" t="n">
        <v>90</v>
      </c>
      <c r="C68" t="inlineStr">
        <is>
          <t xml:space="preserve">CONCLUIDO	</t>
        </is>
      </c>
      <c r="D68" t="n">
        <v>7.5898</v>
      </c>
      <c r="E68" t="n">
        <v>13.18</v>
      </c>
      <c r="F68" t="n">
        <v>10.51</v>
      </c>
      <c r="G68" t="n">
        <v>90.05</v>
      </c>
      <c r="H68" t="n">
        <v>1.54</v>
      </c>
      <c r="I68" t="n">
        <v>7</v>
      </c>
      <c r="J68" t="n">
        <v>201.9</v>
      </c>
      <c r="K68" t="n">
        <v>52.44</v>
      </c>
      <c r="L68" t="n">
        <v>17.5</v>
      </c>
      <c r="M68" t="n">
        <v>5</v>
      </c>
      <c r="N68" t="n">
        <v>41.95</v>
      </c>
      <c r="O68" t="n">
        <v>25134.5</v>
      </c>
      <c r="P68" t="n">
        <v>131.71</v>
      </c>
      <c r="Q68" t="n">
        <v>197.75</v>
      </c>
      <c r="R68" t="n">
        <v>31.11</v>
      </c>
      <c r="S68" t="n">
        <v>25.4</v>
      </c>
      <c r="T68" t="n">
        <v>2014.58</v>
      </c>
      <c r="U68" t="n">
        <v>0.82</v>
      </c>
      <c r="V68" t="n">
        <v>0.89</v>
      </c>
      <c r="W68" t="n">
        <v>2.95</v>
      </c>
      <c r="X68" t="n">
        <v>0.12</v>
      </c>
      <c r="Y68" t="n">
        <v>1</v>
      </c>
      <c r="Z68" t="n">
        <v>10</v>
      </c>
      <c r="AA68" t="n">
        <v>367.2033883341493</v>
      </c>
      <c r="AB68" t="n">
        <v>502.4238757889479</v>
      </c>
      <c r="AC68" t="n">
        <v>454.4732462399885</v>
      </c>
      <c r="AD68" t="n">
        <v>367203.3883341493</v>
      </c>
      <c r="AE68" t="n">
        <v>502423.8757889479</v>
      </c>
      <c r="AF68" t="n">
        <v>2.614759919862535e-06</v>
      </c>
      <c r="AG68" t="n">
        <v>17.16145833333333</v>
      </c>
      <c r="AH68" t="n">
        <v>454473.2462399885</v>
      </c>
    </row>
    <row r="69">
      <c r="A69" t="n">
        <v>67</v>
      </c>
      <c r="B69" t="n">
        <v>90</v>
      </c>
      <c r="C69" t="inlineStr">
        <is>
          <t xml:space="preserve">CONCLUIDO	</t>
        </is>
      </c>
      <c r="D69" t="n">
        <v>7.5885</v>
      </c>
      <c r="E69" t="n">
        <v>13.18</v>
      </c>
      <c r="F69" t="n">
        <v>10.51</v>
      </c>
      <c r="G69" t="n">
        <v>90.06999999999999</v>
      </c>
      <c r="H69" t="n">
        <v>1.56</v>
      </c>
      <c r="I69" t="n">
        <v>7</v>
      </c>
      <c r="J69" t="n">
        <v>202.29</v>
      </c>
      <c r="K69" t="n">
        <v>52.44</v>
      </c>
      <c r="L69" t="n">
        <v>17.75</v>
      </c>
      <c r="M69" t="n">
        <v>5</v>
      </c>
      <c r="N69" t="n">
        <v>42.1</v>
      </c>
      <c r="O69" t="n">
        <v>25183.06</v>
      </c>
      <c r="P69" t="n">
        <v>131.51</v>
      </c>
      <c r="Q69" t="n">
        <v>197.77</v>
      </c>
      <c r="R69" t="n">
        <v>31.06</v>
      </c>
      <c r="S69" t="n">
        <v>25.4</v>
      </c>
      <c r="T69" t="n">
        <v>1990.35</v>
      </c>
      <c r="U69" t="n">
        <v>0.82</v>
      </c>
      <c r="V69" t="n">
        <v>0.89</v>
      </c>
      <c r="W69" t="n">
        <v>2.95</v>
      </c>
      <c r="X69" t="n">
        <v>0.12</v>
      </c>
      <c r="Y69" t="n">
        <v>1</v>
      </c>
      <c r="Z69" t="n">
        <v>10</v>
      </c>
      <c r="AA69" t="n">
        <v>367.082934159026</v>
      </c>
      <c r="AB69" t="n">
        <v>502.2590650724811</v>
      </c>
      <c r="AC69" t="n">
        <v>454.3241648269879</v>
      </c>
      <c r="AD69" t="n">
        <v>367082.934159026</v>
      </c>
      <c r="AE69" t="n">
        <v>502259.0650724811</v>
      </c>
      <c r="AF69" t="n">
        <v>2.614312057218483e-06</v>
      </c>
      <c r="AG69" t="n">
        <v>17.16145833333333</v>
      </c>
      <c r="AH69" t="n">
        <v>454324.1648269879</v>
      </c>
    </row>
    <row r="70">
      <c r="A70" t="n">
        <v>68</v>
      </c>
      <c r="B70" t="n">
        <v>90</v>
      </c>
      <c r="C70" t="inlineStr">
        <is>
          <t xml:space="preserve">CONCLUIDO	</t>
        </is>
      </c>
      <c r="D70" t="n">
        <v>7.5855</v>
      </c>
      <c r="E70" t="n">
        <v>13.18</v>
      </c>
      <c r="F70" t="n">
        <v>10.51</v>
      </c>
      <c r="G70" t="n">
        <v>90.12</v>
      </c>
      <c r="H70" t="n">
        <v>1.58</v>
      </c>
      <c r="I70" t="n">
        <v>7</v>
      </c>
      <c r="J70" t="n">
        <v>202.68</v>
      </c>
      <c r="K70" t="n">
        <v>52.44</v>
      </c>
      <c r="L70" t="n">
        <v>18</v>
      </c>
      <c r="M70" t="n">
        <v>5</v>
      </c>
      <c r="N70" t="n">
        <v>42.24</v>
      </c>
      <c r="O70" t="n">
        <v>25231.66</v>
      </c>
      <c r="P70" t="n">
        <v>131.32</v>
      </c>
      <c r="Q70" t="n">
        <v>197.77</v>
      </c>
      <c r="R70" t="n">
        <v>31.31</v>
      </c>
      <c r="S70" t="n">
        <v>25.4</v>
      </c>
      <c r="T70" t="n">
        <v>2114.06</v>
      </c>
      <c r="U70" t="n">
        <v>0.8100000000000001</v>
      </c>
      <c r="V70" t="n">
        <v>0.89</v>
      </c>
      <c r="W70" t="n">
        <v>2.95</v>
      </c>
      <c r="X70" t="n">
        <v>0.12</v>
      </c>
      <c r="Y70" t="n">
        <v>1</v>
      </c>
      <c r="Z70" t="n">
        <v>10</v>
      </c>
      <c r="AA70" t="n">
        <v>366.9996114308539</v>
      </c>
      <c r="AB70" t="n">
        <v>502.1450592398566</v>
      </c>
      <c r="AC70" t="n">
        <v>454.2210395510209</v>
      </c>
      <c r="AD70" t="n">
        <v>366999.6114308538</v>
      </c>
      <c r="AE70" t="n">
        <v>502145.0592398565</v>
      </c>
      <c r="AF70" t="n">
        <v>2.613278528039903e-06</v>
      </c>
      <c r="AG70" t="n">
        <v>17.16145833333333</v>
      </c>
      <c r="AH70" t="n">
        <v>454221.0395510209</v>
      </c>
    </row>
    <row r="71">
      <c r="A71" t="n">
        <v>69</v>
      </c>
      <c r="B71" t="n">
        <v>90</v>
      </c>
      <c r="C71" t="inlineStr">
        <is>
          <t xml:space="preserve">CONCLUIDO	</t>
        </is>
      </c>
      <c r="D71" t="n">
        <v>7.5837</v>
      </c>
      <c r="E71" t="n">
        <v>13.19</v>
      </c>
      <c r="F71" t="n">
        <v>10.52</v>
      </c>
      <c r="G71" t="n">
        <v>90.14</v>
      </c>
      <c r="H71" t="n">
        <v>1.6</v>
      </c>
      <c r="I71" t="n">
        <v>7</v>
      </c>
      <c r="J71" t="n">
        <v>203.08</v>
      </c>
      <c r="K71" t="n">
        <v>52.44</v>
      </c>
      <c r="L71" t="n">
        <v>18.25</v>
      </c>
      <c r="M71" t="n">
        <v>5</v>
      </c>
      <c r="N71" t="n">
        <v>42.39</v>
      </c>
      <c r="O71" t="n">
        <v>25280.45</v>
      </c>
      <c r="P71" t="n">
        <v>131.03</v>
      </c>
      <c r="Q71" t="n">
        <v>197.77</v>
      </c>
      <c r="R71" t="n">
        <v>31.23</v>
      </c>
      <c r="S71" t="n">
        <v>25.4</v>
      </c>
      <c r="T71" t="n">
        <v>2073.85</v>
      </c>
      <c r="U71" t="n">
        <v>0.8100000000000001</v>
      </c>
      <c r="V71" t="n">
        <v>0.88</v>
      </c>
      <c r="W71" t="n">
        <v>2.95</v>
      </c>
      <c r="X71" t="n">
        <v>0.13</v>
      </c>
      <c r="Y71" t="n">
        <v>1</v>
      </c>
      <c r="Z71" t="n">
        <v>10</v>
      </c>
      <c r="AA71" t="n">
        <v>366.861055861503</v>
      </c>
      <c r="AB71" t="n">
        <v>501.9554813972304</v>
      </c>
      <c r="AC71" t="n">
        <v>454.0495547516207</v>
      </c>
      <c r="AD71" t="n">
        <v>366861.0558615029</v>
      </c>
      <c r="AE71" t="n">
        <v>501955.4813972304</v>
      </c>
      <c r="AF71" t="n">
        <v>2.612658410532755e-06</v>
      </c>
      <c r="AG71" t="n">
        <v>17.17447916666667</v>
      </c>
      <c r="AH71" t="n">
        <v>454049.5547516207</v>
      </c>
    </row>
    <row r="72">
      <c r="A72" t="n">
        <v>70</v>
      </c>
      <c r="B72" t="n">
        <v>90</v>
      </c>
      <c r="C72" t="inlineStr">
        <is>
          <t xml:space="preserve">CONCLUIDO	</t>
        </is>
      </c>
      <c r="D72" t="n">
        <v>7.5873</v>
      </c>
      <c r="E72" t="n">
        <v>13.18</v>
      </c>
      <c r="F72" t="n">
        <v>10.51</v>
      </c>
      <c r="G72" t="n">
        <v>90.09</v>
      </c>
      <c r="H72" t="n">
        <v>1.61</v>
      </c>
      <c r="I72" t="n">
        <v>7</v>
      </c>
      <c r="J72" t="n">
        <v>203.47</v>
      </c>
      <c r="K72" t="n">
        <v>52.44</v>
      </c>
      <c r="L72" t="n">
        <v>18.5</v>
      </c>
      <c r="M72" t="n">
        <v>5</v>
      </c>
      <c r="N72" t="n">
        <v>42.53</v>
      </c>
      <c r="O72" t="n">
        <v>25329.15</v>
      </c>
      <c r="P72" t="n">
        <v>130.59</v>
      </c>
      <c r="Q72" t="n">
        <v>197.77</v>
      </c>
      <c r="R72" t="n">
        <v>31.06</v>
      </c>
      <c r="S72" t="n">
        <v>25.4</v>
      </c>
      <c r="T72" t="n">
        <v>1992.77</v>
      </c>
      <c r="U72" t="n">
        <v>0.82</v>
      </c>
      <c r="V72" t="n">
        <v>0.89</v>
      </c>
      <c r="W72" t="n">
        <v>2.95</v>
      </c>
      <c r="X72" t="n">
        <v>0.12</v>
      </c>
      <c r="Y72" t="n">
        <v>1</v>
      </c>
      <c r="Z72" t="n">
        <v>10</v>
      </c>
      <c r="AA72" t="n">
        <v>366.4442575741628</v>
      </c>
      <c r="AB72" t="n">
        <v>501.3851995926488</v>
      </c>
      <c r="AC72" t="n">
        <v>453.533699842073</v>
      </c>
      <c r="AD72" t="n">
        <v>366444.2575741628</v>
      </c>
      <c r="AE72" t="n">
        <v>501385.1995926488</v>
      </c>
      <c r="AF72" t="n">
        <v>2.613898645547051e-06</v>
      </c>
      <c r="AG72" t="n">
        <v>17.16145833333333</v>
      </c>
      <c r="AH72" t="n">
        <v>453533.699842073</v>
      </c>
    </row>
    <row r="73">
      <c r="A73" t="n">
        <v>71</v>
      </c>
      <c r="B73" t="n">
        <v>90</v>
      </c>
      <c r="C73" t="inlineStr">
        <is>
          <t xml:space="preserve">CONCLUIDO	</t>
        </is>
      </c>
      <c r="D73" t="n">
        <v>7.6202</v>
      </c>
      <c r="E73" t="n">
        <v>13.12</v>
      </c>
      <c r="F73" t="n">
        <v>10.49</v>
      </c>
      <c r="G73" t="n">
        <v>104.89</v>
      </c>
      <c r="H73" t="n">
        <v>1.63</v>
      </c>
      <c r="I73" t="n">
        <v>6</v>
      </c>
      <c r="J73" t="n">
        <v>203.87</v>
      </c>
      <c r="K73" t="n">
        <v>52.44</v>
      </c>
      <c r="L73" t="n">
        <v>18.75</v>
      </c>
      <c r="M73" t="n">
        <v>4</v>
      </c>
      <c r="N73" t="n">
        <v>42.68</v>
      </c>
      <c r="O73" t="n">
        <v>25377.91</v>
      </c>
      <c r="P73" t="n">
        <v>130.18</v>
      </c>
      <c r="Q73" t="n">
        <v>197.76</v>
      </c>
      <c r="R73" t="n">
        <v>30.48</v>
      </c>
      <c r="S73" t="n">
        <v>25.4</v>
      </c>
      <c r="T73" t="n">
        <v>1705.75</v>
      </c>
      <c r="U73" t="n">
        <v>0.83</v>
      </c>
      <c r="V73" t="n">
        <v>0.89</v>
      </c>
      <c r="W73" t="n">
        <v>2.95</v>
      </c>
      <c r="X73" t="n">
        <v>0.1</v>
      </c>
      <c r="Y73" t="n">
        <v>1</v>
      </c>
      <c r="Z73" t="n">
        <v>10</v>
      </c>
      <c r="AA73" t="n">
        <v>357.1423078018542</v>
      </c>
      <c r="AB73" t="n">
        <v>488.6578615411151</v>
      </c>
      <c r="AC73" t="n">
        <v>442.0210410712465</v>
      </c>
      <c r="AD73" t="n">
        <v>357142.3078018542</v>
      </c>
      <c r="AE73" t="n">
        <v>488657.8615411151</v>
      </c>
      <c r="AF73" t="n">
        <v>2.625233015538814e-06</v>
      </c>
      <c r="AG73" t="n">
        <v>17.08333333333333</v>
      </c>
      <c r="AH73" t="n">
        <v>442021.0410712465</v>
      </c>
    </row>
    <row r="74">
      <c r="A74" t="n">
        <v>72</v>
      </c>
      <c r="B74" t="n">
        <v>90</v>
      </c>
      <c r="C74" t="inlineStr">
        <is>
          <t xml:space="preserve">CONCLUIDO	</t>
        </is>
      </c>
      <c r="D74" t="n">
        <v>7.6244</v>
      </c>
      <c r="E74" t="n">
        <v>13.12</v>
      </c>
      <c r="F74" t="n">
        <v>10.48</v>
      </c>
      <c r="G74" t="n">
        <v>104.82</v>
      </c>
      <c r="H74" t="n">
        <v>1.65</v>
      </c>
      <c r="I74" t="n">
        <v>6</v>
      </c>
      <c r="J74" t="n">
        <v>204.26</v>
      </c>
      <c r="K74" t="n">
        <v>52.44</v>
      </c>
      <c r="L74" t="n">
        <v>19</v>
      </c>
      <c r="M74" t="n">
        <v>4</v>
      </c>
      <c r="N74" t="n">
        <v>42.82</v>
      </c>
      <c r="O74" t="n">
        <v>25426.72</v>
      </c>
      <c r="P74" t="n">
        <v>130.1</v>
      </c>
      <c r="Q74" t="n">
        <v>197.75</v>
      </c>
      <c r="R74" t="n">
        <v>30.21</v>
      </c>
      <c r="S74" t="n">
        <v>25.4</v>
      </c>
      <c r="T74" t="n">
        <v>1570.44</v>
      </c>
      <c r="U74" t="n">
        <v>0.84</v>
      </c>
      <c r="V74" t="n">
        <v>0.89</v>
      </c>
      <c r="W74" t="n">
        <v>2.95</v>
      </c>
      <c r="X74" t="n">
        <v>0.09</v>
      </c>
      <c r="Y74" t="n">
        <v>1</v>
      </c>
      <c r="Z74" t="n">
        <v>10</v>
      </c>
      <c r="AA74" t="n">
        <v>356.9747133587519</v>
      </c>
      <c r="AB74" t="n">
        <v>488.4285514303176</v>
      </c>
      <c r="AC74" t="n">
        <v>441.8136159955847</v>
      </c>
      <c r="AD74" t="n">
        <v>356974.7133587519</v>
      </c>
      <c r="AE74" t="n">
        <v>488428.5514303176</v>
      </c>
      <c r="AF74" t="n">
        <v>2.626679956388826e-06</v>
      </c>
      <c r="AG74" t="n">
        <v>17.08333333333333</v>
      </c>
      <c r="AH74" t="n">
        <v>441813.6159955846</v>
      </c>
    </row>
    <row r="75">
      <c r="A75" t="n">
        <v>73</v>
      </c>
      <c r="B75" t="n">
        <v>90</v>
      </c>
      <c r="C75" t="inlineStr">
        <is>
          <t xml:space="preserve">CONCLUIDO	</t>
        </is>
      </c>
      <c r="D75" t="n">
        <v>7.6223</v>
      </c>
      <c r="E75" t="n">
        <v>13.12</v>
      </c>
      <c r="F75" t="n">
        <v>10.49</v>
      </c>
      <c r="G75" t="n">
        <v>104.86</v>
      </c>
      <c r="H75" t="n">
        <v>1.67</v>
      </c>
      <c r="I75" t="n">
        <v>6</v>
      </c>
      <c r="J75" t="n">
        <v>204.66</v>
      </c>
      <c r="K75" t="n">
        <v>52.44</v>
      </c>
      <c r="L75" t="n">
        <v>19.25</v>
      </c>
      <c r="M75" t="n">
        <v>4</v>
      </c>
      <c r="N75" t="n">
        <v>42.97</v>
      </c>
      <c r="O75" t="n">
        <v>25475.58</v>
      </c>
      <c r="P75" t="n">
        <v>130.2</v>
      </c>
      <c r="Q75" t="n">
        <v>197.75</v>
      </c>
      <c r="R75" t="n">
        <v>30.39</v>
      </c>
      <c r="S75" t="n">
        <v>25.4</v>
      </c>
      <c r="T75" t="n">
        <v>1660.26</v>
      </c>
      <c r="U75" t="n">
        <v>0.84</v>
      </c>
      <c r="V75" t="n">
        <v>0.89</v>
      </c>
      <c r="W75" t="n">
        <v>2.95</v>
      </c>
      <c r="X75" t="n">
        <v>0.1</v>
      </c>
      <c r="Y75" t="n">
        <v>1</v>
      </c>
      <c r="Z75" t="n">
        <v>10</v>
      </c>
      <c r="AA75" t="n">
        <v>357.120111450765</v>
      </c>
      <c r="AB75" t="n">
        <v>488.6274915143209</v>
      </c>
      <c r="AC75" t="n">
        <v>441.9935695171849</v>
      </c>
      <c r="AD75" t="n">
        <v>357120.111450765</v>
      </c>
      <c r="AE75" t="n">
        <v>488627.491514321</v>
      </c>
      <c r="AF75" t="n">
        <v>2.62595648596382e-06</v>
      </c>
      <c r="AG75" t="n">
        <v>17.08333333333333</v>
      </c>
      <c r="AH75" t="n">
        <v>441993.5695171849</v>
      </c>
    </row>
    <row r="76">
      <c r="A76" t="n">
        <v>74</v>
      </c>
      <c r="B76" t="n">
        <v>90</v>
      </c>
      <c r="C76" t="inlineStr">
        <is>
          <t xml:space="preserve">CONCLUIDO	</t>
        </is>
      </c>
      <c r="D76" t="n">
        <v>7.6237</v>
      </c>
      <c r="E76" t="n">
        <v>13.12</v>
      </c>
      <c r="F76" t="n">
        <v>10.48</v>
      </c>
      <c r="G76" t="n">
        <v>104.83</v>
      </c>
      <c r="H76" t="n">
        <v>1.69</v>
      </c>
      <c r="I76" t="n">
        <v>6</v>
      </c>
      <c r="J76" t="n">
        <v>205.06</v>
      </c>
      <c r="K76" t="n">
        <v>52.44</v>
      </c>
      <c r="L76" t="n">
        <v>19.5</v>
      </c>
      <c r="M76" t="n">
        <v>4</v>
      </c>
      <c r="N76" t="n">
        <v>43.11</v>
      </c>
      <c r="O76" t="n">
        <v>25524.49</v>
      </c>
      <c r="P76" t="n">
        <v>130.4</v>
      </c>
      <c r="Q76" t="n">
        <v>197.79</v>
      </c>
      <c r="R76" t="n">
        <v>30.27</v>
      </c>
      <c r="S76" t="n">
        <v>25.4</v>
      </c>
      <c r="T76" t="n">
        <v>1600.96</v>
      </c>
      <c r="U76" t="n">
        <v>0.84</v>
      </c>
      <c r="V76" t="n">
        <v>0.89</v>
      </c>
      <c r="W76" t="n">
        <v>2.95</v>
      </c>
      <c r="X76" t="n">
        <v>0.09</v>
      </c>
      <c r="Y76" t="n">
        <v>1</v>
      </c>
      <c r="Z76" t="n">
        <v>10</v>
      </c>
      <c r="AA76" t="n">
        <v>357.2010005587633</v>
      </c>
      <c r="AB76" t="n">
        <v>488.7381675604597</v>
      </c>
      <c r="AC76" t="n">
        <v>442.093682796815</v>
      </c>
      <c r="AD76" t="n">
        <v>357201.0005587633</v>
      </c>
      <c r="AE76" t="n">
        <v>488738.1675604597</v>
      </c>
      <c r="AF76" t="n">
        <v>2.626438799580491e-06</v>
      </c>
      <c r="AG76" t="n">
        <v>17.08333333333333</v>
      </c>
      <c r="AH76" t="n">
        <v>442093.682796815</v>
      </c>
    </row>
    <row r="77">
      <c r="A77" t="n">
        <v>75</v>
      </c>
      <c r="B77" t="n">
        <v>90</v>
      </c>
      <c r="C77" t="inlineStr">
        <is>
          <t xml:space="preserve">CONCLUIDO	</t>
        </is>
      </c>
      <c r="D77" t="n">
        <v>7.6207</v>
      </c>
      <c r="E77" t="n">
        <v>13.12</v>
      </c>
      <c r="F77" t="n">
        <v>10.49</v>
      </c>
      <c r="G77" t="n">
        <v>104.88</v>
      </c>
      <c r="H77" t="n">
        <v>1.71</v>
      </c>
      <c r="I77" t="n">
        <v>6</v>
      </c>
      <c r="J77" t="n">
        <v>205.45</v>
      </c>
      <c r="K77" t="n">
        <v>52.44</v>
      </c>
      <c r="L77" t="n">
        <v>19.75</v>
      </c>
      <c r="M77" t="n">
        <v>4</v>
      </c>
      <c r="N77" t="n">
        <v>43.26</v>
      </c>
      <c r="O77" t="n">
        <v>25573.44</v>
      </c>
      <c r="P77" t="n">
        <v>130.59</v>
      </c>
      <c r="Q77" t="n">
        <v>197.76</v>
      </c>
      <c r="R77" t="n">
        <v>30.46</v>
      </c>
      <c r="S77" t="n">
        <v>25.4</v>
      </c>
      <c r="T77" t="n">
        <v>1694.38</v>
      </c>
      <c r="U77" t="n">
        <v>0.83</v>
      </c>
      <c r="V77" t="n">
        <v>0.89</v>
      </c>
      <c r="W77" t="n">
        <v>2.95</v>
      </c>
      <c r="X77" t="n">
        <v>0.1</v>
      </c>
      <c r="Y77" t="n">
        <v>1</v>
      </c>
      <c r="Z77" t="n">
        <v>10</v>
      </c>
      <c r="AA77" t="n">
        <v>357.4264032584663</v>
      </c>
      <c r="AB77" t="n">
        <v>489.0465734782588</v>
      </c>
      <c r="AC77" t="n">
        <v>442.3726548866697</v>
      </c>
      <c r="AD77" t="n">
        <v>357426.4032584663</v>
      </c>
      <c r="AE77" t="n">
        <v>489046.5734782588</v>
      </c>
      <c r="AF77" t="n">
        <v>2.625405270401911e-06</v>
      </c>
      <c r="AG77" t="n">
        <v>17.08333333333333</v>
      </c>
      <c r="AH77" t="n">
        <v>442372.6548866697</v>
      </c>
    </row>
    <row r="78">
      <c r="A78" t="n">
        <v>76</v>
      </c>
      <c r="B78" t="n">
        <v>90</v>
      </c>
      <c r="C78" t="inlineStr">
        <is>
          <t xml:space="preserve">CONCLUIDO	</t>
        </is>
      </c>
      <c r="D78" t="n">
        <v>7.6215</v>
      </c>
      <c r="E78" t="n">
        <v>13.12</v>
      </c>
      <c r="F78" t="n">
        <v>10.49</v>
      </c>
      <c r="G78" t="n">
        <v>104.87</v>
      </c>
      <c r="H78" t="n">
        <v>1.73</v>
      </c>
      <c r="I78" t="n">
        <v>6</v>
      </c>
      <c r="J78" t="n">
        <v>205.85</v>
      </c>
      <c r="K78" t="n">
        <v>52.44</v>
      </c>
      <c r="L78" t="n">
        <v>20</v>
      </c>
      <c r="M78" t="n">
        <v>4</v>
      </c>
      <c r="N78" t="n">
        <v>43.41</v>
      </c>
      <c r="O78" t="n">
        <v>25622.45</v>
      </c>
      <c r="P78" t="n">
        <v>130.71</v>
      </c>
      <c r="Q78" t="n">
        <v>197.76</v>
      </c>
      <c r="R78" t="n">
        <v>30.38</v>
      </c>
      <c r="S78" t="n">
        <v>25.4</v>
      </c>
      <c r="T78" t="n">
        <v>1656.91</v>
      </c>
      <c r="U78" t="n">
        <v>0.84</v>
      </c>
      <c r="V78" t="n">
        <v>0.89</v>
      </c>
      <c r="W78" t="n">
        <v>2.95</v>
      </c>
      <c r="X78" t="n">
        <v>0.1</v>
      </c>
      <c r="Y78" t="n">
        <v>1</v>
      </c>
      <c r="Z78" t="n">
        <v>10</v>
      </c>
      <c r="AA78" t="n">
        <v>357.4981598583051</v>
      </c>
      <c r="AB78" t="n">
        <v>489.144754023836</v>
      </c>
      <c r="AC78" t="n">
        <v>442.4614652187743</v>
      </c>
      <c r="AD78" t="n">
        <v>357498.1598583051</v>
      </c>
      <c r="AE78" t="n">
        <v>489144.7540238359</v>
      </c>
      <c r="AF78" t="n">
        <v>2.625680878182865e-06</v>
      </c>
      <c r="AG78" t="n">
        <v>17.08333333333333</v>
      </c>
      <c r="AH78" t="n">
        <v>442461.4652187743</v>
      </c>
    </row>
    <row r="79">
      <c r="A79" t="n">
        <v>77</v>
      </c>
      <c r="B79" t="n">
        <v>90</v>
      </c>
      <c r="C79" t="inlineStr">
        <is>
          <t xml:space="preserve">CONCLUIDO	</t>
        </is>
      </c>
      <c r="D79" t="n">
        <v>7.6278</v>
      </c>
      <c r="E79" t="n">
        <v>13.11</v>
      </c>
      <c r="F79" t="n">
        <v>10.48</v>
      </c>
      <c r="G79" t="n">
        <v>104.76</v>
      </c>
      <c r="H79" t="n">
        <v>1.74</v>
      </c>
      <c r="I79" t="n">
        <v>6</v>
      </c>
      <c r="J79" t="n">
        <v>206.25</v>
      </c>
      <c r="K79" t="n">
        <v>52.44</v>
      </c>
      <c r="L79" t="n">
        <v>20.25</v>
      </c>
      <c r="M79" t="n">
        <v>4</v>
      </c>
      <c r="N79" t="n">
        <v>43.56</v>
      </c>
      <c r="O79" t="n">
        <v>25671.51</v>
      </c>
      <c r="P79" t="n">
        <v>130.26</v>
      </c>
      <c r="Q79" t="n">
        <v>197.75</v>
      </c>
      <c r="R79" t="n">
        <v>30.1</v>
      </c>
      <c r="S79" t="n">
        <v>25.4</v>
      </c>
      <c r="T79" t="n">
        <v>1514.66</v>
      </c>
      <c r="U79" t="n">
        <v>0.84</v>
      </c>
      <c r="V79" t="n">
        <v>0.89</v>
      </c>
      <c r="W79" t="n">
        <v>2.95</v>
      </c>
      <c r="X79" t="n">
        <v>0.09</v>
      </c>
      <c r="Y79" t="n">
        <v>1</v>
      </c>
      <c r="Z79" t="n">
        <v>10</v>
      </c>
      <c r="AA79" t="n">
        <v>357.0299252391533</v>
      </c>
      <c r="AB79" t="n">
        <v>488.5040947608591</v>
      </c>
      <c r="AC79" t="n">
        <v>441.881949576685</v>
      </c>
      <c r="AD79" t="n">
        <v>357029.9252391533</v>
      </c>
      <c r="AE79" t="n">
        <v>488504.094760859</v>
      </c>
      <c r="AF79" t="n">
        <v>2.627851289457883e-06</v>
      </c>
      <c r="AG79" t="n">
        <v>17.0703125</v>
      </c>
      <c r="AH79" t="n">
        <v>441881.949576685</v>
      </c>
    </row>
    <row r="80">
      <c r="A80" t="n">
        <v>78</v>
      </c>
      <c r="B80" t="n">
        <v>90</v>
      </c>
      <c r="C80" t="inlineStr">
        <is>
          <t xml:space="preserve">CONCLUIDO	</t>
        </is>
      </c>
      <c r="D80" t="n">
        <v>7.6228</v>
      </c>
      <c r="E80" t="n">
        <v>13.12</v>
      </c>
      <c r="F80" t="n">
        <v>10.48</v>
      </c>
      <c r="G80" t="n">
        <v>104.85</v>
      </c>
      <c r="H80" t="n">
        <v>1.76</v>
      </c>
      <c r="I80" t="n">
        <v>6</v>
      </c>
      <c r="J80" t="n">
        <v>206.65</v>
      </c>
      <c r="K80" t="n">
        <v>52.44</v>
      </c>
      <c r="L80" t="n">
        <v>20.5</v>
      </c>
      <c r="M80" t="n">
        <v>4</v>
      </c>
      <c r="N80" t="n">
        <v>43.71</v>
      </c>
      <c r="O80" t="n">
        <v>25720.62</v>
      </c>
      <c r="P80" t="n">
        <v>130.48</v>
      </c>
      <c r="Q80" t="n">
        <v>197.75</v>
      </c>
      <c r="R80" t="n">
        <v>30.36</v>
      </c>
      <c r="S80" t="n">
        <v>25.4</v>
      </c>
      <c r="T80" t="n">
        <v>1644.62</v>
      </c>
      <c r="U80" t="n">
        <v>0.84</v>
      </c>
      <c r="V80" t="n">
        <v>0.89</v>
      </c>
      <c r="W80" t="n">
        <v>2.95</v>
      </c>
      <c r="X80" t="n">
        <v>0.09</v>
      </c>
      <c r="Y80" t="n">
        <v>1</v>
      </c>
      <c r="Z80" t="n">
        <v>10</v>
      </c>
      <c r="AA80" t="n">
        <v>357.2737512131273</v>
      </c>
      <c r="AB80" t="n">
        <v>488.837708215293</v>
      </c>
      <c r="AC80" t="n">
        <v>442.1837234312571</v>
      </c>
      <c r="AD80" t="n">
        <v>357273.7512131273</v>
      </c>
      <c r="AE80" t="n">
        <v>488837.708215293</v>
      </c>
      <c r="AF80" t="n">
        <v>2.626128740826917e-06</v>
      </c>
      <c r="AG80" t="n">
        <v>17.08333333333333</v>
      </c>
      <c r="AH80" t="n">
        <v>442183.7234312571</v>
      </c>
    </row>
    <row r="81">
      <c r="A81" t="n">
        <v>79</v>
      </c>
      <c r="B81" t="n">
        <v>90</v>
      </c>
      <c r="C81" t="inlineStr">
        <is>
          <t xml:space="preserve">CONCLUIDO	</t>
        </is>
      </c>
      <c r="D81" t="n">
        <v>7.6229</v>
      </c>
      <c r="E81" t="n">
        <v>13.12</v>
      </c>
      <c r="F81" t="n">
        <v>10.48</v>
      </c>
      <c r="G81" t="n">
        <v>104.84</v>
      </c>
      <c r="H81" t="n">
        <v>1.78</v>
      </c>
      <c r="I81" t="n">
        <v>6</v>
      </c>
      <c r="J81" t="n">
        <v>207.05</v>
      </c>
      <c r="K81" t="n">
        <v>52.44</v>
      </c>
      <c r="L81" t="n">
        <v>20.75</v>
      </c>
      <c r="M81" t="n">
        <v>4</v>
      </c>
      <c r="N81" t="n">
        <v>43.85</v>
      </c>
      <c r="O81" t="n">
        <v>25769.78</v>
      </c>
      <c r="P81" t="n">
        <v>130.43</v>
      </c>
      <c r="Q81" t="n">
        <v>197.8</v>
      </c>
      <c r="R81" t="n">
        <v>30.33</v>
      </c>
      <c r="S81" t="n">
        <v>25.4</v>
      </c>
      <c r="T81" t="n">
        <v>1630.33</v>
      </c>
      <c r="U81" t="n">
        <v>0.84</v>
      </c>
      <c r="V81" t="n">
        <v>0.89</v>
      </c>
      <c r="W81" t="n">
        <v>2.95</v>
      </c>
      <c r="X81" t="n">
        <v>0.09</v>
      </c>
      <c r="Y81" t="n">
        <v>1</v>
      </c>
      <c r="Z81" t="n">
        <v>10</v>
      </c>
      <c r="AA81" t="n">
        <v>357.2363178969434</v>
      </c>
      <c r="AB81" t="n">
        <v>488.7864903006487</v>
      </c>
      <c r="AC81" t="n">
        <v>442.1373936825017</v>
      </c>
      <c r="AD81" t="n">
        <v>357236.3178969434</v>
      </c>
      <c r="AE81" t="n">
        <v>488786.4903006487</v>
      </c>
      <c r="AF81" t="n">
        <v>2.626163191799536e-06</v>
      </c>
      <c r="AG81" t="n">
        <v>17.08333333333333</v>
      </c>
      <c r="AH81" t="n">
        <v>442137.3936825017</v>
      </c>
    </row>
    <row r="82">
      <c r="A82" t="n">
        <v>80</v>
      </c>
      <c r="B82" t="n">
        <v>90</v>
      </c>
      <c r="C82" t="inlineStr">
        <is>
          <t xml:space="preserve">CONCLUIDO	</t>
        </is>
      </c>
      <c r="D82" t="n">
        <v>7.621</v>
      </c>
      <c r="E82" t="n">
        <v>13.12</v>
      </c>
      <c r="F82" t="n">
        <v>10.49</v>
      </c>
      <c r="G82" t="n">
        <v>104.88</v>
      </c>
      <c r="H82" t="n">
        <v>1.8</v>
      </c>
      <c r="I82" t="n">
        <v>6</v>
      </c>
      <c r="J82" t="n">
        <v>207.45</v>
      </c>
      <c r="K82" t="n">
        <v>52.44</v>
      </c>
      <c r="L82" t="n">
        <v>21</v>
      </c>
      <c r="M82" t="n">
        <v>4</v>
      </c>
      <c r="N82" t="n">
        <v>44</v>
      </c>
      <c r="O82" t="n">
        <v>25818.99</v>
      </c>
      <c r="P82" t="n">
        <v>130.22</v>
      </c>
      <c r="Q82" t="n">
        <v>197.76</v>
      </c>
      <c r="R82" t="n">
        <v>30.4</v>
      </c>
      <c r="S82" t="n">
        <v>25.4</v>
      </c>
      <c r="T82" t="n">
        <v>1664.64</v>
      </c>
      <c r="U82" t="n">
        <v>0.84</v>
      </c>
      <c r="V82" t="n">
        <v>0.89</v>
      </c>
      <c r="W82" t="n">
        <v>2.95</v>
      </c>
      <c r="X82" t="n">
        <v>0.1</v>
      </c>
      <c r="Y82" t="n">
        <v>1</v>
      </c>
      <c r="Z82" t="n">
        <v>10</v>
      </c>
      <c r="AA82" t="n">
        <v>357.15697300546</v>
      </c>
      <c r="AB82" t="n">
        <v>488.6779271196717</v>
      </c>
      <c r="AC82" t="n">
        <v>442.0391916191478</v>
      </c>
      <c r="AD82" t="n">
        <v>357156.97300546</v>
      </c>
      <c r="AE82" t="n">
        <v>488677.9271196717</v>
      </c>
      <c r="AF82" t="n">
        <v>2.625508623319769e-06</v>
      </c>
      <c r="AG82" t="n">
        <v>17.08333333333333</v>
      </c>
      <c r="AH82" t="n">
        <v>442039.1916191478</v>
      </c>
    </row>
    <row r="83">
      <c r="A83" t="n">
        <v>81</v>
      </c>
      <c r="B83" t="n">
        <v>90</v>
      </c>
      <c r="C83" t="inlineStr">
        <is>
          <t xml:space="preserve">CONCLUIDO	</t>
        </is>
      </c>
      <c r="D83" t="n">
        <v>7.62</v>
      </c>
      <c r="E83" t="n">
        <v>13.12</v>
      </c>
      <c r="F83" t="n">
        <v>10.49</v>
      </c>
      <c r="G83" t="n">
        <v>104.89</v>
      </c>
      <c r="H83" t="n">
        <v>1.82</v>
      </c>
      <c r="I83" t="n">
        <v>6</v>
      </c>
      <c r="J83" t="n">
        <v>207.84</v>
      </c>
      <c r="K83" t="n">
        <v>52.44</v>
      </c>
      <c r="L83" t="n">
        <v>21.25</v>
      </c>
      <c r="M83" t="n">
        <v>4</v>
      </c>
      <c r="N83" t="n">
        <v>44.15</v>
      </c>
      <c r="O83" t="n">
        <v>25868.26</v>
      </c>
      <c r="P83" t="n">
        <v>130.15</v>
      </c>
      <c r="Q83" t="n">
        <v>197.75</v>
      </c>
      <c r="R83" t="n">
        <v>30.4</v>
      </c>
      <c r="S83" t="n">
        <v>25.4</v>
      </c>
      <c r="T83" t="n">
        <v>1666.58</v>
      </c>
      <c r="U83" t="n">
        <v>0.84</v>
      </c>
      <c r="V83" t="n">
        <v>0.89</v>
      </c>
      <c r="W83" t="n">
        <v>2.95</v>
      </c>
      <c r="X83" t="n">
        <v>0.1</v>
      </c>
      <c r="Y83" t="n">
        <v>1</v>
      </c>
      <c r="Z83" t="n">
        <v>10</v>
      </c>
      <c r="AA83" t="n">
        <v>357.1243576639922</v>
      </c>
      <c r="AB83" t="n">
        <v>488.633301370588</v>
      </c>
      <c r="AC83" t="n">
        <v>441.998824888924</v>
      </c>
      <c r="AD83" t="n">
        <v>357124.3576639922</v>
      </c>
      <c r="AE83" t="n">
        <v>488633.301370588</v>
      </c>
      <c r="AF83" t="n">
        <v>2.625164113593575e-06</v>
      </c>
      <c r="AG83" t="n">
        <v>17.08333333333333</v>
      </c>
      <c r="AH83" t="n">
        <v>441998.824888924</v>
      </c>
    </row>
    <row r="84">
      <c r="A84" t="n">
        <v>82</v>
      </c>
      <c r="B84" t="n">
        <v>90</v>
      </c>
      <c r="C84" t="inlineStr">
        <is>
          <t xml:space="preserve">CONCLUIDO	</t>
        </is>
      </c>
      <c r="D84" t="n">
        <v>7.621</v>
      </c>
      <c r="E84" t="n">
        <v>13.12</v>
      </c>
      <c r="F84" t="n">
        <v>10.49</v>
      </c>
      <c r="G84" t="n">
        <v>104.88</v>
      </c>
      <c r="H84" t="n">
        <v>1.83</v>
      </c>
      <c r="I84" t="n">
        <v>6</v>
      </c>
      <c r="J84" t="n">
        <v>208.24</v>
      </c>
      <c r="K84" t="n">
        <v>52.44</v>
      </c>
      <c r="L84" t="n">
        <v>21.5</v>
      </c>
      <c r="M84" t="n">
        <v>4</v>
      </c>
      <c r="N84" t="n">
        <v>44.3</v>
      </c>
      <c r="O84" t="n">
        <v>25917.57</v>
      </c>
      <c r="P84" t="n">
        <v>129.88</v>
      </c>
      <c r="Q84" t="n">
        <v>197.78</v>
      </c>
      <c r="R84" t="n">
        <v>30.44</v>
      </c>
      <c r="S84" t="n">
        <v>25.4</v>
      </c>
      <c r="T84" t="n">
        <v>1685.21</v>
      </c>
      <c r="U84" t="n">
        <v>0.83</v>
      </c>
      <c r="V84" t="n">
        <v>0.89</v>
      </c>
      <c r="W84" t="n">
        <v>2.95</v>
      </c>
      <c r="X84" t="n">
        <v>0.1</v>
      </c>
      <c r="Y84" t="n">
        <v>1</v>
      </c>
      <c r="Z84" t="n">
        <v>10</v>
      </c>
      <c r="AA84" t="n">
        <v>356.9141878181137</v>
      </c>
      <c r="AB84" t="n">
        <v>488.345737715418</v>
      </c>
      <c r="AC84" t="n">
        <v>441.7387059054053</v>
      </c>
      <c r="AD84" t="n">
        <v>356914.1878181137</v>
      </c>
      <c r="AE84" t="n">
        <v>488345.737715418</v>
      </c>
      <c r="AF84" t="n">
        <v>2.625508623319769e-06</v>
      </c>
      <c r="AG84" t="n">
        <v>17.08333333333333</v>
      </c>
      <c r="AH84" t="n">
        <v>441738.7059054053</v>
      </c>
    </row>
    <row r="85">
      <c r="A85" t="n">
        <v>83</v>
      </c>
      <c r="B85" t="n">
        <v>90</v>
      </c>
      <c r="C85" t="inlineStr">
        <is>
          <t xml:space="preserve">CONCLUIDO	</t>
        </is>
      </c>
      <c r="D85" t="n">
        <v>7.6221</v>
      </c>
      <c r="E85" t="n">
        <v>13.12</v>
      </c>
      <c r="F85" t="n">
        <v>10.49</v>
      </c>
      <c r="G85" t="n">
        <v>104.86</v>
      </c>
      <c r="H85" t="n">
        <v>1.85</v>
      </c>
      <c r="I85" t="n">
        <v>6</v>
      </c>
      <c r="J85" t="n">
        <v>208.64</v>
      </c>
      <c r="K85" t="n">
        <v>52.44</v>
      </c>
      <c r="L85" t="n">
        <v>21.75</v>
      </c>
      <c r="M85" t="n">
        <v>4</v>
      </c>
      <c r="N85" t="n">
        <v>44.45</v>
      </c>
      <c r="O85" t="n">
        <v>25966.93</v>
      </c>
      <c r="P85" t="n">
        <v>129.56</v>
      </c>
      <c r="Q85" t="n">
        <v>197.75</v>
      </c>
      <c r="R85" t="n">
        <v>30.33</v>
      </c>
      <c r="S85" t="n">
        <v>25.4</v>
      </c>
      <c r="T85" t="n">
        <v>1630.43</v>
      </c>
      <c r="U85" t="n">
        <v>0.84</v>
      </c>
      <c r="V85" t="n">
        <v>0.89</v>
      </c>
      <c r="W85" t="n">
        <v>2.95</v>
      </c>
      <c r="X85" t="n">
        <v>0.1</v>
      </c>
      <c r="Y85" t="n">
        <v>1</v>
      </c>
      <c r="Z85" t="n">
        <v>10</v>
      </c>
      <c r="AA85" t="n">
        <v>356.6666433493725</v>
      </c>
      <c r="AB85" t="n">
        <v>488.007036452395</v>
      </c>
      <c r="AC85" t="n">
        <v>441.432329815555</v>
      </c>
      <c r="AD85" t="n">
        <v>356666.6433493725</v>
      </c>
      <c r="AE85" t="n">
        <v>488007.036452395</v>
      </c>
      <c r="AF85" t="n">
        <v>2.625887584018581e-06</v>
      </c>
      <c r="AG85" t="n">
        <v>17.08333333333333</v>
      </c>
      <c r="AH85" t="n">
        <v>441432.329815555</v>
      </c>
    </row>
    <row r="86">
      <c r="A86" t="n">
        <v>84</v>
      </c>
      <c r="B86" t="n">
        <v>90</v>
      </c>
      <c r="C86" t="inlineStr">
        <is>
          <t xml:space="preserve">CONCLUIDO	</t>
        </is>
      </c>
      <c r="D86" t="n">
        <v>7.6205</v>
      </c>
      <c r="E86" t="n">
        <v>13.12</v>
      </c>
      <c r="F86" t="n">
        <v>10.49</v>
      </c>
      <c r="G86" t="n">
        <v>104.89</v>
      </c>
      <c r="H86" t="n">
        <v>1.87</v>
      </c>
      <c r="I86" t="n">
        <v>6</v>
      </c>
      <c r="J86" t="n">
        <v>209.05</v>
      </c>
      <c r="K86" t="n">
        <v>52.44</v>
      </c>
      <c r="L86" t="n">
        <v>22</v>
      </c>
      <c r="M86" t="n">
        <v>4</v>
      </c>
      <c r="N86" t="n">
        <v>44.6</v>
      </c>
      <c r="O86" t="n">
        <v>26016.35</v>
      </c>
      <c r="P86" t="n">
        <v>129.31</v>
      </c>
      <c r="Q86" t="n">
        <v>197.76</v>
      </c>
      <c r="R86" t="n">
        <v>30.37</v>
      </c>
      <c r="S86" t="n">
        <v>25.4</v>
      </c>
      <c r="T86" t="n">
        <v>1652.65</v>
      </c>
      <c r="U86" t="n">
        <v>0.84</v>
      </c>
      <c r="V86" t="n">
        <v>0.89</v>
      </c>
      <c r="W86" t="n">
        <v>2.95</v>
      </c>
      <c r="X86" t="n">
        <v>0.1</v>
      </c>
      <c r="Y86" t="n">
        <v>1</v>
      </c>
      <c r="Z86" t="n">
        <v>10</v>
      </c>
      <c r="AA86" t="n">
        <v>356.5158105886788</v>
      </c>
      <c r="AB86" t="n">
        <v>487.8006604149421</v>
      </c>
      <c r="AC86" t="n">
        <v>441.2456500174661</v>
      </c>
      <c r="AD86" t="n">
        <v>356515.8105886788</v>
      </c>
      <c r="AE86" t="n">
        <v>487800.6604149421</v>
      </c>
      <c r="AF86" t="n">
        <v>2.625336368456672e-06</v>
      </c>
      <c r="AG86" t="n">
        <v>17.08333333333333</v>
      </c>
      <c r="AH86" t="n">
        <v>441245.650017466</v>
      </c>
    </row>
    <row r="87">
      <c r="A87" t="n">
        <v>85</v>
      </c>
      <c r="B87" t="n">
        <v>90</v>
      </c>
      <c r="C87" t="inlineStr">
        <is>
          <t xml:space="preserve">CONCLUIDO	</t>
        </is>
      </c>
      <c r="D87" t="n">
        <v>7.621</v>
      </c>
      <c r="E87" t="n">
        <v>13.12</v>
      </c>
      <c r="F87" t="n">
        <v>10.49</v>
      </c>
      <c r="G87" t="n">
        <v>104.88</v>
      </c>
      <c r="H87" t="n">
        <v>1.89</v>
      </c>
      <c r="I87" t="n">
        <v>6</v>
      </c>
      <c r="J87" t="n">
        <v>209.45</v>
      </c>
      <c r="K87" t="n">
        <v>52.44</v>
      </c>
      <c r="L87" t="n">
        <v>22.25</v>
      </c>
      <c r="M87" t="n">
        <v>4</v>
      </c>
      <c r="N87" t="n">
        <v>44.75</v>
      </c>
      <c r="O87" t="n">
        <v>26065.82</v>
      </c>
      <c r="P87" t="n">
        <v>129.05</v>
      </c>
      <c r="Q87" t="n">
        <v>197.8</v>
      </c>
      <c r="R87" t="n">
        <v>30.4</v>
      </c>
      <c r="S87" t="n">
        <v>25.4</v>
      </c>
      <c r="T87" t="n">
        <v>1665.15</v>
      </c>
      <c r="U87" t="n">
        <v>0.84</v>
      </c>
      <c r="V87" t="n">
        <v>0.89</v>
      </c>
      <c r="W87" t="n">
        <v>2.95</v>
      </c>
      <c r="X87" t="n">
        <v>0.1</v>
      </c>
      <c r="Y87" t="n">
        <v>1</v>
      </c>
      <c r="Z87" t="n">
        <v>10</v>
      </c>
      <c r="AA87" t="n">
        <v>356.3215063313567</v>
      </c>
      <c r="AB87" t="n">
        <v>487.5348047579752</v>
      </c>
      <c r="AC87" t="n">
        <v>441.0051672512692</v>
      </c>
      <c r="AD87" t="n">
        <v>356321.5063313567</v>
      </c>
      <c r="AE87" t="n">
        <v>487534.8047579752</v>
      </c>
      <c r="AF87" t="n">
        <v>2.625508623319769e-06</v>
      </c>
      <c r="AG87" t="n">
        <v>17.08333333333333</v>
      </c>
      <c r="AH87" t="n">
        <v>441005.1672512692</v>
      </c>
    </row>
    <row r="88">
      <c r="A88" t="n">
        <v>86</v>
      </c>
      <c r="B88" t="n">
        <v>90</v>
      </c>
      <c r="C88" t="inlineStr">
        <is>
          <t xml:space="preserve">CONCLUIDO	</t>
        </is>
      </c>
      <c r="D88" t="n">
        <v>7.6252</v>
      </c>
      <c r="E88" t="n">
        <v>13.11</v>
      </c>
      <c r="F88" t="n">
        <v>10.48</v>
      </c>
      <c r="G88" t="n">
        <v>104.81</v>
      </c>
      <c r="H88" t="n">
        <v>1.9</v>
      </c>
      <c r="I88" t="n">
        <v>6</v>
      </c>
      <c r="J88" t="n">
        <v>209.85</v>
      </c>
      <c r="K88" t="n">
        <v>52.44</v>
      </c>
      <c r="L88" t="n">
        <v>22.5</v>
      </c>
      <c r="M88" t="n">
        <v>4</v>
      </c>
      <c r="N88" t="n">
        <v>44.91</v>
      </c>
      <c r="O88" t="n">
        <v>26115.34</v>
      </c>
      <c r="P88" t="n">
        <v>128.54</v>
      </c>
      <c r="Q88" t="n">
        <v>197.75</v>
      </c>
      <c r="R88" t="n">
        <v>30.23</v>
      </c>
      <c r="S88" t="n">
        <v>25.4</v>
      </c>
      <c r="T88" t="n">
        <v>1582.73</v>
      </c>
      <c r="U88" t="n">
        <v>0.84</v>
      </c>
      <c r="V88" t="n">
        <v>0.89</v>
      </c>
      <c r="W88" t="n">
        <v>2.95</v>
      </c>
      <c r="X88" t="n">
        <v>0.09</v>
      </c>
      <c r="Y88" t="n">
        <v>1</v>
      </c>
      <c r="Z88" t="n">
        <v>10</v>
      </c>
      <c r="AA88" t="n">
        <v>355.8474988443917</v>
      </c>
      <c r="AB88" t="n">
        <v>486.8862468025753</v>
      </c>
      <c r="AC88" t="n">
        <v>440.4185067568759</v>
      </c>
      <c r="AD88" t="n">
        <v>355847.4988443917</v>
      </c>
      <c r="AE88" t="n">
        <v>486886.2468025752</v>
      </c>
      <c r="AF88" t="n">
        <v>2.626955564169781e-06</v>
      </c>
      <c r="AG88" t="n">
        <v>17.0703125</v>
      </c>
      <c r="AH88" t="n">
        <v>440418.5067568759</v>
      </c>
    </row>
    <row r="89">
      <c r="A89" t="n">
        <v>87</v>
      </c>
      <c r="B89" t="n">
        <v>90</v>
      </c>
      <c r="C89" t="inlineStr">
        <is>
          <t xml:space="preserve">CONCLUIDO	</t>
        </is>
      </c>
      <c r="D89" t="n">
        <v>7.6174</v>
      </c>
      <c r="E89" t="n">
        <v>13.13</v>
      </c>
      <c r="F89" t="n">
        <v>10.49</v>
      </c>
      <c r="G89" t="n">
        <v>104.94</v>
      </c>
      <c r="H89" t="n">
        <v>1.92</v>
      </c>
      <c r="I89" t="n">
        <v>6</v>
      </c>
      <c r="J89" t="n">
        <v>210.25</v>
      </c>
      <c r="K89" t="n">
        <v>52.44</v>
      </c>
      <c r="L89" t="n">
        <v>22.75</v>
      </c>
      <c r="M89" t="n">
        <v>4</v>
      </c>
      <c r="N89" t="n">
        <v>45.06</v>
      </c>
      <c r="O89" t="n">
        <v>26164.91</v>
      </c>
      <c r="P89" t="n">
        <v>128.15</v>
      </c>
      <c r="Q89" t="n">
        <v>197.76</v>
      </c>
      <c r="R89" t="n">
        <v>30.67</v>
      </c>
      <c r="S89" t="n">
        <v>25.4</v>
      </c>
      <c r="T89" t="n">
        <v>1798.56</v>
      </c>
      <c r="U89" t="n">
        <v>0.83</v>
      </c>
      <c r="V89" t="n">
        <v>0.89</v>
      </c>
      <c r="W89" t="n">
        <v>2.95</v>
      </c>
      <c r="X89" t="n">
        <v>0.1</v>
      </c>
      <c r="Y89" t="n">
        <v>1</v>
      </c>
      <c r="Z89" t="n">
        <v>10</v>
      </c>
      <c r="AA89" t="n">
        <v>355.7407174954596</v>
      </c>
      <c r="AB89" t="n">
        <v>486.7401438501057</v>
      </c>
      <c r="AC89" t="n">
        <v>440.2863476651332</v>
      </c>
      <c r="AD89" t="n">
        <v>355740.7174954596</v>
      </c>
      <c r="AE89" t="n">
        <v>486740.1438501057</v>
      </c>
      <c r="AF89" t="n">
        <v>2.624268388305472e-06</v>
      </c>
      <c r="AG89" t="n">
        <v>17.09635416666667</v>
      </c>
      <c r="AH89" t="n">
        <v>440286.3476651332</v>
      </c>
    </row>
    <row r="90">
      <c r="A90" t="n">
        <v>88</v>
      </c>
      <c r="B90" t="n">
        <v>90</v>
      </c>
      <c r="C90" t="inlineStr">
        <is>
          <t xml:space="preserve">CONCLUIDO	</t>
        </is>
      </c>
      <c r="D90" t="n">
        <v>7.649</v>
      </c>
      <c r="E90" t="n">
        <v>13.07</v>
      </c>
      <c r="F90" t="n">
        <v>10.48</v>
      </c>
      <c r="G90" t="n">
        <v>125.7</v>
      </c>
      <c r="H90" t="n">
        <v>1.94</v>
      </c>
      <c r="I90" t="n">
        <v>5</v>
      </c>
      <c r="J90" t="n">
        <v>210.65</v>
      </c>
      <c r="K90" t="n">
        <v>52.44</v>
      </c>
      <c r="L90" t="n">
        <v>23</v>
      </c>
      <c r="M90" t="n">
        <v>3</v>
      </c>
      <c r="N90" t="n">
        <v>45.21</v>
      </c>
      <c r="O90" t="n">
        <v>26214.54</v>
      </c>
      <c r="P90" t="n">
        <v>127.9</v>
      </c>
      <c r="Q90" t="n">
        <v>197.76</v>
      </c>
      <c r="R90" t="n">
        <v>30.01</v>
      </c>
      <c r="S90" t="n">
        <v>25.4</v>
      </c>
      <c r="T90" t="n">
        <v>1476.85</v>
      </c>
      <c r="U90" t="n">
        <v>0.85</v>
      </c>
      <c r="V90" t="n">
        <v>0.89</v>
      </c>
      <c r="W90" t="n">
        <v>2.95</v>
      </c>
      <c r="X90" t="n">
        <v>0.09</v>
      </c>
      <c r="Y90" t="n">
        <v>1</v>
      </c>
      <c r="Z90" t="n">
        <v>10</v>
      </c>
      <c r="AA90" t="n">
        <v>354.9842483406495</v>
      </c>
      <c r="AB90" t="n">
        <v>485.7051093794308</v>
      </c>
      <c r="AC90" t="n">
        <v>439.3500954316596</v>
      </c>
      <c r="AD90" t="n">
        <v>354984.2483406495</v>
      </c>
      <c r="AE90" t="n">
        <v>485705.1093794308</v>
      </c>
      <c r="AF90" t="n">
        <v>2.635154895653183e-06</v>
      </c>
      <c r="AG90" t="n">
        <v>17.01822916666667</v>
      </c>
      <c r="AH90" t="n">
        <v>439350.0954316595</v>
      </c>
    </row>
    <row r="91">
      <c r="A91" t="n">
        <v>89</v>
      </c>
      <c r="B91" t="n">
        <v>90</v>
      </c>
      <c r="C91" t="inlineStr">
        <is>
          <t xml:space="preserve">CONCLUIDO	</t>
        </is>
      </c>
      <c r="D91" t="n">
        <v>7.648</v>
      </c>
      <c r="E91" t="n">
        <v>13.08</v>
      </c>
      <c r="F91" t="n">
        <v>10.48</v>
      </c>
      <c r="G91" t="n">
        <v>125.72</v>
      </c>
      <c r="H91" t="n">
        <v>1.96</v>
      </c>
      <c r="I91" t="n">
        <v>5</v>
      </c>
      <c r="J91" t="n">
        <v>211.05</v>
      </c>
      <c r="K91" t="n">
        <v>52.44</v>
      </c>
      <c r="L91" t="n">
        <v>23.25</v>
      </c>
      <c r="M91" t="n">
        <v>3</v>
      </c>
      <c r="N91" t="n">
        <v>45.36</v>
      </c>
      <c r="O91" t="n">
        <v>26264.21</v>
      </c>
      <c r="P91" t="n">
        <v>128.22</v>
      </c>
      <c r="Q91" t="n">
        <v>197.75</v>
      </c>
      <c r="R91" t="n">
        <v>30.15</v>
      </c>
      <c r="S91" t="n">
        <v>25.4</v>
      </c>
      <c r="T91" t="n">
        <v>1543.88</v>
      </c>
      <c r="U91" t="n">
        <v>0.84</v>
      </c>
      <c r="V91" t="n">
        <v>0.89</v>
      </c>
      <c r="W91" t="n">
        <v>2.95</v>
      </c>
      <c r="X91" t="n">
        <v>0.09</v>
      </c>
      <c r="Y91" t="n">
        <v>1</v>
      </c>
      <c r="Z91" t="n">
        <v>10</v>
      </c>
      <c r="AA91" t="n">
        <v>355.2289740486077</v>
      </c>
      <c r="AB91" t="n">
        <v>486.0399538895953</v>
      </c>
      <c r="AC91" t="n">
        <v>439.6529828517312</v>
      </c>
      <c r="AD91" t="n">
        <v>355228.9740486076</v>
      </c>
      <c r="AE91" t="n">
        <v>486039.9538895953</v>
      </c>
      <c r="AF91" t="n">
        <v>2.63481038592699e-06</v>
      </c>
      <c r="AG91" t="n">
        <v>17.03125</v>
      </c>
      <c r="AH91" t="n">
        <v>439652.9828517312</v>
      </c>
    </row>
    <row r="92">
      <c r="A92" t="n">
        <v>90</v>
      </c>
      <c r="B92" t="n">
        <v>90</v>
      </c>
      <c r="C92" t="inlineStr">
        <is>
          <t xml:space="preserve">CONCLUIDO	</t>
        </is>
      </c>
      <c r="D92" t="n">
        <v>7.6459</v>
      </c>
      <c r="E92" t="n">
        <v>13.08</v>
      </c>
      <c r="F92" t="n">
        <v>10.48</v>
      </c>
      <c r="G92" t="n">
        <v>125.77</v>
      </c>
      <c r="H92" t="n">
        <v>1.97</v>
      </c>
      <c r="I92" t="n">
        <v>5</v>
      </c>
      <c r="J92" t="n">
        <v>211.46</v>
      </c>
      <c r="K92" t="n">
        <v>52.44</v>
      </c>
      <c r="L92" t="n">
        <v>23.5</v>
      </c>
      <c r="M92" t="n">
        <v>3</v>
      </c>
      <c r="N92" t="n">
        <v>45.52</v>
      </c>
      <c r="O92" t="n">
        <v>26313.94</v>
      </c>
      <c r="P92" t="n">
        <v>128.45</v>
      </c>
      <c r="Q92" t="n">
        <v>197.76</v>
      </c>
      <c r="R92" t="n">
        <v>30.18</v>
      </c>
      <c r="S92" t="n">
        <v>25.4</v>
      </c>
      <c r="T92" t="n">
        <v>1560.35</v>
      </c>
      <c r="U92" t="n">
        <v>0.84</v>
      </c>
      <c r="V92" t="n">
        <v>0.89</v>
      </c>
      <c r="W92" t="n">
        <v>2.95</v>
      </c>
      <c r="X92" t="n">
        <v>0.09</v>
      </c>
      <c r="Y92" t="n">
        <v>1</v>
      </c>
      <c r="Z92" t="n">
        <v>10</v>
      </c>
      <c r="AA92" t="n">
        <v>355.4285135256823</v>
      </c>
      <c r="AB92" t="n">
        <v>486.3129726051893</v>
      </c>
      <c r="AC92" t="n">
        <v>439.8999450442931</v>
      </c>
      <c r="AD92" t="n">
        <v>355428.5135256823</v>
      </c>
      <c r="AE92" t="n">
        <v>486312.9726051893</v>
      </c>
      <c r="AF92" t="n">
        <v>2.634086915501983e-06</v>
      </c>
      <c r="AG92" t="n">
        <v>17.03125</v>
      </c>
      <c r="AH92" t="n">
        <v>439899.9450442931</v>
      </c>
    </row>
    <row r="93">
      <c r="A93" t="n">
        <v>91</v>
      </c>
      <c r="B93" t="n">
        <v>90</v>
      </c>
      <c r="C93" t="inlineStr">
        <is>
          <t xml:space="preserve">CONCLUIDO	</t>
        </is>
      </c>
      <c r="D93" t="n">
        <v>7.6487</v>
      </c>
      <c r="E93" t="n">
        <v>13.07</v>
      </c>
      <c r="F93" t="n">
        <v>10.48</v>
      </c>
      <c r="G93" t="n">
        <v>125.71</v>
      </c>
      <c r="H93" t="n">
        <v>1.99</v>
      </c>
      <c r="I93" t="n">
        <v>5</v>
      </c>
      <c r="J93" t="n">
        <v>211.86</v>
      </c>
      <c r="K93" t="n">
        <v>52.44</v>
      </c>
      <c r="L93" t="n">
        <v>23.75</v>
      </c>
      <c r="M93" t="n">
        <v>3</v>
      </c>
      <c r="N93" t="n">
        <v>45.67</v>
      </c>
      <c r="O93" t="n">
        <v>26363.73</v>
      </c>
      <c r="P93" t="n">
        <v>128.39</v>
      </c>
      <c r="Q93" t="n">
        <v>197.75</v>
      </c>
      <c r="R93" t="n">
        <v>30.08</v>
      </c>
      <c r="S93" t="n">
        <v>25.4</v>
      </c>
      <c r="T93" t="n">
        <v>1510.79</v>
      </c>
      <c r="U93" t="n">
        <v>0.84</v>
      </c>
      <c r="V93" t="n">
        <v>0.89</v>
      </c>
      <c r="W93" t="n">
        <v>2.95</v>
      </c>
      <c r="X93" t="n">
        <v>0.09</v>
      </c>
      <c r="Y93" t="n">
        <v>1</v>
      </c>
      <c r="Z93" t="n">
        <v>10</v>
      </c>
      <c r="AA93" t="n">
        <v>355.3379856214581</v>
      </c>
      <c r="AB93" t="n">
        <v>486.1891083328205</v>
      </c>
      <c r="AC93" t="n">
        <v>439.7879022042346</v>
      </c>
      <c r="AD93" t="n">
        <v>355337.9856214582</v>
      </c>
      <c r="AE93" t="n">
        <v>486189.1083328205</v>
      </c>
      <c r="AF93" t="n">
        <v>2.635051542735325e-06</v>
      </c>
      <c r="AG93" t="n">
        <v>17.01822916666667</v>
      </c>
      <c r="AH93" t="n">
        <v>439787.9022042346</v>
      </c>
    </row>
    <row r="94">
      <c r="A94" t="n">
        <v>92</v>
      </c>
      <c r="B94" t="n">
        <v>90</v>
      </c>
      <c r="C94" t="inlineStr">
        <is>
          <t xml:space="preserve">CONCLUIDO	</t>
        </is>
      </c>
      <c r="D94" t="n">
        <v>7.6529</v>
      </c>
      <c r="E94" t="n">
        <v>13.07</v>
      </c>
      <c r="F94" t="n">
        <v>10.47</v>
      </c>
      <c r="G94" t="n">
        <v>125.62</v>
      </c>
      <c r="H94" t="n">
        <v>2.01</v>
      </c>
      <c r="I94" t="n">
        <v>5</v>
      </c>
      <c r="J94" t="n">
        <v>212.27</v>
      </c>
      <c r="K94" t="n">
        <v>52.44</v>
      </c>
      <c r="L94" t="n">
        <v>24</v>
      </c>
      <c r="M94" t="n">
        <v>3</v>
      </c>
      <c r="N94" t="n">
        <v>45.82</v>
      </c>
      <c r="O94" t="n">
        <v>26413.56</v>
      </c>
      <c r="P94" t="n">
        <v>128.34</v>
      </c>
      <c r="Q94" t="n">
        <v>197.76</v>
      </c>
      <c r="R94" t="n">
        <v>29.85</v>
      </c>
      <c r="S94" t="n">
        <v>25.4</v>
      </c>
      <c r="T94" t="n">
        <v>1397.12</v>
      </c>
      <c r="U94" t="n">
        <v>0.85</v>
      </c>
      <c r="V94" t="n">
        <v>0.89</v>
      </c>
      <c r="W94" t="n">
        <v>2.95</v>
      </c>
      <c r="X94" t="n">
        <v>0.08</v>
      </c>
      <c r="Y94" t="n">
        <v>1</v>
      </c>
      <c r="Z94" t="n">
        <v>10</v>
      </c>
      <c r="AA94" t="n">
        <v>355.1933384730801</v>
      </c>
      <c r="AB94" t="n">
        <v>485.9911957230278</v>
      </c>
      <c r="AC94" t="n">
        <v>439.6088780961484</v>
      </c>
      <c r="AD94" t="n">
        <v>355193.3384730801</v>
      </c>
      <c r="AE94" t="n">
        <v>485991.1957230278</v>
      </c>
      <c r="AF94" t="n">
        <v>2.636498483585337e-06</v>
      </c>
      <c r="AG94" t="n">
        <v>17.01822916666667</v>
      </c>
      <c r="AH94" t="n">
        <v>439608.8780961484</v>
      </c>
    </row>
    <row r="95">
      <c r="A95" t="n">
        <v>93</v>
      </c>
      <c r="B95" t="n">
        <v>90</v>
      </c>
      <c r="C95" t="inlineStr">
        <is>
          <t xml:space="preserve">CONCLUIDO	</t>
        </is>
      </c>
      <c r="D95" t="n">
        <v>7.6516</v>
      </c>
      <c r="E95" t="n">
        <v>13.07</v>
      </c>
      <c r="F95" t="n">
        <v>10.47</v>
      </c>
      <c r="G95" t="n">
        <v>125.65</v>
      </c>
      <c r="H95" t="n">
        <v>2.03</v>
      </c>
      <c r="I95" t="n">
        <v>5</v>
      </c>
      <c r="J95" t="n">
        <v>212.67</v>
      </c>
      <c r="K95" t="n">
        <v>52.44</v>
      </c>
      <c r="L95" t="n">
        <v>24.25</v>
      </c>
      <c r="M95" t="n">
        <v>3</v>
      </c>
      <c r="N95" t="n">
        <v>45.98</v>
      </c>
      <c r="O95" t="n">
        <v>26463.45</v>
      </c>
      <c r="P95" t="n">
        <v>128.53</v>
      </c>
      <c r="Q95" t="n">
        <v>197.75</v>
      </c>
      <c r="R95" t="n">
        <v>30</v>
      </c>
      <c r="S95" t="n">
        <v>25.4</v>
      </c>
      <c r="T95" t="n">
        <v>1469.03</v>
      </c>
      <c r="U95" t="n">
        <v>0.85</v>
      </c>
      <c r="V95" t="n">
        <v>0.89</v>
      </c>
      <c r="W95" t="n">
        <v>2.94</v>
      </c>
      <c r="X95" t="n">
        <v>0.08</v>
      </c>
      <c r="Y95" t="n">
        <v>1</v>
      </c>
      <c r="Z95" t="n">
        <v>10</v>
      </c>
      <c r="AA95" t="n">
        <v>355.3506323802162</v>
      </c>
      <c r="AB95" t="n">
        <v>486.2064121860889</v>
      </c>
      <c r="AC95" t="n">
        <v>439.8035546020331</v>
      </c>
      <c r="AD95" t="n">
        <v>355350.6323802161</v>
      </c>
      <c r="AE95" t="n">
        <v>486206.4121860889</v>
      </c>
      <c r="AF95" t="n">
        <v>2.636050620941286e-06</v>
      </c>
      <c r="AG95" t="n">
        <v>17.01822916666667</v>
      </c>
      <c r="AH95" t="n">
        <v>439803.5546020331</v>
      </c>
    </row>
    <row r="96">
      <c r="A96" t="n">
        <v>94</v>
      </c>
      <c r="B96" t="n">
        <v>90</v>
      </c>
      <c r="C96" t="inlineStr">
        <is>
          <t xml:space="preserve">CONCLUIDO	</t>
        </is>
      </c>
      <c r="D96" t="n">
        <v>7.6539</v>
      </c>
      <c r="E96" t="n">
        <v>13.07</v>
      </c>
      <c r="F96" t="n">
        <v>10.47</v>
      </c>
      <c r="G96" t="n">
        <v>125.6</v>
      </c>
      <c r="H96" t="n">
        <v>2.04</v>
      </c>
      <c r="I96" t="n">
        <v>5</v>
      </c>
      <c r="J96" t="n">
        <v>213.08</v>
      </c>
      <c r="K96" t="n">
        <v>52.44</v>
      </c>
      <c r="L96" t="n">
        <v>24.5</v>
      </c>
      <c r="M96" t="n">
        <v>3</v>
      </c>
      <c r="N96" t="n">
        <v>46.13</v>
      </c>
      <c r="O96" t="n">
        <v>26513.39</v>
      </c>
      <c r="P96" t="n">
        <v>128.51</v>
      </c>
      <c r="Q96" t="n">
        <v>197.75</v>
      </c>
      <c r="R96" t="n">
        <v>29.76</v>
      </c>
      <c r="S96" t="n">
        <v>25.4</v>
      </c>
      <c r="T96" t="n">
        <v>1348.83</v>
      </c>
      <c r="U96" t="n">
        <v>0.85</v>
      </c>
      <c r="V96" t="n">
        <v>0.89</v>
      </c>
      <c r="W96" t="n">
        <v>2.95</v>
      </c>
      <c r="X96" t="n">
        <v>0.08</v>
      </c>
      <c r="Y96" t="n">
        <v>1</v>
      </c>
      <c r="Z96" t="n">
        <v>10</v>
      </c>
      <c r="AA96" t="n">
        <v>355.2971663769217</v>
      </c>
      <c r="AB96" t="n">
        <v>486.1332576416277</v>
      </c>
      <c r="AC96" t="n">
        <v>439.7373818246223</v>
      </c>
      <c r="AD96" t="n">
        <v>355297.1663769216</v>
      </c>
      <c r="AE96" t="n">
        <v>486133.2576416277</v>
      </c>
      <c r="AF96" t="n">
        <v>2.636842993311531e-06</v>
      </c>
      <c r="AG96" t="n">
        <v>17.01822916666667</v>
      </c>
      <c r="AH96" t="n">
        <v>439737.3818246223</v>
      </c>
    </row>
    <row r="97">
      <c r="A97" t="n">
        <v>95</v>
      </c>
      <c r="B97" t="n">
        <v>90</v>
      </c>
      <c r="C97" t="inlineStr">
        <is>
          <t xml:space="preserve">CONCLUIDO	</t>
        </is>
      </c>
      <c r="D97" t="n">
        <v>7.6549</v>
      </c>
      <c r="E97" t="n">
        <v>13.06</v>
      </c>
      <c r="F97" t="n">
        <v>10.47</v>
      </c>
      <c r="G97" t="n">
        <v>125.58</v>
      </c>
      <c r="H97" t="n">
        <v>2.06</v>
      </c>
      <c r="I97" t="n">
        <v>5</v>
      </c>
      <c r="J97" t="n">
        <v>213.48</v>
      </c>
      <c r="K97" t="n">
        <v>52.44</v>
      </c>
      <c r="L97" t="n">
        <v>24.75</v>
      </c>
      <c r="M97" t="n">
        <v>3</v>
      </c>
      <c r="N97" t="n">
        <v>46.29</v>
      </c>
      <c r="O97" t="n">
        <v>26563.39</v>
      </c>
      <c r="P97" t="n">
        <v>128.46</v>
      </c>
      <c r="Q97" t="n">
        <v>197.75</v>
      </c>
      <c r="R97" t="n">
        <v>29.72</v>
      </c>
      <c r="S97" t="n">
        <v>25.4</v>
      </c>
      <c r="T97" t="n">
        <v>1333.48</v>
      </c>
      <c r="U97" t="n">
        <v>0.85</v>
      </c>
      <c r="V97" t="n">
        <v>0.89</v>
      </c>
      <c r="W97" t="n">
        <v>2.95</v>
      </c>
      <c r="X97" t="n">
        <v>0.08</v>
      </c>
      <c r="Y97" t="n">
        <v>1</v>
      </c>
      <c r="Z97" t="n">
        <v>10</v>
      </c>
      <c r="AA97" t="n">
        <v>355.2445665624994</v>
      </c>
      <c r="AB97" t="n">
        <v>486.0612882549951</v>
      </c>
      <c r="AC97" t="n">
        <v>439.6722810952402</v>
      </c>
      <c r="AD97" t="n">
        <v>355244.5665624994</v>
      </c>
      <c r="AE97" t="n">
        <v>486061.2882549951</v>
      </c>
      <c r="AF97" t="n">
        <v>2.637187503037724e-06</v>
      </c>
      <c r="AG97" t="n">
        <v>17.00520833333333</v>
      </c>
      <c r="AH97" t="n">
        <v>439672.2810952402</v>
      </c>
    </row>
    <row r="98">
      <c r="A98" t="n">
        <v>96</v>
      </c>
      <c r="B98" t="n">
        <v>90</v>
      </c>
      <c r="C98" t="inlineStr">
        <is>
          <t xml:space="preserve">CONCLUIDO	</t>
        </is>
      </c>
      <c r="D98" t="n">
        <v>7.6529</v>
      </c>
      <c r="E98" t="n">
        <v>13.07</v>
      </c>
      <c r="F98" t="n">
        <v>10.47</v>
      </c>
      <c r="G98" t="n">
        <v>125.62</v>
      </c>
      <c r="H98" t="n">
        <v>2.08</v>
      </c>
      <c r="I98" t="n">
        <v>5</v>
      </c>
      <c r="J98" t="n">
        <v>213.89</v>
      </c>
      <c r="K98" t="n">
        <v>52.44</v>
      </c>
      <c r="L98" t="n">
        <v>25</v>
      </c>
      <c r="M98" t="n">
        <v>3</v>
      </c>
      <c r="N98" t="n">
        <v>46.44</v>
      </c>
      <c r="O98" t="n">
        <v>26613.43</v>
      </c>
      <c r="P98" t="n">
        <v>128.49</v>
      </c>
      <c r="Q98" t="n">
        <v>197.75</v>
      </c>
      <c r="R98" t="n">
        <v>29.86</v>
      </c>
      <c r="S98" t="n">
        <v>25.4</v>
      </c>
      <c r="T98" t="n">
        <v>1400.86</v>
      </c>
      <c r="U98" t="n">
        <v>0.85</v>
      </c>
      <c r="V98" t="n">
        <v>0.89</v>
      </c>
      <c r="W98" t="n">
        <v>2.95</v>
      </c>
      <c r="X98" t="n">
        <v>0.08</v>
      </c>
      <c r="Y98" t="n">
        <v>1</v>
      </c>
      <c r="Z98" t="n">
        <v>10</v>
      </c>
      <c r="AA98" t="n">
        <v>355.3000031080607</v>
      </c>
      <c r="AB98" t="n">
        <v>486.13713898232</v>
      </c>
      <c r="AC98" t="n">
        <v>439.7408927356064</v>
      </c>
      <c r="AD98" t="n">
        <v>355300.0031080607</v>
      </c>
      <c r="AE98" t="n">
        <v>486137.13898232</v>
      </c>
      <c r="AF98" t="n">
        <v>2.636498483585337e-06</v>
      </c>
      <c r="AG98" t="n">
        <v>17.01822916666667</v>
      </c>
      <c r="AH98" t="n">
        <v>439740.8927356064</v>
      </c>
    </row>
    <row r="99">
      <c r="A99" t="n">
        <v>97</v>
      </c>
      <c r="B99" t="n">
        <v>90</v>
      </c>
      <c r="C99" t="inlineStr">
        <is>
          <t xml:space="preserve">CONCLUIDO	</t>
        </is>
      </c>
      <c r="D99" t="n">
        <v>7.6532</v>
      </c>
      <c r="E99" t="n">
        <v>13.07</v>
      </c>
      <c r="F99" t="n">
        <v>10.47</v>
      </c>
      <c r="G99" t="n">
        <v>125.62</v>
      </c>
      <c r="H99" t="n">
        <v>2.09</v>
      </c>
      <c r="I99" t="n">
        <v>5</v>
      </c>
      <c r="J99" t="n">
        <v>214.29</v>
      </c>
      <c r="K99" t="n">
        <v>52.44</v>
      </c>
      <c r="L99" t="n">
        <v>25.25</v>
      </c>
      <c r="M99" t="n">
        <v>3</v>
      </c>
      <c r="N99" t="n">
        <v>46.6</v>
      </c>
      <c r="O99" t="n">
        <v>26663.54</v>
      </c>
      <c r="P99" t="n">
        <v>128.5</v>
      </c>
      <c r="Q99" t="n">
        <v>197.75</v>
      </c>
      <c r="R99" t="n">
        <v>29.88</v>
      </c>
      <c r="S99" t="n">
        <v>25.4</v>
      </c>
      <c r="T99" t="n">
        <v>1411.98</v>
      </c>
      <c r="U99" t="n">
        <v>0.85</v>
      </c>
      <c r="V99" t="n">
        <v>0.89</v>
      </c>
      <c r="W99" t="n">
        <v>2.95</v>
      </c>
      <c r="X99" t="n">
        <v>0.08</v>
      </c>
      <c r="Y99" t="n">
        <v>1</v>
      </c>
      <c r="Z99" t="n">
        <v>10</v>
      </c>
      <c r="AA99" t="n">
        <v>355.3019962896485</v>
      </c>
      <c r="AB99" t="n">
        <v>486.1398661413014</v>
      </c>
      <c r="AC99" t="n">
        <v>439.7433596183622</v>
      </c>
      <c r="AD99" t="n">
        <v>355301.9962896485</v>
      </c>
      <c r="AE99" t="n">
        <v>486139.8661413014</v>
      </c>
      <c r="AF99" t="n">
        <v>2.636601836503195e-06</v>
      </c>
      <c r="AG99" t="n">
        <v>17.01822916666667</v>
      </c>
      <c r="AH99" t="n">
        <v>439743.3596183622</v>
      </c>
    </row>
    <row r="100">
      <c r="A100" t="n">
        <v>98</v>
      </c>
      <c r="B100" t="n">
        <v>90</v>
      </c>
      <c r="C100" t="inlineStr">
        <is>
          <t xml:space="preserve">CONCLUIDO	</t>
        </is>
      </c>
      <c r="D100" t="n">
        <v>7.6518</v>
      </c>
      <c r="E100" t="n">
        <v>13.07</v>
      </c>
      <c r="F100" t="n">
        <v>10.47</v>
      </c>
      <c r="G100" t="n">
        <v>125.65</v>
      </c>
      <c r="H100" t="n">
        <v>2.11</v>
      </c>
      <c r="I100" t="n">
        <v>5</v>
      </c>
      <c r="J100" t="n">
        <v>214.7</v>
      </c>
      <c r="K100" t="n">
        <v>52.44</v>
      </c>
      <c r="L100" t="n">
        <v>25.5</v>
      </c>
      <c r="M100" t="n">
        <v>3</v>
      </c>
      <c r="N100" t="n">
        <v>46.76</v>
      </c>
      <c r="O100" t="n">
        <v>26713.69</v>
      </c>
      <c r="P100" t="n">
        <v>128.42</v>
      </c>
      <c r="Q100" t="n">
        <v>197.75</v>
      </c>
      <c r="R100" t="n">
        <v>29.9</v>
      </c>
      <c r="S100" t="n">
        <v>25.4</v>
      </c>
      <c r="T100" t="n">
        <v>1422.95</v>
      </c>
      <c r="U100" t="n">
        <v>0.85</v>
      </c>
      <c r="V100" t="n">
        <v>0.89</v>
      </c>
      <c r="W100" t="n">
        <v>2.95</v>
      </c>
      <c r="X100" t="n">
        <v>0.08</v>
      </c>
      <c r="Y100" t="n">
        <v>1</v>
      </c>
      <c r="Z100" t="n">
        <v>10</v>
      </c>
      <c r="AA100" t="n">
        <v>355.268986778687</v>
      </c>
      <c r="AB100" t="n">
        <v>486.0947010721268</v>
      </c>
      <c r="AC100" t="n">
        <v>439.7025050400001</v>
      </c>
      <c r="AD100" t="n">
        <v>355268.9867786869</v>
      </c>
      <c r="AE100" t="n">
        <v>486094.7010721269</v>
      </c>
      <c r="AF100" t="n">
        <v>2.636119522886525e-06</v>
      </c>
      <c r="AG100" t="n">
        <v>17.01822916666667</v>
      </c>
      <c r="AH100" t="n">
        <v>439702.5050400001</v>
      </c>
    </row>
    <row r="101">
      <c r="A101" t="n">
        <v>99</v>
      </c>
      <c r="B101" t="n">
        <v>90</v>
      </c>
      <c r="C101" t="inlineStr">
        <is>
          <t xml:space="preserve">CONCLUIDO	</t>
        </is>
      </c>
      <c r="D101" t="n">
        <v>7.6521</v>
      </c>
      <c r="E101" t="n">
        <v>13.07</v>
      </c>
      <c r="F101" t="n">
        <v>10.47</v>
      </c>
      <c r="G101" t="n">
        <v>125.64</v>
      </c>
      <c r="H101" t="n">
        <v>2.13</v>
      </c>
      <c r="I101" t="n">
        <v>5</v>
      </c>
      <c r="J101" t="n">
        <v>215.11</v>
      </c>
      <c r="K101" t="n">
        <v>52.44</v>
      </c>
      <c r="L101" t="n">
        <v>25.75</v>
      </c>
      <c r="M101" t="n">
        <v>3</v>
      </c>
      <c r="N101" t="n">
        <v>46.91</v>
      </c>
      <c r="O101" t="n">
        <v>26763.9</v>
      </c>
      <c r="P101" t="n">
        <v>128.31</v>
      </c>
      <c r="Q101" t="n">
        <v>197.75</v>
      </c>
      <c r="R101" t="n">
        <v>29.84</v>
      </c>
      <c r="S101" t="n">
        <v>25.4</v>
      </c>
      <c r="T101" t="n">
        <v>1389.66</v>
      </c>
      <c r="U101" t="n">
        <v>0.85</v>
      </c>
      <c r="V101" t="n">
        <v>0.89</v>
      </c>
      <c r="W101" t="n">
        <v>2.95</v>
      </c>
      <c r="X101" t="n">
        <v>0.08</v>
      </c>
      <c r="Y101" t="n">
        <v>1</v>
      </c>
      <c r="Z101" t="n">
        <v>10</v>
      </c>
      <c r="AA101" t="n">
        <v>355.1856408336774</v>
      </c>
      <c r="AB101" t="n">
        <v>485.9806634732012</v>
      </c>
      <c r="AC101" t="n">
        <v>439.5993510294631</v>
      </c>
      <c r="AD101" t="n">
        <v>355185.6408336774</v>
      </c>
      <c r="AE101" t="n">
        <v>485980.6634732012</v>
      </c>
      <c r="AF101" t="n">
        <v>2.636222875804383e-06</v>
      </c>
      <c r="AG101" t="n">
        <v>17.01822916666667</v>
      </c>
      <c r="AH101" t="n">
        <v>439599.3510294631</v>
      </c>
    </row>
    <row r="102">
      <c r="A102" t="n">
        <v>100</v>
      </c>
      <c r="B102" t="n">
        <v>90</v>
      </c>
      <c r="C102" t="inlineStr">
        <is>
          <t xml:space="preserve">CONCLUIDO	</t>
        </is>
      </c>
      <c r="D102" t="n">
        <v>7.6531</v>
      </c>
      <c r="E102" t="n">
        <v>13.07</v>
      </c>
      <c r="F102" t="n">
        <v>10.47</v>
      </c>
      <c r="G102" t="n">
        <v>125.62</v>
      </c>
      <c r="H102" t="n">
        <v>2.14</v>
      </c>
      <c r="I102" t="n">
        <v>5</v>
      </c>
      <c r="J102" t="n">
        <v>215.51</v>
      </c>
      <c r="K102" t="n">
        <v>52.44</v>
      </c>
      <c r="L102" t="n">
        <v>26</v>
      </c>
      <c r="M102" t="n">
        <v>3</v>
      </c>
      <c r="N102" t="n">
        <v>47.07</v>
      </c>
      <c r="O102" t="n">
        <v>26814.17</v>
      </c>
      <c r="P102" t="n">
        <v>128.28</v>
      </c>
      <c r="Q102" t="n">
        <v>197.79</v>
      </c>
      <c r="R102" t="n">
        <v>29.83</v>
      </c>
      <c r="S102" t="n">
        <v>25.4</v>
      </c>
      <c r="T102" t="n">
        <v>1384.5</v>
      </c>
      <c r="U102" t="n">
        <v>0.85</v>
      </c>
      <c r="V102" t="n">
        <v>0.89</v>
      </c>
      <c r="W102" t="n">
        <v>2.95</v>
      </c>
      <c r="X102" t="n">
        <v>0.08</v>
      </c>
      <c r="Y102" t="n">
        <v>1</v>
      </c>
      <c r="Z102" t="n">
        <v>10</v>
      </c>
      <c r="AA102" t="n">
        <v>355.1472648001042</v>
      </c>
      <c r="AB102" t="n">
        <v>485.9281556910353</v>
      </c>
      <c r="AC102" t="n">
        <v>439.5518545163319</v>
      </c>
      <c r="AD102" t="n">
        <v>355147.2648001042</v>
      </c>
      <c r="AE102" t="n">
        <v>485928.1556910353</v>
      </c>
      <c r="AF102" t="n">
        <v>2.636567385530576e-06</v>
      </c>
      <c r="AG102" t="n">
        <v>17.01822916666667</v>
      </c>
      <c r="AH102" t="n">
        <v>439551.8545163319</v>
      </c>
    </row>
    <row r="103">
      <c r="A103" t="n">
        <v>101</v>
      </c>
      <c r="B103" t="n">
        <v>90</v>
      </c>
      <c r="C103" t="inlineStr">
        <is>
          <t xml:space="preserve">CONCLUIDO	</t>
        </is>
      </c>
      <c r="D103" t="n">
        <v>7.6552</v>
      </c>
      <c r="E103" t="n">
        <v>13.06</v>
      </c>
      <c r="F103" t="n">
        <v>10.46</v>
      </c>
      <c r="G103" t="n">
        <v>125.58</v>
      </c>
      <c r="H103" t="n">
        <v>2.16</v>
      </c>
      <c r="I103" t="n">
        <v>5</v>
      </c>
      <c r="J103" t="n">
        <v>215.92</v>
      </c>
      <c r="K103" t="n">
        <v>52.44</v>
      </c>
      <c r="L103" t="n">
        <v>26.25</v>
      </c>
      <c r="M103" t="n">
        <v>3</v>
      </c>
      <c r="N103" t="n">
        <v>47.23</v>
      </c>
      <c r="O103" t="n">
        <v>26864.49</v>
      </c>
      <c r="P103" t="n">
        <v>128.06</v>
      </c>
      <c r="Q103" t="n">
        <v>197.75</v>
      </c>
      <c r="R103" t="n">
        <v>29.72</v>
      </c>
      <c r="S103" t="n">
        <v>25.4</v>
      </c>
      <c r="T103" t="n">
        <v>1328.84</v>
      </c>
      <c r="U103" t="n">
        <v>0.85</v>
      </c>
      <c r="V103" t="n">
        <v>0.89</v>
      </c>
      <c r="W103" t="n">
        <v>2.95</v>
      </c>
      <c r="X103" t="n">
        <v>0.07000000000000001</v>
      </c>
      <c r="Y103" t="n">
        <v>1</v>
      </c>
      <c r="Z103" t="n">
        <v>10</v>
      </c>
      <c r="AA103" t="n">
        <v>354.9176868318195</v>
      </c>
      <c r="AB103" t="n">
        <v>485.614036986563</v>
      </c>
      <c r="AC103" t="n">
        <v>439.2677148601462</v>
      </c>
      <c r="AD103" t="n">
        <v>354917.6868318195</v>
      </c>
      <c r="AE103" t="n">
        <v>485614.036986563</v>
      </c>
      <c r="AF103" t="n">
        <v>2.637290855955582e-06</v>
      </c>
      <c r="AG103" t="n">
        <v>17.00520833333333</v>
      </c>
      <c r="AH103" t="n">
        <v>439267.7148601462</v>
      </c>
    </row>
    <row r="104">
      <c r="A104" t="n">
        <v>102</v>
      </c>
      <c r="B104" t="n">
        <v>90</v>
      </c>
      <c r="C104" t="inlineStr">
        <is>
          <t xml:space="preserve">CONCLUIDO	</t>
        </is>
      </c>
      <c r="D104" t="n">
        <v>7.6555</v>
      </c>
      <c r="E104" t="n">
        <v>13.06</v>
      </c>
      <c r="F104" t="n">
        <v>10.46</v>
      </c>
      <c r="G104" t="n">
        <v>125.57</v>
      </c>
      <c r="H104" t="n">
        <v>2.18</v>
      </c>
      <c r="I104" t="n">
        <v>5</v>
      </c>
      <c r="J104" t="n">
        <v>216.33</v>
      </c>
      <c r="K104" t="n">
        <v>52.44</v>
      </c>
      <c r="L104" t="n">
        <v>26.5</v>
      </c>
      <c r="M104" t="n">
        <v>3</v>
      </c>
      <c r="N104" t="n">
        <v>47.39</v>
      </c>
      <c r="O104" t="n">
        <v>26914.86</v>
      </c>
      <c r="P104" t="n">
        <v>127.83</v>
      </c>
      <c r="Q104" t="n">
        <v>197.75</v>
      </c>
      <c r="R104" t="n">
        <v>29.77</v>
      </c>
      <c r="S104" t="n">
        <v>25.4</v>
      </c>
      <c r="T104" t="n">
        <v>1357.59</v>
      </c>
      <c r="U104" t="n">
        <v>0.85</v>
      </c>
      <c r="V104" t="n">
        <v>0.89</v>
      </c>
      <c r="W104" t="n">
        <v>2.94</v>
      </c>
      <c r="X104" t="n">
        <v>0.07000000000000001</v>
      </c>
      <c r="Y104" t="n">
        <v>1</v>
      </c>
      <c r="Z104" t="n">
        <v>10</v>
      </c>
      <c r="AA104" t="n">
        <v>354.749088942216</v>
      </c>
      <c r="AB104" t="n">
        <v>485.3833539159936</v>
      </c>
      <c r="AC104" t="n">
        <v>439.0590478580662</v>
      </c>
      <c r="AD104" t="n">
        <v>354749.088942216</v>
      </c>
      <c r="AE104" t="n">
        <v>485383.3539159936</v>
      </c>
      <c r="AF104" t="n">
        <v>2.63739420887344e-06</v>
      </c>
      <c r="AG104" t="n">
        <v>17.00520833333333</v>
      </c>
      <c r="AH104" t="n">
        <v>439059.0478580662</v>
      </c>
    </row>
    <row r="105">
      <c r="A105" t="n">
        <v>103</v>
      </c>
      <c r="B105" t="n">
        <v>90</v>
      </c>
      <c r="C105" t="inlineStr">
        <is>
          <t xml:space="preserve">CONCLUIDO	</t>
        </is>
      </c>
      <c r="D105" t="n">
        <v>7.656</v>
      </c>
      <c r="E105" t="n">
        <v>13.06</v>
      </c>
      <c r="F105" t="n">
        <v>10.46</v>
      </c>
      <c r="G105" t="n">
        <v>125.56</v>
      </c>
      <c r="H105" t="n">
        <v>2.19</v>
      </c>
      <c r="I105" t="n">
        <v>5</v>
      </c>
      <c r="J105" t="n">
        <v>216.74</v>
      </c>
      <c r="K105" t="n">
        <v>52.44</v>
      </c>
      <c r="L105" t="n">
        <v>26.75</v>
      </c>
      <c r="M105" t="n">
        <v>3</v>
      </c>
      <c r="N105" t="n">
        <v>47.55</v>
      </c>
      <c r="O105" t="n">
        <v>26965.29</v>
      </c>
      <c r="P105" t="n">
        <v>127.61</v>
      </c>
      <c r="Q105" t="n">
        <v>197.75</v>
      </c>
      <c r="R105" t="n">
        <v>29.61</v>
      </c>
      <c r="S105" t="n">
        <v>25.4</v>
      </c>
      <c r="T105" t="n">
        <v>1276.71</v>
      </c>
      <c r="U105" t="n">
        <v>0.86</v>
      </c>
      <c r="V105" t="n">
        <v>0.89</v>
      </c>
      <c r="W105" t="n">
        <v>2.95</v>
      </c>
      <c r="X105" t="n">
        <v>0.07000000000000001</v>
      </c>
      <c r="Y105" t="n">
        <v>1</v>
      </c>
      <c r="Z105" t="n">
        <v>10</v>
      </c>
      <c r="AA105" t="n">
        <v>354.5842207288474</v>
      </c>
      <c r="AB105" t="n">
        <v>485.1577739529904</v>
      </c>
      <c r="AC105" t="n">
        <v>438.8549969301286</v>
      </c>
      <c r="AD105" t="n">
        <v>354584.2207288474</v>
      </c>
      <c r="AE105" t="n">
        <v>485157.7739529904</v>
      </c>
      <c r="AF105" t="n">
        <v>2.637566463736537e-06</v>
      </c>
      <c r="AG105" t="n">
        <v>17.00520833333333</v>
      </c>
      <c r="AH105" t="n">
        <v>438854.9969301285</v>
      </c>
    </row>
    <row r="106">
      <c r="A106" t="n">
        <v>104</v>
      </c>
      <c r="B106" t="n">
        <v>90</v>
      </c>
      <c r="C106" t="inlineStr">
        <is>
          <t xml:space="preserve">CONCLUIDO	</t>
        </is>
      </c>
      <c r="D106" t="n">
        <v>7.6547</v>
      </c>
      <c r="E106" t="n">
        <v>13.06</v>
      </c>
      <c r="F106" t="n">
        <v>10.47</v>
      </c>
      <c r="G106" t="n">
        <v>125.59</v>
      </c>
      <c r="H106" t="n">
        <v>2.21</v>
      </c>
      <c r="I106" t="n">
        <v>5</v>
      </c>
      <c r="J106" t="n">
        <v>217.15</v>
      </c>
      <c r="K106" t="n">
        <v>52.44</v>
      </c>
      <c r="L106" t="n">
        <v>27</v>
      </c>
      <c r="M106" t="n">
        <v>3</v>
      </c>
      <c r="N106" t="n">
        <v>47.71</v>
      </c>
      <c r="O106" t="n">
        <v>27015.77</v>
      </c>
      <c r="P106" t="n">
        <v>127.48</v>
      </c>
      <c r="Q106" t="n">
        <v>197.81</v>
      </c>
      <c r="R106" t="n">
        <v>29.67</v>
      </c>
      <c r="S106" t="n">
        <v>25.4</v>
      </c>
      <c r="T106" t="n">
        <v>1304.32</v>
      </c>
      <c r="U106" t="n">
        <v>0.86</v>
      </c>
      <c r="V106" t="n">
        <v>0.89</v>
      </c>
      <c r="W106" t="n">
        <v>2.95</v>
      </c>
      <c r="X106" t="n">
        <v>0.08</v>
      </c>
      <c r="Y106" t="n">
        <v>1</v>
      </c>
      <c r="Z106" t="n">
        <v>10</v>
      </c>
      <c r="AA106" t="n">
        <v>354.5512643772579</v>
      </c>
      <c r="AB106" t="n">
        <v>485.112681618814</v>
      </c>
      <c r="AC106" t="n">
        <v>438.8142081450384</v>
      </c>
      <c r="AD106" t="n">
        <v>354551.2643772579</v>
      </c>
      <c r="AE106" t="n">
        <v>485112.681618814</v>
      </c>
      <c r="AF106" t="n">
        <v>2.637118601092486e-06</v>
      </c>
      <c r="AG106" t="n">
        <v>17.00520833333333</v>
      </c>
      <c r="AH106" t="n">
        <v>438814.2081450385</v>
      </c>
    </row>
    <row r="107">
      <c r="A107" t="n">
        <v>105</v>
      </c>
      <c r="B107" t="n">
        <v>90</v>
      </c>
      <c r="C107" t="inlineStr">
        <is>
          <t xml:space="preserve">CONCLUIDO	</t>
        </is>
      </c>
      <c r="D107" t="n">
        <v>7.6579</v>
      </c>
      <c r="E107" t="n">
        <v>13.06</v>
      </c>
      <c r="F107" t="n">
        <v>10.46</v>
      </c>
      <c r="G107" t="n">
        <v>125.52</v>
      </c>
      <c r="H107" t="n">
        <v>2.23</v>
      </c>
      <c r="I107" t="n">
        <v>5</v>
      </c>
      <c r="J107" t="n">
        <v>217.56</v>
      </c>
      <c r="K107" t="n">
        <v>52.44</v>
      </c>
      <c r="L107" t="n">
        <v>27.25</v>
      </c>
      <c r="M107" t="n">
        <v>3</v>
      </c>
      <c r="N107" t="n">
        <v>47.87</v>
      </c>
      <c r="O107" t="n">
        <v>27066.31</v>
      </c>
      <c r="P107" t="n">
        <v>127.1</v>
      </c>
      <c r="Q107" t="n">
        <v>197.75</v>
      </c>
      <c r="R107" t="n">
        <v>29.54</v>
      </c>
      <c r="S107" t="n">
        <v>25.4</v>
      </c>
      <c r="T107" t="n">
        <v>1241.14</v>
      </c>
      <c r="U107" t="n">
        <v>0.86</v>
      </c>
      <c r="V107" t="n">
        <v>0.89</v>
      </c>
      <c r="W107" t="n">
        <v>2.95</v>
      </c>
      <c r="X107" t="n">
        <v>0.07000000000000001</v>
      </c>
      <c r="Y107" t="n">
        <v>1</v>
      </c>
      <c r="Z107" t="n">
        <v>10</v>
      </c>
      <c r="AA107" t="n">
        <v>354.1895843121462</v>
      </c>
      <c r="AB107" t="n">
        <v>484.6178149975298</v>
      </c>
      <c r="AC107" t="n">
        <v>438.36657089954</v>
      </c>
      <c r="AD107" t="n">
        <v>354189.5843121462</v>
      </c>
      <c r="AE107" t="n">
        <v>484617.8149975298</v>
      </c>
      <c r="AF107" t="n">
        <v>2.638221032216304e-06</v>
      </c>
      <c r="AG107" t="n">
        <v>17.00520833333333</v>
      </c>
      <c r="AH107" t="n">
        <v>438366.57089954</v>
      </c>
    </row>
    <row r="108">
      <c r="A108" t="n">
        <v>106</v>
      </c>
      <c r="B108" t="n">
        <v>90</v>
      </c>
      <c r="C108" t="inlineStr">
        <is>
          <t xml:space="preserve">CONCLUIDO	</t>
        </is>
      </c>
      <c r="D108" t="n">
        <v>7.6565</v>
      </c>
      <c r="E108" t="n">
        <v>13.06</v>
      </c>
      <c r="F108" t="n">
        <v>10.46</v>
      </c>
      <c r="G108" t="n">
        <v>125.55</v>
      </c>
      <c r="H108" t="n">
        <v>2.24</v>
      </c>
      <c r="I108" t="n">
        <v>5</v>
      </c>
      <c r="J108" t="n">
        <v>217.97</v>
      </c>
      <c r="K108" t="n">
        <v>52.44</v>
      </c>
      <c r="L108" t="n">
        <v>27.5</v>
      </c>
      <c r="M108" t="n">
        <v>3</v>
      </c>
      <c r="N108" t="n">
        <v>48.03</v>
      </c>
      <c r="O108" t="n">
        <v>27116.91</v>
      </c>
      <c r="P108" t="n">
        <v>126.99</v>
      </c>
      <c r="Q108" t="n">
        <v>197.75</v>
      </c>
      <c r="R108" t="n">
        <v>29.59</v>
      </c>
      <c r="S108" t="n">
        <v>25.4</v>
      </c>
      <c r="T108" t="n">
        <v>1264.42</v>
      </c>
      <c r="U108" t="n">
        <v>0.86</v>
      </c>
      <c r="V108" t="n">
        <v>0.89</v>
      </c>
      <c r="W108" t="n">
        <v>2.95</v>
      </c>
      <c r="X108" t="n">
        <v>0.07000000000000001</v>
      </c>
      <c r="Y108" t="n">
        <v>1</v>
      </c>
      <c r="Z108" t="n">
        <v>10</v>
      </c>
      <c r="AA108" t="n">
        <v>354.1350687619922</v>
      </c>
      <c r="AB108" t="n">
        <v>484.5432244167528</v>
      </c>
      <c r="AC108" t="n">
        <v>438.2990991391038</v>
      </c>
      <c r="AD108" t="n">
        <v>354135.0687619922</v>
      </c>
      <c r="AE108" t="n">
        <v>484543.2244167528</v>
      </c>
      <c r="AF108" t="n">
        <v>2.637738718599634e-06</v>
      </c>
      <c r="AG108" t="n">
        <v>17.00520833333333</v>
      </c>
      <c r="AH108" t="n">
        <v>438299.0991391038</v>
      </c>
    </row>
    <row r="109">
      <c r="A109" t="n">
        <v>107</v>
      </c>
      <c r="B109" t="n">
        <v>90</v>
      </c>
      <c r="C109" t="inlineStr">
        <is>
          <t xml:space="preserve">CONCLUIDO	</t>
        </is>
      </c>
      <c r="D109" t="n">
        <v>7.656</v>
      </c>
      <c r="E109" t="n">
        <v>13.06</v>
      </c>
      <c r="F109" t="n">
        <v>10.46</v>
      </c>
      <c r="G109" t="n">
        <v>125.56</v>
      </c>
      <c r="H109" t="n">
        <v>2.26</v>
      </c>
      <c r="I109" t="n">
        <v>5</v>
      </c>
      <c r="J109" t="n">
        <v>218.38</v>
      </c>
      <c r="K109" t="n">
        <v>52.44</v>
      </c>
      <c r="L109" t="n">
        <v>27.75</v>
      </c>
      <c r="M109" t="n">
        <v>3</v>
      </c>
      <c r="N109" t="n">
        <v>48.19</v>
      </c>
      <c r="O109" t="n">
        <v>27167.55</v>
      </c>
      <c r="P109" t="n">
        <v>126.46</v>
      </c>
      <c r="Q109" t="n">
        <v>197.75</v>
      </c>
      <c r="R109" t="n">
        <v>29.61</v>
      </c>
      <c r="S109" t="n">
        <v>25.4</v>
      </c>
      <c r="T109" t="n">
        <v>1276.36</v>
      </c>
      <c r="U109" t="n">
        <v>0.86</v>
      </c>
      <c r="V109" t="n">
        <v>0.89</v>
      </c>
      <c r="W109" t="n">
        <v>2.95</v>
      </c>
      <c r="X109" t="n">
        <v>0.07000000000000001</v>
      </c>
      <c r="Y109" t="n">
        <v>1</v>
      </c>
      <c r="Z109" t="n">
        <v>10</v>
      </c>
      <c r="AA109" t="n">
        <v>353.7667896483874</v>
      </c>
      <c r="AB109" t="n">
        <v>484.0393286861907</v>
      </c>
      <c r="AC109" t="n">
        <v>437.8432945098445</v>
      </c>
      <c r="AD109" t="n">
        <v>353766.7896483873</v>
      </c>
      <c r="AE109" t="n">
        <v>484039.3286861908</v>
      </c>
      <c r="AF109" t="n">
        <v>2.637566463736537e-06</v>
      </c>
      <c r="AG109" t="n">
        <v>17.00520833333333</v>
      </c>
      <c r="AH109" t="n">
        <v>437843.2945098445</v>
      </c>
    </row>
    <row r="110">
      <c r="A110" t="n">
        <v>108</v>
      </c>
      <c r="B110" t="n">
        <v>90</v>
      </c>
      <c r="C110" t="inlineStr">
        <is>
          <t xml:space="preserve">CONCLUIDO	</t>
        </is>
      </c>
      <c r="D110" t="n">
        <v>7.6579</v>
      </c>
      <c r="E110" t="n">
        <v>13.06</v>
      </c>
      <c r="F110" t="n">
        <v>10.46</v>
      </c>
      <c r="G110" t="n">
        <v>125.52</v>
      </c>
      <c r="H110" t="n">
        <v>2.27</v>
      </c>
      <c r="I110" t="n">
        <v>5</v>
      </c>
      <c r="J110" t="n">
        <v>218.79</v>
      </c>
      <c r="K110" t="n">
        <v>52.44</v>
      </c>
      <c r="L110" t="n">
        <v>28</v>
      </c>
      <c r="M110" t="n">
        <v>3</v>
      </c>
      <c r="N110" t="n">
        <v>48.35</v>
      </c>
      <c r="O110" t="n">
        <v>27218.26</v>
      </c>
      <c r="P110" t="n">
        <v>125.98</v>
      </c>
      <c r="Q110" t="n">
        <v>197.75</v>
      </c>
      <c r="R110" t="n">
        <v>29.57</v>
      </c>
      <c r="S110" t="n">
        <v>25.4</v>
      </c>
      <c r="T110" t="n">
        <v>1258.5</v>
      </c>
      <c r="U110" t="n">
        <v>0.86</v>
      </c>
      <c r="V110" t="n">
        <v>0.89</v>
      </c>
      <c r="W110" t="n">
        <v>2.95</v>
      </c>
      <c r="X110" t="n">
        <v>0.07000000000000001</v>
      </c>
      <c r="Y110" t="n">
        <v>1</v>
      </c>
      <c r="Z110" t="n">
        <v>10</v>
      </c>
      <c r="AA110" t="n">
        <v>353.3936750426344</v>
      </c>
      <c r="AB110" t="n">
        <v>483.528816821945</v>
      </c>
      <c r="AC110" t="n">
        <v>437.3815051814144</v>
      </c>
      <c r="AD110" t="n">
        <v>353393.6750426344</v>
      </c>
      <c r="AE110" t="n">
        <v>483528.816821945</v>
      </c>
      <c r="AF110" t="n">
        <v>2.638221032216304e-06</v>
      </c>
      <c r="AG110" t="n">
        <v>17.00520833333333</v>
      </c>
      <c r="AH110" t="n">
        <v>437381.5051814144</v>
      </c>
    </row>
    <row r="111">
      <c r="A111" t="n">
        <v>109</v>
      </c>
      <c r="B111" t="n">
        <v>90</v>
      </c>
      <c r="C111" t="inlineStr">
        <is>
          <t xml:space="preserve">CONCLUIDO	</t>
        </is>
      </c>
      <c r="D111" t="n">
        <v>7.6552</v>
      </c>
      <c r="E111" t="n">
        <v>13.06</v>
      </c>
      <c r="F111" t="n">
        <v>10.46</v>
      </c>
      <c r="G111" t="n">
        <v>125.58</v>
      </c>
      <c r="H111" t="n">
        <v>2.29</v>
      </c>
      <c r="I111" t="n">
        <v>5</v>
      </c>
      <c r="J111" t="n">
        <v>219.2</v>
      </c>
      <c r="K111" t="n">
        <v>52.44</v>
      </c>
      <c r="L111" t="n">
        <v>28.25</v>
      </c>
      <c r="M111" t="n">
        <v>3</v>
      </c>
      <c r="N111" t="n">
        <v>48.51</v>
      </c>
      <c r="O111" t="n">
        <v>27269.02</v>
      </c>
      <c r="P111" t="n">
        <v>125.89</v>
      </c>
      <c r="Q111" t="n">
        <v>197.75</v>
      </c>
      <c r="R111" t="n">
        <v>29.72</v>
      </c>
      <c r="S111" t="n">
        <v>25.4</v>
      </c>
      <c r="T111" t="n">
        <v>1331.21</v>
      </c>
      <c r="U111" t="n">
        <v>0.85</v>
      </c>
      <c r="V111" t="n">
        <v>0.89</v>
      </c>
      <c r="W111" t="n">
        <v>2.95</v>
      </c>
      <c r="X111" t="n">
        <v>0.07000000000000001</v>
      </c>
      <c r="Y111" t="n">
        <v>1</v>
      </c>
      <c r="Z111" t="n">
        <v>10</v>
      </c>
      <c r="AA111" t="n">
        <v>353.375068730359</v>
      </c>
      <c r="AB111" t="n">
        <v>483.5033588446372</v>
      </c>
      <c r="AC111" t="n">
        <v>437.3584768777305</v>
      </c>
      <c r="AD111" t="n">
        <v>353375.068730359</v>
      </c>
      <c r="AE111" t="n">
        <v>483503.3588446372</v>
      </c>
      <c r="AF111" t="n">
        <v>2.637290855955582e-06</v>
      </c>
      <c r="AG111" t="n">
        <v>17.00520833333333</v>
      </c>
      <c r="AH111" t="n">
        <v>437358.4768777305</v>
      </c>
    </row>
    <row r="112">
      <c r="A112" t="n">
        <v>110</v>
      </c>
      <c r="B112" t="n">
        <v>90</v>
      </c>
      <c r="C112" t="inlineStr">
        <is>
          <t xml:space="preserve">CONCLUIDO	</t>
        </is>
      </c>
      <c r="D112" t="n">
        <v>7.6524</v>
      </c>
      <c r="E112" t="n">
        <v>13.07</v>
      </c>
      <c r="F112" t="n">
        <v>10.47</v>
      </c>
      <c r="G112" t="n">
        <v>125.63</v>
      </c>
      <c r="H112" t="n">
        <v>2.31</v>
      </c>
      <c r="I112" t="n">
        <v>5</v>
      </c>
      <c r="J112" t="n">
        <v>219.61</v>
      </c>
      <c r="K112" t="n">
        <v>52.44</v>
      </c>
      <c r="L112" t="n">
        <v>28.5</v>
      </c>
      <c r="M112" t="n">
        <v>3</v>
      </c>
      <c r="N112" t="n">
        <v>48.67</v>
      </c>
      <c r="O112" t="n">
        <v>27319.84</v>
      </c>
      <c r="P112" t="n">
        <v>125.77</v>
      </c>
      <c r="Q112" t="n">
        <v>197.75</v>
      </c>
      <c r="R112" t="n">
        <v>29.86</v>
      </c>
      <c r="S112" t="n">
        <v>25.4</v>
      </c>
      <c r="T112" t="n">
        <v>1400.81</v>
      </c>
      <c r="U112" t="n">
        <v>0.85</v>
      </c>
      <c r="V112" t="n">
        <v>0.89</v>
      </c>
      <c r="W112" t="n">
        <v>2.95</v>
      </c>
      <c r="X112" t="n">
        <v>0.08</v>
      </c>
      <c r="Y112" t="n">
        <v>1</v>
      </c>
      <c r="Z112" t="n">
        <v>10</v>
      </c>
      <c r="AA112" t="n">
        <v>353.3742214332626</v>
      </c>
      <c r="AB112" t="n">
        <v>483.5021995353699</v>
      </c>
      <c r="AC112" t="n">
        <v>437.3574282113124</v>
      </c>
      <c r="AD112" t="n">
        <v>353374.2214332626</v>
      </c>
      <c r="AE112" t="n">
        <v>483502.1995353699</v>
      </c>
      <c r="AF112" t="n">
        <v>2.636326228722241e-06</v>
      </c>
      <c r="AG112" t="n">
        <v>17.01822916666667</v>
      </c>
      <c r="AH112" t="n">
        <v>437357.4282113124</v>
      </c>
    </row>
    <row r="113">
      <c r="A113" t="n">
        <v>111</v>
      </c>
      <c r="B113" t="n">
        <v>90</v>
      </c>
      <c r="C113" t="inlineStr">
        <is>
          <t xml:space="preserve">CONCLUIDO	</t>
        </is>
      </c>
      <c r="D113" t="n">
        <v>7.6524</v>
      </c>
      <c r="E113" t="n">
        <v>13.07</v>
      </c>
      <c r="F113" t="n">
        <v>10.47</v>
      </c>
      <c r="G113" t="n">
        <v>125.63</v>
      </c>
      <c r="H113" t="n">
        <v>2.32</v>
      </c>
      <c r="I113" t="n">
        <v>5</v>
      </c>
      <c r="J113" t="n">
        <v>220.03</v>
      </c>
      <c r="K113" t="n">
        <v>52.44</v>
      </c>
      <c r="L113" t="n">
        <v>28.75</v>
      </c>
      <c r="M113" t="n">
        <v>3</v>
      </c>
      <c r="N113" t="n">
        <v>48.83</v>
      </c>
      <c r="O113" t="n">
        <v>27370.71</v>
      </c>
      <c r="P113" t="n">
        <v>125.61</v>
      </c>
      <c r="Q113" t="n">
        <v>197.75</v>
      </c>
      <c r="R113" t="n">
        <v>29.86</v>
      </c>
      <c r="S113" t="n">
        <v>25.4</v>
      </c>
      <c r="T113" t="n">
        <v>1401.62</v>
      </c>
      <c r="U113" t="n">
        <v>0.85</v>
      </c>
      <c r="V113" t="n">
        <v>0.89</v>
      </c>
      <c r="W113" t="n">
        <v>2.95</v>
      </c>
      <c r="X113" t="n">
        <v>0.08</v>
      </c>
      <c r="Y113" t="n">
        <v>1</v>
      </c>
      <c r="Z113" t="n">
        <v>10</v>
      </c>
      <c r="AA113" t="n">
        <v>353.2604383886344</v>
      </c>
      <c r="AB113" t="n">
        <v>483.3465165539558</v>
      </c>
      <c r="AC113" t="n">
        <v>437.216603395142</v>
      </c>
      <c r="AD113" t="n">
        <v>353260.4383886344</v>
      </c>
      <c r="AE113" t="n">
        <v>483346.5165539558</v>
      </c>
      <c r="AF113" t="n">
        <v>2.636326228722241e-06</v>
      </c>
      <c r="AG113" t="n">
        <v>17.01822916666667</v>
      </c>
      <c r="AH113" t="n">
        <v>437216.6033951421</v>
      </c>
    </row>
    <row r="114">
      <c r="A114" t="n">
        <v>112</v>
      </c>
      <c r="B114" t="n">
        <v>90</v>
      </c>
      <c r="C114" t="inlineStr">
        <is>
          <t xml:space="preserve">CONCLUIDO	</t>
        </is>
      </c>
      <c r="D114" t="n">
        <v>7.6521</v>
      </c>
      <c r="E114" t="n">
        <v>13.07</v>
      </c>
      <c r="F114" t="n">
        <v>10.47</v>
      </c>
      <c r="G114" t="n">
        <v>125.64</v>
      </c>
      <c r="H114" t="n">
        <v>2.34</v>
      </c>
      <c r="I114" t="n">
        <v>5</v>
      </c>
      <c r="J114" t="n">
        <v>220.44</v>
      </c>
      <c r="K114" t="n">
        <v>52.44</v>
      </c>
      <c r="L114" t="n">
        <v>29</v>
      </c>
      <c r="M114" t="n">
        <v>3</v>
      </c>
      <c r="N114" t="n">
        <v>49</v>
      </c>
      <c r="O114" t="n">
        <v>27421.64</v>
      </c>
      <c r="P114" t="n">
        <v>125.11</v>
      </c>
      <c r="Q114" t="n">
        <v>197.75</v>
      </c>
      <c r="R114" t="n">
        <v>29.77</v>
      </c>
      <c r="S114" t="n">
        <v>25.4</v>
      </c>
      <c r="T114" t="n">
        <v>1355.53</v>
      </c>
      <c r="U114" t="n">
        <v>0.85</v>
      </c>
      <c r="V114" t="n">
        <v>0.89</v>
      </c>
      <c r="W114" t="n">
        <v>2.95</v>
      </c>
      <c r="X114" t="n">
        <v>0.08</v>
      </c>
      <c r="Y114" t="n">
        <v>1</v>
      </c>
      <c r="Z114" t="n">
        <v>10</v>
      </c>
      <c r="AA114" t="n">
        <v>352.9098907239994</v>
      </c>
      <c r="AB114" t="n">
        <v>482.8668817741306</v>
      </c>
      <c r="AC114" t="n">
        <v>436.7827442855318</v>
      </c>
      <c r="AD114" t="n">
        <v>352909.8907239994</v>
      </c>
      <c r="AE114" t="n">
        <v>482866.8817741306</v>
      </c>
      <c r="AF114" t="n">
        <v>2.636222875804383e-06</v>
      </c>
      <c r="AG114" t="n">
        <v>17.01822916666667</v>
      </c>
      <c r="AH114" t="n">
        <v>436782.7442855318</v>
      </c>
    </row>
    <row r="115">
      <c r="A115" t="n">
        <v>113</v>
      </c>
      <c r="B115" t="n">
        <v>90</v>
      </c>
      <c r="C115" t="inlineStr">
        <is>
          <t xml:space="preserve">CONCLUIDO	</t>
        </is>
      </c>
      <c r="D115" t="n">
        <v>7.655</v>
      </c>
      <c r="E115" t="n">
        <v>13.06</v>
      </c>
      <c r="F115" t="n">
        <v>10.46</v>
      </c>
      <c r="G115" t="n">
        <v>125.58</v>
      </c>
      <c r="H115" t="n">
        <v>2.35</v>
      </c>
      <c r="I115" t="n">
        <v>5</v>
      </c>
      <c r="J115" t="n">
        <v>220.85</v>
      </c>
      <c r="K115" t="n">
        <v>52.44</v>
      </c>
      <c r="L115" t="n">
        <v>29.25</v>
      </c>
      <c r="M115" t="n">
        <v>3</v>
      </c>
      <c r="N115" t="n">
        <v>49.16</v>
      </c>
      <c r="O115" t="n">
        <v>27472.63</v>
      </c>
      <c r="P115" t="n">
        <v>124.68</v>
      </c>
      <c r="Q115" t="n">
        <v>197.76</v>
      </c>
      <c r="R115" t="n">
        <v>29.75</v>
      </c>
      <c r="S115" t="n">
        <v>25.4</v>
      </c>
      <c r="T115" t="n">
        <v>1345.61</v>
      </c>
      <c r="U115" t="n">
        <v>0.85</v>
      </c>
      <c r="V115" t="n">
        <v>0.89</v>
      </c>
      <c r="W115" t="n">
        <v>2.95</v>
      </c>
      <c r="X115" t="n">
        <v>0.07000000000000001</v>
      </c>
      <c r="Y115" t="n">
        <v>1</v>
      </c>
      <c r="Z115" t="n">
        <v>10</v>
      </c>
      <c r="AA115" t="n">
        <v>352.5182372989632</v>
      </c>
      <c r="AB115" t="n">
        <v>482.3310042794666</v>
      </c>
      <c r="AC115" t="n">
        <v>436.2980101868498</v>
      </c>
      <c r="AD115" t="n">
        <v>352518.2372989632</v>
      </c>
      <c r="AE115" t="n">
        <v>482331.0042794666</v>
      </c>
      <c r="AF115" t="n">
        <v>2.637221954010344e-06</v>
      </c>
      <c r="AG115" t="n">
        <v>17.00520833333333</v>
      </c>
      <c r="AH115" t="n">
        <v>436298.0101868497</v>
      </c>
    </row>
    <row r="116">
      <c r="A116" t="n">
        <v>114</v>
      </c>
      <c r="B116" t="n">
        <v>90</v>
      </c>
      <c r="C116" t="inlineStr">
        <is>
          <t xml:space="preserve">CONCLUIDO	</t>
        </is>
      </c>
      <c r="D116" t="n">
        <v>7.6535</v>
      </c>
      <c r="E116" t="n">
        <v>13.07</v>
      </c>
      <c r="F116" t="n">
        <v>10.47</v>
      </c>
      <c r="G116" t="n">
        <v>125.61</v>
      </c>
      <c r="H116" t="n">
        <v>2.37</v>
      </c>
      <c r="I116" t="n">
        <v>5</v>
      </c>
      <c r="J116" t="n">
        <v>221.27</v>
      </c>
      <c r="K116" t="n">
        <v>52.44</v>
      </c>
      <c r="L116" t="n">
        <v>29.5</v>
      </c>
      <c r="M116" t="n">
        <v>3</v>
      </c>
      <c r="N116" t="n">
        <v>49.32</v>
      </c>
      <c r="O116" t="n">
        <v>27523.67</v>
      </c>
      <c r="P116" t="n">
        <v>124.62</v>
      </c>
      <c r="Q116" t="n">
        <v>197.77</v>
      </c>
      <c r="R116" t="n">
        <v>29.74</v>
      </c>
      <c r="S116" t="n">
        <v>25.4</v>
      </c>
      <c r="T116" t="n">
        <v>1339.71</v>
      </c>
      <c r="U116" t="n">
        <v>0.85</v>
      </c>
      <c r="V116" t="n">
        <v>0.89</v>
      </c>
      <c r="W116" t="n">
        <v>2.95</v>
      </c>
      <c r="X116" t="n">
        <v>0.08</v>
      </c>
      <c r="Y116" t="n">
        <v>1</v>
      </c>
      <c r="Z116" t="n">
        <v>10</v>
      </c>
      <c r="AA116" t="n">
        <v>352.5380366364056</v>
      </c>
      <c r="AB116" t="n">
        <v>482.3580946064404</v>
      </c>
      <c r="AC116" t="n">
        <v>436.3225150510387</v>
      </c>
      <c r="AD116" t="n">
        <v>352538.0366364056</v>
      </c>
      <c r="AE116" t="n">
        <v>482358.0946064404</v>
      </c>
      <c r="AF116" t="n">
        <v>2.636705189421053e-06</v>
      </c>
      <c r="AG116" t="n">
        <v>17.01822916666667</v>
      </c>
      <c r="AH116" t="n">
        <v>436322.5150510387</v>
      </c>
    </row>
    <row r="117">
      <c r="A117" t="n">
        <v>115</v>
      </c>
      <c r="B117" t="n">
        <v>90</v>
      </c>
      <c r="C117" t="inlineStr">
        <is>
          <t xml:space="preserve">CONCLUIDO	</t>
        </is>
      </c>
      <c r="D117" t="n">
        <v>7.6892</v>
      </c>
      <c r="E117" t="n">
        <v>13.01</v>
      </c>
      <c r="F117" t="n">
        <v>10.44</v>
      </c>
      <c r="G117" t="n">
        <v>156.64</v>
      </c>
      <c r="H117" t="n">
        <v>2.39</v>
      </c>
      <c r="I117" t="n">
        <v>4</v>
      </c>
      <c r="J117" t="n">
        <v>221.68</v>
      </c>
      <c r="K117" t="n">
        <v>52.44</v>
      </c>
      <c r="L117" t="n">
        <v>29.75</v>
      </c>
      <c r="M117" t="n">
        <v>2</v>
      </c>
      <c r="N117" t="n">
        <v>49.49</v>
      </c>
      <c r="O117" t="n">
        <v>27574.77</v>
      </c>
      <c r="P117" t="n">
        <v>124.21</v>
      </c>
      <c r="Q117" t="n">
        <v>197.76</v>
      </c>
      <c r="R117" t="n">
        <v>29.02</v>
      </c>
      <c r="S117" t="n">
        <v>25.4</v>
      </c>
      <c r="T117" t="n">
        <v>986.9299999999999</v>
      </c>
      <c r="U117" t="n">
        <v>0.88</v>
      </c>
      <c r="V117" t="n">
        <v>0.89</v>
      </c>
      <c r="W117" t="n">
        <v>2.94</v>
      </c>
      <c r="X117" t="n">
        <v>0.05</v>
      </c>
      <c r="Y117" t="n">
        <v>1</v>
      </c>
      <c r="Z117" t="n">
        <v>10</v>
      </c>
      <c r="AA117" t="n">
        <v>351.3722209675133</v>
      </c>
      <c r="AB117" t="n">
        <v>480.7629741761045</v>
      </c>
      <c r="AC117" t="n">
        <v>434.8796306758084</v>
      </c>
      <c r="AD117" t="n">
        <v>351372.2209675133</v>
      </c>
      <c r="AE117" t="n">
        <v>480762.9741761045</v>
      </c>
      <c r="AF117" t="n">
        <v>2.649004186646157e-06</v>
      </c>
      <c r="AG117" t="n">
        <v>16.94010416666667</v>
      </c>
      <c r="AH117" t="n">
        <v>434879.6306758084</v>
      </c>
    </row>
    <row r="118">
      <c r="A118" t="n">
        <v>116</v>
      </c>
      <c r="B118" t="n">
        <v>90</v>
      </c>
      <c r="C118" t="inlineStr">
        <is>
          <t xml:space="preserve">CONCLUIDO	</t>
        </is>
      </c>
      <c r="D118" t="n">
        <v>7.691</v>
      </c>
      <c r="E118" t="n">
        <v>13</v>
      </c>
      <c r="F118" t="n">
        <v>10.44</v>
      </c>
      <c r="G118" t="n">
        <v>156.59</v>
      </c>
      <c r="H118" t="n">
        <v>2.4</v>
      </c>
      <c r="I118" t="n">
        <v>4</v>
      </c>
      <c r="J118" t="n">
        <v>222.1</v>
      </c>
      <c r="K118" t="n">
        <v>52.44</v>
      </c>
      <c r="L118" t="n">
        <v>30</v>
      </c>
      <c r="M118" t="n">
        <v>2</v>
      </c>
      <c r="N118" t="n">
        <v>49.65</v>
      </c>
      <c r="O118" t="n">
        <v>27625.93</v>
      </c>
      <c r="P118" t="n">
        <v>124.42</v>
      </c>
      <c r="Q118" t="n">
        <v>197.75</v>
      </c>
      <c r="R118" t="n">
        <v>28.9</v>
      </c>
      <c r="S118" t="n">
        <v>25.4</v>
      </c>
      <c r="T118" t="n">
        <v>923.6</v>
      </c>
      <c r="U118" t="n">
        <v>0.88</v>
      </c>
      <c r="V118" t="n">
        <v>0.89</v>
      </c>
      <c r="W118" t="n">
        <v>2.94</v>
      </c>
      <c r="X118" t="n">
        <v>0.05</v>
      </c>
      <c r="Y118" t="n">
        <v>1</v>
      </c>
      <c r="Z118" t="n">
        <v>10</v>
      </c>
      <c r="AA118" t="n">
        <v>351.4911368472305</v>
      </c>
      <c r="AB118" t="n">
        <v>480.9256801289319</v>
      </c>
      <c r="AC118" t="n">
        <v>435.0268082008572</v>
      </c>
      <c r="AD118" t="n">
        <v>351491.1368472305</v>
      </c>
      <c r="AE118" t="n">
        <v>480925.6801289319</v>
      </c>
      <c r="AF118" t="n">
        <v>2.649624304153305e-06</v>
      </c>
      <c r="AG118" t="n">
        <v>16.92708333333333</v>
      </c>
      <c r="AH118" t="n">
        <v>435026.8082008572</v>
      </c>
    </row>
    <row r="119">
      <c r="A119" t="n">
        <v>117</v>
      </c>
      <c r="B119" t="n">
        <v>90</v>
      </c>
      <c r="C119" t="inlineStr">
        <is>
          <t xml:space="preserve">CONCLUIDO	</t>
        </is>
      </c>
      <c r="D119" t="n">
        <v>7.6879</v>
      </c>
      <c r="E119" t="n">
        <v>13.01</v>
      </c>
      <c r="F119" t="n">
        <v>10.44</v>
      </c>
      <c r="G119" t="n">
        <v>156.67</v>
      </c>
      <c r="H119" t="n">
        <v>2.42</v>
      </c>
      <c r="I119" t="n">
        <v>4</v>
      </c>
      <c r="J119" t="n">
        <v>222.51</v>
      </c>
      <c r="K119" t="n">
        <v>52.44</v>
      </c>
      <c r="L119" t="n">
        <v>30.25</v>
      </c>
      <c r="M119" t="n">
        <v>2</v>
      </c>
      <c r="N119" t="n">
        <v>49.82</v>
      </c>
      <c r="O119" t="n">
        <v>27677.27</v>
      </c>
      <c r="P119" t="n">
        <v>124.6</v>
      </c>
      <c r="Q119" t="n">
        <v>197.75</v>
      </c>
      <c r="R119" t="n">
        <v>29.08</v>
      </c>
      <c r="S119" t="n">
        <v>25.4</v>
      </c>
      <c r="T119" t="n">
        <v>1016.56</v>
      </c>
      <c r="U119" t="n">
        <v>0.87</v>
      </c>
      <c r="V119" t="n">
        <v>0.89</v>
      </c>
      <c r="W119" t="n">
        <v>2.95</v>
      </c>
      <c r="X119" t="n">
        <v>0.06</v>
      </c>
      <c r="Y119" t="n">
        <v>1</v>
      </c>
      <c r="Z119" t="n">
        <v>10</v>
      </c>
      <c r="AA119" t="n">
        <v>351.6697269301737</v>
      </c>
      <c r="AB119" t="n">
        <v>481.1700349592533</v>
      </c>
      <c r="AC119" t="n">
        <v>435.2478421491269</v>
      </c>
      <c r="AD119" t="n">
        <v>351669.7269301737</v>
      </c>
      <c r="AE119" t="n">
        <v>481170.0349592533</v>
      </c>
      <c r="AF119" t="n">
        <v>2.648556324002106e-06</v>
      </c>
      <c r="AG119" t="n">
        <v>16.94010416666667</v>
      </c>
      <c r="AH119" t="n">
        <v>435247.8421491269</v>
      </c>
    </row>
    <row r="120">
      <c r="A120" t="n">
        <v>118</v>
      </c>
      <c r="B120" t="n">
        <v>90</v>
      </c>
      <c r="C120" t="inlineStr">
        <is>
          <t xml:space="preserve">CONCLUIDO	</t>
        </is>
      </c>
      <c r="D120" t="n">
        <v>7.6884</v>
      </c>
      <c r="E120" t="n">
        <v>13.01</v>
      </c>
      <c r="F120" t="n">
        <v>10.44</v>
      </c>
      <c r="G120" t="n">
        <v>156.66</v>
      </c>
      <c r="H120" t="n">
        <v>2.43</v>
      </c>
      <c r="I120" t="n">
        <v>4</v>
      </c>
      <c r="J120" t="n">
        <v>222.93</v>
      </c>
      <c r="K120" t="n">
        <v>52.44</v>
      </c>
      <c r="L120" t="n">
        <v>30.5</v>
      </c>
      <c r="M120" t="n">
        <v>2</v>
      </c>
      <c r="N120" t="n">
        <v>49.99</v>
      </c>
      <c r="O120" t="n">
        <v>27728.54</v>
      </c>
      <c r="P120" t="n">
        <v>124.75</v>
      </c>
      <c r="Q120" t="n">
        <v>197.75</v>
      </c>
      <c r="R120" t="n">
        <v>29.09</v>
      </c>
      <c r="S120" t="n">
        <v>25.4</v>
      </c>
      <c r="T120" t="n">
        <v>1019.59</v>
      </c>
      <c r="U120" t="n">
        <v>0.87</v>
      </c>
      <c r="V120" t="n">
        <v>0.89</v>
      </c>
      <c r="W120" t="n">
        <v>2.94</v>
      </c>
      <c r="X120" t="n">
        <v>0.05</v>
      </c>
      <c r="Y120" t="n">
        <v>1</v>
      </c>
      <c r="Z120" t="n">
        <v>10</v>
      </c>
      <c r="AA120" t="n">
        <v>351.7676339086257</v>
      </c>
      <c r="AB120" t="n">
        <v>481.3039956065224</v>
      </c>
      <c r="AC120" t="n">
        <v>435.3690177802355</v>
      </c>
      <c r="AD120" t="n">
        <v>351767.6339086258</v>
      </c>
      <c r="AE120" t="n">
        <v>481303.9956065224</v>
      </c>
      <c r="AF120" t="n">
        <v>2.648728578865202e-06</v>
      </c>
      <c r="AG120" t="n">
        <v>16.94010416666667</v>
      </c>
      <c r="AH120" t="n">
        <v>435369.0177802355</v>
      </c>
    </row>
    <row r="121">
      <c r="A121" t="n">
        <v>119</v>
      </c>
      <c r="B121" t="n">
        <v>90</v>
      </c>
      <c r="C121" t="inlineStr">
        <is>
          <t xml:space="preserve">CONCLUIDO	</t>
        </is>
      </c>
      <c r="D121" t="n">
        <v>7.6882</v>
      </c>
      <c r="E121" t="n">
        <v>13.01</v>
      </c>
      <c r="F121" t="n">
        <v>10.44</v>
      </c>
      <c r="G121" t="n">
        <v>156.66</v>
      </c>
      <c r="H121" t="n">
        <v>2.45</v>
      </c>
      <c r="I121" t="n">
        <v>4</v>
      </c>
      <c r="J121" t="n">
        <v>223.34</v>
      </c>
      <c r="K121" t="n">
        <v>52.44</v>
      </c>
      <c r="L121" t="n">
        <v>30.75</v>
      </c>
      <c r="M121" t="n">
        <v>2</v>
      </c>
      <c r="N121" t="n">
        <v>50.15</v>
      </c>
      <c r="O121" t="n">
        <v>27779.88</v>
      </c>
      <c r="P121" t="n">
        <v>124.91</v>
      </c>
      <c r="Q121" t="n">
        <v>197.79</v>
      </c>
      <c r="R121" t="n">
        <v>29.04</v>
      </c>
      <c r="S121" t="n">
        <v>25.4</v>
      </c>
      <c r="T121" t="n">
        <v>997.66</v>
      </c>
      <c r="U121" t="n">
        <v>0.87</v>
      </c>
      <c r="V121" t="n">
        <v>0.89</v>
      </c>
      <c r="W121" t="n">
        <v>2.95</v>
      </c>
      <c r="X121" t="n">
        <v>0.05</v>
      </c>
      <c r="Y121" t="n">
        <v>1</v>
      </c>
      <c r="Z121" t="n">
        <v>10</v>
      </c>
      <c r="AA121" t="n">
        <v>351.8841958165983</v>
      </c>
      <c r="AB121" t="n">
        <v>481.4634807513589</v>
      </c>
      <c r="AC121" t="n">
        <v>435.5132818866876</v>
      </c>
      <c r="AD121" t="n">
        <v>351884.1958165983</v>
      </c>
      <c r="AE121" t="n">
        <v>481463.4807513589</v>
      </c>
      <c r="AF121" t="n">
        <v>2.648659676919964e-06</v>
      </c>
      <c r="AG121" t="n">
        <v>16.94010416666667</v>
      </c>
      <c r="AH121" t="n">
        <v>435513.2818866876</v>
      </c>
    </row>
    <row r="122">
      <c r="A122" t="n">
        <v>120</v>
      </c>
      <c r="B122" t="n">
        <v>90</v>
      </c>
      <c r="C122" t="inlineStr">
        <is>
          <t xml:space="preserve">CONCLUIDO	</t>
        </is>
      </c>
      <c r="D122" t="n">
        <v>7.6897</v>
      </c>
      <c r="E122" t="n">
        <v>13</v>
      </c>
      <c r="F122" t="n">
        <v>10.44</v>
      </c>
      <c r="G122" t="n">
        <v>156.62</v>
      </c>
      <c r="H122" t="n">
        <v>2.46</v>
      </c>
      <c r="I122" t="n">
        <v>4</v>
      </c>
      <c r="J122" t="n">
        <v>223.76</v>
      </c>
      <c r="K122" t="n">
        <v>52.44</v>
      </c>
      <c r="L122" t="n">
        <v>31</v>
      </c>
      <c r="M122" t="n">
        <v>2</v>
      </c>
      <c r="N122" t="n">
        <v>50.32</v>
      </c>
      <c r="O122" t="n">
        <v>27831.27</v>
      </c>
      <c r="P122" t="n">
        <v>125.04</v>
      </c>
      <c r="Q122" t="n">
        <v>197.75</v>
      </c>
      <c r="R122" t="n">
        <v>29.03</v>
      </c>
      <c r="S122" t="n">
        <v>25.4</v>
      </c>
      <c r="T122" t="n">
        <v>988.71</v>
      </c>
      <c r="U122" t="n">
        <v>0.88</v>
      </c>
      <c r="V122" t="n">
        <v>0.89</v>
      </c>
      <c r="W122" t="n">
        <v>2.94</v>
      </c>
      <c r="X122" t="n">
        <v>0.05</v>
      </c>
      <c r="Y122" t="n">
        <v>1</v>
      </c>
      <c r="Z122" t="n">
        <v>10</v>
      </c>
      <c r="AA122" t="n">
        <v>351.9513630135804</v>
      </c>
      <c r="AB122" t="n">
        <v>481.5553818734775</v>
      </c>
      <c r="AC122" t="n">
        <v>435.5964120946953</v>
      </c>
      <c r="AD122" t="n">
        <v>351951.3630135804</v>
      </c>
      <c r="AE122" t="n">
        <v>481555.3818734775</v>
      </c>
      <c r="AF122" t="n">
        <v>2.649176441509254e-06</v>
      </c>
      <c r="AG122" t="n">
        <v>16.92708333333333</v>
      </c>
      <c r="AH122" t="n">
        <v>435596.4120946953</v>
      </c>
    </row>
    <row r="123">
      <c r="A123" t="n">
        <v>121</v>
      </c>
      <c r="B123" t="n">
        <v>90</v>
      </c>
      <c r="C123" t="inlineStr">
        <is>
          <t xml:space="preserve">CONCLUIDO	</t>
        </is>
      </c>
      <c r="D123" t="n">
        <v>7.689</v>
      </c>
      <c r="E123" t="n">
        <v>13.01</v>
      </c>
      <c r="F123" t="n">
        <v>10.44</v>
      </c>
      <c r="G123" t="n">
        <v>156.64</v>
      </c>
      <c r="H123" t="n">
        <v>2.48</v>
      </c>
      <c r="I123" t="n">
        <v>4</v>
      </c>
      <c r="J123" t="n">
        <v>224.18</v>
      </c>
      <c r="K123" t="n">
        <v>52.44</v>
      </c>
      <c r="L123" t="n">
        <v>31.25</v>
      </c>
      <c r="M123" t="n">
        <v>2</v>
      </c>
      <c r="N123" t="n">
        <v>50.49</v>
      </c>
      <c r="O123" t="n">
        <v>27882.72</v>
      </c>
      <c r="P123" t="n">
        <v>125.08</v>
      </c>
      <c r="Q123" t="n">
        <v>197.75</v>
      </c>
      <c r="R123" t="n">
        <v>29.04</v>
      </c>
      <c r="S123" t="n">
        <v>25.4</v>
      </c>
      <c r="T123" t="n">
        <v>996.45</v>
      </c>
      <c r="U123" t="n">
        <v>0.87</v>
      </c>
      <c r="V123" t="n">
        <v>0.89</v>
      </c>
      <c r="W123" t="n">
        <v>2.94</v>
      </c>
      <c r="X123" t="n">
        <v>0.05</v>
      </c>
      <c r="Y123" t="n">
        <v>1</v>
      </c>
      <c r="Z123" t="n">
        <v>10</v>
      </c>
      <c r="AA123" t="n">
        <v>351.9912693172111</v>
      </c>
      <c r="AB123" t="n">
        <v>481.6099834386468</v>
      </c>
      <c r="AC123" t="n">
        <v>435.6458025631187</v>
      </c>
      <c r="AD123" t="n">
        <v>351991.2693172111</v>
      </c>
      <c r="AE123" t="n">
        <v>481609.9834386468</v>
      </c>
      <c r="AF123" t="n">
        <v>2.648935284700918e-06</v>
      </c>
      <c r="AG123" t="n">
        <v>16.94010416666667</v>
      </c>
      <c r="AH123" t="n">
        <v>435645.8025631186</v>
      </c>
    </row>
    <row r="124">
      <c r="A124" t="n">
        <v>122</v>
      </c>
      <c r="B124" t="n">
        <v>90</v>
      </c>
      <c r="C124" t="inlineStr">
        <is>
          <t xml:space="preserve">CONCLUIDO	</t>
        </is>
      </c>
      <c r="D124" t="n">
        <v>7.6851</v>
      </c>
      <c r="E124" t="n">
        <v>13.01</v>
      </c>
      <c r="F124" t="n">
        <v>10.45</v>
      </c>
      <c r="G124" t="n">
        <v>156.74</v>
      </c>
      <c r="H124" t="n">
        <v>2.49</v>
      </c>
      <c r="I124" t="n">
        <v>4</v>
      </c>
      <c r="J124" t="n">
        <v>224.6</v>
      </c>
      <c r="K124" t="n">
        <v>52.44</v>
      </c>
      <c r="L124" t="n">
        <v>31.5</v>
      </c>
      <c r="M124" t="n">
        <v>2</v>
      </c>
      <c r="N124" t="n">
        <v>50.65</v>
      </c>
      <c r="O124" t="n">
        <v>27934.23</v>
      </c>
      <c r="P124" t="n">
        <v>125.22</v>
      </c>
      <c r="Q124" t="n">
        <v>197.75</v>
      </c>
      <c r="R124" t="n">
        <v>29.21</v>
      </c>
      <c r="S124" t="n">
        <v>25.4</v>
      </c>
      <c r="T124" t="n">
        <v>1079.83</v>
      </c>
      <c r="U124" t="n">
        <v>0.87</v>
      </c>
      <c r="V124" t="n">
        <v>0.89</v>
      </c>
      <c r="W124" t="n">
        <v>2.95</v>
      </c>
      <c r="X124" t="n">
        <v>0.06</v>
      </c>
      <c r="Y124" t="n">
        <v>1</v>
      </c>
      <c r="Z124" t="n">
        <v>10</v>
      </c>
      <c r="AA124" t="n">
        <v>352.1923314746</v>
      </c>
      <c r="AB124" t="n">
        <v>481.8850855526226</v>
      </c>
      <c r="AC124" t="n">
        <v>435.8946493174449</v>
      </c>
      <c r="AD124" t="n">
        <v>352192.3314746</v>
      </c>
      <c r="AE124" t="n">
        <v>481885.0855526226</v>
      </c>
      <c r="AF124" t="n">
        <v>2.647591696768764e-06</v>
      </c>
      <c r="AG124" t="n">
        <v>16.94010416666667</v>
      </c>
      <c r="AH124" t="n">
        <v>435894.6493174449</v>
      </c>
    </row>
    <row r="125">
      <c r="A125" t="n">
        <v>123</v>
      </c>
      <c r="B125" t="n">
        <v>90</v>
      </c>
      <c r="C125" t="inlineStr">
        <is>
          <t xml:space="preserve">CONCLUIDO	</t>
        </is>
      </c>
      <c r="D125" t="n">
        <v>7.6851</v>
      </c>
      <c r="E125" t="n">
        <v>13.01</v>
      </c>
      <c r="F125" t="n">
        <v>10.45</v>
      </c>
      <c r="G125" t="n">
        <v>156.74</v>
      </c>
      <c r="H125" t="n">
        <v>2.51</v>
      </c>
      <c r="I125" t="n">
        <v>4</v>
      </c>
      <c r="J125" t="n">
        <v>225.01</v>
      </c>
      <c r="K125" t="n">
        <v>52.44</v>
      </c>
      <c r="L125" t="n">
        <v>31.75</v>
      </c>
      <c r="M125" t="n">
        <v>2</v>
      </c>
      <c r="N125" t="n">
        <v>50.82</v>
      </c>
      <c r="O125" t="n">
        <v>27985.79</v>
      </c>
      <c r="P125" t="n">
        <v>125.24</v>
      </c>
      <c r="Q125" t="n">
        <v>197.75</v>
      </c>
      <c r="R125" t="n">
        <v>29.22</v>
      </c>
      <c r="S125" t="n">
        <v>25.4</v>
      </c>
      <c r="T125" t="n">
        <v>1087.94</v>
      </c>
      <c r="U125" t="n">
        <v>0.87</v>
      </c>
      <c r="V125" t="n">
        <v>0.89</v>
      </c>
      <c r="W125" t="n">
        <v>2.95</v>
      </c>
      <c r="X125" t="n">
        <v>0.06</v>
      </c>
      <c r="Y125" t="n">
        <v>1</v>
      </c>
      <c r="Z125" t="n">
        <v>10</v>
      </c>
      <c r="AA125" t="n">
        <v>352.2064938370077</v>
      </c>
      <c r="AB125" t="n">
        <v>481.9044631216681</v>
      </c>
      <c r="AC125" t="n">
        <v>435.9121775184972</v>
      </c>
      <c r="AD125" t="n">
        <v>352206.4938370077</v>
      </c>
      <c r="AE125" t="n">
        <v>481904.4631216681</v>
      </c>
      <c r="AF125" t="n">
        <v>2.647591696768764e-06</v>
      </c>
      <c r="AG125" t="n">
        <v>16.94010416666667</v>
      </c>
      <c r="AH125" t="n">
        <v>435912.1775184972</v>
      </c>
    </row>
    <row r="126">
      <c r="A126" t="n">
        <v>124</v>
      </c>
      <c r="B126" t="n">
        <v>90</v>
      </c>
      <c r="C126" t="inlineStr">
        <is>
          <t xml:space="preserve">CONCLUIDO	</t>
        </is>
      </c>
      <c r="D126" t="n">
        <v>7.6871</v>
      </c>
      <c r="E126" t="n">
        <v>13.01</v>
      </c>
      <c r="F126" t="n">
        <v>10.45</v>
      </c>
      <c r="G126" t="n">
        <v>156.69</v>
      </c>
      <c r="H126" t="n">
        <v>2.52</v>
      </c>
      <c r="I126" t="n">
        <v>4</v>
      </c>
      <c r="J126" t="n">
        <v>225.43</v>
      </c>
      <c r="K126" t="n">
        <v>52.44</v>
      </c>
      <c r="L126" t="n">
        <v>32</v>
      </c>
      <c r="M126" t="n">
        <v>2</v>
      </c>
      <c r="N126" t="n">
        <v>50.99</v>
      </c>
      <c r="O126" t="n">
        <v>28037.42</v>
      </c>
      <c r="P126" t="n">
        <v>125.15</v>
      </c>
      <c r="Q126" t="n">
        <v>197.75</v>
      </c>
      <c r="R126" t="n">
        <v>29.16</v>
      </c>
      <c r="S126" t="n">
        <v>25.4</v>
      </c>
      <c r="T126" t="n">
        <v>1057.87</v>
      </c>
      <c r="U126" t="n">
        <v>0.87</v>
      </c>
      <c r="V126" t="n">
        <v>0.89</v>
      </c>
      <c r="W126" t="n">
        <v>2.94</v>
      </c>
      <c r="X126" t="n">
        <v>0.06</v>
      </c>
      <c r="Y126" t="n">
        <v>1</v>
      </c>
      <c r="Z126" t="n">
        <v>10</v>
      </c>
      <c r="AA126" t="n">
        <v>352.1095739462173</v>
      </c>
      <c r="AB126" t="n">
        <v>481.771853051285</v>
      </c>
      <c r="AC126" t="n">
        <v>435.7922235671121</v>
      </c>
      <c r="AD126" t="n">
        <v>352109.5739462173</v>
      </c>
      <c r="AE126" t="n">
        <v>481771.853051285</v>
      </c>
      <c r="AF126" t="n">
        <v>2.648280716221151e-06</v>
      </c>
      <c r="AG126" t="n">
        <v>16.94010416666667</v>
      </c>
      <c r="AH126" t="n">
        <v>435792.2235671121</v>
      </c>
    </row>
    <row r="127">
      <c r="A127" t="n">
        <v>125</v>
      </c>
      <c r="B127" t="n">
        <v>90</v>
      </c>
      <c r="C127" t="inlineStr">
        <is>
          <t xml:space="preserve">CONCLUIDO	</t>
        </is>
      </c>
      <c r="D127" t="n">
        <v>7.6895</v>
      </c>
      <c r="E127" t="n">
        <v>13</v>
      </c>
      <c r="F127" t="n">
        <v>10.44</v>
      </c>
      <c r="G127" t="n">
        <v>156.63</v>
      </c>
      <c r="H127" t="n">
        <v>2.54</v>
      </c>
      <c r="I127" t="n">
        <v>4</v>
      </c>
      <c r="J127" t="n">
        <v>225.85</v>
      </c>
      <c r="K127" t="n">
        <v>52.44</v>
      </c>
      <c r="L127" t="n">
        <v>32.25</v>
      </c>
      <c r="M127" t="n">
        <v>2</v>
      </c>
      <c r="N127" t="n">
        <v>51.16</v>
      </c>
      <c r="O127" t="n">
        <v>28089.1</v>
      </c>
      <c r="P127" t="n">
        <v>125.06</v>
      </c>
      <c r="Q127" t="n">
        <v>197.75</v>
      </c>
      <c r="R127" t="n">
        <v>28.92</v>
      </c>
      <c r="S127" t="n">
        <v>25.4</v>
      </c>
      <c r="T127" t="n">
        <v>938.36</v>
      </c>
      <c r="U127" t="n">
        <v>0.88</v>
      </c>
      <c r="V127" t="n">
        <v>0.89</v>
      </c>
      <c r="W127" t="n">
        <v>2.95</v>
      </c>
      <c r="X127" t="n">
        <v>0.05</v>
      </c>
      <c r="Y127" t="n">
        <v>1</v>
      </c>
      <c r="Z127" t="n">
        <v>10</v>
      </c>
      <c r="AA127" t="n">
        <v>351.9688301840495</v>
      </c>
      <c r="AB127" t="n">
        <v>481.5792812267103</v>
      </c>
      <c r="AC127" t="n">
        <v>435.6180305271986</v>
      </c>
      <c r="AD127" t="n">
        <v>351968.8301840494</v>
      </c>
      <c r="AE127" t="n">
        <v>481579.2812267104</v>
      </c>
      <c r="AF127" t="n">
        <v>2.649107539564015e-06</v>
      </c>
      <c r="AG127" t="n">
        <v>16.92708333333333</v>
      </c>
      <c r="AH127" t="n">
        <v>435618.0305271986</v>
      </c>
    </row>
    <row r="128">
      <c r="A128" t="n">
        <v>126</v>
      </c>
      <c r="B128" t="n">
        <v>90</v>
      </c>
      <c r="C128" t="inlineStr">
        <is>
          <t xml:space="preserve">CONCLUIDO	</t>
        </is>
      </c>
      <c r="D128" t="n">
        <v>7.6905</v>
      </c>
      <c r="E128" t="n">
        <v>13</v>
      </c>
      <c r="F128" t="n">
        <v>10.44</v>
      </c>
      <c r="G128" t="n">
        <v>156.6</v>
      </c>
      <c r="H128" t="n">
        <v>2.55</v>
      </c>
      <c r="I128" t="n">
        <v>4</v>
      </c>
      <c r="J128" t="n">
        <v>226.27</v>
      </c>
      <c r="K128" t="n">
        <v>52.44</v>
      </c>
      <c r="L128" t="n">
        <v>32.5</v>
      </c>
      <c r="M128" t="n">
        <v>2</v>
      </c>
      <c r="N128" t="n">
        <v>51.33</v>
      </c>
      <c r="O128" t="n">
        <v>28140.84</v>
      </c>
      <c r="P128" t="n">
        <v>124.96</v>
      </c>
      <c r="Q128" t="n">
        <v>197.75</v>
      </c>
      <c r="R128" t="n">
        <v>28.97</v>
      </c>
      <c r="S128" t="n">
        <v>25.4</v>
      </c>
      <c r="T128" t="n">
        <v>962.9400000000001</v>
      </c>
      <c r="U128" t="n">
        <v>0.88</v>
      </c>
      <c r="V128" t="n">
        <v>0.89</v>
      </c>
      <c r="W128" t="n">
        <v>2.94</v>
      </c>
      <c r="X128" t="n">
        <v>0.05</v>
      </c>
      <c r="Y128" t="n">
        <v>1</v>
      </c>
      <c r="Z128" t="n">
        <v>10</v>
      </c>
      <c r="AA128" t="n">
        <v>351.8815034167682</v>
      </c>
      <c r="AB128" t="n">
        <v>481.459796891131</v>
      </c>
      <c r="AC128" t="n">
        <v>435.5099496089097</v>
      </c>
      <c r="AD128" t="n">
        <v>351881.5034167682</v>
      </c>
      <c r="AE128" t="n">
        <v>481459.796891131</v>
      </c>
      <c r="AF128" t="n">
        <v>2.649452049290209e-06</v>
      </c>
      <c r="AG128" t="n">
        <v>16.92708333333333</v>
      </c>
      <c r="AH128" t="n">
        <v>435509.9496089097</v>
      </c>
    </row>
    <row r="129">
      <c r="A129" t="n">
        <v>127</v>
      </c>
      <c r="B129" t="n">
        <v>90</v>
      </c>
      <c r="C129" t="inlineStr">
        <is>
          <t xml:space="preserve">CONCLUIDO	</t>
        </is>
      </c>
      <c r="D129" t="n">
        <v>7.6871</v>
      </c>
      <c r="E129" t="n">
        <v>13.01</v>
      </c>
      <c r="F129" t="n">
        <v>10.45</v>
      </c>
      <c r="G129" t="n">
        <v>156.69</v>
      </c>
      <c r="H129" t="n">
        <v>2.57</v>
      </c>
      <c r="I129" t="n">
        <v>4</v>
      </c>
      <c r="J129" t="n">
        <v>226.69</v>
      </c>
      <c r="K129" t="n">
        <v>52.44</v>
      </c>
      <c r="L129" t="n">
        <v>32.75</v>
      </c>
      <c r="M129" t="n">
        <v>2</v>
      </c>
      <c r="N129" t="n">
        <v>51.5</v>
      </c>
      <c r="O129" t="n">
        <v>28192.65</v>
      </c>
      <c r="P129" t="n">
        <v>125.07</v>
      </c>
      <c r="Q129" t="n">
        <v>197.75</v>
      </c>
      <c r="R129" t="n">
        <v>29.1</v>
      </c>
      <c r="S129" t="n">
        <v>25.4</v>
      </c>
      <c r="T129" t="n">
        <v>1023.67</v>
      </c>
      <c r="U129" t="n">
        <v>0.87</v>
      </c>
      <c r="V129" t="n">
        <v>0.89</v>
      </c>
      <c r="W129" t="n">
        <v>2.95</v>
      </c>
      <c r="X129" t="n">
        <v>0.06</v>
      </c>
      <c r="Y129" t="n">
        <v>1</v>
      </c>
      <c r="Z129" t="n">
        <v>10</v>
      </c>
      <c r="AA129" t="n">
        <v>352.0529392354218</v>
      </c>
      <c r="AB129" t="n">
        <v>481.6943629414274</v>
      </c>
      <c r="AC129" t="n">
        <v>435.7221290045812</v>
      </c>
      <c r="AD129" t="n">
        <v>352052.9392354218</v>
      </c>
      <c r="AE129" t="n">
        <v>481694.3629414274</v>
      </c>
      <c r="AF129" t="n">
        <v>2.648280716221151e-06</v>
      </c>
      <c r="AG129" t="n">
        <v>16.94010416666667</v>
      </c>
      <c r="AH129" t="n">
        <v>435722.1290045812</v>
      </c>
    </row>
    <row r="130">
      <c r="A130" t="n">
        <v>128</v>
      </c>
      <c r="B130" t="n">
        <v>90</v>
      </c>
      <c r="C130" t="inlineStr">
        <is>
          <t xml:space="preserve">CONCLUIDO	</t>
        </is>
      </c>
      <c r="D130" t="n">
        <v>7.688</v>
      </c>
      <c r="E130" t="n">
        <v>13.01</v>
      </c>
      <c r="F130" t="n">
        <v>10.44</v>
      </c>
      <c r="G130" t="n">
        <v>156.67</v>
      </c>
      <c r="H130" t="n">
        <v>2.58</v>
      </c>
      <c r="I130" t="n">
        <v>4</v>
      </c>
      <c r="J130" t="n">
        <v>227.11</v>
      </c>
      <c r="K130" t="n">
        <v>52.44</v>
      </c>
      <c r="L130" t="n">
        <v>33</v>
      </c>
      <c r="M130" t="n">
        <v>2</v>
      </c>
      <c r="N130" t="n">
        <v>51.67</v>
      </c>
      <c r="O130" t="n">
        <v>28244.51</v>
      </c>
      <c r="P130" t="n">
        <v>124.98</v>
      </c>
      <c r="Q130" t="n">
        <v>197.75</v>
      </c>
      <c r="R130" t="n">
        <v>29.04</v>
      </c>
      <c r="S130" t="n">
        <v>25.4</v>
      </c>
      <c r="T130" t="n">
        <v>994.4400000000001</v>
      </c>
      <c r="U130" t="n">
        <v>0.87</v>
      </c>
      <c r="V130" t="n">
        <v>0.89</v>
      </c>
      <c r="W130" t="n">
        <v>2.95</v>
      </c>
      <c r="X130" t="n">
        <v>0.05</v>
      </c>
      <c r="Y130" t="n">
        <v>1</v>
      </c>
      <c r="Z130" t="n">
        <v>10</v>
      </c>
      <c r="AA130" t="n">
        <v>351.9370571982619</v>
      </c>
      <c r="AB130" t="n">
        <v>481.5358080258305</v>
      </c>
      <c r="AC130" t="n">
        <v>435.5787063475957</v>
      </c>
      <c r="AD130" t="n">
        <v>351937.0571982619</v>
      </c>
      <c r="AE130" t="n">
        <v>481535.8080258305</v>
      </c>
      <c r="AF130" t="n">
        <v>2.648590774974725e-06</v>
      </c>
      <c r="AG130" t="n">
        <v>16.94010416666667</v>
      </c>
      <c r="AH130" t="n">
        <v>435578.7063475957</v>
      </c>
    </row>
    <row r="131">
      <c r="A131" t="n">
        <v>129</v>
      </c>
      <c r="B131" t="n">
        <v>90</v>
      </c>
      <c r="C131" t="inlineStr">
        <is>
          <t xml:space="preserve">CONCLUIDO	</t>
        </is>
      </c>
      <c r="D131" t="n">
        <v>7.6872</v>
      </c>
      <c r="E131" t="n">
        <v>13.01</v>
      </c>
      <c r="F131" t="n">
        <v>10.45</v>
      </c>
      <c r="G131" t="n">
        <v>156.69</v>
      </c>
      <c r="H131" t="n">
        <v>2.6</v>
      </c>
      <c r="I131" t="n">
        <v>4</v>
      </c>
      <c r="J131" t="n">
        <v>227.53</v>
      </c>
      <c r="K131" t="n">
        <v>52.44</v>
      </c>
      <c r="L131" t="n">
        <v>33.25</v>
      </c>
      <c r="M131" t="n">
        <v>2</v>
      </c>
      <c r="N131" t="n">
        <v>51.84</v>
      </c>
      <c r="O131" t="n">
        <v>28296.43</v>
      </c>
      <c r="P131" t="n">
        <v>124.95</v>
      </c>
      <c r="Q131" t="n">
        <v>197.75</v>
      </c>
      <c r="R131" t="n">
        <v>29.2</v>
      </c>
      <c r="S131" t="n">
        <v>25.4</v>
      </c>
      <c r="T131" t="n">
        <v>1078.53</v>
      </c>
      <c r="U131" t="n">
        <v>0.87</v>
      </c>
      <c r="V131" t="n">
        <v>0.89</v>
      </c>
      <c r="W131" t="n">
        <v>2.94</v>
      </c>
      <c r="X131" t="n">
        <v>0.06</v>
      </c>
      <c r="Y131" t="n">
        <v>1</v>
      </c>
      <c r="Z131" t="n">
        <v>10</v>
      </c>
      <c r="AA131" t="n">
        <v>351.9663300014161</v>
      </c>
      <c r="AB131" t="n">
        <v>481.5758603665311</v>
      </c>
      <c r="AC131" t="n">
        <v>435.6149361491136</v>
      </c>
      <c r="AD131" t="n">
        <v>351966.3300014161</v>
      </c>
      <c r="AE131" t="n">
        <v>481575.8603665311</v>
      </c>
      <c r="AF131" t="n">
        <v>2.64831516719377e-06</v>
      </c>
      <c r="AG131" t="n">
        <v>16.94010416666667</v>
      </c>
      <c r="AH131" t="n">
        <v>435614.9361491136</v>
      </c>
    </row>
    <row r="132">
      <c r="A132" t="n">
        <v>130</v>
      </c>
      <c r="B132" t="n">
        <v>90</v>
      </c>
      <c r="C132" t="inlineStr">
        <is>
          <t xml:space="preserve">CONCLUIDO	</t>
        </is>
      </c>
      <c r="D132" t="n">
        <v>7.6885</v>
      </c>
      <c r="E132" t="n">
        <v>13.01</v>
      </c>
      <c r="F132" t="n">
        <v>10.44</v>
      </c>
      <c r="G132" t="n">
        <v>156.65</v>
      </c>
      <c r="H132" t="n">
        <v>2.61</v>
      </c>
      <c r="I132" t="n">
        <v>4</v>
      </c>
      <c r="J132" t="n">
        <v>227.95</v>
      </c>
      <c r="K132" t="n">
        <v>52.44</v>
      </c>
      <c r="L132" t="n">
        <v>33.5</v>
      </c>
      <c r="M132" t="n">
        <v>2</v>
      </c>
      <c r="N132" t="n">
        <v>52.01</v>
      </c>
      <c r="O132" t="n">
        <v>28348.41</v>
      </c>
      <c r="P132" t="n">
        <v>124.93</v>
      </c>
      <c r="Q132" t="n">
        <v>197.75</v>
      </c>
      <c r="R132" t="n">
        <v>29.09</v>
      </c>
      <c r="S132" t="n">
        <v>25.4</v>
      </c>
      <c r="T132" t="n">
        <v>1019.87</v>
      </c>
      <c r="U132" t="n">
        <v>0.87</v>
      </c>
      <c r="V132" t="n">
        <v>0.89</v>
      </c>
      <c r="W132" t="n">
        <v>2.94</v>
      </c>
      <c r="X132" t="n">
        <v>0.05</v>
      </c>
      <c r="Y132" t="n">
        <v>1</v>
      </c>
      <c r="Z132" t="n">
        <v>10</v>
      </c>
      <c r="AA132" t="n">
        <v>351.8933845227861</v>
      </c>
      <c r="AB132" t="n">
        <v>481.4760531445422</v>
      </c>
      <c r="AC132" t="n">
        <v>435.524654388311</v>
      </c>
      <c r="AD132" t="n">
        <v>351893.3845227861</v>
      </c>
      <c r="AE132" t="n">
        <v>481476.0531445422</v>
      </c>
      <c r="AF132" t="n">
        <v>2.648763029837822e-06</v>
      </c>
      <c r="AG132" t="n">
        <v>16.94010416666667</v>
      </c>
      <c r="AH132" t="n">
        <v>435524.654388311</v>
      </c>
    </row>
    <row r="133">
      <c r="A133" t="n">
        <v>131</v>
      </c>
      <c r="B133" t="n">
        <v>90</v>
      </c>
      <c r="C133" t="inlineStr">
        <is>
          <t xml:space="preserve">CONCLUIDO	</t>
        </is>
      </c>
      <c r="D133" t="n">
        <v>7.6871</v>
      </c>
      <c r="E133" t="n">
        <v>13.01</v>
      </c>
      <c r="F133" t="n">
        <v>10.45</v>
      </c>
      <c r="G133" t="n">
        <v>156.69</v>
      </c>
      <c r="H133" t="n">
        <v>2.63</v>
      </c>
      <c r="I133" t="n">
        <v>4</v>
      </c>
      <c r="J133" t="n">
        <v>228.38</v>
      </c>
      <c r="K133" t="n">
        <v>52.44</v>
      </c>
      <c r="L133" t="n">
        <v>33.75</v>
      </c>
      <c r="M133" t="n">
        <v>2</v>
      </c>
      <c r="N133" t="n">
        <v>52.18</v>
      </c>
      <c r="O133" t="n">
        <v>28400.46</v>
      </c>
      <c r="P133" t="n">
        <v>124.84</v>
      </c>
      <c r="Q133" t="n">
        <v>197.76</v>
      </c>
      <c r="R133" t="n">
        <v>29.08</v>
      </c>
      <c r="S133" t="n">
        <v>25.4</v>
      </c>
      <c r="T133" t="n">
        <v>1017.27</v>
      </c>
      <c r="U133" t="n">
        <v>0.87</v>
      </c>
      <c r="V133" t="n">
        <v>0.89</v>
      </c>
      <c r="W133" t="n">
        <v>2.95</v>
      </c>
      <c r="X133" t="n">
        <v>0.06</v>
      </c>
      <c r="Y133" t="n">
        <v>1</v>
      </c>
      <c r="Z133" t="n">
        <v>10</v>
      </c>
      <c r="AA133" t="n">
        <v>351.8901144418845</v>
      </c>
      <c r="AB133" t="n">
        <v>481.4715788755867</v>
      </c>
      <c r="AC133" t="n">
        <v>435.520607137305</v>
      </c>
      <c r="AD133" t="n">
        <v>351890.1144418844</v>
      </c>
      <c r="AE133" t="n">
        <v>481471.5788755867</v>
      </c>
      <c r="AF133" t="n">
        <v>2.648280716221151e-06</v>
      </c>
      <c r="AG133" t="n">
        <v>16.94010416666667</v>
      </c>
      <c r="AH133" t="n">
        <v>435520.607137305</v>
      </c>
    </row>
    <row r="134">
      <c r="A134" t="n">
        <v>132</v>
      </c>
      <c r="B134" t="n">
        <v>90</v>
      </c>
      <c r="C134" t="inlineStr">
        <is>
          <t xml:space="preserve">CONCLUIDO	</t>
        </is>
      </c>
      <c r="D134" t="n">
        <v>7.6894</v>
      </c>
      <c r="E134" t="n">
        <v>13</v>
      </c>
      <c r="F134" t="n">
        <v>10.44</v>
      </c>
      <c r="G134" t="n">
        <v>156.63</v>
      </c>
      <c r="H134" t="n">
        <v>2.64</v>
      </c>
      <c r="I134" t="n">
        <v>4</v>
      </c>
      <c r="J134" t="n">
        <v>228.8</v>
      </c>
      <c r="K134" t="n">
        <v>52.44</v>
      </c>
      <c r="L134" t="n">
        <v>34</v>
      </c>
      <c r="M134" t="n">
        <v>2</v>
      </c>
      <c r="N134" t="n">
        <v>52.36</v>
      </c>
      <c r="O134" t="n">
        <v>28452.56</v>
      </c>
      <c r="P134" t="n">
        <v>124.8</v>
      </c>
      <c r="Q134" t="n">
        <v>197.75</v>
      </c>
      <c r="R134" t="n">
        <v>29.08</v>
      </c>
      <c r="S134" t="n">
        <v>25.4</v>
      </c>
      <c r="T134" t="n">
        <v>1013.57</v>
      </c>
      <c r="U134" t="n">
        <v>0.87</v>
      </c>
      <c r="V134" t="n">
        <v>0.89</v>
      </c>
      <c r="W134" t="n">
        <v>2.94</v>
      </c>
      <c r="X134" t="n">
        <v>0.05</v>
      </c>
      <c r="Y134" t="n">
        <v>1</v>
      </c>
      <c r="Z134" t="n">
        <v>10</v>
      </c>
      <c r="AA134" t="n">
        <v>351.7864791342015</v>
      </c>
      <c r="AB134" t="n">
        <v>481.3297804755478</v>
      </c>
      <c r="AC134" t="n">
        <v>435.3923417775505</v>
      </c>
      <c r="AD134" t="n">
        <v>351786.4791342015</v>
      </c>
      <c r="AE134" t="n">
        <v>481329.7804755478</v>
      </c>
      <c r="AF134" t="n">
        <v>2.649073088591396e-06</v>
      </c>
      <c r="AG134" t="n">
        <v>16.92708333333333</v>
      </c>
      <c r="AH134" t="n">
        <v>435392.3417775505</v>
      </c>
    </row>
    <row r="135">
      <c r="A135" t="n">
        <v>133</v>
      </c>
      <c r="B135" t="n">
        <v>90</v>
      </c>
      <c r="C135" t="inlineStr">
        <is>
          <t xml:space="preserve">CONCLUIDO	</t>
        </is>
      </c>
      <c r="D135" t="n">
        <v>7.6892</v>
      </c>
      <c r="E135" t="n">
        <v>13.01</v>
      </c>
      <c r="F135" t="n">
        <v>10.44</v>
      </c>
      <c r="G135" t="n">
        <v>156.64</v>
      </c>
      <c r="H135" t="n">
        <v>2.66</v>
      </c>
      <c r="I135" t="n">
        <v>4</v>
      </c>
      <c r="J135" t="n">
        <v>229.22</v>
      </c>
      <c r="K135" t="n">
        <v>52.44</v>
      </c>
      <c r="L135" t="n">
        <v>34.25</v>
      </c>
      <c r="M135" t="n">
        <v>2</v>
      </c>
      <c r="N135" t="n">
        <v>52.53</v>
      </c>
      <c r="O135" t="n">
        <v>28504.72</v>
      </c>
      <c r="P135" t="n">
        <v>124.76</v>
      </c>
      <c r="Q135" t="n">
        <v>197.75</v>
      </c>
      <c r="R135" t="n">
        <v>29.04</v>
      </c>
      <c r="S135" t="n">
        <v>25.4</v>
      </c>
      <c r="T135" t="n">
        <v>995.67</v>
      </c>
      <c r="U135" t="n">
        <v>0.87</v>
      </c>
      <c r="V135" t="n">
        <v>0.89</v>
      </c>
      <c r="W135" t="n">
        <v>2.94</v>
      </c>
      <c r="X135" t="n">
        <v>0.05</v>
      </c>
      <c r="Y135" t="n">
        <v>1</v>
      </c>
      <c r="Z135" t="n">
        <v>10</v>
      </c>
      <c r="AA135" t="n">
        <v>351.761478264999</v>
      </c>
      <c r="AB135" t="n">
        <v>481.2955731833444</v>
      </c>
      <c r="AC135" t="n">
        <v>435.3613991813047</v>
      </c>
      <c r="AD135" t="n">
        <v>351761.478264999</v>
      </c>
      <c r="AE135" t="n">
        <v>481295.5731833444</v>
      </c>
      <c r="AF135" t="n">
        <v>2.649004186646157e-06</v>
      </c>
      <c r="AG135" t="n">
        <v>16.94010416666667</v>
      </c>
      <c r="AH135" t="n">
        <v>435361.3991813047</v>
      </c>
    </row>
    <row r="136">
      <c r="A136" t="n">
        <v>134</v>
      </c>
      <c r="B136" t="n">
        <v>90</v>
      </c>
      <c r="C136" t="inlineStr">
        <is>
          <t xml:space="preserve">CONCLUIDO	</t>
        </is>
      </c>
      <c r="D136" t="n">
        <v>7.6866</v>
      </c>
      <c r="E136" t="n">
        <v>13.01</v>
      </c>
      <c r="F136" t="n">
        <v>10.45</v>
      </c>
      <c r="G136" t="n">
        <v>156.7</v>
      </c>
      <c r="H136" t="n">
        <v>2.67</v>
      </c>
      <c r="I136" t="n">
        <v>4</v>
      </c>
      <c r="J136" t="n">
        <v>229.64</v>
      </c>
      <c r="K136" t="n">
        <v>52.44</v>
      </c>
      <c r="L136" t="n">
        <v>34.5</v>
      </c>
      <c r="M136" t="n">
        <v>2</v>
      </c>
      <c r="N136" t="n">
        <v>52.7</v>
      </c>
      <c r="O136" t="n">
        <v>28556.95</v>
      </c>
      <c r="P136" t="n">
        <v>124.71</v>
      </c>
      <c r="Q136" t="n">
        <v>197.75</v>
      </c>
      <c r="R136" t="n">
        <v>29.16</v>
      </c>
      <c r="S136" t="n">
        <v>25.4</v>
      </c>
      <c r="T136" t="n">
        <v>1053.9</v>
      </c>
      <c r="U136" t="n">
        <v>0.87</v>
      </c>
      <c r="V136" t="n">
        <v>0.89</v>
      </c>
      <c r="W136" t="n">
        <v>2.94</v>
      </c>
      <c r="X136" t="n">
        <v>0.06</v>
      </c>
      <c r="Y136" t="n">
        <v>1</v>
      </c>
      <c r="Z136" t="n">
        <v>10</v>
      </c>
      <c r="AA136" t="n">
        <v>351.8063584707093</v>
      </c>
      <c r="AB136" t="n">
        <v>481.3569802607722</v>
      </c>
      <c r="AC136" t="n">
        <v>435.4169456534482</v>
      </c>
      <c r="AD136" t="n">
        <v>351806.3584707093</v>
      </c>
      <c r="AE136" t="n">
        <v>481356.9802607722</v>
      </c>
      <c r="AF136" t="n">
        <v>2.648108461358055e-06</v>
      </c>
      <c r="AG136" t="n">
        <v>16.94010416666667</v>
      </c>
      <c r="AH136" t="n">
        <v>435416.9456534482</v>
      </c>
    </row>
    <row r="137">
      <c r="A137" t="n">
        <v>135</v>
      </c>
      <c r="B137" t="n">
        <v>90</v>
      </c>
      <c r="C137" t="inlineStr">
        <is>
          <t xml:space="preserve">CONCLUIDO	</t>
        </is>
      </c>
      <c r="D137" t="n">
        <v>7.6894</v>
      </c>
      <c r="E137" t="n">
        <v>13</v>
      </c>
      <c r="F137" t="n">
        <v>10.44</v>
      </c>
      <c r="G137" t="n">
        <v>156.63</v>
      </c>
      <c r="H137" t="n">
        <v>2.69</v>
      </c>
      <c r="I137" t="n">
        <v>4</v>
      </c>
      <c r="J137" t="n">
        <v>230.07</v>
      </c>
      <c r="K137" t="n">
        <v>52.44</v>
      </c>
      <c r="L137" t="n">
        <v>34.75</v>
      </c>
      <c r="M137" t="n">
        <v>2</v>
      </c>
      <c r="N137" t="n">
        <v>52.88</v>
      </c>
      <c r="O137" t="n">
        <v>28609.23</v>
      </c>
      <c r="P137" t="n">
        <v>124.44</v>
      </c>
      <c r="Q137" t="n">
        <v>197.75</v>
      </c>
      <c r="R137" t="n">
        <v>29.06</v>
      </c>
      <c r="S137" t="n">
        <v>25.4</v>
      </c>
      <c r="T137" t="n">
        <v>1004.96</v>
      </c>
      <c r="U137" t="n">
        <v>0.87</v>
      </c>
      <c r="V137" t="n">
        <v>0.89</v>
      </c>
      <c r="W137" t="n">
        <v>2.94</v>
      </c>
      <c r="X137" t="n">
        <v>0.05</v>
      </c>
      <c r="Y137" t="n">
        <v>1</v>
      </c>
      <c r="Z137" t="n">
        <v>10</v>
      </c>
      <c r="AA137" t="n">
        <v>351.53169916644</v>
      </c>
      <c r="AB137" t="n">
        <v>480.9811792835577</v>
      </c>
      <c r="AC137" t="n">
        <v>435.077010594059</v>
      </c>
      <c r="AD137" t="n">
        <v>351531.6991664401</v>
      </c>
      <c r="AE137" t="n">
        <v>480981.1792835577</v>
      </c>
      <c r="AF137" t="n">
        <v>2.649073088591396e-06</v>
      </c>
      <c r="AG137" t="n">
        <v>16.92708333333333</v>
      </c>
      <c r="AH137" t="n">
        <v>435077.010594059</v>
      </c>
    </row>
    <row r="138">
      <c r="A138" t="n">
        <v>136</v>
      </c>
      <c r="B138" t="n">
        <v>90</v>
      </c>
      <c r="C138" t="inlineStr">
        <is>
          <t xml:space="preserve">CONCLUIDO	</t>
        </is>
      </c>
      <c r="D138" t="n">
        <v>7.6889</v>
      </c>
      <c r="E138" t="n">
        <v>13.01</v>
      </c>
      <c r="F138" t="n">
        <v>10.44</v>
      </c>
      <c r="G138" t="n">
        <v>156.65</v>
      </c>
      <c r="H138" t="n">
        <v>2.7</v>
      </c>
      <c r="I138" t="n">
        <v>4</v>
      </c>
      <c r="J138" t="n">
        <v>230.49</v>
      </c>
      <c r="K138" t="n">
        <v>52.44</v>
      </c>
      <c r="L138" t="n">
        <v>35</v>
      </c>
      <c r="M138" t="n">
        <v>2</v>
      </c>
      <c r="N138" t="n">
        <v>53.05</v>
      </c>
      <c r="O138" t="n">
        <v>28661.58</v>
      </c>
      <c r="P138" t="n">
        <v>124.23</v>
      </c>
      <c r="Q138" t="n">
        <v>197.75</v>
      </c>
      <c r="R138" t="n">
        <v>29.01</v>
      </c>
      <c r="S138" t="n">
        <v>25.4</v>
      </c>
      <c r="T138" t="n">
        <v>979.95</v>
      </c>
      <c r="U138" t="n">
        <v>0.88</v>
      </c>
      <c r="V138" t="n">
        <v>0.89</v>
      </c>
      <c r="W138" t="n">
        <v>2.94</v>
      </c>
      <c r="X138" t="n">
        <v>0.05</v>
      </c>
      <c r="Y138" t="n">
        <v>1</v>
      </c>
      <c r="Z138" t="n">
        <v>10</v>
      </c>
      <c r="AA138" t="n">
        <v>351.3913234896813</v>
      </c>
      <c r="AB138" t="n">
        <v>480.7891110896787</v>
      </c>
      <c r="AC138" t="n">
        <v>434.9032731190345</v>
      </c>
      <c r="AD138" t="n">
        <v>351391.3234896814</v>
      </c>
      <c r="AE138" t="n">
        <v>480789.1110896787</v>
      </c>
      <c r="AF138" t="n">
        <v>2.648900833728299e-06</v>
      </c>
      <c r="AG138" t="n">
        <v>16.94010416666667</v>
      </c>
      <c r="AH138" t="n">
        <v>434903.2731190345</v>
      </c>
    </row>
    <row r="139">
      <c r="A139" t="n">
        <v>137</v>
      </c>
      <c r="B139" t="n">
        <v>90</v>
      </c>
      <c r="C139" t="inlineStr">
        <is>
          <t xml:space="preserve">CONCLUIDO	</t>
        </is>
      </c>
      <c r="D139" t="n">
        <v>7.6879</v>
      </c>
      <c r="E139" t="n">
        <v>13.01</v>
      </c>
      <c r="F139" t="n">
        <v>10.44</v>
      </c>
      <c r="G139" t="n">
        <v>156.67</v>
      </c>
      <c r="H139" t="n">
        <v>2.71</v>
      </c>
      <c r="I139" t="n">
        <v>4</v>
      </c>
      <c r="J139" t="n">
        <v>230.92</v>
      </c>
      <c r="K139" t="n">
        <v>52.44</v>
      </c>
      <c r="L139" t="n">
        <v>35.25</v>
      </c>
      <c r="M139" t="n">
        <v>2</v>
      </c>
      <c r="N139" t="n">
        <v>53.23</v>
      </c>
      <c r="O139" t="n">
        <v>28713.99</v>
      </c>
      <c r="P139" t="n">
        <v>124.11</v>
      </c>
      <c r="Q139" t="n">
        <v>197.77</v>
      </c>
      <c r="R139" t="n">
        <v>28.99</v>
      </c>
      <c r="S139" t="n">
        <v>25.4</v>
      </c>
      <c r="T139" t="n">
        <v>970.52</v>
      </c>
      <c r="U139" t="n">
        <v>0.88</v>
      </c>
      <c r="V139" t="n">
        <v>0.89</v>
      </c>
      <c r="W139" t="n">
        <v>2.95</v>
      </c>
      <c r="X139" t="n">
        <v>0.05</v>
      </c>
      <c r="Y139" t="n">
        <v>1</v>
      </c>
      <c r="Z139" t="n">
        <v>10</v>
      </c>
      <c r="AA139" t="n">
        <v>351.3228754235453</v>
      </c>
      <c r="AB139" t="n">
        <v>480.6954574258756</v>
      </c>
      <c r="AC139" t="n">
        <v>434.8185576294611</v>
      </c>
      <c r="AD139" t="n">
        <v>351322.8754235453</v>
      </c>
      <c r="AE139" t="n">
        <v>480695.4574258756</v>
      </c>
      <c r="AF139" t="n">
        <v>2.648556324002106e-06</v>
      </c>
      <c r="AG139" t="n">
        <v>16.94010416666667</v>
      </c>
      <c r="AH139" t="n">
        <v>434818.5576294611</v>
      </c>
    </row>
    <row r="140">
      <c r="A140" t="n">
        <v>138</v>
      </c>
      <c r="B140" t="n">
        <v>90</v>
      </c>
      <c r="C140" t="inlineStr">
        <is>
          <t xml:space="preserve">CONCLUIDO	</t>
        </is>
      </c>
      <c r="D140" t="n">
        <v>7.6884</v>
      </c>
      <c r="E140" t="n">
        <v>13.01</v>
      </c>
      <c r="F140" t="n">
        <v>10.44</v>
      </c>
      <c r="G140" t="n">
        <v>156.66</v>
      </c>
      <c r="H140" t="n">
        <v>2.73</v>
      </c>
      <c r="I140" t="n">
        <v>4</v>
      </c>
      <c r="J140" t="n">
        <v>231.34</v>
      </c>
      <c r="K140" t="n">
        <v>52.44</v>
      </c>
      <c r="L140" t="n">
        <v>35.5</v>
      </c>
      <c r="M140" t="n">
        <v>2</v>
      </c>
      <c r="N140" t="n">
        <v>53.4</v>
      </c>
      <c r="O140" t="n">
        <v>28766.46</v>
      </c>
      <c r="P140" t="n">
        <v>124.13</v>
      </c>
      <c r="Q140" t="n">
        <v>197.75</v>
      </c>
      <c r="R140" t="n">
        <v>29.07</v>
      </c>
      <c r="S140" t="n">
        <v>25.4</v>
      </c>
      <c r="T140" t="n">
        <v>1012.25</v>
      </c>
      <c r="U140" t="n">
        <v>0.87</v>
      </c>
      <c r="V140" t="n">
        <v>0.89</v>
      </c>
      <c r="W140" t="n">
        <v>2.94</v>
      </c>
      <c r="X140" t="n">
        <v>0.05</v>
      </c>
      <c r="Y140" t="n">
        <v>1</v>
      </c>
      <c r="Z140" t="n">
        <v>10</v>
      </c>
      <c r="AA140" t="n">
        <v>351.3287891149737</v>
      </c>
      <c r="AB140" t="n">
        <v>480.7035487993818</v>
      </c>
      <c r="AC140" t="n">
        <v>434.825876773636</v>
      </c>
      <c r="AD140" t="n">
        <v>351328.7891149737</v>
      </c>
      <c r="AE140" t="n">
        <v>480703.5487993818</v>
      </c>
      <c r="AF140" t="n">
        <v>2.648728578865202e-06</v>
      </c>
      <c r="AG140" t="n">
        <v>16.94010416666667</v>
      </c>
      <c r="AH140" t="n">
        <v>434825.876773636</v>
      </c>
    </row>
    <row r="141">
      <c r="A141" t="n">
        <v>139</v>
      </c>
      <c r="B141" t="n">
        <v>90</v>
      </c>
      <c r="C141" t="inlineStr">
        <is>
          <t xml:space="preserve">CONCLUIDO	</t>
        </is>
      </c>
      <c r="D141" t="n">
        <v>7.6892</v>
      </c>
      <c r="E141" t="n">
        <v>13.01</v>
      </c>
      <c r="F141" t="n">
        <v>10.44</v>
      </c>
      <c r="G141" t="n">
        <v>156.64</v>
      </c>
      <c r="H141" t="n">
        <v>2.74</v>
      </c>
      <c r="I141" t="n">
        <v>4</v>
      </c>
      <c r="J141" t="n">
        <v>231.77</v>
      </c>
      <c r="K141" t="n">
        <v>52.44</v>
      </c>
      <c r="L141" t="n">
        <v>35.75</v>
      </c>
      <c r="M141" t="n">
        <v>2</v>
      </c>
      <c r="N141" t="n">
        <v>53.58</v>
      </c>
      <c r="O141" t="n">
        <v>28818.99</v>
      </c>
      <c r="P141" t="n">
        <v>124.04</v>
      </c>
      <c r="Q141" t="n">
        <v>197.75</v>
      </c>
      <c r="R141" t="n">
        <v>29.04</v>
      </c>
      <c r="S141" t="n">
        <v>25.4</v>
      </c>
      <c r="T141" t="n">
        <v>994.26</v>
      </c>
      <c r="U141" t="n">
        <v>0.87</v>
      </c>
      <c r="V141" t="n">
        <v>0.89</v>
      </c>
      <c r="W141" t="n">
        <v>2.94</v>
      </c>
      <c r="X141" t="n">
        <v>0.05</v>
      </c>
      <c r="Y141" t="n">
        <v>1</v>
      </c>
      <c r="Z141" t="n">
        <v>10</v>
      </c>
      <c r="AA141" t="n">
        <v>351.2519050755631</v>
      </c>
      <c r="AB141" t="n">
        <v>480.5983526647758</v>
      </c>
      <c r="AC141" t="n">
        <v>434.7307204104732</v>
      </c>
      <c r="AD141" t="n">
        <v>351251.9050755631</v>
      </c>
      <c r="AE141" t="n">
        <v>480598.3526647758</v>
      </c>
      <c r="AF141" t="n">
        <v>2.649004186646157e-06</v>
      </c>
      <c r="AG141" t="n">
        <v>16.94010416666667</v>
      </c>
      <c r="AH141" t="n">
        <v>434730.7204104732</v>
      </c>
    </row>
    <row r="142">
      <c r="A142" t="n">
        <v>140</v>
      </c>
      <c r="B142" t="n">
        <v>90</v>
      </c>
      <c r="C142" t="inlineStr">
        <is>
          <t xml:space="preserve">CONCLUIDO	</t>
        </is>
      </c>
      <c r="D142" t="n">
        <v>7.69</v>
      </c>
      <c r="E142" t="n">
        <v>13</v>
      </c>
      <c r="F142" t="n">
        <v>10.44</v>
      </c>
      <c r="G142" t="n">
        <v>156.62</v>
      </c>
      <c r="H142" t="n">
        <v>2.76</v>
      </c>
      <c r="I142" t="n">
        <v>4</v>
      </c>
      <c r="J142" t="n">
        <v>232.2</v>
      </c>
      <c r="K142" t="n">
        <v>52.44</v>
      </c>
      <c r="L142" t="n">
        <v>36</v>
      </c>
      <c r="M142" t="n">
        <v>2</v>
      </c>
      <c r="N142" t="n">
        <v>53.75</v>
      </c>
      <c r="O142" t="n">
        <v>28871.58</v>
      </c>
      <c r="P142" t="n">
        <v>124.04</v>
      </c>
      <c r="Q142" t="n">
        <v>197.75</v>
      </c>
      <c r="R142" t="n">
        <v>28.95</v>
      </c>
      <c r="S142" t="n">
        <v>25.4</v>
      </c>
      <c r="T142" t="n">
        <v>951.3099999999999</v>
      </c>
      <c r="U142" t="n">
        <v>0.88</v>
      </c>
      <c r="V142" t="n">
        <v>0.89</v>
      </c>
      <c r="W142" t="n">
        <v>2.94</v>
      </c>
      <c r="X142" t="n">
        <v>0.05</v>
      </c>
      <c r="Y142" t="n">
        <v>1</v>
      </c>
      <c r="Z142" t="n">
        <v>10</v>
      </c>
      <c r="AA142" t="n">
        <v>351.2387270550719</v>
      </c>
      <c r="AB142" t="n">
        <v>480.5803219157663</v>
      </c>
      <c r="AC142" t="n">
        <v>434.7144104908429</v>
      </c>
      <c r="AD142" t="n">
        <v>351238.7270550719</v>
      </c>
      <c r="AE142" t="n">
        <v>480580.3219157663</v>
      </c>
      <c r="AF142" t="n">
        <v>2.649279794427112e-06</v>
      </c>
      <c r="AG142" t="n">
        <v>16.92708333333333</v>
      </c>
      <c r="AH142" t="n">
        <v>434714.4104908429</v>
      </c>
    </row>
    <row r="143">
      <c r="A143" t="n">
        <v>141</v>
      </c>
      <c r="B143" t="n">
        <v>90</v>
      </c>
      <c r="C143" t="inlineStr">
        <is>
          <t xml:space="preserve">CONCLUIDO	</t>
        </is>
      </c>
      <c r="D143" t="n">
        <v>7.6903</v>
      </c>
      <c r="E143" t="n">
        <v>13</v>
      </c>
      <c r="F143" t="n">
        <v>10.44</v>
      </c>
      <c r="G143" t="n">
        <v>156.61</v>
      </c>
      <c r="H143" t="n">
        <v>2.77</v>
      </c>
      <c r="I143" t="n">
        <v>4</v>
      </c>
      <c r="J143" t="n">
        <v>232.62</v>
      </c>
      <c r="K143" t="n">
        <v>52.44</v>
      </c>
      <c r="L143" t="n">
        <v>36.25</v>
      </c>
      <c r="M143" t="n">
        <v>2</v>
      </c>
      <c r="N143" t="n">
        <v>53.93</v>
      </c>
      <c r="O143" t="n">
        <v>28924.24</v>
      </c>
      <c r="P143" t="n">
        <v>123.91</v>
      </c>
      <c r="Q143" t="n">
        <v>197.75</v>
      </c>
      <c r="R143" t="n">
        <v>28.94</v>
      </c>
      <c r="S143" t="n">
        <v>25.4</v>
      </c>
      <c r="T143" t="n">
        <v>948.53</v>
      </c>
      <c r="U143" t="n">
        <v>0.88</v>
      </c>
      <c r="V143" t="n">
        <v>0.89</v>
      </c>
      <c r="W143" t="n">
        <v>2.94</v>
      </c>
      <c r="X143" t="n">
        <v>0.05</v>
      </c>
      <c r="Y143" t="n">
        <v>1</v>
      </c>
      <c r="Z143" t="n">
        <v>10</v>
      </c>
      <c r="AA143" t="n">
        <v>351.1417928942602</v>
      </c>
      <c r="AB143" t="n">
        <v>480.4476923205104</v>
      </c>
      <c r="AC143" t="n">
        <v>434.5944388780113</v>
      </c>
      <c r="AD143" t="n">
        <v>351141.7928942601</v>
      </c>
      <c r="AE143" t="n">
        <v>480447.6923205104</v>
      </c>
      <c r="AF143" t="n">
        <v>2.64938314734497e-06</v>
      </c>
      <c r="AG143" t="n">
        <v>16.92708333333333</v>
      </c>
      <c r="AH143" t="n">
        <v>434594.4388780113</v>
      </c>
    </row>
    <row r="144">
      <c r="A144" t="n">
        <v>142</v>
      </c>
      <c r="B144" t="n">
        <v>90</v>
      </c>
      <c r="C144" t="inlineStr">
        <is>
          <t xml:space="preserve">CONCLUIDO	</t>
        </is>
      </c>
      <c r="D144" t="n">
        <v>7.6884</v>
      </c>
      <c r="E144" t="n">
        <v>13.01</v>
      </c>
      <c r="F144" t="n">
        <v>10.44</v>
      </c>
      <c r="G144" t="n">
        <v>156.66</v>
      </c>
      <c r="H144" t="n">
        <v>2.78</v>
      </c>
      <c r="I144" t="n">
        <v>4</v>
      </c>
      <c r="J144" t="n">
        <v>233.05</v>
      </c>
      <c r="K144" t="n">
        <v>52.44</v>
      </c>
      <c r="L144" t="n">
        <v>36.5</v>
      </c>
      <c r="M144" t="n">
        <v>2</v>
      </c>
      <c r="N144" t="n">
        <v>54.11</v>
      </c>
      <c r="O144" t="n">
        <v>28976.96</v>
      </c>
      <c r="P144" t="n">
        <v>123.76</v>
      </c>
      <c r="Q144" t="n">
        <v>197.75</v>
      </c>
      <c r="R144" t="n">
        <v>29.08</v>
      </c>
      <c r="S144" t="n">
        <v>25.4</v>
      </c>
      <c r="T144" t="n">
        <v>1015.05</v>
      </c>
      <c r="U144" t="n">
        <v>0.87</v>
      </c>
      <c r="V144" t="n">
        <v>0.89</v>
      </c>
      <c r="W144" t="n">
        <v>2.94</v>
      </c>
      <c r="X144" t="n">
        <v>0.05</v>
      </c>
      <c r="Y144" t="n">
        <v>1</v>
      </c>
      <c r="Z144" t="n">
        <v>10</v>
      </c>
      <c r="AA144" t="n">
        <v>351.0668978671491</v>
      </c>
      <c r="AB144" t="n">
        <v>480.3452176402818</v>
      </c>
      <c r="AC144" t="n">
        <v>434.5017442374396</v>
      </c>
      <c r="AD144" t="n">
        <v>351066.8978671491</v>
      </c>
      <c r="AE144" t="n">
        <v>480345.2176402818</v>
      </c>
      <c r="AF144" t="n">
        <v>2.648728578865202e-06</v>
      </c>
      <c r="AG144" t="n">
        <v>16.94010416666667</v>
      </c>
      <c r="AH144" t="n">
        <v>434501.7442374396</v>
      </c>
    </row>
    <row r="145">
      <c r="A145" t="n">
        <v>143</v>
      </c>
      <c r="B145" t="n">
        <v>90</v>
      </c>
      <c r="C145" t="inlineStr">
        <is>
          <t xml:space="preserve">CONCLUIDO	</t>
        </is>
      </c>
      <c r="D145" t="n">
        <v>7.6894</v>
      </c>
      <c r="E145" t="n">
        <v>13</v>
      </c>
      <c r="F145" t="n">
        <v>10.44</v>
      </c>
      <c r="G145" t="n">
        <v>156.63</v>
      </c>
      <c r="H145" t="n">
        <v>2.8</v>
      </c>
      <c r="I145" t="n">
        <v>4</v>
      </c>
      <c r="J145" t="n">
        <v>233.48</v>
      </c>
      <c r="K145" t="n">
        <v>52.44</v>
      </c>
      <c r="L145" t="n">
        <v>36.75</v>
      </c>
      <c r="M145" t="n">
        <v>2</v>
      </c>
      <c r="N145" t="n">
        <v>54.29</v>
      </c>
      <c r="O145" t="n">
        <v>29029.74</v>
      </c>
      <c r="P145" t="n">
        <v>123.41</v>
      </c>
      <c r="Q145" t="n">
        <v>197.75</v>
      </c>
      <c r="R145" t="n">
        <v>29.01</v>
      </c>
      <c r="S145" t="n">
        <v>25.4</v>
      </c>
      <c r="T145" t="n">
        <v>982.91</v>
      </c>
      <c r="U145" t="n">
        <v>0.88</v>
      </c>
      <c r="V145" t="n">
        <v>0.89</v>
      </c>
      <c r="W145" t="n">
        <v>2.94</v>
      </c>
      <c r="X145" t="n">
        <v>0.05</v>
      </c>
      <c r="Y145" t="n">
        <v>1</v>
      </c>
      <c r="Z145" t="n">
        <v>10</v>
      </c>
      <c r="AA145" t="n">
        <v>350.8027453697891</v>
      </c>
      <c r="AB145" t="n">
        <v>479.9837925398081</v>
      </c>
      <c r="AC145" t="n">
        <v>434.1748130412919</v>
      </c>
      <c r="AD145" t="n">
        <v>350802.7453697891</v>
      </c>
      <c r="AE145" t="n">
        <v>479983.7925398081</v>
      </c>
      <c r="AF145" t="n">
        <v>2.649073088591396e-06</v>
      </c>
      <c r="AG145" t="n">
        <v>16.92708333333333</v>
      </c>
      <c r="AH145" t="n">
        <v>434174.8130412919</v>
      </c>
    </row>
    <row r="146">
      <c r="A146" t="n">
        <v>144</v>
      </c>
      <c r="B146" t="n">
        <v>90</v>
      </c>
      <c r="C146" t="inlineStr">
        <is>
          <t xml:space="preserve">CONCLUIDO	</t>
        </is>
      </c>
      <c r="D146" t="n">
        <v>7.694</v>
      </c>
      <c r="E146" t="n">
        <v>13</v>
      </c>
      <c r="F146" t="n">
        <v>10.43</v>
      </c>
      <c r="G146" t="n">
        <v>156.52</v>
      </c>
      <c r="H146" t="n">
        <v>2.81</v>
      </c>
      <c r="I146" t="n">
        <v>4</v>
      </c>
      <c r="J146" t="n">
        <v>233.91</v>
      </c>
      <c r="K146" t="n">
        <v>52.44</v>
      </c>
      <c r="L146" t="n">
        <v>37</v>
      </c>
      <c r="M146" t="n">
        <v>2</v>
      </c>
      <c r="N146" t="n">
        <v>54.46</v>
      </c>
      <c r="O146" t="n">
        <v>29082.59</v>
      </c>
      <c r="P146" t="n">
        <v>122.81</v>
      </c>
      <c r="Q146" t="n">
        <v>197.75</v>
      </c>
      <c r="R146" t="n">
        <v>28.71</v>
      </c>
      <c r="S146" t="n">
        <v>25.4</v>
      </c>
      <c r="T146" t="n">
        <v>829.84</v>
      </c>
      <c r="U146" t="n">
        <v>0.88</v>
      </c>
      <c r="V146" t="n">
        <v>0.89</v>
      </c>
      <c r="W146" t="n">
        <v>2.94</v>
      </c>
      <c r="X146" t="n">
        <v>0.04</v>
      </c>
      <c r="Y146" t="n">
        <v>1</v>
      </c>
      <c r="Z146" t="n">
        <v>10</v>
      </c>
      <c r="AA146" t="n">
        <v>350.2656767869009</v>
      </c>
      <c r="AB146" t="n">
        <v>479.2489516109068</v>
      </c>
      <c r="AC146" t="n">
        <v>433.5101042992892</v>
      </c>
      <c r="AD146" t="n">
        <v>350265.676786901</v>
      </c>
      <c r="AE146" t="n">
        <v>479248.9516109068</v>
      </c>
      <c r="AF146" t="n">
        <v>2.650657833331885e-06</v>
      </c>
      <c r="AG146" t="n">
        <v>16.92708333333333</v>
      </c>
      <c r="AH146" t="n">
        <v>433510.1042992892</v>
      </c>
    </row>
    <row r="147">
      <c r="A147" t="n">
        <v>145</v>
      </c>
      <c r="B147" t="n">
        <v>90</v>
      </c>
      <c r="C147" t="inlineStr">
        <is>
          <t xml:space="preserve">CONCLUIDO	</t>
        </is>
      </c>
      <c r="D147" t="n">
        <v>7.6946</v>
      </c>
      <c r="E147" t="n">
        <v>13</v>
      </c>
      <c r="F147" t="n">
        <v>10.43</v>
      </c>
      <c r="G147" t="n">
        <v>156.5</v>
      </c>
      <c r="H147" t="n">
        <v>2.83</v>
      </c>
      <c r="I147" t="n">
        <v>4</v>
      </c>
      <c r="J147" t="n">
        <v>234.34</v>
      </c>
      <c r="K147" t="n">
        <v>52.44</v>
      </c>
      <c r="L147" t="n">
        <v>37.25</v>
      </c>
      <c r="M147" t="n">
        <v>2</v>
      </c>
      <c r="N147" t="n">
        <v>54.64</v>
      </c>
      <c r="O147" t="n">
        <v>29135.5</v>
      </c>
      <c r="P147" t="n">
        <v>122.6</v>
      </c>
      <c r="Q147" t="n">
        <v>197.75</v>
      </c>
      <c r="R147" t="n">
        <v>28.65</v>
      </c>
      <c r="S147" t="n">
        <v>25.4</v>
      </c>
      <c r="T147" t="n">
        <v>802.36</v>
      </c>
      <c r="U147" t="n">
        <v>0.89</v>
      </c>
      <c r="V147" t="n">
        <v>0.89</v>
      </c>
      <c r="W147" t="n">
        <v>2.95</v>
      </c>
      <c r="X147" t="n">
        <v>0.04</v>
      </c>
      <c r="Y147" t="n">
        <v>1</v>
      </c>
      <c r="Z147" t="n">
        <v>10</v>
      </c>
      <c r="AA147" t="n">
        <v>350.1073548734458</v>
      </c>
      <c r="AB147" t="n">
        <v>479.0323285842476</v>
      </c>
      <c r="AC147" t="n">
        <v>433.314155470262</v>
      </c>
      <c r="AD147" t="n">
        <v>350107.3548734458</v>
      </c>
      <c r="AE147" t="n">
        <v>479032.3285842476</v>
      </c>
      <c r="AF147" t="n">
        <v>2.650864539167601e-06</v>
      </c>
      <c r="AG147" t="n">
        <v>16.92708333333333</v>
      </c>
      <c r="AH147" t="n">
        <v>433314.155470262</v>
      </c>
    </row>
    <row r="148">
      <c r="A148" t="n">
        <v>146</v>
      </c>
      <c r="B148" t="n">
        <v>90</v>
      </c>
      <c r="C148" t="inlineStr">
        <is>
          <t xml:space="preserve">CONCLUIDO	</t>
        </is>
      </c>
      <c r="D148" t="n">
        <v>7.694</v>
      </c>
      <c r="E148" t="n">
        <v>13</v>
      </c>
      <c r="F148" t="n">
        <v>10.43</v>
      </c>
      <c r="G148" t="n">
        <v>156.52</v>
      </c>
      <c r="H148" t="n">
        <v>2.84</v>
      </c>
      <c r="I148" t="n">
        <v>4</v>
      </c>
      <c r="J148" t="n">
        <v>234.76</v>
      </c>
      <c r="K148" t="n">
        <v>52.44</v>
      </c>
      <c r="L148" t="n">
        <v>37.5</v>
      </c>
      <c r="M148" t="n">
        <v>2</v>
      </c>
      <c r="N148" t="n">
        <v>54.82</v>
      </c>
      <c r="O148" t="n">
        <v>29188.47</v>
      </c>
      <c r="P148" t="n">
        <v>122.51</v>
      </c>
      <c r="Q148" t="n">
        <v>197.75</v>
      </c>
      <c r="R148" t="n">
        <v>28.75</v>
      </c>
      <c r="S148" t="n">
        <v>25.4</v>
      </c>
      <c r="T148" t="n">
        <v>852.01</v>
      </c>
      <c r="U148" t="n">
        <v>0.88</v>
      </c>
      <c r="V148" t="n">
        <v>0.89</v>
      </c>
      <c r="W148" t="n">
        <v>2.94</v>
      </c>
      <c r="X148" t="n">
        <v>0.04</v>
      </c>
      <c r="Y148" t="n">
        <v>1</v>
      </c>
      <c r="Z148" t="n">
        <v>10</v>
      </c>
      <c r="AA148" t="n">
        <v>350.0534870845241</v>
      </c>
      <c r="AB148" t="n">
        <v>478.9586242989658</v>
      </c>
      <c r="AC148" t="n">
        <v>433.2474854185228</v>
      </c>
      <c r="AD148" t="n">
        <v>350053.4870845241</v>
      </c>
      <c r="AE148" t="n">
        <v>478958.6242989658</v>
      </c>
      <c r="AF148" t="n">
        <v>2.650657833331885e-06</v>
      </c>
      <c r="AG148" t="n">
        <v>16.92708333333333</v>
      </c>
      <c r="AH148" t="n">
        <v>433247.4854185228</v>
      </c>
    </row>
    <row r="149">
      <c r="A149" t="n">
        <v>147</v>
      </c>
      <c r="B149" t="n">
        <v>90</v>
      </c>
      <c r="C149" t="inlineStr">
        <is>
          <t xml:space="preserve">CONCLUIDO	</t>
        </is>
      </c>
      <c r="D149" t="n">
        <v>7.6918</v>
      </c>
      <c r="E149" t="n">
        <v>13</v>
      </c>
      <c r="F149" t="n">
        <v>10.44</v>
      </c>
      <c r="G149" t="n">
        <v>156.57</v>
      </c>
      <c r="H149" t="n">
        <v>2.85</v>
      </c>
      <c r="I149" t="n">
        <v>4</v>
      </c>
      <c r="J149" t="n">
        <v>235.19</v>
      </c>
      <c r="K149" t="n">
        <v>52.44</v>
      </c>
      <c r="L149" t="n">
        <v>37.75</v>
      </c>
      <c r="M149" t="n">
        <v>1</v>
      </c>
      <c r="N149" t="n">
        <v>55</v>
      </c>
      <c r="O149" t="n">
        <v>29241.5</v>
      </c>
      <c r="P149" t="n">
        <v>122.53</v>
      </c>
      <c r="Q149" t="n">
        <v>197.75</v>
      </c>
      <c r="R149" t="n">
        <v>28.81</v>
      </c>
      <c r="S149" t="n">
        <v>25.4</v>
      </c>
      <c r="T149" t="n">
        <v>880.63</v>
      </c>
      <c r="U149" t="n">
        <v>0.88</v>
      </c>
      <c r="V149" t="n">
        <v>0.89</v>
      </c>
      <c r="W149" t="n">
        <v>2.95</v>
      </c>
      <c r="X149" t="n">
        <v>0.05</v>
      </c>
      <c r="Y149" t="n">
        <v>1</v>
      </c>
      <c r="Z149" t="n">
        <v>10</v>
      </c>
      <c r="AA149" t="n">
        <v>350.140759555238</v>
      </c>
      <c r="AB149" t="n">
        <v>479.0780343435864</v>
      </c>
      <c r="AC149" t="n">
        <v>433.3554991360779</v>
      </c>
      <c r="AD149" t="n">
        <v>350140.7595552381</v>
      </c>
      <c r="AE149" t="n">
        <v>479078.0343435864</v>
      </c>
      <c r="AF149" t="n">
        <v>2.64989991193426e-06</v>
      </c>
      <c r="AG149" t="n">
        <v>16.92708333333333</v>
      </c>
      <c r="AH149" t="n">
        <v>433355.4991360779</v>
      </c>
    </row>
    <row r="150">
      <c r="A150" t="n">
        <v>148</v>
      </c>
      <c r="B150" t="n">
        <v>90</v>
      </c>
      <c r="C150" t="inlineStr">
        <is>
          <t xml:space="preserve">CONCLUIDO	</t>
        </is>
      </c>
      <c r="D150" t="n">
        <v>7.692</v>
      </c>
      <c r="E150" t="n">
        <v>13</v>
      </c>
      <c r="F150" t="n">
        <v>10.44</v>
      </c>
      <c r="G150" t="n">
        <v>156.57</v>
      </c>
      <c r="H150" t="n">
        <v>2.87</v>
      </c>
      <c r="I150" t="n">
        <v>4</v>
      </c>
      <c r="J150" t="n">
        <v>235.63</v>
      </c>
      <c r="K150" t="n">
        <v>52.44</v>
      </c>
      <c r="L150" t="n">
        <v>38</v>
      </c>
      <c r="M150" t="n">
        <v>1</v>
      </c>
      <c r="N150" t="n">
        <v>55.18</v>
      </c>
      <c r="O150" t="n">
        <v>29294.6</v>
      </c>
      <c r="P150" t="n">
        <v>122.49</v>
      </c>
      <c r="Q150" t="n">
        <v>197.75</v>
      </c>
      <c r="R150" t="n">
        <v>28.86</v>
      </c>
      <c r="S150" t="n">
        <v>25.4</v>
      </c>
      <c r="T150" t="n">
        <v>906.62</v>
      </c>
      <c r="U150" t="n">
        <v>0.88</v>
      </c>
      <c r="V150" t="n">
        <v>0.89</v>
      </c>
      <c r="W150" t="n">
        <v>2.94</v>
      </c>
      <c r="X150" t="n">
        <v>0.05</v>
      </c>
      <c r="Y150" t="n">
        <v>1</v>
      </c>
      <c r="Z150" t="n">
        <v>10</v>
      </c>
      <c r="AA150" t="n">
        <v>350.1091954811391</v>
      </c>
      <c r="AB150" t="n">
        <v>479.0348469848955</v>
      </c>
      <c r="AC150" t="n">
        <v>433.3164335182867</v>
      </c>
      <c r="AD150" t="n">
        <v>350109.1954811391</v>
      </c>
      <c r="AE150" t="n">
        <v>479034.8469848955</v>
      </c>
      <c r="AF150" t="n">
        <v>2.649968813879499e-06</v>
      </c>
      <c r="AG150" t="n">
        <v>16.92708333333333</v>
      </c>
      <c r="AH150" t="n">
        <v>433316.4335182867</v>
      </c>
    </row>
    <row r="151">
      <c r="A151" t="n">
        <v>149</v>
      </c>
      <c r="B151" t="n">
        <v>90</v>
      </c>
      <c r="C151" t="inlineStr">
        <is>
          <t xml:space="preserve">CONCLUIDO	</t>
        </is>
      </c>
      <c r="D151" t="n">
        <v>7.6923</v>
      </c>
      <c r="E151" t="n">
        <v>13</v>
      </c>
      <c r="F151" t="n">
        <v>10.44</v>
      </c>
      <c r="G151" t="n">
        <v>156.56</v>
      </c>
      <c r="H151" t="n">
        <v>2.88</v>
      </c>
      <c r="I151" t="n">
        <v>4</v>
      </c>
      <c r="J151" t="n">
        <v>236.06</v>
      </c>
      <c r="K151" t="n">
        <v>52.44</v>
      </c>
      <c r="L151" t="n">
        <v>38.25</v>
      </c>
      <c r="M151" t="n">
        <v>1</v>
      </c>
      <c r="N151" t="n">
        <v>55.36</v>
      </c>
      <c r="O151" t="n">
        <v>29347.77</v>
      </c>
      <c r="P151" t="n">
        <v>122.44</v>
      </c>
      <c r="Q151" t="n">
        <v>197.75</v>
      </c>
      <c r="R151" t="n">
        <v>28.81</v>
      </c>
      <c r="S151" t="n">
        <v>25.4</v>
      </c>
      <c r="T151" t="n">
        <v>881.16</v>
      </c>
      <c r="U151" t="n">
        <v>0.88</v>
      </c>
      <c r="V151" t="n">
        <v>0.89</v>
      </c>
      <c r="W151" t="n">
        <v>2.94</v>
      </c>
      <c r="X151" t="n">
        <v>0.05</v>
      </c>
      <c r="Y151" t="n">
        <v>1</v>
      </c>
      <c r="Z151" t="n">
        <v>10</v>
      </c>
      <c r="AA151" t="n">
        <v>350.0689270007028</v>
      </c>
      <c r="AB151" t="n">
        <v>478.9797498734425</v>
      </c>
      <c r="AC151" t="n">
        <v>433.2665947978214</v>
      </c>
      <c r="AD151" t="n">
        <v>350068.9270007028</v>
      </c>
      <c r="AE151" t="n">
        <v>478979.7498734425</v>
      </c>
      <c r="AF151" t="n">
        <v>2.650072166797357e-06</v>
      </c>
      <c r="AG151" t="n">
        <v>16.92708333333333</v>
      </c>
      <c r="AH151" t="n">
        <v>433266.5947978214</v>
      </c>
    </row>
    <row r="152">
      <c r="A152" t="n">
        <v>150</v>
      </c>
      <c r="B152" t="n">
        <v>90</v>
      </c>
      <c r="C152" t="inlineStr">
        <is>
          <t xml:space="preserve">CONCLUIDO	</t>
        </is>
      </c>
      <c r="D152" t="n">
        <v>7.692</v>
      </c>
      <c r="E152" t="n">
        <v>13</v>
      </c>
      <c r="F152" t="n">
        <v>10.44</v>
      </c>
      <c r="G152" t="n">
        <v>156.57</v>
      </c>
      <c r="H152" t="n">
        <v>2.89</v>
      </c>
      <c r="I152" t="n">
        <v>4</v>
      </c>
      <c r="J152" t="n">
        <v>236.49</v>
      </c>
      <c r="K152" t="n">
        <v>52.44</v>
      </c>
      <c r="L152" t="n">
        <v>38.5</v>
      </c>
      <c r="M152" t="n">
        <v>1</v>
      </c>
      <c r="N152" t="n">
        <v>55.55</v>
      </c>
      <c r="O152" t="n">
        <v>29400.99</v>
      </c>
      <c r="P152" t="n">
        <v>122.4</v>
      </c>
      <c r="Q152" t="n">
        <v>197.75</v>
      </c>
      <c r="R152" t="n">
        <v>28.84</v>
      </c>
      <c r="S152" t="n">
        <v>25.4</v>
      </c>
      <c r="T152" t="n">
        <v>897.27</v>
      </c>
      <c r="U152" t="n">
        <v>0.88</v>
      </c>
      <c r="V152" t="n">
        <v>0.89</v>
      </c>
      <c r="W152" t="n">
        <v>2.94</v>
      </c>
      <c r="X152" t="n">
        <v>0.05</v>
      </c>
      <c r="Y152" t="n">
        <v>1</v>
      </c>
      <c r="Z152" t="n">
        <v>10</v>
      </c>
      <c r="AA152" t="n">
        <v>350.0455220189672</v>
      </c>
      <c r="AB152" t="n">
        <v>478.9477261448771</v>
      </c>
      <c r="AC152" t="n">
        <v>433.2376273689647</v>
      </c>
      <c r="AD152" t="n">
        <v>350045.5220189673</v>
      </c>
      <c r="AE152" t="n">
        <v>478947.7261448771</v>
      </c>
      <c r="AF152" t="n">
        <v>2.649968813879499e-06</v>
      </c>
      <c r="AG152" t="n">
        <v>16.92708333333333</v>
      </c>
      <c r="AH152" t="n">
        <v>433237.6273689647</v>
      </c>
    </row>
    <row r="153">
      <c r="A153" t="n">
        <v>151</v>
      </c>
      <c r="B153" t="n">
        <v>90</v>
      </c>
      <c r="C153" t="inlineStr">
        <is>
          <t xml:space="preserve">CONCLUIDO	</t>
        </is>
      </c>
      <c r="D153" t="n">
        <v>7.6913</v>
      </c>
      <c r="E153" t="n">
        <v>13</v>
      </c>
      <c r="F153" t="n">
        <v>10.44</v>
      </c>
      <c r="G153" t="n">
        <v>156.58</v>
      </c>
      <c r="H153" t="n">
        <v>2.91</v>
      </c>
      <c r="I153" t="n">
        <v>4</v>
      </c>
      <c r="J153" t="n">
        <v>236.92</v>
      </c>
      <c r="K153" t="n">
        <v>52.44</v>
      </c>
      <c r="L153" t="n">
        <v>38.75</v>
      </c>
      <c r="M153" t="n">
        <v>1</v>
      </c>
      <c r="N153" t="n">
        <v>55.73</v>
      </c>
      <c r="O153" t="n">
        <v>29454.29</v>
      </c>
      <c r="P153" t="n">
        <v>122.37</v>
      </c>
      <c r="Q153" t="n">
        <v>197.75</v>
      </c>
      <c r="R153" t="n">
        <v>28.84</v>
      </c>
      <c r="S153" t="n">
        <v>25.4</v>
      </c>
      <c r="T153" t="n">
        <v>897.73</v>
      </c>
      <c r="U153" t="n">
        <v>0.88</v>
      </c>
      <c r="V153" t="n">
        <v>0.89</v>
      </c>
      <c r="W153" t="n">
        <v>2.95</v>
      </c>
      <c r="X153" t="n">
        <v>0.05</v>
      </c>
      <c r="Y153" t="n">
        <v>1</v>
      </c>
      <c r="Z153" t="n">
        <v>10</v>
      </c>
      <c r="AA153" t="n">
        <v>350.0357146236288</v>
      </c>
      <c r="AB153" t="n">
        <v>478.9343072339032</v>
      </c>
      <c r="AC153" t="n">
        <v>433.2254891400206</v>
      </c>
      <c r="AD153" t="n">
        <v>350035.7146236288</v>
      </c>
      <c r="AE153" t="n">
        <v>478934.3072339031</v>
      </c>
      <c r="AF153" t="n">
        <v>2.649727657071163e-06</v>
      </c>
      <c r="AG153" t="n">
        <v>16.92708333333333</v>
      </c>
      <c r="AH153" t="n">
        <v>433225.4891400206</v>
      </c>
    </row>
    <row r="154">
      <c r="A154" t="n">
        <v>152</v>
      </c>
      <c r="B154" t="n">
        <v>90</v>
      </c>
      <c r="C154" t="inlineStr">
        <is>
          <t xml:space="preserve">CONCLUIDO	</t>
        </is>
      </c>
      <c r="D154" t="n">
        <v>7.6907</v>
      </c>
      <c r="E154" t="n">
        <v>13</v>
      </c>
      <c r="F154" t="n">
        <v>10.44</v>
      </c>
      <c r="G154" t="n">
        <v>156.6</v>
      </c>
      <c r="H154" t="n">
        <v>2.92</v>
      </c>
      <c r="I154" t="n">
        <v>4</v>
      </c>
      <c r="J154" t="n">
        <v>237.35</v>
      </c>
      <c r="K154" t="n">
        <v>52.44</v>
      </c>
      <c r="L154" t="n">
        <v>39</v>
      </c>
      <c r="M154" t="n">
        <v>0</v>
      </c>
      <c r="N154" t="n">
        <v>55.91</v>
      </c>
      <c r="O154" t="n">
        <v>29507.65</v>
      </c>
      <c r="P154" t="n">
        <v>122.54</v>
      </c>
      <c r="Q154" t="n">
        <v>197.75</v>
      </c>
      <c r="R154" t="n">
        <v>28.86</v>
      </c>
      <c r="S154" t="n">
        <v>25.4</v>
      </c>
      <c r="T154" t="n">
        <v>908.15</v>
      </c>
      <c r="U154" t="n">
        <v>0.88</v>
      </c>
      <c r="V154" t="n">
        <v>0.89</v>
      </c>
      <c r="W154" t="n">
        <v>2.95</v>
      </c>
      <c r="X154" t="n">
        <v>0.05</v>
      </c>
      <c r="Y154" t="n">
        <v>1</v>
      </c>
      <c r="Z154" t="n">
        <v>10</v>
      </c>
      <c r="AA154" t="n">
        <v>350.1657947821702</v>
      </c>
      <c r="AB154" t="n">
        <v>479.1122886455512</v>
      </c>
      <c r="AC154" t="n">
        <v>433.3864842555394</v>
      </c>
      <c r="AD154" t="n">
        <v>350165.7947821702</v>
      </c>
      <c r="AE154" t="n">
        <v>479112.2886455512</v>
      </c>
      <c r="AF154" t="n">
        <v>2.649520951235447e-06</v>
      </c>
      <c r="AG154" t="n">
        <v>16.92708333333333</v>
      </c>
      <c r="AH154" t="n">
        <v>433386.4842555394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4.5332</v>
      </c>
      <c r="E2" t="n">
        <v>22.06</v>
      </c>
      <c r="F2" t="n">
        <v>13.37</v>
      </c>
      <c r="G2" t="n">
        <v>5.57</v>
      </c>
      <c r="H2" t="n">
        <v>0.08</v>
      </c>
      <c r="I2" t="n">
        <v>144</v>
      </c>
      <c r="J2" t="n">
        <v>213.37</v>
      </c>
      <c r="K2" t="n">
        <v>56.13</v>
      </c>
      <c r="L2" t="n">
        <v>1</v>
      </c>
      <c r="M2" t="n">
        <v>142</v>
      </c>
      <c r="N2" t="n">
        <v>46.25</v>
      </c>
      <c r="O2" t="n">
        <v>26550.29</v>
      </c>
      <c r="P2" t="n">
        <v>199.58</v>
      </c>
      <c r="Q2" t="n">
        <v>198.19</v>
      </c>
      <c r="R2" t="n">
        <v>119.74</v>
      </c>
      <c r="S2" t="n">
        <v>25.4</v>
      </c>
      <c r="T2" t="n">
        <v>45643.98</v>
      </c>
      <c r="U2" t="n">
        <v>0.21</v>
      </c>
      <c r="V2" t="n">
        <v>0.7</v>
      </c>
      <c r="W2" t="n">
        <v>3.18</v>
      </c>
      <c r="X2" t="n">
        <v>2.96</v>
      </c>
      <c r="Y2" t="n">
        <v>1</v>
      </c>
      <c r="Z2" t="n">
        <v>10</v>
      </c>
      <c r="AA2" t="n">
        <v>719.2206756119418</v>
      </c>
      <c r="AB2" t="n">
        <v>984.069458149092</v>
      </c>
      <c r="AC2" t="n">
        <v>890.151250213501</v>
      </c>
      <c r="AD2" t="n">
        <v>719220.6756119418</v>
      </c>
      <c r="AE2" t="n">
        <v>984069.458149092</v>
      </c>
      <c r="AF2" t="n">
        <v>1.492783111027372e-06</v>
      </c>
      <c r="AG2" t="n">
        <v>28.72395833333333</v>
      </c>
      <c r="AH2" t="n">
        <v>890151.250213501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5.0455</v>
      </c>
      <c r="E3" t="n">
        <v>19.82</v>
      </c>
      <c r="F3" t="n">
        <v>12.6</v>
      </c>
      <c r="G3" t="n">
        <v>6.94</v>
      </c>
      <c r="H3" t="n">
        <v>0.1</v>
      </c>
      <c r="I3" t="n">
        <v>109</v>
      </c>
      <c r="J3" t="n">
        <v>213.78</v>
      </c>
      <c r="K3" t="n">
        <v>56.13</v>
      </c>
      <c r="L3" t="n">
        <v>1.25</v>
      </c>
      <c r="M3" t="n">
        <v>107</v>
      </c>
      <c r="N3" t="n">
        <v>46.4</v>
      </c>
      <c r="O3" t="n">
        <v>26600.32</v>
      </c>
      <c r="P3" t="n">
        <v>188.17</v>
      </c>
      <c r="Q3" t="n">
        <v>198.03</v>
      </c>
      <c r="R3" t="n">
        <v>96.18000000000001</v>
      </c>
      <c r="S3" t="n">
        <v>25.4</v>
      </c>
      <c r="T3" t="n">
        <v>34041.64</v>
      </c>
      <c r="U3" t="n">
        <v>0.26</v>
      </c>
      <c r="V3" t="n">
        <v>0.74</v>
      </c>
      <c r="W3" t="n">
        <v>3.11</v>
      </c>
      <c r="X3" t="n">
        <v>2.21</v>
      </c>
      <c r="Y3" t="n">
        <v>1</v>
      </c>
      <c r="Z3" t="n">
        <v>10</v>
      </c>
      <c r="AA3" t="n">
        <v>633.2806099012535</v>
      </c>
      <c r="AB3" t="n">
        <v>866.4824688356135</v>
      </c>
      <c r="AC3" t="n">
        <v>783.7865981257248</v>
      </c>
      <c r="AD3" t="n">
        <v>633280.6099012535</v>
      </c>
      <c r="AE3" t="n">
        <v>866482.4688356136</v>
      </c>
      <c r="AF3" t="n">
        <v>1.661483540697213e-06</v>
      </c>
      <c r="AG3" t="n">
        <v>25.80729166666667</v>
      </c>
      <c r="AH3" t="n">
        <v>783786.5981257248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5.4057</v>
      </c>
      <c r="E4" t="n">
        <v>18.5</v>
      </c>
      <c r="F4" t="n">
        <v>12.17</v>
      </c>
      <c r="G4" t="n">
        <v>8.300000000000001</v>
      </c>
      <c r="H4" t="n">
        <v>0.12</v>
      </c>
      <c r="I4" t="n">
        <v>88</v>
      </c>
      <c r="J4" t="n">
        <v>214.19</v>
      </c>
      <c r="K4" t="n">
        <v>56.13</v>
      </c>
      <c r="L4" t="n">
        <v>1.5</v>
      </c>
      <c r="M4" t="n">
        <v>86</v>
      </c>
      <c r="N4" t="n">
        <v>46.56</v>
      </c>
      <c r="O4" t="n">
        <v>26650.41</v>
      </c>
      <c r="P4" t="n">
        <v>181.64</v>
      </c>
      <c r="Q4" t="n">
        <v>198.02</v>
      </c>
      <c r="R4" t="n">
        <v>82.53</v>
      </c>
      <c r="S4" t="n">
        <v>25.4</v>
      </c>
      <c r="T4" t="n">
        <v>27320.84</v>
      </c>
      <c r="U4" t="n">
        <v>0.31</v>
      </c>
      <c r="V4" t="n">
        <v>0.77</v>
      </c>
      <c r="W4" t="n">
        <v>3.08</v>
      </c>
      <c r="X4" t="n">
        <v>1.77</v>
      </c>
      <c r="Y4" t="n">
        <v>1</v>
      </c>
      <c r="Z4" t="n">
        <v>10</v>
      </c>
      <c r="AA4" t="n">
        <v>579.3506218332263</v>
      </c>
      <c r="AB4" t="n">
        <v>792.6930799377824</v>
      </c>
      <c r="AC4" t="n">
        <v>717.0395649402449</v>
      </c>
      <c r="AD4" t="n">
        <v>579350.6218332263</v>
      </c>
      <c r="AE4" t="n">
        <v>792693.0799377824</v>
      </c>
      <c r="AF4" t="n">
        <v>1.780097428589223e-06</v>
      </c>
      <c r="AG4" t="n">
        <v>24.08854166666667</v>
      </c>
      <c r="AH4" t="n">
        <v>717039.5649402449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5.6734</v>
      </c>
      <c r="E5" t="n">
        <v>17.63</v>
      </c>
      <c r="F5" t="n">
        <v>11.89</v>
      </c>
      <c r="G5" t="n">
        <v>9.640000000000001</v>
      </c>
      <c r="H5" t="n">
        <v>0.14</v>
      </c>
      <c r="I5" t="n">
        <v>74</v>
      </c>
      <c r="J5" t="n">
        <v>214.59</v>
      </c>
      <c r="K5" t="n">
        <v>56.13</v>
      </c>
      <c r="L5" t="n">
        <v>1.75</v>
      </c>
      <c r="M5" t="n">
        <v>72</v>
      </c>
      <c r="N5" t="n">
        <v>46.72</v>
      </c>
      <c r="O5" t="n">
        <v>26700.55</v>
      </c>
      <c r="P5" t="n">
        <v>177.39</v>
      </c>
      <c r="Q5" t="n">
        <v>197.9</v>
      </c>
      <c r="R5" t="n">
        <v>73.93000000000001</v>
      </c>
      <c r="S5" t="n">
        <v>25.4</v>
      </c>
      <c r="T5" t="n">
        <v>23090.92</v>
      </c>
      <c r="U5" t="n">
        <v>0.34</v>
      </c>
      <c r="V5" t="n">
        <v>0.78</v>
      </c>
      <c r="W5" t="n">
        <v>3.06</v>
      </c>
      <c r="X5" t="n">
        <v>1.5</v>
      </c>
      <c r="Y5" t="n">
        <v>1</v>
      </c>
      <c r="Z5" t="n">
        <v>10</v>
      </c>
      <c r="AA5" t="n">
        <v>544.1804937667732</v>
      </c>
      <c r="AB5" t="n">
        <v>744.5717591207172</v>
      </c>
      <c r="AC5" t="n">
        <v>673.5108754432624</v>
      </c>
      <c r="AD5" t="n">
        <v>544180.4937667733</v>
      </c>
      <c r="AE5" t="n">
        <v>744571.7591207172</v>
      </c>
      <c r="AF5" t="n">
        <v>1.868251059318515e-06</v>
      </c>
      <c r="AG5" t="n">
        <v>22.95572916666667</v>
      </c>
      <c r="AH5" t="n">
        <v>673510.8754432624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5.8848</v>
      </c>
      <c r="E6" t="n">
        <v>16.99</v>
      </c>
      <c r="F6" t="n">
        <v>11.68</v>
      </c>
      <c r="G6" t="n">
        <v>10.95</v>
      </c>
      <c r="H6" t="n">
        <v>0.17</v>
      </c>
      <c r="I6" t="n">
        <v>64</v>
      </c>
      <c r="J6" t="n">
        <v>215</v>
      </c>
      <c r="K6" t="n">
        <v>56.13</v>
      </c>
      <c r="L6" t="n">
        <v>2</v>
      </c>
      <c r="M6" t="n">
        <v>62</v>
      </c>
      <c r="N6" t="n">
        <v>46.87</v>
      </c>
      <c r="O6" t="n">
        <v>26750.75</v>
      </c>
      <c r="P6" t="n">
        <v>174.16</v>
      </c>
      <c r="Q6" t="n">
        <v>197.9</v>
      </c>
      <c r="R6" t="n">
        <v>67.33</v>
      </c>
      <c r="S6" t="n">
        <v>25.4</v>
      </c>
      <c r="T6" t="n">
        <v>19839.04</v>
      </c>
      <c r="U6" t="n">
        <v>0.38</v>
      </c>
      <c r="V6" t="n">
        <v>0.8</v>
      </c>
      <c r="W6" t="n">
        <v>3.05</v>
      </c>
      <c r="X6" t="n">
        <v>1.28</v>
      </c>
      <c r="Y6" t="n">
        <v>1</v>
      </c>
      <c r="Z6" t="n">
        <v>10</v>
      </c>
      <c r="AA6" t="n">
        <v>522.9033902480974</v>
      </c>
      <c r="AB6" t="n">
        <v>715.4594874069062</v>
      </c>
      <c r="AC6" t="n">
        <v>647.1770380824877</v>
      </c>
      <c r="AD6" t="n">
        <v>522903.3902480974</v>
      </c>
      <c r="AE6" t="n">
        <v>715459.4874069062</v>
      </c>
      <c r="AF6" t="n">
        <v>1.937865095688229e-06</v>
      </c>
      <c r="AG6" t="n">
        <v>22.12239583333333</v>
      </c>
      <c r="AH6" t="n">
        <v>647177.0380824876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6.0715</v>
      </c>
      <c r="E7" t="n">
        <v>16.47</v>
      </c>
      <c r="F7" t="n">
        <v>11.49</v>
      </c>
      <c r="G7" t="n">
        <v>12.31</v>
      </c>
      <c r="H7" t="n">
        <v>0.19</v>
      </c>
      <c r="I7" t="n">
        <v>56</v>
      </c>
      <c r="J7" t="n">
        <v>215.41</v>
      </c>
      <c r="K7" t="n">
        <v>56.13</v>
      </c>
      <c r="L7" t="n">
        <v>2.25</v>
      </c>
      <c r="M7" t="n">
        <v>54</v>
      </c>
      <c r="N7" t="n">
        <v>47.03</v>
      </c>
      <c r="O7" t="n">
        <v>26801</v>
      </c>
      <c r="P7" t="n">
        <v>171.32</v>
      </c>
      <c r="Q7" t="n">
        <v>197.87</v>
      </c>
      <c r="R7" t="n">
        <v>61.6</v>
      </c>
      <c r="S7" t="n">
        <v>25.4</v>
      </c>
      <c r="T7" t="n">
        <v>17017.27</v>
      </c>
      <c r="U7" t="n">
        <v>0.41</v>
      </c>
      <c r="V7" t="n">
        <v>0.8100000000000001</v>
      </c>
      <c r="W7" t="n">
        <v>3.03</v>
      </c>
      <c r="X7" t="n">
        <v>1.1</v>
      </c>
      <c r="Y7" t="n">
        <v>1</v>
      </c>
      <c r="Z7" t="n">
        <v>10</v>
      </c>
      <c r="AA7" t="n">
        <v>503.6360881671808</v>
      </c>
      <c r="AB7" t="n">
        <v>689.0971146864194</v>
      </c>
      <c r="AC7" t="n">
        <v>623.3306532146216</v>
      </c>
      <c r="AD7" t="n">
        <v>503636.0881671808</v>
      </c>
      <c r="AE7" t="n">
        <v>689097.1146864195</v>
      </c>
      <c r="AF7" t="n">
        <v>1.999345420145304e-06</v>
      </c>
      <c r="AG7" t="n">
        <v>21.4453125</v>
      </c>
      <c r="AH7" t="n">
        <v>623330.6532146216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6.2146</v>
      </c>
      <c r="E8" t="n">
        <v>16.09</v>
      </c>
      <c r="F8" t="n">
        <v>11.37</v>
      </c>
      <c r="G8" t="n">
        <v>13.64</v>
      </c>
      <c r="H8" t="n">
        <v>0.21</v>
      </c>
      <c r="I8" t="n">
        <v>50</v>
      </c>
      <c r="J8" t="n">
        <v>215.82</v>
      </c>
      <c r="K8" t="n">
        <v>56.13</v>
      </c>
      <c r="L8" t="n">
        <v>2.5</v>
      </c>
      <c r="M8" t="n">
        <v>48</v>
      </c>
      <c r="N8" t="n">
        <v>47.19</v>
      </c>
      <c r="O8" t="n">
        <v>26851.31</v>
      </c>
      <c r="P8" t="n">
        <v>169.34</v>
      </c>
      <c r="Q8" t="n">
        <v>197.88</v>
      </c>
      <c r="R8" t="n">
        <v>57.95</v>
      </c>
      <c r="S8" t="n">
        <v>25.4</v>
      </c>
      <c r="T8" t="n">
        <v>15222.07</v>
      </c>
      <c r="U8" t="n">
        <v>0.44</v>
      </c>
      <c r="V8" t="n">
        <v>0.82</v>
      </c>
      <c r="W8" t="n">
        <v>3.01</v>
      </c>
      <c r="X8" t="n">
        <v>0.97</v>
      </c>
      <c r="Y8" t="n">
        <v>1</v>
      </c>
      <c r="Z8" t="n">
        <v>10</v>
      </c>
      <c r="AA8" t="n">
        <v>487.6819252683374</v>
      </c>
      <c r="AB8" t="n">
        <v>667.2679251602299</v>
      </c>
      <c r="AC8" t="n">
        <v>603.5848108993517</v>
      </c>
      <c r="AD8" t="n">
        <v>487681.9252683374</v>
      </c>
      <c r="AE8" t="n">
        <v>667267.9251602299</v>
      </c>
      <c r="AF8" t="n">
        <v>2.046468261226222e-06</v>
      </c>
      <c r="AG8" t="n">
        <v>20.95052083333333</v>
      </c>
      <c r="AH8" t="n">
        <v>603584.8108993517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6.3332</v>
      </c>
      <c r="E9" t="n">
        <v>15.79</v>
      </c>
      <c r="F9" t="n">
        <v>11.28</v>
      </c>
      <c r="G9" t="n">
        <v>15.04</v>
      </c>
      <c r="H9" t="n">
        <v>0.23</v>
      </c>
      <c r="I9" t="n">
        <v>45</v>
      </c>
      <c r="J9" t="n">
        <v>216.22</v>
      </c>
      <c r="K9" t="n">
        <v>56.13</v>
      </c>
      <c r="L9" t="n">
        <v>2.75</v>
      </c>
      <c r="M9" t="n">
        <v>43</v>
      </c>
      <c r="N9" t="n">
        <v>47.35</v>
      </c>
      <c r="O9" t="n">
        <v>26901.66</v>
      </c>
      <c r="P9" t="n">
        <v>167.94</v>
      </c>
      <c r="Q9" t="n">
        <v>197.85</v>
      </c>
      <c r="R9" t="n">
        <v>54.67</v>
      </c>
      <c r="S9" t="n">
        <v>25.4</v>
      </c>
      <c r="T9" t="n">
        <v>13608.01</v>
      </c>
      <c r="U9" t="n">
        <v>0.46</v>
      </c>
      <c r="V9" t="n">
        <v>0.83</v>
      </c>
      <c r="W9" t="n">
        <v>3.02</v>
      </c>
      <c r="X9" t="n">
        <v>0.88</v>
      </c>
      <c r="Y9" t="n">
        <v>1</v>
      </c>
      <c r="Z9" t="n">
        <v>10</v>
      </c>
      <c r="AA9" t="n">
        <v>482.1967384629813</v>
      </c>
      <c r="AB9" t="n">
        <v>659.7628505837785</v>
      </c>
      <c r="AC9" t="n">
        <v>596.7960101070385</v>
      </c>
      <c r="AD9" t="n">
        <v>482196.7384629813</v>
      </c>
      <c r="AE9" t="n">
        <v>659762.8505837785</v>
      </c>
      <c r="AF9" t="n">
        <v>2.085523250409987e-06</v>
      </c>
      <c r="AG9" t="n">
        <v>20.55989583333333</v>
      </c>
      <c r="AH9" t="n">
        <v>596796.0101070384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6.434</v>
      </c>
      <c r="E10" t="n">
        <v>15.54</v>
      </c>
      <c r="F10" t="n">
        <v>11.2</v>
      </c>
      <c r="G10" t="n">
        <v>16.39</v>
      </c>
      <c r="H10" t="n">
        <v>0.25</v>
      </c>
      <c r="I10" t="n">
        <v>41</v>
      </c>
      <c r="J10" t="n">
        <v>216.63</v>
      </c>
      <c r="K10" t="n">
        <v>56.13</v>
      </c>
      <c r="L10" t="n">
        <v>3</v>
      </c>
      <c r="M10" t="n">
        <v>39</v>
      </c>
      <c r="N10" t="n">
        <v>47.51</v>
      </c>
      <c r="O10" t="n">
        <v>26952.08</v>
      </c>
      <c r="P10" t="n">
        <v>166.69</v>
      </c>
      <c r="Q10" t="n">
        <v>197.79</v>
      </c>
      <c r="R10" t="n">
        <v>52.52</v>
      </c>
      <c r="S10" t="n">
        <v>25.4</v>
      </c>
      <c r="T10" t="n">
        <v>12552.67</v>
      </c>
      <c r="U10" t="n">
        <v>0.48</v>
      </c>
      <c r="V10" t="n">
        <v>0.83</v>
      </c>
      <c r="W10" t="n">
        <v>3</v>
      </c>
      <c r="X10" t="n">
        <v>0.8100000000000001</v>
      </c>
      <c r="Y10" t="n">
        <v>1</v>
      </c>
      <c r="Z10" t="n">
        <v>10</v>
      </c>
      <c r="AA10" t="n">
        <v>468.8943819338083</v>
      </c>
      <c r="AB10" t="n">
        <v>641.5619795220124</v>
      </c>
      <c r="AC10" t="n">
        <v>580.3322046343243</v>
      </c>
      <c r="AD10" t="n">
        <v>468894.3819338083</v>
      </c>
      <c r="AE10" t="n">
        <v>641561.9795220124</v>
      </c>
      <c r="AF10" t="n">
        <v>2.118716698215414e-06</v>
      </c>
      <c r="AG10" t="n">
        <v>20.234375</v>
      </c>
      <c r="AH10" t="n">
        <v>580332.2046343243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6.5115</v>
      </c>
      <c r="E11" t="n">
        <v>15.36</v>
      </c>
      <c r="F11" t="n">
        <v>11.14</v>
      </c>
      <c r="G11" t="n">
        <v>17.59</v>
      </c>
      <c r="H11" t="n">
        <v>0.27</v>
      </c>
      <c r="I11" t="n">
        <v>38</v>
      </c>
      <c r="J11" t="n">
        <v>217.04</v>
      </c>
      <c r="K11" t="n">
        <v>56.13</v>
      </c>
      <c r="L11" t="n">
        <v>3.25</v>
      </c>
      <c r="M11" t="n">
        <v>36</v>
      </c>
      <c r="N11" t="n">
        <v>47.66</v>
      </c>
      <c r="O11" t="n">
        <v>27002.55</v>
      </c>
      <c r="P11" t="n">
        <v>165.72</v>
      </c>
      <c r="Q11" t="n">
        <v>197.91</v>
      </c>
      <c r="R11" t="n">
        <v>50.49</v>
      </c>
      <c r="S11" t="n">
        <v>25.4</v>
      </c>
      <c r="T11" t="n">
        <v>11551.37</v>
      </c>
      <c r="U11" t="n">
        <v>0.5</v>
      </c>
      <c r="V11" t="n">
        <v>0.84</v>
      </c>
      <c r="W11" t="n">
        <v>3</v>
      </c>
      <c r="X11" t="n">
        <v>0.75</v>
      </c>
      <c r="Y11" t="n">
        <v>1</v>
      </c>
      <c r="Z11" t="n">
        <v>10</v>
      </c>
      <c r="AA11" t="n">
        <v>465.3055195743238</v>
      </c>
      <c r="AB11" t="n">
        <v>636.6515397123327</v>
      </c>
      <c r="AC11" t="n">
        <v>575.8904103082349</v>
      </c>
      <c r="AD11" t="n">
        <v>465305.5195743238</v>
      </c>
      <c r="AE11" t="n">
        <v>636651.5397123327</v>
      </c>
      <c r="AF11" t="n">
        <v>2.144237454216609e-06</v>
      </c>
      <c r="AG11" t="n">
        <v>20</v>
      </c>
      <c r="AH11" t="n">
        <v>575890.4103082349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6.5918</v>
      </c>
      <c r="E12" t="n">
        <v>15.17</v>
      </c>
      <c r="F12" t="n">
        <v>11.08</v>
      </c>
      <c r="G12" t="n">
        <v>18.99</v>
      </c>
      <c r="H12" t="n">
        <v>0.29</v>
      </c>
      <c r="I12" t="n">
        <v>35</v>
      </c>
      <c r="J12" t="n">
        <v>217.45</v>
      </c>
      <c r="K12" t="n">
        <v>56.13</v>
      </c>
      <c r="L12" t="n">
        <v>3.5</v>
      </c>
      <c r="M12" t="n">
        <v>33</v>
      </c>
      <c r="N12" t="n">
        <v>47.82</v>
      </c>
      <c r="O12" t="n">
        <v>27053.07</v>
      </c>
      <c r="P12" t="n">
        <v>164.76</v>
      </c>
      <c r="Q12" t="n">
        <v>197.87</v>
      </c>
      <c r="R12" t="n">
        <v>48.8</v>
      </c>
      <c r="S12" t="n">
        <v>25.4</v>
      </c>
      <c r="T12" t="n">
        <v>10720.32</v>
      </c>
      <c r="U12" t="n">
        <v>0.52</v>
      </c>
      <c r="V12" t="n">
        <v>0.84</v>
      </c>
      <c r="W12" t="n">
        <v>2.99</v>
      </c>
      <c r="X12" t="n">
        <v>0.6899999999999999</v>
      </c>
      <c r="Y12" t="n">
        <v>1</v>
      </c>
      <c r="Z12" t="n">
        <v>10</v>
      </c>
      <c r="AA12" t="n">
        <v>453.3349240165022</v>
      </c>
      <c r="AB12" t="n">
        <v>620.2728427647171</v>
      </c>
      <c r="AC12" t="n">
        <v>561.0748732096541</v>
      </c>
      <c r="AD12" t="n">
        <v>453334.9240165022</v>
      </c>
      <c r="AE12" t="n">
        <v>620272.8427647171</v>
      </c>
      <c r="AF12" t="n">
        <v>2.170680250434623e-06</v>
      </c>
      <c r="AG12" t="n">
        <v>19.75260416666667</v>
      </c>
      <c r="AH12" t="n">
        <v>561074.8732096541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6.6451</v>
      </c>
      <c r="E13" t="n">
        <v>15.05</v>
      </c>
      <c r="F13" t="n">
        <v>11.04</v>
      </c>
      <c r="G13" t="n">
        <v>20.08</v>
      </c>
      <c r="H13" t="n">
        <v>0.31</v>
      </c>
      <c r="I13" t="n">
        <v>33</v>
      </c>
      <c r="J13" t="n">
        <v>217.86</v>
      </c>
      <c r="K13" t="n">
        <v>56.13</v>
      </c>
      <c r="L13" t="n">
        <v>3.75</v>
      </c>
      <c r="M13" t="n">
        <v>31</v>
      </c>
      <c r="N13" t="n">
        <v>47.98</v>
      </c>
      <c r="O13" t="n">
        <v>27103.65</v>
      </c>
      <c r="P13" t="n">
        <v>164.18</v>
      </c>
      <c r="Q13" t="n">
        <v>197.79</v>
      </c>
      <c r="R13" t="n">
        <v>47.53</v>
      </c>
      <c r="S13" t="n">
        <v>25.4</v>
      </c>
      <c r="T13" t="n">
        <v>10093.82</v>
      </c>
      <c r="U13" t="n">
        <v>0.53</v>
      </c>
      <c r="V13" t="n">
        <v>0.84</v>
      </c>
      <c r="W13" t="n">
        <v>3</v>
      </c>
      <c r="X13" t="n">
        <v>0.65</v>
      </c>
      <c r="Y13" t="n">
        <v>1</v>
      </c>
      <c r="Z13" t="n">
        <v>10</v>
      </c>
      <c r="AA13" t="n">
        <v>451.1633141253214</v>
      </c>
      <c r="AB13" t="n">
        <v>617.3015503069367</v>
      </c>
      <c r="AC13" t="n">
        <v>558.3871567338093</v>
      </c>
      <c r="AD13" t="n">
        <v>451163.3141253215</v>
      </c>
      <c r="AE13" t="n">
        <v>617301.5503069367</v>
      </c>
      <c r="AF13" t="n">
        <v>2.188231944561897e-06</v>
      </c>
      <c r="AG13" t="n">
        <v>19.59635416666667</v>
      </c>
      <c r="AH13" t="n">
        <v>558387.1567338093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6.7067</v>
      </c>
      <c r="E14" t="n">
        <v>14.91</v>
      </c>
      <c r="F14" t="n">
        <v>10.99</v>
      </c>
      <c r="G14" t="n">
        <v>21.27</v>
      </c>
      <c r="H14" t="n">
        <v>0.33</v>
      </c>
      <c r="I14" t="n">
        <v>31</v>
      </c>
      <c r="J14" t="n">
        <v>218.27</v>
      </c>
      <c r="K14" t="n">
        <v>56.13</v>
      </c>
      <c r="L14" t="n">
        <v>4</v>
      </c>
      <c r="M14" t="n">
        <v>29</v>
      </c>
      <c r="N14" t="n">
        <v>48.15</v>
      </c>
      <c r="O14" t="n">
        <v>27154.29</v>
      </c>
      <c r="P14" t="n">
        <v>163.25</v>
      </c>
      <c r="Q14" t="n">
        <v>197.78</v>
      </c>
      <c r="R14" t="n">
        <v>45.99</v>
      </c>
      <c r="S14" t="n">
        <v>25.4</v>
      </c>
      <c r="T14" t="n">
        <v>9333.719999999999</v>
      </c>
      <c r="U14" t="n">
        <v>0.55</v>
      </c>
      <c r="V14" t="n">
        <v>0.85</v>
      </c>
      <c r="W14" t="n">
        <v>2.99</v>
      </c>
      <c r="X14" t="n">
        <v>0.6</v>
      </c>
      <c r="Y14" t="n">
        <v>1</v>
      </c>
      <c r="Z14" t="n">
        <v>10</v>
      </c>
      <c r="AA14" t="n">
        <v>448.2977694489961</v>
      </c>
      <c r="AB14" t="n">
        <v>613.3807856618795</v>
      </c>
      <c r="AC14" t="n">
        <v>554.8405843636484</v>
      </c>
      <c r="AD14" t="n">
        <v>448297.7694489961</v>
      </c>
      <c r="AE14" t="n">
        <v>613380.7856618795</v>
      </c>
      <c r="AF14" t="n">
        <v>2.208516829331879e-06</v>
      </c>
      <c r="AG14" t="n">
        <v>19.4140625</v>
      </c>
      <c r="AH14" t="n">
        <v>554840.5843636484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6.7585</v>
      </c>
      <c r="E15" t="n">
        <v>14.8</v>
      </c>
      <c r="F15" t="n">
        <v>10.96</v>
      </c>
      <c r="G15" t="n">
        <v>22.67</v>
      </c>
      <c r="H15" t="n">
        <v>0.35</v>
      </c>
      <c r="I15" t="n">
        <v>29</v>
      </c>
      <c r="J15" t="n">
        <v>218.68</v>
      </c>
      <c r="K15" t="n">
        <v>56.13</v>
      </c>
      <c r="L15" t="n">
        <v>4.25</v>
      </c>
      <c r="M15" t="n">
        <v>27</v>
      </c>
      <c r="N15" t="n">
        <v>48.31</v>
      </c>
      <c r="O15" t="n">
        <v>27204.98</v>
      </c>
      <c r="P15" t="n">
        <v>162.76</v>
      </c>
      <c r="Q15" t="n">
        <v>197.85</v>
      </c>
      <c r="R15" t="n">
        <v>45.13</v>
      </c>
      <c r="S15" t="n">
        <v>25.4</v>
      </c>
      <c r="T15" t="n">
        <v>8916.309999999999</v>
      </c>
      <c r="U15" t="n">
        <v>0.5600000000000001</v>
      </c>
      <c r="V15" t="n">
        <v>0.85</v>
      </c>
      <c r="W15" t="n">
        <v>2.98</v>
      </c>
      <c r="X15" t="n">
        <v>0.57</v>
      </c>
      <c r="Y15" t="n">
        <v>1</v>
      </c>
      <c r="Z15" t="n">
        <v>10</v>
      </c>
      <c r="AA15" t="n">
        <v>446.3600866936174</v>
      </c>
      <c r="AB15" t="n">
        <v>610.7295626314403</v>
      </c>
      <c r="AC15" t="n">
        <v>552.4423903382196</v>
      </c>
      <c r="AD15" t="n">
        <v>446360.0866936174</v>
      </c>
      <c r="AE15" t="n">
        <v>610729.5626314403</v>
      </c>
      <c r="AF15" t="n">
        <v>2.225574573343001e-06</v>
      </c>
      <c r="AG15" t="n">
        <v>19.27083333333333</v>
      </c>
      <c r="AH15" t="n">
        <v>552442.3903382196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6.8164</v>
      </c>
      <c r="E16" t="n">
        <v>14.67</v>
      </c>
      <c r="F16" t="n">
        <v>10.92</v>
      </c>
      <c r="G16" t="n">
        <v>24.26</v>
      </c>
      <c r="H16" t="n">
        <v>0.36</v>
      </c>
      <c r="I16" t="n">
        <v>27</v>
      </c>
      <c r="J16" t="n">
        <v>219.09</v>
      </c>
      <c r="K16" t="n">
        <v>56.13</v>
      </c>
      <c r="L16" t="n">
        <v>4.5</v>
      </c>
      <c r="M16" t="n">
        <v>25</v>
      </c>
      <c r="N16" t="n">
        <v>48.47</v>
      </c>
      <c r="O16" t="n">
        <v>27255.72</v>
      </c>
      <c r="P16" t="n">
        <v>162.08</v>
      </c>
      <c r="Q16" t="n">
        <v>197.89</v>
      </c>
      <c r="R16" t="n">
        <v>43.8</v>
      </c>
      <c r="S16" t="n">
        <v>25.4</v>
      </c>
      <c r="T16" t="n">
        <v>8259.030000000001</v>
      </c>
      <c r="U16" t="n">
        <v>0.58</v>
      </c>
      <c r="V16" t="n">
        <v>0.85</v>
      </c>
      <c r="W16" t="n">
        <v>2.98</v>
      </c>
      <c r="X16" t="n">
        <v>0.53</v>
      </c>
      <c r="Y16" t="n">
        <v>1</v>
      </c>
      <c r="Z16" t="n">
        <v>10</v>
      </c>
      <c r="AA16" t="n">
        <v>435.5329805579835</v>
      </c>
      <c r="AB16" t="n">
        <v>595.9154383584548</v>
      </c>
      <c r="AC16" t="n">
        <v>539.0421052940937</v>
      </c>
      <c r="AD16" t="n">
        <v>435532.9805579835</v>
      </c>
      <c r="AE16" t="n">
        <v>595915.4383584548</v>
      </c>
      <c r="AF16" t="n">
        <v>2.244641047826476e-06</v>
      </c>
      <c r="AG16" t="n">
        <v>19.1015625</v>
      </c>
      <c r="AH16" t="n">
        <v>539042.1052940937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6.8432</v>
      </c>
      <c r="E17" t="n">
        <v>14.61</v>
      </c>
      <c r="F17" t="n">
        <v>10.9</v>
      </c>
      <c r="G17" t="n">
        <v>25.16</v>
      </c>
      <c r="H17" t="n">
        <v>0.38</v>
      </c>
      <c r="I17" t="n">
        <v>26</v>
      </c>
      <c r="J17" t="n">
        <v>219.51</v>
      </c>
      <c r="K17" t="n">
        <v>56.13</v>
      </c>
      <c r="L17" t="n">
        <v>4.75</v>
      </c>
      <c r="M17" t="n">
        <v>24</v>
      </c>
      <c r="N17" t="n">
        <v>48.63</v>
      </c>
      <c r="O17" t="n">
        <v>27306.53</v>
      </c>
      <c r="P17" t="n">
        <v>161.67</v>
      </c>
      <c r="Q17" t="n">
        <v>197.79</v>
      </c>
      <c r="R17" t="n">
        <v>43.21</v>
      </c>
      <c r="S17" t="n">
        <v>25.4</v>
      </c>
      <c r="T17" t="n">
        <v>7973.02</v>
      </c>
      <c r="U17" t="n">
        <v>0.59</v>
      </c>
      <c r="V17" t="n">
        <v>0.85</v>
      </c>
      <c r="W17" t="n">
        <v>2.98</v>
      </c>
      <c r="X17" t="n">
        <v>0.51</v>
      </c>
      <c r="Y17" t="n">
        <v>1</v>
      </c>
      <c r="Z17" t="n">
        <v>10</v>
      </c>
      <c r="AA17" t="n">
        <v>434.4145761288531</v>
      </c>
      <c r="AB17" t="n">
        <v>594.3851880779974</v>
      </c>
      <c r="AC17" t="n">
        <v>537.6578999526835</v>
      </c>
      <c r="AD17" t="n">
        <v>434414.5761288531</v>
      </c>
      <c r="AE17" t="n">
        <v>594385.1880779974</v>
      </c>
      <c r="AF17" t="n">
        <v>2.253466289901728e-06</v>
      </c>
      <c r="AG17" t="n">
        <v>19.0234375</v>
      </c>
      <c r="AH17" t="n">
        <v>537657.8999526835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6.9102</v>
      </c>
      <c r="E18" t="n">
        <v>14.47</v>
      </c>
      <c r="F18" t="n">
        <v>10.85</v>
      </c>
      <c r="G18" t="n">
        <v>27.11</v>
      </c>
      <c r="H18" t="n">
        <v>0.4</v>
      </c>
      <c r="I18" t="n">
        <v>24</v>
      </c>
      <c r="J18" t="n">
        <v>219.92</v>
      </c>
      <c r="K18" t="n">
        <v>56.13</v>
      </c>
      <c r="L18" t="n">
        <v>5</v>
      </c>
      <c r="M18" t="n">
        <v>22</v>
      </c>
      <c r="N18" t="n">
        <v>48.79</v>
      </c>
      <c r="O18" t="n">
        <v>27357.39</v>
      </c>
      <c r="P18" t="n">
        <v>160.81</v>
      </c>
      <c r="Q18" t="n">
        <v>197.82</v>
      </c>
      <c r="R18" t="n">
        <v>41.26</v>
      </c>
      <c r="S18" t="n">
        <v>25.4</v>
      </c>
      <c r="T18" t="n">
        <v>7005.66</v>
      </c>
      <c r="U18" t="n">
        <v>0.62</v>
      </c>
      <c r="V18" t="n">
        <v>0.86</v>
      </c>
      <c r="W18" t="n">
        <v>2.98</v>
      </c>
      <c r="X18" t="n">
        <v>0.45</v>
      </c>
      <c r="Y18" t="n">
        <v>1</v>
      </c>
      <c r="Z18" t="n">
        <v>10</v>
      </c>
      <c r="AA18" t="n">
        <v>431.6158679962673</v>
      </c>
      <c r="AB18" t="n">
        <v>590.5558721407049</v>
      </c>
      <c r="AC18" t="n">
        <v>534.1940485539674</v>
      </c>
      <c r="AD18" t="n">
        <v>431615.8679962673</v>
      </c>
      <c r="AE18" t="n">
        <v>590555.8721407049</v>
      </c>
      <c r="AF18" t="n">
        <v>2.275529395089858e-06</v>
      </c>
      <c r="AG18" t="n">
        <v>18.84114583333333</v>
      </c>
      <c r="AH18" t="n">
        <v>534194.0485539674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6.9309</v>
      </c>
      <c r="E19" t="n">
        <v>14.43</v>
      </c>
      <c r="F19" t="n">
        <v>10.84</v>
      </c>
      <c r="G19" t="n">
        <v>28.29</v>
      </c>
      <c r="H19" t="n">
        <v>0.42</v>
      </c>
      <c r="I19" t="n">
        <v>23</v>
      </c>
      <c r="J19" t="n">
        <v>220.33</v>
      </c>
      <c r="K19" t="n">
        <v>56.13</v>
      </c>
      <c r="L19" t="n">
        <v>5.25</v>
      </c>
      <c r="M19" t="n">
        <v>21</v>
      </c>
      <c r="N19" t="n">
        <v>48.95</v>
      </c>
      <c r="O19" t="n">
        <v>27408.3</v>
      </c>
      <c r="P19" t="n">
        <v>160.71</v>
      </c>
      <c r="Q19" t="n">
        <v>197.8</v>
      </c>
      <c r="R19" t="n">
        <v>41.58</v>
      </c>
      <c r="S19" t="n">
        <v>25.4</v>
      </c>
      <c r="T19" t="n">
        <v>7170.24</v>
      </c>
      <c r="U19" t="n">
        <v>0.61</v>
      </c>
      <c r="V19" t="n">
        <v>0.86</v>
      </c>
      <c r="W19" t="n">
        <v>2.97</v>
      </c>
      <c r="X19" t="n">
        <v>0.45</v>
      </c>
      <c r="Y19" t="n">
        <v>1</v>
      </c>
      <c r="Z19" t="n">
        <v>10</v>
      </c>
      <c r="AA19" t="n">
        <v>430.9686855827505</v>
      </c>
      <c r="AB19" t="n">
        <v>589.670368610858</v>
      </c>
      <c r="AC19" t="n">
        <v>533.3930562381972</v>
      </c>
      <c r="AD19" t="n">
        <v>430968.6855827505</v>
      </c>
      <c r="AE19" t="n">
        <v>589670.368610858</v>
      </c>
      <c r="AF19" t="n">
        <v>2.282345906692759e-06</v>
      </c>
      <c r="AG19" t="n">
        <v>18.7890625</v>
      </c>
      <c r="AH19" t="n">
        <v>533393.0562381973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6.9709</v>
      </c>
      <c r="E20" t="n">
        <v>14.35</v>
      </c>
      <c r="F20" t="n">
        <v>10.8</v>
      </c>
      <c r="G20" t="n">
        <v>29.46</v>
      </c>
      <c r="H20" t="n">
        <v>0.44</v>
      </c>
      <c r="I20" t="n">
        <v>22</v>
      </c>
      <c r="J20" t="n">
        <v>220.74</v>
      </c>
      <c r="K20" t="n">
        <v>56.13</v>
      </c>
      <c r="L20" t="n">
        <v>5.5</v>
      </c>
      <c r="M20" t="n">
        <v>20</v>
      </c>
      <c r="N20" t="n">
        <v>49.12</v>
      </c>
      <c r="O20" t="n">
        <v>27459.27</v>
      </c>
      <c r="P20" t="n">
        <v>160.01</v>
      </c>
      <c r="Q20" t="n">
        <v>197.88</v>
      </c>
      <c r="R20" t="n">
        <v>40.02</v>
      </c>
      <c r="S20" t="n">
        <v>25.4</v>
      </c>
      <c r="T20" t="n">
        <v>6394.21</v>
      </c>
      <c r="U20" t="n">
        <v>0.63</v>
      </c>
      <c r="V20" t="n">
        <v>0.86</v>
      </c>
      <c r="W20" t="n">
        <v>2.98</v>
      </c>
      <c r="X20" t="n">
        <v>0.41</v>
      </c>
      <c r="Y20" t="n">
        <v>1</v>
      </c>
      <c r="Z20" t="n">
        <v>10</v>
      </c>
      <c r="AA20" t="n">
        <v>429.2412572290035</v>
      </c>
      <c r="AB20" t="n">
        <v>587.3068249285011</v>
      </c>
      <c r="AC20" t="n">
        <v>531.2550858476301</v>
      </c>
      <c r="AD20" t="n">
        <v>429241.2572290035</v>
      </c>
      <c r="AE20" t="n">
        <v>587306.8249285012</v>
      </c>
      <c r="AF20" t="n">
        <v>2.29551790979015e-06</v>
      </c>
      <c r="AG20" t="n">
        <v>18.68489583333333</v>
      </c>
      <c r="AH20" t="n">
        <v>531255.08584763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6.998</v>
      </c>
      <c r="E21" t="n">
        <v>14.29</v>
      </c>
      <c r="F21" t="n">
        <v>10.79</v>
      </c>
      <c r="G21" t="n">
        <v>30.83</v>
      </c>
      <c r="H21" t="n">
        <v>0.46</v>
      </c>
      <c r="I21" t="n">
        <v>21</v>
      </c>
      <c r="J21" t="n">
        <v>221.16</v>
      </c>
      <c r="K21" t="n">
        <v>56.13</v>
      </c>
      <c r="L21" t="n">
        <v>5.75</v>
      </c>
      <c r="M21" t="n">
        <v>19</v>
      </c>
      <c r="N21" t="n">
        <v>49.28</v>
      </c>
      <c r="O21" t="n">
        <v>27510.3</v>
      </c>
      <c r="P21" t="n">
        <v>159.79</v>
      </c>
      <c r="Q21" t="n">
        <v>197.79</v>
      </c>
      <c r="R21" t="n">
        <v>40.12</v>
      </c>
      <c r="S21" t="n">
        <v>25.4</v>
      </c>
      <c r="T21" t="n">
        <v>6450.65</v>
      </c>
      <c r="U21" t="n">
        <v>0.63</v>
      </c>
      <c r="V21" t="n">
        <v>0.86</v>
      </c>
      <c r="W21" t="n">
        <v>2.96</v>
      </c>
      <c r="X21" t="n">
        <v>0.4</v>
      </c>
      <c r="Y21" t="n">
        <v>1</v>
      </c>
      <c r="Z21" t="n">
        <v>10</v>
      </c>
      <c r="AA21" t="n">
        <v>428.3557455001251</v>
      </c>
      <c r="AB21" t="n">
        <v>586.0952287150293</v>
      </c>
      <c r="AC21" t="n">
        <v>530.1591226762861</v>
      </c>
      <c r="AD21" t="n">
        <v>428355.7455001251</v>
      </c>
      <c r="AE21" t="n">
        <v>586095.2287150293</v>
      </c>
      <c r="AF21" t="n">
        <v>2.304441941888633e-06</v>
      </c>
      <c r="AG21" t="n">
        <v>18.60677083333333</v>
      </c>
      <c r="AH21" t="n">
        <v>530159.122676286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7.0332</v>
      </c>
      <c r="E22" t="n">
        <v>14.22</v>
      </c>
      <c r="F22" t="n">
        <v>10.76</v>
      </c>
      <c r="G22" t="n">
        <v>32.28</v>
      </c>
      <c r="H22" t="n">
        <v>0.48</v>
      </c>
      <c r="I22" t="n">
        <v>20</v>
      </c>
      <c r="J22" t="n">
        <v>221.57</v>
      </c>
      <c r="K22" t="n">
        <v>56.13</v>
      </c>
      <c r="L22" t="n">
        <v>6</v>
      </c>
      <c r="M22" t="n">
        <v>18</v>
      </c>
      <c r="N22" t="n">
        <v>49.45</v>
      </c>
      <c r="O22" t="n">
        <v>27561.39</v>
      </c>
      <c r="P22" t="n">
        <v>159.17</v>
      </c>
      <c r="Q22" t="n">
        <v>197.79</v>
      </c>
      <c r="R22" t="n">
        <v>38.85</v>
      </c>
      <c r="S22" t="n">
        <v>25.4</v>
      </c>
      <c r="T22" t="n">
        <v>5822.84</v>
      </c>
      <c r="U22" t="n">
        <v>0.65</v>
      </c>
      <c r="V22" t="n">
        <v>0.86</v>
      </c>
      <c r="W22" t="n">
        <v>2.97</v>
      </c>
      <c r="X22" t="n">
        <v>0.37</v>
      </c>
      <c r="Y22" t="n">
        <v>1</v>
      </c>
      <c r="Z22" t="n">
        <v>10</v>
      </c>
      <c r="AA22" t="n">
        <v>426.8820162971317</v>
      </c>
      <c r="AB22" t="n">
        <v>584.0788074031499</v>
      </c>
      <c r="AC22" t="n">
        <v>528.3351457843473</v>
      </c>
      <c r="AD22" t="n">
        <v>426882.0162971317</v>
      </c>
      <c r="AE22" t="n">
        <v>584078.8074031499</v>
      </c>
      <c r="AF22" t="n">
        <v>2.316033304614337e-06</v>
      </c>
      <c r="AG22" t="n">
        <v>18.515625</v>
      </c>
      <c r="AH22" t="n">
        <v>528335.1457843473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7.0302</v>
      </c>
      <c r="E23" t="n">
        <v>14.22</v>
      </c>
      <c r="F23" t="n">
        <v>10.77</v>
      </c>
      <c r="G23" t="n">
        <v>32.3</v>
      </c>
      <c r="H23" t="n">
        <v>0.5</v>
      </c>
      <c r="I23" t="n">
        <v>20</v>
      </c>
      <c r="J23" t="n">
        <v>221.99</v>
      </c>
      <c r="K23" t="n">
        <v>56.13</v>
      </c>
      <c r="L23" t="n">
        <v>6.25</v>
      </c>
      <c r="M23" t="n">
        <v>18</v>
      </c>
      <c r="N23" t="n">
        <v>49.61</v>
      </c>
      <c r="O23" t="n">
        <v>27612.53</v>
      </c>
      <c r="P23" t="n">
        <v>159.23</v>
      </c>
      <c r="Q23" t="n">
        <v>197.8</v>
      </c>
      <c r="R23" t="n">
        <v>38.94</v>
      </c>
      <c r="S23" t="n">
        <v>25.4</v>
      </c>
      <c r="T23" t="n">
        <v>5865.31</v>
      </c>
      <c r="U23" t="n">
        <v>0.65</v>
      </c>
      <c r="V23" t="n">
        <v>0.86</v>
      </c>
      <c r="W23" t="n">
        <v>2.97</v>
      </c>
      <c r="X23" t="n">
        <v>0.38</v>
      </c>
      <c r="Y23" t="n">
        <v>1</v>
      </c>
      <c r="Z23" t="n">
        <v>10</v>
      </c>
      <c r="AA23" t="n">
        <v>427.0454633013543</v>
      </c>
      <c r="AB23" t="n">
        <v>584.3024428051001</v>
      </c>
      <c r="AC23" t="n">
        <v>528.5374377374097</v>
      </c>
      <c r="AD23" t="n">
        <v>427045.4633013543</v>
      </c>
      <c r="AE23" t="n">
        <v>584302.4428051001</v>
      </c>
      <c r="AF23" t="n">
        <v>2.315045404382033e-06</v>
      </c>
      <c r="AG23" t="n">
        <v>18.515625</v>
      </c>
      <c r="AH23" t="n">
        <v>528537.4377374097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7.0574</v>
      </c>
      <c r="E24" t="n">
        <v>14.17</v>
      </c>
      <c r="F24" t="n">
        <v>10.75</v>
      </c>
      <c r="G24" t="n">
        <v>33.96</v>
      </c>
      <c r="H24" t="n">
        <v>0.52</v>
      </c>
      <c r="I24" t="n">
        <v>19</v>
      </c>
      <c r="J24" t="n">
        <v>222.4</v>
      </c>
      <c r="K24" t="n">
        <v>56.13</v>
      </c>
      <c r="L24" t="n">
        <v>6.5</v>
      </c>
      <c r="M24" t="n">
        <v>17</v>
      </c>
      <c r="N24" t="n">
        <v>49.78</v>
      </c>
      <c r="O24" t="n">
        <v>27663.85</v>
      </c>
      <c r="P24" t="n">
        <v>159.12</v>
      </c>
      <c r="Q24" t="n">
        <v>197.78</v>
      </c>
      <c r="R24" t="n">
        <v>38.8</v>
      </c>
      <c r="S24" t="n">
        <v>25.4</v>
      </c>
      <c r="T24" t="n">
        <v>5799.22</v>
      </c>
      <c r="U24" t="n">
        <v>0.65</v>
      </c>
      <c r="V24" t="n">
        <v>0.87</v>
      </c>
      <c r="W24" t="n">
        <v>2.97</v>
      </c>
      <c r="X24" t="n">
        <v>0.36</v>
      </c>
      <c r="Y24" t="n">
        <v>1</v>
      </c>
      <c r="Z24" t="n">
        <v>10</v>
      </c>
      <c r="AA24" t="n">
        <v>417.482629461325</v>
      </c>
      <c r="AB24" t="n">
        <v>571.218151662718</v>
      </c>
      <c r="AC24" t="n">
        <v>516.7018929777386</v>
      </c>
      <c r="AD24" t="n">
        <v>417482.629461325</v>
      </c>
      <c r="AE24" t="n">
        <v>571218.151662718</v>
      </c>
      <c r="AF24" t="n">
        <v>2.324002366488259e-06</v>
      </c>
      <c r="AG24" t="n">
        <v>18.45052083333333</v>
      </c>
      <c r="AH24" t="n">
        <v>516701.8929777385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7.0936</v>
      </c>
      <c r="E25" t="n">
        <v>14.1</v>
      </c>
      <c r="F25" t="n">
        <v>10.72</v>
      </c>
      <c r="G25" t="n">
        <v>35.75</v>
      </c>
      <c r="H25" t="n">
        <v>0.54</v>
      </c>
      <c r="I25" t="n">
        <v>18</v>
      </c>
      <c r="J25" t="n">
        <v>222.82</v>
      </c>
      <c r="K25" t="n">
        <v>56.13</v>
      </c>
      <c r="L25" t="n">
        <v>6.75</v>
      </c>
      <c r="M25" t="n">
        <v>16</v>
      </c>
      <c r="N25" t="n">
        <v>49.94</v>
      </c>
      <c r="O25" t="n">
        <v>27715.11</v>
      </c>
      <c r="P25" t="n">
        <v>158.49</v>
      </c>
      <c r="Q25" t="n">
        <v>197.78</v>
      </c>
      <c r="R25" t="n">
        <v>37.88</v>
      </c>
      <c r="S25" t="n">
        <v>25.4</v>
      </c>
      <c r="T25" t="n">
        <v>5345.65</v>
      </c>
      <c r="U25" t="n">
        <v>0.67</v>
      </c>
      <c r="V25" t="n">
        <v>0.87</v>
      </c>
      <c r="W25" t="n">
        <v>2.97</v>
      </c>
      <c r="X25" t="n">
        <v>0.33</v>
      </c>
      <c r="Y25" t="n">
        <v>1</v>
      </c>
      <c r="Z25" t="n">
        <v>10</v>
      </c>
      <c r="AA25" t="n">
        <v>416.0004383642539</v>
      </c>
      <c r="AB25" t="n">
        <v>569.1901524140491</v>
      </c>
      <c r="AC25" t="n">
        <v>514.8674431310476</v>
      </c>
      <c r="AD25" t="n">
        <v>416000.4383642538</v>
      </c>
      <c r="AE25" t="n">
        <v>569190.152414049</v>
      </c>
      <c r="AF25" t="n">
        <v>2.335923029291398e-06</v>
      </c>
      <c r="AG25" t="n">
        <v>18.359375</v>
      </c>
      <c r="AH25" t="n">
        <v>514867.4431310477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7.0876</v>
      </c>
      <c r="E26" t="n">
        <v>14.11</v>
      </c>
      <c r="F26" t="n">
        <v>10.74</v>
      </c>
      <c r="G26" t="n">
        <v>35.79</v>
      </c>
      <c r="H26" t="n">
        <v>0.5600000000000001</v>
      </c>
      <c r="I26" t="n">
        <v>18</v>
      </c>
      <c r="J26" t="n">
        <v>223.23</v>
      </c>
      <c r="K26" t="n">
        <v>56.13</v>
      </c>
      <c r="L26" t="n">
        <v>7</v>
      </c>
      <c r="M26" t="n">
        <v>16</v>
      </c>
      <c r="N26" t="n">
        <v>50.11</v>
      </c>
      <c r="O26" t="n">
        <v>27766.43</v>
      </c>
      <c r="P26" t="n">
        <v>158.57</v>
      </c>
      <c r="Q26" t="n">
        <v>197.79</v>
      </c>
      <c r="R26" t="n">
        <v>37.87</v>
      </c>
      <c r="S26" t="n">
        <v>25.4</v>
      </c>
      <c r="T26" t="n">
        <v>5342.11</v>
      </c>
      <c r="U26" t="n">
        <v>0.67</v>
      </c>
      <c r="V26" t="n">
        <v>0.87</v>
      </c>
      <c r="W26" t="n">
        <v>2.98</v>
      </c>
      <c r="X26" t="n">
        <v>0.35</v>
      </c>
      <c r="Y26" t="n">
        <v>1</v>
      </c>
      <c r="Z26" t="n">
        <v>10</v>
      </c>
      <c r="AA26" t="n">
        <v>416.2921523543288</v>
      </c>
      <c r="AB26" t="n">
        <v>569.5892883647826</v>
      </c>
      <c r="AC26" t="n">
        <v>515.228486106834</v>
      </c>
      <c r="AD26" t="n">
        <v>416292.1523543288</v>
      </c>
      <c r="AE26" t="n">
        <v>569589.2883647827</v>
      </c>
      <c r="AF26" t="n">
        <v>2.33394722882679e-06</v>
      </c>
      <c r="AG26" t="n">
        <v>18.37239583333333</v>
      </c>
      <c r="AH26" t="n">
        <v>515228.486106834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7.1148</v>
      </c>
      <c r="E27" t="n">
        <v>14.06</v>
      </c>
      <c r="F27" t="n">
        <v>10.72</v>
      </c>
      <c r="G27" t="n">
        <v>37.85</v>
      </c>
      <c r="H27" t="n">
        <v>0.58</v>
      </c>
      <c r="I27" t="n">
        <v>17</v>
      </c>
      <c r="J27" t="n">
        <v>223.65</v>
      </c>
      <c r="K27" t="n">
        <v>56.13</v>
      </c>
      <c r="L27" t="n">
        <v>7.25</v>
      </c>
      <c r="M27" t="n">
        <v>15</v>
      </c>
      <c r="N27" t="n">
        <v>50.27</v>
      </c>
      <c r="O27" t="n">
        <v>27817.81</v>
      </c>
      <c r="P27" t="n">
        <v>158.3</v>
      </c>
      <c r="Q27" t="n">
        <v>197.78</v>
      </c>
      <c r="R27" t="n">
        <v>37.85</v>
      </c>
      <c r="S27" t="n">
        <v>25.4</v>
      </c>
      <c r="T27" t="n">
        <v>5335.31</v>
      </c>
      <c r="U27" t="n">
        <v>0.67</v>
      </c>
      <c r="V27" t="n">
        <v>0.87</v>
      </c>
      <c r="W27" t="n">
        <v>2.97</v>
      </c>
      <c r="X27" t="n">
        <v>0.33</v>
      </c>
      <c r="Y27" t="n">
        <v>1</v>
      </c>
      <c r="Z27" t="n">
        <v>10</v>
      </c>
      <c r="AA27" t="n">
        <v>415.3529777408666</v>
      </c>
      <c r="AB27" t="n">
        <v>568.3042682251839</v>
      </c>
      <c r="AC27" t="n">
        <v>514.0661064858216</v>
      </c>
      <c r="AD27" t="n">
        <v>415352.9777408666</v>
      </c>
      <c r="AE27" t="n">
        <v>568304.2682251839</v>
      </c>
      <c r="AF27" t="n">
        <v>2.342904190933016e-06</v>
      </c>
      <c r="AG27" t="n">
        <v>18.30729166666667</v>
      </c>
      <c r="AH27" t="n">
        <v>514066.1064858215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7.1186</v>
      </c>
      <c r="E28" t="n">
        <v>14.05</v>
      </c>
      <c r="F28" t="n">
        <v>10.72</v>
      </c>
      <c r="G28" t="n">
        <v>37.83</v>
      </c>
      <c r="H28" t="n">
        <v>0.59</v>
      </c>
      <c r="I28" t="n">
        <v>17</v>
      </c>
      <c r="J28" t="n">
        <v>224.07</v>
      </c>
      <c r="K28" t="n">
        <v>56.13</v>
      </c>
      <c r="L28" t="n">
        <v>7.5</v>
      </c>
      <c r="M28" t="n">
        <v>15</v>
      </c>
      <c r="N28" t="n">
        <v>50.44</v>
      </c>
      <c r="O28" t="n">
        <v>27869.24</v>
      </c>
      <c r="P28" t="n">
        <v>158.17</v>
      </c>
      <c r="Q28" t="n">
        <v>197.84</v>
      </c>
      <c r="R28" t="n">
        <v>37.68</v>
      </c>
      <c r="S28" t="n">
        <v>25.4</v>
      </c>
      <c r="T28" t="n">
        <v>5249.12</v>
      </c>
      <c r="U28" t="n">
        <v>0.67</v>
      </c>
      <c r="V28" t="n">
        <v>0.87</v>
      </c>
      <c r="W28" t="n">
        <v>2.96</v>
      </c>
      <c r="X28" t="n">
        <v>0.33</v>
      </c>
      <c r="Y28" t="n">
        <v>1</v>
      </c>
      <c r="Z28" t="n">
        <v>10</v>
      </c>
      <c r="AA28" t="n">
        <v>415.1639851714285</v>
      </c>
      <c r="AB28" t="n">
        <v>568.045680253915</v>
      </c>
      <c r="AC28" t="n">
        <v>513.8321977876</v>
      </c>
      <c r="AD28" t="n">
        <v>415163.9851714285</v>
      </c>
      <c r="AE28" t="n">
        <v>568045.6802539149</v>
      </c>
      <c r="AF28" t="n">
        <v>2.344155531227268e-06</v>
      </c>
      <c r="AG28" t="n">
        <v>18.29427083333333</v>
      </c>
      <c r="AH28" t="n">
        <v>513832.1977876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7.1551</v>
      </c>
      <c r="E29" t="n">
        <v>13.98</v>
      </c>
      <c r="F29" t="n">
        <v>10.69</v>
      </c>
      <c r="G29" t="n">
        <v>40.08</v>
      </c>
      <c r="H29" t="n">
        <v>0.61</v>
      </c>
      <c r="I29" t="n">
        <v>16</v>
      </c>
      <c r="J29" t="n">
        <v>224.49</v>
      </c>
      <c r="K29" t="n">
        <v>56.13</v>
      </c>
      <c r="L29" t="n">
        <v>7.75</v>
      </c>
      <c r="M29" t="n">
        <v>14</v>
      </c>
      <c r="N29" t="n">
        <v>50.61</v>
      </c>
      <c r="O29" t="n">
        <v>27920.73</v>
      </c>
      <c r="P29" t="n">
        <v>157.69</v>
      </c>
      <c r="Q29" t="n">
        <v>197.79</v>
      </c>
      <c r="R29" t="n">
        <v>36.54</v>
      </c>
      <c r="S29" t="n">
        <v>25.4</v>
      </c>
      <c r="T29" t="n">
        <v>4687.17</v>
      </c>
      <c r="U29" t="n">
        <v>0.7</v>
      </c>
      <c r="V29" t="n">
        <v>0.87</v>
      </c>
      <c r="W29" t="n">
        <v>2.97</v>
      </c>
      <c r="X29" t="n">
        <v>0.3</v>
      </c>
      <c r="Y29" t="n">
        <v>1</v>
      </c>
      <c r="Z29" t="n">
        <v>10</v>
      </c>
      <c r="AA29" t="n">
        <v>413.8133197007331</v>
      </c>
      <c r="AB29" t="n">
        <v>566.1976401697544</v>
      </c>
      <c r="AC29" t="n">
        <v>512.1605320553311</v>
      </c>
      <c r="AD29" t="n">
        <v>413813.3197007331</v>
      </c>
      <c r="AE29" t="n">
        <v>566197.6401697544</v>
      </c>
      <c r="AF29" t="n">
        <v>2.356174984053638e-06</v>
      </c>
      <c r="AG29" t="n">
        <v>18.203125</v>
      </c>
      <c r="AH29" t="n">
        <v>512160.5320553312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7.1504</v>
      </c>
      <c r="E30" t="n">
        <v>13.99</v>
      </c>
      <c r="F30" t="n">
        <v>10.7</v>
      </c>
      <c r="G30" t="n">
        <v>40.11</v>
      </c>
      <c r="H30" t="n">
        <v>0.63</v>
      </c>
      <c r="I30" t="n">
        <v>16</v>
      </c>
      <c r="J30" t="n">
        <v>224.9</v>
      </c>
      <c r="K30" t="n">
        <v>56.13</v>
      </c>
      <c r="L30" t="n">
        <v>8</v>
      </c>
      <c r="M30" t="n">
        <v>14</v>
      </c>
      <c r="N30" t="n">
        <v>50.78</v>
      </c>
      <c r="O30" t="n">
        <v>27972.28</v>
      </c>
      <c r="P30" t="n">
        <v>157.76</v>
      </c>
      <c r="Q30" t="n">
        <v>197.79</v>
      </c>
      <c r="R30" t="n">
        <v>36.85</v>
      </c>
      <c r="S30" t="n">
        <v>25.4</v>
      </c>
      <c r="T30" t="n">
        <v>4840.56</v>
      </c>
      <c r="U30" t="n">
        <v>0.6899999999999999</v>
      </c>
      <c r="V30" t="n">
        <v>0.87</v>
      </c>
      <c r="W30" t="n">
        <v>2.97</v>
      </c>
      <c r="X30" t="n">
        <v>0.31</v>
      </c>
      <c r="Y30" t="n">
        <v>1</v>
      </c>
      <c r="Z30" t="n">
        <v>10</v>
      </c>
      <c r="AA30" t="n">
        <v>414.0193551485955</v>
      </c>
      <c r="AB30" t="n">
        <v>566.4795469591622</v>
      </c>
      <c r="AC30" t="n">
        <v>512.4155340564165</v>
      </c>
      <c r="AD30" t="n">
        <v>414019.3551485955</v>
      </c>
      <c r="AE30" t="n">
        <v>566479.5469591622</v>
      </c>
      <c r="AF30" t="n">
        <v>2.354627273689694e-06</v>
      </c>
      <c r="AG30" t="n">
        <v>18.21614583333333</v>
      </c>
      <c r="AH30" t="n">
        <v>512415.5340564165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7.1826</v>
      </c>
      <c r="E31" t="n">
        <v>13.92</v>
      </c>
      <c r="F31" t="n">
        <v>10.68</v>
      </c>
      <c r="G31" t="n">
        <v>42.71</v>
      </c>
      <c r="H31" t="n">
        <v>0.65</v>
      </c>
      <c r="I31" t="n">
        <v>15</v>
      </c>
      <c r="J31" t="n">
        <v>225.32</v>
      </c>
      <c r="K31" t="n">
        <v>56.13</v>
      </c>
      <c r="L31" t="n">
        <v>8.25</v>
      </c>
      <c r="M31" t="n">
        <v>13</v>
      </c>
      <c r="N31" t="n">
        <v>50.95</v>
      </c>
      <c r="O31" t="n">
        <v>28023.89</v>
      </c>
      <c r="P31" t="n">
        <v>157.44</v>
      </c>
      <c r="Q31" t="n">
        <v>197.79</v>
      </c>
      <c r="R31" t="n">
        <v>36.24</v>
      </c>
      <c r="S31" t="n">
        <v>25.4</v>
      </c>
      <c r="T31" t="n">
        <v>4540.76</v>
      </c>
      <c r="U31" t="n">
        <v>0.7</v>
      </c>
      <c r="V31" t="n">
        <v>0.87</v>
      </c>
      <c r="W31" t="n">
        <v>2.96</v>
      </c>
      <c r="X31" t="n">
        <v>0.29</v>
      </c>
      <c r="Y31" t="n">
        <v>1</v>
      </c>
      <c r="Z31" t="n">
        <v>10</v>
      </c>
      <c r="AA31" t="n">
        <v>412.9438390737008</v>
      </c>
      <c r="AB31" t="n">
        <v>565.0079784170708</v>
      </c>
      <c r="AC31" t="n">
        <v>511.0844099506229</v>
      </c>
      <c r="AD31" t="n">
        <v>412943.8390737008</v>
      </c>
      <c r="AE31" t="n">
        <v>565007.9784170708</v>
      </c>
      <c r="AF31" t="n">
        <v>2.365230736183094e-06</v>
      </c>
      <c r="AG31" t="n">
        <v>18.125</v>
      </c>
      <c r="AH31" t="n">
        <v>511084.4099506229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7.1898</v>
      </c>
      <c r="E32" t="n">
        <v>13.91</v>
      </c>
      <c r="F32" t="n">
        <v>10.66</v>
      </c>
      <c r="G32" t="n">
        <v>42.65</v>
      </c>
      <c r="H32" t="n">
        <v>0.67</v>
      </c>
      <c r="I32" t="n">
        <v>15</v>
      </c>
      <c r="J32" t="n">
        <v>225.74</v>
      </c>
      <c r="K32" t="n">
        <v>56.13</v>
      </c>
      <c r="L32" t="n">
        <v>8.5</v>
      </c>
      <c r="M32" t="n">
        <v>13</v>
      </c>
      <c r="N32" t="n">
        <v>51.11</v>
      </c>
      <c r="O32" t="n">
        <v>28075.56</v>
      </c>
      <c r="P32" t="n">
        <v>157.08</v>
      </c>
      <c r="Q32" t="n">
        <v>197.77</v>
      </c>
      <c r="R32" t="n">
        <v>35.93</v>
      </c>
      <c r="S32" t="n">
        <v>25.4</v>
      </c>
      <c r="T32" t="n">
        <v>4386.38</v>
      </c>
      <c r="U32" t="n">
        <v>0.71</v>
      </c>
      <c r="V32" t="n">
        <v>0.87</v>
      </c>
      <c r="W32" t="n">
        <v>2.96</v>
      </c>
      <c r="X32" t="n">
        <v>0.27</v>
      </c>
      <c r="Y32" t="n">
        <v>1</v>
      </c>
      <c r="Z32" t="n">
        <v>10</v>
      </c>
      <c r="AA32" t="n">
        <v>412.4192744808263</v>
      </c>
      <c r="AB32" t="n">
        <v>564.2902459989434</v>
      </c>
      <c r="AC32" t="n">
        <v>510.4351769071378</v>
      </c>
      <c r="AD32" t="n">
        <v>412419.2744808263</v>
      </c>
      <c r="AE32" t="n">
        <v>564290.2459989435</v>
      </c>
      <c r="AF32" t="n">
        <v>2.367601696740625e-06</v>
      </c>
      <c r="AG32" t="n">
        <v>18.11197916666667</v>
      </c>
      <c r="AH32" t="n">
        <v>510435.1769071378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7.2195</v>
      </c>
      <c r="E33" t="n">
        <v>13.85</v>
      </c>
      <c r="F33" t="n">
        <v>10.65</v>
      </c>
      <c r="G33" t="n">
        <v>45.63</v>
      </c>
      <c r="H33" t="n">
        <v>0.6899999999999999</v>
      </c>
      <c r="I33" t="n">
        <v>14</v>
      </c>
      <c r="J33" t="n">
        <v>226.16</v>
      </c>
      <c r="K33" t="n">
        <v>56.13</v>
      </c>
      <c r="L33" t="n">
        <v>8.75</v>
      </c>
      <c r="M33" t="n">
        <v>12</v>
      </c>
      <c r="N33" t="n">
        <v>51.28</v>
      </c>
      <c r="O33" t="n">
        <v>28127.29</v>
      </c>
      <c r="P33" t="n">
        <v>156.83</v>
      </c>
      <c r="Q33" t="n">
        <v>197.79</v>
      </c>
      <c r="R33" t="n">
        <v>35.33</v>
      </c>
      <c r="S33" t="n">
        <v>25.4</v>
      </c>
      <c r="T33" t="n">
        <v>4091.66</v>
      </c>
      <c r="U33" t="n">
        <v>0.72</v>
      </c>
      <c r="V33" t="n">
        <v>0.87</v>
      </c>
      <c r="W33" t="n">
        <v>2.96</v>
      </c>
      <c r="X33" t="n">
        <v>0.26</v>
      </c>
      <c r="Y33" t="n">
        <v>1</v>
      </c>
      <c r="Z33" t="n">
        <v>10</v>
      </c>
      <c r="AA33" t="n">
        <v>411.5092867731113</v>
      </c>
      <c r="AB33" t="n">
        <v>563.0451606714233</v>
      </c>
      <c r="AC33" t="n">
        <v>509.308920775788</v>
      </c>
      <c r="AD33" t="n">
        <v>411509.2867731113</v>
      </c>
      <c r="AE33" t="n">
        <v>563045.1606714233</v>
      </c>
      <c r="AF33" t="n">
        <v>2.377381909040438e-06</v>
      </c>
      <c r="AG33" t="n">
        <v>18.03385416666667</v>
      </c>
      <c r="AH33" t="n">
        <v>509308.920775788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7.2186</v>
      </c>
      <c r="E34" t="n">
        <v>13.85</v>
      </c>
      <c r="F34" t="n">
        <v>10.65</v>
      </c>
      <c r="G34" t="n">
        <v>45.64</v>
      </c>
      <c r="H34" t="n">
        <v>0.71</v>
      </c>
      <c r="I34" t="n">
        <v>14</v>
      </c>
      <c r="J34" t="n">
        <v>226.58</v>
      </c>
      <c r="K34" t="n">
        <v>56.13</v>
      </c>
      <c r="L34" t="n">
        <v>9</v>
      </c>
      <c r="M34" t="n">
        <v>12</v>
      </c>
      <c r="N34" t="n">
        <v>51.45</v>
      </c>
      <c r="O34" t="n">
        <v>28179.08</v>
      </c>
      <c r="P34" t="n">
        <v>156.78</v>
      </c>
      <c r="Q34" t="n">
        <v>197.77</v>
      </c>
      <c r="R34" t="n">
        <v>35.49</v>
      </c>
      <c r="S34" t="n">
        <v>25.4</v>
      </c>
      <c r="T34" t="n">
        <v>4171.97</v>
      </c>
      <c r="U34" t="n">
        <v>0.72</v>
      </c>
      <c r="V34" t="n">
        <v>0.87</v>
      </c>
      <c r="W34" t="n">
        <v>2.96</v>
      </c>
      <c r="X34" t="n">
        <v>0.26</v>
      </c>
      <c r="Y34" t="n">
        <v>1</v>
      </c>
      <c r="Z34" t="n">
        <v>10</v>
      </c>
      <c r="AA34" t="n">
        <v>411.4920432906733</v>
      </c>
      <c r="AB34" t="n">
        <v>563.0215673780228</v>
      </c>
      <c r="AC34" t="n">
        <v>509.2875791931963</v>
      </c>
      <c r="AD34" t="n">
        <v>411492.0432906733</v>
      </c>
      <c r="AE34" t="n">
        <v>563021.5673780228</v>
      </c>
      <c r="AF34" t="n">
        <v>2.377085538970747e-06</v>
      </c>
      <c r="AG34" t="n">
        <v>18.03385416666667</v>
      </c>
      <c r="AH34" t="n">
        <v>509287.5791931963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7.2123</v>
      </c>
      <c r="E35" t="n">
        <v>13.87</v>
      </c>
      <c r="F35" t="n">
        <v>10.66</v>
      </c>
      <c r="G35" t="n">
        <v>45.69</v>
      </c>
      <c r="H35" t="n">
        <v>0.72</v>
      </c>
      <c r="I35" t="n">
        <v>14</v>
      </c>
      <c r="J35" t="n">
        <v>227</v>
      </c>
      <c r="K35" t="n">
        <v>56.13</v>
      </c>
      <c r="L35" t="n">
        <v>9.25</v>
      </c>
      <c r="M35" t="n">
        <v>12</v>
      </c>
      <c r="N35" t="n">
        <v>51.62</v>
      </c>
      <c r="O35" t="n">
        <v>28230.92</v>
      </c>
      <c r="P35" t="n">
        <v>156.69</v>
      </c>
      <c r="Q35" t="n">
        <v>197.76</v>
      </c>
      <c r="R35" t="n">
        <v>35.87</v>
      </c>
      <c r="S35" t="n">
        <v>25.4</v>
      </c>
      <c r="T35" t="n">
        <v>4360.54</v>
      </c>
      <c r="U35" t="n">
        <v>0.71</v>
      </c>
      <c r="V35" t="n">
        <v>0.87</v>
      </c>
      <c r="W35" t="n">
        <v>2.96</v>
      </c>
      <c r="X35" t="n">
        <v>0.27</v>
      </c>
      <c r="Y35" t="n">
        <v>1</v>
      </c>
      <c r="Z35" t="n">
        <v>10</v>
      </c>
      <c r="AA35" t="n">
        <v>411.6104559742396</v>
      </c>
      <c r="AB35" t="n">
        <v>563.1835848356773</v>
      </c>
      <c r="AC35" t="n">
        <v>509.4341339320851</v>
      </c>
      <c r="AD35" t="n">
        <v>411610.4559742396</v>
      </c>
      <c r="AE35" t="n">
        <v>563183.5848356773</v>
      </c>
      <c r="AF35" t="n">
        <v>2.375010948482907e-06</v>
      </c>
      <c r="AG35" t="n">
        <v>18.05989583333333</v>
      </c>
      <c r="AH35" t="n">
        <v>509434.1339320851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7.2475</v>
      </c>
      <c r="E36" t="n">
        <v>13.8</v>
      </c>
      <c r="F36" t="n">
        <v>10.64</v>
      </c>
      <c r="G36" t="n">
        <v>49.09</v>
      </c>
      <c r="H36" t="n">
        <v>0.74</v>
      </c>
      <c r="I36" t="n">
        <v>13</v>
      </c>
      <c r="J36" t="n">
        <v>227.42</v>
      </c>
      <c r="K36" t="n">
        <v>56.13</v>
      </c>
      <c r="L36" t="n">
        <v>9.5</v>
      </c>
      <c r="M36" t="n">
        <v>11</v>
      </c>
      <c r="N36" t="n">
        <v>51.8</v>
      </c>
      <c r="O36" t="n">
        <v>28282.83</v>
      </c>
      <c r="P36" t="n">
        <v>156.51</v>
      </c>
      <c r="Q36" t="n">
        <v>197.75</v>
      </c>
      <c r="R36" t="n">
        <v>34.94</v>
      </c>
      <c r="S36" t="n">
        <v>25.4</v>
      </c>
      <c r="T36" t="n">
        <v>3900.46</v>
      </c>
      <c r="U36" t="n">
        <v>0.73</v>
      </c>
      <c r="V36" t="n">
        <v>0.87</v>
      </c>
      <c r="W36" t="n">
        <v>2.96</v>
      </c>
      <c r="X36" t="n">
        <v>0.25</v>
      </c>
      <c r="Y36" t="n">
        <v>1</v>
      </c>
      <c r="Z36" t="n">
        <v>10</v>
      </c>
      <c r="AA36" t="n">
        <v>410.4218651624819</v>
      </c>
      <c r="AB36" t="n">
        <v>561.5573024501047</v>
      </c>
      <c r="AC36" t="n">
        <v>507.9630616548898</v>
      </c>
      <c r="AD36" t="n">
        <v>410421.8651624819</v>
      </c>
      <c r="AE36" t="n">
        <v>561557.3024501046</v>
      </c>
      <c r="AF36" t="n">
        <v>2.386602311208612e-06</v>
      </c>
      <c r="AG36" t="n">
        <v>17.96875</v>
      </c>
      <c r="AH36" t="n">
        <v>507963.0616548898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7.2496</v>
      </c>
      <c r="E37" t="n">
        <v>13.79</v>
      </c>
      <c r="F37" t="n">
        <v>10.63</v>
      </c>
      <c r="G37" t="n">
        <v>49.07</v>
      </c>
      <c r="H37" t="n">
        <v>0.76</v>
      </c>
      <c r="I37" t="n">
        <v>13</v>
      </c>
      <c r="J37" t="n">
        <v>227.84</v>
      </c>
      <c r="K37" t="n">
        <v>56.13</v>
      </c>
      <c r="L37" t="n">
        <v>9.75</v>
      </c>
      <c r="M37" t="n">
        <v>11</v>
      </c>
      <c r="N37" t="n">
        <v>51.97</v>
      </c>
      <c r="O37" t="n">
        <v>28334.8</v>
      </c>
      <c r="P37" t="n">
        <v>156.44</v>
      </c>
      <c r="Q37" t="n">
        <v>197.76</v>
      </c>
      <c r="R37" t="n">
        <v>34.74</v>
      </c>
      <c r="S37" t="n">
        <v>25.4</v>
      </c>
      <c r="T37" t="n">
        <v>3799.66</v>
      </c>
      <c r="U37" t="n">
        <v>0.73</v>
      </c>
      <c r="V37" t="n">
        <v>0.88</v>
      </c>
      <c r="W37" t="n">
        <v>2.96</v>
      </c>
      <c r="X37" t="n">
        <v>0.24</v>
      </c>
      <c r="Y37" t="n">
        <v>1</v>
      </c>
      <c r="Z37" t="n">
        <v>10</v>
      </c>
      <c r="AA37" t="n">
        <v>410.2792349659909</v>
      </c>
      <c r="AB37" t="n">
        <v>561.3621495228655</v>
      </c>
      <c r="AC37" t="n">
        <v>507.7865338491275</v>
      </c>
      <c r="AD37" t="n">
        <v>410279.2349659909</v>
      </c>
      <c r="AE37" t="n">
        <v>561362.1495228654</v>
      </c>
      <c r="AF37" t="n">
        <v>2.387293841371225e-06</v>
      </c>
      <c r="AG37" t="n">
        <v>17.95572916666667</v>
      </c>
      <c r="AH37" t="n">
        <v>507786.5338491275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7.2496</v>
      </c>
      <c r="E38" t="n">
        <v>13.79</v>
      </c>
      <c r="F38" t="n">
        <v>10.63</v>
      </c>
      <c r="G38" t="n">
        <v>49.07</v>
      </c>
      <c r="H38" t="n">
        <v>0.78</v>
      </c>
      <c r="I38" t="n">
        <v>13</v>
      </c>
      <c r="J38" t="n">
        <v>228.27</v>
      </c>
      <c r="K38" t="n">
        <v>56.13</v>
      </c>
      <c r="L38" t="n">
        <v>10</v>
      </c>
      <c r="M38" t="n">
        <v>11</v>
      </c>
      <c r="N38" t="n">
        <v>52.14</v>
      </c>
      <c r="O38" t="n">
        <v>28386.82</v>
      </c>
      <c r="P38" t="n">
        <v>156.23</v>
      </c>
      <c r="Q38" t="n">
        <v>197.77</v>
      </c>
      <c r="R38" t="n">
        <v>34.89</v>
      </c>
      <c r="S38" t="n">
        <v>25.4</v>
      </c>
      <c r="T38" t="n">
        <v>3876.42</v>
      </c>
      <c r="U38" t="n">
        <v>0.73</v>
      </c>
      <c r="V38" t="n">
        <v>0.88</v>
      </c>
      <c r="W38" t="n">
        <v>2.96</v>
      </c>
      <c r="X38" t="n">
        <v>0.24</v>
      </c>
      <c r="Y38" t="n">
        <v>1</v>
      </c>
      <c r="Z38" t="n">
        <v>10</v>
      </c>
      <c r="AA38" t="n">
        <v>410.1215971240326</v>
      </c>
      <c r="AB38" t="n">
        <v>561.1464624730072</v>
      </c>
      <c r="AC38" t="n">
        <v>507.5914316685891</v>
      </c>
      <c r="AD38" t="n">
        <v>410121.5971240326</v>
      </c>
      <c r="AE38" t="n">
        <v>561146.4624730072</v>
      </c>
      <c r="AF38" t="n">
        <v>2.387293841371225e-06</v>
      </c>
      <c r="AG38" t="n">
        <v>17.95572916666667</v>
      </c>
      <c r="AH38" t="n">
        <v>507591.4316685891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7.2832</v>
      </c>
      <c r="E39" t="n">
        <v>13.73</v>
      </c>
      <c r="F39" t="n">
        <v>10.61</v>
      </c>
      <c r="G39" t="n">
        <v>53.05</v>
      </c>
      <c r="H39" t="n">
        <v>0.8</v>
      </c>
      <c r="I39" t="n">
        <v>12</v>
      </c>
      <c r="J39" t="n">
        <v>228.69</v>
      </c>
      <c r="K39" t="n">
        <v>56.13</v>
      </c>
      <c r="L39" t="n">
        <v>10.25</v>
      </c>
      <c r="M39" t="n">
        <v>10</v>
      </c>
      <c r="N39" t="n">
        <v>52.31</v>
      </c>
      <c r="O39" t="n">
        <v>28438.91</v>
      </c>
      <c r="P39" t="n">
        <v>155.79</v>
      </c>
      <c r="Q39" t="n">
        <v>197.77</v>
      </c>
      <c r="R39" t="n">
        <v>34.26</v>
      </c>
      <c r="S39" t="n">
        <v>25.4</v>
      </c>
      <c r="T39" t="n">
        <v>3567.55</v>
      </c>
      <c r="U39" t="n">
        <v>0.74</v>
      </c>
      <c r="V39" t="n">
        <v>0.88</v>
      </c>
      <c r="W39" t="n">
        <v>2.96</v>
      </c>
      <c r="X39" t="n">
        <v>0.22</v>
      </c>
      <c r="Y39" t="n">
        <v>1</v>
      </c>
      <c r="Z39" t="n">
        <v>10</v>
      </c>
      <c r="AA39" t="n">
        <v>408.9564560265783</v>
      </c>
      <c r="AB39" t="n">
        <v>559.5522650210728</v>
      </c>
      <c r="AC39" t="n">
        <v>506.1493821839972</v>
      </c>
      <c r="AD39" t="n">
        <v>408956.4560265783</v>
      </c>
      <c r="AE39" t="n">
        <v>559552.2650210728</v>
      </c>
      <c r="AF39" t="n">
        <v>2.398358323973034e-06</v>
      </c>
      <c r="AG39" t="n">
        <v>17.87760416666667</v>
      </c>
      <c r="AH39" t="n">
        <v>506149.3821839972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7.2823</v>
      </c>
      <c r="E40" t="n">
        <v>13.73</v>
      </c>
      <c r="F40" t="n">
        <v>10.61</v>
      </c>
      <c r="G40" t="n">
        <v>53.06</v>
      </c>
      <c r="H40" t="n">
        <v>0.8100000000000001</v>
      </c>
      <c r="I40" t="n">
        <v>12</v>
      </c>
      <c r="J40" t="n">
        <v>229.11</v>
      </c>
      <c r="K40" t="n">
        <v>56.13</v>
      </c>
      <c r="L40" t="n">
        <v>10.5</v>
      </c>
      <c r="M40" t="n">
        <v>10</v>
      </c>
      <c r="N40" t="n">
        <v>52.48</v>
      </c>
      <c r="O40" t="n">
        <v>28491.06</v>
      </c>
      <c r="P40" t="n">
        <v>155.79</v>
      </c>
      <c r="Q40" t="n">
        <v>197.81</v>
      </c>
      <c r="R40" t="n">
        <v>34.24</v>
      </c>
      <c r="S40" t="n">
        <v>25.4</v>
      </c>
      <c r="T40" t="n">
        <v>3557.67</v>
      </c>
      <c r="U40" t="n">
        <v>0.74</v>
      </c>
      <c r="V40" t="n">
        <v>0.88</v>
      </c>
      <c r="W40" t="n">
        <v>2.96</v>
      </c>
      <c r="X40" t="n">
        <v>0.22</v>
      </c>
      <c r="Y40" t="n">
        <v>1</v>
      </c>
      <c r="Z40" t="n">
        <v>10</v>
      </c>
      <c r="AA40" t="n">
        <v>408.9764332468698</v>
      </c>
      <c r="AB40" t="n">
        <v>559.5795987352084</v>
      </c>
      <c r="AC40" t="n">
        <v>506.1741072068187</v>
      </c>
      <c r="AD40" t="n">
        <v>408976.4332468698</v>
      </c>
      <c r="AE40" t="n">
        <v>559579.5987352084</v>
      </c>
      <c r="AF40" t="n">
        <v>2.398061953903342e-06</v>
      </c>
      <c r="AG40" t="n">
        <v>17.87760416666667</v>
      </c>
      <c r="AH40" t="n">
        <v>506174.1072068188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7.2795</v>
      </c>
      <c r="E41" t="n">
        <v>13.74</v>
      </c>
      <c r="F41" t="n">
        <v>10.62</v>
      </c>
      <c r="G41" t="n">
        <v>53.09</v>
      </c>
      <c r="H41" t="n">
        <v>0.83</v>
      </c>
      <c r="I41" t="n">
        <v>12</v>
      </c>
      <c r="J41" t="n">
        <v>229.53</v>
      </c>
      <c r="K41" t="n">
        <v>56.13</v>
      </c>
      <c r="L41" t="n">
        <v>10.75</v>
      </c>
      <c r="M41" t="n">
        <v>10</v>
      </c>
      <c r="N41" t="n">
        <v>52.66</v>
      </c>
      <c r="O41" t="n">
        <v>28543.27</v>
      </c>
      <c r="P41" t="n">
        <v>155.82</v>
      </c>
      <c r="Q41" t="n">
        <v>197.77</v>
      </c>
      <c r="R41" t="n">
        <v>34.32</v>
      </c>
      <c r="S41" t="n">
        <v>25.4</v>
      </c>
      <c r="T41" t="n">
        <v>3596.07</v>
      </c>
      <c r="U41" t="n">
        <v>0.74</v>
      </c>
      <c r="V41" t="n">
        <v>0.88</v>
      </c>
      <c r="W41" t="n">
        <v>2.96</v>
      </c>
      <c r="X41" t="n">
        <v>0.23</v>
      </c>
      <c r="Y41" t="n">
        <v>1</v>
      </c>
      <c r="Z41" t="n">
        <v>10</v>
      </c>
      <c r="AA41" t="n">
        <v>409.1037034308845</v>
      </c>
      <c r="AB41" t="n">
        <v>559.7537354157415</v>
      </c>
      <c r="AC41" t="n">
        <v>506.3316245269643</v>
      </c>
      <c r="AD41" t="n">
        <v>409103.7034308845</v>
      </c>
      <c r="AE41" t="n">
        <v>559753.7354157416</v>
      </c>
      <c r="AF41" t="n">
        <v>2.397139913686525e-06</v>
      </c>
      <c r="AG41" t="n">
        <v>17.890625</v>
      </c>
      <c r="AH41" t="n">
        <v>506331.6245269643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7.2814</v>
      </c>
      <c r="E42" t="n">
        <v>13.73</v>
      </c>
      <c r="F42" t="n">
        <v>10.61</v>
      </c>
      <c r="G42" t="n">
        <v>53.07</v>
      </c>
      <c r="H42" t="n">
        <v>0.85</v>
      </c>
      <c r="I42" t="n">
        <v>12</v>
      </c>
      <c r="J42" t="n">
        <v>229.96</v>
      </c>
      <c r="K42" t="n">
        <v>56.13</v>
      </c>
      <c r="L42" t="n">
        <v>11</v>
      </c>
      <c r="M42" t="n">
        <v>10</v>
      </c>
      <c r="N42" t="n">
        <v>52.83</v>
      </c>
      <c r="O42" t="n">
        <v>28595.54</v>
      </c>
      <c r="P42" t="n">
        <v>155.43</v>
      </c>
      <c r="Q42" t="n">
        <v>197.77</v>
      </c>
      <c r="R42" t="n">
        <v>34.35</v>
      </c>
      <c r="S42" t="n">
        <v>25.4</v>
      </c>
      <c r="T42" t="n">
        <v>3610.2</v>
      </c>
      <c r="U42" t="n">
        <v>0.74</v>
      </c>
      <c r="V42" t="n">
        <v>0.88</v>
      </c>
      <c r="W42" t="n">
        <v>2.96</v>
      </c>
      <c r="X42" t="n">
        <v>0.22</v>
      </c>
      <c r="Y42" t="n">
        <v>1</v>
      </c>
      <c r="Z42" t="n">
        <v>10</v>
      </c>
      <c r="AA42" t="n">
        <v>408.7273593059686</v>
      </c>
      <c r="AB42" t="n">
        <v>559.2388047809009</v>
      </c>
      <c r="AC42" t="n">
        <v>505.865838149203</v>
      </c>
      <c r="AD42" t="n">
        <v>408727.3593059686</v>
      </c>
      <c r="AE42" t="n">
        <v>559238.8047809008</v>
      </c>
      <c r="AF42" t="n">
        <v>2.397765583833651e-06</v>
      </c>
      <c r="AG42" t="n">
        <v>17.87760416666667</v>
      </c>
      <c r="AH42" t="n">
        <v>505865.838149203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7.3224</v>
      </c>
      <c r="E43" t="n">
        <v>13.66</v>
      </c>
      <c r="F43" t="n">
        <v>10.58</v>
      </c>
      <c r="G43" t="n">
        <v>57.71</v>
      </c>
      <c r="H43" t="n">
        <v>0.87</v>
      </c>
      <c r="I43" t="n">
        <v>11</v>
      </c>
      <c r="J43" t="n">
        <v>230.38</v>
      </c>
      <c r="K43" t="n">
        <v>56.13</v>
      </c>
      <c r="L43" t="n">
        <v>11.25</v>
      </c>
      <c r="M43" t="n">
        <v>9</v>
      </c>
      <c r="N43" t="n">
        <v>53</v>
      </c>
      <c r="O43" t="n">
        <v>28647.87</v>
      </c>
      <c r="P43" t="n">
        <v>154.9</v>
      </c>
      <c r="Q43" t="n">
        <v>197.75</v>
      </c>
      <c r="R43" t="n">
        <v>33.21</v>
      </c>
      <c r="S43" t="n">
        <v>25.4</v>
      </c>
      <c r="T43" t="n">
        <v>3044.72</v>
      </c>
      <c r="U43" t="n">
        <v>0.76</v>
      </c>
      <c r="V43" t="n">
        <v>0.88</v>
      </c>
      <c r="W43" t="n">
        <v>2.96</v>
      </c>
      <c r="X43" t="n">
        <v>0.19</v>
      </c>
      <c r="Y43" t="n">
        <v>1</v>
      </c>
      <c r="Z43" t="n">
        <v>10</v>
      </c>
      <c r="AA43" t="n">
        <v>398.7414173050025</v>
      </c>
      <c r="AB43" t="n">
        <v>545.5755983865101</v>
      </c>
      <c r="AC43" t="n">
        <v>493.5066289966624</v>
      </c>
      <c r="AD43" t="n">
        <v>398741.4173050025</v>
      </c>
      <c r="AE43" t="n">
        <v>545575.5983865102</v>
      </c>
      <c r="AF43" t="n">
        <v>2.411266887008477e-06</v>
      </c>
      <c r="AG43" t="n">
        <v>17.78645833333333</v>
      </c>
      <c r="AH43" t="n">
        <v>493506.6289966624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7.3189</v>
      </c>
      <c r="E44" t="n">
        <v>13.66</v>
      </c>
      <c r="F44" t="n">
        <v>10.59</v>
      </c>
      <c r="G44" t="n">
        <v>57.74</v>
      </c>
      <c r="H44" t="n">
        <v>0.89</v>
      </c>
      <c r="I44" t="n">
        <v>11</v>
      </c>
      <c r="J44" t="n">
        <v>230.81</v>
      </c>
      <c r="K44" t="n">
        <v>56.13</v>
      </c>
      <c r="L44" t="n">
        <v>11.5</v>
      </c>
      <c r="M44" t="n">
        <v>9</v>
      </c>
      <c r="N44" t="n">
        <v>53.18</v>
      </c>
      <c r="O44" t="n">
        <v>28700.26</v>
      </c>
      <c r="P44" t="n">
        <v>155</v>
      </c>
      <c r="Q44" t="n">
        <v>197.76</v>
      </c>
      <c r="R44" t="n">
        <v>33.46</v>
      </c>
      <c r="S44" t="n">
        <v>25.4</v>
      </c>
      <c r="T44" t="n">
        <v>3168.59</v>
      </c>
      <c r="U44" t="n">
        <v>0.76</v>
      </c>
      <c r="V44" t="n">
        <v>0.88</v>
      </c>
      <c r="W44" t="n">
        <v>2.96</v>
      </c>
      <c r="X44" t="n">
        <v>0.2</v>
      </c>
      <c r="Y44" t="n">
        <v>1</v>
      </c>
      <c r="Z44" t="n">
        <v>10</v>
      </c>
      <c r="AA44" t="n">
        <v>398.9347122774581</v>
      </c>
      <c r="AB44" t="n">
        <v>545.8400730953962</v>
      </c>
      <c r="AC44" t="n">
        <v>493.7458626105249</v>
      </c>
      <c r="AD44" t="n">
        <v>398934.712277458</v>
      </c>
      <c r="AE44" t="n">
        <v>545840.0730953962</v>
      </c>
      <c r="AF44" t="n">
        <v>2.410114336737456e-06</v>
      </c>
      <c r="AG44" t="n">
        <v>17.78645833333333</v>
      </c>
      <c r="AH44" t="n">
        <v>493745.8626105249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7.3196</v>
      </c>
      <c r="E45" t="n">
        <v>13.66</v>
      </c>
      <c r="F45" t="n">
        <v>10.58</v>
      </c>
      <c r="G45" t="n">
        <v>57.73</v>
      </c>
      <c r="H45" t="n">
        <v>0.9</v>
      </c>
      <c r="I45" t="n">
        <v>11</v>
      </c>
      <c r="J45" t="n">
        <v>231.23</v>
      </c>
      <c r="K45" t="n">
        <v>56.13</v>
      </c>
      <c r="L45" t="n">
        <v>11.75</v>
      </c>
      <c r="M45" t="n">
        <v>9</v>
      </c>
      <c r="N45" t="n">
        <v>53.36</v>
      </c>
      <c r="O45" t="n">
        <v>28752.71</v>
      </c>
      <c r="P45" t="n">
        <v>155.03</v>
      </c>
      <c r="Q45" t="n">
        <v>197.75</v>
      </c>
      <c r="R45" t="n">
        <v>33.48</v>
      </c>
      <c r="S45" t="n">
        <v>25.4</v>
      </c>
      <c r="T45" t="n">
        <v>3179.13</v>
      </c>
      <c r="U45" t="n">
        <v>0.76</v>
      </c>
      <c r="V45" t="n">
        <v>0.88</v>
      </c>
      <c r="W45" t="n">
        <v>2.96</v>
      </c>
      <c r="X45" t="n">
        <v>0.2</v>
      </c>
      <c r="Y45" t="n">
        <v>1</v>
      </c>
      <c r="Z45" t="n">
        <v>10</v>
      </c>
      <c r="AA45" t="n">
        <v>398.8992713040005</v>
      </c>
      <c r="AB45" t="n">
        <v>545.7915811919663</v>
      </c>
      <c r="AC45" t="n">
        <v>493.7019987062994</v>
      </c>
      <c r="AD45" t="n">
        <v>398899.2713040005</v>
      </c>
      <c r="AE45" t="n">
        <v>545791.5811919663</v>
      </c>
      <c r="AF45" t="n">
        <v>2.41034484679166e-06</v>
      </c>
      <c r="AG45" t="n">
        <v>17.78645833333333</v>
      </c>
      <c r="AH45" t="n">
        <v>493701.9987062995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7.3189</v>
      </c>
      <c r="E46" t="n">
        <v>13.66</v>
      </c>
      <c r="F46" t="n">
        <v>10.59</v>
      </c>
      <c r="G46" t="n">
        <v>57.74</v>
      </c>
      <c r="H46" t="n">
        <v>0.92</v>
      </c>
      <c r="I46" t="n">
        <v>11</v>
      </c>
      <c r="J46" t="n">
        <v>231.66</v>
      </c>
      <c r="K46" t="n">
        <v>56.13</v>
      </c>
      <c r="L46" t="n">
        <v>12</v>
      </c>
      <c r="M46" t="n">
        <v>9</v>
      </c>
      <c r="N46" t="n">
        <v>53.53</v>
      </c>
      <c r="O46" t="n">
        <v>28805.23</v>
      </c>
      <c r="P46" t="n">
        <v>155.05</v>
      </c>
      <c r="Q46" t="n">
        <v>197.81</v>
      </c>
      <c r="R46" t="n">
        <v>33.4</v>
      </c>
      <c r="S46" t="n">
        <v>25.4</v>
      </c>
      <c r="T46" t="n">
        <v>3141.18</v>
      </c>
      <c r="U46" t="n">
        <v>0.76</v>
      </c>
      <c r="V46" t="n">
        <v>0.88</v>
      </c>
      <c r="W46" t="n">
        <v>2.96</v>
      </c>
      <c r="X46" t="n">
        <v>0.2</v>
      </c>
      <c r="Y46" t="n">
        <v>1</v>
      </c>
      <c r="Z46" t="n">
        <v>10</v>
      </c>
      <c r="AA46" t="n">
        <v>398.971889712366</v>
      </c>
      <c r="AB46" t="n">
        <v>545.89094090199</v>
      </c>
      <c r="AC46" t="n">
        <v>493.7918756650508</v>
      </c>
      <c r="AD46" t="n">
        <v>398971.889712366</v>
      </c>
      <c r="AE46" t="n">
        <v>545890.94090199</v>
      </c>
      <c r="AF46" t="n">
        <v>2.410114336737456e-06</v>
      </c>
      <c r="AG46" t="n">
        <v>17.78645833333333</v>
      </c>
      <c r="AH46" t="n">
        <v>493791.8756650508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7.3215</v>
      </c>
      <c r="E47" t="n">
        <v>13.66</v>
      </c>
      <c r="F47" t="n">
        <v>10.58</v>
      </c>
      <c r="G47" t="n">
        <v>57.72</v>
      </c>
      <c r="H47" t="n">
        <v>0.9399999999999999</v>
      </c>
      <c r="I47" t="n">
        <v>11</v>
      </c>
      <c r="J47" t="n">
        <v>232.08</v>
      </c>
      <c r="K47" t="n">
        <v>56.13</v>
      </c>
      <c r="L47" t="n">
        <v>12.25</v>
      </c>
      <c r="M47" t="n">
        <v>9</v>
      </c>
      <c r="N47" t="n">
        <v>53.71</v>
      </c>
      <c r="O47" t="n">
        <v>28857.81</v>
      </c>
      <c r="P47" t="n">
        <v>154.7</v>
      </c>
      <c r="Q47" t="n">
        <v>197.78</v>
      </c>
      <c r="R47" t="n">
        <v>33.39</v>
      </c>
      <c r="S47" t="n">
        <v>25.4</v>
      </c>
      <c r="T47" t="n">
        <v>3136.8</v>
      </c>
      <c r="U47" t="n">
        <v>0.76</v>
      </c>
      <c r="V47" t="n">
        <v>0.88</v>
      </c>
      <c r="W47" t="n">
        <v>2.95</v>
      </c>
      <c r="X47" t="n">
        <v>0.19</v>
      </c>
      <c r="Y47" t="n">
        <v>1</v>
      </c>
      <c r="Z47" t="n">
        <v>10</v>
      </c>
      <c r="AA47" t="n">
        <v>398.6124273131063</v>
      </c>
      <c r="AB47" t="n">
        <v>545.399108588961</v>
      </c>
      <c r="AC47" t="n">
        <v>493.3469831376863</v>
      </c>
      <c r="AD47" t="n">
        <v>398612.4273131063</v>
      </c>
      <c r="AE47" t="n">
        <v>545399.108588961</v>
      </c>
      <c r="AF47" t="n">
        <v>2.410970516938786e-06</v>
      </c>
      <c r="AG47" t="n">
        <v>17.78645833333333</v>
      </c>
      <c r="AH47" t="n">
        <v>493346.9831376863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7.3528</v>
      </c>
      <c r="E48" t="n">
        <v>13.6</v>
      </c>
      <c r="F48" t="n">
        <v>10.57</v>
      </c>
      <c r="G48" t="n">
        <v>63.39</v>
      </c>
      <c r="H48" t="n">
        <v>0.96</v>
      </c>
      <c r="I48" t="n">
        <v>10</v>
      </c>
      <c r="J48" t="n">
        <v>232.51</v>
      </c>
      <c r="K48" t="n">
        <v>56.13</v>
      </c>
      <c r="L48" t="n">
        <v>12.5</v>
      </c>
      <c r="M48" t="n">
        <v>8</v>
      </c>
      <c r="N48" t="n">
        <v>53.88</v>
      </c>
      <c r="O48" t="n">
        <v>28910.45</v>
      </c>
      <c r="P48" t="n">
        <v>154.53</v>
      </c>
      <c r="Q48" t="n">
        <v>197.78</v>
      </c>
      <c r="R48" t="n">
        <v>32.83</v>
      </c>
      <c r="S48" t="n">
        <v>25.4</v>
      </c>
      <c r="T48" t="n">
        <v>2858.67</v>
      </c>
      <c r="U48" t="n">
        <v>0.77</v>
      </c>
      <c r="V48" t="n">
        <v>0.88</v>
      </c>
      <c r="W48" t="n">
        <v>2.95</v>
      </c>
      <c r="X48" t="n">
        <v>0.17</v>
      </c>
      <c r="Y48" t="n">
        <v>1</v>
      </c>
      <c r="Z48" t="n">
        <v>10</v>
      </c>
      <c r="AA48" t="n">
        <v>397.7638603247369</v>
      </c>
      <c r="AB48" t="n">
        <v>544.2380617993405</v>
      </c>
      <c r="AC48" t="n">
        <v>492.2967450241277</v>
      </c>
      <c r="AD48" t="n">
        <v>397763.8603247369</v>
      </c>
      <c r="AE48" t="n">
        <v>544238.0617993404</v>
      </c>
      <c r="AF48" t="n">
        <v>2.421277609362495e-06</v>
      </c>
      <c r="AG48" t="n">
        <v>17.70833333333333</v>
      </c>
      <c r="AH48" t="n">
        <v>492296.7450241278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7.3549</v>
      </c>
      <c r="E49" t="n">
        <v>13.6</v>
      </c>
      <c r="F49" t="n">
        <v>10.56</v>
      </c>
      <c r="G49" t="n">
        <v>63.37</v>
      </c>
      <c r="H49" t="n">
        <v>0.97</v>
      </c>
      <c r="I49" t="n">
        <v>10</v>
      </c>
      <c r="J49" t="n">
        <v>232.94</v>
      </c>
      <c r="K49" t="n">
        <v>56.13</v>
      </c>
      <c r="L49" t="n">
        <v>12.75</v>
      </c>
      <c r="M49" t="n">
        <v>8</v>
      </c>
      <c r="N49" t="n">
        <v>54.06</v>
      </c>
      <c r="O49" t="n">
        <v>28963.15</v>
      </c>
      <c r="P49" t="n">
        <v>154.57</v>
      </c>
      <c r="Q49" t="n">
        <v>197.75</v>
      </c>
      <c r="R49" t="n">
        <v>32.58</v>
      </c>
      <c r="S49" t="n">
        <v>25.4</v>
      </c>
      <c r="T49" t="n">
        <v>2738.48</v>
      </c>
      <c r="U49" t="n">
        <v>0.78</v>
      </c>
      <c r="V49" t="n">
        <v>0.88</v>
      </c>
      <c r="W49" t="n">
        <v>2.96</v>
      </c>
      <c r="X49" t="n">
        <v>0.17</v>
      </c>
      <c r="Y49" t="n">
        <v>1</v>
      </c>
      <c r="Z49" t="n">
        <v>10</v>
      </c>
      <c r="AA49" t="n">
        <v>397.7058319700085</v>
      </c>
      <c r="AB49" t="n">
        <v>544.1586648443708</v>
      </c>
      <c r="AC49" t="n">
        <v>492.2249256031061</v>
      </c>
      <c r="AD49" t="n">
        <v>397705.8319700085</v>
      </c>
      <c r="AE49" t="n">
        <v>544158.6648443708</v>
      </c>
      <c r="AF49" t="n">
        <v>2.421969139525108e-06</v>
      </c>
      <c r="AG49" t="n">
        <v>17.70833333333333</v>
      </c>
      <c r="AH49" t="n">
        <v>492224.9256031061</v>
      </c>
    </row>
    <row r="50">
      <c r="A50" t="n">
        <v>48</v>
      </c>
      <c r="B50" t="n">
        <v>110</v>
      </c>
      <c r="C50" t="inlineStr">
        <is>
          <t xml:space="preserve">CONCLUIDO	</t>
        </is>
      </c>
      <c r="D50" t="n">
        <v>7.3541</v>
      </c>
      <c r="E50" t="n">
        <v>13.6</v>
      </c>
      <c r="F50" t="n">
        <v>10.56</v>
      </c>
      <c r="G50" t="n">
        <v>63.38</v>
      </c>
      <c r="H50" t="n">
        <v>0.99</v>
      </c>
      <c r="I50" t="n">
        <v>10</v>
      </c>
      <c r="J50" t="n">
        <v>233.37</v>
      </c>
      <c r="K50" t="n">
        <v>56.13</v>
      </c>
      <c r="L50" t="n">
        <v>13</v>
      </c>
      <c r="M50" t="n">
        <v>8</v>
      </c>
      <c r="N50" t="n">
        <v>54.24</v>
      </c>
      <c r="O50" t="n">
        <v>29015.91</v>
      </c>
      <c r="P50" t="n">
        <v>154.53</v>
      </c>
      <c r="Q50" t="n">
        <v>197.75</v>
      </c>
      <c r="R50" t="n">
        <v>32.65</v>
      </c>
      <c r="S50" t="n">
        <v>25.4</v>
      </c>
      <c r="T50" t="n">
        <v>2768.66</v>
      </c>
      <c r="U50" t="n">
        <v>0.78</v>
      </c>
      <c r="V50" t="n">
        <v>0.88</v>
      </c>
      <c r="W50" t="n">
        <v>2.96</v>
      </c>
      <c r="X50" t="n">
        <v>0.17</v>
      </c>
      <c r="Y50" t="n">
        <v>1</v>
      </c>
      <c r="Z50" t="n">
        <v>10</v>
      </c>
      <c r="AA50" t="n">
        <v>397.6935239544234</v>
      </c>
      <c r="AB50" t="n">
        <v>544.141824474456</v>
      </c>
      <c r="AC50" t="n">
        <v>492.2096924544603</v>
      </c>
      <c r="AD50" t="n">
        <v>397693.5239544234</v>
      </c>
      <c r="AE50" t="n">
        <v>544141.824474456</v>
      </c>
      <c r="AF50" t="n">
        <v>2.42170569946316e-06</v>
      </c>
      <c r="AG50" t="n">
        <v>17.70833333333333</v>
      </c>
      <c r="AH50" t="n">
        <v>492209.6924544603</v>
      </c>
    </row>
    <row r="51">
      <c r="A51" t="n">
        <v>49</v>
      </c>
      <c r="B51" t="n">
        <v>110</v>
      </c>
      <c r="C51" t="inlineStr">
        <is>
          <t xml:space="preserve">CONCLUIDO	</t>
        </is>
      </c>
      <c r="D51" t="n">
        <v>7.3538</v>
      </c>
      <c r="E51" t="n">
        <v>13.6</v>
      </c>
      <c r="F51" t="n">
        <v>10.56</v>
      </c>
      <c r="G51" t="n">
        <v>63.38</v>
      </c>
      <c r="H51" t="n">
        <v>1.01</v>
      </c>
      <c r="I51" t="n">
        <v>10</v>
      </c>
      <c r="J51" t="n">
        <v>233.79</v>
      </c>
      <c r="K51" t="n">
        <v>56.13</v>
      </c>
      <c r="L51" t="n">
        <v>13.25</v>
      </c>
      <c r="M51" t="n">
        <v>8</v>
      </c>
      <c r="N51" t="n">
        <v>54.42</v>
      </c>
      <c r="O51" t="n">
        <v>29068.74</v>
      </c>
      <c r="P51" t="n">
        <v>154.41</v>
      </c>
      <c r="Q51" t="n">
        <v>197.8</v>
      </c>
      <c r="R51" t="n">
        <v>32.77</v>
      </c>
      <c r="S51" t="n">
        <v>25.4</v>
      </c>
      <c r="T51" t="n">
        <v>2832.2</v>
      </c>
      <c r="U51" t="n">
        <v>0.77</v>
      </c>
      <c r="V51" t="n">
        <v>0.88</v>
      </c>
      <c r="W51" t="n">
        <v>2.95</v>
      </c>
      <c r="X51" t="n">
        <v>0.17</v>
      </c>
      <c r="Y51" t="n">
        <v>1</v>
      </c>
      <c r="Z51" t="n">
        <v>10</v>
      </c>
      <c r="AA51" t="n">
        <v>397.6112056654482</v>
      </c>
      <c r="AB51" t="n">
        <v>544.0291929598535</v>
      </c>
      <c r="AC51" t="n">
        <v>492.1078103335321</v>
      </c>
      <c r="AD51" t="n">
        <v>397611.2056654482</v>
      </c>
      <c r="AE51" t="n">
        <v>544029.1929598534</v>
      </c>
      <c r="AF51" t="n">
        <v>2.421606909439929e-06</v>
      </c>
      <c r="AG51" t="n">
        <v>17.70833333333333</v>
      </c>
      <c r="AH51" t="n">
        <v>492107.8103335322</v>
      </c>
    </row>
    <row r="52">
      <c r="A52" t="n">
        <v>50</v>
      </c>
      <c r="B52" t="n">
        <v>110</v>
      </c>
      <c r="C52" t="inlineStr">
        <is>
          <t xml:space="preserve">CONCLUIDO	</t>
        </is>
      </c>
      <c r="D52" t="n">
        <v>7.3522</v>
      </c>
      <c r="E52" t="n">
        <v>13.6</v>
      </c>
      <c r="F52" t="n">
        <v>10.57</v>
      </c>
      <c r="G52" t="n">
        <v>63.4</v>
      </c>
      <c r="H52" t="n">
        <v>1.02</v>
      </c>
      <c r="I52" t="n">
        <v>10</v>
      </c>
      <c r="J52" t="n">
        <v>234.22</v>
      </c>
      <c r="K52" t="n">
        <v>56.13</v>
      </c>
      <c r="L52" t="n">
        <v>13.5</v>
      </c>
      <c r="M52" t="n">
        <v>8</v>
      </c>
      <c r="N52" t="n">
        <v>54.6</v>
      </c>
      <c r="O52" t="n">
        <v>29121.64</v>
      </c>
      <c r="P52" t="n">
        <v>154.24</v>
      </c>
      <c r="Q52" t="n">
        <v>197.78</v>
      </c>
      <c r="R52" t="n">
        <v>32.75</v>
      </c>
      <c r="S52" t="n">
        <v>25.4</v>
      </c>
      <c r="T52" t="n">
        <v>2820.8</v>
      </c>
      <c r="U52" t="n">
        <v>0.78</v>
      </c>
      <c r="V52" t="n">
        <v>0.88</v>
      </c>
      <c r="W52" t="n">
        <v>2.96</v>
      </c>
      <c r="X52" t="n">
        <v>0.18</v>
      </c>
      <c r="Y52" t="n">
        <v>1</v>
      </c>
      <c r="Z52" t="n">
        <v>10</v>
      </c>
      <c r="AA52" t="n">
        <v>397.5621846095145</v>
      </c>
      <c r="AB52" t="n">
        <v>543.9621201884687</v>
      </c>
      <c r="AC52" t="n">
        <v>492.0471388933112</v>
      </c>
      <c r="AD52" t="n">
        <v>397562.1846095145</v>
      </c>
      <c r="AE52" t="n">
        <v>543962.1201884687</v>
      </c>
      <c r="AF52" t="n">
        <v>2.421080029316034e-06</v>
      </c>
      <c r="AG52" t="n">
        <v>17.70833333333333</v>
      </c>
      <c r="AH52" t="n">
        <v>492047.1388933111</v>
      </c>
    </row>
    <row r="53">
      <c r="A53" t="n">
        <v>51</v>
      </c>
      <c r="B53" t="n">
        <v>110</v>
      </c>
      <c r="C53" t="inlineStr">
        <is>
          <t xml:space="preserve">CONCLUIDO	</t>
        </is>
      </c>
      <c r="D53" t="n">
        <v>7.3892</v>
      </c>
      <c r="E53" t="n">
        <v>13.53</v>
      </c>
      <c r="F53" t="n">
        <v>10.54</v>
      </c>
      <c r="G53" t="n">
        <v>70.27</v>
      </c>
      <c r="H53" t="n">
        <v>1.04</v>
      </c>
      <c r="I53" t="n">
        <v>9</v>
      </c>
      <c r="J53" t="n">
        <v>234.65</v>
      </c>
      <c r="K53" t="n">
        <v>56.13</v>
      </c>
      <c r="L53" t="n">
        <v>13.75</v>
      </c>
      <c r="M53" t="n">
        <v>7</v>
      </c>
      <c r="N53" t="n">
        <v>54.78</v>
      </c>
      <c r="O53" t="n">
        <v>29174.59</v>
      </c>
      <c r="P53" t="n">
        <v>153.39</v>
      </c>
      <c r="Q53" t="n">
        <v>197.8</v>
      </c>
      <c r="R53" t="n">
        <v>32.08</v>
      </c>
      <c r="S53" t="n">
        <v>25.4</v>
      </c>
      <c r="T53" t="n">
        <v>2493.49</v>
      </c>
      <c r="U53" t="n">
        <v>0.79</v>
      </c>
      <c r="V53" t="n">
        <v>0.88</v>
      </c>
      <c r="W53" t="n">
        <v>2.95</v>
      </c>
      <c r="X53" t="n">
        <v>0.15</v>
      </c>
      <c r="Y53" t="n">
        <v>1</v>
      </c>
      <c r="Z53" t="n">
        <v>10</v>
      </c>
      <c r="AA53" t="n">
        <v>396.0148838618617</v>
      </c>
      <c r="AB53" t="n">
        <v>541.8450350434387</v>
      </c>
      <c r="AC53" t="n">
        <v>490.1321053831751</v>
      </c>
      <c r="AD53" t="n">
        <v>396014.8838618617</v>
      </c>
      <c r="AE53" t="n">
        <v>541845.0350434387</v>
      </c>
      <c r="AF53" t="n">
        <v>2.433264132181121e-06</v>
      </c>
      <c r="AG53" t="n">
        <v>17.6171875</v>
      </c>
      <c r="AH53" t="n">
        <v>490132.1053831751</v>
      </c>
    </row>
    <row r="54">
      <c r="A54" t="n">
        <v>52</v>
      </c>
      <c r="B54" t="n">
        <v>110</v>
      </c>
      <c r="C54" t="inlineStr">
        <is>
          <t xml:space="preserve">CONCLUIDO	</t>
        </is>
      </c>
      <c r="D54" t="n">
        <v>7.3822</v>
      </c>
      <c r="E54" t="n">
        <v>13.55</v>
      </c>
      <c r="F54" t="n">
        <v>10.55</v>
      </c>
      <c r="G54" t="n">
        <v>70.36</v>
      </c>
      <c r="H54" t="n">
        <v>1.06</v>
      </c>
      <c r="I54" t="n">
        <v>9</v>
      </c>
      <c r="J54" t="n">
        <v>235.08</v>
      </c>
      <c r="K54" t="n">
        <v>56.13</v>
      </c>
      <c r="L54" t="n">
        <v>14</v>
      </c>
      <c r="M54" t="n">
        <v>7</v>
      </c>
      <c r="N54" t="n">
        <v>54.96</v>
      </c>
      <c r="O54" t="n">
        <v>29227.61</v>
      </c>
      <c r="P54" t="n">
        <v>153.77</v>
      </c>
      <c r="Q54" t="n">
        <v>197.75</v>
      </c>
      <c r="R54" t="n">
        <v>32.62</v>
      </c>
      <c r="S54" t="n">
        <v>25.4</v>
      </c>
      <c r="T54" t="n">
        <v>2759.12</v>
      </c>
      <c r="U54" t="n">
        <v>0.78</v>
      </c>
      <c r="V54" t="n">
        <v>0.88</v>
      </c>
      <c r="W54" t="n">
        <v>2.95</v>
      </c>
      <c r="X54" t="n">
        <v>0.16</v>
      </c>
      <c r="Y54" t="n">
        <v>1</v>
      </c>
      <c r="Z54" t="n">
        <v>10</v>
      </c>
      <c r="AA54" t="n">
        <v>396.4861981225501</v>
      </c>
      <c r="AB54" t="n">
        <v>542.4899080078304</v>
      </c>
      <c r="AC54" t="n">
        <v>490.7154325769301</v>
      </c>
      <c r="AD54" t="n">
        <v>396486.1981225501</v>
      </c>
      <c r="AE54" t="n">
        <v>542489.9080078304</v>
      </c>
      <c r="AF54" t="n">
        <v>2.430959031639078e-06</v>
      </c>
      <c r="AG54" t="n">
        <v>17.64322916666667</v>
      </c>
      <c r="AH54" t="n">
        <v>490715.4325769302</v>
      </c>
    </row>
    <row r="55">
      <c r="A55" t="n">
        <v>53</v>
      </c>
      <c r="B55" t="n">
        <v>110</v>
      </c>
      <c r="C55" t="inlineStr">
        <is>
          <t xml:space="preserve">CONCLUIDO	</t>
        </is>
      </c>
      <c r="D55" t="n">
        <v>7.3825</v>
      </c>
      <c r="E55" t="n">
        <v>13.55</v>
      </c>
      <c r="F55" t="n">
        <v>10.55</v>
      </c>
      <c r="G55" t="n">
        <v>70.34999999999999</v>
      </c>
      <c r="H55" t="n">
        <v>1.08</v>
      </c>
      <c r="I55" t="n">
        <v>9</v>
      </c>
      <c r="J55" t="n">
        <v>235.51</v>
      </c>
      <c r="K55" t="n">
        <v>56.13</v>
      </c>
      <c r="L55" t="n">
        <v>14.25</v>
      </c>
      <c r="M55" t="n">
        <v>7</v>
      </c>
      <c r="N55" t="n">
        <v>55.14</v>
      </c>
      <c r="O55" t="n">
        <v>29280.69</v>
      </c>
      <c r="P55" t="n">
        <v>153.87</v>
      </c>
      <c r="Q55" t="n">
        <v>197.76</v>
      </c>
      <c r="R55" t="n">
        <v>32.54</v>
      </c>
      <c r="S55" t="n">
        <v>25.4</v>
      </c>
      <c r="T55" t="n">
        <v>2720.03</v>
      </c>
      <c r="U55" t="n">
        <v>0.78</v>
      </c>
      <c r="V55" t="n">
        <v>0.88</v>
      </c>
      <c r="W55" t="n">
        <v>2.95</v>
      </c>
      <c r="X55" t="n">
        <v>0.16</v>
      </c>
      <c r="Y55" t="n">
        <v>1</v>
      </c>
      <c r="Z55" t="n">
        <v>10</v>
      </c>
      <c r="AA55" t="n">
        <v>396.5535025939184</v>
      </c>
      <c r="AB55" t="n">
        <v>542.5819969548202</v>
      </c>
      <c r="AC55" t="n">
        <v>490.7987326840668</v>
      </c>
      <c r="AD55" t="n">
        <v>396553.5025939184</v>
      </c>
      <c r="AE55" t="n">
        <v>542581.9969548201</v>
      </c>
      <c r="AF55" t="n">
        <v>2.431057821662308e-06</v>
      </c>
      <c r="AG55" t="n">
        <v>17.64322916666667</v>
      </c>
      <c r="AH55" t="n">
        <v>490798.7326840668</v>
      </c>
    </row>
    <row r="56">
      <c r="A56" t="n">
        <v>54</v>
      </c>
      <c r="B56" t="n">
        <v>110</v>
      </c>
      <c r="C56" t="inlineStr">
        <is>
          <t xml:space="preserve">CONCLUIDO	</t>
        </is>
      </c>
      <c r="D56" t="n">
        <v>7.3825</v>
      </c>
      <c r="E56" t="n">
        <v>13.55</v>
      </c>
      <c r="F56" t="n">
        <v>10.55</v>
      </c>
      <c r="G56" t="n">
        <v>70.34999999999999</v>
      </c>
      <c r="H56" t="n">
        <v>1.09</v>
      </c>
      <c r="I56" t="n">
        <v>9</v>
      </c>
      <c r="J56" t="n">
        <v>235.94</v>
      </c>
      <c r="K56" t="n">
        <v>56.13</v>
      </c>
      <c r="L56" t="n">
        <v>14.5</v>
      </c>
      <c r="M56" t="n">
        <v>7</v>
      </c>
      <c r="N56" t="n">
        <v>55.32</v>
      </c>
      <c r="O56" t="n">
        <v>29333.84</v>
      </c>
      <c r="P56" t="n">
        <v>153.88</v>
      </c>
      <c r="Q56" t="n">
        <v>197.78</v>
      </c>
      <c r="R56" t="n">
        <v>32.51</v>
      </c>
      <c r="S56" t="n">
        <v>25.4</v>
      </c>
      <c r="T56" t="n">
        <v>2703.71</v>
      </c>
      <c r="U56" t="n">
        <v>0.78</v>
      </c>
      <c r="V56" t="n">
        <v>0.88</v>
      </c>
      <c r="W56" t="n">
        <v>2.95</v>
      </c>
      <c r="X56" t="n">
        <v>0.16</v>
      </c>
      <c r="Y56" t="n">
        <v>1</v>
      </c>
      <c r="Z56" t="n">
        <v>10</v>
      </c>
      <c r="AA56" t="n">
        <v>396.5608740244188</v>
      </c>
      <c r="AB56" t="n">
        <v>542.5920828712353</v>
      </c>
      <c r="AC56" t="n">
        <v>490.807856014775</v>
      </c>
      <c r="AD56" t="n">
        <v>396560.8740244188</v>
      </c>
      <c r="AE56" t="n">
        <v>542592.0828712353</v>
      </c>
      <c r="AF56" t="n">
        <v>2.431057821662308e-06</v>
      </c>
      <c r="AG56" t="n">
        <v>17.64322916666667</v>
      </c>
      <c r="AH56" t="n">
        <v>490807.8560147751</v>
      </c>
    </row>
    <row r="57">
      <c r="A57" t="n">
        <v>55</v>
      </c>
      <c r="B57" t="n">
        <v>110</v>
      </c>
      <c r="C57" t="inlineStr">
        <is>
          <t xml:space="preserve">CONCLUIDO	</t>
        </is>
      </c>
      <c r="D57" t="n">
        <v>7.3826</v>
      </c>
      <c r="E57" t="n">
        <v>13.55</v>
      </c>
      <c r="F57" t="n">
        <v>10.55</v>
      </c>
      <c r="G57" t="n">
        <v>70.34999999999999</v>
      </c>
      <c r="H57" t="n">
        <v>1.11</v>
      </c>
      <c r="I57" t="n">
        <v>9</v>
      </c>
      <c r="J57" t="n">
        <v>236.37</v>
      </c>
      <c r="K57" t="n">
        <v>56.13</v>
      </c>
      <c r="L57" t="n">
        <v>14.75</v>
      </c>
      <c r="M57" t="n">
        <v>7</v>
      </c>
      <c r="N57" t="n">
        <v>55.5</v>
      </c>
      <c r="O57" t="n">
        <v>29387.05</v>
      </c>
      <c r="P57" t="n">
        <v>153.88</v>
      </c>
      <c r="Q57" t="n">
        <v>197.76</v>
      </c>
      <c r="R57" t="n">
        <v>32.41</v>
      </c>
      <c r="S57" t="n">
        <v>25.4</v>
      </c>
      <c r="T57" t="n">
        <v>2653.96</v>
      </c>
      <c r="U57" t="n">
        <v>0.78</v>
      </c>
      <c r="V57" t="n">
        <v>0.88</v>
      </c>
      <c r="W57" t="n">
        <v>2.95</v>
      </c>
      <c r="X57" t="n">
        <v>0.16</v>
      </c>
      <c r="Y57" t="n">
        <v>1</v>
      </c>
      <c r="Z57" t="n">
        <v>10</v>
      </c>
      <c r="AA57" t="n">
        <v>396.5587364306357</v>
      </c>
      <c r="AB57" t="n">
        <v>542.5891581211173</v>
      </c>
      <c r="AC57" t="n">
        <v>490.8052103987034</v>
      </c>
      <c r="AD57" t="n">
        <v>396558.7364306357</v>
      </c>
      <c r="AE57" t="n">
        <v>542589.1581211173</v>
      </c>
      <c r="AF57" t="n">
        <v>2.431090751670052e-06</v>
      </c>
      <c r="AG57" t="n">
        <v>17.64322916666667</v>
      </c>
      <c r="AH57" t="n">
        <v>490805.2103987033</v>
      </c>
    </row>
    <row r="58">
      <c r="A58" t="n">
        <v>56</v>
      </c>
      <c r="B58" t="n">
        <v>110</v>
      </c>
      <c r="C58" t="inlineStr">
        <is>
          <t xml:space="preserve">CONCLUIDO	</t>
        </is>
      </c>
      <c r="D58" t="n">
        <v>7.3817</v>
      </c>
      <c r="E58" t="n">
        <v>13.55</v>
      </c>
      <c r="F58" t="n">
        <v>10.55</v>
      </c>
      <c r="G58" t="n">
        <v>70.36</v>
      </c>
      <c r="H58" t="n">
        <v>1.13</v>
      </c>
      <c r="I58" t="n">
        <v>9</v>
      </c>
      <c r="J58" t="n">
        <v>236.81</v>
      </c>
      <c r="K58" t="n">
        <v>56.13</v>
      </c>
      <c r="L58" t="n">
        <v>15</v>
      </c>
      <c r="M58" t="n">
        <v>7</v>
      </c>
      <c r="N58" t="n">
        <v>55.68</v>
      </c>
      <c r="O58" t="n">
        <v>29440.33</v>
      </c>
      <c r="P58" t="n">
        <v>153.71</v>
      </c>
      <c r="Q58" t="n">
        <v>197.75</v>
      </c>
      <c r="R58" t="n">
        <v>32.5</v>
      </c>
      <c r="S58" t="n">
        <v>25.4</v>
      </c>
      <c r="T58" t="n">
        <v>2699.34</v>
      </c>
      <c r="U58" t="n">
        <v>0.78</v>
      </c>
      <c r="V58" t="n">
        <v>0.88</v>
      </c>
      <c r="W58" t="n">
        <v>2.95</v>
      </c>
      <c r="X58" t="n">
        <v>0.16</v>
      </c>
      <c r="Y58" t="n">
        <v>1</v>
      </c>
      <c r="Z58" t="n">
        <v>10</v>
      </c>
      <c r="AA58" t="n">
        <v>396.4526489600738</v>
      </c>
      <c r="AB58" t="n">
        <v>542.4440045636456</v>
      </c>
      <c r="AC58" t="n">
        <v>490.6739100930325</v>
      </c>
      <c r="AD58" t="n">
        <v>396452.6489600738</v>
      </c>
      <c r="AE58" t="n">
        <v>542444.0045636457</v>
      </c>
      <c r="AF58" t="n">
        <v>2.43079438160036e-06</v>
      </c>
      <c r="AG58" t="n">
        <v>17.64322916666667</v>
      </c>
      <c r="AH58" t="n">
        <v>490673.9100930325</v>
      </c>
    </row>
    <row r="59">
      <c r="A59" t="n">
        <v>57</v>
      </c>
      <c r="B59" t="n">
        <v>110</v>
      </c>
      <c r="C59" t="inlineStr">
        <is>
          <t xml:space="preserve">CONCLUIDO	</t>
        </is>
      </c>
      <c r="D59" t="n">
        <v>7.3854</v>
      </c>
      <c r="E59" t="n">
        <v>13.54</v>
      </c>
      <c r="F59" t="n">
        <v>10.55</v>
      </c>
      <c r="G59" t="n">
        <v>70.31999999999999</v>
      </c>
      <c r="H59" t="n">
        <v>1.14</v>
      </c>
      <c r="I59" t="n">
        <v>9</v>
      </c>
      <c r="J59" t="n">
        <v>237.24</v>
      </c>
      <c r="K59" t="n">
        <v>56.13</v>
      </c>
      <c r="L59" t="n">
        <v>15.25</v>
      </c>
      <c r="M59" t="n">
        <v>7</v>
      </c>
      <c r="N59" t="n">
        <v>55.86</v>
      </c>
      <c r="O59" t="n">
        <v>29493.67</v>
      </c>
      <c r="P59" t="n">
        <v>153.53</v>
      </c>
      <c r="Q59" t="n">
        <v>197.77</v>
      </c>
      <c r="R59" t="n">
        <v>32.43</v>
      </c>
      <c r="S59" t="n">
        <v>25.4</v>
      </c>
      <c r="T59" t="n">
        <v>2666.8</v>
      </c>
      <c r="U59" t="n">
        <v>0.78</v>
      </c>
      <c r="V59" t="n">
        <v>0.88</v>
      </c>
      <c r="W59" t="n">
        <v>2.95</v>
      </c>
      <c r="X59" t="n">
        <v>0.16</v>
      </c>
      <c r="Y59" t="n">
        <v>1</v>
      </c>
      <c r="Z59" t="n">
        <v>10</v>
      </c>
      <c r="AA59" t="n">
        <v>396.2410085473322</v>
      </c>
      <c r="AB59" t="n">
        <v>542.1544288140167</v>
      </c>
      <c r="AC59" t="n">
        <v>490.411971046526</v>
      </c>
      <c r="AD59" t="n">
        <v>396241.0085473323</v>
      </c>
      <c r="AE59" t="n">
        <v>542154.4288140166</v>
      </c>
      <c r="AF59" t="n">
        <v>2.432012791886869e-06</v>
      </c>
      <c r="AG59" t="n">
        <v>17.63020833333333</v>
      </c>
      <c r="AH59" t="n">
        <v>490411.971046526</v>
      </c>
    </row>
    <row r="60">
      <c r="A60" t="n">
        <v>58</v>
      </c>
      <c r="B60" t="n">
        <v>110</v>
      </c>
      <c r="C60" t="inlineStr">
        <is>
          <t xml:space="preserve">CONCLUIDO	</t>
        </is>
      </c>
      <c r="D60" t="n">
        <v>7.3872</v>
      </c>
      <c r="E60" t="n">
        <v>13.54</v>
      </c>
      <c r="F60" t="n">
        <v>10.54</v>
      </c>
      <c r="G60" t="n">
        <v>70.29000000000001</v>
      </c>
      <c r="H60" t="n">
        <v>1.16</v>
      </c>
      <c r="I60" t="n">
        <v>9</v>
      </c>
      <c r="J60" t="n">
        <v>237.67</v>
      </c>
      <c r="K60" t="n">
        <v>56.13</v>
      </c>
      <c r="L60" t="n">
        <v>15.5</v>
      </c>
      <c r="M60" t="n">
        <v>7</v>
      </c>
      <c r="N60" t="n">
        <v>56.05</v>
      </c>
      <c r="O60" t="n">
        <v>29547.07</v>
      </c>
      <c r="P60" t="n">
        <v>153.34</v>
      </c>
      <c r="Q60" t="n">
        <v>197.75</v>
      </c>
      <c r="R60" t="n">
        <v>32.23</v>
      </c>
      <c r="S60" t="n">
        <v>25.4</v>
      </c>
      <c r="T60" t="n">
        <v>2567.14</v>
      </c>
      <c r="U60" t="n">
        <v>0.79</v>
      </c>
      <c r="V60" t="n">
        <v>0.88</v>
      </c>
      <c r="W60" t="n">
        <v>2.95</v>
      </c>
      <c r="X60" t="n">
        <v>0.15</v>
      </c>
      <c r="Y60" t="n">
        <v>1</v>
      </c>
      <c r="Z60" t="n">
        <v>10</v>
      </c>
      <c r="AA60" t="n">
        <v>396.0206275927198</v>
      </c>
      <c r="AB60" t="n">
        <v>541.8528938693944</v>
      </c>
      <c r="AC60" t="n">
        <v>490.1392141738116</v>
      </c>
      <c r="AD60" t="n">
        <v>396020.6275927199</v>
      </c>
      <c r="AE60" t="n">
        <v>541852.8938693944</v>
      </c>
      <c r="AF60" t="n">
        <v>2.432605532026252e-06</v>
      </c>
      <c r="AG60" t="n">
        <v>17.63020833333333</v>
      </c>
      <c r="AH60" t="n">
        <v>490139.2141738116</v>
      </c>
    </row>
    <row r="61">
      <c r="A61" t="n">
        <v>59</v>
      </c>
      <c r="B61" t="n">
        <v>110</v>
      </c>
      <c r="C61" t="inlineStr">
        <is>
          <t xml:space="preserve">CONCLUIDO	</t>
        </is>
      </c>
      <c r="D61" t="n">
        <v>7.4202</v>
      </c>
      <c r="E61" t="n">
        <v>13.48</v>
      </c>
      <c r="F61" t="n">
        <v>10.53</v>
      </c>
      <c r="G61" t="n">
        <v>78.95</v>
      </c>
      <c r="H61" t="n">
        <v>1.18</v>
      </c>
      <c r="I61" t="n">
        <v>8</v>
      </c>
      <c r="J61" t="n">
        <v>238.11</v>
      </c>
      <c r="K61" t="n">
        <v>56.13</v>
      </c>
      <c r="L61" t="n">
        <v>15.75</v>
      </c>
      <c r="M61" t="n">
        <v>6</v>
      </c>
      <c r="N61" t="n">
        <v>56.23</v>
      </c>
      <c r="O61" t="n">
        <v>29600.54</v>
      </c>
      <c r="P61" t="n">
        <v>152.99</v>
      </c>
      <c r="Q61" t="n">
        <v>197.78</v>
      </c>
      <c r="R61" t="n">
        <v>31.67</v>
      </c>
      <c r="S61" t="n">
        <v>25.4</v>
      </c>
      <c r="T61" t="n">
        <v>2289.92</v>
      </c>
      <c r="U61" t="n">
        <v>0.8</v>
      </c>
      <c r="V61" t="n">
        <v>0.88</v>
      </c>
      <c r="W61" t="n">
        <v>2.95</v>
      </c>
      <c r="X61" t="n">
        <v>0.14</v>
      </c>
      <c r="Y61" t="n">
        <v>1</v>
      </c>
      <c r="Z61" t="n">
        <v>10</v>
      </c>
      <c r="AA61" t="n">
        <v>395.0226583814275</v>
      </c>
      <c r="AB61" t="n">
        <v>540.48742836721</v>
      </c>
      <c r="AC61" t="n">
        <v>488.9040667827127</v>
      </c>
      <c r="AD61" t="n">
        <v>395022.6583814275</v>
      </c>
      <c r="AE61" t="n">
        <v>540487.42836721</v>
      </c>
      <c r="AF61" t="n">
        <v>2.4434724345816e-06</v>
      </c>
      <c r="AG61" t="n">
        <v>17.55208333333333</v>
      </c>
      <c r="AH61" t="n">
        <v>488904.0667827127</v>
      </c>
    </row>
    <row r="62">
      <c r="A62" t="n">
        <v>60</v>
      </c>
      <c r="B62" t="n">
        <v>110</v>
      </c>
      <c r="C62" t="inlineStr">
        <is>
          <t xml:space="preserve">CONCLUIDO	</t>
        </is>
      </c>
      <c r="D62" t="n">
        <v>7.423</v>
      </c>
      <c r="E62" t="n">
        <v>13.47</v>
      </c>
      <c r="F62" t="n">
        <v>10.52</v>
      </c>
      <c r="G62" t="n">
        <v>78.91</v>
      </c>
      <c r="H62" t="n">
        <v>1.19</v>
      </c>
      <c r="I62" t="n">
        <v>8</v>
      </c>
      <c r="J62" t="n">
        <v>238.54</v>
      </c>
      <c r="K62" t="n">
        <v>56.13</v>
      </c>
      <c r="L62" t="n">
        <v>16</v>
      </c>
      <c r="M62" t="n">
        <v>6</v>
      </c>
      <c r="N62" t="n">
        <v>56.41</v>
      </c>
      <c r="O62" t="n">
        <v>29654.08</v>
      </c>
      <c r="P62" t="n">
        <v>152.91</v>
      </c>
      <c r="Q62" t="n">
        <v>197.77</v>
      </c>
      <c r="R62" t="n">
        <v>31.45</v>
      </c>
      <c r="S62" t="n">
        <v>25.4</v>
      </c>
      <c r="T62" t="n">
        <v>2181.61</v>
      </c>
      <c r="U62" t="n">
        <v>0.8100000000000001</v>
      </c>
      <c r="V62" t="n">
        <v>0.88</v>
      </c>
      <c r="W62" t="n">
        <v>2.95</v>
      </c>
      <c r="X62" t="n">
        <v>0.13</v>
      </c>
      <c r="Y62" t="n">
        <v>1</v>
      </c>
      <c r="Z62" t="n">
        <v>10</v>
      </c>
      <c r="AA62" t="n">
        <v>394.8632266828906</v>
      </c>
      <c r="AB62" t="n">
        <v>540.2692868836415</v>
      </c>
      <c r="AC62" t="n">
        <v>488.7067444161726</v>
      </c>
      <c r="AD62" t="n">
        <v>394863.2266828906</v>
      </c>
      <c r="AE62" t="n">
        <v>540269.2868836415</v>
      </c>
      <c r="AF62" t="n">
        <v>2.444394474798417e-06</v>
      </c>
      <c r="AG62" t="n">
        <v>17.5390625</v>
      </c>
      <c r="AH62" t="n">
        <v>488706.7444161726</v>
      </c>
    </row>
    <row r="63">
      <c r="A63" t="n">
        <v>61</v>
      </c>
      <c r="B63" t="n">
        <v>110</v>
      </c>
      <c r="C63" t="inlineStr">
        <is>
          <t xml:space="preserve">CONCLUIDO	</t>
        </is>
      </c>
      <c r="D63" t="n">
        <v>7.423</v>
      </c>
      <c r="E63" t="n">
        <v>13.47</v>
      </c>
      <c r="F63" t="n">
        <v>10.52</v>
      </c>
      <c r="G63" t="n">
        <v>78.91</v>
      </c>
      <c r="H63" t="n">
        <v>1.21</v>
      </c>
      <c r="I63" t="n">
        <v>8</v>
      </c>
      <c r="J63" t="n">
        <v>238.97</v>
      </c>
      <c r="K63" t="n">
        <v>56.13</v>
      </c>
      <c r="L63" t="n">
        <v>16.25</v>
      </c>
      <c r="M63" t="n">
        <v>6</v>
      </c>
      <c r="N63" t="n">
        <v>56.6</v>
      </c>
      <c r="O63" t="n">
        <v>29707.68</v>
      </c>
      <c r="P63" t="n">
        <v>153</v>
      </c>
      <c r="Q63" t="n">
        <v>197.75</v>
      </c>
      <c r="R63" t="n">
        <v>31.47</v>
      </c>
      <c r="S63" t="n">
        <v>25.4</v>
      </c>
      <c r="T63" t="n">
        <v>2193.13</v>
      </c>
      <c r="U63" t="n">
        <v>0.8100000000000001</v>
      </c>
      <c r="V63" t="n">
        <v>0.88</v>
      </c>
      <c r="W63" t="n">
        <v>2.95</v>
      </c>
      <c r="X63" t="n">
        <v>0.13</v>
      </c>
      <c r="Y63" t="n">
        <v>1</v>
      </c>
      <c r="Z63" t="n">
        <v>10</v>
      </c>
      <c r="AA63" t="n">
        <v>394.9292075896704</v>
      </c>
      <c r="AB63" t="n">
        <v>540.3595648711698</v>
      </c>
      <c r="AC63" t="n">
        <v>488.7884063992772</v>
      </c>
      <c r="AD63" t="n">
        <v>394929.2075896704</v>
      </c>
      <c r="AE63" t="n">
        <v>540359.5648711699</v>
      </c>
      <c r="AF63" t="n">
        <v>2.444394474798417e-06</v>
      </c>
      <c r="AG63" t="n">
        <v>17.5390625</v>
      </c>
      <c r="AH63" t="n">
        <v>488788.4063992772</v>
      </c>
    </row>
    <row r="64">
      <c r="A64" t="n">
        <v>62</v>
      </c>
      <c r="B64" t="n">
        <v>110</v>
      </c>
      <c r="C64" t="inlineStr">
        <is>
          <t xml:space="preserve">CONCLUIDO	</t>
        </is>
      </c>
      <c r="D64" t="n">
        <v>7.4186</v>
      </c>
      <c r="E64" t="n">
        <v>13.48</v>
      </c>
      <c r="F64" t="n">
        <v>10.53</v>
      </c>
      <c r="G64" t="n">
        <v>78.97</v>
      </c>
      <c r="H64" t="n">
        <v>1.23</v>
      </c>
      <c r="I64" t="n">
        <v>8</v>
      </c>
      <c r="J64" t="n">
        <v>239.41</v>
      </c>
      <c r="K64" t="n">
        <v>56.13</v>
      </c>
      <c r="L64" t="n">
        <v>16.5</v>
      </c>
      <c r="M64" t="n">
        <v>6</v>
      </c>
      <c r="N64" t="n">
        <v>56.78</v>
      </c>
      <c r="O64" t="n">
        <v>29761.35</v>
      </c>
      <c r="P64" t="n">
        <v>153.17</v>
      </c>
      <c r="Q64" t="n">
        <v>197.77</v>
      </c>
      <c r="R64" t="n">
        <v>31.71</v>
      </c>
      <c r="S64" t="n">
        <v>25.4</v>
      </c>
      <c r="T64" t="n">
        <v>2308.58</v>
      </c>
      <c r="U64" t="n">
        <v>0.8</v>
      </c>
      <c r="V64" t="n">
        <v>0.88</v>
      </c>
      <c r="W64" t="n">
        <v>2.95</v>
      </c>
      <c r="X64" t="n">
        <v>0.14</v>
      </c>
      <c r="Y64" t="n">
        <v>1</v>
      </c>
      <c r="Z64" t="n">
        <v>10</v>
      </c>
      <c r="AA64" t="n">
        <v>395.1884022407593</v>
      </c>
      <c r="AB64" t="n">
        <v>540.7142064276508</v>
      </c>
      <c r="AC64" t="n">
        <v>489.10920146335</v>
      </c>
      <c r="AD64" t="n">
        <v>395188.4022407593</v>
      </c>
      <c r="AE64" t="n">
        <v>540714.2064276508</v>
      </c>
      <c r="AF64" t="n">
        <v>2.442945554457704e-06</v>
      </c>
      <c r="AG64" t="n">
        <v>17.55208333333333</v>
      </c>
      <c r="AH64" t="n">
        <v>489109.20146335</v>
      </c>
    </row>
    <row r="65">
      <c r="A65" t="n">
        <v>63</v>
      </c>
      <c r="B65" t="n">
        <v>110</v>
      </c>
      <c r="C65" t="inlineStr">
        <is>
          <t xml:space="preserve">CONCLUIDO	</t>
        </is>
      </c>
      <c r="D65" t="n">
        <v>7.4193</v>
      </c>
      <c r="E65" t="n">
        <v>13.48</v>
      </c>
      <c r="F65" t="n">
        <v>10.53</v>
      </c>
      <c r="G65" t="n">
        <v>78.95999999999999</v>
      </c>
      <c r="H65" t="n">
        <v>1.24</v>
      </c>
      <c r="I65" t="n">
        <v>8</v>
      </c>
      <c r="J65" t="n">
        <v>239.85</v>
      </c>
      <c r="K65" t="n">
        <v>56.13</v>
      </c>
      <c r="L65" t="n">
        <v>16.75</v>
      </c>
      <c r="M65" t="n">
        <v>6</v>
      </c>
      <c r="N65" t="n">
        <v>56.97</v>
      </c>
      <c r="O65" t="n">
        <v>29815.09</v>
      </c>
      <c r="P65" t="n">
        <v>153.14</v>
      </c>
      <c r="Q65" t="n">
        <v>197.76</v>
      </c>
      <c r="R65" t="n">
        <v>31.6</v>
      </c>
      <c r="S65" t="n">
        <v>25.4</v>
      </c>
      <c r="T65" t="n">
        <v>2258.17</v>
      </c>
      <c r="U65" t="n">
        <v>0.8</v>
      </c>
      <c r="V65" t="n">
        <v>0.88</v>
      </c>
      <c r="W65" t="n">
        <v>2.95</v>
      </c>
      <c r="X65" t="n">
        <v>0.14</v>
      </c>
      <c r="Y65" t="n">
        <v>1</v>
      </c>
      <c r="Z65" t="n">
        <v>10</v>
      </c>
      <c r="AA65" t="n">
        <v>395.1516379872847</v>
      </c>
      <c r="AB65" t="n">
        <v>540.6639039541224</v>
      </c>
      <c r="AC65" t="n">
        <v>489.0636997872952</v>
      </c>
      <c r="AD65" t="n">
        <v>395151.6379872847</v>
      </c>
      <c r="AE65" t="n">
        <v>540663.9039541223</v>
      </c>
      <c r="AF65" t="n">
        <v>2.443176064511908e-06</v>
      </c>
      <c r="AG65" t="n">
        <v>17.55208333333333</v>
      </c>
      <c r="AH65" t="n">
        <v>489063.6997872952</v>
      </c>
    </row>
    <row r="66">
      <c r="A66" t="n">
        <v>64</v>
      </c>
      <c r="B66" t="n">
        <v>110</v>
      </c>
      <c r="C66" t="inlineStr">
        <is>
          <t xml:space="preserve">CONCLUIDO	</t>
        </is>
      </c>
      <c r="D66" t="n">
        <v>7.4228</v>
      </c>
      <c r="E66" t="n">
        <v>13.47</v>
      </c>
      <c r="F66" t="n">
        <v>10.52</v>
      </c>
      <c r="G66" t="n">
        <v>78.91</v>
      </c>
      <c r="H66" t="n">
        <v>1.26</v>
      </c>
      <c r="I66" t="n">
        <v>8</v>
      </c>
      <c r="J66" t="n">
        <v>240.28</v>
      </c>
      <c r="K66" t="n">
        <v>56.13</v>
      </c>
      <c r="L66" t="n">
        <v>17</v>
      </c>
      <c r="M66" t="n">
        <v>6</v>
      </c>
      <c r="N66" t="n">
        <v>57.16</v>
      </c>
      <c r="O66" t="n">
        <v>29869.01</v>
      </c>
      <c r="P66" t="n">
        <v>152.89</v>
      </c>
      <c r="Q66" t="n">
        <v>197.77</v>
      </c>
      <c r="R66" t="n">
        <v>31.41</v>
      </c>
      <c r="S66" t="n">
        <v>25.4</v>
      </c>
      <c r="T66" t="n">
        <v>2162.32</v>
      </c>
      <c r="U66" t="n">
        <v>0.8100000000000001</v>
      </c>
      <c r="V66" t="n">
        <v>0.88</v>
      </c>
      <c r="W66" t="n">
        <v>2.95</v>
      </c>
      <c r="X66" t="n">
        <v>0.13</v>
      </c>
      <c r="Y66" t="n">
        <v>1</v>
      </c>
      <c r="Z66" t="n">
        <v>10</v>
      </c>
      <c r="AA66" t="n">
        <v>394.8527701569057</v>
      </c>
      <c r="AB66" t="n">
        <v>540.2549798034797</v>
      </c>
      <c r="AC66" t="n">
        <v>488.6938027836613</v>
      </c>
      <c r="AD66" t="n">
        <v>394852.7701569057</v>
      </c>
      <c r="AE66" t="n">
        <v>540254.9798034797</v>
      </c>
      <c r="AF66" t="n">
        <v>2.44432861478293e-06</v>
      </c>
      <c r="AG66" t="n">
        <v>17.5390625</v>
      </c>
      <c r="AH66" t="n">
        <v>488693.8027836613</v>
      </c>
    </row>
    <row r="67">
      <c r="A67" t="n">
        <v>65</v>
      </c>
      <c r="B67" t="n">
        <v>110</v>
      </c>
      <c r="C67" t="inlineStr">
        <is>
          <t xml:space="preserve">CONCLUIDO	</t>
        </is>
      </c>
      <c r="D67" t="n">
        <v>7.4228</v>
      </c>
      <c r="E67" t="n">
        <v>13.47</v>
      </c>
      <c r="F67" t="n">
        <v>10.52</v>
      </c>
      <c r="G67" t="n">
        <v>78.91</v>
      </c>
      <c r="H67" t="n">
        <v>1.27</v>
      </c>
      <c r="I67" t="n">
        <v>8</v>
      </c>
      <c r="J67" t="n">
        <v>240.72</v>
      </c>
      <c r="K67" t="n">
        <v>56.13</v>
      </c>
      <c r="L67" t="n">
        <v>17.25</v>
      </c>
      <c r="M67" t="n">
        <v>6</v>
      </c>
      <c r="N67" t="n">
        <v>57.34</v>
      </c>
      <c r="O67" t="n">
        <v>29922.88</v>
      </c>
      <c r="P67" t="n">
        <v>152.8</v>
      </c>
      <c r="Q67" t="n">
        <v>197.75</v>
      </c>
      <c r="R67" t="n">
        <v>31.44</v>
      </c>
      <c r="S67" t="n">
        <v>25.4</v>
      </c>
      <c r="T67" t="n">
        <v>2177.06</v>
      </c>
      <c r="U67" t="n">
        <v>0.8100000000000001</v>
      </c>
      <c r="V67" t="n">
        <v>0.88</v>
      </c>
      <c r="W67" t="n">
        <v>2.95</v>
      </c>
      <c r="X67" t="n">
        <v>0.13</v>
      </c>
      <c r="Y67" t="n">
        <v>1</v>
      </c>
      <c r="Z67" t="n">
        <v>10</v>
      </c>
      <c r="AA67" t="n">
        <v>394.7867874723357</v>
      </c>
      <c r="AB67" t="n">
        <v>540.1646993835004</v>
      </c>
      <c r="AC67" t="n">
        <v>488.6121386002555</v>
      </c>
      <c r="AD67" t="n">
        <v>394786.7874723357</v>
      </c>
      <c r="AE67" t="n">
        <v>540164.6993835004</v>
      </c>
      <c r="AF67" t="n">
        <v>2.44432861478293e-06</v>
      </c>
      <c r="AG67" t="n">
        <v>17.5390625</v>
      </c>
      <c r="AH67" t="n">
        <v>488612.1386002555</v>
      </c>
    </row>
    <row r="68">
      <c r="A68" t="n">
        <v>66</v>
      </c>
      <c r="B68" t="n">
        <v>110</v>
      </c>
      <c r="C68" t="inlineStr">
        <is>
          <t xml:space="preserve">CONCLUIDO	</t>
        </is>
      </c>
      <c r="D68" t="n">
        <v>7.4202</v>
      </c>
      <c r="E68" t="n">
        <v>13.48</v>
      </c>
      <c r="F68" t="n">
        <v>10.53</v>
      </c>
      <c r="G68" t="n">
        <v>78.95</v>
      </c>
      <c r="H68" t="n">
        <v>1.29</v>
      </c>
      <c r="I68" t="n">
        <v>8</v>
      </c>
      <c r="J68" t="n">
        <v>241.16</v>
      </c>
      <c r="K68" t="n">
        <v>56.13</v>
      </c>
      <c r="L68" t="n">
        <v>17.5</v>
      </c>
      <c r="M68" t="n">
        <v>6</v>
      </c>
      <c r="N68" t="n">
        <v>57.53</v>
      </c>
      <c r="O68" t="n">
        <v>29976.82</v>
      </c>
      <c r="P68" t="n">
        <v>152.86</v>
      </c>
      <c r="Q68" t="n">
        <v>197.78</v>
      </c>
      <c r="R68" t="n">
        <v>31.62</v>
      </c>
      <c r="S68" t="n">
        <v>25.4</v>
      </c>
      <c r="T68" t="n">
        <v>2268.5</v>
      </c>
      <c r="U68" t="n">
        <v>0.8</v>
      </c>
      <c r="V68" t="n">
        <v>0.88</v>
      </c>
      <c r="W68" t="n">
        <v>2.95</v>
      </c>
      <c r="X68" t="n">
        <v>0.14</v>
      </c>
      <c r="Y68" t="n">
        <v>1</v>
      </c>
      <c r="Z68" t="n">
        <v>10</v>
      </c>
      <c r="AA68" t="n">
        <v>394.9273166637238</v>
      </c>
      <c r="AB68" t="n">
        <v>540.356977622868</v>
      </c>
      <c r="AC68" t="n">
        <v>488.7860660743221</v>
      </c>
      <c r="AD68" t="n">
        <v>394927.3166637238</v>
      </c>
      <c r="AE68" t="n">
        <v>540356.977622868</v>
      </c>
      <c r="AF68" t="n">
        <v>2.4434724345816e-06</v>
      </c>
      <c r="AG68" t="n">
        <v>17.55208333333333</v>
      </c>
      <c r="AH68" t="n">
        <v>488786.0660743221</v>
      </c>
    </row>
    <row r="69">
      <c r="A69" t="n">
        <v>67</v>
      </c>
      <c r="B69" t="n">
        <v>110</v>
      </c>
      <c r="C69" t="inlineStr">
        <is>
          <t xml:space="preserve">CONCLUIDO	</t>
        </is>
      </c>
      <c r="D69" t="n">
        <v>7.4215</v>
      </c>
      <c r="E69" t="n">
        <v>13.47</v>
      </c>
      <c r="F69" t="n">
        <v>10.52</v>
      </c>
      <c r="G69" t="n">
        <v>78.93000000000001</v>
      </c>
      <c r="H69" t="n">
        <v>1.31</v>
      </c>
      <c r="I69" t="n">
        <v>8</v>
      </c>
      <c r="J69" t="n">
        <v>241.59</v>
      </c>
      <c r="K69" t="n">
        <v>56.13</v>
      </c>
      <c r="L69" t="n">
        <v>17.75</v>
      </c>
      <c r="M69" t="n">
        <v>6</v>
      </c>
      <c r="N69" t="n">
        <v>57.72</v>
      </c>
      <c r="O69" t="n">
        <v>30030.83</v>
      </c>
      <c r="P69" t="n">
        <v>152.45</v>
      </c>
      <c r="Q69" t="n">
        <v>197.75</v>
      </c>
      <c r="R69" t="n">
        <v>31.41</v>
      </c>
      <c r="S69" t="n">
        <v>25.4</v>
      </c>
      <c r="T69" t="n">
        <v>2162.19</v>
      </c>
      <c r="U69" t="n">
        <v>0.8100000000000001</v>
      </c>
      <c r="V69" t="n">
        <v>0.88</v>
      </c>
      <c r="W69" t="n">
        <v>2.95</v>
      </c>
      <c r="X69" t="n">
        <v>0.13</v>
      </c>
      <c r="Y69" t="n">
        <v>1</v>
      </c>
      <c r="Z69" t="n">
        <v>10</v>
      </c>
      <c r="AA69" t="n">
        <v>394.5574754986472</v>
      </c>
      <c r="AB69" t="n">
        <v>539.8509446245696</v>
      </c>
      <c r="AC69" t="n">
        <v>488.3283281551595</v>
      </c>
      <c r="AD69" t="n">
        <v>394557.4754986473</v>
      </c>
      <c r="AE69" t="n">
        <v>539850.9446245696</v>
      </c>
      <c r="AF69" t="n">
        <v>2.443900524682265e-06</v>
      </c>
      <c r="AG69" t="n">
        <v>17.5390625</v>
      </c>
      <c r="AH69" t="n">
        <v>488328.3281551594</v>
      </c>
    </row>
    <row r="70">
      <c r="A70" t="n">
        <v>68</v>
      </c>
      <c r="B70" t="n">
        <v>110</v>
      </c>
      <c r="C70" t="inlineStr">
        <is>
          <t xml:space="preserve">CONCLUIDO	</t>
        </is>
      </c>
      <c r="D70" t="n">
        <v>7.4158</v>
      </c>
      <c r="E70" t="n">
        <v>13.48</v>
      </c>
      <c r="F70" t="n">
        <v>10.53</v>
      </c>
      <c r="G70" t="n">
        <v>79.01000000000001</v>
      </c>
      <c r="H70" t="n">
        <v>1.32</v>
      </c>
      <c r="I70" t="n">
        <v>8</v>
      </c>
      <c r="J70" t="n">
        <v>242.03</v>
      </c>
      <c r="K70" t="n">
        <v>56.13</v>
      </c>
      <c r="L70" t="n">
        <v>18</v>
      </c>
      <c r="M70" t="n">
        <v>6</v>
      </c>
      <c r="N70" t="n">
        <v>57.91</v>
      </c>
      <c r="O70" t="n">
        <v>30084.9</v>
      </c>
      <c r="P70" t="n">
        <v>152.29</v>
      </c>
      <c r="Q70" t="n">
        <v>197.76</v>
      </c>
      <c r="R70" t="n">
        <v>31.87</v>
      </c>
      <c r="S70" t="n">
        <v>25.4</v>
      </c>
      <c r="T70" t="n">
        <v>2389.38</v>
      </c>
      <c r="U70" t="n">
        <v>0.8</v>
      </c>
      <c r="V70" t="n">
        <v>0.88</v>
      </c>
      <c r="W70" t="n">
        <v>2.95</v>
      </c>
      <c r="X70" t="n">
        <v>0.14</v>
      </c>
      <c r="Y70" t="n">
        <v>1</v>
      </c>
      <c r="Z70" t="n">
        <v>10</v>
      </c>
      <c r="AA70" t="n">
        <v>394.60169568668</v>
      </c>
      <c r="AB70" t="n">
        <v>539.911448636693</v>
      </c>
      <c r="AC70" t="n">
        <v>488.3830577492836</v>
      </c>
      <c r="AD70" t="n">
        <v>394601.69568668</v>
      </c>
      <c r="AE70" t="n">
        <v>539911.4486366929</v>
      </c>
      <c r="AF70" t="n">
        <v>2.442023514240886e-06</v>
      </c>
      <c r="AG70" t="n">
        <v>17.55208333333333</v>
      </c>
      <c r="AH70" t="n">
        <v>488383.0577492836</v>
      </c>
    </row>
    <row r="71">
      <c r="A71" t="n">
        <v>69</v>
      </c>
      <c r="B71" t="n">
        <v>110</v>
      </c>
      <c r="C71" t="inlineStr">
        <is>
          <t xml:space="preserve">CONCLUIDO	</t>
        </is>
      </c>
      <c r="D71" t="n">
        <v>7.4537</v>
      </c>
      <c r="E71" t="n">
        <v>13.42</v>
      </c>
      <c r="F71" t="n">
        <v>10.51</v>
      </c>
      <c r="G71" t="n">
        <v>90.06999999999999</v>
      </c>
      <c r="H71" t="n">
        <v>1.34</v>
      </c>
      <c r="I71" t="n">
        <v>7</v>
      </c>
      <c r="J71" t="n">
        <v>242.47</v>
      </c>
      <c r="K71" t="n">
        <v>56.13</v>
      </c>
      <c r="L71" t="n">
        <v>18.25</v>
      </c>
      <c r="M71" t="n">
        <v>5</v>
      </c>
      <c r="N71" t="n">
        <v>58.1</v>
      </c>
      <c r="O71" t="n">
        <v>30139.04</v>
      </c>
      <c r="P71" t="n">
        <v>151.96</v>
      </c>
      <c r="Q71" t="n">
        <v>197.75</v>
      </c>
      <c r="R71" t="n">
        <v>31.08</v>
      </c>
      <c r="S71" t="n">
        <v>25.4</v>
      </c>
      <c r="T71" t="n">
        <v>2003.37</v>
      </c>
      <c r="U71" t="n">
        <v>0.82</v>
      </c>
      <c r="V71" t="n">
        <v>0.89</v>
      </c>
      <c r="W71" t="n">
        <v>2.95</v>
      </c>
      <c r="X71" t="n">
        <v>0.12</v>
      </c>
      <c r="Y71" t="n">
        <v>1</v>
      </c>
      <c r="Z71" t="n">
        <v>10</v>
      </c>
      <c r="AA71" t="n">
        <v>393.3143856067321</v>
      </c>
      <c r="AB71" t="n">
        <v>538.1500941931957</v>
      </c>
      <c r="AC71" t="n">
        <v>486.7898045017973</v>
      </c>
      <c r="AD71" t="n">
        <v>393314.385606732</v>
      </c>
      <c r="AE71" t="n">
        <v>538150.0941931957</v>
      </c>
      <c r="AF71" t="n">
        <v>2.454503987175665e-06</v>
      </c>
      <c r="AG71" t="n">
        <v>17.47395833333333</v>
      </c>
      <c r="AH71" t="n">
        <v>486789.8045017973</v>
      </c>
    </row>
    <row r="72">
      <c r="A72" t="n">
        <v>70</v>
      </c>
      <c r="B72" t="n">
        <v>110</v>
      </c>
      <c r="C72" t="inlineStr">
        <is>
          <t xml:space="preserve">CONCLUIDO	</t>
        </is>
      </c>
      <c r="D72" t="n">
        <v>7.455</v>
      </c>
      <c r="E72" t="n">
        <v>13.41</v>
      </c>
      <c r="F72" t="n">
        <v>10.51</v>
      </c>
      <c r="G72" t="n">
        <v>90.05</v>
      </c>
      <c r="H72" t="n">
        <v>1.35</v>
      </c>
      <c r="I72" t="n">
        <v>7</v>
      </c>
      <c r="J72" t="n">
        <v>242.91</v>
      </c>
      <c r="K72" t="n">
        <v>56.13</v>
      </c>
      <c r="L72" t="n">
        <v>18.5</v>
      </c>
      <c r="M72" t="n">
        <v>5</v>
      </c>
      <c r="N72" t="n">
        <v>58.28</v>
      </c>
      <c r="O72" t="n">
        <v>30193.25</v>
      </c>
      <c r="P72" t="n">
        <v>152.27</v>
      </c>
      <c r="Q72" t="n">
        <v>197.82</v>
      </c>
      <c r="R72" t="n">
        <v>30.99</v>
      </c>
      <c r="S72" t="n">
        <v>25.4</v>
      </c>
      <c r="T72" t="n">
        <v>1958.2</v>
      </c>
      <c r="U72" t="n">
        <v>0.82</v>
      </c>
      <c r="V72" t="n">
        <v>0.89</v>
      </c>
      <c r="W72" t="n">
        <v>2.95</v>
      </c>
      <c r="X72" t="n">
        <v>0.12</v>
      </c>
      <c r="Y72" t="n">
        <v>1</v>
      </c>
      <c r="Z72" t="n">
        <v>10</v>
      </c>
      <c r="AA72" t="n">
        <v>393.5136951738165</v>
      </c>
      <c r="AB72" t="n">
        <v>538.4227983357983</v>
      </c>
      <c r="AC72" t="n">
        <v>487.0364821437726</v>
      </c>
      <c r="AD72" t="n">
        <v>393513.6951738165</v>
      </c>
      <c r="AE72" t="n">
        <v>538422.7983357983</v>
      </c>
      <c r="AF72" t="n">
        <v>2.45493207727633e-06</v>
      </c>
      <c r="AG72" t="n">
        <v>17.4609375</v>
      </c>
      <c r="AH72" t="n">
        <v>487036.4821437725</v>
      </c>
    </row>
    <row r="73">
      <c r="A73" t="n">
        <v>71</v>
      </c>
      <c r="B73" t="n">
        <v>110</v>
      </c>
      <c r="C73" t="inlineStr">
        <is>
          <t xml:space="preserve">CONCLUIDO	</t>
        </is>
      </c>
      <c r="D73" t="n">
        <v>7.4513</v>
      </c>
      <c r="E73" t="n">
        <v>13.42</v>
      </c>
      <c r="F73" t="n">
        <v>10.51</v>
      </c>
      <c r="G73" t="n">
        <v>90.09999999999999</v>
      </c>
      <c r="H73" t="n">
        <v>1.37</v>
      </c>
      <c r="I73" t="n">
        <v>7</v>
      </c>
      <c r="J73" t="n">
        <v>243.35</v>
      </c>
      <c r="K73" t="n">
        <v>56.13</v>
      </c>
      <c r="L73" t="n">
        <v>18.75</v>
      </c>
      <c r="M73" t="n">
        <v>5</v>
      </c>
      <c r="N73" t="n">
        <v>58.47</v>
      </c>
      <c r="O73" t="n">
        <v>30247.53</v>
      </c>
      <c r="P73" t="n">
        <v>152.51</v>
      </c>
      <c r="Q73" t="n">
        <v>197.75</v>
      </c>
      <c r="R73" t="n">
        <v>31.27</v>
      </c>
      <c r="S73" t="n">
        <v>25.4</v>
      </c>
      <c r="T73" t="n">
        <v>2095.13</v>
      </c>
      <c r="U73" t="n">
        <v>0.8100000000000001</v>
      </c>
      <c r="V73" t="n">
        <v>0.89</v>
      </c>
      <c r="W73" t="n">
        <v>2.95</v>
      </c>
      <c r="X73" t="n">
        <v>0.12</v>
      </c>
      <c r="Y73" t="n">
        <v>1</v>
      </c>
      <c r="Z73" t="n">
        <v>10</v>
      </c>
      <c r="AA73" t="n">
        <v>393.7659093754206</v>
      </c>
      <c r="AB73" t="n">
        <v>538.7678889333382</v>
      </c>
      <c r="AC73" t="n">
        <v>487.3486377790209</v>
      </c>
      <c r="AD73" t="n">
        <v>393765.9093754206</v>
      </c>
      <c r="AE73" t="n">
        <v>538767.8889333382</v>
      </c>
      <c r="AF73" t="n">
        <v>2.453713666989821e-06</v>
      </c>
      <c r="AG73" t="n">
        <v>17.47395833333333</v>
      </c>
      <c r="AH73" t="n">
        <v>487348.6377790209</v>
      </c>
    </row>
    <row r="74">
      <c r="A74" t="n">
        <v>72</v>
      </c>
      <c r="B74" t="n">
        <v>110</v>
      </c>
      <c r="C74" t="inlineStr">
        <is>
          <t xml:space="preserve">CONCLUIDO	</t>
        </is>
      </c>
      <c r="D74" t="n">
        <v>7.4523</v>
      </c>
      <c r="E74" t="n">
        <v>13.42</v>
      </c>
      <c r="F74" t="n">
        <v>10.51</v>
      </c>
      <c r="G74" t="n">
        <v>90.09</v>
      </c>
      <c r="H74" t="n">
        <v>1.39</v>
      </c>
      <c r="I74" t="n">
        <v>7</v>
      </c>
      <c r="J74" t="n">
        <v>243.79</v>
      </c>
      <c r="K74" t="n">
        <v>56.13</v>
      </c>
      <c r="L74" t="n">
        <v>19</v>
      </c>
      <c r="M74" t="n">
        <v>5</v>
      </c>
      <c r="N74" t="n">
        <v>58.67</v>
      </c>
      <c r="O74" t="n">
        <v>30301.87</v>
      </c>
      <c r="P74" t="n">
        <v>152.53</v>
      </c>
      <c r="Q74" t="n">
        <v>197.76</v>
      </c>
      <c r="R74" t="n">
        <v>30.98</v>
      </c>
      <c r="S74" t="n">
        <v>25.4</v>
      </c>
      <c r="T74" t="n">
        <v>1953.21</v>
      </c>
      <c r="U74" t="n">
        <v>0.82</v>
      </c>
      <c r="V74" t="n">
        <v>0.89</v>
      </c>
      <c r="W74" t="n">
        <v>2.95</v>
      </c>
      <c r="X74" t="n">
        <v>0.12</v>
      </c>
      <c r="Y74" t="n">
        <v>1</v>
      </c>
      <c r="Z74" t="n">
        <v>10</v>
      </c>
      <c r="AA74" t="n">
        <v>393.7596902947546</v>
      </c>
      <c r="AB74" t="n">
        <v>538.7593797128046</v>
      </c>
      <c r="AC74" t="n">
        <v>487.3409406665522</v>
      </c>
      <c r="AD74" t="n">
        <v>393759.6902947546</v>
      </c>
      <c r="AE74" t="n">
        <v>538759.3797128046</v>
      </c>
      <c r="AF74" t="n">
        <v>2.454042967067256e-06</v>
      </c>
      <c r="AG74" t="n">
        <v>17.47395833333333</v>
      </c>
      <c r="AH74" t="n">
        <v>487340.9406665522</v>
      </c>
    </row>
    <row r="75">
      <c r="A75" t="n">
        <v>73</v>
      </c>
      <c r="B75" t="n">
        <v>110</v>
      </c>
      <c r="C75" t="inlineStr">
        <is>
          <t xml:space="preserve">CONCLUIDO	</t>
        </is>
      </c>
      <c r="D75" t="n">
        <v>7.458</v>
      </c>
      <c r="E75" t="n">
        <v>13.41</v>
      </c>
      <c r="F75" t="n">
        <v>10.5</v>
      </c>
      <c r="G75" t="n">
        <v>90</v>
      </c>
      <c r="H75" t="n">
        <v>1.4</v>
      </c>
      <c r="I75" t="n">
        <v>7</v>
      </c>
      <c r="J75" t="n">
        <v>244.23</v>
      </c>
      <c r="K75" t="n">
        <v>56.13</v>
      </c>
      <c r="L75" t="n">
        <v>19.25</v>
      </c>
      <c r="M75" t="n">
        <v>5</v>
      </c>
      <c r="N75" t="n">
        <v>58.86</v>
      </c>
      <c r="O75" t="n">
        <v>30356.29</v>
      </c>
      <c r="P75" t="n">
        <v>152.32</v>
      </c>
      <c r="Q75" t="n">
        <v>197.75</v>
      </c>
      <c r="R75" t="n">
        <v>30.82</v>
      </c>
      <c r="S75" t="n">
        <v>25.4</v>
      </c>
      <c r="T75" t="n">
        <v>1869.75</v>
      </c>
      <c r="U75" t="n">
        <v>0.82</v>
      </c>
      <c r="V75" t="n">
        <v>0.89</v>
      </c>
      <c r="W75" t="n">
        <v>2.95</v>
      </c>
      <c r="X75" t="n">
        <v>0.11</v>
      </c>
      <c r="Y75" t="n">
        <v>1</v>
      </c>
      <c r="Z75" t="n">
        <v>10</v>
      </c>
      <c r="AA75" t="n">
        <v>393.4462178168694</v>
      </c>
      <c r="AB75" t="n">
        <v>538.3304728391322</v>
      </c>
      <c r="AC75" t="n">
        <v>486.9529680629286</v>
      </c>
      <c r="AD75" t="n">
        <v>393446.2178168694</v>
      </c>
      <c r="AE75" t="n">
        <v>538330.4728391322</v>
      </c>
      <c r="AF75" t="n">
        <v>2.455919977508634e-06</v>
      </c>
      <c r="AG75" t="n">
        <v>17.4609375</v>
      </c>
      <c r="AH75" t="n">
        <v>486952.9680629286</v>
      </c>
    </row>
    <row r="76">
      <c r="A76" t="n">
        <v>74</v>
      </c>
      <c r="B76" t="n">
        <v>110</v>
      </c>
      <c r="C76" t="inlineStr">
        <is>
          <t xml:space="preserve">CONCLUIDO	</t>
        </is>
      </c>
      <c r="D76" t="n">
        <v>7.45</v>
      </c>
      <c r="E76" t="n">
        <v>13.42</v>
      </c>
      <c r="F76" t="n">
        <v>10.51</v>
      </c>
      <c r="G76" t="n">
        <v>90.12</v>
      </c>
      <c r="H76" t="n">
        <v>1.42</v>
      </c>
      <c r="I76" t="n">
        <v>7</v>
      </c>
      <c r="J76" t="n">
        <v>244.68</v>
      </c>
      <c r="K76" t="n">
        <v>56.13</v>
      </c>
      <c r="L76" t="n">
        <v>19.5</v>
      </c>
      <c r="M76" t="n">
        <v>5</v>
      </c>
      <c r="N76" t="n">
        <v>59.05</v>
      </c>
      <c r="O76" t="n">
        <v>30410.77</v>
      </c>
      <c r="P76" t="n">
        <v>152.55</v>
      </c>
      <c r="Q76" t="n">
        <v>197.75</v>
      </c>
      <c r="R76" t="n">
        <v>31.19</v>
      </c>
      <c r="S76" t="n">
        <v>25.4</v>
      </c>
      <c r="T76" t="n">
        <v>2054.79</v>
      </c>
      <c r="U76" t="n">
        <v>0.8100000000000001</v>
      </c>
      <c r="V76" t="n">
        <v>0.88</v>
      </c>
      <c r="W76" t="n">
        <v>2.95</v>
      </c>
      <c r="X76" t="n">
        <v>0.12</v>
      </c>
      <c r="Y76" t="n">
        <v>1</v>
      </c>
      <c r="Z76" t="n">
        <v>10</v>
      </c>
      <c r="AA76" t="n">
        <v>393.8222073159199</v>
      </c>
      <c r="AB76" t="n">
        <v>538.8449182592193</v>
      </c>
      <c r="AC76" t="n">
        <v>487.4183155341512</v>
      </c>
      <c r="AD76" t="n">
        <v>393822.2073159199</v>
      </c>
      <c r="AE76" t="n">
        <v>538844.9182592193</v>
      </c>
      <c r="AF76" t="n">
        <v>2.453285576889156e-06</v>
      </c>
      <c r="AG76" t="n">
        <v>17.47395833333333</v>
      </c>
      <c r="AH76" t="n">
        <v>487418.3155341512</v>
      </c>
    </row>
    <row r="77">
      <c r="A77" t="n">
        <v>75</v>
      </c>
      <c r="B77" t="n">
        <v>110</v>
      </c>
      <c r="C77" t="inlineStr">
        <is>
          <t xml:space="preserve">CONCLUIDO	</t>
        </is>
      </c>
      <c r="D77" t="n">
        <v>7.4503</v>
      </c>
      <c r="E77" t="n">
        <v>13.42</v>
      </c>
      <c r="F77" t="n">
        <v>10.51</v>
      </c>
      <c r="G77" t="n">
        <v>90.12</v>
      </c>
      <c r="H77" t="n">
        <v>1.43</v>
      </c>
      <c r="I77" t="n">
        <v>7</v>
      </c>
      <c r="J77" t="n">
        <v>245.12</v>
      </c>
      <c r="K77" t="n">
        <v>56.13</v>
      </c>
      <c r="L77" t="n">
        <v>19.75</v>
      </c>
      <c r="M77" t="n">
        <v>5</v>
      </c>
      <c r="N77" t="n">
        <v>59.24</v>
      </c>
      <c r="O77" t="n">
        <v>30465.32</v>
      </c>
      <c r="P77" t="n">
        <v>152.53</v>
      </c>
      <c r="Q77" t="n">
        <v>197.75</v>
      </c>
      <c r="R77" t="n">
        <v>31.3</v>
      </c>
      <c r="S77" t="n">
        <v>25.4</v>
      </c>
      <c r="T77" t="n">
        <v>2111.25</v>
      </c>
      <c r="U77" t="n">
        <v>0.8100000000000001</v>
      </c>
      <c r="V77" t="n">
        <v>0.89</v>
      </c>
      <c r="W77" t="n">
        <v>2.95</v>
      </c>
      <c r="X77" t="n">
        <v>0.12</v>
      </c>
      <c r="Y77" t="n">
        <v>1</v>
      </c>
      <c r="Z77" t="n">
        <v>10</v>
      </c>
      <c r="AA77" t="n">
        <v>393.8013475185189</v>
      </c>
      <c r="AB77" t="n">
        <v>538.8163769641458</v>
      </c>
      <c r="AC77" t="n">
        <v>487.3924981802215</v>
      </c>
      <c r="AD77" t="n">
        <v>393801.3475185189</v>
      </c>
      <c r="AE77" t="n">
        <v>538816.3769641458</v>
      </c>
      <c r="AF77" t="n">
        <v>2.453384366912387e-06</v>
      </c>
      <c r="AG77" t="n">
        <v>17.47395833333333</v>
      </c>
      <c r="AH77" t="n">
        <v>487392.4981802215</v>
      </c>
    </row>
    <row r="78">
      <c r="A78" t="n">
        <v>76</v>
      </c>
      <c r="B78" t="n">
        <v>110</v>
      </c>
      <c r="C78" t="inlineStr">
        <is>
          <t xml:space="preserve">CONCLUIDO	</t>
        </is>
      </c>
      <c r="D78" t="n">
        <v>7.4553</v>
      </c>
      <c r="E78" t="n">
        <v>13.41</v>
      </c>
      <c r="F78" t="n">
        <v>10.51</v>
      </c>
      <c r="G78" t="n">
        <v>90.04000000000001</v>
      </c>
      <c r="H78" t="n">
        <v>1.45</v>
      </c>
      <c r="I78" t="n">
        <v>7</v>
      </c>
      <c r="J78" t="n">
        <v>245.56</v>
      </c>
      <c r="K78" t="n">
        <v>56.13</v>
      </c>
      <c r="L78" t="n">
        <v>20</v>
      </c>
      <c r="M78" t="n">
        <v>5</v>
      </c>
      <c r="N78" t="n">
        <v>59.43</v>
      </c>
      <c r="O78" t="n">
        <v>30519.94</v>
      </c>
      <c r="P78" t="n">
        <v>152.23</v>
      </c>
      <c r="Q78" t="n">
        <v>197.75</v>
      </c>
      <c r="R78" t="n">
        <v>30.99</v>
      </c>
      <c r="S78" t="n">
        <v>25.4</v>
      </c>
      <c r="T78" t="n">
        <v>1956.3</v>
      </c>
      <c r="U78" t="n">
        <v>0.82</v>
      </c>
      <c r="V78" t="n">
        <v>0.89</v>
      </c>
      <c r="W78" t="n">
        <v>2.95</v>
      </c>
      <c r="X78" t="n">
        <v>0.12</v>
      </c>
      <c r="Y78" t="n">
        <v>1</v>
      </c>
      <c r="Z78" t="n">
        <v>10</v>
      </c>
      <c r="AA78" t="n">
        <v>393.4782628818533</v>
      </c>
      <c r="AB78" t="n">
        <v>538.3743183107717</v>
      </c>
      <c r="AC78" t="n">
        <v>486.9926289842923</v>
      </c>
      <c r="AD78" t="n">
        <v>393478.2628818533</v>
      </c>
      <c r="AE78" t="n">
        <v>538374.3183107717</v>
      </c>
      <c r="AF78" t="n">
        <v>2.455030867299561e-06</v>
      </c>
      <c r="AG78" t="n">
        <v>17.4609375</v>
      </c>
      <c r="AH78" t="n">
        <v>486992.6289842923</v>
      </c>
    </row>
    <row r="79">
      <c r="A79" t="n">
        <v>77</v>
      </c>
      <c r="B79" t="n">
        <v>110</v>
      </c>
      <c r="C79" t="inlineStr">
        <is>
          <t xml:space="preserve">CONCLUIDO	</t>
        </is>
      </c>
      <c r="D79" t="n">
        <v>7.452</v>
      </c>
      <c r="E79" t="n">
        <v>13.42</v>
      </c>
      <c r="F79" t="n">
        <v>10.51</v>
      </c>
      <c r="G79" t="n">
        <v>90.09</v>
      </c>
      <c r="H79" t="n">
        <v>1.46</v>
      </c>
      <c r="I79" t="n">
        <v>7</v>
      </c>
      <c r="J79" t="n">
        <v>246</v>
      </c>
      <c r="K79" t="n">
        <v>56.13</v>
      </c>
      <c r="L79" t="n">
        <v>20.25</v>
      </c>
      <c r="M79" t="n">
        <v>5</v>
      </c>
      <c r="N79" t="n">
        <v>59.63</v>
      </c>
      <c r="O79" t="n">
        <v>30574.64</v>
      </c>
      <c r="P79" t="n">
        <v>152.05</v>
      </c>
      <c r="Q79" t="n">
        <v>197.76</v>
      </c>
      <c r="R79" t="n">
        <v>31.12</v>
      </c>
      <c r="S79" t="n">
        <v>25.4</v>
      </c>
      <c r="T79" t="n">
        <v>2021.81</v>
      </c>
      <c r="U79" t="n">
        <v>0.82</v>
      </c>
      <c r="V79" t="n">
        <v>0.89</v>
      </c>
      <c r="W79" t="n">
        <v>2.95</v>
      </c>
      <c r="X79" t="n">
        <v>0.12</v>
      </c>
      <c r="Y79" t="n">
        <v>1</v>
      </c>
      <c r="Z79" t="n">
        <v>10</v>
      </c>
      <c r="AA79" t="n">
        <v>393.4154087206794</v>
      </c>
      <c r="AB79" t="n">
        <v>538.2883184745239</v>
      </c>
      <c r="AC79" t="n">
        <v>486.9148368517144</v>
      </c>
      <c r="AD79" t="n">
        <v>393415.4087206794</v>
      </c>
      <c r="AE79" t="n">
        <v>538288.3184745238</v>
      </c>
      <c r="AF79" t="n">
        <v>2.453944177044026e-06</v>
      </c>
      <c r="AG79" t="n">
        <v>17.47395833333333</v>
      </c>
      <c r="AH79" t="n">
        <v>486914.8368517144</v>
      </c>
    </row>
    <row r="80">
      <c r="A80" t="n">
        <v>78</v>
      </c>
      <c r="B80" t="n">
        <v>110</v>
      </c>
      <c r="C80" t="inlineStr">
        <is>
          <t xml:space="preserve">CONCLUIDO	</t>
        </is>
      </c>
      <c r="D80" t="n">
        <v>7.4545</v>
      </c>
      <c r="E80" t="n">
        <v>13.41</v>
      </c>
      <c r="F80" t="n">
        <v>10.51</v>
      </c>
      <c r="G80" t="n">
        <v>90.05</v>
      </c>
      <c r="H80" t="n">
        <v>1.48</v>
      </c>
      <c r="I80" t="n">
        <v>7</v>
      </c>
      <c r="J80" t="n">
        <v>246.45</v>
      </c>
      <c r="K80" t="n">
        <v>56.13</v>
      </c>
      <c r="L80" t="n">
        <v>20.5</v>
      </c>
      <c r="M80" t="n">
        <v>5</v>
      </c>
      <c r="N80" t="n">
        <v>59.82</v>
      </c>
      <c r="O80" t="n">
        <v>30629.4</v>
      </c>
      <c r="P80" t="n">
        <v>151.89</v>
      </c>
      <c r="Q80" t="n">
        <v>197.75</v>
      </c>
      <c r="R80" t="n">
        <v>31.02</v>
      </c>
      <c r="S80" t="n">
        <v>25.4</v>
      </c>
      <c r="T80" t="n">
        <v>1973.55</v>
      </c>
      <c r="U80" t="n">
        <v>0.82</v>
      </c>
      <c r="V80" t="n">
        <v>0.89</v>
      </c>
      <c r="W80" t="n">
        <v>2.95</v>
      </c>
      <c r="X80" t="n">
        <v>0.12</v>
      </c>
      <c r="Y80" t="n">
        <v>1</v>
      </c>
      <c r="Z80" t="n">
        <v>10</v>
      </c>
      <c r="AA80" t="n">
        <v>393.2466782646405</v>
      </c>
      <c r="AB80" t="n">
        <v>538.0574540207091</v>
      </c>
      <c r="AC80" t="n">
        <v>486.7060057773514</v>
      </c>
      <c r="AD80" t="n">
        <v>393246.6782646406</v>
      </c>
      <c r="AE80" t="n">
        <v>538057.454020709</v>
      </c>
      <c r="AF80" t="n">
        <v>2.454767427237613e-06</v>
      </c>
      <c r="AG80" t="n">
        <v>17.4609375</v>
      </c>
      <c r="AH80" t="n">
        <v>486706.0057773514</v>
      </c>
    </row>
    <row r="81">
      <c r="A81" t="n">
        <v>79</v>
      </c>
      <c r="B81" t="n">
        <v>110</v>
      </c>
      <c r="C81" t="inlineStr">
        <is>
          <t xml:space="preserve">CONCLUIDO	</t>
        </is>
      </c>
      <c r="D81" t="n">
        <v>7.4493</v>
      </c>
      <c r="E81" t="n">
        <v>13.42</v>
      </c>
      <c r="F81" t="n">
        <v>10.52</v>
      </c>
      <c r="G81" t="n">
        <v>90.14</v>
      </c>
      <c r="H81" t="n">
        <v>1.49</v>
      </c>
      <c r="I81" t="n">
        <v>7</v>
      </c>
      <c r="J81" t="n">
        <v>246.89</v>
      </c>
      <c r="K81" t="n">
        <v>56.13</v>
      </c>
      <c r="L81" t="n">
        <v>20.75</v>
      </c>
      <c r="M81" t="n">
        <v>5</v>
      </c>
      <c r="N81" t="n">
        <v>60.02</v>
      </c>
      <c r="O81" t="n">
        <v>30684.23</v>
      </c>
      <c r="P81" t="n">
        <v>151.8</v>
      </c>
      <c r="Q81" t="n">
        <v>197.8</v>
      </c>
      <c r="R81" t="n">
        <v>31.31</v>
      </c>
      <c r="S81" t="n">
        <v>25.4</v>
      </c>
      <c r="T81" t="n">
        <v>2117.79</v>
      </c>
      <c r="U81" t="n">
        <v>0.8100000000000001</v>
      </c>
      <c r="V81" t="n">
        <v>0.88</v>
      </c>
      <c r="W81" t="n">
        <v>2.95</v>
      </c>
      <c r="X81" t="n">
        <v>0.13</v>
      </c>
      <c r="Y81" t="n">
        <v>1</v>
      </c>
      <c r="Z81" t="n">
        <v>10</v>
      </c>
      <c r="AA81" t="n">
        <v>393.3305831689768</v>
      </c>
      <c r="AB81" t="n">
        <v>538.172256412445</v>
      </c>
      <c r="AC81" t="n">
        <v>486.8098515899463</v>
      </c>
      <c r="AD81" t="n">
        <v>393330.5831689768</v>
      </c>
      <c r="AE81" t="n">
        <v>538172.256412445</v>
      </c>
      <c r="AF81" t="n">
        <v>2.453055066834952e-06</v>
      </c>
      <c r="AG81" t="n">
        <v>17.47395833333333</v>
      </c>
      <c r="AH81" t="n">
        <v>486809.8515899463</v>
      </c>
    </row>
    <row r="82">
      <c r="A82" t="n">
        <v>80</v>
      </c>
      <c r="B82" t="n">
        <v>110</v>
      </c>
      <c r="C82" t="inlineStr">
        <is>
          <t xml:space="preserve">CONCLUIDO	</t>
        </is>
      </c>
      <c r="D82" t="n">
        <v>7.4513</v>
      </c>
      <c r="E82" t="n">
        <v>13.42</v>
      </c>
      <c r="F82" t="n">
        <v>10.51</v>
      </c>
      <c r="G82" t="n">
        <v>90.09999999999999</v>
      </c>
      <c r="H82" t="n">
        <v>1.51</v>
      </c>
      <c r="I82" t="n">
        <v>7</v>
      </c>
      <c r="J82" t="n">
        <v>247.34</v>
      </c>
      <c r="K82" t="n">
        <v>56.13</v>
      </c>
      <c r="L82" t="n">
        <v>21</v>
      </c>
      <c r="M82" t="n">
        <v>5</v>
      </c>
      <c r="N82" t="n">
        <v>60.21</v>
      </c>
      <c r="O82" t="n">
        <v>30739.14</v>
      </c>
      <c r="P82" t="n">
        <v>151.59</v>
      </c>
      <c r="Q82" t="n">
        <v>197.77</v>
      </c>
      <c r="R82" t="n">
        <v>31.16</v>
      </c>
      <c r="S82" t="n">
        <v>25.4</v>
      </c>
      <c r="T82" t="n">
        <v>2042.29</v>
      </c>
      <c r="U82" t="n">
        <v>0.82</v>
      </c>
      <c r="V82" t="n">
        <v>0.89</v>
      </c>
      <c r="W82" t="n">
        <v>2.95</v>
      </c>
      <c r="X82" t="n">
        <v>0.12</v>
      </c>
      <c r="Y82" t="n">
        <v>1</v>
      </c>
      <c r="Z82" t="n">
        <v>10</v>
      </c>
      <c r="AA82" t="n">
        <v>393.0939995232335</v>
      </c>
      <c r="AB82" t="n">
        <v>537.8485522310052</v>
      </c>
      <c r="AC82" t="n">
        <v>486.5170412812614</v>
      </c>
      <c r="AD82" t="n">
        <v>393093.9995232335</v>
      </c>
      <c r="AE82" t="n">
        <v>537848.5522310052</v>
      </c>
      <c r="AF82" t="n">
        <v>2.453713666989821e-06</v>
      </c>
      <c r="AG82" t="n">
        <v>17.47395833333333</v>
      </c>
      <c r="AH82" t="n">
        <v>486517.0412812614</v>
      </c>
    </row>
    <row r="83">
      <c r="A83" t="n">
        <v>81</v>
      </c>
      <c r="B83" t="n">
        <v>110</v>
      </c>
      <c r="C83" t="inlineStr">
        <is>
          <t xml:space="preserve">CONCLUIDO	</t>
        </is>
      </c>
      <c r="D83" t="n">
        <v>7.4506</v>
      </c>
      <c r="E83" t="n">
        <v>13.42</v>
      </c>
      <c r="F83" t="n">
        <v>10.51</v>
      </c>
      <c r="G83" t="n">
        <v>90.11</v>
      </c>
      <c r="H83" t="n">
        <v>1.53</v>
      </c>
      <c r="I83" t="n">
        <v>7</v>
      </c>
      <c r="J83" t="n">
        <v>247.78</v>
      </c>
      <c r="K83" t="n">
        <v>56.13</v>
      </c>
      <c r="L83" t="n">
        <v>21.25</v>
      </c>
      <c r="M83" t="n">
        <v>5</v>
      </c>
      <c r="N83" t="n">
        <v>60.41</v>
      </c>
      <c r="O83" t="n">
        <v>30794.11</v>
      </c>
      <c r="P83" t="n">
        <v>151.32</v>
      </c>
      <c r="Q83" t="n">
        <v>197.79</v>
      </c>
      <c r="R83" t="n">
        <v>31.24</v>
      </c>
      <c r="S83" t="n">
        <v>25.4</v>
      </c>
      <c r="T83" t="n">
        <v>2079.54</v>
      </c>
      <c r="U83" t="n">
        <v>0.8100000000000001</v>
      </c>
      <c r="V83" t="n">
        <v>0.89</v>
      </c>
      <c r="W83" t="n">
        <v>2.95</v>
      </c>
      <c r="X83" t="n">
        <v>0.12</v>
      </c>
      <c r="Y83" t="n">
        <v>1</v>
      </c>
      <c r="Z83" t="n">
        <v>10</v>
      </c>
      <c r="AA83" t="n">
        <v>392.9113069599975</v>
      </c>
      <c r="AB83" t="n">
        <v>537.5985842061588</v>
      </c>
      <c r="AC83" t="n">
        <v>486.290929853874</v>
      </c>
      <c r="AD83" t="n">
        <v>392911.3069599976</v>
      </c>
      <c r="AE83" t="n">
        <v>537598.5842061588</v>
      </c>
      <c r="AF83" t="n">
        <v>2.453483156935617e-06</v>
      </c>
      <c r="AG83" t="n">
        <v>17.47395833333333</v>
      </c>
      <c r="AH83" t="n">
        <v>486290.929853874</v>
      </c>
    </row>
    <row r="84">
      <c r="A84" t="n">
        <v>82</v>
      </c>
      <c r="B84" t="n">
        <v>110</v>
      </c>
      <c r="C84" t="inlineStr">
        <is>
          <t xml:space="preserve">CONCLUIDO	</t>
        </is>
      </c>
      <c r="D84" t="n">
        <v>7.4523</v>
      </c>
      <c r="E84" t="n">
        <v>13.42</v>
      </c>
      <c r="F84" t="n">
        <v>10.51</v>
      </c>
      <c r="G84" t="n">
        <v>90.09</v>
      </c>
      <c r="H84" t="n">
        <v>1.54</v>
      </c>
      <c r="I84" t="n">
        <v>7</v>
      </c>
      <c r="J84" t="n">
        <v>248.23</v>
      </c>
      <c r="K84" t="n">
        <v>56.13</v>
      </c>
      <c r="L84" t="n">
        <v>21.5</v>
      </c>
      <c r="M84" t="n">
        <v>5</v>
      </c>
      <c r="N84" t="n">
        <v>60.6</v>
      </c>
      <c r="O84" t="n">
        <v>30849.16</v>
      </c>
      <c r="P84" t="n">
        <v>151.03</v>
      </c>
      <c r="Q84" t="n">
        <v>197.76</v>
      </c>
      <c r="R84" t="n">
        <v>31.11</v>
      </c>
      <c r="S84" t="n">
        <v>25.4</v>
      </c>
      <c r="T84" t="n">
        <v>2014.25</v>
      </c>
      <c r="U84" t="n">
        <v>0.82</v>
      </c>
      <c r="V84" t="n">
        <v>0.89</v>
      </c>
      <c r="W84" t="n">
        <v>2.95</v>
      </c>
      <c r="X84" t="n">
        <v>0.12</v>
      </c>
      <c r="Y84" t="n">
        <v>1</v>
      </c>
      <c r="Z84" t="n">
        <v>10</v>
      </c>
      <c r="AA84" t="n">
        <v>392.6643321032651</v>
      </c>
      <c r="AB84" t="n">
        <v>537.2606623114157</v>
      </c>
      <c r="AC84" t="n">
        <v>485.9852587504888</v>
      </c>
      <c r="AD84" t="n">
        <v>392664.332103265</v>
      </c>
      <c r="AE84" t="n">
        <v>537260.6623114157</v>
      </c>
      <c r="AF84" t="n">
        <v>2.454042967067256e-06</v>
      </c>
      <c r="AG84" t="n">
        <v>17.47395833333333</v>
      </c>
      <c r="AH84" t="n">
        <v>485985.2587504887</v>
      </c>
    </row>
    <row r="85">
      <c r="A85" t="n">
        <v>83</v>
      </c>
      <c r="B85" t="n">
        <v>110</v>
      </c>
      <c r="C85" t="inlineStr">
        <is>
          <t xml:space="preserve">CONCLUIDO	</t>
        </is>
      </c>
      <c r="D85" t="n">
        <v>7.4888</v>
      </c>
      <c r="E85" t="n">
        <v>13.35</v>
      </c>
      <c r="F85" t="n">
        <v>10.49</v>
      </c>
      <c r="G85" t="n">
        <v>104.87</v>
      </c>
      <c r="H85" t="n">
        <v>1.56</v>
      </c>
      <c r="I85" t="n">
        <v>6</v>
      </c>
      <c r="J85" t="n">
        <v>248.68</v>
      </c>
      <c r="K85" t="n">
        <v>56.13</v>
      </c>
      <c r="L85" t="n">
        <v>21.75</v>
      </c>
      <c r="M85" t="n">
        <v>4</v>
      </c>
      <c r="N85" t="n">
        <v>60.8</v>
      </c>
      <c r="O85" t="n">
        <v>30904.28</v>
      </c>
      <c r="P85" t="n">
        <v>150.66</v>
      </c>
      <c r="Q85" t="n">
        <v>197.75</v>
      </c>
      <c r="R85" t="n">
        <v>30.41</v>
      </c>
      <c r="S85" t="n">
        <v>25.4</v>
      </c>
      <c r="T85" t="n">
        <v>1669.92</v>
      </c>
      <c r="U85" t="n">
        <v>0.84</v>
      </c>
      <c r="V85" t="n">
        <v>0.89</v>
      </c>
      <c r="W85" t="n">
        <v>2.95</v>
      </c>
      <c r="X85" t="n">
        <v>0.1</v>
      </c>
      <c r="Y85" t="n">
        <v>1</v>
      </c>
      <c r="Z85" t="n">
        <v>10</v>
      </c>
      <c r="AA85" t="n">
        <v>391.5615279028399</v>
      </c>
      <c r="AB85" t="n">
        <v>535.7517569521063</v>
      </c>
      <c r="AC85" t="n">
        <v>484.62036120091</v>
      </c>
      <c r="AD85" t="n">
        <v>391561.5279028399</v>
      </c>
      <c r="AE85" t="n">
        <v>535751.7569521064</v>
      </c>
      <c r="AF85" t="n">
        <v>2.466062419893626e-06</v>
      </c>
      <c r="AG85" t="n">
        <v>17.3828125</v>
      </c>
      <c r="AH85" t="n">
        <v>484620.36120091</v>
      </c>
    </row>
    <row r="86">
      <c r="A86" t="n">
        <v>84</v>
      </c>
      <c r="B86" t="n">
        <v>110</v>
      </c>
      <c r="C86" t="inlineStr">
        <is>
          <t xml:space="preserve">CONCLUIDO	</t>
        </is>
      </c>
      <c r="D86" t="n">
        <v>7.4902</v>
      </c>
      <c r="E86" t="n">
        <v>13.35</v>
      </c>
      <c r="F86" t="n">
        <v>10.48</v>
      </c>
      <c r="G86" t="n">
        <v>104.85</v>
      </c>
      <c r="H86" t="n">
        <v>1.57</v>
      </c>
      <c r="I86" t="n">
        <v>6</v>
      </c>
      <c r="J86" t="n">
        <v>249.12</v>
      </c>
      <c r="K86" t="n">
        <v>56.13</v>
      </c>
      <c r="L86" t="n">
        <v>22</v>
      </c>
      <c r="M86" t="n">
        <v>4</v>
      </c>
      <c r="N86" t="n">
        <v>61</v>
      </c>
      <c r="O86" t="n">
        <v>30959.46</v>
      </c>
      <c r="P86" t="n">
        <v>150.7</v>
      </c>
      <c r="Q86" t="n">
        <v>197.75</v>
      </c>
      <c r="R86" t="n">
        <v>30.27</v>
      </c>
      <c r="S86" t="n">
        <v>25.4</v>
      </c>
      <c r="T86" t="n">
        <v>1602.58</v>
      </c>
      <c r="U86" t="n">
        <v>0.84</v>
      </c>
      <c r="V86" t="n">
        <v>0.89</v>
      </c>
      <c r="W86" t="n">
        <v>2.95</v>
      </c>
      <c r="X86" t="n">
        <v>0.09</v>
      </c>
      <c r="Y86" t="n">
        <v>1</v>
      </c>
      <c r="Z86" t="n">
        <v>10</v>
      </c>
      <c r="AA86" t="n">
        <v>391.520535777072</v>
      </c>
      <c r="AB86" t="n">
        <v>535.6956697171856</v>
      </c>
      <c r="AC86" t="n">
        <v>484.5696268529712</v>
      </c>
      <c r="AD86" t="n">
        <v>391520.535777072</v>
      </c>
      <c r="AE86" t="n">
        <v>535695.6697171857</v>
      </c>
      <c r="AF86" t="n">
        <v>2.466523440002034e-06</v>
      </c>
      <c r="AG86" t="n">
        <v>17.3828125</v>
      </c>
      <c r="AH86" t="n">
        <v>484569.6268529712</v>
      </c>
    </row>
    <row r="87">
      <c r="A87" t="n">
        <v>85</v>
      </c>
      <c r="B87" t="n">
        <v>110</v>
      </c>
      <c r="C87" t="inlineStr">
        <is>
          <t xml:space="preserve">CONCLUIDO	</t>
        </is>
      </c>
      <c r="D87" t="n">
        <v>7.4905</v>
      </c>
      <c r="E87" t="n">
        <v>13.35</v>
      </c>
      <c r="F87" t="n">
        <v>10.48</v>
      </c>
      <c r="G87" t="n">
        <v>104.84</v>
      </c>
      <c r="H87" t="n">
        <v>1.59</v>
      </c>
      <c r="I87" t="n">
        <v>6</v>
      </c>
      <c r="J87" t="n">
        <v>249.57</v>
      </c>
      <c r="K87" t="n">
        <v>56.13</v>
      </c>
      <c r="L87" t="n">
        <v>22.25</v>
      </c>
      <c r="M87" t="n">
        <v>4</v>
      </c>
      <c r="N87" t="n">
        <v>61.2</v>
      </c>
      <c r="O87" t="n">
        <v>31014.73</v>
      </c>
      <c r="P87" t="n">
        <v>150.75</v>
      </c>
      <c r="Q87" t="n">
        <v>197.77</v>
      </c>
      <c r="R87" t="n">
        <v>30.29</v>
      </c>
      <c r="S87" t="n">
        <v>25.4</v>
      </c>
      <c r="T87" t="n">
        <v>1610.93</v>
      </c>
      <c r="U87" t="n">
        <v>0.84</v>
      </c>
      <c r="V87" t="n">
        <v>0.89</v>
      </c>
      <c r="W87" t="n">
        <v>2.95</v>
      </c>
      <c r="X87" t="n">
        <v>0.09</v>
      </c>
      <c r="Y87" t="n">
        <v>1</v>
      </c>
      <c r="Z87" t="n">
        <v>10</v>
      </c>
      <c r="AA87" t="n">
        <v>391.550736144547</v>
      </c>
      <c r="AB87" t="n">
        <v>535.7369911923112</v>
      </c>
      <c r="AC87" t="n">
        <v>484.6070046645058</v>
      </c>
      <c r="AD87" t="n">
        <v>391550.736144547</v>
      </c>
      <c r="AE87" t="n">
        <v>535736.9911923112</v>
      </c>
      <c r="AF87" t="n">
        <v>2.466622230025265e-06</v>
      </c>
      <c r="AG87" t="n">
        <v>17.3828125</v>
      </c>
      <c r="AH87" t="n">
        <v>484607.0046645058</v>
      </c>
    </row>
    <row r="88">
      <c r="A88" t="n">
        <v>86</v>
      </c>
      <c r="B88" t="n">
        <v>110</v>
      </c>
      <c r="C88" t="inlineStr">
        <is>
          <t xml:space="preserve">CONCLUIDO	</t>
        </is>
      </c>
      <c r="D88" t="n">
        <v>7.4899</v>
      </c>
      <c r="E88" t="n">
        <v>13.35</v>
      </c>
      <c r="F88" t="n">
        <v>10.49</v>
      </c>
      <c r="G88" t="n">
        <v>104.85</v>
      </c>
      <c r="H88" t="n">
        <v>1.6</v>
      </c>
      <c r="I88" t="n">
        <v>6</v>
      </c>
      <c r="J88" t="n">
        <v>250.02</v>
      </c>
      <c r="K88" t="n">
        <v>56.13</v>
      </c>
      <c r="L88" t="n">
        <v>22.5</v>
      </c>
      <c r="M88" t="n">
        <v>4</v>
      </c>
      <c r="N88" t="n">
        <v>61.39</v>
      </c>
      <c r="O88" t="n">
        <v>31070.06</v>
      </c>
      <c r="P88" t="n">
        <v>150.88</v>
      </c>
      <c r="Q88" t="n">
        <v>197.76</v>
      </c>
      <c r="R88" t="n">
        <v>30.35</v>
      </c>
      <c r="S88" t="n">
        <v>25.4</v>
      </c>
      <c r="T88" t="n">
        <v>1641.04</v>
      </c>
      <c r="U88" t="n">
        <v>0.84</v>
      </c>
      <c r="V88" t="n">
        <v>0.89</v>
      </c>
      <c r="W88" t="n">
        <v>2.95</v>
      </c>
      <c r="X88" t="n">
        <v>0.1</v>
      </c>
      <c r="Y88" t="n">
        <v>1</v>
      </c>
      <c r="Z88" t="n">
        <v>10</v>
      </c>
      <c r="AA88" t="n">
        <v>391.6989064413447</v>
      </c>
      <c r="AB88" t="n">
        <v>535.9397243292019</v>
      </c>
      <c r="AC88" t="n">
        <v>484.7903892353494</v>
      </c>
      <c r="AD88" t="n">
        <v>391698.9064413446</v>
      </c>
      <c r="AE88" t="n">
        <v>535939.7243292019</v>
      </c>
      <c r="AF88" t="n">
        <v>2.466424649978804e-06</v>
      </c>
      <c r="AG88" t="n">
        <v>17.3828125</v>
      </c>
      <c r="AH88" t="n">
        <v>484790.3892353494</v>
      </c>
    </row>
    <row r="89">
      <c r="A89" t="n">
        <v>87</v>
      </c>
      <c r="B89" t="n">
        <v>110</v>
      </c>
      <c r="C89" t="inlineStr">
        <is>
          <t xml:space="preserve">CONCLUIDO	</t>
        </is>
      </c>
      <c r="D89" t="n">
        <v>7.4914</v>
      </c>
      <c r="E89" t="n">
        <v>13.35</v>
      </c>
      <c r="F89" t="n">
        <v>10.48</v>
      </c>
      <c r="G89" t="n">
        <v>104.83</v>
      </c>
      <c r="H89" t="n">
        <v>1.62</v>
      </c>
      <c r="I89" t="n">
        <v>6</v>
      </c>
      <c r="J89" t="n">
        <v>250.47</v>
      </c>
      <c r="K89" t="n">
        <v>56.13</v>
      </c>
      <c r="L89" t="n">
        <v>22.75</v>
      </c>
      <c r="M89" t="n">
        <v>4</v>
      </c>
      <c r="N89" t="n">
        <v>61.59</v>
      </c>
      <c r="O89" t="n">
        <v>31125.47</v>
      </c>
      <c r="P89" t="n">
        <v>151.12</v>
      </c>
      <c r="Q89" t="n">
        <v>197.75</v>
      </c>
      <c r="R89" t="n">
        <v>30.28</v>
      </c>
      <c r="S89" t="n">
        <v>25.4</v>
      </c>
      <c r="T89" t="n">
        <v>1605.78</v>
      </c>
      <c r="U89" t="n">
        <v>0.84</v>
      </c>
      <c r="V89" t="n">
        <v>0.89</v>
      </c>
      <c r="W89" t="n">
        <v>2.95</v>
      </c>
      <c r="X89" t="n">
        <v>0.09</v>
      </c>
      <c r="Y89" t="n">
        <v>1</v>
      </c>
      <c r="Z89" t="n">
        <v>10</v>
      </c>
      <c r="AA89" t="n">
        <v>391.8011367722154</v>
      </c>
      <c r="AB89" t="n">
        <v>536.0796003779831</v>
      </c>
      <c r="AC89" t="n">
        <v>484.9169157103522</v>
      </c>
      <c r="AD89" t="n">
        <v>391801.1367722154</v>
      </c>
      <c r="AE89" t="n">
        <v>536079.6003779831</v>
      </c>
      <c r="AF89" t="n">
        <v>2.466918600094956e-06</v>
      </c>
      <c r="AG89" t="n">
        <v>17.3828125</v>
      </c>
      <c r="AH89" t="n">
        <v>484916.9157103522</v>
      </c>
    </row>
    <row r="90">
      <c r="A90" t="n">
        <v>88</v>
      </c>
      <c r="B90" t="n">
        <v>110</v>
      </c>
      <c r="C90" t="inlineStr">
        <is>
          <t xml:space="preserve">CONCLUIDO	</t>
        </is>
      </c>
      <c r="D90" t="n">
        <v>7.4866</v>
      </c>
      <c r="E90" t="n">
        <v>13.36</v>
      </c>
      <c r="F90" t="n">
        <v>10.49</v>
      </c>
      <c r="G90" t="n">
        <v>104.91</v>
      </c>
      <c r="H90" t="n">
        <v>1.63</v>
      </c>
      <c r="I90" t="n">
        <v>6</v>
      </c>
      <c r="J90" t="n">
        <v>250.92</v>
      </c>
      <c r="K90" t="n">
        <v>56.13</v>
      </c>
      <c r="L90" t="n">
        <v>23</v>
      </c>
      <c r="M90" t="n">
        <v>4</v>
      </c>
      <c r="N90" t="n">
        <v>61.79</v>
      </c>
      <c r="O90" t="n">
        <v>31180.95</v>
      </c>
      <c r="P90" t="n">
        <v>151.41</v>
      </c>
      <c r="Q90" t="n">
        <v>197.76</v>
      </c>
      <c r="R90" t="n">
        <v>30.49</v>
      </c>
      <c r="S90" t="n">
        <v>25.4</v>
      </c>
      <c r="T90" t="n">
        <v>1711.54</v>
      </c>
      <c r="U90" t="n">
        <v>0.83</v>
      </c>
      <c r="V90" t="n">
        <v>0.89</v>
      </c>
      <c r="W90" t="n">
        <v>2.95</v>
      </c>
      <c r="X90" t="n">
        <v>0.1</v>
      </c>
      <c r="Y90" t="n">
        <v>1</v>
      </c>
      <c r="Z90" t="n">
        <v>10</v>
      </c>
      <c r="AA90" t="n">
        <v>392.1516526141359</v>
      </c>
      <c r="AB90" t="n">
        <v>536.5591916165664</v>
      </c>
      <c r="AC90" t="n">
        <v>485.3507354342356</v>
      </c>
      <c r="AD90" t="n">
        <v>392151.6526141359</v>
      </c>
      <c r="AE90" t="n">
        <v>536559.1916165664</v>
      </c>
      <c r="AF90" t="n">
        <v>2.465337959723269e-06</v>
      </c>
      <c r="AG90" t="n">
        <v>17.39583333333333</v>
      </c>
      <c r="AH90" t="n">
        <v>485350.7354342355</v>
      </c>
    </row>
    <row r="91">
      <c r="A91" t="n">
        <v>89</v>
      </c>
      <c r="B91" t="n">
        <v>110</v>
      </c>
      <c r="C91" t="inlineStr">
        <is>
          <t xml:space="preserve">CONCLUIDO	</t>
        </is>
      </c>
      <c r="D91" t="n">
        <v>7.4885</v>
      </c>
      <c r="E91" t="n">
        <v>13.35</v>
      </c>
      <c r="F91" t="n">
        <v>10.49</v>
      </c>
      <c r="G91" t="n">
        <v>104.88</v>
      </c>
      <c r="H91" t="n">
        <v>1.65</v>
      </c>
      <c r="I91" t="n">
        <v>6</v>
      </c>
      <c r="J91" t="n">
        <v>251.37</v>
      </c>
      <c r="K91" t="n">
        <v>56.13</v>
      </c>
      <c r="L91" t="n">
        <v>23.25</v>
      </c>
      <c r="M91" t="n">
        <v>4</v>
      </c>
      <c r="N91" t="n">
        <v>61.99</v>
      </c>
      <c r="O91" t="n">
        <v>31236.5</v>
      </c>
      <c r="P91" t="n">
        <v>151.42</v>
      </c>
      <c r="Q91" t="n">
        <v>197.76</v>
      </c>
      <c r="R91" t="n">
        <v>30.32</v>
      </c>
      <c r="S91" t="n">
        <v>25.4</v>
      </c>
      <c r="T91" t="n">
        <v>1623.93</v>
      </c>
      <c r="U91" t="n">
        <v>0.84</v>
      </c>
      <c r="V91" t="n">
        <v>0.89</v>
      </c>
      <c r="W91" t="n">
        <v>2.95</v>
      </c>
      <c r="X91" t="n">
        <v>0.1</v>
      </c>
      <c r="Y91" t="n">
        <v>1</v>
      </c>
      <c r="Z91" t="n">
        <v>10</v>
      </c>
      <c r="AA91" t="n">
        <v>392.1199552092835</v>
      </c>
      <c r="AB91" t="n">
        <v>536.5158218288565</v>
      </c>
      <c r="AC91" t="n">
        <v>485.3115047981948</v>
      </c>
      <c r="AD91" t="n">
        <v>392119.9552092835</v>
      </c>
      <c r="AE91" t="n">
        <v>536515.8218288565</v>
      </c>
      <c r="AF91" t="n">
        <v>2.465963629870396e-06</v>
      </c>
      <c r="AG91" t="n">
        <v>17.3828125</v>
      </c>
      <c r="AH91" t="n">
        <v>485311.5047981949</v>
      </c>
    </row>
    <row r="92">
      <c r="A92" t="n">
        <v>90</v>
      </c>
      <c r="B92" t="n">
        <v>110</v>
      </c>
      <c r="C92" t="inlineStr">
        <is>
          <t xml:space="preserve">CONCLUIDO	</t>
        </is>
      </c>
      <c r="D92" t="n">
        <v>7.4933</v>
      </c>
      <c r="E92" t="n">
        <v>13.35</v>
      </c>
      <c r="F92" t="n">
        <v>10.48</v>
      </c>
      <c r="G92" t="n">
        <v>104.79</v>
      </c>
      <c r="H92" t="n">
        <v>1.66</v>
      </c>
      <c r="I92" t="n">
        <v>6</v>
      </c>
      <c r="J92" t="n">
        <v>251.82</v>
      </c>
      <c r="K92" t="n">
        <v>56.13</v>
      </c>
      <c r="L92" t="n">
        <v>23.5</v>
      </c>
      <c r="M92" t="n">
        <v>4</v>
      </c>
      <c r="N92" t="n">
        <v>62.19</v>
      </c>
      <c r="O92" t="n">
        <v>31292.13</v>
      </c>
      <c r="P92" t="n">
        <v>151.12</v>
      </c>
      <c r="Q92" t="n">
        <v>197.76</v>
      </c>
      <c r="R92" t="n">
        <v>30.06</v>
      </c>
      <c r="S92" t="n">
        <v>25.4</v>
      </c>
      <c r="T92" t="n">
        <v>1498.31</v>
      </c>
      <c r="U92" t="n">
        <v>0.84</v>
      </c>
      <c r="V92" t="n">
        <v>0.89</v>
      </c>
      <c r="W92" t="n">
        <v>2.95</v>
      </c>
      <c r="X92" t="n">
        <v>0.09</v>
      </c>
      <c r="Y92" t="n">
        <v>1</v>
      </c>
      <c r="Z92" t="n">
        <v>10</v>
      </c>
      <c r="AA92" t="n">
        <v>391.7622861160548</v>
      </c>
      <c r="AB92" t="n">
        <v>536.0264431962543</v>
      </c>
      <c r="AC92" t="n">
        <v>484.8688317754411</v>
      </c>
      <c r="AD92" t="n">
        <v>391762.2861160549</v>
      </c>
      <c r="AE92" t="n">
        <v>536026.4431962543</v>
      </c>
      <c r="AF92" t="n">
        <v>2.467544270242082e-06</v>
      </c>
      <c r="AG92" t="n">
        <v>17.3828125</v>
      </c>
      <c r="AH92" t="n">
        <v>484868.8317754411</v>
      </c>
    </row>
    <row r="93">
      <c r="A93" t="n">
        <v>91</v>
      </c>
      <c r="B93" t="n">
        <v>110</v>
      </c>
      <c r="C93" t="inlineStr">
        <is>
          <t xml:space="preserve">CONCLUIDO	</t>
        </is>
      </c>
      <c r="D93" t="n">
        <v>7.4919</v>
      </c>
      <c r="E93" t="n">
        <v>13.35</v>
      </c>
      <c r="F93" t="n">
        <v>10.48</v>
      </c>
      <c r="G93" t="n">
        <v>104.82</v>
      </c>
      <c r="H93" t="n">
        <v>1.67</v>
      </c>
      <c r="I93" t="n">
        <v>6</v>
      </c>
      <c r="J93" t="n">
        <v>252.27</v>
      </c>
      <c r="K93" t="n">
        <v>56.13</v>
      </c>
      <c r="L93" t="n">
        <v>23.75</v>
      </c>
      <c r="M93" t="n">
        <v>4</v>
      </c>
      <c r="N93" t="n">
        <v>62.4</v>
      </c>
      <c r="O93" t="n">
        <v>31347.83</v>
      </c>
      <c r="P93" t="n">
        <v>151.31</v>
      </c>
      <c r="Q93" t="n">
        <v>197.78</v>
      </c>
      <c r="R93" t="n">
        <v>30.24</v>
      </c>
      <c r="S93" t="n">
        <v>25.4</v>
      </c>
      <c r="T93" t="n">
        <v>1587.18</v>
      </c>
      <c r="U93" t="n">
        <v>0.84</v>
      </c>
      <c r="V93" t="n">
        <v>0.89</v>
      </c>
      <c r="W93" t="n">
        <v>2.95</v>
      </c>
      <c r="X93" t="n">
        <v>0.09</v>
      </c>
      <c r="Y93" t="n">
        <v>1</v>
      </c>
      <c r="Z93" t="n">
        <v>10</v>
      </c>
      <c r="AA93" t="n">
        <v>391.928923008141</v>
      </c>
      <c r="AB93" t="n">
        <v>536.2544431435074</v>
      </c>
      <c r="AC93" t="n">
        <v>485.0750717277282</v>
      </c>
      <c r="AD93" t="n">
        <v>391928.923008141</v>
      </c>
      <c r="AE93" t="n">
        <v>536254.4431435073</v>
      </c>
      <c r="AF93" t="n">
        <v>2.467083250133674e-06</v>
      </c>
      <c r="AG93" t="n">
        <v>17.3828125</v>
      </c>
      <c r="AH93" t="n">
        <v>485075.0717277282</v>
      </c>
    </row>
    <row r="94">
      <c r="A94" t="n">
        <v>92</v>
      </c>
      <c r="B94" t="n">
        <v>110</v>
      </c>
      <c r="C94" t="inlineStr">
        <is>
          <t xml:space="preserve">CONCLUIDO	</t>
        </is>
      </c>
      <c r="D94" t="n">
        <v>7.4894</v>
      </c>
      <c r="E94" t="n">
        <v>13.35</v>
      </c>
      <c r="F94" t="n">
        <v>10.49</v>
      </c>
      <c r="G94" t="n">
        <v>104.86</v>
      </c>
      <c r="H94" t="n">
        <v>1.69</v>
      </c>
      <c r="I94" t="n">
        <v>6</v>
      </c>
      <c r="J94" t="n">
        <v>252.73</v>
      </c>
      <c r="K94" t="n">
        <v>56.13</v>
      </c>
      <c r="L94" t="n">
        <v>24</v>
      </c>
      <c r="M94" t="n">
        <v>4</v>
      </c>
      <c r="N94" t="n">
        <v>62.6</v>
      </c>
      <c r="O94" t="n">
        <v>31403.6</v>
      </c>
      <c r="P94" t="n">
        <v>151.34</v>
      </c>
      <c r="Q94" t="n">
        <v>197.75</v>
      </c>
      <c r="R94" t="n">
        <v>30.38</v>
      </c>
      <c r="S94" t="n">
        <v>25.4</v>
      </c>
      <c r="T94" t="n">
        <v>1655.45</v>
      </c>
      <c r="U94" t="n">
        <v>0.84</v>
      </c>
      <c r="V94" t="n">
        <v>0.89</v>
      </c>
      <c r="W94" t="n">
        <v>2.95</v>
      </c>
      <c r="X94" t="n">
        <v>0.1</v>
      </c>
      <c r="Y94" t="n">
        <v>1</v>
      </c>
      <c r="Z94" t="n">
        <v>10</v>
      </c>
      <c r="AA94" t="n">
        <v>392.043374656746</v>
      </c>
      <c r="AB94" t="n">
        <v>536.4110409383791</v>
      </c>
      <c r="AC94" t="n">
        <v>485.2167240488438</v>
      </c>
      <c r="AD94" t="n">
        <v>392043.374656746</v>
      </c>
      <c r="AE94" t="n">
        <v>536411.0409383791</v>
      </c>
      <c r="AF94" t="n">
        <v>2.466259999940087e-06</v>
      </c>
      <c r="AG94" t="n">
        <v>17.3828125</v>
      </c>
      <c r="AH94" t="n">
        <v>485216.7240488438</v>
      </c>
    </row>
    <row r="95">
      <c r="A95" t="n">
        <v>93</v>
      </c>
      <c r="B95" t="n">
        <v>110</v>
      </c>
      <c r="C95" t="inlineStr">
        <is>
          <t xml:space="preserve">CONCLUIDO	</t>
        </is>
      </c>
      <c r="D95" t="n">
        <v>7.4897</v>
      </c>
      <c r="E95" t="n">
        <v>13.35</v>
      </c>
      <c r="F95" t="n">
        <v>10.49</v>
      </c>
      <c r="G95" t="n">
        <v>104.86</v>
      </c>
      <c r="H95" t="n">
        <v>1.7</v>
      </c>
      <c r="I95" t="n">
        <v>6</v>
      </c>
      <c r="J95" t="n">
        <v>253.18</v>
      </c>
      <c r="K95" t="n">
        <v>56.13</v>
      </c>
      <c r="L95" t="n">
        <v>24.25</v>
      </c>
      <c r="M95" t="n">
        <v>4</v>
      </c>
      <c r="N95" t="n">
        <v>62.8</v>
      </c>
      <c r="O95" t="n">
        <v>31459.45</v>
      </c>
      <c r="P95" t="n">
        <v>151.22</v>
      </c>
      <c r="Q95" t="n">
        <v>197.76</v>
      </c>
      <c r="R95" t="n">
        <v>30.35</v>
      </c>
      <c r="S95" t="n">
        <v>25.4</v>
      </c>
      <c r="T95" t="n">
        <v>1640.13</v>
      </c>
      <c r="U95" t="n">
        <v>0.84</v>
      </c>
      <c r="V95" t="n">
        <v>0.89</v>
      </c>
      <c r="W95" t="n">
        <v>2.95</v>
      </c>
      <c r="X95" t="n">
        <v>0.1</v>
      </c>
      <c r="Y95" t="n">
        <v>1</v>
      </c>
      <c r="Z95" t="n">
        <v>10</v>
      </c>
      <c r="AA95" t="n">
        <v>391.9500366117675</v>
      </c>
      <c r="AB95" t="n">
        <v>536.2833317074557</v>
      </c>
      <c r="AC95" t="n">
        <v>485.1012032076786</v>
      </c>
      <c r="AD95" t="n">
        <v>391950.0366117675</v>
      </c>
      <c r="AE95" t="n">
        <v>536283.3317074557</v>
      </c>
      <c r="AF95" t="n">
        <v>2.466358789963317e-06</v>
      </c>
      <c r="AG95" t="n">
        <v>17.3828125</v>
      </c>
      <c r="AH95" t="n">
        <v>485101.2032076786</v>
      </c>
    </row>
    <row r="96">
      <c r="A96" t="n">
        <v>94</v>
      </c>
      <c r="B96" t="n">
        <v>110</v>
      </c>
      <c r="C96" t="inlineStr">
        <is>
          <t xml:space="preserve">CONCLUIDO	</t>
        </is>
      </c>
      <c r="D96" t="n">
        <v>7.4874</v>
      </c>
      <c r="E96" t="n">
        <v>13.36</v>
      </c>
      <c r="F96" t="n">
        <v>10.49</v>
      </c>
      <c r="G96" t="n">
        <v>104.9</v>
      </c>
      <c r="H96" t="n">
        <v>1.72</v>
      </c>
      <c r="I96" t="n">
        <v>6</v>
      </c>
      <c r="J96" t="n">
        <v>253.63</v>
      </c>
      <c r="K96" t="n">
        <v>56.13</v>
      </c>
      <c r="L96" t="n">
        <v>24.5</v>
      </c>
      <c r="M96" t="n">
        <v>4</v>
      </c>
      <c r="N96" t="n">
        <v>63</v>
      </c>
      <c r="O96" t="n">
        <v>31515.37</v>
      </c>
      <c r="P96" t="n">
        <v>151.23</v>
      </c>
      <c r="Q96" t="n">
        <v>197.76</v>
      </c>
      <c r="R96" t="n">
        <v>30.4</v>
      </c>
      <c r="S96" t="n">
        <v>25.4</v>
      </c>
      <c r="T96" t="n">
        <v>1668.12</v>
      </c>
      <c r="U96" t="n">
        <v>0.84</v>
      </c>
      <c r="V96" t="n">
        <v>0.89</v>
      </c>
      <c r="W96" t="n">
        <v>2.95</v>
      </c>
      <c r="X96" t="n">
        <v>0.1</v>
      </c>
      <c r="Y96" t="n">
        <v>1</v>
      </c>
      <c r="Z96" t="n">
        <v>10</v>
      </c>
      <c r="AA96" t="n">
        <v>392.0044173071412</v>
      </c>
      <c r="AB96" t="n">
        <v>536.3577377739729</v>
      </c>
      <c r="AC96" t="n">
        <v>485.1685080636371</v>
      </c>
      <c r="AD96" t="n">
        <v>392004.4173071412</v>
      </c>
      <c r="AE96" t="n">
        <v>536357.7377739729</v>
      </c>
      <c r="AF96" t="n">
        <v>2.465601399785217e-06</v>
      </c>
      <c r="AG96" t="n">
        <v>17.39583333333333</v>
      </c>
      <c r="AH96" t="n">
        <v>485168.5080636371</v>
      </c>
    </row>
    <row r="97">
      <c r="A97" t="n">
        <v>95</v>
      </c>
      <c r="B97" t="n">
        <v>110</v>
      </c>
      <c r="C97" t="inlineStr">
        <is>
          <t xml:space="preserve">CONCLUIDO	</t>
        </is>
      </c>
      <c r="D97" t="n">
        <v>7.4891</v>
      </c>
      <c r="E97" t="n">
        <v>13.35</v>
      </c>
      <c r="F97" t="n">
        <v>10.49</v>
      </c>
      <c r="G97" t="n">
        <v>104.87</v>
      </c>
      <c r="H97" t="n">
        <v>1.73</v>
      </c>
      <c r="I97" t="n">
        <v>6</v>
      </c>
      <c r="J97" t="n">
        <v>254.09</v>
      </c>
      <c r="K97" t="n">
        <v>56.13</v>
      </c>
      <c r="L97" t="n">
        <v>24.75</v>
      </c>
      <c r="M97" t="n">
        <v>4</v>
      </c>
      <c r="N97" t="n">
        <v>63.21</v>
      </c>
      <c r="O97" t="n">
        <v>31571.37</v>
      </c>
      <c r="P97" t="n">
        <v>151.08</v>
      </c>
      <c r="Q97" t="n">
        <v>197.75</v>
      </c>
      <c r="R97" t="n">
        <v>30.37</v>
      </c>
      <c r="S97" t="n">
        <v>25.4</v>
      </c>
      <c r="T97" t="n">
        <v>1651.7</v>
      </c>
      <c r="U97" t="n">
        <v>0.84</v>
      </c>
      <c r="V97" t="n">
        <v>0.89</v>
      </c>
      <c r="W97" t="n">
        <v>2.95</v>
      </c>
      <c r="X97" t="n">
        <v>0.1</v>
      </c>
      <c r="Y97" t="n">
        <v>1</v>
      </c>
      <c r="Z97" t="n">
        <v>10</v>
      </c>
      <c r="AA97" t="n">
        <v>391.8605929740378</v>
      </c>
      <c r="AB97" t="n">
        <v>536.1609509763392</v>
      </c>
      <c r="AC97" t="n">
        <v>484.9905023217775</v>
      </c>
      <c r="AD97" t="n">
        <v>391860.5929740379</v>
      </c>
      <c r="AE97" t="n">
        <v>536160.9509763392</v>
      </c>
      <c r="AF97" t="n">
        <v>2.466161209916856e-06</v>
      </c>
      <c r="AG97" t="n">
        <v>17.3828125</v>
      </c>
      <c r="AH97" t="n">
        <v>484990.5023217775</v>
      </c>
    </row>
    <row r="98">
      <c r="A98" t="n">
        <v>96</v>
      </c>
      <c r="B98" t="n">
        <v>110</v>
      </c>
      <c r="C98" t="inlineStr">
        <is>
          <t xml:space="preserve">CONCLUIDO	</t>
        </is>
      </c>
      <c r="D98" t="n">
        <v>7.4889</v>
      </c>
      <c r="E98" t="n">
        <v>13.35</v>
      </c>
      <c r="F98" t="n">
        <v>10.49</v>
      </c>
      <c r="G98" t="n">
        <v>104.87</v>
      </c>
      <c r="H98" t="n">
        <v>1.75</v>
      </c>
      <c r="I98" t="n">
        <v>6</v>
      </c>
      <c r="J98" t="n">
        <v>254.54</v>
      </c>
      <c r="K98" t="n">
        <v>56.13</v>
      </c>
      <c r="L98" t="n">
        <v>25</v>
      </c>
      <c r="M98" t="n">
        <v>4</v>
      </c>
      <c r="N98" t="n">
        <v>63.41</v>
      </c>
      <c r="O98" t="n">
        <v>31627.44</v>
      </c>
      <c r="P98" t="n">
        <v>150.98</v>
      </c>
      <c r="Q98" t="n">
        <v>197.76</v>
      </c>
      <c r="R98" t="n">
        <v>30.45</v>
      </c>
      <c r="S98" t="n">
        <v>25.4</v>
      </c>
      <c r="T98" t="n">
        <v>1692.82</v>
      </c>
      <c r="U98" t="n">
        <v>0.83</v>
      </c>
      <c r="V98" t="n">
        <v>0.89</v>
      </c>
      <c r="W98" t="n">
        <v>2.95</v>
      </c>
      <c r="X98" t="n">
        <v>0.1</v>
      </c>
      <c r="Y98" t="n">
        <v>1</v>
      </c>
      <c r="Z98" t="n">
        <v>10</v>
      </c>
      <c r="AA98" t="n">
        <v>391.7920195126833</v>
      </c>
      <c r="AB98" t="n">
        <v>536.0671257412662</v>
      </c>
      <c r="AC98" t="n">
        <v>484.9056316354552</v>
      </c>
      <c r="AD98" t="n">
        <v>391792.0195126833</v>
      </c>
      <c r="AE98" t="n">
        <v>536067.1257412662</v>
      </c>
      <c r="AF98" t="n">
        <v>2.466095349901369e-06</v>
      </c>
      <c r="AG98" t="n">
        <v>17.3828125</v>
      </c>
      <c r="AH98" t="n">
        <v>484905.6316354552</v>
      </c>
    </row>
    <row r="99">
      <c r="A99" t="n">
        <v>97</v>
      </c>
      <c r="B99" t="n">
        <v>110</v>
      </c>
      <c r="C99" t="inlineStr">
        <is>
          <t xml:space="preserve">CONCLUIDO	</t>
        </is>
      </c>
      <c r="D99" t="n">
        <v>7.4911</v>
      </c>
      <c r="E99" t="n">
        <v>13.35</v>
      </c>
      <c r="F99" t="n">
        <v>10.48</v>
      </c>
      <c r="G99" t="n">
        <v>104.83</v>
      </c>
      <c r="H99" t="n">
        <v>1.76</v>
      </c>
      <c r="I99" t="n">
        <v>6</v>
      </c>
      <c r="J99" t="n">
        <v>255</v>
      </c>
      <c r="K99" t="n">
        <v>56.13</v>
      </c>
      <c r="L99" t="n">
        <v>25.25</v>
      </c>
      <c r="M99" t="n">
        <v>4</v>
      </c>
      <c r="N99" t="n">
        <v>63.62</v>
      </c>
      <c r="O99" t="n">
        <v>31683.59</v>
      </c>
      <c r="P99" t="n">
        <v>150.71</v>
      </c>
      <c r="Q99" t="n">
        <v>197.75</v>
      </c>
      <c r="R99" t="n">
        <v>30.3</v>
      </c>
      <c r="S99" t="n">
        <v>25.4</v>
      </c>
      <c r="T99" t="n">
        <v>1614.21</v>
      </c>
      <c r="U99" t="n">
        <v>0.84</v>
      </c>
      <c r="V99" t="n">
        <v>0.89</v>
      </c>
      <c r="W99" t="n">
        <v>2.95</v>
      </c>
      <c r="X99" t="n">
        <v>0.09</v>
      </c>
      <c r="Y99" t="n">
        <v>1</v>
      </c>
      <c r="Z99" t="n">
        <v>10</v>
      </c>
      <c r="AA99" t="n">
        <v>391.5094257075682</v>
      </c>
      <c r="AB99" t="n">
        <v>535.6804684299489</v>
      </c>
      <c r="AC99" t="n">
        <v>484.5558763552533</v>
      </c>
      <c r="AD99" t="n">
        <v>391509.4257075682</v>
      </c>
      <c r="AE99" t="n">
        <v>535680.4684299489</v>
      </c>
      <c r="AF99" t="n">
        <v>2.466819810071726e-06</v>
      </c>
      <c r="AG99" t="n">
        <v>17.3828125</v>
      </c>
      <c r="AH99" t="n">
        <v>484555.8763552533</v>
      </c>
    </row>
    <row r="100">
      <c r="A100" t="n">
        <v>98</v>
      </c>
      <c r="B100" t="n">
        <v>110</v>
      </c>
      <c r="C100" t="inlineStr">
        <is>
          <t xml:space="preserve">CONCLUIDO	</t>
        </is>
      </c>
      <c r="D100" t="n">
        <v>7.4916</v>
      </c>
      <c r="E100" t="n">
        <v>13.35</v>
      </c>
      <c r="F100" t="n">
        <v>10.48</v>
      </c>
      <c r="G100" t="n">
        <v>104.82</v>
      </c>
      <c r="H100" t="n">
        <v>1.78</v>
      </c>
      <c r="I100" t="n">
        <v>6</v>
      </c>
      <c r="J100" t="n">
        <v>255.45</v>
      </c>
      <c r="K100" t="n">
        <v>56.13</v>
      </c>
      <c r="L100" t="n">
        <v>25.5</v>
      </c>
      <c r="M100" t="n">
        <v>4</v>
      </c>
      <c r="N100" t="n">
        <v>63.82</v>
      </c>
      <c r="O100" t="n">
        <v>31739.82</v>
      </c>
      <c r="P100" t="n">
        <v>150.52</v>
      </c>
      <c r="Q100" t="n">
        <v>197.75</v>
      </c>
      <c r="R100" t="n">
        <v>30.33</v>
      </c>
      <c r="S100" t="n">
        <v>25.4</v>
      </c>
      <c r="T100" t="n">
        <v>1629.88</v>
      </c>
      <c r="U100" t="n">
        <v>0.84</v>
      </c>
      <c r="V100" t="n">
        <v>0.89</v>
      </c>
      <c r="W100" t="n">
        <v>2.95</v>
      </c>
      <c r="X100" t="n">
        <v>0.09</v>
      </c>
      <c r="Y100" t="n">
        <v>1</v>
      </c>
      <c r="Z100" t="n">
        <v>10</v>
      </c>
      <c r="AA100" t="n">
        <v>391.3612014698912</v>
      </c>
      <c r="AB100" t="n">
        <v>535.4776614887675</v>
      </c>
      <c r="AC100" t="n">
        <v>484.3724250238968</v>
      </c>
      <c r="AD100" t="n">
        <v>391361.2014698912</v>
      </c>
      <c r="AE100" t="n">
        <v>535477.6614887675</v>
      </c>
      <c r="AF100" t="n">
        <v>2.466984460110443e-06</v>
      </c>
      <c r="AG100" t="n">
        <v>17.3828125</v>
      </c>
      <c r="AH100" t="n">
        <v>484372.4250238968</v>
      </c>
    </row>
    <row r="101">
      <c r="A101" t="n">
        <v>99</v>
      </c>
      <c r="B101" t="n">
        <v>110</v>
      </c>
      <c r="C101" t="inlineStr">
        <is>
          <t xml:space="preserve">CONCLUIDO	</t>
        </is>
      </c>
      <c r="D101" t="n">
        <v>7.4922</v>
      </c>
      <c r="E101" t="n">
        <v>13.35</v>
      </c>
      <c r="F101" t="n">
        <v>10.48</v>
      </c>
      <c r="G101" t="n">
        <v>104.81</v>
      </c>
      <c r="H101" t="n">
        <v>1.79</v>
      </c>
      <c r="I101" t="n">
        <v>6</v>
      </c>
      <c r="J101" t="n">
        <v>255.91</v>
      </c>
      <c r="K101" t="n">
        <v>56.13</v>
      </c>
      <c r="L101" t="n">
        <v>25.75</v>
      </c>
      <c r="M101" t="n">
        <v>4</v>
      </c>
      <c r="N101" t="n">
        <v>64.03</v>
      </c>
      <c r="O101" t="n">
        <v>31796.12</v>
      </c>
      <c r="P101" t="n">
        <v>150.28</v>
      </c>
      <c r="Q101" t="n">
        <v>197.75</v>
      </c>
      <c r="R101" t="n">
        <v>30.24</v>
      </c>
      <c r="S101" t="n">
        <v>25.4</v>
      </c>
      <c r="T101" t="n">
        <v>1586.8</v>
      </c>
      <c r="U101" t="n">
        <v>0.84</v>
      </c>
      <c r="V101" t="n">
        <v>0.89</v>
      </c>
      <c r="W101" t="n">
        <v>2.95</v>
      </c>
      <c r="X101" t="n">
        <v>0.09</v>
      </c>
      <c r="Y101" t="n">
        <v>1</v>
      </c>
      <c r="Z101" t="n">
        <v>10</v>
      </c>
      <c r="AA101" t="n">
        <v>391.1746423007502</v>
      </c>
      <c r="AB101" t="n">
        <v>535.222403003139</v>
      </c>
      <c r="AC101" t="n">
        <v>484.1415280498792</v>
      </c>
      <c r="AD101" t="n">
        <v>391174.6423007502</v>
      </c>
      <c r="AE101" t="n">
        <v>535222.403003139</v>
      </c>
      <c r="AF101" t="n">
        <v>2.467182040156904e-06</v>
      </c>
      <c r="AG101" t="n">
        <v>17.3828125</v>
      </c>
      <c r="AH101" t="n">
        <v>484141.5280498792</v>
      </c>
    </row>
    <row r="102">
      <c r="A102" t="n">
        <v>100</v>
      </c>
      <c r="B102" t="n">
        <v>110</v>
      </c>
      <c r="C102" t="inlineStr">
        <is>
          <t xml:space="preserve">CONCLUIDO	</t>
        </is>
      </c>
      <c r="D102" t="n">
        <v>7.4894</v>
      </c>
      <c r="E102" t="n">
        <v>13.35</v>
      </c>
      <c r="F102" t="n">
        <v>10.49</v>
      </c>
      <c r="G102" t="n">
        <v>104.86</v>
      </c>
      <c r="H102" t="n">
        <v>1.8</v>
      </c>
      <c r="I102" t="n">
        <v>6</v>
      </c>
      <c r="J102" t="n">
        <v>256.36</v>
      </c>
      <c r="K102" t="n">
        <v>56.13</v>
      </c>
      <c r="L102" t="n">
        <v>26</v>
      </c>
      <c r="M102" t="n">
        <v>4</v>
      </c>
      <c r="N102" t="n">
        <v>64.23999999999999</v>
      </c>
      <c r="O102" t="n">
        <v>31852.5</v>
      </c>
      <c r="P102" t="n">
        <v>150.21</v>
      </c>
      <c r="Q102" t="n">
        <v>197.75</v>
      </c>
      <c r="R102" t="n">
        <v>30.4</v>
      </c>
      <c r="S102" t="n">
        <v>25.4</v>
      </c>
      <c r="T102" t="n">
        <v>1664.54</v>
      </c>
      <c r="U102" t="n">
        <v>0.84</v>
      </c>
      <c r="V102" t="n">
        <v>0.89</v>
      </c>
      <c r="W102" t="n">
        <v>2.95</v>
      </c>
      <c r="X102" t="n">
        <v>0.1</v>
      </c>
      <c r="Y102" t="n">
        <v>1</v>
      </c>
      <c r="Z102" t="n">
        <v>10</v>
      </c>
      <c r="AA102" t="n">
        <v>391.2222924364529</v>
      </c>
      <c r="AB102" t="n">
        <v>535.2876000209832</v>
      </c>
      <c r="AC102" t="n">
        <v>484.2005027558448</v>
      </c>
      <c r="AD102" t="n">
        <v>391222.2924364529</v>
      </c>
      <c r="AE102" t="n">
        <v>535287.6000209831</v>
      </c>
      <c r="AF102" t="n">
        <v>2.466259999940087e-06</v>
      </c>
      <c r="AG102" t="n">
        <v>17.3828125</v>
      </c>
      <c r="AH102" t="n">
        <v>484200.5027558448</v>
      </c>
    </row>
    <row r="103">
      <c r="A103" t="n">
        <v>101</v>
      </c>
      <c r="B103" t="n">
        <v>110</v>
      </c>
      <c r="C103" t="inlineStr">
        <is>
          <t xml:space="preserve">CONCLUIDO	</t>
        </is>
      </c>
      <c r="D103" t="n">
        <v>7.4934</v>
      </c>
      <c r="E103" t="n">
        <v>13.34</v>
      </c>
      <c r="F103" t="n">
        <v>10.48</v>
      </c>
      <c r="G103" t="n">
        <v>104.79</v>
      </c>
      <c r="H103" t="n">
        <v>1.82</v>
      </c>
      <c r="I103" t="n">
        <v>6</v>
      </c>
      <c r="J103" t="n">
        <v>256.82</v>
      </c>
      <c r="K103" t="n">
        <v>56.13</v>
      </c>
      <c r="L103" t="n">
        <v>26.25</v>
      </c>
      <c r="M103" t="n">
        <v>4</v>
      </c>
      <c r="N103" t="n">
        <v>64.45</v>
      </c>
      <c r="O103" t="n">
        <v>31909.08</v>
      </c>
      <c r="P103" t="n">
        <v>149.74</v>
      </c>
      <c r="Q103" t="n">
        <v>197.78</v>
      </c>
      <c r="R103" t="n">
        <v>30.22</v>
      </c>
      <c r="S103" t="n">
        <v>25.4</v>
      </c>
      <c r="T103" t="n">
        <v>1576.15</v>
      </c>
      <c r="U103" t="n">
        <v>0.84</v>
      </c>
      <c r="V103" t="n">
        <v>0.89</v>
      </c>
      <c r="W103" t="n">
        <v>2.95</v>
      </c>
      <c r="X103" t="n">
        <v>0.09</v>
      </c>
      <c r="Y103" t="n">
        <v>1</v>
      </c>
      <c r="Z103" t="n">
        <v>10</v>
      </c>
      <c r="AA103" t="n">
        <v>390.7580395760737</v>
      </c>
      <c r="AB103" t="n">
        <v>534.6523887760216</v>
      </c>
      <c r="AC103" t="n">
        <v>483.6259151805778</v>
      </c>
      <c r="AD103" t="n">
        <v>390758.0395760736</v>
      </c>
      <c r="AE103" t="n">
        <v>534652.3887760215</v>
      </c>
      <c r="AF103" t="n">
        <v>2.467577200249826e-06</v>
      </c>
      <c r="AG103" t="n">
        <v>17.36979166666667</v>
      </c>
      <c r="AH103" t="n">
        <v>483625.9151805778</v>
      </c>
    </row>
    <row r="104">
      <c r="A104" t="n">
        <v>102</v>
      </c>
      <c r="B104" t="n">
        <v>110</v>
      </c>
      <c r="C104" t="inlineStr">
        <is>
          <t xml:space="preserve">CONCLUIDO	</t>
        </is>
      </c>
      <c r="D104" t="n">
        <v>7.4849</v>
      </c>
      <c r="E104" t="n">
        <v>13.36</v>
      </c>
      <c r="F104" t="n">
        <v>10.49</v>
      </c>
      <c r="G104" t="n">
        <v>104.94</v>
      </c>
      <c r="H104" t="n">
        <v>1.83</v>
      </c>
      <c r="I104" t="n">
        <v>6</v>
      </c>
      <c r="J104" t="n">
        <v>257.28</v>
      </c>
      <c r="K104" t="n">
        <v>56.13</v>
      </c>
      <c r="L104" t="n">
        <v>26.5</v>
      </c>
      <c r="M104" t="n">
        <v>4</v>
      </c>
      <c r="N104" t="n">
        <v>64.66</v>
      </c>
      <c r="O104" t="n">
        <v>31965.61</v>
      </c>
      <c r="P104" t="n">
        <v>149.62</v>
      </c>
      <c r="Q104" t="n">
        <v>197.77</v>
      </c>
      <c r="R104" t="n">
        <v>30.63</v>
      </c>
      <c r="S104" t="n">
        <v>25.4</v>
      </c>
      <c r="T104" t="n">
        <v>1781.65</v>
      </c>
      <c r="U104" t="n">
        <v>0.83</v>
      </c>
      <c r="V104" t="n">
        <v>0.89</v>
      </c>
      <c r="W104" t="n">
        <v>2.95</v>
      </c>
      <c r="X104" t="n">
        <v>0.1</v>
      </c>
      <c r="Y104" t="n">
        <v>1</v>
      </c>
      <c r="Z104" t="n">
        <v>10</v>
      </c>
      <c r="AA104" t="n">
        <v>390.8850980166351</v>
      </c>
      <c r="AB104" t="n">
        <v>534.8262357398205</v>
      </c>
      <c r="AC104" t="n">
        <v>483.7831704341475</v>
      </c>
      <c r="AD104" t="n">
        <v>390885.0980166351</v>
      </c>
      <c r="AE104" t="n">
        <v>534826.2357398205</v>
      </c>
      <c r="AF104" t="n">
        <v>2.46477814959163e-06</v>
      </c>
      <c r="AG104" t="n">
        <v>17.39583333333333</v>
      </c>
      <c r="AH104" t="n">
        <v>483783.1704341475</v>
      </c>
    </row>
    <row r="105">
      <c r="A105" t="n">
        <v>103</v>
      </c>
      <c r="B105" t="n">
        <v>110</v>
      </c>
      <c r="C105" t="inlineStr">
        <is>
          <t xml:space="preserve">CONCLUIDO	</t>
        </is>
      </c>
      <c r="D105" t="n">
        <v>7.5183</v>
      </c>
      <c r="E105" t="n">
        <v>13.3</v>
      </c>
      <c r="F105" t="n">
        <v>10.48</v>
      </c>
      <c r="G105" t="n">
        <v>125.72</v>
      </c>
      <c r="H105" t="n">
        <v>1.85</v>
      </c>
      <c r="I105" t="n">
        <v>5</v>
      </c>
      <c r="J105" t="n">
        <v>257.74</v>
      </c>
      <c r="K105" t="n">
        <v>56.13</v>
      </c>
      <c r="L105" t="n">
        <v>26.75</v>
      </c>
      <c r="M105" t="n">
        <v>3</v>
      </c>
      <c r="N105" t="n">
        <v>64.86</v>
      </c>
      <c r="O105" t="n">
        <v>32022.22</v>
      </c>
      <c r="P105" t="n">
        <v>149.25</v>
      </c>
      <c r="Q105" t="n">
        <v>197.75</v>
      </c>
      <c r="R105" t="n">
        <v>30.03</v>
      </c>
      <c r="S105" t="n">
        <v>25.4</v>
      </c>
      <c r="T105" t="n">
        <v>1488.04</v>
      </c>
      <c r="U105" t="n">
        <v>0.85</v>
      </c>
      <c r="V105" t="n">
        <v>0.89</v>
      </c>
      <c r="W105" t="n">
        <v>2.95</v>
      </c>
      <c r="X105" t="n">
        <v>0.09</v>
      </c>
      <c r="Y105" t="n">
        <v>1</v>
      </c>
      <c r="Z105" t="n">
        <v>10</v>
      </c>
      <c r="AA105" t="n">
        <v>389.8993633019376</v>
      </c>
      <c r="AB105" t="n">
        <v>533.4775100156249</v>
      </c>
      <c r="AC105" t="n">
        <v>482.5631652001207</v>
      </c>
      <c r="AD105" t="n">
        <v>389899.3633019376</v>
      </c>
      <c r="AE105" t="n">
        <v>533477.5100156249</v>
      </c>
      <c r="AF105" t="n">
        <v>2.475776772177952e-06</v>
      </c>
      <c r="AG105" t="n">
        <v>17.31770833333333</v>
      </c>
      <c r="AH105" t="n">
        <v>482563.1652001207</v>
      </c>
    </row>
    <row r="106">
      <c r="A106" t="n">
        <v>104</v>
      </c>
      <c r="B106" t="n">
        <v>110</v>
      </c>
      <c r="C106" t="inlineStr">
        <is>
          <t xml:space="preserve">CONCLUIDO	</t>
        </is>
      </c>
      <c r="D106" t="n">
        <v>7.5201</v>
      </c>
      <c r="E106" t="n">
        <v>13.3</v>
      </c>
      <c r="F106" t="n">
        <v>10.47</v>
      </c>
      <c r="G106" t="n">
        <v>125.69</v>
      </c>
      <c r="H106" t="n">
        <v>1.86</v>
      </c>
      <c r="I106" t="n">
        <v>5</v>
      </c>
      <c r="J106" t="n">
        <v>258.2</v>
      </c>
      <c r="K106" t="n">
        <v>56.13</v>
      </c>
      <c r="L106" t="n">
        <v>27</v>
      </c>
      <c r="M106" t="n">
        <v>3</v>
      </c>
      <c r="N106" t="n">
        <v>65.06999999999999</v>
      </c>
      <c r="O106" t="n">
        <v>32078.91</v>
      </c>
      <c r="P106" t="n">
        <v>149.53</v>
      </c>
      <c r="Q106" t="n">
        <v>197.8</v>
      </c>
      <c r="R106" t="n">
        <v>29.96</v>
      </c>
      <c r="S106" t="n">
        <v>25.4</v>
      </c>
      <c r="T106" t="n">
        <v>1449.56</v>
      </c>
      <c r="U106" t="n">
        <v>0.85</v>
      </c>
      <c r="V106" t="n">
        <v>0.89</v>
      </c>
      <c r="W106" t="n">
        <v>2.95</v>
      </c>
      <c r="X106" t="n">
        <v>0.08</v>
      </c>
      <c r="Y106" t="n">
        <v>1</v>
      </c>
      <c r="Z106" t="n">
        <v>10</v>
      </c>
      <c r="AA106" t="n">
        <v>390.0244720417202</v>
      </c>
      <c r="AB106" t="n">
        <v>533.6486893128035</v>
      </c>
      <c r="AC106" t="n">
        <v>482.7180073854282</v>
      </c>
      <c r="AD106" t="n">
        <v>390024.4720417202</v>
      </c>
      <c r="AE106" t="n">
        <v>533648.6893128036</v>
      </c>
      <c r="AF106" t="n">
        <v>2.476369512317335e-06</v>
      </c>
      <c r="AG106" t="n">
        <v>17.31770833333333</v>
      </c>
      <c r="AH106" t="n">
        <v>482718.0073854282</v>
      </c>
    </row>
    <row r="107">
      <c r="A107" t="n">
        <v>105</v>
      </c>
      <c r="B107" t="n">
        <v>110</v>
      </c>
      <c r="C107" t="inlineStr">
        <is>
          <t xml:space="preserve">CONCLUIDO	</t>
        </is>
      </c>
      <c r="D107" t="n">
        <v>7.5174</v>
      </c>
      <c r="E107" t="n">
        <v>13.3</v>
      </c>
      <c r="F107" t="n">
        <v>10.48</v>
      </c>
      <c r="G107" t="n">
        <v>125.74</v>
      </c>
      <c r="H107" t="n">
        <v>1.87</v>
      </c>
      <c r="I107" t="n">
        <v>5</v>
      </c>
      <c r="J107" t="n">
        <v>258.66</v>
      </c>
      <c r="K107" t="n">
        <v>56.13</v>
      </c>
      <c r="L107" t="n">
        <v>27.25</v>
      </c>
      <c r="M107" t="n">
        <v>3</v>
      </c>
      <c r="N107" t="n">
        <v>65.28</v>
      </c>
      <c r="O107" t="n">
        <v>32135.68</v>
      </c>
      <c r="P107" t="n">
        <v>149.73</v>
      </c>
      <c r="Q107" t="n">
        <v>197.75</v>
      </c>
      <c r="R107" t="n">
        <v>30.19</v>
      </c>
      <c r="S107" t="n">
        <v>25.4</v>
      </c>
      <c r="T107" t="n">
        <v>1568.04</v>
      </c>
      <c r="U107" t="n">
        <v>0.84</v>
      </c>
      <c r="V107" t="n">
        <v>0.89</v>
      </c>
      <c r="W107" t="n">
        <v>2.95</v>
      </c>
      <c r="X107" t="n">
        <v>0.09</v>
      </c>
      <c r="Y107" t="n">
        <v>1</v>
      </c>
      <c r="Z107" t="n">
        <v>10</v>
      </c>
      <c r="AA107" t="n">
        <v>390.2649587583775</v>
      </c>
      <c r="AB107" t="n">
        <v>533.9777338480592</v>
      </c>
      <c r="AC107" t="n">
        <v>483.0156483720561</v>
      </c>
      <c r="AD107" t="n">
        <v>390264.9587583775</v>
      </c>
      <c r="AE107" t="n">
        <v>533977.7338480592</v>
      </c>
      <c r="AF107" t="n">
        <v>2.475480402108261e-06</v>
      </c>
      <c r="AG107" t="n">
        <v>17.31770833333333</v>
      </c>
      <c r="AH107" t="n">
        <v>483015.6483720561</v>
      </c>
    </row>
    <row r="108">
      <c r="A108" t="n">
        <v>106</v>
      </c>
      <c r="B108" t="n">
        <v>110</v>
      </c>
      <c r="C108" t="inlineStr">
        <is>
          <t xml:space="preserve">CONCLUIDO	</t>
        </is>
      </c>
      <c r="D108" t="n">
        <v>7.5166</v>
      </c>
      <c r="E108" t="n">
        <v>13.3</v>
      </c>
      <c r="F108" t="n">
        <v>10.48</v>
      </c>
      <c r="G108" t="n">
        <v>125.76</v>
      </c>
      <c r="H108" t="n">
        <v>1.89</v>
      </c>
      <c r="I108" t="n">
        <v>5</v>
      </c>
      <c r="J108" t="n">
        <v>259.12</v>
      </c>
      <c r="K108" t="n">
        <v>56.13</v>
      </c>
      <c r="L108" t="n">
        <v>27.5</v>
      </c>
      <c r="M108" t="n">
        <v>3</v>
      </c>
      <c r="N108" t="n">
        <v>65.48999999999999</v>
      </c>
      <c r="O108" t="n">
        <v>32192.53</v>
      </c>
      <c r="P108" t="n">
        <v>149.97</v>
      </c>
      <c r="Q108" t="n">
        <v>197.75</v>
      </c>
      <c r="R108" t="n">
        <v>30.16</v>
      </c>
      <c r="S108" t="n">
        <v>25.4</v>
      </c>
      <c r="T108" t="n">
        <v>1553.38</v>
      </c>
      <c r="U108" t="n">
        <v>0.84</v>
      </c>
      <c r="V108" t="n">
        <v>0.89</v>
      </c>
      <c r="W108" t="n">
        <v>2.95</v>
      </c>
      <c r="X108" t="n">
        <v>0.09</v>
      </c>
      <c r="Y108" t="n">
        <v>1</v>
      </c>
      <c r="Z108" t="n">
        <v>10</v>
      </c>
      <c r="AA108" t="n">
        <v>390.4548608146962</v>
      </c>
      <c r="AB108" t="n">
        <v>534.2375662194019</v>
      </c>
      <c r="AC108" t="n">
        <v>483.2506827065548</v>
      </c>
      <c r="AD108" t="n">
        <v>390454.8608146962</v>
      </c>
      <c r="AE108" t="n">
        <v>534237.5662194019</v>
      </c>
      <c r="AF108" t="n">
        <v>2.475216962046313e-06</v>
      </c>
      <c r="AG108" t="n">
        <v>17.31770833333333</v>
      </c>
      <c r="AH108" t="n">
        <v>483250.6827065548</v>
      </c>
    </row>
    <row r="109">
      <c r="A109" t="n">
        <v>107</v>
      </c>
      <c r="B109" t="n">
        <v>110</v>
      </c>
      <c r="C109" t="inlineStr">
        <is>
          <t xml:space="preserve">CONCLUIDO	</t>
        </is>
      </c>
      <c r="D109" t="n">
        <v>7.5185</v>
      </c>
      <c r="E109" t="n">
        <v>13.3</v>
      </c>
      <c r="F109" t="n">
        <v>10.48</v>
      </c>
      <c r="G109" t="n">
        <v>125.72</v>
      </c>
      <c r="H109" t="n">
        <v>1.9</v>
      </c>
      <c r="I109" t="n">
        <v>5</v>
      </c>
      <c r="J109" t="n">
        <v>259.58</v>
      </c>
      <c r="K109" t="n">
        <v>56.13</v>
      </c>
      <c r="L109" t="n">
        <v>27.75</v>
      </c>
      <c r="M109" t="n">
        <v>3</v>
      </c>
      <c r="N109" t="n">
        <v>65.70999999999999</v>
      </c>
      <c r="O109" t="n">
        <v>32249.46</v>
      </c>
      <c r="P109" t="n">
        <v>149.97</v>
      </c>
      <c r="Q109" t="n">
        <v>197.75</v>
      </c>
      <c r="R109" t="n">
        <v>30.06</v>
      </c>
      <c r="S109" t="n">
        <v>25.4</v>
      </c>
      <c r="T109" t="n">
        <v>1500.73</v>
      </c>
      <c r="U109" t="n">
        <v>0.84</v>
      </c>
      <c r="V109" t="n">
        <v>0.89</v>
      </c>
      <c r="W109" t="n">
        <v>2.95</v>
      </c>
      <c r="X109" t="n">
        <v>0.09</v>
      </c>
      <c r="Y109" t="n">
        <v>1</v>
      </c>
      <c r="Z109" t="n">
        <v>10</v>
      </c>
      <c r="AA109" t="n">
        <v>390.4164805929115</v>
      </c>
      <c r="AB109" t="n">
        <v>534.1850527067402</v>
      </c>
      <c r="AC109" t="n">
        <v>483.2031810098384</v>
      </c>
      <c r="AD109" t="n">
        <v>390416.4805929115</v>
      </c>
      <c r="AE109" t="n">
        <v>534185.0527067402</v>
      </c>
      <c r="AF109" t="n">
        <v>2.475842632193439e-06</v>
      </c>
      <c r="AG109" t="n">
        <v>17.31770833333333</v>
      </c>
      <c r="AH109" t="n">
        <v>483203.1810098384</v>
      </c>
    </row>
    <row r="110">
      <c r="A110" t="n">
        <v>108</v>
      </c>
      <c r="B110" t="n">
        <v>110</v>
      </c>
      <c r="C110" t="inlineStr">
        <is>
          <t xml:space="preserve">CONCLUIDO	</t>
        </is>
      </c>
      <c r="D110" t="n">
        <v>7.5197</v>
      </c>
      <c r="E110" t="n">
        <v>13.3</v>
      </c>
      <c r="F110" t="n">
        <v>10.47</v>
      </c>
      <c r="G110" t="n">
        <v>125.69</v>
      </c>
      <c r="H110" t="n">
        <v>1.92</v>
      </c>
      <c r="I110" t="n">
        <v>5</v>
      </c>
      <c r="J110" t="n">
        <v>260.05</v>
      </c>
      <c r="K110" t="n">
        <v>56.13</v>
      </c>
      <c r="L110" t="n">
        <v>28</v>
      </c>
      <c r="M110" t="n">
        <v>3</v>
      </c>
      <c r="N110" t="n">
        <v>65.92</v>
      </c>
      <c r="O110" t="n">
        <v>32306.46</v>
      </c>
      <c r="P110" t="n">
        <v>150.07</v>
      </c>
      <c r="Q110" t="n">
        <v>197.75</v>
      </c>
      <c r="R110" t="n">
        <v>30</v>
      </c>
      <c r="S110" t="n">
        <v>25.4</v>
      </c>
      <c r="T110" t="n">
        <v>1468.57</v>
      </c>
      <c r="U110" t="n">
        <v>0.85</v>
      </c>
      <c r="V110" t="n">
        <v>0.89</v>
      </c>
      <c r="W110" t="n">
        <v>2.95</v>
      </c>
      <c r="X110" t="n">
        <v>0.08</v>
      </c>
      <c r="Y110" t="n">
        <v>1</v>
      </c>
      <c r="Z110" t="n">
        <v>10</v>
      </c>
      <c r="AA110" t="n">
        <v>390.4233224349138</v>
      </c>
      <c r="AB110" t="n">
        <v>534.1944140168087</v>
      </c>
      <c r="AC110" t="n">
        <v>483.2116488896125</v>
      </c>
      <c r="AD110" t="n">
        <v>390423.3224349138</v>
      </c>
      <c r="AE110" t="n">
        <v>534194.4140168086</v>
      </c>
      <c r="AF110" t="n">
        <v>2.476237792286361e-06</v>
      </c>
      <c r="AG110" t="n">
        <v>17.31770833333333</v>
      </c>
      <c r="AH110" t="n">
        <v>483211.6488896125</v>
      </c>
    </row>
    <row r="111">
      <c r="A111" t="n">
        <v>109</v>
      </c>
      <c r="B111" t="n">
        <v>110</v>
      </c>
      <c r="C111" t="inlineStr">
        <is>
          <t xml:space="preserve">CONCLUIDO	</t>
        </is>
      </c>
      <c r="D111" t="n">
        <v>7.5205</v>
      </c>
      <c r="E111" t="n">
        <v>13.3</v>
      </c>
      <c r="F111" t="n">
        <v>10.47</v>
      </c>
      <c r="G111" t="n">
        <v>125.68</v>
      </c>
      <c r="H111" t="n">
        <v>1.93</v>
      </c>
      <c r="I111" t="n">
        <v>5</v>
      </c>
      <c r="J111" t="n">
        <v>260.51</v>
      </c>
      <c r="K111" t="n">
        <v>56.13</v>
      </c>
      <c r="L111" t="n">
        <v>28.25</v>
      </c>
      <c r="M111" t="n">
        <v>3</v>
      </c>
      <c r="N111" t="n">
        <v>66.13</v>
      </c>
      <c r="O111" t="n">
        <v>32363.54</v>
      </c>
      <c r="P111" t="n">
        <v>150.1</v>
      </c>
      <c r="Q111" t="n">
        <v>197.78</v>
      </c>
      <c r="R111" t="n">
        <v>29.9</v>
      </c>
      <c r="S111" t="n">
        <v>25.4</v>
      </c>
      <c r="T111" t="n">
        <v>1421.86</v>
      </c>
      <c r="U111" t="n">
        <v>0.85</v>
      </c>
      <c r="V111" t="n">
        <v>0.89</v>
      </c>
      <c r="W111" t="n">
        <v>2.95</v>
      </c>
      <c r="X111" t="n">
        <v>0.08</v>
      </c>
      <c r="Y111" t="n">
        <v>1</v>
      </c>
      <c r="Z111" t="n">
        <v>10</v>
      </c>
      <c r="AA111" t="n">
        <v>390.4288784917734</v>
      </c>
      <c r="AB111" t="n">
        <v>534.2020160589198</v>
      </c>
      <c r="AC111" t="n">
        <v>483.2185254034941</v>
      </c>
      <c r="AD111" t="n">
        <v>390428.8784917734</v>
      </c>
      <c r="AE111" t="n">
        <v>534202.0160589197</v>
      </c>
      <c r="AF111" t="n">
        <v>2.476501232348309e-06</v>
      </c>
      <c r="AG111" t="n">
        <v>17.31770833333333</v>
      </c>
      <c r="AH111" t="n">
        <v>483218.5254034941</v>
      </c>
    </row>
    <row r="112">
      <c r="A112" t="n">
        <v>110</v>
      </c>
      <c r="B112" t="n">
        <v>110</v>
      </c>
      <c r="C112" t="inlineStr">
        <is>
          <t xml:space="preserve">CONCLUIDO	</t>
        </is>
      </c>
      <c r="D112" t="n">
        <v>7.5215</v>
      </c>
      <c r="E112" t="n">
        <v>13.3</v>
      </c>
      <c r="F112" t="n">
        <v>10.47</v>
      </c>
      <c r="G112" t="n">
        <v>125.66</v>
      </c>
      <c r="H112" t="n">
        <v>1.94</v>
      </c>
      <c r="I112" t="n">
        <v>5</v>
      </c>
      <c r="J112" t="n">
        <v>260.97</v>
      </c>
      <c r="K112" t="n">
        <v>56.13</v>
      </c>
      <c r="L112" t="n">
        <v>28.5</v>
      </c>
      <c r="M112" t="n">
        <v>3</v>
      </c>
      <c r="N112" t="n">
        <v>66.34999999999999</v>
      </c>
      <c r="O112" t="n">
        <v>32420.71</v>
      </c>
      <c r="P112" t="n">
        <v>150.21</v>
      </c>
      <c r="Q112" t="n">
        <v>197.75</v>
      </c>
      <c r="R112" t="n">
        <v>29.99</v>
      </c>
      <c r="S112" t="n">
        <v>25.4</v>
      </c>
      <c r="T112" t="n">
        <v>1468.51</v>
      </c>
      <c r="U112" t="n">
        <v>0.85</v>
      </c>
      <c r="V112" t="n">
        <v>0.89</v>
      </c>
      <c r="W112" t="n">
        <v>2.95</v>
      </c>
      <c r="X112" t="n">
        <v>0.08</v>
      </c>
      <c r="Y112" t="n">
        <v>1</v>
      </c>
      <c r="Z112" t="n">
        <v>10</v>
      </c>
      <c r="AA112" t="n">
        <v>390.4882771286229</v>
      </c>
      <c r="AB112" t="n">
        <v>534.2832878943401</v>
      </c>
      <c r="AC112" t="n">
        <v>483.2920407690077</v>
      </c>
      <c r="AD112" t="n">
        <v>390488.2771286229</v>
      </c>
      <c r="AE112" t="n">
        <v>534283.2878943401</v>
      </c>
      <c r="AF112" t="n">
        <v>2.476830532425743e-06</v>
      </c>
      <c r="AG112" t="n">
        <v>17.31770833333333</v>
      </c>
      <c r="AH112" t="n">
        <v>483292.0407690076</v>
      </c>
    </row>
    <row r="113">
      <c r="A113" t="n">
        <v>111</v>
      </c>
      <c r="B113" t="n">
        <v>110</v>
      </c>
      <c r="C113" t="inlineStr">
        <is>
          <t xml:space="preserve">CONCLUIDO	</t>
        </is>
      </c>
      <c r="D113" t="n">
        <v>7.5254</v>
      </c>
      <c r="E113" t="n">
        <v>13.29</v>
      </c>
      <c r="F113" t="n">
        <v>10.46</v>
      </c>
      <c r="G113" t="n">
        <v>125.57</v>
      </c>
      <c r="H113" t="n">
        <v>1.96</v>
      </c>
      <c r="I113" t="n">
        <v>5</v>
      </c>
      <c r="J113" t="n">
        <v>261.44</v>
      </c>
      <c r="K113" t="n">
        <v>56.13</v>
      </c>
      <c r="L113" t="n">
        <v>28.75</v>
      </c>
      <c r="M113" t="n">
        <v>3</v>
      </c>
      <c r="N113" t="n">
        <v>66.56</v>
      </c>
      <c r="O113" t="n">
        <v>32477.95</v>
      </c>
      <c r="P113" t="n">
        <v>150.19</v>
      </c>
      <c r="Q113" t="n">
        <v>197.75</v>
      </c>
      <c r="R113" t="n">
        <v>29.72</v>
      </c>
      <c r="S113" t="n">
        <v>25.4</v>
      </c>
      <c r="T113" t="n">
        <v>1329.21</v>
      </c>
      <c r="U113" t="n">
        <v>0.85</v>
      </c>
      <c r="V113" t="n">
        <v>0.89</v>
      </c>
      <c r="W113" t="n">
        <v>2.95</v>
      </c>
      <c r="X113" t="n">
        <v>0.07000000000000001</v>
      </c>
      <c r="Y113" t="n">
        <v>1</v>
      </c>
      <c r="Z113" t="n">
        <v>10</v>
      </c>
      <c r="AA113" t="n">
        <v>390.3538225922249</v>
      </c>
      <c r="AB113" t="n">
        <v>534.0993212659249</v>
      </c>
      <c r="AC113" t="n">
        <v>483.1256316574097</v>
      </c>
      <c r="AD113" t="n">
        <v>390353.8225922249</v>
      </c>
      <c r="AE113" t="n">
        <v>534099.321265925</v>
      </c>
      <c r="AF113" t="n">
        <v>2.478114802727739e-06</v>
      </c>
      <c r="AG113" t="n">
        <v>17.3046875</v>
      </c>
      <c r="AH113" t="n">
        <v>483125.6316574097</v>
      </c>
    </row>
    <row r="114">
      <c r="A114" t="n">
        <v>112</v>
      </c>
      <c r="B114" t="n">
        <v>110</v>
      </c>
      <c r="C114" t="inlineStr">
        <is>
          <t xml:space="preserve">CONCLUIDO	</t>
        </is>
      </c>
      <c r="D114" t="n">
        <v>7.5248</v>
      </c>
      <c r="E114" t="n">
        <v>13.29</v>
      </c>
      <c r="F114" t="n">
        <v>10.47</v>
      </c>
      <c r="G114" t="n">
        <v>125.59</v>
      </c>
      <c r="H114" t="n">
        <v>1.97</v>
      </c>
      <c r="I114" t="n">
        <v>5</v>
      </c>
      <c r="J114" t="n">
        <v>261.9</v>
      </c>
      <c r="K114" t="n">
        <v>56.13</v>
      </c>
      <c r="L114" t="n">
        <v>29</v>
      </c>
      <c r="M114" t="n">
        <v>3</v>
      </c>
      <c r="N114" t="n">
        <v>66.77</v>
      </c>
      <c r="O114" t="n">
        <v>32535.28</v>
      </c>
      <c r="P114" t="n">
        <v>150.24</v>
      </c>
      <c r="Q114" t="n">
        <v>197.75</v>
      </c>
      <c r="R114" t="n">
        <v>29.77</v>
      </c>
      <c r="S114" t="n">
        <v>25.4</v>
      </c>
      <c r="T114" t="n">
        <v>1355.95</v>
      </c>
      <c r="U114" t="n">
        <v>0.85</v>
      </c>
      <c r="V114" t="n">
        <v>0.89</v>
      </c>
      <c r="W114" t="n">
        <v>2.95</v>
      </c>
      <c r="X114" t="n">
        <v>0.08</v>
      </c>
      <c r="Y114" t="n">
        <v>1</v>
      </c>
      <c r="Z114" t="n">
        <v>10</v>
      </c>
      <c r="AA114" t="n">
        <v>390.4433539913979</v>
      </c>
      <c r="AB114" t="n">
        <v>534.2218220761199</v>
      </c>
      <c r="AC114" t="n">
        <v>483.2364411622107</v>
      </c>
      <c r="AD114" t="n">
        <v>390443.3539913979</v>
      </c>
      <c r="AE114" t="n">
        <v>534221.8220761199</v>
      </c>
      <c r="AF114" t="n">
        <v>2.477917222681278e-06</v>
      </c>
      <c r="AG114" t="n">
        <v>17.3046875</v>
      </c>
      <c r="AH114" t="n">
        <v>483236.4411622107</v>
      </c>
    </row>
    <row r="115">
      <c r="A115" t="n">
        <v>113</v>
      </c>
      <c r="B115" t="n">
        <v>110</v>
      </c>
      <c r="C115" t="inlineStr">
        <is>
          <t xml:space="preserve">CONCLUIDO	</t>
        </is>
      </c>
      <c r="D115" t="n">
        <v>7.5234</v>
      </c>
      <c r="E115" t="n">
        <v>13.29</v>
      </c>
      <c r="F115" t="n">
        <v>10.47</v>
      </c>
      <c r="G115" t="n">
        <v>125.62</v>
      </c>
      <c r="H115" t="n">
        <v>1.98</v>
      </c>
      <c r="I115" t="n">
        <v>5</v>
      </c>
      <c r="J115" t="n">
        <v>262.37</v>
      </c>
      <c r="K115" t="n">
        <v>56.13</v>
      </c>
      <c r="L115" t="n">
        <v>29.25</v>
      </c>
      <c r="M115" t="n">
        <v>3</v>
      </c>
      <c r="N115" t="n">
        <v>66.98999999999999</v>
      </c>
      <c r="O115" t="n">
        <v>32592.68</v>
      </c>
      <c r="P115" t="n">
        <v>150.33</v>
      </c>
      <c r="Q115" t="n">
        <v>197.75</v>
      </c>
      <c r="R115" t="n">
        <v>29.8</v>
      </c>
      <c r="S115" t="n">
        <v>25.4</v>
      </c>
      <c r="T115" t="n">
        <v>1371.4</v>
      </c>
      <c r="U115" t="n">
        <v>0.85</v>
      </c>
      <c r="V115" t="n">
        <v>0.89</v>
      </c>
      <c r="W115" t="n">
        <v>2.95</v>
      </c>
      <c r="X115" t="n">
        <v>0.08</v>
      </c>
      <c r="Y115" t="n">
        <v>1</v>
      </c>
      <c r="Z115" t="n">
        <v>10</v>
      </c>
      <c r="AA115" t="n">
        <v>390.5367139842401</v>
      </c>
      <c r="AB115" t="n">
        <v>534.349561337079</v>
      </c>
      <c r="AC115" t="n">
        <v>483.3519891673868</v>
      </c>
      <c r="AD115" t="n">
        <v>390536.7139842401</v>
      </c>
      <c r="AE115" t="n">
        <v>534349.5613370789</v>
      </c>
      <c r="AF115" t="n">
        <v>2.477456202572869e-06</v>
      </c>
      <c r="AG115" t="n">
        <v>17.3046875</v>
      </c>
      <c r="AH115" t="n">
        <v>483351.9891673868</v>
      </c>
    </row>
    <row r="116">
      <c r="A116" t="n">
        <v>114</v>
      </c>
      <c r="B116" t="n">
        <v>110</v>
      </c>
      <c r="C116" t="inlineStr">
        <is>
          <t xml:space="preserve">CONCLUIDO	</t>
        </is>
      </c>
      <c r="D116" t="n">
        <v>7.5227</v>
      </c>
      <c r="E116" t="n">
        <v>13.29</v>
      </c>
      <c r="F116" t="n">
        <v>10.47</v>
      </c>
      <c r="G116" t="n">
        <v>125.63</v>
      </c>
      <c r="H116" t="n">
        <v>2</v>
      </c>
      <c r="I116" t="n">
        <v>5</v>
      </c>
      <c r="J116" t="n">
        <v>262.83</v>
      </c>
      <c r="K116" t="n">
        <v>56.13</v>
      </c>
      <c r="L116" t="n">
        <v>29.5</v>
      </c>
      <c r="M116" t="n">
        <v>3</v>
      </c>
      <c r="N116" t="n">
        <v>67.20999999999999</v>
      </c>
      <c r="O116" t="n">
        <v>32650.17</v>
      </c>
      <c r="P116" t="n">
        <v>150.41</v>
      </c>
      <c r="Q116" t="n">
        <v>197.79</v>
      </c>
      <c r="R116" t="n">
        <v>29.91</v>
      </c>
      <c r="S116" t="n">
        <v>25.4</v>
      </c>
      <c r="T116" t="n">
        <v>1427.22</v>
      </c>
      <c r="U116" t="n">
        <v>0.85</v>
      </c>
      <c r="V116" t="n">
        <v>0.89</v>
      </c>
      <c r="W116" t="n">
        <v>2.94</v>
      </c>
      <c r="X116" t="n">
        <v>0.08</v>
      </c>
      <c r="Y116" t="n">
        <v>1</v>
      </c>
      <c r="Z116" t="n">
        <v>10</v>
      </c>
      <c r="AA116" t="n">
        <v>390.6087261855657</v>
      </c>
      <c r="AB116" t="n">
        <v>534.4480916078868</v>
      </c>
      <c r="AC116" t="n">
        <v>483.4411158474369</v>
      </c>
      <c r="AD116" t="n">
        <v>390608.7261855658</v>
      </c>
      <c r="AE116" t="n">
        <v>534448.0916078868</v>
      </c>
      <c r="AF116" t="n">
        <v>2.477225692518665e-06</v>
      </c>
      <c r="AG116" t="n">
        <v>17.3046875</v>
      </c>
      <c r="AH116" t="n">
        <v>483441.1158474369</v>
      </c>
    </row>
    <row r="117">
      <c r="A117" t="n">
        <v>115</v>
      </c>
      <c r="B117" t="n">
        <v>110</v>
      </c>
      <c r="C117" t="inlineStr">
        <is>
          <t xml:space="preserve">CONCLUIDO	</t>
        </is>
      </c>
      <c r="D117" t="n">
        <v>7.5224</v>
      </c>
      <c r="E117" t="n">
        <v>13.29</v>
      </c>
      <c r="F117" t="n">
        <v>10.47</v>
      </c>
      <c r="G117" t="n">
        <v>125.64</v>
      </c>
      <c r="H117" t="n">
        <v>2.01</v>
      </c>
      <c r="I117" t="n">
        <v>5</v>
      </c>
      <c r="J117" t="n">
        <v>263.3</v>
      </c>
      <c r="K117" t="n">
        <v>56.13</v>
      </c>
      <c r="L117" t="n">
        <v>29.75</v>
      </c>
      <c r="M117" t="n">
        <v>3</v>
      </c>
      <c r="N117" t="n">
        <v>67.42</v>
      </c>
      <c r="O117" t="n">
        <v>32707.74</v>
      </c>
      <c r="P117" t="n">
        <v>150.4</v>
      </c>
      <c r="Q117" t="n">
        <v>197.75</v>
      </c>
      <c r="R117" t="n">
        <v>29.93</v>
      </c>
      <c r="S117" t="n">
        <v>25.4</v>
      </c>
      <c r="T117" t="n">
        <v>1436.64</v>
      </c>
      <c r="U117" t="n">
        <v>0.85</v>
      </c>
      <c r="V117" t="n">
        <v>0.89</v>
      </c>
      <c r="W117" t="n">
        <v>2.95</v>
      </c>
      <c r="X117" t="n">
        <v>0.08</v>
      </c>
      <c r="Y117" t="n">
        <v>1</v>
      </c>
      <c r="Z117" t="n">
        <v>10</v>
      </c>
      <c r="AA117" t="n">
        <v>390.6075548768384</v>
      </c>
      <c r="AB117" t="n">
        <v>534.4464889716115</v>
      </c>
      <c r="AC117" t="n">
        <v>483.4396661645185</v>
      </c>
      <c r="AD117" t="n">
        <v>390607.5548768385</v>
      </c>
      <c r="AE117" t="n">
        <v>534446.4889716115</v>
      </c>
      <c r="AF117" t="n">
        <v>2.477126902495435e-06</v>
      </c>
      <c r="AG117" t="n">
        <v>17.3046875</v>
      </c>
      <c r="AH117" t="n">
        <v>483439.6661645185</v>
      </c>
    </row>
    <row r="118">
      <c r="A118" t="n">
        <v>116</v>
      </c>
      <c r="B118" t="n">
        <v>110</v>
      </c>
      <c r="C118" t="inlineStr">
        <is>
          <t xml:space="preserve">CONCLUIDO	</t>
        </is>
      </c>
      <c r="D118" t="n">
        <v>7.5226</v>
      </c>
      <c r="E118" t="n">
        <v>13.29</v>
      </c>
      <c r="F118" t="n">
        <v>10.47</v>
      </c>
      <c r="G118" t="n">
        <v>125.63</v>
      </c>
      <c r="H118" t="n">
        <v>2.02</v>
      </c>
      <c r="I118" t="n">
        <v>5</v>
      </c>
      <c r="J118" t="n">
        <v>263.77</v>
      </c>
      <c r="K118" t="n">
        <v>56.13</v>
      </c>
      <c r="L118" t="n">
        <v>30</v>
      </c>
      <c r="M118" t="n">
        <v>3</v>
      </c>
      <c r="N118" t="n">
        <v>67.64</v>
      </c>
      <c r="O118" t="n">
        <v>32765.39</v>
      </c>
      <c r="P118" t="n">
        <v>150.41</v>
      </c>
      <c r="Q118" t="n">
        <v>197.75</v>
      </c>
      <c r="R118" t="n">
        <v>29.88</v>
      </c>
      <c r="S118" t="n">
        <v>25.4</v>
      </c>
      <c r="T118" t="n">
        <v>1410.57</v>
      </c>
      <c r="U118" t="n">
        <v>0.85</v>
      </c>
      <c r="V118" t="n">
        <v>0.89</v>
      </c>
      <c r="W118" t="n">
        <v>2.95</v>
      </c>
      <c r="X118" t="n">
        <v>0.08</v>
      </c>
      <c r="Y118" t="n">
        <v>1</v>
      </c>
      <c r="Z118" t="n">
        <v>10</v>
      </c>
      <c r="AA118" t="n">
        <v>390.610747141658</v>
      </c>
      <c r="AB118" t="n">
        <v>534.4508567691705</v>
      </c>
      <c r="AC118" t="n">
        <v>483.4436171056087</v>
      </c>
      <c r="AD118" t="n">
        <v>390610.747141658</v>
      </c>
      <c r="AE118" t="n">
        <v>534450.8567691705</v>
      </c>
      <c r="AF118" t="n">
        <v>2.477192762510921e-06</v>
      </c>
      <c r="AG118" t="n">
        <v>17.3046875</v>
      </c>
      <c r="AH118" t="n">
        <v>483443.6171056087</v>
      </c>
    </row>
    <row r="119">
      <c r="A119" t="n">
        <v>117</v>
      </c>
      <c r="B119" t="n">
        <v>110</v>
      </c>
      <c r="C119" t="inlineStr">
        <is>
          <t xml:space="preserve">CONCLUIDO	</t>
        </is>
      </c>
      <c r="D119" t="n">
        <v>7.521</v>
      </c>
      <c r="E119" t="n">
        <v>13.3</v>
      </c>
      <c r="F119" t="n">
        <v>10.47</v>
      </c>
      <c r="G119" t="n">
        <v>125.67</v>
      </c>
      <c r="H119" t="n">
        <v>2.04</v>
      </c>
      <c r="I119" t="n">
        <v>5</v>
      </c>
      <c r="J119" t="n">
        <v>264.23</v>
      </c>
      <c r="K119" t="n">
        <v>56.13</v>
      </c>
      <c r="L119" t="n">
        <v>30.25</v>
      </c>
      <c r="M119" t="n">
        <v>3</v>
      </c>
      <c r="N119" t="n">
        <v>67.86</v>
      </c>
      <c r="O119" t="n">
        <v>32823.12</v>
      </c>
      <c r="P119" t="n">
        <v>150.38</v>
      </c>
      <c r="Q119" t="n">
        <v>197.75</v>
      </c>
      <c r="R119" t="n">
        <v>29.88</v>
      </c>
      <c r="S119" t="n">
        <v>25.4</v>
      </c>
      <c r="T119" t="n">
        <v>1412.52</v>
      </c>
      <c r="U119" t="n">
        <v>0.85</v>
      </c>
      <c r="V119" t="n">
        <v>0.89</v>
      </c>
      <c r="W119" t="n">
        <v>2.95</v>
      </c>
      <c r="X119" t="n">
        <v>0.08</v>
      </c>
      <c r="Y119" t="n">
        <v>1</v>
      </c>
      <c r="Z119" t="n">
        <v>10</v>
      </c>
      <c r="AA119" t="n">
        <v>390.6213826934883</v>
      </c>
      <c r="AB119" t="n">
        <v>534.465408800392</v>
      </c>
      <c r="AC119" t="n">
        <v>483.4567803113943</v>
      </c>
      <c r="AD119" t="n">
        <v>390621.3826934883</v>
      </c>
      <c r="AE119" t="n">
        <v>534465.4088003919</v>
      </c>
      <c r="AF119" t="n">
        <v>2.476665882387026e-06</v>
      </c>
      <c r="AG119" t="n">
        <v>17.31770833333333</v>
      </c>
      <c r="AH119" t="n">
        <v>483456.7803113943</v>
      </c>
    </row>
    <row r="120">
      <c r="A120" t="n">
        <v>118</v>
      </c>
      <c r="B120" t="n">
        <v>110</v>
      </c>
      <c r="C120" t="inlineStr">
        <is>
          <t xml:space="preserve">CONCLUIDO	</t>
        </is>
      </c>
      <c r="D120" t="n">
        <v>7.5241</v>
      </c>
      <c r="E120" t="n">
        <v>13.29</v>
      </c>
      <c r="F120" t="n">
        <v>10.47</v>
      </c>
      <c r="G120" t="n">
        <v>125.6</v>
      </c>
      <c r="H120" t="n">
        <v>2.05</v>
      </c>
      <c r="I120" t="n">
        <v>5</v>
      </c>
      <c r="J120" t="n">
        <v>264.7</v>
      </c>
      <c r="K120" t="n">
        <v>56.13</v>
      </c>
      <c r="L120" t="n">
        <v>30.5</v>
      </c>
      <c r="M120" t="n">
        <v>3</v>
      </c>
      <c r="N120" t="n">
        <v>68.08</v>
      </c>
      <c r="O120" t="n">
        <v>32880.94</v>
      </c>
      <c r="P120" t="n">
        <v>150.31</v>
      </c>
      <c r="Q120" t="n">
        <v>197.75</v>
      </c>
      <c r="R120" t="n">
        <v>29.84</v>
      </c>
      <c r="S120" t="n">
        <v>25.4</v>
      </c>
      <c r="T120" t="n">
        <v>1389.03</v>
      </c>
      <c r="U120" t="n">
        <v>0.85</v>
      </c>
      <c r="V120" t="n">
        <v>0.89</v>
      </c>
      <c r="W120" t="n">
        <v>2.94</v>
      </c>
      <c r="X120" t="n">
        <v>0.08</v>
      </c>
      <c r="Y120" t="n">
        <v>1</v>
      </c>
      <c r="Z120" t="n">
        <v>10</v>
      </c>
      <c r="AA120" t="n">
        <v>390.5081114041448</v>
      </c>
      <c r="AB120" t="n">
        <v>534.3104260251357</v>
      </c>
      <c r="AC120" t="n">
        <v>483.3165888746886</v>
      </c>
      <c r="AD120" t="n">
        <v>390508.1114041447</v>
      </c>
      <c r="AE120" t="n">
        <v>534310.4260251357</v>
      </c>
      <c r="AF120" t="n">
        <v>2.477686712627074e-06</v>
      </c>
      <c r="AG120" t="n">
        <v>17.3046875</v>
      </c>
      <c r="AH120" t="n">
        <v>483316.5888746887</v>
      </c>
    </row>
    <row r="121">
      <c r="A121" t="n">
        <v>119</v>
      </c>
      <c r="B121" t="n">
        <v>110</v>
      </c>
      <c r="C121" t="inlineStr">
        <is>
          <t xml:space="preserve">CONCLUIDO	</t>
        </is>
      </c>
      <c r="D121" t="n">
        <v>7.5224</v>
      </c>
      <c r="E121" t="n">
        <v>13.29</v>
      </c>
      <c r="F121" t="n">
        <v>10.47</v>
      </c>
      <c r="G121" t="n">
        <v>125.64</v>
      </c>
      <c r="H121" t="n">
        <v>2.06</v>
      </c>
      <c r="I121" t="n">
        <v>5</v>
      </c>
      <c r="J121" t="n">
        <v>265.17</v>
      </c>
      <c r="K121" t="n">
        <v>56.13</v>
      </c>
      <c r="L121" t="n">
        <v>30.75</v>
      </c>
      <c r="M121" t="n">
        <v>3</v>
      </c>
      <c r="N121" t="n">
        <v>68.3</v>
      </c>
      <c r="O121" t="n">
        <v>32938.83</v>
      </c>
      <c r="P121" t="n">
        <v>150.26</v>
      </c>
      <c r="Q121" t="n">
        <v>197.76</v>
      </c>
      <c r="R121" t="n">
        <v>29.9</v>
      </c>
      <c r="S121" t="n">
        <v>25.4</v>
      </c>
      <c r="T121" t="n">
        <v>1420.66</v>
      </c>
      <c r="U121" t="n">
        <v>0.85</v>
      </c>
      <c r="V121" t="n">
        <v>0.89</v>
      </c>
      <c r="W121" t="n">
        <v>2.95</v>
      </c>
      <c r="X121" t="n">
        <v>0.08</v>
      </c>
      <c r="Y121" t="n">
        <v>1</v>
      </c>
      <c r="Z121" t="n">
        <v>10</v>
      </c>
      <c r="AA121" t="n">
        <v>390.5062741420498</v>
      </c>
      <c r="AB121" t="n">
        <v>534.307912202083</v>
      </c>
      <c r="AC121" t="n">
        <v>483.3143149673801</v>
      </c>
      <c r="AD121" t="n">
        <v>390506.2741420498</v>
      </c>
      <c r="AE121" t="n">
        <v>534307.912202083</v>
      </c>
      <c r="AF121" t="n">
        <v>2.477126902495435e-06</v>
      </c>
      <c r="AG121" t="n">
        <v>17.3046875</v>
      </c>
      <c r="AH121" t="n">
        <v>483314.3149673801</v>
      </c>
    </row>
    <row r="122">
      <c r="A122" t="n">
        <v>120</v>
      </c>
      <c r="B122" t="n">
        <v>110</v>
      </c>
      <c r="C122" t="inlineStr">
        <is>
          <t xml:space="preserve">CONCLUIDO	</t>
        </is>
      </c>
      <c r="D122" t="n">
        <v>7.5238</v>
      </c>
      <c r="E122" t="n">
        <v>13.29</v>
      </c>
      <c r="F122" t="n">
        <v>10.47</v>
      </c>
      <c r="G122" t="n">
        <v>125.61</v>
      </c>
      <c r="H122" t="n">
        <v>2.08</v>
      </c>
      <c r="I122" t="n">
        <v>5</v>
      </c>
      <c r="J122" t="n">
        <v>265.64</v>
      </c>
      <c r="K122" t="n">
        <v>56.13</v>
      </c>
      <c r="L122" t="n">
        <v>31</v>
      </c>
      <c r="M122" t="n">
        <v>3</v>
      </c>
      <c r="N122" t="n">
        <v>68.52</v>
      </c>
      <c r="O122" t="n">
        <v>32996.81</v>
      </c>
      <c r="P122" t="n">
        <v>150.14</v>
      </c>
      <c r="Q122" t="n">
        <v>197.75</v>
      </c>
      <c r="R122" t="n">
        <v>29.78</v>
      </c>
      <c r="S122" t="n">
        <v>25.4</v>
      </c>
      <c r="T122" t="n">
        <v>1361.86</v>
      </c>
      <c r="U122" t="n">
        <v>0.85</v>
      </c>
      <c r="V122" t="n">
        <v>0.89</v>
      </c>
      <c r="W122" t="n">
        <v>2.95</v>
      </c>
      <c r="X122" t="n">
        <v>0.08</v>
      </c>
      <c r="Y122" t="n">
        <v>1</v>
      </c>
      <c r="Z122" t="n">
        <v>10</v>
      </c>
      <c r="AA122" t="n">
        <v>390.3912084285315</v>
      </c>
      <c r="AB122" t="n">
        <v>534.1504742165064</v>
      </c>
      <c r="AC122" t="n">
        <v>483.1719026421812</v>
      </c>
      <c r="AD122" t="n">
        <v>390391.2084285315</v>
      </c>
      <c r="AE122" t="n">
        <v>534150.4742165064</v>
      </c>
      <c r="AF122" t="n">
        <v>2.477587922603843e-06</v>
      </c>
      <c r="AG122" t="n">
        <v>17.3046875</v>
      </c>
      <c r="AH122" t="n">
        <v>483171.9026421812</v>
      </c>
    </row>
    <row r="123">
      <c r="A123" t="n">
        <v>121</v>
      </c>
      <c r="B123" t="n">
        <v>110</v>
      </c>
      <c r="C123" t="inlineStr">
        <is>
          <t xml:space="preserve">CONCLUIDO	</t>
        </is>
      </c>
      <c r="D123" t="n">
        <v>7.5238</v>
      </c>
      <c r="E123" t="n">
        <v>13.29</v>
      </c>
      <c r="F123" t="n">
        <v>10.47</v>
      </c>
      <c r="G123" t="n">
        <v>125.61</v>
      </c>
      <c r="H123" t="n">
        <v>2.09</v>
      </c>
      <c r="I123" t="n">
        <v>5</v>
      </c>
      <c r="J123" t="n">
        <v>266.11</v>
      </c>
      <c r="K123" t="n">
        <v>56.13</v>
      </c>
      <c r="L123" t="n">
        <v>31.25</v>
      </c>
      <c r="M123" t="n">
        <v>3</v>
      </c>
      <c r="N123" t="n">
        <v>68.73999999999999</v>
      </c>
      <c r="O123" t="n">
        <v>33054.88</v>
      </c>
      <c r="P123" t="n">
        <v>150.06</v>
      </c>
      <c r="Q123" t="n">
        <v>197.76</v>
      </c>
      <c r="R123" t="n">
        <v>29.78</v>
      </c>
      <c r="S123" t="n">
        <v>25.4</v>
      </c>
      <c r="T123" t="n">
        <v>1360.16</v>
      </c>
      <c r="U123" t="n">
        <v>0.85</v>
      </c>
      <c r="V123" t="n">
        <v>0.89</v>
      </c>
      <c r="W123" t="n">
        <v>2.95</v>
      </c>
      <c r="X123" t="n">
        <v>0.08</v>
      </c>
      <c r="Y123" t="n">
        <v>1</v>
      </c>
      <c r="Z123" t="n">
        <v>10</v>
      </c>
      <c r="AA123" t="n">
        <v>390.3333444920424</v>
      </c>
      <c r="AB123" t="n">
        <v>534.0713022258252</v>
      </c>
      <c r="AC123" t="n">
        <v>483.1002867151721</v>
      </c>
      <c r="AD123" t="n">
        <v>390333.3444920424</v>
      </c>
      <c r="AE123" t="n">
        <v>534071.3022258253</v>
      </c>
      <c r="AF123" t="n">
        <v>2.477587922603843e-06</v>
      </c>
      <c r="AG123" t="n">
        <v>17.3046875</v>
      </c>
      <c r="AH123" t="n">
        <v>483100.2867151721</v>
      </c>
    </row>
    <row r="124">
      <c r="A124" t="n">
        <v>122</v>
      </c>
      <c r="B124" t="n">
        <v>110</v>
      </c>
      <c r="C124" t="inlineStr">
        <is>
          <t xml:space="preserve">CONCLUIDO	</t>
        </is>
      </c>
      <c r="D124" t="n">
        <v>7.5268</v>
      </c>
      <c r="E124" t="n">
        <v>13.29</v>
      </c>
      <c r="F124" t="n">
        <v>10.46</v>
      </c>
      <c r="G124" t="n">
        <v>125.54</v>
      </c>
      <c r="H124" t="n">
        <v>2.1</v>
      </c>
      <c r="I124" t="n">
        <v>5</v>
      </c>
      <c r="J124" t="n">
        <v>266.59</v>
      </c>
      <c r="K124" t="n">
        <v>56.13</v>
      </c>
      <c r="L124" t="n">
        <v>31.5</v>
      </c>
      <c r="M124" t="n">
        <v>3</v>
      </c>
      <c r="N124" t="n">
        <v>68.95999999999999</v>
      </c>
      <c r="O124" t="n">
        <v>33113.03</v>
      </c>
      <c r="P124" t="n">
        <v>149.83</v>
      </c>
      <c r="Q124" t="n">
        <v>197.75</v>
      </c>
      <c r="R124" t="n">
        <v>29.59</v>
      </c>
      <c r="S124" t="n">
        <v>25.4</v>
      </c>
      <c r="T124" t="n">
        <v>1264.45</v>
      </c>
      <c r="U124" t="n">
        <v>0.86</v>
      </c>
      <c r="V124" t="n">
        <v>0.89</v>
      </c>
      <c r="W124" t="n">
        <v>2.95</v>
      </c>
      <c r="X124" t="n">
        <v>0.07000000000000001</v>
      </c>
      <c r="Y124" t="n">
        <v>1</v>
      </c>
      <c r="Z124" t="n">
        <v>10</v>
      </c>
      <c r="AA124" t="n">
        <v>390.065308477426</v>
      </c>
      <c r="AB124" t="n">
        <v>533.7045635257126</v>
      </c>
      <c r="AC124" t="n">
        <v>482.7685490418772</v>
      </c>
      <c r="AD124" t="n">
        <v>390065.3084774259</v>
      </c>
      <c r="AE124" t="n">
        <v>533704.5635257126</v>
      </c>
      <c r="AF124" t="n">
        <v>2.478575822836148e-06</v>
      </c>
      <c r="AG124" t="n">
        <v>17.3046875</v>
      </c>
      <c r="AH124" t="n">
        <v>482768.5490418772</v>
      </c>
    </row>
    <row r="125">
      <c r="A125" t="n">
        <v>123</v>
      </c>
      <c r="B125" t="n">
        <v>110</v>
      </c>
      <c r="C125" t="inlineStr">
        <is>
          <t xml:space="preserve">CONCLUIDO	</t>
        </is>
      </c>
      <c r="D125" t="n">
        <v>7.5256</v>
      </c>
      <c r="E125" t="n">
        <v>13.29</v>
      </c>
      <c r="F125" t="n">
        <v>10.46</v>
      </c>
      <c r="G125" t="n">
        <v>125.57</v>
      </c>
      <c r="H125" t="n">
        <v>2.12</v>
      </c>
      <c r="I125" t="n">
        <v>5</v>
      </c>
      <c r="J125" t="n">
        <v>267.06</v>
      </c>
      <c r="K125" t="n">
        <v>56.13</v>
      </c>
      <c r="L125" t="n">
        <v>31.75</v>
      </c>
      <c r="M125" t="n">
        <v>3</v>
      </c>
      <c r="N125" t="n">
        <v>69.18000000000001</v>
      </c>
      <c r="O125" t="n">
        <v>33171.26</v>
      </c>
      <c r="P125" t="n">
        <v>149.75</v>
      </c>
      <c r="Q125" t="n">
        <v>197.75</v>
      </c>
      <c r="R125" t="n">
        <v>29.67</v>
      </c>
      <c r="S125" t="n">
        <v>25.4</v>
      </c>
      <c r="T125" t="n">
        <v>1304.26</v>
      </c>
      <c r="U125" t="n">
        <v>0.86</v>
      </c>
      <c r="V125" t="n">
        <v>0.89</v>
      </c>
      <c r="W125" t="n">
        <v>2.95</v>
      </c>
      <c r="X125" t="n">
        <v>0.07000000000000001</v>
      </c>
      <c r="Y125" t="n">
        <v>1</v>
      </c>
      <c r="Z125" t="n">
        <v>10</v>
      </c>
      <c r="AA125" t="n">
        <v>390.0316135354929</v>
      </c>
      <c r="AB125" t="n">
        <v>533.6584606196438</v>
      </c>
      <c r="AC125" t="n">
        <v>482.7268461324579</v>
      </c>
      <c r="AD125" t="n">
        <v>390031.6135354929</v>
      </c>
      <c r="AE125" t="n">
        <v>533658.4606196438</v>
      </c>
      <c r="AF125" t="n">
        <v>2.478180662743226e-06</v>
      </c>
      <c r="AG125" t="n">
        <v>17.3046875</v>
      </c>
      <c r="AH125" t="n">
        <v>482726.8461324578</v>
      </c>
    </row>
    <row r="126">
      <c r="A126" t="n">
        <v>124</v>
      </c>
      <c r="B126" t="n">
        <v>110</v>
      </c>
      <c r="C126" t="inlineStr">
        <is>
          <t xml:space="preserve">CONCLUIDO	</t>
        </is>
      </c>
      <c r="D126" t="n">
        <v>7.5259</v>
      </c>
      <c r="E126" t="n">
        <v>13.29</v>
      </c>
      <c r="F126" t="n">
        <v>10.46</v>
      </c>
      <c r="G126" t="n">
        <v>125.56</v>
      </c>
      <c r="H126" t="n">
        <v>2.13</v>
      </c>
      <c r="I126" t="n">
        <v>5</v>
      </c>
      <c r="J126" t="n">
        <v>267.53</v>
      </c>
      <c r="K126" t="n">
        <v>56.13</v>
      </c>
      <c r="L126" t="n">
        <v>32</v>
      </c>
      <c r="M126" t="n">
        <v>3</v>
      </c>
      <c r="N126" t="n">
        <v>69.40000000000001</v>
      </c>
      <c r="O126" t="n">
        <v>33229.58</v>
      </c>
      <c r="P126" t="n">
        <v>149.72</v>
      </c>
      <c r="Q126" t="n">
        <v>197.77</v>
      </c>
      <c r="R126" t="n">
        <v>29.64</v>
      </c>
      <c r="S126" t="n">
        <v>25.4</v>
      </c>
      <c r="T126" t="n">
        <v>1289.61</v>
      </c>
      <c r="U126" t="n">
        <v>0.86</v>
      </c>
      <c r="V126" t="n">
        <v>0.89</v>
      </c>
      <c r="W126" t="n">
        <v>2.95</v>
      </c>
      <c r="X126" t="n">
        <v>0.07000000000000001</v>
      </c>
      <c r="Y126" t="n">
        <v>1</v>
      </c>
      <c r="Z126" t="n">
        <v>10</v>
      </c>
      <c r="AA126" t="n">
        <v>390.0038834093801</v>
      </c>
      <c r="AB126" t="n">
        <v>533.6205190377294</v>
      </c>
      <c r="AC126" t="n">
        <v>482.69252564187</v>
      </c>
      <c r="AD126" t="n">
        <v>390003.8834093801</v>
      </c>
      <c r="AE126" t="n">
        <v>533620.5190377295</v>
      </c>
      <c r="AF126" t="n">
        <v>2.478279452766456e-06</v>
      </c>
      <c r="AG126" t="n">
        <v>17.3046875</v>
      </c>
      <c r="AH126" t="n">
        <v>482692.52564187</v>
      </c>
    </row>
    <row r="127">
      <c r="A127" t="n">
        <v>125</v>
      </c>
      <c r="B127" t="n">
        <v>110</v>
      </c>
      <c r="C127" t="inlineStr">
        <is>
          <t xml:space="preserve">CONCLUIDO	</t>
        </is>
      </c>
      <c r="D127" t="n">
        <v>7.5289</v>
      </c>
      <c r="E127" t="n">
        <v>13.28</v>
      </c>
      <c r="F127" t="n">
        <v>10.46</v>
      </c>
      <c r="G127" t="n">
        <v>125.5</v>
      </c>
      <c r="H127" t="n">
        <v>2.14</v>
      </c>
      <c r="I127" t="n">
        <v>5</v>
      </c>
      <c r="J127" t="n">
        <v>268</v>
      </c>
      <c r="K127" t="n">
        <v>56.13</v>
      </c>
      <c r="L127" t="n">
        <v>32.25</v>
      </c>
      <c r="M127" t="n">
        <v>3</v>
      </c>
      <c r="N127" t="n">
        <v>69.63</v>
      </c>
      <c r="O127" t="n">
        <v>33287.98</v>
      </c>
      <c r="P127" t="n">
        <v>149.42</v>
      </c>
      <c r="Q127" t="n">
        <v>197.75</v>
      </c>
      <c r="R127" t="n">
        <v>29.49</v>
      </c>
      <c r="S127" t="n">
        <v>25.4</v>
      </c>
      <c r="T127" t="n">
        <v>1214.39</v>
      </c>
      <c r="U127" t="n">
        <v>0.86</v>
      </c>
      <c r="V127" t="n">
        <v>0.89</v>
      </c>
      <c r="W127" t="n">
        <v>2.95</v>
      </c>
      <c r="X127" t="n">
        <v>0.07000000000000001</v>
      </c>
      <c r="Y127" t="n">
        <v>1</v>
      </c>
      <c r="Z127" t="n">
        <v>10</v>
      </c>
      <c r="AA127" t="n">
        <v>389.7267036924562</v>
      </c>
      <c r="AB127" t="n">
        <v>533.2412695207281</v>
      </c>
      <c r="AC127" t="n">
        <v>482.3494711664914</v>
      </c>
      <c r="AD127" t="n">
        <v>389726.7036924562</v>
      </c>
      <c r="AE127" t="n">
        <v>533241.2695207282</v>
      </c>
      <c r="AF127" t="n">
        <v>2.479267352998761e-06</v>
      </c>
      <c r="AG127" t="n">
        <v>17.29166666666667</v>
      </c>
      <c r="AH127" t="n">
        <v>482349.4711664913</v>
      </c>
    </row>
    <row r="128">
      <c r="A128" t="n">
        <v>126</v>
      </c>
      <c r="B128" t="n">
        <v>110</v>
      </c>
      <c r="C128" t="inlineStr">
        <is>
          <t xml:space="preserve">CONCLUIDO	</t>
        </is>
      </c>
      <c r="D128" t="n">
        <v>7.526</v>
      </c>
      <c r="E128" t="n">
        <v>13.29</v>
      </c>
      <c r="F128" t="n">
        <v>10.46</v>
      </c>
      <c r="G128" t="n">
        <v>125.56</v>
      </c>
      <c r="H128" t="n">
        <v>2.15</v>
      </c>
      <c r="I128" t="n">
        <v>5</v>
      </c>
      <c r="J128" t="n">
        <v>268.48</v>
      </c>
      <c r="K128" t="n">
        <v>56.13</v>
      </c>
      <c r="L128" t="n">
        <v>32.5</v>
      </c>
      <c r="M128" t="n">
        <v>3</v>
      </c>
      <c r="N128" t="n">
        <v>69.84999999999999</v>
      </c>
      <c r="O128" t="n">
        <v>33346.47</v>
      </c>
      <c r="P128" t="n">
        <v>149.42</v>
      </c>
      <c r="Q128" t="n">
        <v>197.75</v>
      </c>
      <c r="R128" t="n">
        <v>29.6</v>
      </c>
      <c r="S128" t="n">
        <v>25.4</v>
      </c>
      <c r="T128" t="n">
        <v>1273.26</v>
      </c>
      <c r="U128" t="n">
        <v>0.86</v>
      </c>
      <c r="V128" t="n">
        <v>0.89</v>
      </c>
      <c r="W128" t="n">
        <v>2.95</v>
      </c>
      <c r="X128" t="n">
        <v>0.07000000000000001</v>
      </c>
      <c r="Y128" t="n">
        <v>1</v>
      </c>
      <c r="Z128" t="n">
        <v>10</v>
      </c>
      <c r="AA128" t="n">
        <v>389.7849450716031</v>
      </c>
      <c r="AB128" t="n">
        <v>533.3209579451052</v>
      </c>
      <c r="AC128" t="n">
        <v>482.4215542394892</v>
      </c>
      <c r="AD128" t="n">
        <v>389784.9450716031</v>
      </c>
      <c r="AE128" t="n">
        <v>533320.9579451052</v>
      </c>
      <c r="AF128" t="n">
        <v>2.478312382774199e-06</v>
      </c>
      <c r="AG128" t="n">
        <v>17.3046875</v>
      </c>
      <c r="AH128" t="n">
        <v>482421.5542394893</v>
      </c>
    </row>
    <row r="129">
      <c r="A129" t="n">
        <v>127</v>
      </c>
      <c r="B129" t="n">
        <v>110</v>
      </c>
      <c r="C129" t="inlineStr">
        <is>
          <t xml:space="preserve">CONCLUIDO	</t>
        </is>
      </c>
      <c r="D129" t="n">
        <v>7.5262</v>
      </c>
      <c r="E129" t="n">
        <v>13.29</v>
      </c>
      <c r="F129" t="n">
        <v>10.46</v>
      </c>
      <c r="G129" t="n">
        <v>125.56</v>
      </c>
      <c r="H129" t="n">
        <v>2.17</v>
      </c>
      <c r="I129" t="n">
        <v>5</v>
      </c>
      <c r="J129" t="n">
        <v>268.95</v>
      </c>
      <c r="K129" t="n">
        <v>56.13</v>
      </c>
      <c r="L129" t="n">
        <v>32.75</v>
      </c>
      <c r="M129" t="n">
        <v>3</v>
      </c>
      <c r="N129" t="n">
        <v>70.08</v>
      </c>
      <c r="O129" t="n">
        <v>33405.04</v>
      </c>
      <c r="P129" t="n">
        <v>149.04</v>
      </c>
      <c r="Q129" t="n">
        <v>197.78</v>
      </c>
      <c r="R129" t="n">
        <v>29.62</v>
      </c>
      <c r="S129" t="n">
        <v>25.4</v>
      </c>
      <c r="T129" t="n">
        <v>1283.31</v>
      </c>
      <c r="U129" t="n">
        <v>0.86</v>
      </c>
      <c r="V129" t="n">
        <v>0.89</v>
      </c>
      <c r="W129" t="n">
        <v>2.95</v>
      </c>
      <c r="X129" t="n">
        <v>0.07000000000000001</v>
      </c>
      <c r="Y129" t="n">
        <v>1</v>
      </c>
      <c r="Z129" t="n">
        <v>10</v>
      </c>
      <c r="AA129" t="n">
        <v>389.5061609324863</v>
      </c>
      <c r="AB129" t="n">
        <v>532.9395131868773</v>
      </c>
      <c r="AC129" t="n">
        <v>482.0765140336256</v>
      </c>
      <c r="AD129" t="n">
        <v>389506.1609324863</v>
      </c>
      <c r="AE129" t="n">
        <v>532939.5131868774</v>
      </c>
      <c r="AF129" t="n">
        <v>2.478378242789687e-06</v>
      </c>
      <c r="AG129" t="n">
        <v>17.3046875</v>
      </c>
      <c r="AH129" t="n">
        <v>482076.5140336256</v>
      </c>
    </row>
    <row r="130">
      <c r="A130" t="n">
        <v>128</v>
      </c>
      <c r="B130" t="n">
        <v>110</v>
      </c>
      <c r="C130" t="inlineStr">
        <is>
          <t xml:space="preserve">CONCLUIDO	</t>
        </is>
      </c>
      <c r="D130" t="n">
        <v>7.5276</v>
      </c>
      <c r="E130" t="n">
        <v>13.28</v>
      </c>
      <c r="F130" t="n">
        <v>10.46</v>
      </c>
      <c r="G130" t="n">
        <v>125.53</v>
      </c>
      <c r="H130" t="n">
        <v>2.18</v>
      </c>
      <c r="I130" t="n">
        <v>5</v>
      </c>
      <c r="J130" t="n">
        <v>269.43</v>
      </c>
      <c r="K130" t="n">
        <v>56.13</v>
      </c>
      <c r="L130" t="n">
        <v>33</v>
      </c>
      <c r="M130" t="n">
        <v>3</v>
      </c>
      <c r="N130" t="n">
        <v>70.3</v>
      </c>
      <c r="O130" t="n">
        <v>33463.7</v>
      </c>
      <c r="P130" t="n">
        <v>148.75</v>
      </c>
      <c r="Q130" t="n">
        <v>197.75</v>
      </c>
      <c r="R130" t="n">
        <v>29.58</v>
      </c>
      <c r="S130" t="n">
        <v>25.4</v>
      </c>
      <c r="T130" t="n">
        <v>1263.36</v>
      </c>
      <c r="U130" t="n">
        <v>0.86</v>
      </c>
      <c r="V130" t="n">
        <v>0.89</v>
      </c>
      <c r="W130" t="n">
        <v>2.95</v>
      </c>
      <c r="X130" t="n">
        <v>0.07000000000000001</v>
      </c>
      <c r="Y130" t="n">
        <v>1</v>
      </c>
      <c r="Z130" t="n">
        <v>10</v>
      </c>
      <c r="AA130" t="n">
        <v>389.2684405151876</v>
      </c>
      <c r="AB130" t="n">
        <v>532.6142536244446</v>
      </c>
      <c r="AC130" t="n">
        <v>481.7822967873267</v>
      </c>
      <c r="AD130" t="n">
        <v>389268.4405151876</v>
      </c>
      <c r="AE130" t="n">
        <v>532614.2536244446</v>
      </c>
      <c r="AF130" t="n">
        <v>2.478839262898095e-06</v>
      </c>
      <c r="AG130" t="n">
        <v>17.29166666666667</v>
      </c>
      <c r="AH130" t="n">
        <v>481782.2967873267</v>
      </c>
    </row>
    <row r="131">
      <c r="A131" t="n">
        <v>129</v>
      </c>
      <c r="B131" t="n">
        <v>110</v>
      </c>
      <c r="C131" t="inlineStr">
        <is>
          <t xml:space="preserve">CONCLUIDO	</t>
        </is>
      </c>
      <c r="D131" t="n">
        <v>7.5267</v>
      </c>
      <c r="E131" t="n">
        <v>13.29</v>
      </c>
      <c r="F131" t="n">
        <v>10.46</v>
      </c>
      <c r="G131" t="n">
        <v>125.55</v>
      </c>
      <c r="H131" t="n">
        <v>2.19</v>
      </c>
      <c r="I131" t="n">
        <v>5</v>
      </c>
      <c r="J131" t="n">
        <v>269.9</v>
      </c>
      <c r="K131" t="n">
        <v>56.13</v>
      </c>
      <c r="L131" t="n">
        <v>33.25</v>
      </c>
      <c r="M131" t="n">
        <v>3</v>
      </c>
      <c r="N131" t="n">
        <v>70.53</v>
      </c>
      <c r="O131" t="n">
        <v>33522.45</v>
      </c>
      <c r="P131" t="n">
        <v>148.57</v>
      </c>
      <c r="Q131" t="n">
        <v>197.75</v>
      </c>
      <c r="R131" t="n">
        <v>29.61</v>
      </c>
      <c r="S131" t="n">
        <v>25.4</v>
      </c>
      <c r="T131" t="n">
        <v>1278.03</v>
      </c>
      <c r="U131" t="n">
        <v>0.86</v>
      </c>
      <c r="V131" t="n">
        <v>0.89</v>
      </c>
      <c r="W131" t="n">
        <v>2.95</v>
      </c>
      <c r="X131" t="n">
        <v>0.07000000000000001</v>
      </c>
      <c r="Y131" t="n">
        <v>1</v>
      </c>
      <c r="Z131" t="n">
        <v>10</v>
      </c>
      <c r="AA131" t="n">
        <v>389.1563152543881</v>
      </c>
      <c r="AB131" t="n">
        <v>532.4608388960014</v>
      </c>
      <c r="AC131" t="n">
        <v>481.6435237452472</v>
      </c>
      <c r="AD131" t="n">
        <v>389156.3152543881</v>
      </c>
      <c r="AE131" t="n">
        <v>532460.8388960015</v>
      </c>
      <c r="AF131" t="n">
        <v>2.478542892828404e-06</v>
      </c>
      <c r="AG131" t="n">
        <v>17.3046875</v>
      </c>
      <c r="AH131" t="n">
        <v>481643.5237452472</v>
      </c>
    </row>
    <row r="132">
      <c r="A132" t="n">
        <v>130</v>
      </c>
      <c r="B132" t="n">
        <v>110</v>
      </c>
      <c r="C132" t="inlineStr">
        <is>
          <t xml:space="preserve">CONCLUIDO	</t>
        </is>
      </c>
      <c r="D132" t="n">
        <v>7.5237</v>
      </c>
      <c r="E132" t="n">
        <v>13.29</v>
      </c>
      <c r="F132" t="n">
        <v>10.47</v>
      </c>
      <c r="G132" t="n">
        <v>125.61</v>
      </c>
      <c r="H132" t="n">
        <v>2.21</v>
      </c>
      <c r="I132" t="n">
        <v>5</v>
      </c>
      <c r="J132" t="n">
        <v>270.38</v>
      </c>
      <c r="K132" t="n">
        <v>56.13</v>
      </c>
      <c r="L132" t="n">
        <v>33.5</v>
      </c>
      <c r="M132" t="n">
        <v>3</v>
      </c>
      <c r="N132" t="n">
        <v>70.76000000000001</v>
      </c>
      <c r="O132" t="n">
        <v>33581.28</v>
      </c>
      <c r="P132" t="n">
        <v>148.57</v>
      </c>
      <c r="Q132" t="n">
        <v>197.75</v>
      </c>
      <c r="R132" t="n">
        <v>29.79</v>
      </c>
      <c r="S132" t="n">
        <v>25.4</v>
      </c>
      <c r="T132" t="n">
        <v>1368.36</v>
      </c>
      <c r="U132" t="n">
        <v>0.85</v>
      </c>
      <c r="V132" t="n">
        <v>0.89</v>
      </c>
      <c r="W132" t="n">
        <v>2.95</v>
      </c>
      <c r="X132" t="n">
        <v>0.08</v>
      </c>
      <c r="Y132" t="n">
        <v>1</v>
      </c>
      <c r="Z132" t="n">
        <v>10</v>
      </c>
      <c r="AA132" t="n">
        <v>389.2576313510828</v>
      </c>
      <c r="AB132" t="n">
        <v>532.5994640492497</v>
      </c>
      <c r="AC132" t="n">
        <v>481.7689187084312</v>
      </c>
      <c r="AD132" t="n">
        <v>389257.6313510828</v>
      </c>
      <c r="AE132" t="n">
        <v>532599.4640492498</v>
      </c>
      <c r="AF132" t="n">
        <v>2.4775549925961e-06</v>
      </c>
      <c r="AG132" t="n">
        <v>17.3046875</v>
      </c>
      <c r="AH132" t="n">
        <v>481768.9187084312</v>
      </c>
    </row>
    <row r="133">
      <c r="A133" t="n">
        <v>131</v>
      </c>
      <c r="B133" t="n">
        <v>110</v>
      </c>
      <c r="C133" t="inlineStr">
        <is>
          <t xml:space="preserve">CONCLUIDO	</t>
        </is>
      </c>
      <c r="D133" t="n">
        <v>7.523</v>
      </c>
      <c r="E133" t="n">
        <v>13.29</v>
      </c>
      <c r="F133" t="n">
        <v>10.47</v>
      </c>
      <c r="G133" t="n">
        <v>125.62</v>
      </c>
      <c r="H133" t="n">
        <v>2.22</v>
      </c>
      <c r="I133" t="n">
        <v>5</v>
      </c>
      <c r="J133" t="n">
        <v>270.86</v>
      </c>
      <c r="K133" t="n">
        <v>56.13</v>
      </c>
      <c r="L133" t="n">
        <v>33.75</v>
      </c>
      <c r="M133" t="n">
        <v>3</v>
      </c>
      <c r="N133" t="n">
        <v>70.98</v>
      </c>
      <c r="O133" t="n">
        <v>33640.21</v>
      </c>
      <c r="P133" t="n">
        <v>148.48</v>
      </c>
      <c r="Q133" t="n">
        <v>197.75</v>
      </c>
      <c r="R133" t="n">
        <v>29.85</v>
      </c>
      <c r="S133" t="n">
        <v>25.4</v>
      </c>
      <c r="T133" t="n">
        <v>1397.52</v>
      </c>
      <c r="U133" t="n">
        <v>0.85</v>
      </c>
      <c r="V133" t="n">
        <v>0.89</v>
      </c>
      <c r="W133" t="n">
        <v>2.95</v>
      </c>
      <c r="X133" t="n">
        <v>0.08</v>
      </c>
      <c r="Y133" t="n">
        <v>1</v>
      </c>
      <c r="Z133" t="n">
        <v>10</v>
      </c>
      <c r="AA133" t="n">
        <v>389.2065477238978</v>
      </c>
      <c r="AB133" t="n">
        <v>532.5295691768846</v>
      </c>
      <c r="AC133" t="n">
        <v>481.7056945045865</v>
      </c>
      <c r="AD133" t="n">
        <v>389206.5477238977</v>
      </c>
      <c r="AE133" t="n">
        <v>532529.5691768846</v>
      </c>
      <c r="AF133" t="n">
        <v>2.477324482541896e-06</v>
      </c>
      <c r="AG133" t="n">
        <v>17.3046875</v>
      </c>
      <c r="AH133" t="n">
        <v>481705.6945045865</v>
      </c>
    </row>
    <row r="134">
      <c r="A134" t="n">
        <v>132</v>
      </c>
      <c r="B134" t="n">
        <v>110</v>
      </c>
      <c r="C134" t="inlineStr">
        <is>
          <t xml:space="preserve">CONCLUIDO	</t>
        </is>
      </c>
      <c r="D134" t="n">
        <v>7.5216</v>
      </c>
      <c r="E134" t="n">
        <v>13.3</v>
      </c>
      <c r="F134" t="n">
        <v>10.47</v>
      </c>
      <c r="G134" t="n">
        <v>125.65</v>
      </c>
      <c r="H134" t="n">
        <v>2.23</v>
      </c>
      <c r="I134" t="n">
        <v>5</v>
      </c>
      <c r="J134" t="n">
        <v>271.34</v>
      </c>
      <c r="K134" t="n">
        <v>56.13</v>
      </c>
      <c r="L134" t="n">
        <v>34</v>
      </c>
      <c r="M134" t="n">
        <v>3</v>
      </c>
      <c r="N134" t="n">
        <v>71.20999999999999</v>
      </c>
      <c r="O134" t="n">
        <v>33699.21</v>
      </c>
      <c r="P134" t="n">
        <v>148.44</v>
      </c>
      <c r="Q134" t="n">
        <v>197.78</v>
      </c>
      <c r="R134" t="n">
        <v>29.89</v>
      </c>
      <c r="S134" t="n">
        <v>25.4</v>
      </c>
      <c r="T134" t="n">
        <v>1415.59</v>
      </c>
      <c r="U134" t="n">
        <v>0.85</v>
      </c>
      <c r="V134" t="n">
        <v>0.89</v>
      </c>
      <c r="W134" t="n">
        <v>2.95</v>
      </c>
      <c r="X134" t="n">
        <v>0.08</v>
      </c>
      <c r="Y134" t="n">
        <v>1</v>
      </c>
      <c r="Z134" t="n">
        <v>10</v>
      </c>
      <c r="AA134" t="n">
        <v>389.2056434518905</v>
      </c>
      <c r="AB134" t="n">
        <v>532.5283319120306</v>
      </c>
      <c r="AC134" t="n">
        <v>481.7045753225536</v>
      </c>
      <c r="AD134" t="n">
        <v>389205.6434518904</v>
      </c>
      <c r="AE134" t="n">
        <v>532528.3319120306</v>
      </c>
      <c r="AF134" t="n">
        <v>2.476863462433487e-06</v>
      </c>
      <c r="AG134" t="n">
        <v>17.31770833333333</v>
      </c>
      <c r="AH134" t="n">
        <v>481704.5753225536</v>
      </c>
    </row>
    <row r="135">
      <c r="A135" t="n">
        <v>133</v>
      </c>
      <c r="B135" t="n">
        <v>110</v>
      </c>
      <c r="C135" t="inlineStr">
        <is>
          <t xml:space="preserve">CONCLUIDO	</t>
        </is>
      </c>
      <c r="D135" t="n">
        <v>7.5229</v>
      </c>
      <c r="E135" t="n">
        <v>13.29</v>
      </c>
      <c r="F135" t="n">
        <v>10.47</v>
      </c>
      <c r="G135" t="n">
        <v>125.63</v>
      </c>
      <c r="H135" t="n">
        <v>2.24</v>
      </c>
      <c r="I135" t="n">
        <v>5</v>
      </c>
      <c r="J135" t="n">
        <v>271.82</v>
      </c>
      <c r="K135" t="n">
        <v>56.13</v>
      </c>
      <c r="L135" t="n">
        <v>34.25</v>
      </c>
      <c r="M135" t="n">
        <v>3</v>
      </c>
      <c r="N135" t="n">
        <v>71.44</v>
      </c>
      <c r="O135" t="n">
        <v>33758.31</v>
      </c>
      <c r="P135" t="n">
        <v>148.14</v>
      </c>
      <c r="Q135" t="n">
        <v>197.77</v>
      </c>
      <c r="R135" t="n">
        <v>29.79</v>
      </c>
      <c r="S135" t="n">
        <v>25.4</v>
      </c>
      <c r="T135" t="n">
        <v>1366.59</v>
      </c>
      <c r="U135" t="n">
        <v>0.85</v>
      </c>
      <c r="V135" t="n">
        <v>0.89</v>
      </c>
      <c r="W135" t="n">
        <v>2.95</v>
      </c>
      <c r="X135" t="n">
        <v>0.08</v>
      </c>
      <c r="Y135" t="n">
        <v>1</v>
      </c>
      <c r="Z135" t="n">
        <v>10</v>
      </c>
      <c r="AA135" t="n">
        <v>388.9625988097406</v>
      </c>
      <c r="AB135" t="n">
        <v>532.1957875102684</v>
      </c>
      <c r="AC135" t="n">
        <v>481.4037684917665</v>
      </c>
      <c r="AD135" t="n">
        <v>388962.5988097406</v>
      </c>
      <c r="AE135" t="n">
        <v>532195.7875102684</v>
      </c>
      <c r="AF135" t="n">
        <v>2.477291552534152e-06</v>
      </c>
      <c r="AG135" t="n">
        <v>17.3046875</v>
      </c>
      <c r="AH135" t="n">
        <v>481403.7684917665</v>
      </c>
    </row>
    <row r="136">
      <c r="A136" t="n">
        <v>134</v>
      </c>
      <c r="B136" t="n">
        <v>110</v>
      </c>
      <c r="C136" t="inlineStr">
        <is>
          <t xml:space="preserve">CONCLUIDO	</t>
        </is>
      </c>
      <c r="D136" t="n">
        <v>7.5245</v>
      </c>
      <c r="E136" t="n">
        <v>13.29</v>
      </c>
      <c r="F136" t="n">
        <v>10.47</v>
      </c>
      <c r="G136" t="n">
        <v>125.59</v>
      </c>
      <c r="H136" t="n">
        <v>2.26</v>
      </c>
      <c r="I136" t="n">
        <v>5</v>
      </c>
      <c r="J136" t="n">
        <v>272.3</v>
      </c>
      <c r="K136" t="n">
        <v>56.13</v>
      </c>
      <c r="L136" t="n">
        <v>34.5</v>
      </c>
      <c r="M136" t="n">
        <v>3</v>
      </c>
      <c r="N136" t="n">
        <v>71.67</v>
      </c>
      <c r="O136" t="n">
        <v>33817.62</v>
      </c>
      <c r="P136" t="n">
        <v>147.72</v>
      </c>
      <c r="Q136" t="n">
        <v>197.75</v>
      </c>
      <c r="R136" t="n">
        <v>29.77</v>
      </c>
      <c r="S136" t="n">
        <v>25.4</v>
      </c>
      <c r="T136" t="n">
        <v>1356.16</v>
      </c>
      <c r="U136" t="n">
        <v>0.85</v>
      </c>
      <c r="V136" t="n">
        <v>0.89</v>
      </c>
      <c r="W136" t="n">
        <v>2.95</v>
      </c>
      <c r="X136" t="n">
        <v>0.08</v>
      </c>
      <c r="Y136" t="n">
        <v>1</v>
      </c>
      <c r="Z136" t="n">
        <v>10</v>
      </c>
      <c r="AA136" t="n">
        <v>388.6268643020504</v>
      </c>
      <c r="AB136" t="n">
        <v>531.7364207452855</v>
      </c>
      <c r="AC136" t="n">
        <v>480.9882430461084</v>
      </c>
      <c r="AD136" t="n">
        <v>388626.8643020504</v>
      </c>
      <c r="AE136" t="n">
        <v>531736.4207452855</v>
      </c>
      <c r="AF136" t="n">
        <v>2.477818432658047e-06</v>
      </c>
      <c r="AG136" t="n">
        <v>17.3046875</v>
      </c>
      <c r="AH136" t="n">
        <v>480988.2430461084</v>
      </c>
    </row>
    <row r="137">
      <c r="A137" t="n">
        <v>135</v>
      </c>
      <c r="B137" t="n">
        <v>110</v>
      </c>
      <c r="C137" t="inlineStr">
        <is>
          <t xml:space="preserve">CONCLUIDO	</t>
        </is>
      </c>
      <c r="D137" t="n">
        <v>7.5252</v>
      </c>
      <c r="E137" t="n">
        <v>13.29</v>
      </c>
      <c r="F137" t="n">
        <v>10.46</v>
      </c>
      <c r="G137" t="n">
        <v>125.58</v>
      </c>
      <c r="H137" t="n">
        <v>2.27</v>
      </c>
      <c r="I137" t="n">
        <v>5</v>
      </c>
      <c r="J137" t="n">
        <v>272.78</v>
      </c>
      <c r="K137" t="n">
        <v>56.13</v>
      </c>
      <c r="L137" t="n">
        <v>34.75</v>
      </c>
      <c r="M137" t="n">
        <v>3</v>
      </c>
      <c r="N137" t="n">
        <v>71.90000000000001</v>
      </c>
      <c r="O137" t="n">
        <v>33876.9</v>
      </c>
      <c r="P137" t="n">
        <v>147.62</v>
      </c>
      <c r="Q137" t="n">
        <v>197.75</v>
      </c>
      <c r="R137" t="n">
        <v>29.75</v>
      </c>
      <c r="S137" t="n">
        <v>25.4</v>
      </c>
      <c r="T137" t="n">
        <v>1347.06</v>
      </c>
      <c r="U137" t="n">
        <v>0.85</v>
      </c>
      <c r="V137" t="n">
        <v>0.89</v>
      </c>
      <c r="W137" t="n">
        <v>2.95</v>
      </c>
      <c r="X137" t="n">
        <v>0.07000000000000001</v>
      </c>
      <c r="Y137" t="n">
        <v>1</v>
      </c>
      <c r="Z137" t="n">
        <v>10</v>
      </c>
      <c r="AA137" t="n">
        <v>388.4993232022815</v>
      </c>
      <c r="AB137" t="n">
        <v>531.5619133858654</v>
      </c>
      <c r="AC137" t="n">
        <v>480.8303904241486</v>
      </c>
      <c r="AD137" t="n">
        <v>388499.3232022814</v>
      </c>
      <c r="AE137" t="n">
        <v>531561.9133858654</v>
      </c>
      <c r="AF137" t="n">
        <v>2.478048942712252e-06</v>
      </c>
      <c r="AG137" t="n">
        <v>17.3046875</v>
      </c>
      <c r="AH137" t="n">
        <v>480830.3904241486</v>
      </c>
    </row>
    <row r="138">
      <c r="A138" t="n">
        <v>136</v>
      </c>
      <c r="B138" t="n">
        <v>110</v>
      </c>
      <c r="C138" t="inlineStr">
        <is>
          <t xml:space="preserve">CONCLUIDO	</t>
        </is>
      </c>
      <c r="D138" t="n">
        <v>7.5235</v>
      </c>
      <c r="E138" t="n">
        <v>13.29</v>
      </c>
      <c r="F138" t="n">
        <v>10.47</v>
      </c>
      <c r="G138" t="n">
        <v>125.61</v>
      </c>
      <c r="H138" t="n">
        <v>2.28</v>
      </c>
      <c r="I138" t="n">
        <v>5</v>
      </c>
      <c r="J138" t="n">
        <v>273.26</v>
      </c>
      <c r="K138" t="n">
        <v>56.13</v>
      </c>
      <c r="L138" t="n">
        <v>35</v>
      </c>
      <c r="M138" t="n">
        <v>3</v>
      </c>
      <c r="N138" t="n">
        <v>72.13</v>
      </c>
      <c r="O138" t="n">
        <v>33936.26</v>
      </c>
      <c r="P138" t="n">
        <v>147.48</v>
      </c>
      <c r="Q138" t="n">
        <v>197.78</v>
      </c>
      <c r="R138" t="n">
        <v>29.8</v>
      </c>
      <c r="S138" t="n">
        <v>25.4</v>
      </c>
      <c r="T138" t="n">
        <v>1368.69</v>
      </c>
      <c r="U138" t="n">
        <v>0.85</v>
      </c>
      <c r="V138" t="n">
        <v>0.89</v>
      </c>
      <c r="W138" t="n">
        <v>2.95</v>
      </c>
      <c r="X138" t="n">
        <v>0.08</v>
      </c>
      <c r="Y138" t="n">
        <v>1</v>
      </c>
      <c r="Z138" t="n">
        <v>10</v>
      </c>
      <c r="AA138" t="n">
        <v>388.4732092910904</v>
      </c>
      <c r="AB138" t="n">
        <v>531.5261831805093</v>
      </c>
      <c r="AC138" t="n">
        <v>480.7980702594441</v>
      </c>
      <c r="AD138" t="n">
        <v>388473.2092910904</v>
      </c>
      <c r="AE138" t="n">
        <v>531526.1831805093</v>
      </c>
      <c r="AF138" t="n">
        <v>2.477489132580613e-06</v>
      </c>
      <c r="AG138" t="n">
        <v>17.3046875</v>
      </c>
      <c r="AH138" t="n">
        <v>480798.0702594441</v>
      </c>
    </row>
    <row r="139">
      <c r="A139" t="n">
        <v>137</v>
      </c>
      <c r="B139" t="n">
        <v>110</v>
      </c>
      <c r="C139" t="inlineStr">
        <is>
          <t xml:space="preserve">CONCLUIDO	</t>
        </is>
      </c>
      <c r="D139" t="n">
        <v>7.5614</v>
      </c>
      <c r="E139" t="n">
        <v>13.22</v>
      </c>
      <c r="F139" t="n">
        <v>10.44</v>
      </c>
      <c r="G139" t="n">
        <v>156.65</v>
      </c>
      <c r="H139" t="n">
        <v>2.29</v>
      </c>
      <c r="I139" t="n">
        <v>4</v>
      </c>
      <c r="J139" t="n">
        <v>273.74</v>
      </c>
      <c r="K139" t="n">
        <v>56.13</v>
      </c>
      <c r="L139" t="n">
        <v>35.25</v>
      </c>
      <c r="M139" t="n">
        <v>2</v>
      </c>
      <c r="N139" t="n">
        <v>72.37</v>
      </c>
      <c r="O139" t="n">
        <v>33995.72</v>
      </c>
      <c r="P139" t="n">
        <v>147.19</v>
      </c>
      <c r="Q139" t="n">
        <v>197.75</v>
      </c>
      <c r="R139" t="n">
        <v>29.06</v>
      </c>
      <c r="S139" t="n">
        <v>25.4</v>
      </c>
      <c r="T139" t="n">
        <v>1004.07</v>
      </c>
      <c r="U139" t="n">
        <v>0.87</v>
      </c>
      <c r="V139" t="n">
        <v>0.89</v>
      </c>
      <c r="W139" t="n">
        <v>2.94</v>
      </c>
      <c r="X139" t="n">
        <v>0.05</v>
      </c>
      <c r="Y139" t="n">
        <v>1</v>
      </c>
      <c r="Z139" t="n">
        <v>10</v>
      </c>
      <c r="AA139" t="n">
        <v>387.3899784945195</v>
      </c>
      <c r="AB139" t="n">
        <v>530.044059015871</v>
      </c>
      <c r="AC139" t="n">
        <v>479.4573979449046</v>
      </c>
      <c r="AD139" t="n">
        <v>387389.9784945195</v>
      </c>
      <c r="AE139" t="n">
        <v>530044.059015871</v>
      </c>
      <c r="AF139" t="n">
        <v>2.489969605515391e-06</v>
      </c>
      <c r="AG139" t="n">
        <v>17.21354166666667</v>
      </c>
      <c r="AH139" t="n">
        <v>479457.3979449046</v>
      </c>
    </row>
    <row r="140">
      <c r="A140" t="n">
        <v>138</v>
      </c>
      <c r="B140" t="n">
        <v>110</v>
      </c>
      <c r="C140" t="inlineStr">
        <is>
          <t xml:space="preserve">CONCLUIDO	</t>
        </is>
      </c>
      <c r="D140" t="n">
        <v>7.5625</v>
      </c>
      <c r="E140" t="n">
        <v>13.22</v>
      </c>
      <c r="F140" t="n">
        <v>10.44</v>
      </c>
      <c r="G140" t="n">
        <v>156.62</v>
      </c>
      <c r="H140" t="n">
        <v>2.3</v>
      </c>
      <c r="I140" t="n">
        <v>4</v>
      </c>
      <c r="J140" t="n">
        <v>274.22</v>
      </c>
      <c r="K140" t="n">
        <v>56.13</v>
      </c>
      <c r="L140" t="n">
        <v>35.5</v>
      </c>
      <c r="M140" t="n">
        <v>2</v>
      </c>
      <c r="N140" t="n">
        <v>72.59999999999999</v>
      </c>
      <c r="O140" t="n">
        <v>34055.27</v>
      </c>
      <c r="P140" t="n">
        <v>147.38</v>
      </c>
      <c r="Q140" t="n">
        <v>197.76</v>
      </c>
      <c r="R140" t="n">
        <v>28.95</v>
      </c>
      <c r="S140" t="n">
        <v>25.4</v>
      </c>
      <c r="T140" t="n">
        <v>953</v>
      </c>
      <c r="U140" t="n">
        <v>0.88</v>
      </c>
      <c r="V140" t="n">
        <v>0.89</v>
      </c>
      <c r="W140" t="n">
        <v>2.94</v>
      </c>
      <c r="X140" t="n">
        <v>0.05</v>
      </c>
      <c r="Y140" t="n">
        <v>1</v>
      </c>
      <c r="Z140" t="n">
        <v>10</v>
      </c>
      <c r="AA140" t="n">
        <v>387.5050570350664</v>
      </c>
      <c r="AB140" t="n">
        <v>530.2015145519542</v>
      </c>
      <c r="AC140" t="n">
        <v>479.5998261456143</v>
      </c>
      <c r="AD140" t="n">
        <v>387505.0570350664</v>
      </c>
      <c r="AE140" t="n">
        <v>530201.5145519542</v>
      </c>
      <c r="AF140" t="n">
        <v>2.490331835600569e-06</v>
      </c>
      <c r="AG140" t="n">
        <v>17.21354166666667</v>
      </c>
      <c r="AH140" t="n">
        <v>479599.8261456143</v>
      </c>
    </row>
    <row r="141">
      <c r="A141" t="n">
        <v>139</v>
      </c>
      <c r="B141" t="n">
        <v>110</v>
      </c>
      <c r="C141" t="inlineStr">
        <is>
          <t xml:space="preserve">CONCLUIDO	</t>
        </is>
      </c>
      <c r="D141" t="n">
        <v>7.5635</v>
      </c>
      <c r="E141" t="n">
        <v>13.22</v>
      </c>
      <c r="F141" t="n">
        <v>10.44</v>
      </c>
      <c r="G141" t="n">
        <v>156.6</v>
      </c>
      <c r="H141" t="n">
        <v>2.32</v>
      </c>
      <c r="I141" t="n">
        <v>4</v>
      </c>
      <c r="J141" t="n">
        <v>274.71</v>
      </c>
      <c r="K141" t="n">
        <v>56.13</v>
      </c>
      <c r="L141" t="n">
        <v>35.75</v>
      </c>
      <c r="M141" t="n">
        <v>2</v>
      </c>
      <c r="N141" t="n">
        <v>72.83</v>
      </c>
      <c r="O141" t="n">
        <v>34114.91</v>
      </c>
      <c r="P141" t="n">
        <v>147.5</v>
      </c>
      <c r="Q141" t="n">
        <v>197.79</v>
      </c>
      <c r="R141" t="n">
        <v>28.96</v>
      </c>
      <c r="S141" t="n">
        <v>25.4</v>
      </c>
      <c r="T141" t="n">
        <v>958.05</v>
      </c>
      <c r="U141" t="n">
        <v>0.88</v>
      </c>
      <c r="V141" t="n">
        <v>0.89</v>
      </c>
      <c r="W141" t="n">
        <v>2.94</v>
      </c>
      <c r="X141" t="n">
        <v>0.05</v>
      </c>
      <c r="Y141" t="n">
        <v>1</v>
      </c>
      <c r="Z141" t="n">
        <v>10</v>
      </c>
      <c r="AA141" t="n">
        <v>387.5717074289567</v>
      </c>
      <c r="AB141" t="n">
        <v>530.2927085612829</v>
      </c>
      <c r="AC141" t="n">
        <v>479.6823167266841</v>
      </c>
      <c r="AD141" t="n">
        <v>387571.7074289567</v>
      </c>
      <c r="AE141" t="n">
        <v>530292.7085612828</v>
      </c>
      <c r="AF141" t="n">
        <v>2.490661135678004e-06</v>
      </c>
      <c r="AG141" t="n">
        <v>17.21354166666667</v>
      </c>
      <c r="AH141" t="n">
        <v>479682.3167266841</v>
      </c>
    </row>
    <row r="142">
      <c r="A142" t="n">
        <v>140</v>
      </c>
      <c r="B142" t="n">
        <v>110</v>
      </c>
      <c r="C142" t="inlineStr">
        <is>
          <t xml:space="preserve">CONCLUIDO	</t>
        </is>
      </c>
      <c r="D142" t="n">
        <v>7.5608</v>
      </c>
      <c r="E142" t="n">
        <v>13.23</v>
      </c>
      <c r="F142" t="n">
        <v>10.44</v>
      </c>
      <c r="G142" t="n">
        <v>156.67</v>
      </c>
      <c r="H142" t="n">
        <v>2.33</v>
      </c>
      <c r="I142" t="n">
        <v>4</v>
      </c>
      <c r="J142" t="n">
        <v>275.19</v>
      </c>
      <c r="K142" t="n">
        <v>56.13</v>
      </c>
      <c r="L142" t="n">
        <v>36</v>
      </c>
      <c r="M142" t="n">
        <v>2</v>
      </c>
      <c r="N142" t="n">
        <v>73.06999999999999</v>
      </c>
      <c r="O142" t="n">
        <v>34174.63</v>
      </c>
      <c r="P142" t="n">
        <v>147.83</v>
      </c>
      <c r="Q142" t="n">
        <v>197.75</v>
      </c>
      <c r="R142" t="n">
        <v>29.11</v>
      </c>
      <c r="S142" t="n">
        <v>25.4</v>
      </c>
      <c r="T142" t="n">
        <v>1029.48</v>
      </c>
      <c r="U142" t="n">
        <v>0.87</v>
      </c>
      <c r="V142" t="n">
        <v>0.89</v>
      </c>
      <c r="W142" t="n">
        <v>2.94</v>
      </c>
      <c r="X142" t="n">
        <v>0.05</v>
      </c>
      <c r="Y142" t="n">
        <v>1</v>
      </c>
      <c r="Z142" t="n">
        <v>10</v>
      </c>
      <c r="AA142" t="n">
        <v>387.8624336976774</v>
      </c>
      <c r="AB142" t="n">
        <v>530.6904930680842</v>
      </c>
      <c r="AC142" t="n">
        <v>480.0421372384504</v>
      </c>
      <c r="AD142" t="n">
        <v>387862.4336976774</v>
      </c>
      <c r="AE142" t="n">
        <v>530690.4930680841</v>
      </c>
      <c r="AF142" t="n">
        <v>2.48977202546893e-06</v>
      </c>
      <c r="AG142" t="n">
        <v>17.2265625</v>
      </c>
      <c r="AH142" t="n">
        <v>480042.1372384504</v>
      </c>
    </row>
    <row r="143">
      <c r="A143" t="n">
        <v>141</v>
      </c>
      <c r="B143" t="n">
        <v>110</v>
      </c>
      <c r="C143" t="inlineStr">
        <is>
          <t xml:space="preserve">CONCLUIDO	</t>
        </is>
      </c>
      <c r="D143" t="n">
        <v>7.5613</v>
      </c>
      <c r="E143" t="n">
        <v>13.23</v>
      </c>
      <c r="F143" t="n">
        <v>10.44</v>
      </c>
      <c r="G143" t="n">
        <v>156.65</v>
      </c>
      <c r="H143" t="n">
        <v>2.34</v>
      </c>
      <c r="I143" t="n">
        <v>4</v>
      </c>
      <c r="J143" t="n">
        <v>275.68</v>
      </c>
      <c r="K143" t="n">
        <v>56.13</v>
      </c>
      <c r="L143" t="n">
        <v>36.25</v>
      </c>
      <c r="M143" t="n">
        <v>2</v>
      </c>
      <c r="N143" t="n">
        <v>73.3</v>
      </c>
      <c r="O143" t="n">
        <v>34234.45</v>
      </c>
      <c r="P143" t="n">
        <v>147.99</v>
      </c>
      <c r="Q143" t="n">
        <v>197.75</v>
      </c>
      <c r="R143" t="n">
        <v>29.06</v>
      </c>
      <c r="S143" t="n">
        <v>25.4</v>
      </c>
      <c r="T143" t="n">
        <v>1008.26</v>
      </c>
      <c r="U143" t="n">
        <v>0.87</v>
      </c>
      <c r="V143" t="n">
        <v>0.89</v>
      </c>
      <c r="W143" t="n">
        <v>2.94</v>
      </c>
      <c r="X143" t="n">
        <v>0.05</v>
      </c>
      <c r="Y143" t="n">
        <v>1</v>
      </c>
      <c r="Z143" t="n">
        <v>10</v>
      </c>
      <c r="AA143" t="n">
        <v>387.9677161617324</v>
      </c>
      <c r="AB143" t="n">
        <v>530.8345451801388</v>
      </c>
      <c r="AC143" t="n">
        <v>480.1724412191089</v>
      </c>
      <c r="AD143" t="n">
        <v>387967.7161617324</v>
      </c>
      <c r="AE143" t="n">
        <v>530834.5451801388</v>
      </c>
      <c r="AF143" t="n">
        <v>2.489936675507648e-06</v>
      </c>
      <c r="AG143" t="n">
        <v>17.2265625</v>
      </c>
      <c r="AH143" t="n">
        <v>480172.4412191089</v>
      </c>
    </row>
    <row r="144">
      <c r="A144" t="n">
        <v>142</v>
      </c>
      <c r="B144" t="n">
        <v>110</v>
      </c>
      <c r="C144" t="inlineStr">
        <is>
          <t xml:space="preserve">CONCLUIDO	</t>
        </is>
      </c>
      <c r="D144" t="n">
        <v>7.5608</v>
      </c>
      <c r="E144" t="n">
        <v>13.23</v>
      </c>
      <c r="F144" t="n">
        <v>10.44</v>
      </c>
      <c r="G144" t="n">
        <v>156.67</v>
      </c>
      <c r="H144" t="n">
        <v>2.35</v>
      </c>
      <c r="I144" t="n">
        <v>4</v>
      </c>
      <c r="J144" t="n">
        <v>276.16</v>
      </c>
      <c r="K144" t="n">
        <v>56.13</v>
      </c>
      <c r="L144" t="n">
        <v>36.5</v>
      </c>
      <c r="M144" t="n">
        <v>2</v>
      </c>
      <c r="N144" t="n">
        <v>73.54000000000001</v>
      </c>
      <c r="O144" t="n">
        <v>34294.37</v>
      </c>
      <c r="P144" t="n">
        <v>148.13</v>
      </c>
      <c r="Q144" t="n">
        <v>197.75</v>
      </c>
      <c r="R144" t="n">
        <v>29.04</v>
      </c>
      <c r="S144" t="n">
        <v>25.4</v>
      </c>
      <c r="T144" t="n">
        <v>997.67</v>
      </c>
      <c r="U144" t="n">
        <v>0.87</v>
      </c>
      <c r="V144" t="n">
        <v>0.89</v>
      </c>
      <c r="W144" t="n">
        <v>2.95</v>
      </c>
      <c r="X144" t="n">
        <v>0.05</v>
      </c>
      <c r="Y144" t="n">
        <v>1</v>
      </c>
      <c r="Z144" t="n">
        <v>10</v>
      </c>
      <c r="AA144" t="n">
        <v>388.0783615849496</v>
      </c>
      <c r="AB144" t="n">
        <v>530.985935129516</v>
      </c>
      <c r="AC144" t="n">
        <v>480.3093827241947</v>
      </c>
      <c r="AD144" t="n">
        <v>388078.3615849495</v>
      </c>
      <c r="AE144" t="n">
        <v>530985.9351295159</v>
      </c>
      <c r="AF144" t="n">
        <v>2.48977202546893e-06</v>
      </c>
      <c r="AG144" t="n">
        <v>17.2265625</v>
      </c>
      <c r="AH144" t="n">
        <v>480309.3827241947</v>
      </c>
    </row>
    <row r="145">
      <c r="A145" t="n">
        <v>143</v>
      </c>
      <c r="B145" t="n">
        <v>110</v>
      </c>
      <c r="C145" t="inlineStr">
        <is>
          <t xml:space="preserve">CONCLUIDO	</t>
        </is>
      </c>
      <c r="D145" t="n">
        <v>7.5608</v>
      </c>
      <c r="E145" t="n">
        <v>13.23</v>
      </c>
      <c r="F145" t="n">
        <v>10.44</v>
      </c>
      <c r="G145" t="n">
        <v>156.67</v>
      </c>
      <c r="H145" t="n">
        <v>2.36</v>
      </c>
      <c r="I145" t="n">
        <v>4</v>
      </c>
      <c r="J145" t="n">
        <v>276.65</v>
      </c>
      <c r="K145" t="n">
        <v>56.13</v>
      </c>
      <c r="L145" t="n">
        <v>36.75</v>
      </c>
      <c r="M145" t="n">
        <v>2</v>
      </c>
      <c r="N145" t="n">
        <v>73.77</v>
      </c>
      <c r="O145" t="n">
        <v>34354.37</v>
      </c>
      <c r="P145" t="n">
        <v>148.35</v>
      </c>
      <c r="Q145" t="n">
        <v>197.76</v>
      </c>
      <c r="R145" t="n">
        <v>29.07</v>
      </c>
      <c r="S145" t="n">
        <v>25.4</v>
      </c>
      <c r="T145" t="n">
        <v>1013.47</v>
      </c>
      <c r="U145" t="n">
        <v>0.87</v>
      </c>
      <c r="V145" t="n">
        <v>0.89</v>
      </c>
      <c r="W145" t="n">
        <v>2.94</v>
      </c>
      <c r="X145" t="n">
        <v>0.05</v>
      </c>
      <c r="Y145" t="n">
        <v>1</v>
      </c>
      <c r="Z145" t="n">
        <v>10</v>
      </c>
      <c r="AA145" t="n">
        <v>388.2367087022825</v>
      </c>
      <c r="AB145" t="n">
        <v>531.2025926412327</v>
      </c>
      <c r="AC145" t="n">
        <v>480.5053627470739</v>
      </c>
      <c r="AD145" t="n">
        <v>388236.7087022825</v>
      </c>
      <c r="AE145" t="n">
        <v>531202.5926412328</v>
      </c>
      <c r="AF145" t="n">
        <v>2.48977202546893e-06</v>
      </c>
      <c r="AG145" t="n">
        <v>17.2265625</v>
      </c>
      <c r="AH145" t="n">
        <v>480505.3627470739</v>
      </c>
    </row>
    <row r="146">
      <c r="A146" t="n">
        <v>144</v>
      </c>
      <c r="B146" t="n">
        <v>110</v>
      </c>
      <c r="C146" t="inlineStr">
        <is>
          <t xml:space="preserve">CONCLUIDO	</t>
        </is>
      </c>
      <c r="D146" t="n">
        <v>7.5622</v>
      </c>
      <c r="E146" t="n">
        <v>13.22</v>
      </c>
      <c r="F146" t="n">
        <v>10.44</v>
      </c>
      <c r="G146" t="n">
        <v>156.63</v>
      </c>
      <c r="H146" t="n">
        <v>2.38</v>
      </c>
      <c r="I146" t="n">
        <v>4</v>
      </c>
      <c r="J146" t="n">
        <v>277.14</v>
      </c>
      <c r="K146" t="n">
        <v>56.13</v>
      </c>
      <c r="L146" t="n">
        <v>37</v>
      </c>
      <c r="M146" t="n">
        <v>2</v>
      </c>
      <c r="N146" t="n">
        <v>74.01000000000001</v>
      </c>
      <c r="O146" t="n">
        <v>34414.47</v>
      </c>
      <c r="P146" t="n">
        <v>148.46</v>
      </c>
      <c r="Q146" t="n">
        <v>197.75</v>
      </c>
      <c r="R146" t="n">
        <v>29.03</v>
      </c>
      <c r="S146" t="n">
        <v>25.4</v>
      </c>
      <c r="T146" t="n">
        <v>993</v>
      </c>
      <c r="U146" t="n">
        <v>0.87</v>
      </c>
      <c r="V146" t="n">
        <v>0.89</v>
      </c>
      <c r="W146" t="n">
        <v>2.94</v>
      </c>
      <c r="X146" t="n">
        <v>0.05</v>
      </c>
      <c r="Y146" t="n">
        <v>1</v>
      </c>
      <c r="Z146" t="n">
        <v>10</v>
      </c>
      <c r="AA146" t="n">
        <v>388.2881615131903</v>
      </c>
      <c r="AB146" t="n">
        <v>531.2729926470547</v>
      </c>
      <c r="AC146" t="n">
        <v>480.5690438751474</v>
      </c>
      <c r="AD146" t="n">
        <v>388288.1615131904</v>
      </c>
      <c r="AE146" t="n">
        <v>531272.9926470547</v>
      </c>
      <c r="AF146" t="n">
        <v>2.490233045577339e-06</v>
      </c>
      <c r="AG146" t="n">
        <v>17.21354166666667</v>
      </c>
      <c r="AH146" t="n">
        <v>480569.0438751474</v>
      </c>
    </row>
    <row r="147">
      <c r="A147" t="n">
        <v>145</v>
      </c>
      <c r="B147" t="n">
        <v>110</v>
      </c>
      <c r="C147" t="inlineStr">
        <is>
          <t xml:space="preserve">CONCLUIDO	</t>
        </is>
      </c>
      <c r="D147" t="n">
        <v>7.561</v>
      </c>
      <c r="E147" t="n">
        <v>13.23</v>
      </c>
      <c r="F147" t="n">
        <v>10.44</v>
      </c>
      <c r="G147" t="n">
        <v>156.66</v>
      </c>
      <c r="H147" t="n">
        <v>2.39</v>
      </c>
      <c r="I147" t="n">
        <v>4</v>
      </c>
      <c r="J147" t="n">
        <v>277.63</v>
      </c>
      <c r="K147" t="n">
        <v>56.13</v>
      </c>
      <c r="L147" t="n">
        <v>37.25</v>
      </c>
      <c r="M147" t="n">
        <v>2</v>
      </c>
      <c r="N147" t="n">
        <v>74.25</v>
      </c>
      <c r="O147" t="n">
        <v>34474.66</v>
      </c>
      <c r="P147" t="n">
        <v>148.55</v>
      </c>
      <c r="Q147" t="n">
        <v>197.75</v>
      </c>
      <c r="R147" t="n">
        <v>29.02</v>
      </c>
      <c r="S147" t="n">
        <v>25.4</v>
      </c>
      <c r="T147" t="n">
        <v>985.1900000000001</v>
      </c>
      <c r="U147" t="n">
        <v>0.88</v>
      </c>
      <c r="V147" t="n">
        <v>0.89</v>
      </c>
      <c r="W147" t="n">
        <v>2.95</v>
      </c>
      <c r="X147" t="n">
        <v>0.05</v>
      </c>
      <c r="Y147" t="n">
        <v>1</v>
      </c>
      <c r="Z147" t="n">
        <v>10</v>
      </c>
      <c r="AA147" t="n">
        <v>388.376698178316</v>
      </c>
      <c r="AB147" t="n">
        <v>531.3941324182416</v>
      </c>
      <c r="AC147" t="n">
        <v>480.6786222365928</v>
      </c>
      <c r="AD147" t="n">
        <v>388376.698178316</v>
      </c>
      <c r="AE147" t="n">
        <v>531394.1324182416</v>
      </c>
      <c r="AF147" t="n">
        <v>2.489837885484417e-06</v>
      </c>
      <c r="AG147" t="n">
        <v>17.2265625</v>
      </c>
      <c r="AH147" t="n">
        <v>480678.6222365928</v>
      </c>
    </row>
    <row r="148">
      <c r="A148" t="n">
        <v>146</v>
      </c>
      <c r="B148" t="n">
        <v>110</v>
      </c>
      <c r="C148" t="inlineStr">
        <is>
          <t xml:space="preserve">CONCLUIDO	</t>
        </is>
      </c>
      <c r="D148" t="n">
        <v>7.5597</v>
      </c>
      <c r="E148" t="n">
        <v>13.23</v>
      </c>
      <c r="F148" t="n">
        <v>10.45</v>
      </c>
      <c r="G148" t="n">
        <v>156.7</v>
      </c>
      <c r="H148" t="n">
        <v>2.4</v>
      </c>
      <c r="I148" t="n">
        <v>4</v>
      </c>
      <c r="J148" t="n">
        <v>278.11</v>
      </c>
      <c r="K148" t="n">
        <v>56.13</v>
      </c>
      <c r="L148" t="n">
        <v>37.5</v>
      </c>
      <c r="M148" t="n">
        <v>2</v>
      </c>
      <c r="N148" t="n">
        <v>74.48999999999999</v>
      </c>
      <c r="O148" t="n">
        <v>34534.94</v>
      </c>
      <c r="P148" t="n">
        <v>148.7</v>
      </c>
      <c r="Q148" t="n">
        <v>197.8</v>
      </c>
      <c r="R148" t="n">
        <v>29.14</v>
      </c>
      <c r="S148" t="n">
        <v>25.4</v>
      </c>
      <c r="T148" t="n">
        <v>1046.97</v>
      </c>
      <c r="U148" t="n">
        <v>0.87</v>
      </c>
      <c r="V148" t="n">
        <v>0.89</v>
      </c>
      <c r="W148" t="n">
        <v>2.94</v>
      </c>
      <c r="X148" t="n">
        <v>0.06</v>
      </c>
      <c r="Y148" t="n">
        <v>1</v>
      </c>
      <c r="Z148" t="n">
        <v>10</v>
      </c>
      <c r="AA148" t="n">
        <v>388.551516351661</v>
      </c>
      <c r="AB148" t="n">
        <v>531.6333263554457</v>
      </c>
      <c r="AC148" t="n">
        <v>480.894987840141</v>
      </c>
      <c r="AD148" t="n">
        <v>388551.5163516609</v>
      </c>
      <c r="AE148" t="n">
        <v>531633.3263554457</v>
      </c>
      <c r="AF148" t="n">
        <v>2.489409795383752e-06</v>
      </c>
      <c r="AG148" t="n">
        <v>17.2265625</v>
      </c>
      <c r="AH148" t="n">
        <v>480894.987840141</v>
      </c>
    </row>
    <row r="149">
      <c r="A149" t="n">
        <v>147</v>
      </c>
      <c r="B149" t="n">
        <v>110</v>
      </c>
      <c r="C149" t="inlineStr">
        <is>
          <t xml:space="preserve">CONCLUIDO	</t>
        </is>
      </c>
      <c r="D149" t="n">
        <v>7.5572</v>
      </c>
      <c r="E149" t="n">
        <v>13.23</v>
      </c>
      <c r="F149" t="n">
        <v>10.45</v>
      </c>
      <c r="G149" t="n">
        <v>156.76</v>
      </c>
      <c r="H149" t="n">
        <v>2.41</v>
      </c>
      <c r="I149" t="n">
        <v>4</v>
      </c>
      <c r="J149" t="n">
        <v>278.6</v>
      </c>
      <c r="K149" t="n">
        <v>56.13</v>
      </c>
      <c r="L149" t="n">
        <v>37.75</v>
      </c>
      <c r="M149" t="n">
        <v>2</v>
      </c>
      <c r="N149" t="n">
        <v>74.73</v>
      </c>
      <c r="O149" t="n">
        <v>34595.32</v>
      </c>
      <c r="P149" t="n">
        <v>148.89</v>
      </c>
      <c r="Q149" t="n">
        <v>197.75</v>
      </c>
      <c r="R149" t="n">
        <v>29.3</v>
      </c>
      <c r="S149" t="n">
        <v>25.4</v>
      </c>
      <c r="T149" t="n">
        <v>1126.41</v>
      </c>
      <c r="U149" t="n">
        <v>0.87</v>
      </c>
      <c r="V149" t="n">
        <v>0.89</v>
      </c>
      <c r="W149" t="n">
        <v>2.95</v>
      </c>
      <c r="X149" t="n">
        <v>0.06</v>
      </c>
      <c r="Y149" t="n">
        <v>1</v>
      </c>
      <c r="Z149" t="n">
        <v>10</v>
      </c>
      <c r="AA149" t="n">
        <v>388.7379478620918</v>
      </c>
      <c r="AB149" t="n">
        <v>531.8884101727949</v>
      </c>
      <c r="AC149" t="n">
        <v>481.1257268159748</v>
      </c>
      <c r="AD149" t="n">
        <v>388737.9478620918</v>
      </c>
      <c r="AE149" t="n">
        <v>531888.4101727949</v>
      </c>
      <c r="AF149" t="n">
        <v>2.488586545190165e-06</v>
      </c>
      <c r="AG149" t="n">
        <v>17.2265625</v>
      </c>
      <c r="AH149" t="n">
        <v>481125.7268159747</v>
      </c>
    </row>
    <row r="150">
      <c r="A150" t="n">
        <v>148</v>
      </c>
      <c r="B150" t="n">
        <v>110</v>
      </c>
      <c r="C150" t="inlineStr">
        <is>
          <t xml:space="preserve">CONCLUIDO	</t>
        </is>
      </c>
      <c r="D150" t="n">
        <v>7.5559</v>
      </c>
      <c r="E150" t="n">
        <v>13.23</v>
      </c>
      <c r="F150" t="n">
        <v>10.45</v>
      </c>
      <c r="G150" t="n">
        <v>156.8</v>
      </c>
      <c r="H150" t="n">
        <v>2.42</v>
      </c>
      <c r="I150" t="n">
        <v>4</v>
      </c>
      <c r="J150" t="n">
        <v>279.09</v>
      </c>
      <c r="K150" t="n">
        <v>56.13</v>
      </c>
      <c r="L150" t="n">
        <v>38</v>
      </c>
      <c r="M150" t="n">
        <v>2</v>
      </c>
      <c r="N150" t="n">
        <v>74.97</v>
      </c>
      <c r="O150" t="n">
        <v>34655.79</v>
      </c>
      <c r="P150" t="n">
        <v>148.95</v>
      </c>
      <c r="Q150" t="n">
        <v>197.76</v>
      </c>
      <c r="R150" t="n">
        <v>29.29</v>
      </c>
      <c r="S150" t="n">
        <v>25.4</v>
      </c>
      <c r="T150" t="n">
        <v>1119.58</v>
      </c>
      <c r="U150" t="n">
        <v>0.87</v>
      </c>
      <c r="V150" t="n">
        <v>0.89</v>
      </c>
      <c r="W150" t="n">
        <v>2.95</v>
      </c>
      <c r="X150" t="n">
        <v>0.06</v>
      </c>
      <c r="Y150" t="n">
        <v>1</v>
      </c>
      <c r="Z150" t="n">
        <v>10</v>
      </c>
      <c r="AA150" t="n">
        <v>388.8069962187524</v>
      </c>
      <c r="AB150" t="n">
        <v>531.9828851805764</v>
      </c>
      <c r="AC150" t="n">
        <v>481.2111852616101</v>
      </c>
      <c r="AD150" t="n">
        <v>388806.9962187523</v>
      </c>
      <c r="AE150" t="n">
        <v>531982.8851805765</v>
      </c>
      <c r="AF150" t="n">
        <v>2.4881584550895e-06</v>
      </c>
      <c r="AG150" t="n">
        <v>17.2265625</v>
      </c>
      <c r="AH150" t="n">
        <v>481211.1852616101</v>
      </c>
    </row>
    <row r="151">
      <c r="A151" t="n">
        <v>149</v>
      </c>
      <c r="B151" t="n">
        <v>110</v>
      </c>
      <c r="C151" t="inlineStr">
        <is>
          <t xml:space="preserve">CONCLUIDO	</t>
        </is>
      </c>
      <c r="D151" t="n">
        <v>7.5592</v>
      </c>
      <c r="E151" t="n">
        <v>13.23</v>
      </c>
      <c r="F151" t="n">
        <v>10.45</v>
      </c>
      <c r="G151" t="n">
        <v>156.71</v>
      </c>
      <c r="H151" t="n">
        <v>2.44</v>
      </c>
      <c r="I151" t="n">
        <v>4</v>
      </c>
      <c r="J151" t="n">
        <v>279.58</v>
      </c>
      <c r="K151" t="n">
        <v>56.13</v>
      </c>
      <c r="L151" t="n">
        <v>38.25</v>
      </c>
      <c r="M151" t="n">
        <v>2</v>
      </c>
      <c r="N151" t="n">
        <v>75.20999999999999</v>
      </c>
      <c r="O151" t="n">
        <v>34716.36</v>
      </c>
      <c r="P151" t="n">
        <v>148.89</v>
      </c>
      <c r="Q151" t="n">
        <v>197.76</v>
      </c>
      <c r="R151" t="n">
        <v>29.19</v>
      </c>
      <c r="S151" t="n">
        <v>25.4</v>
      </c>
      <c r="T151" t="n">
        <v>1069.5</v>
      </c>
      <c r="U151" t="n">
        <v>0.87</v>
      </c>
      <c r="V151" t="n">
        <v>0.89</v>
      </c>
      <c r="W151" t="n">
        <v>2.94</v>
      </c>
      <c r="X151" t="n">
        <v>0.06</v>
      </c>
      <c r="Y151" t="n">
        <v>1</v>
      </c>
      <c r="Z151" t="n">
        <v>10</v>
      </c>
      <c r="AA151" t="n">
        <v>388.6982194081092</v>
      </c>
      <c r="AB151" t="n">
        <v>531.8340519493602</v>
      </c>
      <c r="AC151" t="n">
        <v>481.0765564650924</v>
      </c>
      <c r="AD151" t="n">
        <v>388698.2194081092</v>
      </c>
      <c r="AE151" t="n">
        <v>531834.0519493602</v>
      </c>
      <c r="AF151" t="n">
        <v>2.489245145345035e-06</v>
      </c>
      <c r="AG151" t="n">
        <v>17.2265625</v>
      </c>
      <c r="AH151" t="n">
        <v>481076.5564650925</v>
      </c>
    </row>
    <row r="152">
      <c r="A152" t="n">
        <v>150</v>
      </c>
      <c r="B152" t="n">
        <v>110</v>
      </c>
      <c r="C152" t="inlineStr">
        <is>
          <t xml:space="preserve">CONCLUIDO	</t>
        </is>
      </c>
      <c r="D152" t="n">
        <v>7.5637</v>
      </c>
      <c r="E152" t="n">
        <v>13.22</v>
      </c>
      <c r="F152" t="n">
        <v>10.44</v>
      </c>
      <c r="G152" t="n">
        <v>156.59</v>
      </c>
      <c r="H152" t="n">
        <v>2.45</v>
      </c>
      <c r="I152" t="n">
        <v>4</v>
      </c>
      <c r="J152" t="n">
        <v>280.08</v>
      </c>
      <c r="K152" t="n">
        <v>56.13</v>
      </c>
      <c r="L152" t="n">
        <v>38.5</v>
      </c>
      <c r="M152" t="n">
        <v>2</v>
      </c>
      <c r="N152" t="n">
        <v>75.45</v>
      </c>
      <c r="O152" t="n">
        <v>34777.02</v>
      </c>
      <c r="P152" t="n">
        <v>148.74</v>
      </c>
      <c r="Q152" t="n">
        <v>197.75</v>
      </c>
      <c r="R152" t="n">
        <v>28.93</v>
      </c>
      <c r="S152" t="n">
        <v>25.4</v>
      </c>
      <c r="T152" t="n">
        <v>939.58</v>
      </c>
      <c r="U152" t="n">
        <v>0.88</v>
      </c>
      <c r="V152" t="n">
        <v>0.89</v>
      </c>
      <c r="W152" t="n">
        <v>2.94</v>
      </c>
      <c r="X152" t="n">
        <v>0.05</v>
      </c>
      <c r="Y152" t="n">
        <v>1</v>
      </c>
      <c r="Z152" t="n">
        <v>10</v>
      </c>
      <c r="AA152" t="n">
        <v>388.459927524701</v>
      </c>
      <c r="AB152" t="n">
        <v>531.5080104817852</v>
      </c>
      <c r="AC152" t="n">
        <v>480.7816319375806</v>
      </c>
      <c r="AD152" t="n">
        <v>388459.927524701</v>
      </c>
      <c r="AE152" t="n">
        <v>531508.0104817852</v>
      </c>
      <c r="AF152" t="n">
        <v>2.490726995693491e-06</v>
      </c>
      <c r="AG152" t="n">
        <v>17.21354166666667</v>
      </c>
      <c r="AH152" t="n">
        <v>480781.6319375806</v>
      </c>
    </row>
    <row r="153">
      <c r="A153" t="n">
        <v>151</v>
      </c>
      <c r="B153" t="n">
        <v>110</v>
      </c>
      <c r="C153" t="inlineStr">
        <is>
          <t xml:space="preserve">CONCLUIDO	</t>
        </is>
      </c>
      <c r="D153" t="n">
        <v>7.5608</v>
      </c>
      <c r="E153" t="n">
        <v>13.23</v>
      </c>
      <c r="F153" t="n">
        <v>10.44</v>
      </c>
      <c r="G153" t="n">
        <v>156.67</v>
      </c>
      <c r="H153" t="n">
        <v>2.46</v>
      </c>
      <c r="I153" t="n">
        <v>4</v>
      </c>
      <c r="J153" t="n">
        <v>280.57</v>
      </c>
      <c r="K153" t="n">
        <v>56.13</v>
      </c>
      <c r="L153" t="n">
        <v>38.75</v>
      </c>
      <c r="M153" t="n">
        <v>2</v>
      </c>
      <c r="N153" t="n">
        <v>75.69</v>
      </c>
      <c r="O153" t="n">
        <v>34837.77</v>
      </c>
      <c r="P153" t="n">
        <v>148.91</v>
      </c>
      <c r="Q153" t="n">
        <v>197.75</v>
      </c>
      <c r="R153" t="n">
        <v>29</v>
      </c>
      <c r="S153" t="n">
        <v>25.4</v>
      </c>
      <c r="T153" t="n">
        <v>974.6799999999999</v>
      </c>
      <c r="U153" t="n">
        <v>0.88</v>
      </c>
      <c r="V153" t="n">
        <v>0.89</v>
      </c>
      <c r="W153" t="n">
        <v>2.95</v>
      </c>
      <c r="X153" t="n">
        <v>0.05</v>
      </c>
      <c r="Y153" t="n">
        <v>1</v>
      </c>
      <c r="Z153" t="n">
        <v>10</v>
      </c>
      <c r="AA153" t="n">
        <v>388.6397740918572</v>
      </c>
      <c r="AB153" t="n">
        <v>531.7540844892389</v>
      </c>
      <c r="AC153" t="n">
        <v>481.0042209871301</v>
      </c>
      <c r="AD153" t="n">
        <v>388639.7740918572</v>
      </c>
      <c r="AE153" t="n">
        <v>531754.0844892389</v>
      </c>
      <c r="AF153" t="n">
        <v>2.48977202546893e-06</v>
      </c>
      <c r="AG153" t="n">
        <v>17.2265625</v>
      </c>
      <c r="AH153" t="n">
        <v>481004.2209871301</v>
      </c>
    </row>
    <row r="154">
      <c r="A154" t="n">
        <v>152</v>
      </c>
      <c r="B154" t="n">
        <v>110</v>
      </c>
      <c r="C154" t="inlineStr">
        <is>
          <t xml:space="preserve">CONCLUIDO	</t>
        </is>
      </c>
      <c r="D154" t="n">
        <v>7.5616</v>
      </c>
      <c r="E154" t="n">
        <v>13.22</v>
      </c>
      <c r="F154" t="n">
        <v>10.44</v>
      </c>
      <c r="G154" t="n">
        <v>156.65</v>
      </c>
      <c r="H154" t="n">
        <v>2.47</v>
      </c>
      <c r="I154" t="n">
        <v>4</v>
      </c>
      <c r="J154" t="n">
        <v>281.06</v>
      </c>
      <c r="K154" t="n">
        <v>56.13</v>
      </c>
      <c r="L154" t="n">
        <v>39</v>
      </c>
      <c r="M154" t="n">
        <v>2</v>
      </c>
      <c r="N154" t="n">
        <v>75.94</v>
      </c>
      <c r="O154" t="n">
        <v>34898.63</v>
      </c>
      <c r="P154" t="n">
        <v>148.88</v>
      </c>
      <c r="Q154" t="n">
        <v>197.75</v>
      </c>
      <c r="R154" t="n">
        <v>29.01</v>
      </c>
      <c r="S154" t="n">
        <v>25.4</v>
      </c>
      <c r="T154" t="n">
        <v>982.5</v>
      </c>
      <c r="U154" t="n">
        <v>0.88</v>
      </c>
      <c r="V154" t="n">
        <v>0.89</v>
      </c>
      <c r="W154" t="n">
        <v>2.95</v>
      </c>
      <c r="X154" t="n">
        <v>0.05</v>
      </c>
      <c r="Y154" t="n">
        <v>1</v>
      </c>
      <c r="Z154" t="n">
        <v>10</v>
      </c>
      <c r="AA154" t="n">
        <v>388.6023076363808</v>
      </c>
      <c r="AB154" t="n">
        <v>531.7028212319527</v>
      </c>
      <c r="AC154" t="n">
        <v>480.9578502231709</v>
      </c>
      <c r="AD154" t="n">
        <v>388602.3076363808</v>
      </c>
      <c r="AE154" t="n">
        <v>531702.8212319528</v>
      </c>
      <c r="AF154" t="n">
        <v>2.490035465530878e-06</v>
      </c>
      <c r="AG154" t="n">
        <v>17.21354166666667</v>
      </c>
      <c r="AH154" t="n">
        <v>480957.8502231708</v>
      </c>
    </row>
    <row r="155">
      <c r="A155" t="n">
        <v>153</v>
      </c>
      <c r="B155" t="n">
        <v>110</v>
      </c>
      <c r="C155" t="inlineStr">
        <is>
          <t xml:space="preserve">CONCLUIDO	</t>
        </is>
      </c>
      <c r="D155" t="n">
        <v>7.5597</v>
      </c>
      <c r="E155" t="n">
        <v>13.23</v>
      </c>
      <c r="F155" t="n">
        <v>10.45</v>
      </c>
      <c r="G155" t="n">
        <v>156.7</v>
      </c>
      <c r="H155" t="n">
        <v>2.48</v>
      </c>
      <c r="I155" t="n">
        <v>4</v>
      </c>
      <c r="J155" t="n">
        <v>281.56</v>
      </c>
      <c r="K155" t="n">
        <v>56.13</v>
      </c>
      <c r="L155" t="n">
        <v>39.25</v>
      </c>
      <c r="M155" t="n">
        <v>2</v>
      </c>
      <c r="N155" t="n">
        <v>76.18000000000001</v>
      </c>
      <c r="O155" t="n">
        <v>34959.58</v>
      </c>
      <c r="P155" t="n">
        <v>149.03</v>
      </c>
      <c r="Q155" t="n">
        <v>197.76</v>
      </c>
      <c r="R155" t="n">
        <v>29.07</v>
      </c>
      <c r="S155" t="n">
        <v>25.4</v>
      </c>
      <c r="T155" t="n">
        <v>1011.74</v>
      </c>
      <c r="U155" t="n">
        <v>0.87</v>
      </c>
      <c r="V155" t="n">
        <v>0.89</v>
      </c>
      <c r="W155" t="n">
        <v>2.95</v>
      </c>
      <c r="X155" t="n">
        <v>0.06</v>
      </c>
      <c r="Y155" t="n">
        <v>1</v>
      </c>
      <c r="Z155" t="n">
        <v>10</v>
      </c>
      <c r="AA155" t="n">
        <v>388.7890715889185</v>
      </c>
      <c r="AB155" t="n">
        <v>531.9583599112589</v>
      </c>
      <c r="AC155" t="n">
        <v>481.1890006495748</v>
      </c>
      <c r="AD155" t="n">
        <v>388789.0715889186</v>
      </c>
      <c r="AE155" t="n">
        <v>531958.3599112589</v>
      </c>
      <c r="AF155" t="n">
        <v>2.489409795383752e-06</v>
      </c>
      <c r="AG155" t="n">
        <v>17.2265625</v>
      </c>
      <c r="AH155" t="n">
        <v>481189.0006495749</v>
      </c>
    </row>
    <row r="156">
      <c r="A156" t="n">
        <v>154</v>
      </c>
      <c r="B156" t="n">
        <v>110</v>
      </c>
      <c r="C156" t="inlineStr">
        <is>
          <t xml:space="preserve">CONCLUIDO	</t>
        </is>
      </c>
      <c r="D156" t="n">
        <v>7.5602</v>
      </c>
      <c r="E156" t="n">
        <v>13.23</v>
      </c>
      <c r="F156" t="n">
        <v>10.45</v>
      </c>
      <c r="G156" t="n">
        <v>156.68</v>
      </c>
      <c r="H156" t="n">
        <v>2.49</v>
      </c>
      <c r="I156" t="n">
        <v>4</v>
      </c>
      <c r="J156" t="n">
        <v>282.05</v>
      </c>
      <c r="K156" t="n">
        <v>56.13</v>
      </c>
      <c r="L156" t="n">
        <v>39.5</v>
      </c>
      <c r="M156" t="n">
        <v>2</v>
      </c>
      <c r="N156" t="n">
        <v>76.43000000000001</v>
      </c>
      <c r="O156" t="n">
        <v>35020.63</v>
      </c>
      <c r="P156" t="n">
        <v>149.07</v>
      </c>
      <c r="Q156" t="n">
        <v>197.76</v>
      </c>
      <c r="R156" t="n">
        <v>29.01</v>
      </c>
      <c r="S156" t="n">
        <v>25.4</v>
      </c>
      <c r="T156" t="n">
        <v>983.11</v>
      </c>
      <c r="U156" t="n">
        <v>0.88</v>
      </c>
      <c r="V156" t="n">
        <v>0.89</v>
      </c>
      <c r="W156" t="n">
        <v>2.95</v>
      </c>
      <c r="X156" t="n">
        <v>0.06</v>
      </c>
      <c r="Y156" t="n">
        <v>1</v>
      </c>
      <c r="Z156" t="n">
        <v>10</v>
      </c>
      <c r="AA156" t="n">
        <v>388.8079300779108</v>
      </c>
      <c r="AB156" t="n">
        <v>531.9841629278759</v>
      </c>
      <c r="AC156" t="n">
        <v>481.2123410625006</v>
      </c>
      <c r="AD156" t="n">
        <v>388807.9300779108</v>
      </c>
      <c r="AE156" t="n">
        <v>531984.1629278759</v>
      </c>
      <c r="AF156" t="n">
        <v>2.48957444542247e-06</v>
      </c>
      <c r="AG156" t="n">
        <v>17.2265625</v>
      </c>
      <c r="AH156" t="n">
        <v>481212.3410625006</v>
      </c>
    </row>
    <row r="157">
      <c r="A157" t="n">
        <v>155</v>
      </c>
      <c r="B157" t="n">
        <v>110</v>
      </c>
      <c r="C157" t="inlineStr">
        <is>
          <t xml:space="preserve">CONCLUIDO	</t>
        </is>
      </c>
      <c r="D157" t="n">
        <v>7.5592</v>
      </c>
      <c r="E157" t="n">
        <v>13.23</v>
      </c>
      <c r="F157" t="n">
        <v>10.45</v>
      </c>
      <c r="G157" t="n">
        <v>156.71</v>
      </c>
      <c r="H157" t="n">
        <v>2.5</v>
      </c>
      <c r="I157" t="n">
        <v>4</v>
      </c>
      <c r="J157" t="n">
        <v>282.55</v>
      </c>
      <c r="K157" t="n">
        <v>56.13</v>
      </c>
      <c r="L157" t="n">
        <v>39.75</v>
      </c>
      <c r="M157" t="n">
        <v>2</v>
      </c>
      <c r="N157" t="n">
        <v>76.67</v>
      </c>
      <c r="O157" t="n">
        <v>35081.77</v>
      </c>
      <c r="P157" t="n">
        <v>149.08</v>
      </c>
      <c r="Q157" t="n">
        <v>197.75</v>
      </c>
      <c r="R157" t="n">
        <v>29.19</v>
      </c>
      <c r="S157" t="n">
        <v>25.4</v>
      </c>
      <c r="T157" t="n">
        <v>1068.67</v>
      </c>
      <c r="U157" t="n">
        <v>0.87</v>
      </c>
      <c r="V157" t="n">
        <v>0.89</v>
      </c>
      <c r="W157" t="n">
        <v>2.94</v>
      </c>
      <c r="X157" t="n">
        <v>0.06</v>
      </c>
      <c r="Y157" t="n">
        <v>1</v>
      </c>
      <c r="Z157" t="n">
        <v>10</v>
      </c>
      <c r="AA157" t="n">
        <v>388.835002682493</v>
      </c>
      <c r="AB157" t="n">
        <v>532.0212048598243</v>
      </c>
      <c r="AC157" t="n">
        <v>481.2458477644526</v>
      </c>
      <c r="AD157" t="n">
        <v>388835.002682493</v>
      </c>
      <c r="AE157" t="n">
        <v>532021.2048598243</v>
      </c>
      <c r="AF157" t="n">
        <v>2.489245145345035e-06</v>
      </c>
      <c r="AG157" t="n">
        <v>17.2265625</v>
      </c>
      <c r="AH157" t="n">
        <v>481245.8477644526</v>
      </c>
    </row>
    <row r="158">
      <c r="A158" t="n">
        <v>156</v>
      </c>
      <c r="B158" t="n">
        <v>110</v>
      </c>
      <c r="C158" t="inlineStr">
        <is>
          <t xml:space="preserve">CONCLUIDO	</t>
        </is>
      </c>
      <c r="D158" t="n">
        <v>7.5595</v>
      </c>
      <c r="E158" t="n">
        <v>13.23</v>
      </c>
      <c r="F158" t="n">
        <v>10.45</v>
      </c>
      <c r="G158" t="n">
        <v>156.7</v>
      </c>
      <c r="H158" t="n">
        <v>2.52</v>
      </c>
      <c r="I158" t="n">
        <v>4</v>
      </c>
      <c r="J158" t="n">
        <v>283.04</v>
      </c>
      <c r="K158" t="n">
        <v>56.13</v>
      </c>
      <c r="L158" t="n">
        <v>40</v>
      </c>
      <c r="M158" t="n">
        <v>2</v>
      </c>
      <c r="N158" t="n">
        <v>76.92</v>
      </c>
      <c r="O158" t="n">
        <v>35143.02</v>
      </c>
      <c r="P158" t="n">
        <v>149.16</v>
      </c>
      <c r="Q158" t="n">
        <v>197.75</v>
      </c>
      <c r="R158" t="n">
        <v>29.16</v>
      </c>
      <c r="S158" t="n">
        <v>25.4</v>
      </c>
      <c r="T158" t="n">
        <v>1056.77</v>
      </c>
      <c r="U158" t="n">
        <v>0.87</v>
      </c>
      <c r="V158" t="n">
        <v>0.89</v>
      </c>
      <c r="W158" t="n">
        <v>2.94</v>
      </c>
      <c r="X158" t="n">
        <v>0.06</v>
      </c>
      <c r="Y158" t="n">
        <v>1</v>
      </c>
      <c r="Z158" t="n">
        <v>10</v>
      </c>
      <c r="AA158" t="n">
        <v>388.886630471303</v>
      </c>
      <c r="AB158" t="n">
        <v>532.0918442781314</v>
      </c>
      <c r="AC158" t="n">
        <v>481.3097454558195</v>
      </c>
      <c r="AD158" t="n">
        <v>388886.630471303</v>
      </c>
      <c r="AE158" t="n">
        <v>532091.8442781314</v>
      </c>
      <c r="AF158" t="n">
        <v>2.489343935368265e-06</v>
      </c>
      <c r="AG158" t="n">
        <v>17.2265625</v>
      </c>
      <c r="AH158" t="n">
        <v>481309.7454558195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2024-09-24T15:56:43Z</dcterms:created>
  <dcterms:modified xmlns:dcterms="http://purl.org/dc/terms/" xmlns:xsi="http://www.w3.org/2001/XMLSchema-instance" xsi:type="dcterms:W3CDTF">2024-09-24T15:56:43Z</dcterms:modified>
</cp:coreProperties>
</file>